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1.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36.xml" ContentType="application/vnd.openxmlformats-officedocument.spreadsheetml.worksheet+xml"/>
  <Override PartName="/xl/worksheets/sheet237.xml" ContentType="application/vnd.openxmlformats-officedocument.spreadsheetml.worksheet+xml"/>
  <Override PartName="/xl/worksheets/sheet238.xml" ContentType="application/vnd.openxmlformats-officedocument.spreadsheetml.worksheet+xml"/>
  <Override PartName="/xl/worksheets/sheet239.xml" ContentType="application/vnd.openxmlformats-officedocument.spreadsheetml.worksheet+xml"/>
  <Override PartName="/xl/worksheets/sheet240.xml" ContentType="application/vnd.openxmlformats-officedocument.spreadsheetml.worksheet+xml"/>
  <Override PartName="/xl/worksheets/sheet241.xml" ContentType="application/vnd.openxmlformats-officedocument.spreadsheetml.worksheet+xml"/>
  <Override PartName="/xl/worksheets/sheet242.xml" ContentType="application/vnd.openxmlformats-officedocument.spreadsheetml.worksheet+xml"/>
  <Override PartName="/xl/worksheets/sheet243.xml" ContentType="application/vnd.openxmlformats-officedocument.spreadsheetml.worksheet+xml"/>
  <Override PartName="/xl/worksheets/sheet244.xml" ContentType="application/vnd.openxmlformats-officedocument.spreadsheetml.worksheet+xml"/>
  <Override PartName="/xl/worksheets/sheet245.xml" ContentType="application/vnd.openxmlformats-officedocument.spreadsheetml.worksheet+xml"/>
  <Override PartName="/xl/worksheets/sheet246.xml" ContentType="application/vnd.openxmlformats-officedocument.spreadsheetml.worksheet+xml"/>
  <Override PartName="/xl/worksheets/sheet247.xml" ContentType="application/vnd.openxmlformats-officedocument.spreadsheetml.worksheet+xml"/>
  <Override PartName="/xl/worksheets/sheet248.xml" ContentType="application/vnd.openxmlformats-officedocument.spreadsheetml.worksheet+xml"/>
  <Override PartName="/xl/worksheets/sheet249.xml" ContentType="application/vnd.openxmlformats-officedocument.spreadsheetml.worksheet+xml"/>
  <Override PartName="/xl/worksheets/sheet250.xml" ContentType="application/vnd.openxmlformats-officedocument.spreadsheetml.worksheet+xml"/>
  <Override PartName="/xl/worksheets/sheet251.xml" ContentType="application/vnd.openxmlformats-officedocument.spreadsheetml.worksheet+xml"/>
  <Override PartName="/xl/worksheets/sheet252.xml" ContentType="application/vnd.openxmlformats-officedocument.spreadsheetml.worksheet+xml"/>
  <Override PartName="/xl/worksheets/sheet253.xml" ContentType="application/vnd.openxmlformats-officedocument.spreadsheetml.worksheet+xml"/>
  <Override PartName="/xl/worksheets/sheet254.xml" ContentType="application/vnd.openxmlformats-officedocument.spreadsheetml.worksheet+xml"/>
  <Override PartName="/xl/worksheets/sheet255.xml" ContentType="application/vnd.openxmlformats-officedocument.spreadsheetml.worksheet+xml"/>
  <Override PartName="/xl/worksheets/sheet256.xml" ContentType="application/vnd.openxmlformats-officedocument.spreadsheetml.worksheet+xml"/>
  <Override PartName="/xl/worksheets/sheet257.xml" ContentType="application/vnd.openxmlformats-officedocument.spreadsheetml.worksheet+xml"/>
  <Override PartName="/xl/worksheets/sheet258.xml" ContentType="application/vnd.openxmlformats-officedocument.spreadsheetml.worksheet+xml"/>
  <Override PartName="/xl/worksheets/sheet259.xml" ContentType="application/vnd.openxmlformats-officedocument.spreadsheetml.worksheet+xml"/>
  <Override PartName="/xl/worksheets/sheet260.xml" ContentType="application/vnd.openxmlformats-officedocument.spreadsheetml.worksheet+xml"/>
  <Override PartName="/xl/worksheets/sheet261.xml" ContentType="application/vnd.openxmlformats-officedocument.spreadsheetml.worksheet+xml"/>
  <Override PartName="/xl/worksheets/sheet262.xml" ContentType="application/vnd.openxmlformats-officedocument.spreadsheetml.worksheet+xml"/>
  <Override PartName="/xl/worksheets/sheet263.xml" ContentType="application/vnd.openxmlformats-officedocument.spreadsheetml.worksheet+xml"/>
  <Override PartName="/xl/worksheets/sheet264.xml" ContentType="application/vnd.openxmlformats-officedocument.spreadsheetml.worksheet+xml"/>
  <Override PartName="/xl/worksheets/sheet265.xml" ContentType="application/vnd.openxmlformats-officedocument.spreadsheetml.worksheet+xml"/>
  <Override PartName="/xl/worksheets/sheet266.xml" ContentType="application/vnd.openxmlformats-officedocument.spreadsheetml.worksheet+xml"/>
  <Override PartName="/xl/worksheets/sheet267.xml" ContentType="application/vnd.openxmlformats-officedocument.spreadsheetml.worksheet+xml"/>
  <Override PartName="/xl/worksheets/sheet268.xml" ContentType="application/vnd.openxmlformats-officedocument.spreadsheetml.worksheet+xml"/>
  <Override PartName="/xl/worksheets/sheet269.xml" ContentType="application/vnd.openxmlformats-officedocument.spreadsheetml.worksheet+xml"/>
  <Override PartName="/xl/worksheets/sheet270.xml" ContentType="application/vnd.openxmlformats-officedocument.spreadsheetml.worksheet+xml"/>
  <Override PartName="/xl/worksheets/sheet271.xml" ContentType="application/vnd.openxmlformats-officedocument.spreadsheetml.worksheet+xml"/>
  <Override PartName="/xl/worksheets/sheet272.xml" ContentType="application/vnd.openxmlformats-officedocument.spreadsheetml.worksheet+xml"/>
  <Override PartName="/xl/worksheets/sheet273.xml" ContentType="application/vnd.openxmlformats-officedocument.spreadsheetml.worksheet+xml"/>
  <Override PartName="/xl/worksheets/sheet274.xml" ContentType="application/vnd.openxmlformats-officedocument.spreadsheetml.worksheet+xml"/>
  <Override PartName="/xl/worksheets/sheet275.xml" ContentType="application/vnd.openxmlformats-officedocument.spreadsheetml.worksheet+xml"/>
  <Override PartName="/xl/worksheets/sheet276.xml" ContentType="application/vnd.openxmlformats-officedocument.spreadsheetml.worksheet+xml"/>
  <Override PartName="/xl/worksheets/sheet277.xml" ContentType="application/vnd.openxmlformats-officedocument.spreadsheetml.worksheet+xml"/>
  <Override PartName="/xl/worksheets/sheet278.xml" ContentType="application/vnd.openxmlformats-officedocument.spreadsheetml.worksheet+xml"/>
  <Override PartName="/xl/worksheets/sheet279.xml" ContentType="application/vnd.openxmlformats-officedocument.spreadsheetml.worksheet+xml"/>
  <Override PartName="/xl/worksheets/sheet280.xml" ContentType="application/vnd.openxmlformats-officedocument.spreadsheetml.worksheet+xml"/>
  <Override PartName="/xl/worksheets/sheet281.xml" ContentType="application/vnd.openxmlformats-officedocument.spreadsheetml.worksheet+xml"/>
  <Override PartName="/xl/worksheets/sheet282.xml" ContentType="application/vnd.openxmlformats-officedocument.spreadsheetml.worksheet+xml"/>
  <Override PartName="/xl/worksheets/sheet283.xml" ContentType="application/vnd.openxmlformats-officedocument.spreadsheetml.worksheet+xml"/>
  <Override PartName="/xl/worksheets/sheet284.xml" ContentType="application/vnd.openxmlformats-officedocument.spreadsheetml.worksheet+xml"/>
  <Override PartName="/xl/worksheets/sheet285.xml" ContentType="application/vnd.openxmlformats-officedocument.spreadsheetml.worksheet+xml"/>
  <Override PartName="/xl/worksheets/sheet286.xml" ContentType="application/vnd.openxmlformats-officedocument.spreadsheetml.worksheet+xml"/>
  <Override PartName="/xl/worksheets/sheet287.xml" ContentType="application/vnd.openxmlformats-officedocument.spreadsheetml.worksheet+xml"/>
  <Override PartName="/xl/worksheets/sheet288.xml" ContentType="application/vnd.openxmlformats-officedocument.spreadsheetml.worksheet+xml"/>
  <Override PartName="/xl/worksheets/sheet289.xml" ContentType="application/vnd.openxmlformats-officedocument.spreadsheetml.worksheet+xml"/>
  <Override PartName="/xl/worksheets/sheet290.xml" ContentType="application/vnd.openxmlformats-officedocument.spreadsheetml.worksheet+xml"/>
  <Override PartName="/xl/worksheets/sheet291.xml" ContentType="application/vnd.openxmlformats-officedocument.spreadsheetml.worksheet+xml"/>
  <Override PartName="/xl/worksheets/sheet292.xml" ContentType="application/vnd.openxmlformats-officedocument.spreadsheetml.worksheet+xml"/>
  <Override PartName="/xl/worksheets/sheet293.xml" ContentType="application/vnd.openxmlformats-officedocument.spreadsheetml.worksheet+xml"/>
  <Override PartName="/xl/worksheets/sheet294.xml" ContentType="application/vnd.openxmlformats-officedocument.spreadsheetml.worksheet+xml"/>
  <Override PartName="/xl/worksheets/sheet295.xml" ContentType="application/vnd.openxmlformats-officedocument.spreadsheetml.worksheet+xml"/>
  <Override PartName="/xl/worksheets/sheet296.xml" ContentType="application/vnd.openxmlformats-officedocument.spreadsheetml.worksheet+xml"/>
  <Override PartName="/xl/worksheets/sheet297.xml" ContentType="application/vnd.openxmlformats-officedocument.spreadsheetml.worksheet+xml"/>
  <Override PartName="/xl/worksheets/sheet298.xml" ContentType="application/vnd.openxmlformats-officedocument.spreadsheetml.worksheet+xml"/>
  <Override PartName="/xl/worksheets/sheet299.xml" ContentType="application/vnd.openxmlformats-officedocument.spreadsheetml.worksheet+xml"/>
  <Override PartName="/xl/worksheets/sheet300.xml" ContentType="application/vnd.openxmlformats-officedocument.spreadsheetml.worksheet+xml"/>
  <Override PartName="/xl/worksheets/sheet301.xml" ContentType="application/vnd.openxmlformats-officedocument.spreadsheetml.worksheet+xml"/>
  <Override PartName="/xl/worksheets/sheet302.xml" ContentType="application/vnd.openxmlformats-officedocument.spreadsheetml.worksheet+xml"/>
  <Override PartName="/xl/worksheets/sheet303.xml" ContentType="application/vnd.openxmlformats-officedocument.spreadsheetml.worksheet+xml"/>
  <Override PartName="/xl/worksheets/sheet304.xml" ContentType="application/vnd.openxmlformats-officedocument.spreadsheetml.worksheet+xml"/>
  <Override PartName="/xl/worksheets/sheet305.xml" ContentType="application/vnd.openxmlformats-officedocument.spreadsheetml.worksheet+xml"/>
  <Override PartName="/xl/worksheets/sheet306.xml" ContentType="application/vnd.openxmlformats-officedocument.spreadsheetml.worksheet+xml"/>
  <Override PartName="/xl/worksheets/sheet307.xml" ContentType="application/vnd.openxmlformats-officedocument.spreadsheetml.worksheet+xml"/>
  <Override PartName="/xl/worksheets/sheet308.xml" ContentType="application/vnd.openxmlformats-officedocument.spreadsheetml.worksheet+xml"/>
  <Override PartName="/xl/worksheets/sheet309.xml" ContentType="application/vnd.openxmlformats-officedocument.spreadsheetml.worksheet+xml"/>
  <Override PartName="/xl/worksheets/sheet310.xml" ContentType="application/vnd.openxmlformats-officedocument.spreadsheetml.worksheet+xml"/>
  <Override PartName="/xl/worksheets/sheet311.xml" ContentType="application/vnd.openxmlformats-officedocument.spreadsheetml.worksheet+xml"/>
  <Override PartName="/xl/worksheets/sheet312.xml" ContentType="application/vnd.openxmlformats-officedocument.spreadsheetml.worksheet+xml"/>
  <Override PartName="/xl/worksheets/sheet313.xml" ContentType="application/vnd.openxmlformats-officedocument.spreadsheetml.worksheet+xml"/>
  <Override PartName="/xl/worksheets/sheet314.xml" ContentType="application/vnd.openxmlformats-officedocument.spreadsheetml.worksheet+xml"/>
  <Override PartName="/xl/worksheets/sheet315.xml" ContentType="application/vnd.openxmlformats-officedocument.spreadsheetml.worksheet+xml"/>
  <Override PartName="/xl/worksheets/sheet316.xml" ContentType="application/vnd.openxmlformats-officedocument.spreadsheetml.worksheet+xml"/>
  <Override PartName="/xl/worksheets/sheet317.xml" ContentType="application/vnd.openxmlformats-officedocument.spreadsheetml.worksheet+xml"/>
  <Override PartName="/xl/worksheets/sheet318.xml" ContentType="application/vnd.openxmlformats-officedocument.spreadsheetml.worksheet+xml"/>
  <Override PartName="/xl/worksheets/sheet319.xml" ContentType="application/vnd.openxmlformats-officedocument.spreadsheetml.worksheet+xml"/>
  <Override PartName="/xl/worksheets/sheet320.xml" ContentType="application/vnd.openxmlformats-officedocument.spreadsheetml.worksheet+xml"/>
  <Override PartName="/xl/worksheets/sheet321.xml" ContentType="application/vnd.openxmlformats-officedocument.spreadsheetml.worksheet+xml"/>
  <Override PartName="/xl/worksheets/sheet322.xml" ContentType="application/vnd.openxmlformats-officedocument.spreadsheetml.worksheet+xml"/>
  <Override PartName="/xl/worksheets/sheet323.xml" ContentType="application/vnd.openxmlformats-officedocument.spreadsheetml.worksheet+xml"/>
  <Override PartName="/xl/worksheets/sheet324.xml" ContentType="application/vnd.openxmlformats-officedocument.spreadsheetml.worksheet+xml"/>
  <Override PartName="/xl/worksheets/sheet325.xml" ContentType="application/vnd.openxmlformats-officedocument.spreadsheetml.worksheet+xml"/>
  <Override PartName="/xl/worksheets/sheet326.xml" ContentType="application/vnd.openxmlformats-officedocument.spreadsheetml.worksheet+xml"/>
  <Override PartName="/xl/worksheets/sheet327.xml" ContentType="application/vnd.openxmlformats-officedocument.spreadsheetml.worksheet+xml"/>
  <Override PartName="/xl/worksheets/sheet328.xml" ContentType="application/vnd.openxmlformats-officedocument.spreadsheetml.worksheet+xml"/>
  <Override PartName="/xl/worksheets/sheet329.xml" ContentType="application/vnd.openxmlformats-officedocument.spreadsheetml.worksheet+xml"/>
  <Override PartName="/xl/worksheets/sheet330.xml" ContentType="application/vnd.openxmlformats-officedocument.spreadsheetml.worksheet+xml"/>
  <Override PartName="/xl/worksheets/sheet331.xml" ContentType="application/vnd.openxmlformats-officedocument.spreadsheetml.worksheet+xml"/>
  <Override PartName="/xl/worksheets/sheet332.xml" ContentType="application/vnd.openxmlformats-officedocument.spreadsheetml.worksheet+xml"/>
  <Override PartName="/xl/worksheets/sheet333.xml" ContentType="application/vnd.openxmlformats-officedocument.spreadsheetml.worksheet+xml"/>
  <Override PartName="/xl/worksheets/sheet334.xml" ContentType="application/vnd.openxmlformats-officedocument.spreadsheetml.worksheet+xml"/>
  <Override PartName="/xl/worksheets/sheet335.xml" ContentType="application/vnd.openxmlformats-officedocument.spreadsheetml.worksheet+xml"/>
  <Override PartName="/xl/worksheets/sheet336.xml" ContentType="application/vnd.openxmlformats-officedocument.spreadsheetml.worksheet+xml"/>
  <Override PartName="/xl/worksheets/sheet337.xml" ContentType="application/vnd.openxmlformats-officedocument.spreadsheetml.worksheet+xml"/>
  <Override PartName="/xl/worksheets/sheet338.xml" ContentType="application/vnd.openxmlformats-officedocument.spreadsheetml.worksheet+xml"/>
  <Override PartName="/xl/worksheets/sheet339.xml" ContentType="application/vnd.openxmlformats-officedocument.spreadsheetml.worksheet+xml"/>
  <Override PartName="/xl/worksheets/sheet340.xml" ContentType="application/vnd.openxmlformats-officedocument.spreadsheetml.worksheet+xml"/>
  <Override PartName="/xl/worksheets/sheet341.xml" ContentType="application/vnd.openxmlformats-officedocument.spreadsheetml.worksheet+xml"/>
  <Override PartName="/xl/worksheets/sheet342.xml" ContentType="application/vnd.openxmlformats-officedocument.spreadsheetml.worksheet+xml"/>
  <Override PartName="/xl/worksheets/sheet343.xml" ContentType="application/vnd.openxmlformats-officedocument.spreadsheetml.worksheet+xml"/>
  <Override PartName="/xl/worksheets/sheet344.xml" ContentType="application/vnd.openxmlformats-officedocument.spreadsheetml.worksheet+xml"/>
  <Override PartName="/xl/worksheets/sheet345.xml" ContentType="application/vnd.openxmlformats-officedocument.spreadsheetml.worksheet+xml"/>
  <Override PartName="/xl/worksheets/sheet346.xml" ContentType="application/vnd.openxmlformats-officedocument.spreadsheetml.worksheet+xml"/>
  <Override PartName="/xl/worksheets/sheet347.xml" ContentType="application/vnd.openxmlformats-officedocument.spreadsheetml.worksheet+xml"/>
  <Override PartName="/xl/worksheets/sheet348.xml" ContentType="application/vnd.openxmlformats-officedocument.spreadsheetml.worksheet+xml"/>
  <Override PartName="/xl/worksheets/sheet349.xml" ContentType="application/vnd.openxmlformats-officedocument.spreadsheetml.worksheet+xml"/>
  <Override PartName="/xl/worksheets/sheet350.xml" ContentType="application/vnd.openxmlformats-officedocument.spreadsheetml.worksheet+xml"/>
  <Override PartName="/xl/worksheets/sheet351.xml" ContentType="application/vnd.openxmlformats-officedocument.spreadsheetml.worksheet+xml"/>
  <Override PartName="/xl/worksheets/sheet352.xml" ContentType="application/vnd.openxmlformats-officedocument.spreadsheetml.worksheet+xml"/>
  <Override PartName="/xl/worksheets/sheet353.xml" ContentType="application/vnd.openxmlformats-officedocument.spreadsheetml.worksheet+xml"/>
  <Override PartName="/xl/worksheets/sheet354.xml" ContentType="application/vnd.openxmlformats-officedocument.spreadsheetml.worksheet+xml"/>
  <Override PartName="/xl/worksheets/sheet355.xml" ContentType="application/vnd.openxmlformats-officedocument.spreadsheetml.worksheet+xml"/>
  <Override PartName="/xl/worksheets/sheet356.xml" ContentType="application/vnd.openxmlformats-officedocument.spreadsheetml.worksheet+xml"/>
  <Override PartName="/xl/worksheets/sheet357.xml" ContentType="application/vnd.openxmlformats-officedocument.spreadsheetml.worksheet+xml"/>
  <Override PartName="/xl/worksheets/sheet358.xml" ContentType="application/vnd.openxmlformats-officedocument.spreadsheetml.worksheet+xml"/>
  <Override PartName="/xl/worksheets/sheet359.xml" ContentType="application/vnd.openxmlformats-officedocument.spreadsheetml.worksheet+xml"/>
  <Override PartName="/xl/worksheets/sheet360.xml" ContentType="application/vnd.openxmlformats-officedocument.spreadsheetml.worksheet+xml"/>
  <Override PartName="/xl/worksheets/sheet361.xml" ContentType="application/vnd.openxmlformats-officedocument.spreadsheetml.worksheet+xml"/>
  <Override PartName="/xl/worksheets/sheet362.xml" ContentType="application/vnd.openxmlformats-officedocument.spreadsheetml.worksheet+xml"/>
  <Override PartName="/xl/worksheets/sheet363.xml" ContentType="application/vnd.openxmlformats-officedocument.spreadsheetml.worksheet+xml"/>
  <Override PartName="/xl/worksheets/sheet364.xml" ContentType="application/vnd.openxmlformats-officedocument.spreadsheetml.worksheet+xml"/>
  <Override PartName="/xl/worksheets/sheet365.xml" ContentType="application/vnd.openxmlformats-officedocument.spreadsheetml.worksheet+xml"/>
  <Override PartName="/xl/worksheets/sheet36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zruth\Documents\ZARAFENOSOA\1-CORE BY THEME\SADC Statistics Yearbook\5th edition 2016\Dissemination Templates\"/>
    </mc:Choice>
  </mc:AlternateContent>
  <bookViews>
    <workbookView xWindow="-20" yWindow="-20" windowWidth="13880" windowHeight="4170" tabRatio="937" activeTab="6"/>
  </bookViews>
  <sheets>
    <sheet name="FrCover" sheetId="1559" r:id="rId1"/>
    <sheet name="Title" sheetId="1546" r:id="rId2"/>
    <sheet name="Acronyms" sheetId="1558" r:id="rId3"/>
    <sheet name="Content" sheetId="1555" r:id="rId4"/>
    <sheet name="1.1.1" sheetId="922" r:id="rId5"/>
    <sheet name="1.1.2" sheetId="923" r:id="rId6"/>
    <sheet name="1.1.3" sheetId="924" r:id="rId7"/>
    <sheet name="1.1.4" sheetId="17" r:id="rId8"/>
    <sheet name="1.1.5" sheetId="18" r:id="rId9"/>
    <sheet name="1.1.6" sheetId="921" r:id="rId10"/>
    <sheet name="1.1.7" sheetId="22" r:id="rId11"/>
    <sheet name="1.1.8" sheetId="1021" r:id="rId12"/>
    <sheet name="1.1.9" sheetId="1023" r:id="rId13"/>
    <sheet name="1.1.10" sheetId="1024" r:id="rId14"/>
    <sheet name="1.1.11" sheetId="1025" r:id="rId15"/>
    <sheet name="1.1.12" sheetId="27" r:id="rId16"/>
    <sheet name="1.2.1" sheetId="32" r:id="rId17"/>
    <sheet name="1.2.2" sheetId="33" r:id="rId18"/>
    <sheet name="2.1.1" sheetId="34" r:id="rId19"/>
    <sheet name="2.1.2" sheetId="35" r:id="rId20"/>
    <sheet name="2.1.3" sheetId="36" r:id="rId21"/>
    <sheet name="2.1.4" sheetId="37" r:id="rId22"/>
    <sheet name="2.1.5" sheetId="40" r:id="rId23"/>
    <sheet name="2.1.6" sheetId="41" r:id="rId24"/>
    <sheet name="2.1.7" sheetId="42" r:id="rId25"/>
    <sheet name="2.2.1" sheetId="1026" r:id="rId26"/>
    <sheet name="2.2.2" sheetId="1027" r:id="rId27"/>
    <sheet name="2.2.3" sheetId="885" r:id="rId28"/>
    <sheet name="2.2.4" sheetId="886" r:id="rId29"/>
    <sheet name="2.2.5" sheetId="887" r:id="rId30"/>
    <sheet name="2.2.6" sheetId="888" r:id="rId31"/>
    <sheet name="2.2.7" sheetId="889" r:id="rId32"/>
    <sheet name="2.2.8" sheetId="890" r:id="rId33"/>
    <sheet name="2.2.9" sheetId="534" r:id="rId34"/>
    <sheet name="2.2.10" sheetId="533" r:id="rId35"/>
    <sheet name="2.2.11" sheetId="50" r:id="rId36"/>
    <sheet name="2.2.12" sheetId="891" r:id="rId37"/>
    <sheet name="2.2.13" sheetId="892" r:id="rId38"/>
    <sheet name="2.3.1" sheetId="539" r:id="rId39"/>
    <sheet name="2.3.2" sheetId="538" r:id="rId40"/>
    <sheet name="3.1" sheetId="66" r:id="rId41"/>
    <sheet name="3.2" sheetId="540" r:id="rId42"/>
    <sheet name="3.3" sheetId="68" r:id="rId43"/>
    <sheet name="3.4" sheetId="70" r:id="rId44"/>
    <sheet name="3.5" sheetId="542" r:id="rId45"/>
    <sheet name="3.6" sheetId="544" r:id="rId46"/>
    <sheet name="3.7" sheetId="545" r:id="rId47"/>
    <sheet name="3.8" sheetId="1069" r:id="rId48"/>
    <sheet name="4.1" sheetId="893" r:id="rId49"/>
    <sheet name="4.2" sheetId="894" r:id="rId50"/>
    <sheet name="4.3" sheetId="79" r:id="rId51"/>
    <sheet name="4.4" sheetId="895" r:id="rId52"/>
    <sheet name="4.5" sheetId="551" r:id="rId53"/>
    <sheet name="4.6" sheetId="69" r:id="rId54"/>
    <sheet name="4.7" sheetId="1275" r:id="rId55"/>
    <sheet name="5.1" sheetId="86" r:id="rId56"/>
    <sheet name="5.2" sheetId="554" r:id="rId57"/>
    <sheet name="5.3" sheetId="556" r:id="rId58"/>
    <sheet name="5.4" sheetId="89" r:id="rId59"/>
    <sheet name="6.1.1.1Angola" sheetId="1561" r:id="rId60"/>
    <sheet name="6.1.1.1Botswana" sheetId="1562" r:id="rId61"/>
    <sheet name="6.1.1.1D.R.C" sheetId="1563" r:id="rId62"/>
    <sheet name="6.1.1.1Lesotho" sheetId="1564" r:id="rId63"/>
    <sheet name="6.1.1.1Madagascar" sheetId="1565" r:id="rId64"/>
    <sheet name="6.1.1.1Malawi" sheetId="1566" r:id="rId65"/>
    <sheet name="6.1.1.1Mauritius" sheetId="1567" r:id="rId66"/>
    <sheet name="6.1.1.1Mozambique" sheetId="1568" r:id="rId67"/>
    <sheet name="6.1.1.1Namibia" sheetId="1569" r:id="rId68"/>
    <sheet name="6.1.1.1Seychelles" sheetId="1570" r:id="rId69"/>
    <sheet name="6.1.1.1South Africa" sheetId="1571" r:id="rId70"/>
    <sheet name="6.1.1.1Swaziland" sheetId="1572" r:id="rId71"/>
    <sheet name="6.1.1.1United Republic Tanzania" sheetId="1573" r:id="rId72"/>
    <sheet name="6.1.1.1Zambia" sheetId="1574" r:id="rId73"/>
    <sheet name="6.1.1.1Zimbabwe" sheetId="1575" r:id="rId74"/>
    <sheet name="6.1.1.2Angola" sheetId="1576" r:id="rId75"/>
    <sheet name="6.1.1.2Botswana" sheetId="1577" r:id="rId76"/>
    <sheet name="6.1.1.2DRC" sheetId="1578" r:id="rId77"/>
    <sheet name="6.1.1.2Lesotho" sheetId="1579" r:id="rId78"/>
    <sheet name="6.1.1.2Madagascar" sheetId="1580" r:id="rId79"/>
    <sheet name="6.1.1.2Malawi" sheetId="1581" r:id="rId80"/>
    <sheet name="6.1.1.2Mauritius" sheetId="1582" r:id="rId81"/>
    <sheet name="6.1.1.2Mozambique" sheetId="1583" r:id="rId82"/>
    <sheet name="6.1.1.2Namibia" sheetId="1584" r:id="rId83"/>
    <sheet name="6.1.1.2Seychelles" sheetId="1585" r:id="rId84"/>
    <sheet name="6.1.1.2South Africa" sheetId="1586" r:id="rId85"/>
    <sheet name="6.1.1.2Swaziland" sheetId="1587" r:id="rId86"/>
    <sheet name="6.1.1.2 United RepublicTanzania" sheetId="1588" r:id="rId87"/>
    <sheet name="6.1.1.2Zambia" sheetId="1589" r:id="rId88"/>
    <sheet name="6.1.1.2Zimbabwe" sheetId="1590" r:id="rId89"/>
    <sheet name="6.1.1.3 SADC" sheetId="1591" r:id="rId90"/>
    <sheet name="6.1.1.4 SADC" sheetId="1592" r:id="rId91"/>
    <sheet name="6.1.1.5 SADC " sheetId="1593" r:id="rId92"/>
    <sheet name="6.1.1.6 SADC" sheetId="1594" r:id="rId93"/>
    <sheet name="6.1.1.7 SADC" sheetId="1595" r:id="rId94"/>
    <sheet name="6.1.1.8 SADC" sheetId="1596" r:id="rId95"/>
    <sheet name="6.1.1.9 SADC" sheetId="1597" r:id="rId96"/>
    <sheet name="6.1.1.10 SADC" sheetId="1598" r:id="rId97"/>
    <sheet name="6.1.1.11 SADC" sheetId="1599" r:id="rId98"/>
    <sheet name="6.1.1.12 SADC" sheetId="1600" r:id="rId99"/>
    <sheet name="6.1.2.1.1" sheetId="1601" r:id="rId100"/>
    <sheet name="6.1.2.1.2" sheetId="1602" r:id="rId101"/>
    <sheet name="6.1.2.1.3" sheetId="1603" r:id="rId102"/>
    <sheet name="6.1.2.1.4" sheetId="1604" r:id="rId103"/>
    <sheet name="6.1.2.1.5" sheetId="1605" r:id="rId104"/>
    <sheet name="6.1.2.2.1" sheetId="1606" r:id="rId105"/>
    <sheet name="6.1.2.2.2" sheetId="1607" r:id="rId106"/>
    <sheet name="6.1.2.2.3" sheetId="1608" r:id="rId107"/>
    <sheet name="6.1.2.2.4" sheetId="1609" r:id="rId108"/>
    <sheet name="6.1.2.2.5" sheetId="1610" r:id="rId109"/>
    <sheet name="6.1.2.3.1" sheetId="1611" r:id="rId110"/>
    <sheet name="6.1.2.3.2" sheetId="1612" r:id="rId111"/>
    <sheet name="6.1.2.3.3" sheetId="1613" r:id="rId112"/>
    <sheet name="6.1.2.3.4" sheetId="1614" r:id="rId113"/>
    <sheet name="6.1.2.3.5" sheetId="1615" r:id="rId114"/>
    <sheet name="6.1.2.4.1" sheetId="1616" r:id="rId115"/>
    <sheet name="6.1.2.4.2" sheetId="1617" r:id="rId116"/>
    <sheet name="6.1.2.4.3" sheetId="1618" r:id="rId117"/>
    <sheet name="6.1.2.4.4" sheetId="1619" r:id="rId118"/>
    <sheet name="6.1.2.4.5" sheetId="1620" r:id="rId119"/>
    <sheet name="6.1.2.5.1" sheetId="1621" r:id="rId120"/>
    <sheet name="6.1.2.5.2" sheetId="1622" r:id="rId121"/>
    <sheet name="6.1.2.5.3" sheetId="1623" r:id="rId122"/>
    <sheet name="6.1.2.5.4" sheetId="1624" r:id="rId123"/>
    <sheet name="6.1.2.5.5" sheetId="1625" r:id="rId124"/>
    <sheet name="6.1.2.6.1" sheetId="1626" r:id="rId125"/>
    <sheet name="6.1.2.6.2" sheetId="1627" r:id="rId126"/>
    <sheet name="6.1.2.6.3" sheetId="1628" r:id="rId127"/>
    <sheet name="6.1.2.6.4" sheetId="1629" r:id="rId128"/>
    <sheet name="6.1.2.6.5" sheetId="1630" r:id="rId129"/>
    <sheet name="6.1.2.7.1" sheetId="1631" r:id="rId130"/>
    <sheet name="6.1.2.7.2" sheetId="1632" r:id="rId131"/>
    <sheet name="6.1.2.7.3" sheetId="1633" r:id="rId132"/>
    <sheet name="6.1.2.7.4" sheetId="1634" r:id="rId133"/>
    <sheet name="6.1.2.7.5" sheetId="1635" r:id="rId134"/>
    <sheet name="6.1.2.8.1" sheetId="1636" r:id="rId135"/>
    <sheet name="6.1.2.8.2" sheetId="1637" r:id="rId136"/>
    <sheet name="6.1.2.8.3" sheetId="1638" r:id="rId137"/>
    <sheet name="6.1.2.8.4" sheetId="1639" r:id="rId138"/>
    <sheet name="6.1.2.8.5" sheetId="1640" r:id="rId139"/>
    <sheet name="6.1.2.9.1" sheetId="1641" r:id="rId140"/>
    <sheet name="6.1.2.9.2" sheetId="1642" r:id="rId141"/>
    <sheet name="6.1.2.9.3" sheetId="1643" r:id="rId142"/>
    <sheet name="6.1.2.9.4" sheetId="1644" r:id="rId143"/>
    <sheet name="6.1.2.9.5" sheetId="1645" r:id="rId144"/>
    <sheet name="6.1.2.10.1" sheetId="1646" r:id="rId145"/>
    <sheet name="6.1.2.10.2" sheetId="1647" r:id="rId146"/>
    <sheet name="6.1.2.10.3" sheetId="1648" r:id="rId147"/>
    <sheet name="6.1.2.11.1" sheetId="1649" r:id="rId148"/>
    <sheet name="6.1.2.11.2" sheetId="1650" r:id="rId149"/>
    <sheet name="6.1.2.11.3" sheetId="1651" r:id="rId150"/>
    <sheet name="6.1.2.11.4" sheetId="1652" r:id="rId151"/>
    <sheet name="6.1.2.11.5" sheetId="1653" r:id="rId152"/>
    <sheet name="6.1.2.12.1" sheetId="1654" r:id="rId153"/>
    <sheet name="6.1.2.12.2" sheetId="1655" r:id="rId154"/>
    <sheet name="6.1.2.12.3" sheetId="1656" r:id="rId155"/>
    <sheet name="6.1.2.12.4" sheetId="1657" r:id="rId156"/>
    <sheet name="6.1.2.12.5" sheetId="1658" r:id="rId157"/>
    <sheet name="6.1.2.13.1" sheetId="1659" r:id="rId158"/>
    <sheet name="6.1.2.13.2" sheetId="1660" r:id="rId159"/>
    <sheet name="6.1.2.13.3" sheetId="1661" r:id="rId160"/>
    <sheet name="6.1.2.13.4" sheetId="1662" r:id="rId161"/>
    <sheet name="6.12.13.5" sheetId="1663" r:id="rId162"/>
    <sheet name="6.1.2.14.1" sheetId="1664" r:id="rId163"/>
    <sheet name="6.1.2.14.2" sheetId="1665" r:id="rId164"/>
    <sheet name="6.1.2.14.3" sheetId="1666" r:id="rId165"/>
    <sheet name="6.1.2.14.4" sheetId="1667" r:id="rId166"/>
    <sheet name="6.1.2.14.5" sheetId="1668" r:id="rId167"/>
    <sheet name="6.1.2.15.1" sheetId="1669" r:id="rId168"/>
    <sheet name="6.1.2.15.2" sheetId="1670" r:id="rId169"/>
    <sheet name="6.1.2.15.3" sheetId="1671" r:id="rId170"/>
    <sheet name="6.1.2.15.4" sheetId="1672" r:id="rId171"/>
    <sheet name="6.1.2.15.5" sheetId="1673" r:id="rId172"/>
    <sheet name="6.2.1.1" sheetId="1674" r:id="rId173"/>
    <sheet name="6.2.1.2" sheetId="1675" r:id="rId174"/>
    <sheet name="6.2.1.3" sheetId="1676" r:id="rId175"/>
    <sheet name="6.2.1.4" sheetId="1677" r:id="rId176"/>
    <sheet name="6.2.1.5" sheetId="1678" r:id="rId177"/>
    <sheet name="6.2.1.6" sheetId="1679" r:id="rId178"/>
    <sheet name="6.2.1.7" sheetId="1680" r:id="rId179"/>
    <sheet name="6.2.1.8" sheetId="1681" r:id="rId180"/>
    <sheet name="6.2.1.9" sheetId="1682" r:id="rId181"/>
    <sheet name="6.2.1.10" sheetId="1683" r:id="rId182"/>
    <sheet name="6.2.1.11" sheetId="1684" r:id="rId183"/>
    <sheet name="6.2.1.12" sheetId="1685" r:id="rId184"/>
    <sheet name="6.2.1.13" sheetId="1686" r:id="rId185"/>
    <sheet name="6.2.1.14" sheetId="1687" r:id="rId186"/>
    <sheet name="6.2.1.15" sheetId="1688" r:id="rId187"/>
    <sheet name="6.2.2.1" sheetId="1689" r:id="rId188"/>
    <sheet name="6.2.2.2" sheetId="1690" r:id="rId189"/>
    <sheet name="6.2.2.3" sheetId="1691" r:id="rId190"/>
    <sheet name="6.2.2.4" sheetId="1692" r:id="rId191"/>
    <sheet name="6.2.2.5" sheetId="1693" r:id="rId192"/>
    <sheet name="6.2.2.6" sheetId="1694" r:id="rId193"/>
    <sheet name="6.2.2.7" sheetId="1695" r:id="rId194"/>
    <sheet name="6.2.2.8" sheetId="1696" r:id="rId195"/>
    <sheet name="6.2.2.9" sheetId="1697" r:id="rId196"/>
    <sheet name="6.2.2.10" sheetId="1698" r:id="rId197"/>
    <sheet name="6.2.2.11" sheetId="1699" r:id="rId198"/>
    <sheet name="6.2.2.12" sheetId="1700" r:id="rId199"/>
    <sheet name="6.2.2.13" sheetId="1701" r:id="rId200"/>
    <sheet name="6.2.2.14" sheetId="1702" r:id="rId201"/>
    <sheet name="6.2.2.15" sheetId="1703" r:id="rId202"/>
    <sheet name="6.2.3.1" sheetId="1704" r:id="rId203"/>
    <sheet name="6.2.3.2" sheetId="1705" r:id="rId204"/>
    <sheet name="6.2.3.3" sheetId="1706" r:id="rId205"/>
    <sheet name="6.2.3.4" sheetId="1707" r:id="rId206"/>
    <sheet name="6.2.3.5" sheetId="1708" r:id="rId207"/>
    <sheet name="6.2.3.6" sheetId="1709" r:id="rId208"/>
    <sheet name="6.2.3.7" sheetId="1710" r:id="rId209"/>
    <sheet name="6.2.3.8" sheetId="1711" r:id="rId210"/>
    <sheet name="6.2.4.1" sheetId="1712" r:id="rId211"/>
    <sheet name="6.2.4.2" sheetId="1713" r:id="rId212"/>
    <sheet name="6.2.4.3" sheetId="1714" r:id="rId213"/>
    <sheet name="6.2.4.4" sheetId="1715" r:id="rId214"/>
    <sheet name="6.2.4.5" sheetId="1716" r:id="rId215"/>
    <sheet name="6.2.4.6" sheetId="1717" r:id="rId216"/>
    <sheet name="6.2.4.7" sheetId="1718" r:id="rId217"/>
    <sheet name="6.2.4.8" sheetId="1719" r:id="rId218"/>
    <sheet name="6.3.1" sheetId="1720" r:id="rId219"/>
    <sheet name="6.3.2" sheetId="1721" r:id="rId220"/>
    <sheet name="6.3.3" sheetId="1722" r:id="rId221"/>
    <sheet name="6.3.4" sheetId="1723" r:id="rId222"/>
    <sheet name="6.3.5" sheetId="1724" r:id="rId223"/>
    <sheet name="6.3.6" sheetId="1725" r:id="rId224"/>
    <sheet name="6.3.7" sheetId="1726" r:id="rId225"/>
    <sheet name="6.3.8" sheetId="1727" r:id="rId226"/>
    <sheet name="6.4.1" sheetId="1728" r:id="rId227"/>
    <sheet name="6.4.2" sheetId="1729" r:id="rId228"/>
    <sheet name="6.4.3" sheetId="1730" r:id="rId229"/>
    <sheet name="6.4.4." sheetId="1731" r:id="rId230"/>
    <sheet name="6.4.5" sheetId="1732" r:id="rId231"/>
    <sheet name="6.4.6" sheetId="1733" r:id="rId232"/>
    <sheet name="6.4.7" sheetId="1734" r:id="rId233"/>
    <sheet name="6.4.8" sheetId="1735" r:id="rId234"/>
    <sheet name="6.4.9" sheetId="1736" r:id="rId235"/>
    <sheet name="6.4.10" sheetId="1737" r:id="rId236"/>
    <sheet name="6.4.11" sheetId="1738" r:id="rId237"/>
    <sheet name="6.4.12" sheetId="1739" r:id="rId238"/>
    <sheet name="6.5.1" sheetId="1740" r:id="rId239"/>
    <sheet name="6.5.2" sheetId="1741" r:id="rId240"/>
    <sheet name="6.5.3" sheetId="1742" r:id="rId241"/>
    <sheet name="6.5.4" sheetId="1743" r:id="rId242"/>
    <sheet name="6.5.5" sheetId="1744" r:id="rId243"/>
    <sheet name="6.5.6" sheetId="1745" r:id="rId244"/>
    <sheet name="6.5.7" sheetId="1746" r:id="rId245"/>
    <sheet name="6.5.8" sheetId="1747" r:id="rId246"/>
    <sheet name="7.1" sheetId="1748" r:id="rId247"/>
    <sheet name="7.2" sheetId="1749" r:id="rId248"/>
    <sheet name="7.3" sheetId="1750" r:id="rId249"/>
    <sheet name="8.1.1.1" sheetId="1751" r:id="rId250"/>
    <sheet name="8.1.1.2" sheetId="1752" r:id="rId251"/>
    <sheet name="8.1.1.3" sheetId="1753" r:id="rId252"/>
    <sheet name="8.1.1.4" sheetId="1754" r:id="rId253"/>
    <sheet name="8.1.1.5" sheetId="1755" r:id="rId254"/>
    <sheet name="8.1.1.6" sheetId="1756" r:id="rId255"/>
    <sheet name="8.1.1.7 " sheetId="1757" r:id="rId256"/>
    <sheet name="8.1.1.8" sheetId="1758" r:id="rId257"/>
    <sheet name="8.1.1.9" sheetId="1759" r:id="rId258"/>
    <sheet name="8.1.2.1 " sheetId="1760" r:id="rId259"/>
    <sheet name="8.1.2.2" sheetId="1761" r:id="rId260"/>
    <sheet name="8.1.2.3" sheetId="1762" r:id="rId261"/>
    <sheet name="8.1.2.4" sheetId="1763" r:id="rId262"/>
    <sheet name="8.1.2.5" sheetId="1764" r:id="rId263"/>
    <sheet name="8.1.2.6" sheetId="1765" r:id="rId264"/>
    <sheet name="8.1.2.7" sheetId="1766" r:id="rId265"/>
    <sheet name="8.1.2.8" sheetId="1767" r:id="rId266"/>
    <sheet name="8.1.2.9" sheetId="1768" r:id="rId267"/>
    <sheet name="8.2.1" sheetId="896" r:id="rId268"/>
    <sheet name="8.2.2" sheetId="897" r:id="rId269"/>
    <sheet name="8.2.3" sheetId="102" r:id="rId270"/>
    <sheet name="8.2.4 " sheetId="1557" r:id="rId271"/>
    <sheet name="8.2.5" sheetId="1066" r:id="rId272"/>
    <sheet name="8.2.6" sheetId="1067" r:id="rId273"/>
    <sheet name="8.2.7" sheetId="1068" r:id="rId274"/>
    <sheet name="8.3.1.1." sheetId="898" r:id="rId275"/>
    <sheet name="8.3.1.2 " sheetId="1556" r:id="rId276"/>
    <sheet name="8.3.1.3" sheetId="900" r:id="rId277"/>
    <sheet name=" 8.3.1.4" sheetId="901" r:id="rId278"/>
    <sheet name="8.3.1.5" sheetId="561" r:id="rId279"/>
    <sheet name="8.3.1.6" sheetId="902" r:id="rId280"/>
    <sheet name="8.3.1.7" sheetId="562" r:id="rId281"/>
    <sheet name="8.3.1.8 " sheetId="903" r:id="rId282"/>
    <sheet name="8.3.1.9" sheetId="904" r:id="rId283"/>
    <sheet name="8.3.1.10" sheetId="905" r:id="rId284"/>
    <sheet name="8.3.1.11" sheetId="566" r:id="rId285"/>
    <sheet name="8.3.1.12" sheetId="564" r:id="rId286"/>
    <sheet name="8.3.1.13" sheetId="567" r:id="rId287"/>
    <sheet name="8.3.1.14" sheetId="568" r:id="rId288"/>
    <sheet name="8.3.1.15" sheetId="569" r:id="rId289"/>
    <sheet name="8.3.1.16" sheetId="570" r:id="rId290"/>
    <sheet name="8.3.1.17" sheetId="571" r:id="rId291"/>
    <sheet name="8.3.1.18" sheetId="572" r:id="rId292"/>
    <sheet name="8.3.1.19" sheetId="573" r:id="rId293"/>
    <sheet name="8.3.1.20" sheetId="574" r:id="rId294"/>
    <sheet name="8.3.1.21" sheetId="575" r:id="rId295"/>
    <sheet name="8.3.1.22" sheetId="576" r:id="rId296"/>
    <sheet name="8.3.1.23" sheetId="577" r:id="rId297"/>
    <sheet name="8.3.1.24" sheetId="578" r:id="rId298"/>
    <sheet name="8.3.1.25" sheetId="563" r:id="rId299"/>
    <sheet name="8.3.1.26" sheetId="580" r:id="rId300"/>
    <sheet name="8.3.1.27" sheetId="579" r:id="rId301"/>
    <sheet name="8.3.1.28" sheetId="582" r:id="rId302"/>
    <sheet name="8.3.1.29" sheetId="583" r:id="rId303"/>
    <sheet name="8.3.1.30" sheetId="584" r:id="rId304"/>
    <sheet name="8.3.1.31" sheetId="585" r:id="rId305"/>
    <sheet name="8.3.1.32" sheetId="586" r:id="rId306"/>
    <sheet name="8.3.1.33 " sheetId="906" r:id="rId307"/>
    <sheet name="8.3.1.34" sheetId="907" r:id="rId308"/>
    <sheet name="8.3.1.35" sheetId="908" r:id="rId309"/>
    <sheet name="8.3.1.36 " sheetId="909" r:id="rId310"/>
    <sheet name="8.3.1.37" sheetId="910" r:id="rId311"/>
    <sheet name="8.3.1.38" sheetId="911" r:id="rId312"/>
    <sheet name="8.3.1.39" sheetId="912" r:id="rId313"/>
    <sheet name="8.3.1.40" sheetId="913" r:id="rId314"/>
    <sheet name="8.3.1.41" sheetId="914" r:id="rId315"/>
    <sheet name="8.3.1.42" sheetId="915" r:id="rId316"/>
    <sheet name="8.3.1.43" sheetId="916" r:id="rId317"/>
    <sheet name="8.3.1.44" sheetId="917" r:id="rId318"/>
    <sheet name="8.3.1.45" sheetId="589" r:id="rId319"/>
    <sheet name="8.3.1.46" sheetId="592" r:id="rId320"/>
    <sheet name="8.3.1.47" sheetId="918" r:id="rId321"/>
    <sheet name="8.3.1.48" sheetId="919" r:id="rId322"/>
    <sheet name="8.3.1.49" sheetId="920" r:id="rId323"/>
    <sheet name="8.3.2.1" sheetId="151" r:id="rId324"/>
    <sheet name="8.3.3.1 " sheetId="153" r:id="rId325"/>
    <sheet name="8.3.3.2" sheetId="1238" r:id="rId326"/>
    <sheet name="8.3.3.3" sheetId="1239" r:id="rId327"/>
    <sheet name="8.3.3.4" sheetId="1240" r:id="rId328"/>
    <sheet name="8.3.3.5" sheetId="1032" r:id="rId329"/>
    <sheet name="8.3.3.6" sheetId="1241" r:id="rId330"/>
    <sheet name="8.3.3.7" sheetId="1242" r:id="rId331"/>
    <sheet name="8.4.1" sheetId="1769" r:id="rId332"/>
    <sheet name="8.5.1.1" sheetId="1243" r:id="rId333"/>
    <sheet name="8.5.1.2" sheetId="1244" r:id="rId334"/>
    <sheet name="8.5.1.3" sheetId="1245" r:id="rId335"/>
    <sheet name="8.5.1.4 " sheetId="1246" r:id="rId336"/>
    <sheet name="8.5.1.5" sheetId="1247" r:id="rId337"/>
    <sheet name="8.5.1.6" sheetId="1248" r:id="rId338"/>
    <sheet name="8.5.1.7" sheetId="1249" r:id="rId339"/>
    <sheet name="8.5.1.8" sheetId="1250" r:id="rId340"/>
    <sheet name="8.5.1.9" sheetId="1251" r:id="rId341"/>
    <sheet name="8.5.1.10" sheetId="1252" r:id="rId342"/>
    <sheet name="8.5.1.11" sheetId="1253" r:id="rId343"/>
    <sheet name="8.5.1.12" sheetId="1254" r:id="rId344"/>
    <sheet name="8.5.1.13" sheetId="1255" r:id="rId345"/>
    <sheet name="8.5.1.14" sheetId="1256" r:id="rId346"/>
    <sheet name="8.5.1.15" sheetId="1257" r:id="rId347"/>
    <sheet name="8.5.2.1" sheetId="1258" r:id="rId348"/>
    <sheet name="8.5.2.2" sheetId="1259" r:id="rId349"/>
    <sheet name="8.5.2.3" sheetId="1260" r:id="rId350"/>
    <sheet name="8.5.2.4" sheetId="1261" r:id="rId351"/>
    <sheet name="8.5.2.5" sheetId="1262" r:id="rId352"/>
    <sheet name="8.5.2.6" sheetId="1263" r:id="rId353"/>
    <sheet name="8.5.2.7" sheetId="1264" r:id="rId354"/>
    <sheet name="8.5.2.8" sheetId="1265" r:id="rId355"/>
    <sheet name="8.5.2.9" sheetId="1266" r:id="rId356"/>
    <sheet name="8.5.2.10" sheetId="1267" r:id="rId357"/>
    <sheet name="9.1" sheetId="1268" r:id="rId358"/>
    <sheet name="9.2" sheetId="1269" r:id="rId359"/>
    <sheet name="9.3" sheetId="1270" r:id="rId360"/>
    <sheet name="9.4" sheetId="1271" r:id="rId361"/>
    <sheet name="9.5" sheetId="1272" r:id="rId362"/>
    <sheet name="9.6" sheetId="1273" r:id="rId363"/>
    <sheet name="9.7" sheetId="1274" r:id="rId364"/>
    <sheet name="10.1" sheetId="157" r:id="rId365"/>
    <sheet name="BkCover" sheetId="1560" r:id="rId366"/>
  </sheets>
  <externalReferences>
    <externalReference r:id="rId367"/>
    <externalReference r:id="rId368"/>
    <externalReference r:id="rId369"/>
    <externalReference r:id="rId370"/>
    <externalReference r:id="rId371"/>
    <externalReference r:id="rId372"/>
    <externalReference r:id="rId373"/>
    <externalReference r:id="rId374"/>
    <externalReference r:id="rId375"/>
    <externalReference r:id="rId376"/>
    <externalReference r:id="rId377"/>
  </externalReferences>
  <definedNames>
    <definedName name="_xlnm.Print_Area" localSheetId="203">'6.2.3.2'!$A$1:$AI$21</definedName>
    <definedName name="_xlnm.Print_Area" localSheetId="207">'6.2.3.6'!$4:$6</definedName>
    <definedName name="_xlnm.Print_Area" localSheetId="247">'7.2'!$A$1:$M$22</definedName>
    <definedName name="_xlnm.Print_Area" localSheetId="2">Acronyms!$B$1:$Q$60</definedName>
    <definedName name="_xlnm.Print_Area" localSheetId="365">BkCover!$B$2:$S$42</definedName>
    <definedName name="_xlnm.Print_Area" localSheetId="0">FrCover!$B$2:$S$42</definedName>
    <definedName name="_xlnm.Print_Titles" localSheetId="190">'6.2.2.4'!$A:$A,'6.2.2.4'!$3:$5</definedName>
    <definedName name="_xlnm.Print_Titles" localSheetId="191">'6.2.2.5'!$A:$A,'6.2.2.5'!$3:$5</definedName>
    <definedName name="_xlnm.Print_Titles" localSheetId="192">'6.2.2.6'!$A:$A,'6.2.2.6'!$3:$5</definedName>
    <definedName name="_xlnm.Print_Titles" localSheetId="193">'6.2.2.7'!$A:$A,'6.2.2.7'!$3:$5</definedName>
    <definedName name="_xlnm.Print_Titles" localSheetId="194">'6.2.2.8'!$A:$A,'6.2.2.8'!$3:$5</definedName>
    <definedName name="_xlnm.Print_Titles" localSheetId="195">'6.2.2.9'!$A:$A,'6.2.2.9'!$3:$5</definedName>
    <definedName name="_xlnm.Print_Titles" localSheetId="202">'6.2.3.1'!$A:$A,'6.2.3.1'!$3:$5</definedName>
    <definedName name="_xlnm.Print_Titles" localSheetId="203">'6.2.3.2'!$A:$A,'6.2.3.2'!$3:$5</definedName>
    <definedName name="_xlnm.Print_Titles" localSheetId="204">'6.2.3.3'!$A:$A,'6.2.3.3'!$3:$5</definedName>
    <definedName name="_xlnm.Print_Titles" localSheetId="205">'6.2.3.4'!$A:$A,'6.2.3.4'!$3:$5</definedName>
    <definedName name="_xlnm.Print_Titles" localSheetId="206">'6.2.3.5'!$A:$A,'6.2.3.5'!$4:$6</definedName>
    <definedName name="_xlnm.Print_Titles" localSheetId="207">'6.2.3.6'!$A:$A</definedName>
    <definedName name="_xlnm.Print_Titles" localSheetId="208">'6.2.3.7'!$A:$A,'6.2.3.7'!$4:$6</definedName>
    <definedName name="_xlnm.Print_Titles" localSheetId="209">'6.2.3.8'!$A:$A,'6.2.3.8'!$4:$6</definedName>
  </definedNames>
  <calcPr calcId="162913"/>
</workbook>
</file>

<file path=xl/calcChain.xml><?xml version="1.0" encoding="utf-8"?>
<calcChain xmlns="http://schemas.openxmlformats.org/spreadsheetml/2006/main">
  <c r="Q18" i="1750" l="1"/>
  <c r="P18" i="1750"/>
  <c r="O18" i="1750"/>
  <c r="N18" i="1750"/>
  <c r="M18" i="1750"/>
  <c r="L18" i="1750"/>
  <c r="K18" i="1750"/>
  <c r="J18" i="1750"/>
  <c r="I18" i="1750"/>
  <c r="H18" i="1750"/>
  <c r="G18" i="1750"/>
  <c r="F18" i="1750"/>
  <c r="E18" i="1750"/>
  <c r="D18" i="1750"/>
  <c r="C18" i="1750"/>
  <c r="B18" i="1750"/>
  <c r="Q17" i="1750"/>
  <c r="P17" i="1750"/>
  <c r="O17" i="1750"/>
  <c r="N17" i="1750"/>
  <c r="M17" i="1750"/>
  <c r="L17" i="1750"/>
  <c r="K17" i="1750"/>
  <c r="J17" i="1750"/>
  <c r="I17" i="1750"/>
  <c r="H17" i="1750"/>
  <c r="G17" i="1750"/>
  <c r="F17" i="1750"/>
  <c r="E17" i="1750"/>
  <c r="D17" i="1750"/>
  <c r="C17" i="1750"/>
  <c r="B17" i="1750"/>
  <c r="Q16" i="1750"/>
  <c r="P16" i="1750"/>
  <c r="O16" i="1750"/>
  <c r="N16" i="1750"/>
  <c r="M16" i="1750"/>
  <c r="L16" i="1750"/>
  <c r="K16" i="1750"/>
  <c r="J16" i="1750"/>
  <c r="I16" i="1750"/>
  <c r="H16" i="1750"/>
  <c r="G16" i="1750"/>
  <c r="F16" i="1750"/>
  <c r="E16" i="1750"/>
  <c r="D16" i="1750"/>
  <c r="C16" i="1750"/>
  <c r="B16" i="1750"/>
  <c r="Q15" i="1750"/>
  <c r="P15" i="1750"/>
  <c r="O15" i="1750"/>
  <c r="N15" i="1750"/>
  <c r="M15" i="1750"/>
  <c r="L15" i="1750"/>
  <c r="K15" i="1750"/>
  <c r="J15" i="1750"/>
  <c r="I15" i="1750"/>
  <c r="H15" i="1750"/>
  <c r="G15" i="1750"/>
  <c r="F15" i="1750"/>
  <c r="Q14" i="1750"/>
  <c r="P14" i="1750"/>
  <c r="O14" i="1750"/>
  <c r="N14" i="1750"/>
  <c r="M14" i="1750"/>
  <c r="L14" i="1750"/>
  <c r="K14" i="1750"/>
  <c r="J14" i="1750"/>
  <c r="I14" i="1750"/>
  <c r="H14" i="1750"/>
  <c r="G14" i="1750"/>
  <c r="F14" i="1750"/>
  <c r="E14" i="1750"/>
  <c r="D14" i="1750"/>
  <c r="C14" i="1750"/>
  <c r="B14" i="1750"/>
  <c r="Q13" i="1750"/>
  <c r="P13" i="1750"/>
  <c r="O13" i="1750"/>
  <c r="N13" i="1750"/>
  <c r="M13" i="1750"/>
  <c r="L13" i="1750"/>
  <c r="K13" i="1750"/>
  <c r="J13" i="1750"/>
  <c r="I13" i="1750"/>
  <c r="H13" i="1750"/>
  <c r="G13" i="1750"/>
  <c r="F13" i="1750"/>
  <c r="E13" i="1750"/>
  <c r="D13" i="1750"/>
  <c r="C13" i="1750"/>
  <c r="B13" i="1750"/>
  <c r="Q12" i="1750"/>
  <c r="P12" i="1750"/>
  <c r="O12" i="1750"/>
  <c r="N12" i="1750"/>
  <c r="M12" i="1750"/>
  <c r="L12" i="1750"/>
  <c r="K12" i="1750"/>
  <c r="J12" i="1750"/>
  <c r="I12" i="1750"/>
  <c r="H12" i="1750"/>
  <c r="G12" i="1750"/>
  <c r="F12" i="1750"/>
  <c r="E12" i="1750"/>
  <c r="D12" i="1750"/>
  <c r="C12" i="1750"/>
  <c r="B12" i="1750"/>
  <c r="Q11" i="1750"/>
  <c r="P11" i="1750"/>
  <c r="O11" i="1750"/>
  <c r="N11" i="1750"/>
  <c r="M11" i="1750"/>
  <c r="L11" i="1750"/>
  <c r="K11" i="1750"/>
  <c r="J11" i="1750"/>
  <c r="I11" i="1750"/>
  <c r="H11" i="1750"/>
  <c r="G11" i="1750"/>
  <c r="F11" i="1750"/>
  <c r="E11" i="1750"/>
  <c r="D11" i="1750"/>
  <c r="C11" i="1750"/>
  <c r="B11" i="1750"/>
  <c r="Q10" i="1750"/>
  <c r="P10" i="1750"/>
  <c r="O10" i="1750"/>
  <c r="N10" i="1750"/>
  <c r="M10" i="1750"/>
  <c r="L10" i="1750"/>
  <c r="K10" i="1750"/>
  <c r="J10" i="1750"/>
  <c r="I10" i="1750"/>
  <c r="H10" i="1750"/>
  <c r="G10" i="1750"/>
  <c r="F10" i="1750"/>
  <c r="E10" i="1750"/>
  <c r="D10" i="1750"/>
  <c r="C10" i="1750"/>
  <c r="B10" i="1750"/>
  <c r="Q9" i="1750"/>
  <c r="P9" i="1750"/>
  <c r="O9" i="1750"/>
  <c r="N9" i="1750"/>
  <c r="M9" i="1750"/>
  <c r="L9" i="1750"/>
  <c r="K9" i="1750"/>
  <c r="J9" i="1750"/>
  <c r="I9" i="1750"/>
  <c r="H9" i="1750"/>
  <c r="G9" i="1750"/>
  <c r="F9" i="1750"/>
  <c r="E9" i="1750"/>
  <c r="D9" i="1750"/>
  <c r="C9" i="1750"/>
  <c r="B9" i="1750"/>
  <c r="O8" i="1750"/>
  <c r="N8" i="1750"/>
  <c r="M8" i="1750"/>
  <c r="L8" i="1750"/>
  <c r="K8" i="1750"/>
  <c r="J8" i="1750"/>
  <c r="I8" i="1750"/>
  <c r="H8" i="1750"/>
  <c r="G8" i="1750"/>
  <c r="F8" i="1750"/>
  <c r="E8" i="1750"/>
  <c r="D8" i="1750"/>
  <c r="C8" i="1750"/>
  <c r="B8" i="1750"/>
  <c r="Q7" i="1750"/>
  <c r="P7" i="1750"/>
  <c r="O7" i="1750"/>
  <c r="N7" i="1750"/>
  <c r="M7" i="1750"/>
  <c r="L7" i="1750"/>
  <c r="K7" i="1750"/>
  <c r="J7" i="1750"/>
  <c r="I7" i="1750"/>
  <c r="H7" i="1750"/>
  <c r="G7" i="1750"/>
  <c r="F7" i="1750"/>
  <c r="E7" i="1750"/>
  <c r="D7" i="1750"/>
  <c r="C7" i="1750"/>
  <c r="B7" i="1750"/>
  <c r="P6" i="1750"/>
  <c r="O6" i="1750"/>
  <c r="N6" i="1750"/>
  <c r="M6" i="1750"/>
  <c r="L6" i="1750"/>
  <c r="K6" i="1750"/>
  <c r="J6" i="1750"/>
  <c r="I6" i="1750"/>
  <c r="H6" i="1750"/>
  <c r="G6" i="1750"/>
  <c r="F6" i="1750"/>
  <c r="E6" i="1750"/>
  <c r="Q5" i="1750"/>
  <c r="P5" i="1750"/>
  <c r="O5" i="1750"/>
  <c r="N5" i="1750"/>
  <c r="M5" i="1750"/>
  <c r="L5" i="1750"/>
  <c r="K5" i="1750"/>
  <c r="J5" i="1750"/>
  <c r="I5" i="1750"/>
  <c r="H5" i="1750"/>
  <c r="G5" i="1750"/>
  <c r="F5" i="1750"/>
  <c r="E5" i="1750"/>
  <c r="D5" i="1750"/>
  <c r="C5" i="1750"/>
  <c r="B5" i="1750"/>
  <c r="Q4" i="1750"/>
  <c r="P4" i="1750"/>
  <c r="O4" i="1750"/>
  <c r="N4" i="1750"/>
  <c r="M4" i="1750"/>
  <c r="L4" i="1750"/>
  <c r="K4" i="1750"/>
  <c r="J4" i="1750"/>
  <c r="I4" i="1750"/>
  <c r="H4" i="1750"/>
  <c r="G4" i="1750"/>
  <c r="F4" i="1750"/>
  <c r="E4" i="1750"/>
  <c r="D4" i="1750"/>
  <c r="C4" i="1750"/>
  <c r="B4" i="1750"/>
  <c r="Q19" i="1718"/>
  <c r="Q19" i="1714"/>
  <c r="D16" i="1601"/>
  <c r="B19" i="1591"/>
  <c r="D16" i="1561"/>
  <c r="O49" i="913" l="1"/>
  <c r="N49" i="913"/>
  <c r="M49" i="913"/>
  <c r="L49" i="913"/>
  <c r="K49" i="913"/>
  <c r="J49" i="913"/>
  <c r="I49" i="913"/>
  <c r="H49" i="913"/>
  <c r="G49" i="913"/>
  <c r="F49" i="913"/>
  <c r="E49" i="913"/>
  <c r="J68" i="157" l="1"/>
  <c r="I68" i="157"/>
  <c r="H68" i="157"/>
  <c r="G68" i="157"/>
  <c r="F68" i="157"/>
  <c r="K68" i="157" s="1"/>
  <c r="J67" i="157"/>
  <c r="I67" i="157"/>
  <c r="H67" i="157"/>
  <c r="G67" i="157"/>
  <c r="F67" i="157"/>
  <c r="K67" i="157" s="1"/>
  <c r="J66" i="157"/>
  <c r="I66" i="157"/>
  <c r="H66" i="157"/>
  <c r="G66" i="157"/>
  <c r="F66" i="157"/>
  <c r="K66" i="157" s="1"/>
  <c r="J65" i="157"/>
  <c r="I65" i="157"/>
  <c r="H65" i="157"/>
  <c r="G65" i="157"/>
  <c r="F65" i="157"/>
  <c r="K65" i="157" s="1"/>
  <c r="J64" i="157"/>
  <c r="I64" i="157"/>
  <c r="H64" i="157"/>
  <c r="G64" i="157"/>
  <c r="F64" i="157"/>
  <c r="K64" i="157" s="1"/>
  <c r="J63" i="157"/>
  <c r="I63" i="157"/>
  <c r="H63" i="157"/>
  <c r="G63" i="157"/>
  <c r="F63" i="157"/>
  <c r="K63" i="157" s="1"/>
  <c r="J62" i="157"/>
  <c r="I62" i="157"/>
  <c r="H62" i="157"/>
  <c r="G62" i="157"/>
  <c r="F62" i="157"/>
  <c r="K62" i="157" s="1"/>
  <c r="J61" i="157"/>
  <c r="I61" i="157"/>
  <c r="H61" i="157"/>
  <c r="G61" i="157"/>
  <c r="F61" i="157"/>
  <c r="K61" i="157" s="1"/>
  <c r="J60" i="157"/>
  <c r="I60" i="157"/>
  <c r="H60" i="157"/>
  <c r="G60" i="157"/>
  <c r="F60" i="157"/>
  <c r="K60" i="157" s="1"/>
  <c r="J59" i="157"/>
  <c r="I59" i="157"/>
  <c r="H59" i="157"/>
  <c r="G59" i="157"/>
  <c r="F59" i="157"/>
  <c r="K59" i="157" s="1"/>
  <c r="J58" i="157"/>
  <c r="I58" i="157"/>
  <c r="H58" i="157"/>
  <c r="G58" i="157"/>
  <c r="F58" i="157"/>
  <c r="K58" i="157" s="1"/>
  <c r="J57" i="157"/>
  <c r="I57" i="157"/>
  <c r="H57" i="157"/>
  <c r="G57" i="157"/>
  <c r="F57" i="157"/>
  <c r="K57" i="157" s="1"/>
  <c r="J56" i="157"/>
  <c r="I56" i="157"/>
  <c r="H56" i="157"/>
  <c r="G56" i="157"/>
  <c r="F56" i="157"/>
  <c r="K56" i="157" s="1"/>
  <c r="J55" i="157"/>
  <c r="I55" i="157"/>
  <c r="H55" i="157"/>
  <c r="G55" i="157"/>
  <c r="F55" i="157"/>
  <c r="K55" i="157" s="1"/>
  <c r="J54" i="157"/>
  <c r="I54" i="157"/>
  <c r="H54" i="157"/>
  <c r="G54" i="157"/>
  <c r="F54" i="157"/>
  <c r="K54" i="157" s="1"/>
  <c r="J53" i="157"/>
  <c r="I53" i="157"/>
  <c r="H53" i="157"/>
  <c r="G53" i="157"/>
  <c r="F53" i="157"/>
  <c r="K53" i="157" s="1"/>
  <c r="J52" i="157"/>
  <c r="I52" i="157"/>
  <c r="H52" i="157"/>
  <c r="G52" i="157"/>
  <c r="F52" i="157"/>
  <c r="K52" i="157" s="1"/>
  <c r="J51" i="157"/>
  <c r="I51" i="157"/>
  <c r="H51" i="157"/>
  <c r="G51" i="157"/>
  <c r="F51" i="157"/>
  <c r="K51" i="157" s="1"/>
  <c r="J50" i="157"/>
  <c r="I50" i="157"/>
  <c r="H50" i="157"/>
  <c r="G50" i="157"/>
  <c r="F50" i="157"/>
  <c r="K50" i="157" s="1"/>
  <c r="J49" i="157"/>
  <c r="I49" i="157"/>
  <c r="H49" i="157"/>
  <c r="G49" i="157"/>
  <c r="F49" i="157"/>
  <c r="K49" i="157" s="1"/>
  <c r="J48" i="157"/>
  <c r="I48" i="157"/>
  <c r="H48" i="157"/>
  <c r="G48" i="157"/>
  <c r="F48" i="157"/>
  <c r="K48" i="157" s="1"/>
  <c r="J47" i="157"/>
  <c r="I47" i="157"/>
  <c r="H47" i="157"/>
  <c r="G47" i="157"/>
  <c r="F47" i="157"/>
  <c r="K47" i="157" s="1"/>
  <c r="J46" i="157"/>
  <c r="I46" i="157"/>
  <c r="H46" i="157"/>
  <c r="G46" i="157"/>
  <c r="F46" i="157"/>
  <c r="K46" i="157" s="1"/>
  <c r="J45" i="157"/>
  <c r="I45" i="157"/>
  <c r="H45" i="157"/>
  <c r="G45" i="157"/>
  <c r="F45" i="157"/>
  <c r="K45" i="157" s="1"/>
  <c r="J44" i="157"/>
  <c r="I44" i="157"/>
  <c r="H44" i="157"/>
  <c r="G44" i="157"/>
  <c r="F44" i="157"/>
  <c r="K44" i="157" s="1"/>
  <c r="J43" i="157"/>
  <c r="I43" i="157"/>
  <c r="H43" i="157"/>
  <c r="G43" i="157"/>
  <c r="F43" i="157"/>
  <c r="K43" i="157" s="1"/>
  <c r="J42" i="157"/>
  <c r="I42" i="157"/>
  <c r="H42" i="157"/>
  <c r="G42" i="157"/>
  <c r="F42" i="157"/>
  <c r="K42" i="157" s="1"/>
  <c r="J41" i="157"/>
  <c r="I41" i="157"/>
  <c r="H41" i="157"/>
  <c r="G41" i="157"/>
  <c r="F41" i="157"/>
  <c r="K41" i="157" s="1"/>
  <c r="J40" i="157"/>
  <c r="I40" i="157"/>
  <c r="H40" i="157"/>
  <c r="G40" i="157"/>
  <c r="F40" i="157"/>
  <c r="K40" i="157" s="1"/>
  <c r="J39" i="157"/>
  <c r="I39" i="157"/>
  <c r="H39" i="157"/>
  <c r="G39" i="157"/>
  <c r="F39" i="157"/>
  <c r="K39" i="157" s="1"/>
  <c r="J38" i="157"/>
  <c r="I38" i="157"/>
  <c r="H38" i="157"/>
  <c r="G38" i="157"/>
  <c r="F38" i="157"/>
  <c r="K38" i="157" s="1"/>
  <c r="J37" i="157"/>
  <c r="I37" i="157"/>
  <c r="H37" i="157"/>
  <c r="G37" i="157"/>
  <c r="F37" i="157"/>
  <c r="K37" i="157" s="1"/>
  <c r="J36" i="157"/>
  <c r="I36" i="157"/>
  <c r="H36" i="157"/>
  <c r="G36" i="157"/>
  <c r="F36" i="157"/>
  <c r="K36" i="157" s="1"/>
  <c r="J35" i="157"/>
  <c r="I35" i="157"/>
  <c r="H35" i="157"/>
  <c r="G35" i="157"/>
  <c r="F35" i="157"/>
  <c r="K35" i="157" s="1"/>
  <c r="J34" i="157"/>
  <c r="I34" i="157"/>
  <c r="H34" i="157"/>
  <c r="G34" i="157"/>
  <c r="F34" i="157"/>
  <c r="K34" i="157" s="1"/>
  <c r="J33" i="157"/>
  <c r="I33" i="157"/>
  <c r="H33" i="157"/>
  <c r="G33" i="157"/>
  <c r="F33" i="157"/>
  <c r="K33" i="157" s="1"/>
  <c r="J32" i="157"/>
  <c r="I32" i="157"/>
  <c r="H32" i="157"/>
  <c r="G32" i="157"/>
  <c r="F32" i="157"/>
  <c r="K32" i="157" s="1"/>
  <c r="J31" i="157"/>
  <c r="I31" i="157"/>
  <c r="H31" i="157"/>
  <c r="G31" i="157"/>
  <c r="F31" i="157"/>
  <c r="K31" i="157" s="1"/>
  <c r="J30" i="157"/>
  <c r="I30" i="157"/>
  <c r="H30" i="157"/>
  <c r="G30" i="157"/>
  <c r="F30" i="157"/>
  <c r="K30" i="157" s="1"/>
  <c r="J29" i="157"/>
  <c r="I29" i="157"/>
  <c r="H29" i="157"/>
  <c r="G29" i="157"/>
  <c r="F29" i="157"/>
  <c r="K29" i="157" s="1"/>
  <c r="J28" i="157"/>
  <c r="I28" i="157"/>
  <c r="H28" i="157"/>
  <c r="G28" i="157"/>
  <c r="F28" i="157"/>
  <c r="K28" i="157" s="1"/>
  <c r="J27" i="157"/>
  <c r="I27" i="157"/>
  <c r="H27" i="157"/>
  <c r="G27" i="157"/>
  <c r="F27" i="157"/>
  <c r="K27" i="157" s="1"/>
  <c r="J26" i="157"/>
  <c r="I26" i="157"/>
  <c r="H26" i="157"/>
  <c r="G26" i="157"/>
  <c r="F26" i="157"/>
  <c r="K26" i="157" s="1"/>
  <c r="J25" i="157"/>
  <c r="I25" i="157"/>
  <c r="H25" i="157"/>
  <c r="G25" i="157"/>
  <c r="F25" i="157"/>
  <c r="K25" i="157" s="1"/>
  <c r="J24" i="157"/>
  <c r="I24" i="157"/>
  <c r="H24" i="157"/>
  <c r="G24" i="157"/>
  <c r="F24" i="157"/>
  <c r="K24" i="157" s="1"/>
  <c r="J23" i="157"/>
  <c r="I23" i="157"/>
  <c r="H23" i="157"/>
  <c r="G23" i="157"/>
  <c r="F23" i="157"/>
  <c r="K23" i="157" s="1"/>
  <c r="J22" i="157"/>
  <c r="I22" i="157"/>
  <c r="H22" i="157"/>
  <c r="G22" i="157"/>
  <c r="F22" i="157"/>
  <c r="K22" i="157" s="1"/>
  <c r="J21" i="157"/>
  <c r="I21" i="157"/>
  <c r="H21" i="157"/>
  <c r="G21" i="157"/>
  <c r="F21" i="157"/>
  <c r="K21" i="157" s="1"/>
  <c r="J20" i="157"/>
  <c r="I20" i="157"/>
  <c r="H20" i="157"/>
  <c r="G20" i="157"/>
  <c r="F20" i="157"/>
  <c r="K20" i="157" s="1"/>
  <c r="J19" i="157"/>
  <c r="I19" i="157"/>
  <c r="H19" i="157"/>
  <c r="G19" i="157"/>
  <c r="F19" i="157"/>
  <c r="K19" i="157" s="1"/>
  <c r="J18" i="157"/>
  <c r="I18" i="157"/>
  <c r="H18" i="157"/>
  <c r="G18" i="157"/>
  <c r="F18" i="157"/>
  <c r="K18" i="157" s="1"/>
  <c r="J17" i="157"/>
  <c r="I17" i="157"/>
  <c r="H17" i="157"/>
  <c r="G17" i="157"/>
  <c r="F17" i="157"/>
  <c r="K17" i="157" s="1"/>
  <c r="J16" i="157"/>
  <c r="I16" i="157"/>
  <c r="H16" i="157"/>
  <c r="G16" i="157"/>
  <c r="F16" i="157"/>
  <c r="K16" i="157" s="1"/>
  <c r="J15" i="157"/>
  <c r="I15" i="157"/>
  <c r="H15" i="157"/>
  <c r="G15" i="157"/>
  <c r="F15" i="157"/>
  <c r="K15" i="157" s="1"/>
  <c r="J14" i="157"/>
  <c r="I14" i="157"/>
  <c r="H14" i="157"/>
  <c r="G14" i="157"/>
  <c r="F14" i="157"/>
  <c r="K14" i="157" s="1"/>
  <c r="J13" i="157"/>
  <c r="I13" i="157"/>
  <c r="H13" i="157"/>
  <c r="G13" i="157"/>
  <c r="F13" i="157"/>
  <c r="K13" i="157" s="1"/>
  <c r="J12" i="157"/>
  <c r="I12" i="157"/>
  <c r="H12" i="157"/>
  <c r="G12" i="157"/>
  <c r="F12" i="157"/>
  <c r="K12" i="157" s="1"/>
  <c r="J11" i="157"/>
  <c r="I11" i="157"/>
  <c r="H11" i="157"/>
  <c r="G11" i="157"/>
  <c r="F11" i="157"/>
  <c r="K11" i="157" s="1"/>
  <c r="J10" i="157"/>
  <c r="I10" i="157"/>
  <c r="H10" i="157"/>
  <c r="G10" i="157"/>
  <c r="F10" i="157"/>
  <c r="K10" i="157" s="1"/>
  <c r="J9" i="157"/>
  <c r="I9" i="157"/>
  <c r="H9" i="157"/>
  <c r="G9" i="157"/>
  <c r="F9" i="157"/>
  <c r="K9" i="157" s="1"/>
  <c r="J8" i="157"/>
  <c r="I8" i="157"/>
  <c r="H8" i="157"/>
  <c r="G8" i="157"/>
  <c r="F8" i="157"/>
  <c r="K8" i="157" s="1"/>
  <c r="J7" i="157"/>
  <c r="I7" i="157"/>
  <c r="H7" i="157"/>
  <c r="G7" i="157"/>
  <c r="F7" i="157"/>
  <c r="K7" i="157" s="1"/>
  <c r="J6" i="157"/>
  <c r="I6" i="157"/>
  <c r="H6" i="157"/>
  <c r="G6" i="157"/>
  <c r="F6" i="157"/>
  <c r="K6" i="157" s="1"/>
  <c r="J5" i="157"/>
  <c r="I5" i="157"/>
  <c r="H5" i="157"/>
  <c r="G5" i="157"/>
  <c r="F5" i="157"/>
  <c r="K5" i="157" s="1"/>
  <c r="AB132" i="1272"/>
  <c r="AA132" i="1272"/>
  <c r="Z132" i="1272"/>
  <c r="Y132" i="1272"/>
  <c r="X132" i="1272"/>
  <c r="W132" i="1272"/>
  <c r="V132" i="1272"/>
  <c r="U132" i="1272"/>
  <c r="T132" i="1272"/>
  <c r="S132" i="1272"/>
  <c r="R132" i="1272"/>
  <c r="Q132" i="1272"/>
  <c r="P132" i="1272"/>
  <c r="O132" i="1272"/>
  <c r="N132" i="1272"/>
  <c r="M132" i="1272"/>
  <c r="L132" i="1272"/>
  <c r="K132" i="1272"/>
  <c r="J132" i="1272"/>
  <c r="I132" i="1272"/>
  <c r="H132" i="1272"/>
  <c r="G132" i="1272"/>
  <c r="F132" i="1272"/>
  <c r="E132" i="1272"/>
  <c r="D132" i="1272"/>
  <c r="C132" i="1272"/>
  <c r="AB131" i="1272"/>
  <c r="AA131" i="1272"/>
  <c r="Z131" i="1272"/>
  <c r="Y131" i="1272"/>
  <c r="X131" i="1272"/>
  <c r="W131" i="1272"/>
  <c r="V131" i="1272"/>
  <c r="U131" i="1272"/>
  <c r="T131" i="1272"/>
  <c r="S131" i="1272"/>
  <c r="R131" i="1272"/>
  <c r="Q131" i="1272"/>
  <c r="P131" i="1272"/>
  <c r="O131" i="1272"/>
  <c r="N131" i="1272"/>
  <c r="M131" i="1272"/>
  <c r="L131" i="1272"/>
  <c r="K131" i="1272"/>
  <c r="J131" i="1272"/>
  <c r="I131" i="1272"/>
  <c r="H131" i="1272"/>
  <c r="G131" i="1272"/>
  <c r="F131" i="1272"/>
  <c r="E131" i="1272"/>
  <c r="D131" i="1272"/>
  <c r="C131" i="1272"/>
  <c r="AB130" i="1272"/>
  <c r="AA130" i="1272"/>
  <c r="Z130" i="1272"/>
  <c r="Y130" i="1272"/>
  <c r="X130" i="1272"/>
  <c r="W130" i="1272"/>
  <c r="V130" i="1272"/>
  <c r="U130" i="1272"/>
  <c r="T130" i="1272"/>
  <c r="S130" i="1272"/>
  <c r="R130" i="1272"/>
  <c r="Q130" i="1272"/>
  <c r="P130" i="1272"/>
  <c r="O130" i="1272"/>
  <c r="N130" i="1272"/>
  <c r="M130" i="1272"/>
  <c r="L130" i="1272"/>
  <c r="K130" i="1272"/>
  <c r="J130" i="1272"/>
  <c r="I130" i="1272"/>
  <c r="H130" i="1272"/>
  <c r="G130" i="1272"/>
  <c r="F130" i="1272"/>
  <c r="E130" i="1272"/>
  <c r="D130" i="1272"/>
  <c r="C130" i="1272"/>
  <c r="AB129" i="1272"/>
  <c r="AA129" i="1272"/>
  <c r="Z129" i="1272"/>
  <c r="Y129" i="1272"/>
  <c r="X129" i="1272"/>
  <c r="W129" i="1272"/>
  <c r="V129" i="1272"/>
  <c r="U129" i="1272"/>
  <c r="T129" i="1272"/>
  <c r="S129" i="1272"/>
  <c r="R129" i="1272"/>
  <c r="Q129" i="1272"/>
  <c r="P129" i="1272"/>
  <c r="O129" i="1272"/>
  <c r="N129" i="1272"/>
  <c r="M129" i="1272"/>
  <c r="L129" i="1272"/>
  <c r="K129" i="1272"/>
  <c r="J129" i="1272"/>
  <c r="I129" i="1272"/>
  <c r="H129" i="1272"/>
  <c r="G129" i="1272"/>
  <c r="F129" i="1272"/>
  <c r="E129" i="1272"/>
  <c r="D129" i="1272"/>
  <c r="C129" i="1272"/>
  <c r="AB128" i="1272"/>
  <c r="AA128" i="1272"/>
  <c r="Z128" i="1272"/>
  <c r="Y128" i="1272"/>
  <c r="X128" i="1272"/>
  <c r="W128" i="1272"/>
  <c r="V128" i="1272"/>
  <c r="U128" i="1272"/>
  <c r="T128" i="1272"/>
  <c r="S128" i="1272"/>
  <c r="R128" i="1272"/>
  <c r="Q128" i="1272"/>
  <c r="P128" i="1272"/>
  <c r="O128" i="1272"/>
  <c r="N128" i="1272"/>
  <c r="M128" i="1272"/>
  <c r="L128" i="1272"/>
  <c r="K128" i="1272"/>
  <c r="J128" i="1272"/>
  <c r="I128" i="1272"/>
  <c r="H128" i="1272"/>
  <c r="G128" i="1272"/>
  <c r="F128" i="1272"/>
  <c r="E128" i="1272"/>
  <c r="D128" i="1272"/>
  <c r="C128" i="1272"/>
  <c r="AB127" i="1272"/>
  <c r="AA127" i="1272"/>
  <c r="Z127" i="1272"/>
  <c r="Y127" i="1272"/>
  <c r="X127" i="1272"/>
  <c r="W127" i="1272"/>
  <c r="V127" i="1272"/>
  <c r="U127" i="1272"/>
  <c r="T127" i="1272"/>
  <c r="S127" i="1272"/>
  <c r="R127" i="1272"/>
  <c r="Q127" i="1272"/>
  <c r="P127" i="1272"/>
  <c r="O127" i="1272"/>
  <c r="N127" i="1272"/>
  <c r="M127" i="1272"/>
  <c r="L127" i="1272"/>
  <c r="K127" i="1272"/>
  <c r="J127" i="1272"/>
  <c r="I127" i="1272"/>
  <c r="H127" i="1272"/>
  <c r="G127" i="1272"/>
  <c r="F127" i="1272"/>
  <c r="E127" i="1272"/>
  <c r="D127" i="1272"/>
  <c r="C127" i="1272"/>
  <c r="AB126" i="1272"/>
  <c r="AA126" i="1272"/>
  <c r="Z126" i="1272"/>
  <c r="Y126" i="1272"/>
  <c r="X126" i="1272"/>
  <c r="W126" i="1272"/>
  <c r="V126" i="1272"/>
  <c r="U126" i="1272"/>
  <c r="T126" i="1272"/>
  <c r="S126" i="1272"/>
  <c r="R126" i="1272"/>
  <c r="Q126" i="1272"/>
  <c r="P126" i="1272"/>
  <c r="O126" i="1272"/>
  <c r="N126" i="1272"/>
  <c r="M126" i="1272"/>
  <c r="L126" i="1272"/>
  <c r="K126" i="1272"/>
  <c r="J126" i="1272"/>
  <c r="I126" i="1272"/>
  <c r="H126" i="1272"/>
  <c r="G126" i="1272"/>
  <c r="F126" i="1272"/>
  <c r="E126" i="1272"/>
  <c r="D126" i="1272"/>
  <c r="C126" i="1272"/>
  <c r="AB125" i="1272"/>
  <c r="AA125" i="1272"/>
  <c r="Z125" i="1272"/>
  <c r="Y125" i="1272"/>
  <c r="X125" i="1272"/>
  <c r="W125" i="1272"/>
  <c r="V125" i="1272"/>
  <c r="U125" i="1272"/>
  <c r="T125" i="1272"/>
  <c r="S125" i="1272"/>
  <c r="R125" i="1272"/>
  <c r="Q125" i="1272"/>
  <c r="P125" i="1272"/>
  <c r="O125" i="1272"/>
  <c r="N125" i="1272"/>
  <c r="M125" i="1272"/>
  <c r="L125" i="1272"/>
  <c r="K125" i="1272"/>
  <c r="J125" i="1272"/>
  <c r="I125" i="1272"/>
  <c r="H125" i="1272"/>
  <c r="G125" i="1272"/>
  <c r="F125" i="1272"/>
  <c r="E125" i="1272"/>
  <c r="D125" i="1272"/>
  <c r="C125" i="1272"/>
  <c r="X35" i="1268"/>
  <c r="W35" i="1268"/>
  <c r="V35" i="1268"/>
  <c r="U35" i="1268"/>
  <c r="T35" i="1268"/>
  <c r="S35" i="1268"/>
  <c r="R35" i="1268"/>
  <c r="Q35" i="1268"/>
  <c r="P35" i="1268"/>
  <c r="O35" i="1268"/>
  <c r="N35" i="1268"/>
  <c r="M35" i="1268"/>
  <c r="L35" i="1268"/>
  <c r="K35" i="1268"/>
  <c r="J35" i="1268"/>
  <c r="I35" i="1268"/>
  <c r="H35" i="1268"/>
  <c r="G35" i="1268"/>
  <c r="F35" i="1268"/>
  <c r="E35" i="1268"/>
  <c r="D35" i="1268"/>
  <c r="C35" i="1268"/>
  <c r="P35" i="1265"/>
  <c r="P15" i="1265"/>
  <c r="J11" i="1263"/>
  <c r="J11" i="1261"/>
  <c r="J11" i="1260"/>
  <c r="K10" i="1259"/>
  <c r="S11" i="1258"/>
  <c r="Q17" i="1257"/>
  <c r="P17" i="1257"/>
  <c r="O17" i="1257"/>
  <c r="P10" i="1257"/>
  <c r="O17" i="1256"/>
  <c r="N17" i="1256"/>
  <c r="M17" i="1256"/>
  <c r="N10" i="1256"/>
  <c r="N10" i="1255"/>
  <c r="M4" i="1255"/>
  <c r="P55" i="1254"/>
  <c r="O55" i="1254"/>
  <c r="J17" i="1252"/>
  <c r="Z18" i="1245"/>
  <c r="AA18" i="1244"/>
  <c r="R31" i="1242"/>
  <c r="R30" i="1242"/>
  <c r="Q35" i="1032"/>
  <c r="Q34" i="1032"/>
  <c r="Q33" i="1032"/>
  <c r="Q32" i="1032"/>
  <c r="Q31" i="1032"/>
  <c r="Q30" i="1032"/>
  <c r="L20" i="1240"/>
  <c r="Z19" i="1240"/>
  <c r="Y19" i="1240"/>
  <c r="W19" i="1240"/>
  <c r="V19" i="1240"/>
  <c r="U19" i="1240"/>
  <c r="T19" i="1240"/>
  <c r="S19" i="1240"/>
  <c r="R19" i="1240"/>
  <c r="Q19" i="1240"/>
  <c r="P19" i="1240"/>
  <c r="O19" i="1240"/>
  <c r="N19" i="1240"/>
  <c r="M19" i="1240"/>
  <c r="L19" i="1240"/>
  <c r="K19" i="1240"/>
  <c r="J19" i="1240"/>
  <c r="I19" i="1240"/>
  <c r="H19" i="1240"/>
  <c r="G19" i="1240"/>
  <c r="F19" i="1240"/>
  <c r="E19" i="1240"/>
  <c r="D19" i="1240"/>
  <c r="C19" i="1240"/>
  <c r="B19" i="1240"/>
  <c r="AA18" i="1240"/>
  <c r="Z18" i="1240"/>
  <c r="Y18" i="1240"/>
  <c r="X18" i="1240"/>
  <c r="W18" i="1240"/>
  <c r="V18" i="1240"/>
  <c r="U18" i="1240"/>
  <c r="T18" i="1240"/>
  <c r="S18" i="1240"/>
  <c r="R18" i="1240"/>
  <c r="Q18" i="1240"/>
  <c r="P18" i="1240"/>
  <c r="O18" i="1240"/>
  <c r="N18" i="1240"/>
  <c r="M18" i="1240"/>
  <c r="L18" i="1240"/>
  <c r="K18" i="1240"/>
  <c r="J18" i="1240"/>
  <c r="I18" i="1240"/>
  <c r="H18" i="1240"/>
  <c r="G18" i="1240"/>
  <c r="F18" i="1240"/>
  <c r="E18" i="1240"/>
  <c r="D18" i="1240"/>
  <c r="C18" i="1240"/>
  <c r="B18" i="1240"/>
  <c r="AA17" i="1240"/>
  <c r="Z17" i="1240"/>
  <c r="Y17" i="1240"/>
  <c r="X17" i="1240"/>
  <c r="W17" i="1240"/>
  <c r="V17" i="1240"/>
  <c r="U17" i="1240"/>
  <c r="T17" i="1240"/>
  <c r="S17" i="1240"/>
  <c r="R17" i="1240"/>
  <c r="Q17" i="1240"/>
  <c r="P17" i="1240"/>
  <c r="O17" i="1240"/>
  <c r="N17" i="1240"/>
  <c r="M17" i="1240"/>
  <c r="L17" i="1240"/>
  <c r="K17" i="1240"/>
  <c r="J17" i="1240"/>
  <c r="I17" i="1240"/>
  <c r="H17" i="1240"/>
  <c r="G17" i="1240"/>
  <c r="F17" i="1240"/>
  <c r="E17" i="1240"/>
  <c r="D17" i="1240"/>
  <c r="C17" i="1240"/>
  <c r="B17" i="1240"/>
  <c r="AA16" i="1240"/>
  <c r="Z16" i="1240"/>
  <c r="Y16" i="1240"/>
  <c r="X16" i="1240"/>
  <c r="W16" i="1240"/>
  <c r="V16" i="1240"/>
  <c r="U16" i="1240"/>
  <c r="T16" i="1240"/>
  <c r="S16" i="1240"/>
  <c r="R16" i="1240"/>
  <c r="Q16" i="1240"/>
  <c r="P16" i="1240"/>
  <c r="O16" i="1240"/>
  <c r="N16" i="1240"/>
  <c r="M16" i="1240"/>
  <c r="L16" i="1240"/>
  <c r="K16" i="1240"/>
  <c r="J16" i="1240"/>
  <c r="I16" i="1240"/>
  <c r="H16" i="1240"/>
  <c r="G16" i="1240"/>
  <c r="F16" i="1240"/>
  <c r="E16" i="1240"/>
  <c r="D16" i="1240"/>
  <c r="C16" i="1240"/>
  <c r="B16" i="1240"/>
  <c r="AA15" i="1240"/>
  <c r="Z15" i="1240"/>
  <c r="Y15" i="1240"/>
  <c r="X15" i="1240"/>
  <c r="W15" i="1240"/>
  <c r="V15" i="1240"/>
  <c r="U15" i="1240"/>
  <c r="T15" i="1240"/>
  <c r="S15" i="1240"/>
  <c r="R15" i="1240"/>
  <c r="Q15" i="1240"/>
  <c r="P15" i="1240"/>
  <c r="O15" i="1240"/>
  <c r="N15" i="1240"/>
  <c r="M15" i="1240"/>
  <c r="L15" i="1240"/>
  <c r="K15" i="1240"/>
  <c r="J15" i="1240"/>
  <c r="I15" i="1240"/>
  <c r="H15" i="1240"/>
  <c r="G15" i="1240"/>
  <c r="F15" i="1240"/>
  <c r="E15" i="1240"/>
  <c r="D15" i="1240"/>
  <c r="C15" i="1240"/>
  <c r="B15" i="1240"/>
  <c r="AA14" i="1240"/>
  <c r="Z14" i="1240"/>
  <c r="W14" i="1240"/>
  <c r="V14" i="1240"/>
  <c r="U14" i="1240"/>
  <c r="T14" i="1240"/>
  <c r="S14" i="1240"/>
  <c r="R14" i="1240"/>
  <c r="Q14" i="1240"/>
  <c r="P14" i="1240"/>
  <c r="O14" i="1240"/>
  <c r="N14" i="1240"/>
  <c r="M14" i="1240"/>
  <c r="L14" i="1240"/>
  <c r="K14" i="1240"/>
  <c r="J14" i="1240"/>
  <c r="I14" i="1240"/>
  <c r="H14" i="1240"/>
  <c r="G14" i="1240"/>
  <c r="F14" i="1240"/>
  <c r="E14" i="1240"/>
  <c r="D14" i="1240"/>
  <c r="C14" i="1240"/>
  <c r="B14" i="1240"/>
  <c r="AA13" i="1240"/>
  <c r="Z13" i="1240"/>
  <c r="Y13" i="1240"/>
  <c r="X13" i="1240"/>
  <c r="W13" i="1240"/>
  <c r="V13" i="1240"/>
  <c r="U13" i="1240"/>
  <c r="T13" i="1240"/>
  <c r="S13" i="1240"/>
  <c r="R13" i="1240"/>
  <c r="Q13" i="1240"/>
  <c r="P13" i="1240"/>
  <c r="O13" i="1240"/>
  <c r="N13" i="1240"/>
  <c r="M13" i="1240"/>
  <c r="L13" i="1240"/>
  <c r="K13" i="1240"/>
  <c r="J13" i="1240"/>
  <c r="I13" i="1240"/>
  <c r="H13" i="1240"/>
  <c r="G13" i="1240"/>
  <c r="F13" i="1240"/>
  <c r="E13" i="1240"/>
  <c r="D13" i="1240"/>
  <c r="C13" i="1240"/>
  <c r="B13" i="1240"/>
  <c r="AA12" i="1240"/>
  <c r="Z12" i="1240"/>
  <c r="Y12" i="1240"/>
  <c r="X12" i="1240"/>
  <c r="W12" i="1240"/>
  <c r="V12" i="1240"/>
  <c r="U12" i="1240"/>
  <c r="T12" i="1240"/>
  <c r="S12" i="1240"/>
  <c r="R12" i="1240"/>
  <c r="Q12" i="1240"/>
  <c r="P12" i="1240"/>
  <c r="O12" i="1240"/>
  <c r="N12" i="1240"/>
  <c r="M12" i="1240"/>
  <c r="L12" i="1240"/>
  <c r="K12" i="1240"/>
  <c r="J12" i="1240"/>
  <c r="I12" i="1240"/>
  <c r="H12" i="1240"/>
  <c r="G12" i="1240"/>
  <c r="F12" i="1240"/>
  <c r="E12" i="1240"/>
  <c r="D12" i="1240"/>
  <c r="C12" i="1240"/>
  <c r="B12" i="1240"/>
  <c r="AA11" i="1240"/>
  <c r="Z11" i="1240"/>
  <c r="W11" i="1240"/>
  <c r="V11" i="1240"/>
  <c r="U11" i="1240"/>
  <c r="T11" i="1240"/>
  <c r="S11" i="1240"/>
  <c r="R11" i="1240"/>
  <c r="Q11" i="1240"/>
  <c r="P11" i="1240"/>
  <c r="O11" i="1240"/>
  <c r="N11" i="1240"/>
  <c r="M11" i="1240"/>
  <c r="L11" i="1240"/>
  <c r="K11" i="1240"/>
  <c r="J11" i="1240"/>
  <c r="I11" i="1240"/>
  <c r="H11" i="1240"/>
  <c r="G11" i="1240"/>
  <c r="F11" i="1240"/>
  <c r="E11" i="1240"/>
  <c r="D11" i="1240"/>
  <c r="C11" i="1240"/>
  <c r="B11" i="1240"/>
  <c r="AA10" i="1240"/>
  <c r="Z10" i="1240"/>
  <c r="Y10" i="1240"/>
  <c r="X10" i="1240"/>
  <c r="W10" i="1240"/>
  <c r="V10" i="1240"/>
  <c r="U10" i="1240"/>
  <c r="T10" i="1240"/>
  <c r="S10" i="1240"/>
  <c r="R10" i="1240"/>
  <c r="Q10" i="1240"/>
  <c r="P10" i="1240"/>
  <c r="O10" i="1240"/>
  <c r="N10" i="1240"/>
  <c r="M10" i="1240"/>
  <c r="L10" i="1240"/>
  <c r="K10" i="1240"/>
  <c r="J10" i="1240"/>
  <c r="I10" i="1240"/>
  <c r="H10" i="1240"/>
  <c r="G10" i="1240"/>
  <c r="F10" i="1240"/>
  <c r="E10" i="1240"/>
  <c r="D10" i="1240"/>
  <c r="C10" i="1240"/>
  <c r="B10" i="1240"/>
  <c r="AA9" i="1240"/>
  <c r="Z9" i="1240"/>
  <c r="Y9" i="1240"/>
  <c r="X9" i="1240"/>
  <c r="W9" i="1240"/>
  <c r="V9" i="1240"/>
  <c r="U9" i="1240"/>
  <c r="T9" i="1240"/>
  <c r="S9" i="1240"/>
  <c r="R9" i="1240"/>
  <c r="Q9" i="1240"/>
  <c r="P9" i="1240"/>
  <c r="O9" i="1240"/>
  <c r="N9" i="1240"/>
  <c r="M9" i="1240"/>
  <c r="L9" i="1240"/>
  <c r="K9" i="1240"/>
  <c r="J9" i="1240"/>
  <c r="I9" i="1240"/>
  <c r="H9" i="1240"/>
  <c r="G9" i="1240"/>
  <c r="F9" i="1240"/>
  <c r="E9" i="1240"/>
  <c r="D9" i="1240"/>
  <c r="C9" i="1240"/>
  <c r="B9" i="1240"/>
  <c r="AA8" i="1240"/>
  <c r="Z8" i="1240"/>
  <c r="Y8" i="1240"/>
  <c r="X8" i="1240"/>
  <c r="W8" i="1240"/>
  <c r="V8" i="1240"/>
  <c r="U8" i="1240"/>
  <c r="T8" i="1240"/>
  <c r="S8" i="1240"/>
  <c r="R8" i="1240"/>
  <c r="Q8" i="1240"/>
  <c r="P8" i="1240"/>
  <c r="O8" i="1240"/>
  <c r="N8" i="1240"/>
  <c r="M8" i="1240"/>
  <c r="L8" i="1240"/>
  <c r="K8" i="1240"/>
  <c r="J8" i="1240"/>
  <c r="I8" i="1240"/>
  <c r="H8" i="1240"/>
  <c r="G8" i="1240"/>
  <c r="F8" i="1240"/>
  <c r="E8" i="1240"/>
  <c r="D8" i="1240"/>
  <c r="C8" i="1240"/>
  <c r="AA7" i="1240"/>
  <c r="Z7" i="1240"/>
  <c r="Y7" i="1240"/>
  <c r="X7" i="1240"/>
  <c r="W7" i="1240"/>
  <c r="V7" i="1240"/>
  <c r="U7" i="1240"/>
  <c r="T7" i="1240"/>
  <c r="S7" i="1240"/>
  <c r="R7" i="1240"/>
  <c r="Q7" i="1240"/>
  <c r="P7" i="1240"/>
  <c r="O7" i="1240"/>
  <c r="N7" i="1240"/>
  <c r="M7" i="1240"/>
  <c r="L7" i="1240"/>
  <c r="K7" i="1240"/>
  <c r="J7" i="1240"/>
  <c r="I7" i="1240"/>
  <c r="H7" i="1240"/>
  <c r="G7" i="1240"/>
  <c r="F7" i="1240"/>
  <c r="E7" i="1240"/>
  <c r="D7" i="1240"/>
  <c r="C7" i="1240"/>
  <c r="B7" i="1240"/>
  <c r="AA6" i="1240"/>
  <c r="Z6" i="1240"/>
  <c r="W6" i="1240"/>
  <c r="V6" i="1240"/>
  <c r="U6" i="1240"/>
  <c r="T6" i="1240"/>
  <c r="S6" i="1240"/>
  <c r="R6" i="1240"/>
  <c r="Q6" i="1240"/>
  <c r="P6" i="1240"/>
  <c r="O6" i="1240"/>
  <c r="N6" i="1240"/>
  <c r="M6" i="1240"/>
  <c r="L6" i="1240"/>
  <c r="K6" i="1240"/>
  <c r="J6" i="1240"/>
  <c r="I6" i="1240"/>
  <c r="H6" i="1240"/>
  <c r="G6" i="1240"/>
  <c r="F6" i="1240"/>
  <c r="E6" i="1240"/>
  <c r="D6" i="1240"/>
  <c r="C6" i="1240"/>
  <c r="B6" i="1240"/>
  <c r="AA5" i="1240"/>
  <c r="Z5" i="1240"/>
  <c r="Y5" i="1240"/>
  <c r="X5" i="1240"/>
  <c r="W5" i="1240"/>
  <c r="V5" i="1240"/>
  <c r="U5" i="1240"/>
  <c r="T5" i="1240"/>
  <c r="S5" i="1240"/>
  <c r="R5" i="1240"/>
  <c r="Q5" i="1240"/>
  <c r="P5" i="1240"/>
  <c r="O5" i="1240"/>
  <c r="N5" i="1240"/>
  <c r="M5" i="1240"/>
  <c r="L5" i="1240"/>
  <c r="K5" i="1240"/>
  <c r="J5" i="1240"/>
  <c r="I5" i="1240"/>
  <c r="H5" i="1240"/>
  <c r="G5" i="1240"/>
  <c r="F5" i="1240"/>
  <c r="E5" i="1240"/>
  <c r="D5" i="1240"/>
  <c r="C5" i="1240"/>
  <c r="B5" i="1240"/>
  <c r="AA20" i="1239"/>
  <c r="Z20" i="1239"/>
  <c r="Y20" i="1239"/>
  <c r="X20" i="1239"/>
  <c r="X20" i="1240" s="1"/>
  <c r="W20" i="1239"/>
  <c r="V20" i="1239"/>
  <c r="U20" i="1239"/>
  <c r="T20" i="1239"/>
  <c r="T20" i="1240" s="1"/>
  <c r="S20" i="1239"/>
  <c r="R20" i="1239"/>
  <c r="Q20" i="1239"/>
  <c r="P20" i="1239"/>
  <c r="P20" i="1240" s="1"/>
  <c r="O20" i="1239"/>
  <c r="N20" i="1239"/>
  <c r="M20" i="1239"/>
  <c r="L20" i="1239"/>
  <c r="K20" i="1239"/>
  <c r="J20" i="1239"/>
  <c r="I20" i="1239"/>
  <c r="H20" i="1239"/>
  <c r="H20" i="1240" s="1"/>
  <c r="G20" i="1239"/>
  <c r="F20" i="1239"/>
  <c r="E20" i="1239"/>
  <c r="D20" i="1239"/>
  <c r="D20" i="1240" s="1"/>
  <c r="C20" i="1239"/>
  <c r="B20" i="1239"/>
  <c r="Y19" i="1238"/>
  <c r="U19" i="1238"/>
  <c r="Q19" i="1238"/>
  <c r="M19" i="1238"/>
  <c r="I19" i="1238"/>
  <c r="E19" i="1238"/>
  <c r="Z18" i="1238"/>
  <c r="Y18" i="1238"/>
  <c r="X18" i="1238"/>
  <c r="V18" i="1238"/>
  <c r="U18" i="1238"/>
  <c r="T18" i="1238"/>
  <c r="S18" i="1238"/>
  <c r="R18" i="1238"/>
  <c r="Q18" i="1238"/>
  <c r="P18" i="1238"/>
  <c r="O18" i="1238"/>
  <c r="N18" i="1238"/>
  <c r="M18" i="1238"/>
  <c r="L18" i="1238"/>
  <c r="K18" i="1238"/>
  <c r="J18" i="1238"/>
  <c r="I18" i="1238"/>
  <c r="H18" i="1238"/>
  <c r="G18" i="1238"/>
  <c r="F18" i="1238"/>
  <c r="E18" i="1238"/>
  <c r="D18" i="1238"/>
  <c r="C18" i="1238"/>
  <c r="B18" i="1238"/>
  <c r="Z17" i="1238"/>
  <c r="Y17" i="1238"/>
  <c r="X17" i="1238"/>
  <c r="W17" i="1238"/>
  <c r="V17" i="1238"/>
  <c r="U17" i="1238"/>
  <c r="T17" i="1238"/>
  <c r="S17" i="1238"/>
  <c r="R17" i="1238"/>
  <c r="Q17" i="1238"/>
  <c r="P17" i="1238"/>
  <c r="O17" i="1238"/>
  <c r="N17" i="1238"/>
  <c r="M17" i="1238"/>
  <c r="L17" i="1238"/>
  <c r="K17" i="1238"/>
  <c r="J17" i="1238"/>
  <c r="I17" i="1238"/>
  <c r="H17" i="1238"/>
  <c r="G17" i="1238"/>
  <c r="F17" i="1238"/>
  <c r="E17" i="1238"/>
  <c r="D17" i="1238"/>
  <c r="C17" i="1238"/>
  <c r="B17" i="1238"/>
  <c r="Z16" i="1238"/>
  <c r="Y16" i="1238"/>
  <c r="X16" i="1238"/>
  <c r="W16" i="1238"/>
  <c r="V16" i="1238"/>
  <c r="U16" i="1238"/>
  <c r="T16" i="1238"/>
  <c r="S16" i="1238"/>
  <c r="R16" i="1238"/>
  <c r="Q16" i="1238"/>
  <c r="P16" i="1238"/>
  <c r="O16" i="1238"/>
  <c r="N16" i="1238"/>
  <c r="M16" i="1238"/>
  <c r="L16" i="1238"/>
  <c r="K16" i="1238"/>
  <c r="J16" i="1238"/>
  <c r="I16" i="1238"/>
  <c r="H16" i="1238"/>
  <c r="G16" i="1238"/>
  <c r="F16" i="1238"/>
  <c r="E16" i="1238"/>
  <c r="D16" i="1238"/>
  <c r="C16" i="1238"/>
  <c r="B16" i="1238"/>
  <c r="Z15" i="1238"/>
  <c r="Y15" i="1238"/>
  <c r="X15" i="1238"/>
  <c r="W15" i="1238"/>
  <c r="V15" i="1238"/>
  <c r="U15" i="1238"/>
  <c r="T15" i="1238"/>
  <c r="S15" i="1238"/>
  <c r="R15" i="1238"/>
  <c r="Q15" i="1238"/>
  <c r="P15" i="1238"/>
  <c r="O15" i="1238"/>
  <c r="N15" i="1238"/>
  <c r="M15" i="1238"/>
  <c r="L15" i="1238"/>
  <c r="K15" i="1238"/>
  <c r="J15" i="1238"/>
  <c r="I15" i="1238"/>
  <c r="H15" i="1238"/>
  <c r="G15" i="1238"/>
  <c r="F15" i="1238"/>
  <c r="E15" i="1238"/>
  <c r="D15" i="1238"/>
  <c r="C15" i="1238"/>
  <c r="B15" i="1238"/>
  <c r="Z14" i="1238"/>
  <c r="Y14" i="1238"/>
  <c r="X14" i="1238"/>
  <c r="W14" i="1238"/>
  <c r="V14" i="1238"/>
  <c r="U14" i="1238"/>
  <c r="T14" i="1238"/>
  <c r="S14" i="1238"/>
  <c r="R14" i="1238"/>
  <c r="Q14" i="1238"/>
  <c r="P14" i="1238"/>
  <c r="O14" i="1238"/>
  <c r="N14" i="1238"/>
  <c r="M14" i="1238"/>
  <c r="L14" i="1238"/>
  <c r="K14" i="1238"/>
  <c r="J14" i="1238"/>
  <c r="I14" i="1238"/>
  <c r="H14" i="1238"/>
  <c r="G14" i="1238"/>
  <c r="F14" i="1238"/>
  <c r="E14" i="1238"/>
  <c r="D14" i="1238"/>
  <c r="C14" i="1238"/>
  <c r="B14" i="1238"/>
  <c r="Z13" i="1238"/>
  <c r="Y13" i="1238"/>
  <c r="V13" i="1238"/>
  <c r="U13" i="1238"/>
  <c r="T13" i="1238"/>
  <c r="S13" i="1238"/>
  <c r="R13" i="1238"/>
  <c r="Q13" i="1238"/>
  <c r="P13" i="1238"/>
  <c r="O13" i="1238"/>
  <c r="N13" i="1238"/>
  <c r="M13" i="1238"/>
  <c r="L13" i="1238"/>
  <c r="K13" i="1238"/>
  <c r="J13" i="1238"/>
  <c r="I13" i="1238"/>
  <c r="H13" i="1238"/>
  <c r="G13" i="1238"/>
  <c r="F13" i="1238"/>
  <c r="E13" i="1238"/>
  <c r="D13" i="1238"/>
  <c r="C13" i="1238"/>
  <c r="B13" i="1238"/>
  <c r="Z12" i="1238"/>
  <c r="Y12" i="1238"/>
  <c r="X12" i="1238"/>
  <c r="W12" i="1238"/>
  <c r="V12" i="1238"/>
  <c r="U12" i="1238"/>
  <c r="T12" i="1238"/>
  <c r="S12" i="1238"/>
  <c r="R12" i="1238"/>
  <c r="Q12" i="1238"/>
  <c r="P12" i="1238"/>
  <c r="O12" i="1238"/>
  <c r="N12" i="1238"/>
  <c r="M12" i="1238"/>
  <c r="L12" i="1238"/>
  <c r="K12" i="1238"/>
  <c r="J12" i="1238"/>
  <c r="I12" i="1238"/>
  <c r="H12" i="1238"/>
  <c r="G12" i="1238"/>
  <c r="F12" i="1238"/>
  <c r="E12" i="1238"/>
  <c r="D12" i="1238"/>
  <c r="C12" i="1238"/>
  <c r="B12" i="1238"/>
  <c r="Z11" i="1238"/>
  <c r="Y11" i="1238"/>
  <c r="X11" i="1238"/>
  <c r="W11" i="1238"/>
  <c r="V11" i="1238"/>
  <c r="U11" i="1238"/>
  <c r="T11" i="1238"/>
  <c r="S11" i="1238"/>
  <c r="R11" i="1238"/>
  <c r="Q11" i="1238"/>
  <c r="P11" i="1238"/>
  <c r="O11" i="1238"/>
  <c r="N11" i="1238"/>
  <c r="M11" i="1238"/>
  <c r="L11" i="1238"/>
  <c r="K11" i="1238"/>
  <c r="J11" i="1238"/>
  <c r="I11" i="1238"/>
  <c r="H11" i="1238"/>
  <c r="G11" i="1238"/>
  <c r="F11" i="1238"/>
  <c r="E11" i="1238"/>
  <c r="D11" i="1238"/>
  <c r="C11" i="1238"/>
  <c r="B11" i="1238"/>
  <c r="Z10" i="1238"/>
  <c r="Y10" i="1238"/>
  <c r="V10" i="1238"/>
  <c r="U10" i="1238"/>
  <c r="T10" i="1238"/>
  <c r="S10" i="1238"/>
  <c r="R10" i="1238"/>
  <c r="Q10" i="1238"/>
  <c r="P10" i="1238"/>
  <c r="O10" i="1238"/>
  <c r="N10" i="1238"/>
  <c r="M10" i="1238"/>
  <c r="L10" i="1238"/>
  <c r="K10" i="1238"/>
  <c r="J10" i="1238"/>
  <c r="I10" i="1238"/>
  <c r="H10" i="1238"/>
  <c r="G10" i="1238"/>
  <c r="F10" i="1238"/>
  <c r="E10" i="1238"/>
  <c r="D10" i="1238"/>
  <c r="C10" i="1238"/>
  <c r="B10" i="1238"/>
  <c r="Z9" i="1238"/>
  <c r="Y9" i="1238"/>
  <c r="X9" i="1238"/>
  <c r="W9" i="1238"/>
  <c r="V9" i="1238"/>
  <c r="U9" i="1238"/>
  <c r="T9" i="1238"/>
  <c r="S9" i="1238"/>
  <c r="R9" i="1238"/>
  <c r="Q9" i="1238"/>
  <c r="P9" i="1238"/>
  <c r="O9" i="1238"/>
  <c r="N9" i="1238"/>
  <c r="M9" i="1238"/>
  <c r="L9" i="1238"/>
  <c r="K9" i="1238"/>
  <c r="J9" i="1238"/>
  <c r="I9" i="1238"/>
  <c r="H9" i="1238"/>
  <c r="G9" i="1238"/>
  <c r="F9" i="1238"/>
  <c r="E9" i="1238"/>
  <c r="D9" i="1238"/>
  <c r="C9" i="1238"/>
  <c r="B9" i="1238"/>
  <c r="Z8" i="1238"/>
  <c r="Y8" i="1238"/>
  <c r="X8" i="1238"/>
  <c r="W8" i="1238"/>
  <c r="V8" i="1238"/>
  <c r="U8" i="1238"/>
  <c r="T8" i="1238"/>
  <c r="S8" i="1238"/>
  <c r="R8" i="1238"/>
  <c r="Q8" i="1238"/>
  <c r="P8" i="1238"/>
  <c r="O8" i="1238"/>
  <c r="N8" i="1238"/>
  <c r="M8" i="1238"/>
  <c r="L8" i="1238"/>
  <c r="K8" i="1238"/>
  <c r="J8" i="1238"/>
  <c r="I8" i="1238"/>
  <c r="H8" i="1238"/>
  <c r="G8" i="1238"/>
  <c r="F8" i="1238"/>
  <c r="E8" i="1238"/>
  <c r="D8" i="1238"/>
  <c r="C8" i="1238"/>
  <c r="B8" i="1238"/>
  <c r="Z7" i="1238"/>
  <c r="Y7" i="1238"/>
  <c r="X7" i="1238"/>
  <c r="W7" i="1238"/>
  <c r="V7" i="1238"/>
  <c r="U7" i="1238"/>
  <c r="T7" i="1238"/>
  <c r="S7" i="1238"/>
  <c r="R7" i="1238"/>
  <c r="Q7" i="1238"/>
  <c r="P7" i="1238"/>
  <c r="O7" i="1238"/>
  <c r="N7" i="1238"/>
  <c r="M7" i="1238"/>
  <c r="L7" i="1238"/>
  <c r="K7" i="1238"/>
  <c r="J7" i="1238"/>
  <c r="I7" i="1238"/>
  <c r="H7" i="1238"/>
  <c r="G7" i="1238"/>
  <c r="F7" i="1238"/>
  <c r="E7" i="1238"/>
  <c r="D7" i="1238"/>
  <c r="C7" i="1238"/>
  <c r="B7" i="1238"/>
  <c r="Z6" i="1238"/>
  <c r="Y6" i="1238"/>
  <c r="X6" i="1238"/>
  <c r="W6" i="1238"/>
  <c r="V6" i="1238"/>
  <c r="U6" i="1238"/>
  <c r="T6" i="1238"/>
  <c r="S6" i="1238"/>
  <c r="R6" i="1238"/>
  <c r="Q6" i="1238"/>
  <c r="P6" i="1238"/>
  <c r="O6" i="1238"/>
  <c r="N6" i="1238"/>
  <c r="M6" i="1238"/>
  <c r="L6" i="1238"/>
  <c r="K6" i="1238"/>
  <c r="J6" i="1238"/>
  <c r="I6" i="1238"/>
  <c r="H6" i="1238"/>
  <c r="G6" i="1238"/>
  <c r="F6" i="1238"/>
  <c r="E6" i="1238"/>
  <c r="D6" i="1238"/>
  <c r="C6" i="1238"/>
  <c r="B6" i="1238"/>
  <c r="Z5" i="1238"/>
  <c r="Y5" i="1238"/>
  <c r="V5" i="1238"/>
  <c r="U5" i="1238"/>
  <c r="T5" i="1238"/>
  <c r="S5" i="1238"/>
  <c r="R5" i="1238"/>
  <c r="Q5" i="1238"/>
  <c r="P5" i="1238"/>
  <c r="O5" i="1238"/>
  <c r="N5" i="1238"/>
  <c r="M5" i="1238"/>
  <c r="L5" i="1238"/>
  <c r="K5" i="1238"/>
  <c r="J5" i="1238"/>
  <c r="I5" i="1238"/>
  <c r="H5" i="1238"/>
  <c r="G5" i="1238"/>
  <c r="F5" i="1238"/>
  <c r="E5" i="1238"/>
  <c r="D5" i="1238"/>
  <c r="C5" i="1238"/>
  <c r="B5" i="1238"/>
  <c r="Z4" i="1238"/>
  <c r="Y4" i="1238"/>
  <c r="X4" i="1238"/>
  <c r="W4" i="1238"/>
  <c r="V4" i="1238"/>
  <c r="U4" i="1238"/>
  <c r="T4" i="1238"/>
  <c r="S4" i="1238"/>
  <c r="R4" i="1238"/>
  <c r="Q4" i="1238"/>
  <c r="P4" i="1238"/>
  <c r="O4" i="1238"/>
  <c r="N4" i="1238"/>
  <c r="M4" i="1238"/>
  <c r="L4" i="1238"/>
  <c r="K4" i="1238"/>
  <c r="J4" i="1238"/>
  <c r="I4" i="1238"/>
  <c r="H4" i="1238"/>
  <c r="G4" i="1238"/>
  <c r="F4" i="1238"/>
  <c r="E4" i="1238"/>
  <c r="D4" i="1238"/>
  <c r="C4" i="1238"/>
  <c r="B4" i="1238"/>
  <c r="AA20" i="153"/>
  <c r="AA20" i="1240" s="1"/>
  <c r="Z20" i="153"/>
  <c r="Z20" i="1240" s="1"/>
  <c r="Y20" i="153"/>
  <c r="X19" i="1238" s="1"/>
  <c r="X20" i="153"/>
  <c r="W19" i="1238" s="1"/>
  <c r="W20" i="153"/>
  <c r="W20" i="1240" s="1"/>
  <c r="V20" i="153"/>
  <c r="V20" i="1240" s="1"/>
  <c r="U20" i="153"/>
  <c r="T19" i="1238" s="1"/>
  <c r="T20" i="153"/>
  <c r="S19" i="1238" s="1"/>
  <c r="S20" i="153"/>
  <c r="S20" i="1240" s="1"/>
  <c r="R20" i="153"/>
  <c r="R20" i="1240" s="1"/>
  <c r="Q20" i="153"/>
  <c r="P19" i="1238" s="1"/>
  <c r="P20" i="153"/>
  <c r="O19" i="1238" s="1"/>
  <c r="O20" i="153"/>
  <c r="O20" i="1240" s="1"/>
  <c r="N20" i="153"/>
  <c r="N20" i="1240" s="1"/>
  <c r="M20" i="153"/>
  <c r="L19" i="1238" s="1"/>
  <c r="L20" i="153"/>
  <c r="K19" i="1238" s="1"/>
  <c r="K20" i="153"/>
  <c r="K20" i="1240" s="1"/>
  <c r="J20" i="153"/>
  <c r="J20" i="1240" s="1"/>
  <c r="I20" i="153"/>
  <c r="H19" i="1238" s="1"/>
  <c r="H20" i="153"/>
  <c r="G19" i="1238" s="1"/>
  <c r="G20" i="153"/>
  <c r="G20" i="1240" s="1"/>
  <c r="F20" i="153"/>
  <c r="F20" i="1240" s="1"/>
  <c r="E20" i="153"/>
  <c r="D19" i="1238" s="1"/>
  <c r="D20" i="153"/>
  <c r="C19" i="1238" s="1"/>
  <c r="C20" i="153"/>
  <c r="C20" i="1240" s="1"/>
  <c r="B20" i="153"/>
  <c r="B20" i="1240" s="1"/>
  <c r="AA19" i="153"/>
  <c r="AA19" i="1240" s="1"/>
  <c r="J17" i="151"/>
  <c r="Z19" i="920"/>
  <c r="Y19" i="920"/>
  <c r="X19" i="920"/>
  <c r="W19" i="920"/>
  <c r="V19" i="920"/>
  <c r="U19" i="920"/>
  <c r="T19" i="920"/>
  <c r="S19" i="920"/>
  <c r="R19" i="920"/>
  <c r="Q19" i="920"/>
  <c r="P19" i="920"/>
  <c r="O19" i="920"/>
  <c r="N19" i="920"/>
  <c r="M19" i="920"/>
  <c r="L19" i="920"/>
  <c r="K19" i="920"/>
  <c r="J19" i="920"/>
  <c r="I19" i="920"/>
  <c r="H19" i="920"/>
  <c r="G19" i="920"/>
  <c r="F19" i="920"/>
  <c r="E19" i="920"/>
  <c r="D19" i="920"/>
  <c r="C19" i="920"/>
  <c r="B19" i="920"/>
  <c r="AA11" i="920"/>
  <c r="S93" i="919"/>
  <c r="S92" i="919"/>
  <c r="S91" i="919"/>
  <c r="S90" i="919"/>
  <c r="S89" i="919"/>
  <c r="S88" i="919"/>
  <c r="S87" i="919"/>
  <c r="S86" i="919"/>
  <c r="S85" i="919"/>
  <c r="S84" i="919"/>
  <c r="S83" i="919"/>
  <c r="S82" i="919"/>
  <c r="S81" i="919"/>
  <c r="S80" i="919"/>
  <c r="S79" i="919"/>
  <c r="S78" i="919"/>
  <c r="S77" i="919"/>
  <c r="S76" i="919"/>
  <c r="S75" i="919"/>
  <c r="S74" i="919"/>
  <c r="S73" i="919"/>
  <c r="S72" i="919"/>
  <c r="S71" i="919"/>
  <c r="S70" i="919"/>
  <c r="S69" i="919"/>
  <c r="S68" i="919"/>
  <c r="S67" i="919"/>
  <c r="S66" i="919"/>
  <c r="S65" i="919"/>
  <c r="S64" i="919"/>
  <c r="S63" i="919"/>
  <c r="S62" i="919"/>
  <c r="S61" i="919"/>
  <c r="S60" i="919"/>
  <c r="S59" i="919"/>
  <c r="S58" i="919"/>
  <c r="S57" i="919"/>
  <c r="S56" i="919"/>
  <c r="S55" i="919"/>
  <c r="S54" i="919"/>
  <c r="S53" i="919"/>
  <c r="S52" i="919"/>
  <c r="S51" i="919"/>
  <c r="S50" i="919"/>
  <c r="S49" i="919"/>
  <c r="S48" i="919"/>
  <c r="S47" i="919"/>
  <c r="S46" i="919"/>
  <c r="S45" i="919"/>
  <c r="S44" i="919"/>
  <c r="S43" i="919"/>
  <c r="S42" i="919"/>
  <c r="S41" i="919"/>
  <c r="S40" i="919"/>
  <c r="S39" i="919"/>
  <c r="S38" i="919"/>
  <c r="S37" i="919"/>
  <c r="S36" i="919"/>
  <c r="S35" i="919"/>
  <c r="S34" i="919"/>
  <c r="S33" i="919"/>
  <c r="S32" i="919"/>
  <c r="S31" i="919"/>
  <c r="S30" i="919"/>
  <c r="S29" i="919"/>
  <c r="S28" i="919"/>
  <c r="S27" i="919"/>
  <c r="S26" i="919"/>
  <c r="S25" i="919"/>
  <c r="S24" i="919"/>
  <c r="S23" i="919"/>
  <c r="S22" i="919"/>
  <c r="S21" i="919"/>
  <c r="S20" i="919"/>
  <c r="S19" i="919"/>
  <c r="S18" i="919"/>
  <c r="S17" i="919"/>
  <c r="S16" i="919"/>
  <c r="S15" i="919"/>
  <c r="S14" i="919"/>
  <c r="S13" i="919"/>
  <c r="S12" i="919"/>
  <c r="S11" i="919"/>
  <c r="S10" i="919"/>
  <c r="S9" i="919"/>
  <c r="S8" i="919"/>
  <c r="S7" i="919"/>
  <c r="S6" i="919"/>
  <c r="S5" i="919"/>
  <c r="S4" i="919"/>
  <c r="R67" i="918"/>
  <c r="R66" i="918"/>
  <c r="R65" i="918"/>
  <c r="R64" i="918"/>
  <c r="R63" i="918"/>
  <c r="R62" i="918"/>
  <c r="R61" i="918"/>
  <c r="R60" i="918"/>
  <c r="R59" i="918"/>
  <c r="R58" i="918"/>
  <c r="R57" i="918"/>
  <c r="R56" i="918"/>
  <c r="R55" i="918"/>
  <c r="R54" i="918"/>
  <c r="R53" i="918"/>
  <c r="R52" i="918"/>
  <c r="R51" i="918"/>
  <c r="R50" i="918"/>
  <c r="R49" i="918"/>
  <c r="R48" i="918"/>
  <c r="R47" i="918"/>
  <c r="R46" i="918"/>
  <c r="R45" i="918"/>
  <c r="R44" i="918"/>
  <c r="R43" i="918"/>
  <c r="R42" i="918"/>
  <c r="R41" i="918"/>
  <c r="R40" i="918"/>
  <c r="R39" i="918"/>
  <c r="R38" i="918"/>
  <c r="R37" i="918"/>
  <c r="R36" i="918"/>
  <c r="R35" i="918"/>
  <c r="R34" i="918"/>
  <c r="R33" i="918"/>
  <c r="R32" i="918"/>
  <c r="R31" i="918"/>
  <c r="R30" i="918"/>
  <c r="R29" i="918"/>
  <c r="R28" i="918"/>
  <c r="R27" i="918"/>
  <c r="R26" i="918"/>
  <c r="R25" i="918"/>
  <c r="R24" i="918"/>
  <c r="R23" i="918"/>
  <c r="R22" i="918"/>
  <c r="R21" i="918"/>
  <c r="R20" i="918"/>
  <c r="R19" i="918"/>
  <c r="R18" i="918"/>
  <c r="R17" i="918"/>
  <c r="R16" i="918"/>
  <c r="R15" i="918"/>
  <c r="R14" i="918"/>
  <c r="R13" i="918"/>
  <c r="R12" i="918"/>
  <c r="R11" i="918"/>
  <c r="R10" i="918"/>
  <c r="R9" i="918"/>
  <c r="R8" i="918"/>
  <c r="R7" i="918"/>
  <c r="R6" i="918"/>
  <c r="R5" i="918"/>
  <c r="R4" i="918"/>
  <c r="R71" i="592"/>
  <c r="R70" i="592"/>
  <c r="R69" i="592"/>
  <c r="R68" i="592"/>
  <c r="R67" i="592"/>
  <c r="R64" i="592"/>
  <c r="R63" i="592"/>
  <c r="R62" i="592"/>
  <c r="R61" i="592"/>
  <c r="R60" i="592"/>
  <c r="R57" i="592"/>
  <c r="R56" i="592"/>
  <c r="R55" i="592"/>
  <c r="R54" i="592"/>
  <c r="R53" i="592"/>
  <c r="R50" i="592"/>
  <c r="R49" i="592"/>
  <c r="R48" i="592"/>
  <c r="R47" i="592"/>
  <c r="R46" i="592"/>
  <c r="R43" i="592"/>
  <c r="R42" i="592"/>
  <c r="R41" i="592"/>
  <c r="R40" i="592"/>
  <c r="R39" i="592"/>
  <c r="R36" i="592"/>
  <c r="R35" i="592"/>
  <c r="R34" i="592"/>
  <c r="R33" i="592"/>
  <c r="R32" i="592"/>
  <c r="R29" i="592"/>
  <c r="R28" i="592"/>
  <c r="R27" i="592"/>
  <c r="R26" i="592"/>
  <c r="R25" i="592"/>
  <c r="R22" i="592"/>
  <c r="R21" i="592"/>
  <c r="R20" i="592"/>
  <c r="R19" i="592"/>
  <c r="R18" i="592"/>
  <c r="R15" i="592"/>
  <c r="R14" i="592"/>
  <c r="R13" i="592"/>
  <c r="R12" i="592"/>
  <c r="R11" i="592"/>
  <c r="R8" i="592"/>
  <c r="R7" i="592"/>
  <c r="R6" i="592"/>
  <c r="R5" i="592"/>
  <c r="R4" i="592"/>
  <c r="R71" i="589"/>
  <c r="R70" i="589"/>
  <c r="R69" i="589"/>
  <c r="R68" i="589"/>
  <c r="R67" i="589"/>
  <c r="R64" i="589"/>
  <c r="R63" i="589"/>
  <c r="R62" i="589"/>
  <c r="R61" i="589"/>
  <c r="R60" i="589"/>
  <c r="R57" i="589"/>
  <c r="R56" i="589"/>
  <c r="R55" i="589"/>
  <c r="R54" i="589"/>
  <c r="R53" i="589"/>
  <c r="R50" i="589"/>
  <c r="R49" i="589"/>
  <c r="R48" i="589"/>
  <c r="R47" i="589"/>
  <c r="R46" i="589"/>
  <c r="R43" i="589"/>
  <c r="R42" i="589"/>
  <c r="R41" i="589"/>
  <c r="R40" i="589"/>
  <c r="R39" i="589"/>
  <c r="R36" i="589"/>
  <c r="R35" i="589"/>
  <c r="R34" i="589"/>
  <c r="R33" i="589"/>
  <c r="R32" i="589"/>
  <c r="R29" i="589"/>
  <c r="R28" i="589"/>
  <c r="R27" i="589"/>
  <c r="R26" i="589"/>
  <c r="R25" i="589"/>
  <c r="R22" i="589"/>
  <c r="R21" i="589"/>
  <c r="R20" i="589"/>
  <c r="R19" i="589"/>
  <c r="R18" i="589"/>
  <c r="R15" i="589"/>
  <c r="R14" i="589"/>
  <c r="R13" i="589"/>
  <c r="R12" i="589"/>
  <c r="R11" i="589"/>
  <c r="R8" i="589"/>
  <c r="R7" i="589"/>
  <c r="R6" i="589"/>
  <c r="R5" i="589"/>
  <c r="R4" i="589"/>
  <c r="P50" i="917"/>
  <c r="O50" i="917"/>
  <c r="N50" i="917"/>
  <c r="M50" i="917"/>
  <c r="L50" i="917"/>
  <c r="K50" i="917"/>
  <c r="J50" i="917"/>
  <c r="I50" i="917"/>
  <c r="H50" i="917"/>
  <c r="G50" i="917"/>
  <c r="F50" i="917"/>
  <c r="E50" i="917"/>
  <c r="D50" i="917"/>
  <c r="C50" i="917"/>
  <c r="P49" i="917"/>
  <c r="P51" i="917" s="1"/>
  <c r="O49" i="917"/>
  <c r="O51" i="917" s="1"/>
  <c r="N49" i="917"/>
  <c r="N51" i="917" s="1"/>
  <c r="M49" i="917"/>
  <c r="M51" i="917" s="1"/>
  <c r="L49" i="917"/>
  <c r="L51" i="917" s="1"/>
  <c r="K49" i="917"/>
  <c r="K51" i="917" s="1"/>
  <c r="J49" i="917"/>
  <c r="J51" i="917" s="1"/>
  <c r="I49" i="917"/>
  <c r="I51" i="917" s="1"/>
  <c r="H49" i="917"/>
  <c r="H51" i="917" s="1"/>
  <c r="G49" i="917"/>
  <c r="G51" i="917" s="1"/>
  <c r="F49" i="917"/>
  <c r="F51" i="917" s="1"/>
  <c r="E49" i="917"/>
  <c r="E51" i="917" s="1"/>
  <c r="D49" i="917"/>
  <c r="D51" i="917" s="1"/>
  <c r="C49" i="917"/>
  <c r="C51" i="917" s="1"/>
  <c r="P48" i="917"/>
  <c r="O48" i="917"/>
  <c r="N48" i="917"/>
  <c r="M48" i="917"/>
  <c r="L48" i="917"/>
  <c r="K48" i="917"/>
  <c r="J48" i="917"/>
  <c r="I48" i="917"/>
  <c r="H48" i="917"/>
  <c r="G48" i="917"/>
  <c r="F48" i="917"/>
  <c r="E48" i="917"/>
  <c r="D48" i="917"/>
  <c r="C48" i="917"/>
  <c r="R46" i="917"/>
  <c r="P45" i="917"/>
  <c r="O45" i="917"/>
  <c r="N45" i="917"/>
  <c r="M45" i="917"/>
  <c r="L45" i="917"/>
  <c r="K45" i="917"/>
  <c r="J45" i="917"/>
  <c r="I45" i="917"/>
  <c r="H45" i="917"/>
  <c r="G45" i="917"/>
  <c r="F45" i="917"/>
  <c r="E45" i="917"/>
  <c r="D45" i="917"/>
  <c r="C45" i="917"/>
  <c r="O42" i="917"/>
  <c r="N42" i="917"/>
  <c r="M42" i="917"/>
  <c r="L42" i="917"/>
  <c r="K42" i="917"/>
  <c r="J42" i="917"/>
  <c r="I42" i="917"/>
  <c r="H42" i="917"/>
  <c r="G42" i="917"/>
  <c r="F42" i="917"/>
  <c r="P39" i="917"/>
  <c r="O39" i="917"/>
  <c r="N39" i="917"/>
  <c r="M39" i="917"/>
  <c r="L39" i="917"/>
  <c r="K39" i="917"/>
  <c r="J39" i="917"/>
  <c r="I39" i="917"/>
  <c r="H39" i="917"/>
  <c r="G39" i="917"/>
  <c r="F39" i="917"/>
  <c r="E39" i="917"/>
  <c r="D39" i="917"/>
  <c r="C39" i="917"/>
  <c r="R36" i="917"/>
  <c r="P36" i="917"/>
  <c r="O36" i="917"/>
  <c r="N36" i="917"/>
  <c r="M36" i="917"/>
  <c r="L36" i="917"/>
  <c r="K36" i="917"/>
  <c r="J36" i="917"/>
  <c r="I36" i="917"/>
  <c r="H36" i="917"/>
  <c r="G36" i="917"/>
  <c r="F36" i="917"/>
  <c r="E36" i="917"/>
  <c r="D36" i="917"/>
  <c r="C36" i="917"/>
  <c r="R27" i="917"/>
  <c r="Q27" i="917"/>
  <c r="P27" i="917"/>
  <c r="O27" i="917"/>
  <c r="N27" i="917"/>
  <c r="M27" i="917"/>
  <c r="L27" i="917"/>
  <c r="K27" i="917"/>
  <c r="J27" i="917"/>
  <c r="I27" i="917"/>
  <c r="H27" i="917"/>
  <c r="G27" i="917"/>
  <c r="F27" i="917"/>
  <c r="E27" i="917"/>
  <c r="D27" i="917"/>
  <c r="C27" i="917"/>
  <c r="R24" i="917"/>
  <c r="P24" i="917"/>
  <c r="O24" i="917"/>
  <c r="N24" i="917"/>
  <c r="M24" i="917"/>
  <c r="L24" i="917"/>
  <c r="K24" i="917"/>
  <c r="J24" i="917"/>
  <c r="I24" i="917"/>
  <c r="H24" i="917"/>
  <c r="G24" i="917"/>
  <c r="F24" i="917"/>
  <c r="E24" i="917"/>
  <c r="D24" i="917"/>
  <c r="C24" i="917"/>
  <c r="P21" i="917"/>
  <c r="O21" i="917"/>
  <c r="N21" i="917"/>
  <c r="M21" i="917"/>
  <c r="L21" i="917"/>
  <c r="K21" i="917"/>
  <c r="J21" i="917"/>
  <c r="I21" i="917"/>
  <c r="H21" i="917"/>
  <c r="G21" i="917"/>
  <c r="F21" i="917"/>
  <c r="E21" i="917"/>
  <c r="D21" i="917"/>
  <c r="C21" i="917"/>
  <c r="P18" i="917"/>
  <c r="O18" i="917"/>
  <c r="N18" i="917"/>
  <c r="M18" i="917"/>
  <c r="L18" i="917"/>
  <c r="K18" i="917"/>
  <c r="J18" i="917"/>
  <c r="I18" i="917"/>
  <c r="H18" i="917"/>
  <c r="G18" i="917"/>
  <c r="F18" i="917"/>
  <c r="E18" i="917"/>
  <c r="D18" i="917"/>
  <c r="C18" i="917"/>
  <c r="P12" i="917"/>
  <c r="O12" i="917"/>
  <c r="N12" i="917"/>
  <c r="M12" i="917"/>
  <c r="L12" i="917"/>
  <c r="K12" i="917"/>
  <c r="J12" i="917"/>
  <c r="I12" i="917"/>
  <c r="H12" i="917"/>
  <c r="G12" i="917"/>
  <c r="F12" i="917"/>
  <c r="E12" i="917"/>
  <c r="D12" i="917"/>
  <c r="C12" i="917"/>
  <c r="P6" i="917"/>
  <c r="O6" i="917"/>
  <c r="N6" i="917"/>
  <c r="M6" i="917"/>
  <c r="L6" i="917"/>
  <c r="K6" i="917"/>
  <c r="J6" i="917"/>
  <c r="I6" i="917"/>
  <c r="H6" i="917"/>
  <c r="G6" i="917"/>
  <c r="F6" i="917"/>
  <c r="E6" i="917"/>
  <c r="D6" i="917"/>
  <c r="C6" i="917"/>
  <c r="O50" i="916"/>
  <c r="N50" i="916"/>
  <c r="M50" i="916"/>
  <c r="L50" i="916"/>
  <c r="K50" i="916"/>
  <c r="J50" i="916"/>
  <c r="I50" i="916"/>
  <c r="H50" i="916"/>
  <c r="G50" i="916"/>
  <c r="F50" i="916"/>
  <c r="E50" i="916"/>
  <c r="D50" i="916"/>
  <c r="C50" i="916"/>
  <c r="P49" i="916"/>
  <c r="O49" i="916"/>
  <c r="O51" i="916" s="1"/>
  <c r="N49" i="916"/>
  <c r="N51" i="916" s="1"/>
  <c r="M49" i="916"/>
  <c r="M51" i="916" s="1"/>
  <c r="L49" i="916"/>
  <c r="L51" i="916" s="1"/>
  <c r="K49" i="916"/>
  <c r="K51" i="916" s="1"/>
  <c r="J49" i="916"/>
  <c r="J51" i="916" s="1"/>
  <c r="I49" i="916"/>
  <c r="I51" i="916" s="1"/>
  <c r="H49" i="916"/>
  <c r="H51" i="916" s="1"/>
  <c r="G49" i="916"/>
  <c r="G51" i="916" s="1"/>
  <c r="F49" i="916"/>
  <c r="F51" i="916" s="1"/>
  <c r="E49" i="916"/>
  <c r="E51" i="916" s="1"/>
  <c r="D49" i="916"/>
  <c r="D51" i="916" s="1"/>
  <c r="C49" i="916"/>
  <c r="C51" i="916" s="1"/>
  <c r="O48" i="916"/>
  <c r="N48" i="916"/>
  <c r="M48" i="916"/>
  <c r="L48" i="916"/>
  <c r="K48" i="916"/>
  <c r="J48" i="916"/>
  <c r="I48" i="916"/>
  <c r="H48" i="916"/>
  <c r="G48" i="916"/>
  <c r="F48" i="916"/>
  <c r="E48" i="916"/>
  <c r="D48" i="916"/>
  <c r="C48" i="916"/>
  <c r="R46" i="916"/>
  <c r="O45" i="916"/>
  <c r="N45" i="916"/>
  <c r="M45" i="916"/>
  <c r="L45" i="916"/>
  <c r="K45" i="916"/>
  <c r="J45" i="916"/>
  <c r="I45" i="916"/>
  <c r="H45" i="916"/>
  <c r="G45" i="916"/>
  <c r="F45" i="916"/>
  <c r="E45" i="916"/>
  <c r="D45" i="916"/>
  <c r="C45" i="916"/>
  <c r="P44" i="916"/>
  <c r="O42" i="916"/>
  <c r="N42" i="916"/>
  <c r="M42" i="916"/>
  <c r="L42" i="916"/>
  <c r="K42" i="916"/>
  <c r="J42" i="916"/>
  <c r="I42" i="916"/>
  <c r="H42" i="916"/>
  <c r="G42" i="916"/>
  <c r="F42" i="916"/>
  <c r="E42" i="916"/>
  <c r="D42" i="916"/>
  <c r="Q41" i="916"/>
  <c r="P41" i="916"/>
  <c r="P50" i="916" s="1"/>
  <c r="O39" i="916"/>
  <c r="N39" i="916"/>
  <c r="M39" i="916"/>
  <c r="L39" i="916"/>
  <c r="K39" i="916"/>
  <c r="J39" i="916"/>
  <c r="I39" i="916"/>
  <c r="H39" i="916"/>
  <c r="G39" i="916"/>
  <c r="F39" i="916"/>
  <c r="E39" i="916"/>
  <c r="D39" i="916"/>
  <c r="C39" i="916"/>
  <c r="P36" i="916"/>
  <c r="O36" i="916"/>
  <c r="N36" i="916"/>
  <c r="M36" i="916"/>
  <c r="L36" i="916"/>
  <c r="K36" i="916"/>
  <c r="J36" i="916"/>
  <c r="I36" i="916"/>
  <c r="H36" i="916"/>
  <c r="G36" i="916"/>
  <c r="F36" i="916"/>
  <c r="E36" i="916"/>
  <c r="D36" i="916"/>
  <c r="C36" i="916"/>
  <c r="R27" i="916"/>
  <c r="Q27" i="916"/>
  <c r="P27" i="916"/>
  <c r="O27" i="916"/>
  <c r="N27" i="916"/>
  <c r="M27" i="916"/>
  <c r="L27" i="916"/>
  <c r="K27" i="916"/>
  <c r="J27" i="916"/>
  <c r="I27" i="916"/>
  <c r="H27" i="916"/>
  <c r="G27" i="916"/>
  <c r="F27" i="916"/>
  <c r="E27" i="916"/>
  <c r="D27" i="916"/>
  <c r="C27" i="916"/>
  <c r="P24" i="916"/>
  <c r="O24" i="916"/>
  <c r="N24" i="916"/>
  <c r="M24" i="916"/>
  <c r="L24" i="916"/>
  <c r="K24" i="916"/>
  <c r="J24" i="916"/>
  <c r="I24" i="916"/>
  <c r="H24" i="916"/>
  <c r="G24" i="916"/>
  <c r="F24" i="916"/>
  <c r="E24" i="916"/>
  <c r="D24" i="916"/>
  <c r="C24" i="916"/>
  <c r="R21" i="916"/>
  <c r="P21" i="916"/>
  <c r="O21" i="916"/>
  <c r="N21" i="916"/>
  <c r="M21" i="916"/>
  <c r="L21" i="916"/>
  <c r="K21" i="916"/>
  <c r="J21" i="916"/>
  <c r="I21" i="916"/>
  <c r="H21" i="916"/>
  <c r="G21" i="916"/>
  <c r="F21" i="916"/>
  <c r="E21" i="916"/>
  <c r="D21" i="916"/>
  <c r="C21" i="916"/>
  <c r="O18" i="916"/>
  <c r="N18" i="916"/>
  <c r="M18" i="916"/>
  <c r="L18" i="916"/>
  <c r="K18" i="916"/>
  <c r="J18" i="916"/>
  <c r="I18" i="916"/>
  <c r="H18" i="916"/>
  <c r="G18" i="916"/>
  <c r="F18" i="916"/>
  <c r="E18" i="916"/>
  <c r="D18" i="916"/>
  <c r="C18" i="916"/>
  <c r="O12" i="916"/>
  <c r="N12" i="916"/>
  <c r="M12" i="916"/>
  <c r="L12" i="916"/>
  <c r="K12" i="916"/>
  <c r="J12" i="916"/>
  <c r="I12" i="916"/>
  <c r="H12" i="916"/>
  <c r="G12" i="916"/>
  <c r="F12" i="916"/>
  <c r="E12" i="916"/>
  <c r="D12" i="916"/>
  <c r="C12" i="916"/>
  <c r="O6" i="916"/>
  <c r="N6" i="916"/>
  <c r="M6" i="916"/>
  <c r="L6" i="916"/>
  <c r="K6" i="916"/>
  <c r="J6" i="916"/>
  <c r="I6" i="916"/>
  <c r="H6" i="916"/>
  <c r="G6" i="916"/>
  <c r="F6" i="916"/>
  <c r="E6" i="916"/>
  <c r="D6" i="916"/>
  <c r="C6" i="916"/>
  <c r="P50" i="915"/>
  <c r="O50" i="915"/>
  <c r="N50" i="915"/>
  <c r="M50" i="915"/>
  <c r="L50" i="915"/>
  <c r="K50" i="915"/>
  <c r="J50" i="915"/>
  <c r="I50" i="915"/>
  <c r="H50" i="915"/>
  <c r="G50" i="915"/>
  <c r="F50" i="915"/>
  <c r="E50" i="915"/>
  <c r="D50" i="915"/>
  <c r="C50" i="915"/>
  <c r="P49" i="915"/>
  <c r="P51" i="915" s="1"/>
  <c r="O49" i="915"/>
  <c r="O51" i="915" s="1"/>
  <c r="N49" i="915"/>
  <c r="N51" i="915" s="1"/>
  <c r="M49" i="915"/>
  <c r="M51" i="915" s="1"/>
  <c r="L49" i="915"/>
  <c r="L51" i="915" s="1"/>
  <c r="K49" i="915"/>
  <c r="K51" i="915" s="1"/>
  <c r="J49" i="915"/>
  <c r="J51" i="915" s="1"/>
  <c r="I49" i="915"/>
  <c r="I51" i="915" s="1"/>
  <c r="H49" i="915"/>
  <c r="H51" i="915" s="1"/>
  <c r="G49" i="915"/>
  <c r="G51" i="915" s="1"/>
  <c r="F49" i="915"/>
  <c r="F51" i="915" s="1"/>
  <c r="E49" i="915"/>
  <c r="E51" i="915" s="1"/>
  <c r="D49" i="915"/>
  <c r="D51" i="915" s="1"/>
  <c r="C49" i="915"/>
  <c r="C51" i="915" s="1"/>
  <c r="P48" i="915"/>
  <c r="O48" i="915"/>
  <c r="N48" i="915"/>
  <c r="M48" i="915"/>
  <c r="L48" i="915"/>
  <c r="K48" i="915"/>
  <c r="J48" i="915"/>
  <c r="I48" i="915"/>
  <c r="H48" i="915"/>
  <c r="G48" i="915"/>
  <c r="F48" i="915"/>
  <c r="E48" i="915"/>
  <c r="D48" i="915"/>
  <c r="C48" i="915"/>
  <c r="R46" i="915"/>
  <c r="P45" i="915"/>
  <c r="O45" i="915"/>
  <c r="N45" i="915"/>
  <c r="M45" i="915"/>
  <c r="L45" i="915"/>
  <c r="K45" i="915"/>
  <c r="J45" i="915"/>
  <c r="I45" i="915"/>
  <c r="H45" i="915"/>
  <c r="G45" i="915"/>
  <c r="F45" i="915"/>
  <c r="E45" i="915"/>
  <c r="D45" i="915"/>
  <c r="C45" i="915"/>
  <c r="P42" i="915"/>
  <c r="O42" i="915"/>
  <c r="N42" i="915"/>
  <c r="M42" i="915"/>
  <c r="L42" i="915"/>
  <c r="K42" i="915"/>
  <c r="J42" i="915"/>
  <c r="I42" i="915"/>
  <c r="H42" i="915"/>
  <c r="G42" i="915"/>
  <c r="F42" i="915"/>
  <c r="E42" i="915"/>
  <c r="D42" i="915"/>
  <c r="Q41" i="915"/>
  <c r="P39" i="915"/>
  <c r="O39" i="915"/>
  <c r="N39" i="915"/>
  <c r="M39" i="915"/>
  <c r="L39" i="915"/>
  <c r="K39" i="915"/>
  <c r="J39" i="915"/>
  <c r="I39" i="915"/>
  <c r="H39" i="915"/>
  <c r="G39" i="915"/>
  <c r="F39" i="915"/>
  <c r="E39" i="915"/>
  <c r="D39" i="915"/>
  <c r="C39" i="915"/>
  <c r="P36" i="915"/>
  <c r="O36" i="915"/>
  <c r="N36" i="915"/>
  <c r="M36" i="915"/>
  <c r="L36" i="915"/>
  <c r="K36" i="915"/>
  <c r="J36" i="915"/>
  <c r="I36" i="915"/>
  <c r="H36" i="915"/>
  <c r="G36" i="915"/>
  <c r="F36" i="915"/>
  <c r="E36" i="915"/>
  <c r="D36" i="915"/>
  <c r="C36" i="915"/>
  <c r="M30" i="915"/>
  <c r="L30" i="915"/>
  <c r="K30" i="915"/>
  <c r="J30" i="915"/>
  <c r="I30" i="915"/>
  <c r="H30" i="915"/>
  <c r="G30" i="915"/>
  <c r="F30" i="915"/>
  <c r="E30" i="915"/>
  <c r="D30" i="915"/>
  <c r="C30" i="915"/>
  <c r="Q27" i="915"/>
  <c r="P27" i="915"/>
  <c r="O27" i="915"/>
  <c r="N27" i="915"/>
  <c r="M27" i="915"/>
  <c r="L27" i="915"/>
  <c r="K27" i="915"/>
  <c r="J27" i="915"/>
  <c r="I27" i="915"/>
  <c r="H27" i="915"/>
  <c r="G27" i="915"/>
  <c r="F27" i="915"/>
  <c r="E27" i="915"/>
  <c r="D27" i="915"/>
  <c r="C27" i="915"/>
  <c r="R21" i="915"/>
  <c r="P21" i="915"/>
  <c r="O21" i="915"/>
  <c r="N21" i="915"/>
  <c r="M21" i="915"/>
  <c r="L21" i="915"/>
  <c r="K21" i="915"/>
  <c r="J21" i="915"/>
  <c r="I21" i="915"/>
  <c r="H21" i="915"/>
  <c r="G21" i="915"/>
  <c r="F21" i="915"/>
  <c r="E21" i="915"/>
  <c r="D21" i="915"/>
  <c r="C21" i="915"/>
  <c r="P18" i="915"/>
  <c r="O18" i="915"/>
  <c r="N18" i="915"/>
  <c r="M18" i="915"/>
  <c r="L18" i="915"/>
  <c r="K18" i="915"/>
  <c r="J18" i="915"/>
  <c r="I18" i="915"/>
  <c r="H18" i="915"/>
  <c r="G18" i="915"/>
  <c r="F18" i="915"/>
  <c r="E18" i="915"/>
  <c r="D18" i="915"/>
  <c r="C18" i="915"/>
  <c r="P12" i="915"/>
  <c r="O12" i="915"/>
  <c r="N12" i="915"/>
  <c r="M12" i="915"/>
  <c r="L12" i="915"/>
  <c r="K12" i="915"/>
  <c r="J12" i="915"/>
  <c r="I12" i="915"/>
  <c r="H12" i="915"/>
  <c r="G12" i="915"/>
  <c r="F12" i="915"/>
  <c r="E12" i="915"/>
  <c r="D12" i="915"/>
  <c r="C12" i="915"/>
  <c r="P9" i="915"/>
  <c r="O9" i="915"/>
  <c r="N9" i="915"/>
  <c r="M9" i="915"/>
  <c r="L9" i="915"/>
  <c r="K9" i="915"/>
  <c r="J9" i="915"/>
  <c r="I9" i="915"/>
  <c r="H9" i="915"/>
  <c r="G9" i="915"/>
  <c r="F9" i="915"/>
  <c r="E9" i="915"/>
  <c r="D9" i="915"/>
  <c r="C9" i="915"/>
  <c r="P6" i="915"/>
  <c r="O6" i="915"/>
  <c r="N6" i="915"/>
  <c r="M6" i="915"/>
  <c r="L6" i="915"/>
  <c r="K6" i="915"/>
  <c r="J6" i="915"/>
  <c r="I6" i="915"/>
  <c r="H6" i="915"/>
  <c r="G6" i="915"/>
  <c r="F6" i="915"/>
  <c r="E6" i="915"/>
  <c r="D6" i="915"/>
  <c r="C6" i="915"/>
  <c r="P50" i="914"/>
  <c r="O50" i="914"/>
  <c r="N50" i="914"/>
  <c r="M50" i="914"/>
  <c r="L50" i="914"/>
  <c r="K50" i="914"/>
  <c r="J50" i="914"/>
  <c r="I50" i="914"/>
  <c r="H50" i="914"/>
  <c r="G50" i="914"/>
  <c r="F50" i="914"/>
  <c r="E50" i="914"/>
  <c r="D50" i="914"/>
  <c r="C50" i="914"/>
  <c r="Q49" i="914"/>
  <c r="Q51" i="914" s="1"/>
  <c r="P49" i="914"/>
  <c r="P51" i="914" s="1"/>
  <c r="O49" i="914"/>
  <c r="O51" i="914" s="1"/>
  <c r="N49" i="914"/>
  <c r="N51" i="914" s="1"/>
  <c r="M49" i="914"/>
  <c r="M51" i="914" s="1"/>
  <c r="L49" i="914"/>
  <c r="L51" i="914" s="1"/>
  <c r="K49" i="914"/>
  <c r="K51" i="914" s="1"/>
  <c r="J49" i="914"/>
  <c r="J51" i="914" s="1"/>
  <c r="I49" i="914"/>
  <c r="I51" i="914" s="1"/>
  <c r="H49" i="914"/>
  <c r="H51" i="914" s="1"/>
  <c r="G49" i="914"/>
  <c r="G51" i="914" s="1"/>
  <c r="F49" i="914"/>
  <c r="F51" i="914" s="1"/>
  <c r="E49" i="914"/>
  <c r="E51" i="914" s="1"/>
  <c r="D49" i="914"/>
  <c r="D51" i="914" s="1"/>
  <c r="C49" i="914"/>
  <c r="C51" i="914" s="1"/>
  <c r="O48" i="914"/>
  <c r="N48" i="914"/>
  <c r="M48" i="914"/>
  <c r="L48" i="914"/>
  <c r="K48" i="914"/>
  <c r="J48" i="914"/>
  <c r="I48" i="914"/>
  <c r="H48" i="914"/>
  <c r="G48" i="914"/>
  <c r="F48" i="914"/>
  <c r="E48" i="914"/>
  <c r="D48" i="914"/>
  <c r="C48" i="914"/>
  <c r="R46" i="914"/>
  <c r="R49" i="914" s="1"/>
  <c r="R51" i="914" s="1"/>
  <c r="O45" i="914"/>
  <c r="N45" i="914"/>
  <c r="M45" i="914"/>
  <c r="L45" i="914"/>
  <c r="K45" i="914"/>
  <c r="J45" i="914"/>
  <c r="I45" i="914"/>
  <c r="H45" i="914"/>
  <c r="G45" i="914"/>
  <c r="F45" i="914"/>
  <c r="E45" i="914"/>
  <c r="D45" i="914"/>
  <c r="C45" i="914"/>
  <c r="O42" i="914"/>
  <c r="N42" i="914"/>
  <c r="M42" i="914"/>
  <c r="L42" i="914"/>
  <c r="K42" i="914"/>
  <c r="J42" i="914"/>
  <c r="I42" i="914"/>
  <c r="H42" i="914"/>
  <c r="F42" i="914"/>
  <c r="E42" i="914"/>
  <c r="D42" i="914"/>
  <c r="Q41" i="914"/>
  <c r="Q50" i="914" s="1"/>
  <c r="P41" i="914"/>
  <c r="O36" i="914"/>
  <c r="N36" i="914"/>
  <c r="M36" i="914"/>
  <c r="L36" i="914"/>
  <c r="K36" i="914"/>
  <c r="J36" i="914"/>
  <c r="I36" i="914"/>
  <c r="H36" i="914"/>
  <c r="G36" i="914"/>
  <c r="F36" i="914"/>
  <c r="E36" i="914"/>
  <c r="D36" i="914"/>
  <c r="C36" i="914"/>
  <c r="O33" i="914"/>
  <c r="N33" i="914"/>
  <c r="M33" i="914"/>
  <c r="L33" i="914"/>
  <c r="K33" i="914"/>
  <c r="J33" i="914"/>
  <c r="I33" i="914"/>
  <c r="H33" i="914"/>
  <c r="G33" i="914"/>
  <c r="F33" i="914"/>
  <c r="E33" i="914"/>
  <c r="D33" i="914"/>
  <c r="C33" i="914"/>
  <c r="R32" i="914"/>
  <c r="R50" i="914" s="1"/>
  <c r="Q32" i="914"/>
  <c r="P32" i="914"/>
  <c r="O27" i="914"/>
  <c r="N27" i="914"/>
  <c r="M27" i="914"/>
  <c r="L27" i="914"/>
  <c r="K27" i="914"/>
  <c r="J27" i="914"/>
  <c r="I27" i="914"/>
  <c r="H27" i="914"/>
  <c r="G27" i="914"/>
  <c r="F27" i="914"/>
  <c r="E27" i="914"/>
  <c r="D27" i="914"/>
  <c r="C27" i="914"/>
  <c r="R26" i="914"/>
  <c r="R24" i="914"/>
  <c r="P24" i="914"/>
  <c r="O24" i="914"/>
  <c r="N24" i="914"/>
  <c r="M24" i="914"/>
  <c r="L24" i="914"/>
  <c r="K24" i="914"/>
  <c r="J24" i="914"/>
  <c r="I24" i="914"/>
  <c r="H24" i="914"/>
  <c r="G24" i="914"/>
  <c r="F24" i="914"/>
  <c r="E24" i="914"/>
  <c r="D24" i="914"/>
  <c r="C24" i="914"/>
  <c r="N21" i="914"/>
  <c r="M21" i="914"/>
  <c r="L21" i="914"/>
  <c r="K21" i="914"/>
  <c r="J21" i="914"/>
  <c r="I21" i="914"/>
  <c r="H21" i="914"/>
  <c r="G21" i="914"/>
  <c r="F21" i="914"/>
  <c r="E21" i="914"/>
  <c r="D21" i="914"/>
  <c r="C21" i="914"/>
  <c r="N18" i="914"/>
  <c r="M18" i="914"/>
  <c r="L18" i="914"/>
  <c r="K18" i="914"/>
  <c r="J18" i="914"/>
  <c r="I18" i="914"/>
  <c r="H18" i="914"/>
  <c r="G18" i="914"/>
  <c r="F18" i="914"/>
  <c r="E18" i="914"/>
  <c r="D18" i="914"/>
  <c r="C18" i="914"/>
  <c r="O12" i="914"/>
  <c r="N12" i="914"/>
  <c r="M12" i="914"/>
  <c r="L12" i="914"/>
  <c r="K12" i="914"/>
  <c r="J12" i="914"/>
  <c r="I12" i="914"/>
  <c r="H12" i="914"/>
  <c r="G12" i="914"/>
  <c r="F12" i="914"/>
  <c r="E12" i="914"/>
  <c r="D12" i="914"/>
  <c r="C12" i="914"/>
  <c r="O50" i="913"/>
  <c r="N50" i="913"/>
  <c r="M50" i="913"/>
  <c r="L50" i="913"/>
  <c r="K50" i="913"/>
  <c r="J50" i="913"/>
  <c r="I50" i="913"/>
  <c r="H50" i="913"/>
  <c r="G50" i="913"/>
  <c r="F50" i="913"/>
  <c r="E50" i="913"/>
  <c r="D50" i="913"/>
  <c r="C50" i="913"/>
  <c r="P49" i="913"/>
  <c r="O51" i="913"/>
  <c r="N51" i="913"/>
  <c r="M51" i="913"/>
  <c r="L51" i="913"/>
  <c r="K51" i="913"/>
  <c r="J51" i="913"/>
  <c r="I51" i="913"/>
  <c r="H51" i="913"/>
  <c r="G51" i="913"/>
  <c r="F51" i="913"/>
  <c r="E51" i="913"/>
  <c r="D49" i="913"/>
  <c r="D51" i="913" s="1"/>
  <c r="C49" i="913"/>
  <c r="C51" i="913" s="1"/>
  <c r="N48" i="913"/>
  <c r="R46" i="913"/>
  <c r="N45" i="913"/>
  <c r="O42" i="913"/>
  <c r="N42" i="913"/>
  <c r="M42" i="913"/>
  <c r="L42" i="913"/>
  <c r="K42" i="913"/>
  <c r="J42" i="913"/>
  <c r="I42" i="913"/>
  <c r="H42" i="913"/>
  <c r="G42" i="913"/>
  <c r="F42" i="913"/>
  <c r="E42" i="913"/>
  <c r="Q41" i="913"/>
  <c r="P41" i="913"/>
  <c r="P50" i="913" s="1"/>
  <c r="O27" i="913"/>
  <c r="N27" i="913"/>
  <c r="M27" i="913"/>
  <c r="L27" i="913"/>
  <c r="K27" i="913"/>
  <c r="J27" i="913"/>
  <c r="I27" i="913"/>
  <c r="H27" i="913"/>
  <c r="G27" i="913"/>
  <c r="F27" i="913"/>
  <c r="E27" i="913"/>
  <c r="D27" i="913"/>
  <c r="C27" i="913"/>
  <c r="P21" i="913"/>
  <c r="O21" i="913"/>
  <c r="N21" i="913"/>
  <c r="M21" i="913"/>
  <c r="L21" i="913"/>
  <c r="K21" i="913"/>
  <c r="J21" i="913"/>
  <c r="I21" i="913"/>
  <c r="H21" i="913"/>
  <c r="G21" i="913"/>
  <c r="F21" i="913"/>
  <c r="E21" i="913"/>
  <c r="D21" i="913"/>
  <c r="C21" i="913"/>
  <c r="O18" i="913"/>
  <c r="N18" i="913"/>
  <c r="M18" i="913"/>
  <c r="L18" i="913"/>
  <c r="K18" i="913"/>
  <c r="J18" i="913"/>
  <c r="I18" i="913"/>
  <c r="H18" i="913"/>
  <c r="G18" i="913"/>
  <c r="F18" i="913"/>
  <c r="E18" i="913"/>
  <c r="D18" i="913"/>
  <c r="C18" i="913"/>
  <c r="O12" i="913"/>
  <c r="N12" i="913"/>
  <c r="M12" i="913"/>
  <c r="L12" i="913"/>
  <c r="K12" i="913"/>
  <c r="J12" i="913"/>
  <c r="I12" i="913"/>
  <c r="H12" i="913"/>
  <c r="G12" i="913"/>
  <c r="F12" i="913"/>
  <c r="E12" i="913"/>
  <c r="D12" i="913"/>
  <c r="C12" i="913"/>
  <c r="O6" i="913"/>
  <c r="N6" i="913"/>
  <c r="M6" i="913"/>
  <c r="L6" i="913"/>
  <c r="K6" i="913"/>
  <c r="J6" i="913"/>
  <c r="I6" i="913"/>
  <c r="H6" i="913"/>
  <c r="G6" i="913"/>
  <c r="F6" i="913"/>
  <c r="E6" i="913"/>
  <c r="D6" i="913"/>
  <c r="C6" i="913"/>
  <c r="P50" i="912"/>
  <c r="O50" i="912"/>
  <c r="N50" i="912"/>
  <c r="M50" i="912"/>
  <c r="L50" i="912"/>
  <c r="K50" i="912"/>
  <c r="J50" i="912"/>
  <c r="I50" i="912"/>
  <c r="H50" i="912"/>
  <c r="G50" i="912"/>
  <c r="F50" i="912"/>
  <c r="E50" i="912"/>
  <c r="D50" i="912"/>
  <c r="C50" i="912"/>
  <c r="P49" i="912"/>
  <c r="P51" i="912" s="1"/>
  <c r="O49" i="912"/>
  <c r="O51" i="912" s="1"/>
  <c r="N49" i="912"/>
  <c r="N51" i="912" s="1"/>
  <c r="M49" i="912"/>
  <c r="M51" i="912" s="1"/>
  <c r="L49" i="912"/>
  <c r="L51" i="912" s="1"/>
  <c r="K49" i="912"/>
  <c r="K51" i="912" s="1"/>
  <c r="J49" i="912"/>
  <c r="J51" i="912" s="1"/>
  <c r="I49" i="912"/>
  <c r="I51" i="912" s="1"/>
  <c r="H49" i="912"/>
  <c r="H51" i="912" s="1"/>
  <c r="G49" i="912"/>
  <c r="G51" i="912" s="1"/>
  <c r="F49" i="912"/>
  <c r="F51" i="912" s="1"/>
  <c r="E49" i="912"/>
  <c r="E51" i="912" s="1"/>
  <c r="D49" i="912"/>
  <c r="D51" i="912" s="1"/>
  <c r="C49" i="912"/>
  <c r="C51" i="912" s="1"/>
  <c r="P48" i="912"/>
  <c r="O48" i="912"/>
  <c r="N48" i="912"/>
  <c r="M48" i="912"/>
  <c r="L48" i="912"/>
  <c r="K48" i="912"/>
  <c r="J48" i="912"/>
  <c r="I48" i="912"/>
  <c r="H48" i="912"/>
  <c r="G48" i="912"/>
  <c r="F48" i="912"/>
  <c r="E48" i="912"/>
  <c r="D48" i="912"/>
  <c r="C48" i="912"/>
  <c r="R47" i="912"/>
  <c r="P45" i="912"/>
  <c r="O45" i="912"/>
  <c r="N45" i="912"/>
  <c r="M45" i="912"/>
  <c r="L45" i="912"/>
  <c r="K45" i="912"/>
  <c r="J45" i="912"/>
  <c r="I45" i="912"/>
  <c r="H45" i="912"/>
  <c r="G45" i="912"/>
  <c r="F45" i="912"/>
  <c r="E45" i="912"/>
  <c r="D45" i="912"/>
  <c r="C45" i="912"/>
  <c r="P42" i="912"/>
  <c r="O42" i="912"/>
  <c r="N42" i="912"/>
  <c r="M42" i="912"/>
  <c r="L42" i="912"/>
  <c r="K42" i="912"/>
  <c r="J42" i="912"/>
  <c r="I42" i="912"/>
  <c r="H42" i="912"/>
  <c r="G42" i="912"/>
  <c r="F42" i="912"/>
  <c r="E42" i="912"/>
  <c r="D42" i="912"/>
  <c r="C42" i="912"/>
  <c r="P36" i="912"/>
  <c r="O36" i="912"/>
  <c r="N36" i="912"/>
  <c r="M36" i="912"/>
  <c r="L36" i="912"/>
  <c r="K36" i="912"/>
  <c r="J36" i="912"/>
  <c r="I36" i="912"/>
  <c r="H36" i="912"/>
  <c r="G36" i="912"/>
  <c r="F36" i="912"/>
  <c r="E36" i="912"/>
  <c r="D36" i="912"/>
  <c r="C36" i="912"/>
  <c r="Q27" i="912"/>
  <c r="P27" i="912"/>
  <c r="O27" i="912"/>
  <c r="N27" i="912"/>
  <c r="M27" i="912"/>
  <c r="R21" i="912"/>
  <c r="P21" i="912"/>
  <c r="O21" i="912"/>
  <c r="N21" i="912"/>
  <c r="M21" i="912"/>
  <c r="L21" i="912"/>
  <c r="K21" i="912"/>
  <c r="J21" i="912"/>
  <c r="I21" i="912"/>
  <c r="H21" i="912"/>
  <c r="G21" i="912"/>
  <c r="F21" i="912"/>
  <c r="E21" i="912"/>
  <c r="D21" i="912"/>
  <c r="C21" i="912"/>
  <c r="P18" i="912"/>
  <c r="O18" i="912"/>
  <c r="N18" i="912"/>
  <c r="M18" i="912"/>
  <c r="L18" i="912"/>
  <c r="K18" i="912"/>
  <c r="J18" i="912"/>
  <c r="I18" i="912"/>
  <c r="H18" i="912"/>
  <c r="G18" i="912"/>
  <c r="F18" i="912"/>
  <c r="E18" i="912"/>
  <c r="D18" i="912"/>
  <c r="C18" i="912"/>
  <c r="P12" i="912"/>
  <c r="O12" i="912"/>
  <c r="N12" i="912"/>
  <c r="M12" i="912"/>
  <c r="L12" i="912"/>
  <c r="K12" i="912"/>
  <c r="J12" i="912"/>
  <c r="I12" i="912"/>
  <c r="H12" i="912"/>
  <c r="G12" i="912"/>
  <c r="F12" i="912"/>
  <c r="E12" i="912"/>
  <c r="D12" i="912"/>
  <c r="C12" i="912"/>
  <c r="P6" i="912"/>
  <c r="O6" i="912"/>
  <c r="N6" i="912"/>
  <c r="M6" i="912"/>
  <c r="L6" i="912"/>
  <c r="K6" i="912"/>
  <c r="J6" i="912"/>
  <c r="I6" i="912"/>
  <c r="H6" i="912"/>
  <c r="G6" i="912"/>
  <c r="F6" i="912"/>
  <c r="E6" i="912"/>
  <c r="D6" i="912"/>
  <c r="C6" i="912"/>
  <c r="R50" i="911"/>
  <c r="Q50" i="911"/>
  <c r="P50" i="911"/>
  <c r="O50" i="911"/>
  <c r="N50" i="911"/>
  <c r="M50" i="911"/>
  <c r="L50" i="911"/>
  <c r="K50" i="911"/>
  <c r="J50" i="911"/>
  <c r="I50" i="911"/>
  <c r="H50" i="911"/>
  <c r="G50" i="911"/>
  <c r="F50" i="911"/>
  <c r="E50" i="911"/>
  <c r="D50" i="911"/>
  <c r="C50" i="911"/>
  <c r="Q49" i="911"/>
  <c r="Q51" i="911" s="1"/>
  <c r="P49" i="911"/>
  <c r="P51" i="911" s="1"/>
  <c r="O49" i="911"/>
  <c r="O51" i="911" s="1"/>
  <c r="N49" i="911"/>
  <c r="N51" i="911" s="1"/>
  <c r="M49" i="911"/>
  <c r="M51" i="911" s="1"/>
  <c r="L49" i="911"/>
  <c r="L51" i="911" s="1"/>
  <c r="K49" i="911"/>
  <c r="K51" i="911" s="1"/>
  <c r="J49" i="911"/>
  <c r="J51" i="911" s="1"/>
  <c r="I49" i="911"/>
  <c r="I51" i="911" s="1"/>
  <c r="H49" i="911"/>
  <c r="H51" i="911" s="1"/>
  <c r="G49" i="911"/>
  <c r="G51" i="911" s="1"/>
  <c r="F49" i="911"/>
  <c r="F51" i="911" s="1"/>
  <c r="E49" i="911"/>
  <c r="E51" i="911" s="1"/>
  <c r="D49" i="911"/>
  <c r="D51" i="911" s="1"/>
  <c r="C49" i="911"/>
  <c r="C51" i="911" s="1"/>
  <c r="P48" i="911"/>
  <c r="O48" i="911"/>
  <c r="N48" i="911"/>
  <c r="M48" i="911"/>
  <c r="L48" i="911"/>
  <c r="K48" i="911"/>
  <c r="J48" i="911"/>
  <c r="I48" i="911"/>
  <c r="H48" i="911"/>
  <c r="G48" i="911"/>
  <c r="F48" i="911"/>
  <c r="E48" i="911"/>
  <c r="D48" i="911"/>
  <c r="C48" i="911"/>
  <c r="R46" i="911"/>
  <c r="R49" i="911" s="1"/>
  <c r="R51" i="911" s="1"/>
  <c r="P45" i="911"/>
  <c r="O45" i="911"/>
  <c r="N45" i="911"/>
  <c r="M45" i="911"/>
  <c r="L45" i="911"/>
  <c r="K45" i="911"/>
  <c r="J45" i="911"/>
  <c r="I45" i="911"/>
  <c r="H45" i="911"/>
  <c r="G45" i="911"/>
  <c r="F45" i="911"/>
  <c r="E45" i="911"/>
  <c r="D45" i="911"/>
  <c r="C45" i="911"/>
  <c r="P42" i="911"/>
  <c r="O42" i="911"/>
  <c r="N42" i="911"/>
  <c r="M42" i="911"/>
  <c r="L42" i="911"/>
  <c r="K42" i="911"/>
  <c r="J42" i="911"/>
  <c r="I42" i="911"/>
  <c r="H42" i="911"/>
  <c r="G42" i="911"/>
  <c r="F42" i="911"/>
  <c r="E42" i="911"/>
  <c r="D42" i="911"/>
  <c r="C42" i="911"/>
  <c r="Q39" i="911"/>
  <c r="P39" i="911"/>
  <c r="O39" i="911"/>
  <c r="N39" i="911"/>
  <c r="M39" i="911"/>
  <c r="L39" i="911"/>
  <c r="K39" i="911"/>
  <c r="J39" i="911"/>
  <c r="I39" i="911"/>
  <c r="H39" i="911"/>
  <c r="G39" i="911"/>
  <c r="F39" i="911"/>
  <c r="E39" i="911"/>
  <c r="D39" i="911"/>
  <c r="C39" i="911"/>
  <c r="P36" i="911"/>
  <c r="O36" i="911"/>
  <c r="N36" i="911"/>
  <c r="M36" i="911"/>
  <c r="L36" i="911"/>
  <c r="K36" i="911"/>
  <c r="J36" i="911"/>
  <c r="I36" i="911"/>
  <c r="H36" i="911"/>
  <c r="G36" i="911"/>
  <c r="F36" i="911"/>
  <c r="E36" i="911"/>
  <c r="D36" i="911"/>
  <c r="C36" i="911"/>
  <c r="P30" i="911"/>
  <c r="O30" i="911"/>
  <c r="N30" i="911"/>
  <c r="M30" i="911"/>
  <c r="L30" i="911"/>
  <c r="K30" i="911"/>
  <c r="J30" i="911"/>
  <c r="I30" i="911"/>
  <c r="H30" i="911"/>
  <c r="G30" i="911"/>
  <c r="F30" i="911"/>
  <c r="E30" i="911"/>
  <c r="D30" i="911"/>
  <c r="C30" i="911"/>
  <c r="R27" i="911"/>
  <c r="Q27" i="911"/>
  <c r="P27" i="911"/>
  <c r="O27" i="911"/>
  <c r="K27" i="911"/>
  <c r="J27" i="911"/>
  <c r="I27" i="911"/>
  <c r="H27" i="911"/>
  <c r="F27" i="911"/>
  <c r="E27" i="911"/>
  <c r="D27" i="911"/>
  <c r="C27" i="911"/>
  <c r="R24" i="911"/>
  <c r="P24" i="911"/>
  <c r="O24" i="911"/>
  <c r="N24" i="911"/>
  <c r="M24" i="911"/>
  <c r="L24" i="911"/>
  <c r="K24" i="911"/>
  <c r="J24" i="911"/>
  <c r="I24" i="911"/>
  <c r="H24" i="911"/>
  <c r="G24" i="911"/>
  <c r="F24" i="911"/>
  <c r="E24" i="911"/>
  <c r="D24" i="911"/>
  <c r="C24" i="911"/>
  <c r="R21" i="911"/>
  <c r="P21" i="911"/>
  <c r="O21" i="911"/>
  <c r="N21" i="911"/>
  <c r="M21" i="911"/>
  <c r="L21" i="911"/>
  <c r="K21" i="911"/>
  <c r="J21" i="911"/>
  <c r="I21" i="911"/>
  <c r="H21" i="911"/>
  <c r="G21" i="911"/>
  <c r="F21" i="911"/>
  <c r="E21" i="911"/>
  <c r="D21" i="911"/>
  <c r="C21" i="911"/>
  <c r="P18" i="911"/>
  <c r="O18" i="911"/>
  <c r="N18" i="911"/>
  <c r="M18" i="911"/>
  <c r="L18" i="911"/>
  <c r="K18" i="911"/>
  <c r="J18" i="911"/>
  <c r="I18" i="911"/>
  <c r="H18" i="911"/>
  <c r="G18" i="911"/>
  <c r="F18" i="911"/>
  <c r="E18" i="911"/>
  <c r="D18" i="911"/>
  <c r="C18" i="911"/>
  <c r="P12" i="911"/>
  <c r="O12" i="911"/>
  <c r="N12" i="911"/>
  <c r="M12" i="911"/>
  <c r="L12" i="911"/>
  <c r="K12" i="911"/>
  <c r="J12" i="911"/>
  <c r="I12" i="911"/>
  <c r="H12" i="911"/>
  <c r="G12" i="911"/>
  <c r="F12" i="911"/>
  <c r="E12" i="911"/>
  <c r="D12" i="911"/>
  <c r="C12" i="911"/>
  <c r="P9" i="911"/>
  <c r="O9" i="911"/>
  <c r="N9" i="911"/>
  <c r="M9" i="911"/>
  <c r="L9" i="911"/>
  <c r="K9" i="911"/>
  <c r="J9" i="911"/>
  <c r="I9" i="911"/>
  <c r="H9" i="911"/>
  <c r="G9" i="911"/>
  <c r="F9" i="911"/>
  <c r="E9" i="911"/>
  <c r="D9" i="911"/>
  <c r="C9" i="911"/>
  <c r="P6" i="911"/>
  <c r="O6" i="911"/>
  <c r="N6" i="911"/>
  <c r="M6" i="911"/>
  <c r="L6" i="911"/>
  <c r="K6" i="911"/>
  <c r="J6" i="911"/>
  <c r="I6" i="911"/>
  <c r="H6" i="911"/>
  <c r="G6" i="911"/>
  <c r="F6" i="911"/>
  <c r="E6" i="911"/>
  <c r="D6" i="911"/>
  <c r="C6" i="911"/>
  <c r="R50" i="910"/>
  <c r="Q50" i="910"/>
  <c r="P50" i="910"/>
  <c r="O50" i="910"/>
  <c r="N50" i="910"/>
  <c r="M50" i="910"/>
  <c r="L50" i="910"/>
  <c r="K50" i="910"/>
  <c r="J50" i="910"/>
  <c r="I50" i="910"/>
  <c r="H50" i="910"/>
  <c r="G50" i="910"/>
  <c r="F50" i="910"/>
  <c r="E50" i="910"/>
  <c r="D50" i="910"/>
  <c r="C50" i="910"/>
  <c r="Q49" i="910"/>
  <c r="Q51" i="910" s="1"/>
  <c r="P49" i="910"/>
  <c r="P51" i="910" s="1"/>
  <c r="O49" i="910"/>
  <c r="O51" i="910" s="1"/>
  <c r="N49" i="910"/>
  <c r="N51" i="910" s="1"/>
  <c r="M49" i="910"/>
  <c r="M51" i="910" s="1"/>
  <c r="L49" i="910"/>
  <c r="L51" i="910" s="1"/>
  <c r="K49" i="910"/>
  <c r="K51" i="910" s="1"/>
  <c r="J49" i="910"/>
  <c r="J51" i="910" s="1"/>
  <c r="I49" i="910"/>
  <c r="I51" i="910" s="1"/>
  <c r="H49" i="910"/>
  <c r="H51" i="910" s="1"/>
  <c r="G49" i="910"/>
  <c r="G51" i="910" s="1"/>
  <c r="F49" i="910"/>
  <c r="F51" i="910" s="1"/>
  <c r="E49" i="910"/>
  <c r="E51" i="910" s="1"/>
  <c r="D49" i="910"/>
  <c r="D51" i="910" s="1"/>
  <c r="C49" i="910"/>
  <c r="C51" i="910" s="1"/>
  <c r="P48" i="910"/>
  <c r="O48" i="910"/>
  <c r="N48" i="910"/>
  <c r="M48" i="910"/>
  <c r="L48" i="910"/>
  <c r="K48" i="910"/>
  <c r="J48" i="910"/>
  <c r="I48" i="910"/>
  <c r="H48" i="910"/>
  <c r="G48" i="910"/>
  <c r="F48" i="910"/>
  <c r="E48" i="910"/>
  <c r="D48" i="910"/>
  <c r="C48" i="910"/>
  <c r="R46" i="910"/>
  <c r="R49" i="910" s="1"/>
  <c r="R51" i="910" s="1"/>
  <c r="P45" i="910"/>
  <c r="O45" i="910"/>
  <c r="N45" i="910"/>
  <c r="M45" i="910"/>
  <c r="L45" i="910"/>
  <c r="K45" i="910"/>
  <c r="J45" i="910"/>
  <c r="I45" i="910"/>
  <c r="H45" i="910"/>
  <c r="G45" i="910"/>
  <c r="F45" i="910"/>
  <c r="E45" i="910"/>
  <c r="D45" i="910"/>
  <c r="C45" i="910"/>
  <c r="O42" i="910"/>
  <c r="N42" i="910"/>
  <c r="M42" i="910"/>
  <c r="L42" i="910"/>
  <c r="K42" i="910"/>
  <c r="J42" i="910"/>
  <c r="I42" i="910"/>
  <c r="H42" i="910"/>
  <c r="G42" i="910"/>
  <c r="F42" i="910"/>
  <c r="E42" i="910"/>
  <c r="D42" i="910"/>
  <c r="C42" i="910"/>
  <c r="Q39" i="910"/>
  <c r="P39" i="910"/>
  <c r="O39" i="910"/>
  <c r="N39" i="910"/>
  <c r="M39" i="910"/>
  <c r="L39" i="910"/>
  <c r="K39" i="910"/>
  <c r="J39" i="910"/>
  <c r="I39" i="910"/>
  <c r="H39" i="910"/>
  <c r="G39" i="910"/>
  <c r="F39" i="910"/>
  <c r="E39" i="910"/>
  <c r="D39" i="910"/>
  <c r="C39" i="910"/>
  <c r="P36" i="910"/>
  <c r="O36" i="910"/>
  <c r="N36" i="910"/>
  <c r="M36" i="910"/>
  <c r="L36" i="910"/>
  <c r="K36" i="910"/>
  <c r="J36" i="910"/>
  <c r="I36" i="910"/>
  <c r="H36" i="910"/>
  <c r="G36" i="910"/>
  <c r="F36" i="910"/>
  <c r="E36" i="910"/>
  <c r="D36" i="910"/>
  <c r="C36" i="910"/>
  <c r="P30" i="910"/>
  <c r="O30" i="910"/>
  <c r="N30" i="910"/>
  <c r="M30" i="910"/>
  <c r="L30" i="910"/>
  <c r="K30" i="910"/>
  <c r="J30" i="910"/>
  <c r="I30" i="910"/>
  <c r="H30" i="910"/>
  <c r="G30" i="910"/>
  <c r="F30" i="910"/>
  <c r="E30" i="910"/>
  <c r="D30" i="910"/>
  <c r="C30" i="910"/>
  <c r="Q27" i="910"/>
  <c r="P27" i="910"/>
  <c r="O27" i="910"/>
  <c r="N27" i="910"/>
  <c r="M27" i="910"/>
  <c r="L27" i="910"/>
  <c r="K27" i="910"/>
  <c r="J27" i="910"/>
  <c r="I27" i="910"/>
  <c r="H27" i="910"/>
  <c r="G27" i="910"/>
  <c r="F27" i="910"/>
  <c r="E27" i="910"/>
  <c r="D27" i="910"/>
  <c r="C27" i="910"/>
  <c r="R21" i="910"/>
  <c r="Q21" i="910"/>
  <c r="P21" i="910"/>
  <c r="O21" i="910"/>
  <c r="N21" i="910"/>
  <c r="M21" i="910"/>
  <c r="L21" i="910"/>
  <c r="K21" i="910"/>
  <c r="J21" i="910"/>
  <c r="I21" i="910"/>
  <c r="H21" i="910"/>
  <c r="G21" i="910"/>
  <c r="F21" i="910"/>
  <c r="E21" i="910"/>
  <c r="D21" i="910"/>
  <c r="C21" i="910"/>
  <c r="P18" i="910"/>
  <c r="O18" i="910"/>
  <c r="N18" i="910"/>
  <c r="M18" i="910"/>
  <c r="L18" i="910"/>
  <c r="K18" i="910"/>
  <c r="J18" i="910"/>
  <c r="I18" i="910"/>
  <c r="H18" i="910"/>
  <c r="G18" i="910"/>
  <c r="F18" i="910"/>
  <c r="E18" i="910"/>
  <c r="D18" i="910"/>
  <c r="C18" i="910"/>
  <c r="Q15" i="910"/>
  <c r="P15" i="910"/>
  <c r="O15" i="910"/>
  <c r="N15" i="910"/>
  <c r="M15" i="910"/>
  <c r="L15" i="910"/>
  <c r="K15" i="910"/>
  <c r="J15" i="910"/>
  <c r="I15" i="910"/>
  <c r="H15" i="910"/>
  <c r="G15" i="910"/>
  <c r="F15" i="910"/>
  <c r="E15" i="910"/>
  <c r="D15" i="910"/>
  <c r="C15" i="910"/>
  <c r="R13" i="910"/>
  <c r="R15" i="910" s="1"/>
  <c r="O12" i="910"/>
  <c r="N12" i="910"/>
  <c r="M12" i="910"/>
  <c r="L12" i="910"/>
  <c r="K12" i="910"/>
  <c r="J12" i="910"/>
  <c r="I12" i="910"/>
  <c r="H12" i="910"/>
  <c r="G12" i="910"/>
  <c r="F12" i="910"/>
  <c r="E12" i="910"/>
  <c r="D12" i="910"/>
  <c r="C12" i="910"/>
  <c r="P9" i="910"/>
  <c r="O9" i="910"/>
  <c r="N9" i="910"/>
  <c r="M9" i="910"/>
  <c r="L9" i="910"/>
  <c r="K9" i="910"/>
  <c r="J9" i="910"/>
  <c r="I9" i="910"/>
  <c r="H9" i="910"/>
  <c r="G9" i="910"/>
  <c r="F9" i="910"/>
  <c r="E9" i="910"/>
  <c r="D9" i="910"/>
  <c r="C9" i="910"/>
  <c r="O6" i="910"/>
  <c r="N6" i="910"/>
  <c r="M6" i="910"/>
  <c r="L6" i="910"/>
  <c r="K6" i="910"/>
  <c r="J6" i="910"/>
  <c r="I6" i="910"/>
  <c r="H6" i="910"/>
  <c r="G6" i="910"/>
  <c r="F6" i="910"/>
  <c r="E6" i="910"/>
  <c r="D6" i="910"/>
  <c r="C6" i="910"/>
  <c r="R50" i="909"/>
  <c r="Q50" i="909"/>
  <c r="P50" i="909"/>
  <c r="O50" i="909"/>
  <c r="N50" i="909"/>
  <c r="M50" i="909"/>
  <c r="L50" i="909"/>
  <c r="K50" i="909"/>
  <c r="J50" i="909"/>
  <c r="I50" i="909"/>
  <c r="H50" i="909"/>
  <c r="G50" i="909"/>
  <c r="F50" i="909"/>
  <c r="E50" i="909"/>
  <c r="D50" i="909"/>
  <c r="C50" i="909"/>
  <c r="Q49" i="909"/>
  <c r="Q51" i="909" s="1"/>
  <c r="P49" i="909"/>
  <c r="P51" i="909" s="1"/>
  <c r="O49" i="909"/>
  <c r="O51" i="909" s="1"/>
  <c r="N49" i="909"/>
  <c r="N51" i="909" s="1"/>
  <c r="M49" i="909"/>
  <c r="M51" i="909" s="1"/>
  <c r="L49" i="909"/>
  <c r="L51" i="909" s="1"/>
  <c r="K49" i="909"/>
  <c r="K51" i="909" s="1"/>
  <c r="J49" i="909"/>
  <c r="J51" i="909" s="1"/>
  <c r="I49" i="909"/>
  <c r="I51" i="909" s="1"/>
  <c r="H49" i="909"/>
  <c r="H51" i="909" s="1"/>
  <c r="G49" i="909"/>
  <c r="G51" i="909" s="1"/>
  <c r="F49" i="909"/>
  <c r="F51" i="909" s="1"/>
  <c r="E49" i="909"/>
  <c r="E51" i="909" s="1"/>
  <c r="D49" i="909"/>
  <c r="D51" i="909" s="1"/>
  <c r="C49" i="909"/>
  <c r="C51" i="909" s="1"/>
  <c r="P48" i="909"/>
  <c r="O48" i="909"/>
  <c r="N48" i="909"/>
  <c r="M48" i="909"/>
  <c r="L48" i="909"/>
  <c r="K48" i="909"/>
  <c r="J48" i="909"/>
  <c r="I48" i="909"/>
  <c r="H48" i="909"/>
  <c r="G48" i="909"/>
  <c r="F48" i="909"/>
  <c r="E48" i="909"/>
  <c r="D48" i="909"/>
  <c r="C48" i="909"/>
  <c r="P45" i="909"/>
  <c r="O45" i="909"/>
  <c r="N45" i="909"/>
  <c r="M45" i="909"/>
  <c r="L45" i="909"/>
  <c r="K45" i="909"/>
  <c r="J45" i="909"/>
  <c r="I45" i="909"/>
  <c r="H45" i="909"/>
  <c r="G45" i="909"/>
  <c r="F45" i="909"/>
  <c r="E45" i="909"/>
  <c r="D45" i="909"/>
  <c r="C45" i="909"/>
  <c r="P42" i="909"/>
  <c r="O42" i="909"/>
  <c r="N42" i="909"/>
  <c r="M42" i="909"/>
  <c r="L42" i="909"/>
  <c r="K42" i="909"/>
  <c r="J42" i="909"/>
  <c r="I42" i="909"/>
  <c r="H42" i="909"/>
  <c r="G42" i="909"/>
  <c r="F42" i="909"/>
  <c r="E42" i="909"/>
  <c r="D42" i="909"/>
  <c r="C42" i="909"/>
  <c r="P33" i="909"/>
  <c r="O33" i="909"/>
  <c r="N33" i="909"/>
  <c r="M33" i="909"/>
  <c r="L33" i="909"/>
  <c r="K33" i="909"/>
  <c r="J33" i="909"/>
  <c r="I33" i="909"/>
  <c r="H33" i="909"/>
  <c r="G33" i="909"/>
  <c r="F33" i="909"/>
  <c r="E33" i="909"/>
  <c r="D33" i="909"/>
  <c r="C33" i="909"/>
  <c r="R31" i="909"/>
  <c r="R49" i="909" s="1"/>
  <c r="R51" i="909" s="1"/>
  <c r="R27" i="909"/>
  <c r="Q27" i="909"/>
  <c r="O27" i="909"/>
  <c r="K27" i="909"/>
  <c r="J27" i="909"/>
  <c r="I27" i="909"/>
  <c r="H27" i="909"/>
  <c r="G27" i="909"/>
  <c r="F27" i="909"/>
  <c r="E27" i="909"/>
  <c r="D27" i="909"/>
  <c r="C27" i="909"/>
  <c r="R24" i="909"/>
  <c r="P24" i="909"/>
  <c r="O24" i="909"/>
  <c r="N24" i="909"/>
  <c r="M24" i="909"/>
  <c r="L24" i="909"/>
  <c r="K24" i="909"/>
  <c r="J24" i="909"/>
  <c r="I24" i="909"/>
  <c r="H24" i="909"/>
  <c r="G24" i="909"/>
  <c r="F24" i="909"/>
  <c r="E24" i="909"/>
  <c r="D24" i="909"/>
  <c r="C24" i="909"/>
  <c r="R21" i="909"/>
  <c r="Q21" i="909"/>
  <c r="P21" i="909"/>
  <c r="O21" i="909"/>
  <c r="N21" i="909"/>
  <c r="M21" i="909"/>
  <c r="L21" i="909"/>
  <c r="K21" i="909"/>
  <c r="J21" i="909"/>
  <c r="I21" i="909"/>
  <c r="H21" i="909"/>
  <c r="G21" i="909"/>
  <c r="F21" i="909"/>
  <c r="E21" i="909"/>
  <c r="D21" i="909"/>
  <c r="C21" i="909"/>
  <c r="P18" i="909"/>
  <c r="O18" i="909"/>
  <c r="N18" i="909"/>
  <c r="M18" i="909"/>
  <c r="L18" i="909"/>
  <c r="K18" i="909"/>
  <c r="J18" i="909"/>
  <c r="I18" i="909"/>
  <c r="H18" i="909"/>
  <c r="G18" i="909"/>
  <c r="F18" i="909"/>
  <c r="E18" i="909"/>
  <c r="D18" i="909"/>
  <c r="C18" i="909"/>
  <c r="P12" i="909"/>
  <c r="O12" i="909"/>
  <c r="N12" i="909"/>
  <c r="M12" i="909"/>
  <c r="L12" i="909"/>
  <c r="K12" i="909"/>
  <c r="J12" i="909"/>
  <c r="I12" i="909"/>
  <c r="H12" i="909"/>
  <c r="G12" i="909"/>
  <c r="F12" i="909"/>
  <c r="E12" i="909"/>
  <c r="D12" i="909"/>
  <c r="C12" i="909"/>
  <c r="P6" i="909"/>
  <c r="O6" i="909"/>
  <c r="N6" i="909"/>
  <c r="M6" i="909"/>
  <c r="L6" i="909"/>
  <c r="K6" i="909"/>
  <c r="J6" i="909"/>
  <c r="I6" i="909"/>
  <c r="H6" i="909"/>
  <c r="G6" i="909"/>
  <c r="F6" i="909"/>
  <c r="E6" i="909"/>
  <c r="D6" i="909"/>
  <c r="C6" i="909"/>
  <c r="R50" i="908"/>
  <c r="Q50" i="908"/>
  <c r="P50" i="908"/>
  <c r="O50" i="908"/>
  <c r="N50" i="908"/>
  <c r="M50" i="908"/>
  <c r="L50" i="908"/>
  <c r="K50" i="908"/>
  <c r="J50" i="908"/>
  <c r="I50" i="908"/>
  <c r="H50" i="908"/>
  <c r="G50" i="908"/>
  <c r="F50" i="908"/>
  <c r="E50" i="908"/>
  <c r="D50" i="908"/>
  <c r="C50" i="908"/>
  <c r="Q49" i="908"/>
  <c r="Q51" i="908" s="1"/>
  <c r="P49" i="908"/>
  <c r="P51" i="908" s="1"/>
  <c r="O49" i="908"/>
  <c r="O51" i="908" s="1"/>
  <c r="N49" i="908"/>
  <c r="N51" i="908" s="1"/>
  <c r="M49" i="908"/>
  <c r="M51" i="908" s="1"/>
  <c r="L49" i="908"/>
  <c r="L51" i="908" s="1"/>
  <c r="K49" i="908"/>
  <c r="K51" i="908" s="1"/>
  <c r="J49" i="908"/>
  <c r="J51" i="908" s="1"/>
  <c r="I49" i="908"/>
  <c r="I51" i="908" s="1"/>
  <c r="H49" i="908"/>
  <c r="H51" i="908" s="1"/>
  <c r="G49" i="908"/>
  <c r="G51" i="908" s="1"/>
  <c r="F49" i="908"/>
  <c r="F51" i="908" s="1"/>
  <c r="E49" i="908"/>
  <c r="E51" i="908" s="1"/>
  <c r="D49" i="908"/>
  <c r="D51" i="908" s="1"/>
  <c r="C49" i="908"/>
  <c r="C51" i="908" s="1"/>
  <c r="P48" i="908"/>
  <c r="O48" i="908"/>
  <c r="N48" i="908"/>
  <c r="M48" i="908"/>
  <c r="L48" i="908"/>
  <c r="K48" i="908"/>
  <c r="J48" i="908"/>
  <c r="I48" i="908"/>
  <c r="H48" i="908"/>
  <c r="G48" i="908"/>
  <c r="F48" i="908"/>
  <c r="E48" i="908"/>
  <c r="D48" i="908"/>
  <c r="C48" i="908"/>
  <c r="R46" i="908"/>
  <c r="R49" i="908" s="1"/>
  <c r="R51" i="908" s="1"/>
  <c r="P45" i="908"/>
  <c r="O45" i="908"/>
  <c r="N45" i="908"/>
  <c r="M45" i="908"/>
  <c r="L45" i="908"/>
  <c r="K45" i="908"/>
  <c r="J45" i="908"/>
  <c r="I45" i="908"/>
  <c r="H45" i="908"/>
  <c r="G45" i="908"/>
  <c r="F45" i="908"/>
  <c r="E45" i="908"/>
  <c r="D45" i="908"/>
  <c r="C45" i="908"/>
  <c r="P42" i="908"/>
  <c r="O42" i="908"/>
  <c r="N42" i="908"/>
  <c r="M42" i="908"/>
  <c r="L42" i="908"/>
  <c r="K42" i="908"/>
  <c r="J42" i="908"/>
  <c r="I42" i="908"/>
  <c r="H42" i="908"/>
  <c r="G42" i="908"/>
  <c r="F42" i="908"/>
  <c r="E42" i="908"/>
  <c r="D42" i="908"/>
  <c r="C42" i="908"/>
  <c r="Q39" i="908"/>
  <c r="P39" i="908"/>
  <c r="O39" i="908"/>
  <c r="N39" i="908"/>
  <c r="M39" i="908"/>
  <c r="L39" i="908"/>
  <c r="K39" i="908"/>
  <c r="J39" i="908"/>
  <c r="I39" i="908"/>
  <c r="H39" i="908"/>
  <c r="G39" i="908"/>
  <c r="F39" i="908"/>
  <c r="E39" i="908"/>
  <c r="D39" i="908"/>
  <c r="C39" i="908"/>
  <c r="P36" i="908"/>
  <c r="O36" i="908"/>
  <c r="N36" i="908"/>
  <c r="M36" i="908"/>
  <c r="L36" i="908"/>
  <c r="K36" i="908"/>
  <c r="J36" i="908"/>
  <c r="I36" i="908"/>
  <c r="H36" i="908"/>
  <c r="G36" i="908"/>
  <c r="F36" i="908"/>
  <c r="E36" i="908"/>
  <c r="D36" i="908"/>
  <c r="C36" i="908"/>
  <c r="R27" i="908"/>
  <c r="Q27" i="908"/>
  <c r="P27" i="908"/>
  <c r="O27" i="908"/>
  <c r="K27" i="908"/>
  <c r="J27" i="908"/>
  <c r="I27" i="908"/>
  <c r="H27" i="908"/>
  <c r="G27" i="908"/>
  <c r="F27" i="908"/>
  <c r="E27" i="908"/>
  <c r="D27" i="908"/>
  <c r="C27" i="908"/>
  <c r="R24" i="908"/>
  <c r="R21" i="908"/>
  <c r="Q21" i="908"/>
  <c r="P21" i="908"/>
  <c r="O21" i="908"/>
  <c r="N21" i="908"/>
  <c r="M21" i="908"/>
  <c r="L21" i="908"/>
  <c r="K21" i="908"/>
  <c r="J21" i="908"/>
  <c r="I21" i="908"/>
  <c r="H21" i="908"/>
  <c r="G21" i="908"/>
  <c r="F21" i="908"/>
  <c r="E21" i="908"/>
  <c r="D21" i="908"/>
  <c r="C21" i="908"/>
  <c r="P18" i="908"/>
  <c r="O18" i="908"/>
  <c r="N18" i="908"/>
  <c r="M18" i="908"/>
  <c r="L18" i="908"/>
  <c r="K18" i="908"/>
  <c r="J18" i="908"/>
  <c r="I18" i="908"/>
  <c r="H18" i="908"/>
  <c r="G18" i="908"/>
  <c r="F18" i="908"/>
  <c r="E18" i="908"/>
  <c r="D18" i="908"/>
  <c r="C18" i="908"/>
  <c r="P12" i="908"/>
  <c r="O12" i="908"/>
  <c r="N12" i="908"/>
  <c r="M12" i="908"/>
  <c r="L12" i="908"/>
  <c r="K12" i="908"/>
  <c r="J12" i="908"/>
  <c r="I12" i="908"/>
  <c r="H12" i="908"/>
  <c r="G12" i="908"/>
  <c r="F12" i="908"/>
  <c r="E12" i="908"/>
  <c r="D12" i="908"/>
  <c r="C12" i="908"/>
  <c r="P6" i="908"/>
  <c r="O6" i="908"/>
  <c r="N6" i="908"/>
  <c r="M6" i="908"/>
  <c r="L6" i="908"/>
  <c r="K6" i="908"/>
  <c r="J6" i="908"/>
  <c r="I6" i="908"/>
  <c r="H6" i="908"/>
  <c r="G6" i="908"/>
  <c r="F6" i="908"/>
  <c r="E6" i="908"/>
  <c r="D6" i="908"/>
  <c r="C6" i="908"/>
  <c r="R50" i="907"/>
  <c r="Q50" i="907"/>
  <c r="P50" i="907"/>
  <c r="O50" i="907"/>
  <c r="N50" i="907"/>
  <c r="M50" i="907"/>
  <c r="L50" i="907"/>
  <c r="K50" i="907"/>
  <c r="J50" i="907"/>
  <c r="I50" i="907"/>
  <c r="H50" i="907"/>
  <c r="G50" i="907"/>
  <c r="F50" i="907"/>
  <c r="E50" i="907"/>
  <c r="D50" i="907"/>
  <c r="C50" i="907"/>
  <c r="Q49" i="907"/>
  <c r="Q51" i="907" s="1"/>
  <c r="P49" i="907"/>
  <c r="P51" i="907" s="1"/>
  <c r="O49" i="907"/>
  <c r="O51" i="907" s="1"/>
  <c r="N49" i="907"/>
  <c r="N51" i="907" s="1"/>
  <c r="M49" i="907"/>
  <c r="M51" i="907" s="1"/>
  <c r="L49" i="907"/>
  <c r="L51" i="907" s="1"/>
  <c r="K49" i="907"/>
  <c r="K51" i="907" s="1"/>
  <c r="J49" i="907"/>
  <c r="J51" i="907" s="1"/>
  <c r="I49" i="907"/>
  <c r="I51" i="907" s="1"/>
  <c r="H49" i="907"/>
  <c r="H51" i="907" s="1"/>
  <c r="G49" i="907"/>
  <c r="G51" i="907" s="1"/>
  <c r="F49" i="907"/>
  <c r="F51" i="907" s="1"/>
  <c r="E49" i="907"/>
  <c r="E51" i="907" s="1"/>
  <c r="D49" i="907"/>
  <c r="D51" i="907" s="1"/>
  <c r="C49" i="907"/>
  <c r="C51" i="907" s="1"/>
  <c r="Q48" i="907"/>
  <c r="P48" i="907"/>
  <c r="O48" i="907"/>
  <c r="N48" i="907"/>
  <c r="M48" i="907"/>
  <c r="L48" i="907"/>
  <c r="K48" i="907"/>
  <c r="J48" i="907"/>
  <c r="I48" i="907"/>
  <c r="H48" i="907"/>
  <c r="G48" i="907"/>
  <c r="F48" i="907"/>
  <c r="E48" i="907"/>
  <c r="D48" i="907"/>
  <c r="C48" i="907"/>
  <c r="R46" i="907"/>
  <c r="R49" i="907" s="1"/>
  <c r="R51" i="907" s="1"/>
  <c r="P45" i="907"/>
  <c r="O45" i="907"/>
  <c r="N45" i="907"/>
  <c r="M45" i="907"/>
  <c r="L45" i="907"/>
  <c r="K45" i="907"/>
  <c r="J45" i="907"/>
  <c r="I45" i="907"/>
  <c r="H45" i="907"/>
  <c r="G45" i="907"/>
  <c r="F45" i="907"/>
  <c r="E45" i="907"/>
  <c r="D45" i="907"/>
  <c r="C45" i="907"/>
  <c r="P42" i="907"/>
  <c r="O42" i="907"/>
  <c r="M42" i="907"/>
  <c r="L42" i="907"/>
  <c r="K42" i="907"/>
  <c r="J42" i="907"/>
  <c r="I42" i="907"/>
  <c r="H42" i="907"/>
  <c r="G42" i="907"/>
  <c r="F42" i="907"/>
  <c r="E42" i="907"/>
  <c r="D42" i="907"/>
  <c r="C42" i="907"/>
  <c r="Q39" i="907"/>
  <c r="P39" i="907"/>
  <c r="O39" i="907"/>
  <c r="N39" i="907"/>
  <c r="M39" i="907"/>
  <c r="L39" i="907"/>
  <c r="K39" i="907"/>
  <c r="J39" i="907"/>
  <c r="I39" i="907"/>
  <c r="H39" i="907"/>
  <c r="G39" i="907"/>
  <c r="F39" i="907"/>
  <c r="E39" i="907"/>
  <c r="D39" i="907"/>
  <c r="C39" i="907"/>
  <c r="P36" i="907"/>
  <c r="O36" i="907"/>
  <c r="N36" i="907"/>
  <c r="M36" i="907"/>
  <c r="L36" i="907"/>
  <c r="K36" i="907"/>
  <c r="J36" i="907"/>
  <c r="I36" i="907"/>
  <c r="H36" i="907"/>
  <c r="G36" i="907"/>
  <c r="F36" i="907"/>
  <c r="E36" i="907"/>
  <c r="D36" i="907"/>
  <c r="C36" i="907"/>
  <c r="O30" i="907"/>
  <c r="N30" i="907"/>
  <c r="M30" i="907"/>
  <c r="L30" i="907"/>
  <c r="K30" i="907"/>
  <c r="J30" i="907"/>
  <c r="I30" i="907"/>
  <c r="H30" i="907"/>
  <c r="G30" i="907"/>
  <c r="F30" i="907"/>
  <c r="E30" i="907"/>
  <c r="D30" i="907"/>
  <c r="C30" i="907"/>
  <c r="R27" i="907"/>
  <c r="Q27" i="907"/>
  <c r="P27" i="907"/>
  <c r="O27" i="907"/>
  <c r="K27" i="907"/>
  <c r="J27" i="907"/>
  <c r="I27" i="907"/>
  <c r="H27" i="907"/>
  <c r="G27" i="907"/>
  <c r="F27" i="907"/>
  <c r="E27" i="907"/>
  <c r="D27" i="907"/>
  <c r="C27" i="907"/>
  <c r="R21" i="907"/>
  <c r="Q21" i="907"/>
  <c r="P21" i="907"/>
  <c r="O21" i="907"/>
  <c r="N21" i="907"/>
  <c r="M21" i="907"/>
  <c r="L21" i="907"/>
  <c r="K21" i="907"/>
  <c r="J21" i="907"/>
  <c r="I21" i="907"/>
  <c r="H21" i="907"/>
  <c r="G21" i="907"/>
  <c r="F21" i="907"/>
  <c r="E21" i="907"/>
  <c r="D21" i="907"/>
  <c r="C21" i="907"/>
  <c r="P18" i="907"/>
  <c r="O18" i="907"/>
  <c r="N18" i="907"/>
  <c r="M18" i="907"/>
  <c r="L18" i="907"/>
  <c r="K18" i="907"/>
  <c r="J18" i="907"/>
  <c r="I18" i="907"/>
  <c r="H18" i="907"/>
  <c r="G18" i="907"/>
  <c r="F18" i="907"/>
  <c r="E18" i="907"/>
  <c r="D18" i="907"/>
  <c r="C18" i="907"/>
  <c r="P15" i="907"/>
  <c r="O15" i="907"/>
  <c r="N15" i="907"/>
  <c r="M15" i="907"/>
  <c r="L15" i="907"/>
  <c r="K15" i="907"/>
  <c r="J15" i="907"/>
  <c r="I15" i="907"/>
  <c r="H15" i="907"/>
  <c r="G15" i="907"/>
  <c r="F15" i="907"/>
  <c r="E15" i="907"/>
  <c r="D15" i="907"/>
  <c r="C15" i="907"/>
  <c r="R13" i="907"/>
  <c r="R15" i="907" s="1"/>
  <c r="Q13" i="907"/>
  <c r="Q15" i="907" s="1"/>
  <c r="P12" i="907"/>
  <c r="O12" i="907"/>
  <c r="N12" i="907"/>
  <c r="M12" i="907"/>
  <c r="L12" i="907"/>
  <c r="K12" i="907"/>
  <c r="J12" i="907"/>
  <c r="I12" i="907"/>
  <c r="H12" i="907"/>
  <c r="G12" i="907"/>
  <c r="F12" i="907"/>
  <c r="E12" i="907"/>
  <c r="D12" i="907"/>
  <c r="C12" i="907"/>
  <c r="P9" i="907"/>
  <c r="O9" i="907"/>
  <c r="N9" i="907"/>
  <c r="M9" i="907"/>
  <c r="L9" i="907"/>
  <c r="K9" i="907"/>
  <c r="J9" i="907"/>
  <c r="I9" i="907"/>
  <c r="H9" i="907"/>
  <c r="G9" i="907"/>
  <c r="F9" i="907"/>
  <c r="E9" i="907"/>
  <c r="D9" i="907"/>
  <c r="C9" i="907"/>
  <c r="P6" i="907"/>
  <c r="O6" i="907"/>
  <c r="N6" i="907"/>
  <c r="M6" i="907"/>
  <c r="L6" i="907"/>
  <c r="K6" i="907"/>
  <c r="J6" i="907"/>
  <c r="I6" i="907"/>
  <c r="H6" i="907"/>
  <c r="G6" i="907"/>
  <c r="F6" i="907"/>
  <c r="E6" i="907"/>
  <c r="D6" i="907"/>
  <c r="C6" i="907"/>
  <c r="R50" i="906"/>
  <c r="Q50" i="906"/>
  <c r="P50" i="906"/>
  <c r="O50" i="906"/>
  <c r="N50" i="906"/>
  <c r="M50" i="906"/>
  <c r="L50" i="906"/>
  <c r="K50" i="906"/>
  <c r="J50" i="906"/>
  <c r="I50" i="906"/>
  <c r="H50" i="906"/>
  <c r="G50" i="906"/>
  <c r="F50" i="906"/>
  <c r="E50" i="906"/>
  <c r="D50" i="906"/>
  <c r="C50" i="906"/>
  <c r="Q49" i="906"/>
  <c r="Q51" i="906" s="1"/>
  <c r="P49" i="906"/>
  <c r="P51" i="906" s="1"/>
  <c r="O49" i="906"/>
  <c r="O51" i="906" s="1"/>
  <c r="N49" i="906"/>
  <c r="N51" i="906" s="1"/>
  <c r="M49" i="906"/>
  <c r="M51" i="906" s="1"/>
  <c r="L49" i="906"/>
  <c r="L51" i="906" s="1"/>
  <c r="K49" i="906"/>
  <c r="K51" i="906" s="1"/>
  <c r="J49" i="906"/>
  <c r="J51" i="906" s="1"/>
  <c r="I49" i="906"/>
  <c r="I51" i="906" s="1"/>
  <c r="H49" i="906"/>
  <c r="H51" i="906" s="1"/>
  <c r="G49" i="906"/>
  <c r="G51" i="906" s="1"/>
  <c r="F49" i="906"/>
  <c r="F51" i="906" s="1"/>
  <c r="E49" i="906"/>
  <c r="E51" i="906" s="1"/>
  <c r="D49" i="906"/>
  <c r="D51" i="906" s="1"/>
  <c r="C49" i="906"/>
  <c r="C51" i="906" s="1"/>
  <c r="Q48" i="906"/>
  <c r="P48" i="906"/>
  <c r="O48" i="906"/>
  <c r="N48" i="906"/>
  <c r="M48" i="906"/>
  <c r="L48" i="906"/>
  <c r="K48" i="906"/>
  <c r="J48" i="906"/>
  <c r="I48" i="906"/>
  <c r="H48" i="906"/>
  <c r="G48" i="906"/>
  <c r="F48" i="906"/>
  <c r="E48" i="906"/>
  <c r="D48" i="906"/>
  <c r="C48" i="906"/>
  <c r="R46" i="906"/>
  <c r="R48" i="906" s="1"/>
  <c r="P45" i="906"/>
  <c r="O45" i="906"/>
  <c r="N45" i="906"/>
  <c r="M45" i="906"/>
  <c r="L45" i="906"/>
  <c r="K45" i="906"/>
  <c r="J45" i="906"/>
  <c r="I45" i="906"/>
  <c r="H45" i="906"/>
  <c r="G45" i="906"/>
  <c r="F45" i="906"/>
  <c r="E45" i="906"/>
  <c r="D45" i="906"/>
  <c r="C45" i="906"/>
  <c r="Q42" i="906"/>
  <c r="P42" i="906"/>
  <c r="O42" i="906"/>
  <c r="N42" i="906"/>
  <c r="M42" i="906"/>
  <c r="L42" i="906"/>
  <c r="K42" i="906"/>
  <c r="J42" i="906"/>
  <c r="I42" i="906"/>
  <c r="H42" i="906"/>
  <c r="G42" i="906"/>
  <c r="F42" i="906"/>
  <c r="E42" i="906"/>
  <c r="D42" i="906"/>
  <c r="C42" i="906"/>
  <c r="P39" i="906"/>
  <c r="O39" i="906"/>
  <c r="N39" i="906"/>
  <c r="M39" i="906"/>
  <c r="L39" i="906"/>
  <c r="K39" i="906"/>
  <c r="J39" i="906"/>
  <c r="I39" i="906"/>
  <c r="H39" i="906"/>
  <c r="G39" i="906"/>
  <c r="F39" i="906"/>
  <c r="E39" i="906"/>
  <c r="D39" i="906"/>
  <c r="C39" i="906"/>
  <c r="P36" i="906"/>
  <c r="O36" i="906"/>
  <c r="N36" i="906"/>
  <c r="M36" i="906"/>
  <c r="L36" i="906"/>
  <c r="K36" i="906"/>
  <c r="J36" i="906"/>
  <c r="I36" i="906"/>
  <c r="H36" i="906"/>
  <c r="G36" i="906"/>
  <c r="F36" i="906"/>
  <c r="E36" i="906"/>
  <c r="D36" i="906"/>
  <c r="C36" i="906"/>
  <c r="P30" i="906"/>
  <c r="O30" i="906"/>
  <c r="N30" i="906"/>
  <c r="M30" i="906"/>
  <c r="L30" i="906"/>
  <c r="K30" i="906"/>
  <c r="J30" i="906"/>
  <c r="I30" i="906"/>
  <c r="H30" i="906"/>
  <c r="G30" i="906"/>
  <c r="F30" i="906"/>
  <c r="E30" i="906"/>
  <c r="D30" i="906"/>
  <c r="C30" i="906"/>
  <c r="R27" i="906"/>
  <c r="Q27" i="906"/>
  <c r="P27" i="906"/>
  <c r="O27" i="906"/>
  <c r="K27" i="906"/>
  <c r="J27" i="906"/>
  <c r="I27" i="906"/>
  <c r="H27" i="906"/>
  <c r="E27" i="906"/>
  <c r="R24" i="906"/>
  <c r="P24" i="906"/>
  <c r="O24" i="906"/>
  <c r="N24" i="906"/>
  <c r="M24" i="906"/>
  <c r="L24" i="906"/>
  <c r="K24" i="906"/>
  <c r="J24" i="906"/>
  <c r="I24" i="906"/>
  <c r="H24" i="906"/>
  <c r="G24" i="906"/>
  <c r="F24" i="906"/>
  <c r="E24" i="906"/>
  <c r="D24" i="906"/>
  <c r="C24" i="906"/>
  <c r="R21" i="906"/>
  <c r="Q21" i="906"/>
  <c r="P21" i="906"/>
  <c r="O21" i="906"/>
  <c r="N21" i="906"/>
  <c r="M21" i="906"/>
  <c r="L21" i="906"/>
  <c r="J21" i="906"/>
  <c r="I21" i="906"/>
  <c r="H21" i="906"/>
  <c r="G21" i="906"/>
  <c r="F21" i="906"/>
  <c r="E21" i="906"/>
  <c r="D21" i="906"/>
  <c r="C21" i="906"/>
  <c r="P18" i="906"/>
  <c r="O18" i="906"/>
  <c r="N18" i="906"/>
  <c r="M18" i="906"/>
  <c r="L18" i="906"/>
  <c r="K18" i="906"/>
  <c r="J18" i="906"/>
  <c r="I18" i="906"/>
  <c r="H18" i="906"/>
  <c r="G18" i="906"/>
  <c r="F18" i="906"/>
  <c r="E18" i="906"/>
  <c r="D18" i="906"/>
  <c r="C18" i="906"/>
  <c r="P15" i="906"/>
  <c r="O15" i="906"/>
  <c r="N15" i="906"/>
  <c r="M15" i="906"/>
  <c r="L15" i="906"/>
  <c r="K15" i="906"/>
  <c r="J15" i="906"/>
  <c r="I15" i="906"/>
  <c r="H15" i="906"/>
  <c r="G15" i="906"/>
  <c r="F15" i="906"/>
  <c r="E15" i="906"/>
  <c r="D15" i="906"/>
  <c r="C15" i="906"/>
  <c r="R13" i="906"/>
  <c r="R15" i="906" s="1"/>
  <c r="P12" i="906"/>
  <c r="O12" i="906"/>
  <c r="N12" i="906"/>
  <c r="M12" i="906"/>
  <c r="L12" i="906"/>
  <c r="K12" i="906"/>
  <c r="J12" i="906"/>
  <c r="I12" i="906"/>
  <c r="H12" i="906"/>
  <c r="G12" i="906"/>
  <c r="F12" i="906"/>
  <c r="E12" i="906"/>
  <c r="D12" i="906"/>
  <c r="C12" i="906"/>
  <c r="P9" i="906"/>
  <c r="O9" i="906"/>
  <c r="N9" i="906"/>
  <c r="M9" i="906"/>
  <c r="L9" i="906"/>
  <c r="K9" i="906"/>
  <c r="J9" i="906"/>
  <c r="I9" i="906"/>
  <c r="H9" i="906"/>
  <c r="G9" i="906"/>
  <c r="F9" i="906"/>
  <c r="E9" i="906"/>
  <c r="D9" i="906"/>
  <c r="C9" i="906"/>
  <c r="P6" i="906"/>
  <c r="O6" i="906"/>
  <c r="N6" i="906"/>
  <c r="M6" i="906"/>
  <c r="L6" i="906"/>
  <c r="K6" i="906"/>
  <c r="J6" i="906"/>
  <c r="I6" i="906"/>
  <c r="H6" i="906"/>
  <c r="G6" i="906"/>
  <c r="F6" i="906"/>
  <c r="E6" i="906"/>
  <c r="D6" i="906"/>
  <c r="C6" i="906"/>
  <c r="W10" i="584"/>
  <c r="V10" i="584"/>
  <c r="U10" i="584"/>
  <c r="W10" i="582"/>
  <c r="V10" i="582"/>
  <c r="U10" i="582"/>
  <c r="Z18" i="580"/>
  <c r="Y18" i="580"/>
  <c r="X18" i="580"/>
  <c r="W18" i="580"/>
  <c r="W10" i="580"/>
  <c r="V10" i="580"/>
  <c r="U10" i="580"/>
  <c r="Z18" i="563"/>
  <c r="Y18" i="563"/>
  <c r="X18" i="563"/>
  <c r="W18" i="563"/>
  <c r="V18" i="563"/>
  <c r="W10" i="578"/>
  <c r="V10" i="578"/>
  <c r="U10" i="578"/>
  <c r="W10" i="577"/>
  <c r="V10" i="577"/>
  <c r="U10" i="577"/>
  <c r="W10" i="575"/>
  <c r="V10" i="575"/>
  <c r="U10" i="575"/>
  <c r="W10" i="572"/>
  <c r="V10" i="572"/>
  <c r="U10" i="572"/>
  <c r="W10" i="569"/>
  <c r="V10" i="569"/>
  <c r="U10" i="569"/>
  <c r="AK18" i="904"/>
  <c r="L66" i="903"/>
  <c r="K66" i="903"/>
  <c r="J66" i="903"/>
  <c r="I66" i="903"/>
  <c r="H66" i="903"/>
  <c r="G66" i="903"/>
  <c r="F66" i="903"/>
  <c r="E66" i="903"/>
  <c r="D66" i="903"/>
  <c r="C66" i="903"/>
  <c r="L65" i="903"/>
  <c r="K65" i="903"/>
  <c r="J65" i="903"/>
  <c r="I65" i="903"/>
  <c r="I67" i="903" s="1"/>
  <c r="H65" i="903"/>
  <c r="G65" i="903"/>
  <c r="F65" i="903"/>
  <c r="E65" i="903"/>
  <c r="E67" i="903" s="1"/>
  <c r="D65" i="903"/>
  <c r="C65" i="903"/>
  <c r="L64" i="903"/>
  <c r="L67" i="903" s="1"/>
  <c r="K64" i="903"/>
  <c r="K67" i="903" s="1"/>
  <c r="J64" i="903"/>
  <c r="J67" i="903" s="1"/>
  <c r="I64" i="903"/>
  <c r="H64" i="903"/>
  <c r="H67" i="903" s="1"/>
  <c r="G64" i="903"/>
  <c r="G67" i="903" s="1"/>
  <c r="F64" i="903"/>
  <c r="F67" i="903" s="1"/>
  <c r="E64" i="903"/>
  <c r="D64" i="903"/>
  <c r="D67" i="903" s="1"/>
  <c r="C64" i="903"/>
  <c r="C67" i="903" s="1"/>
  <c r="N63" i="903"/>
  <c r="M63" i="903"/>
  <c r="L63" i="903"/>
  <c r="K63" i="903"/>
  <c r="J63" i="903"/>
  <c r="I63" i="903"/>
  <c r="H63" i="903"/>
  <c r="G63" i="903"/>
  <c r="F63" i="903"/>
  <c r="E63" i="903"/>
  <c r="D63" i="903"/>
  <c r="C63" i="903"/>
  <c r="N59" i="903"/>
  <c r="M59" i="903"/>
  <c r="L59" i="903"/>
  <c r="K59" i="903"/>
  <c r="J59" i="903"/>
  <c r="I59" i="903"/>
  <c r="H59" i="903"/>
  <c r="G59" i="903"/>
  <c r="F59" i="903"/>
  <c r="E59" i="903"/>
  <c r="D59" i="903"/>
  <c r="C59" i="903"/>
  <c r="N55" i="903"/>
  <c r="M55" i="903"/>
  <c r="L55" i="903"/>
  <c r="K55" i="903"/>
  <c r="J55" i="903"/>
  <c r="I55" i="903"/>
  <c r="H55" i="903"/>
  <c r="G55" i="903"/>
  <c r="F55" i="903"/>
  <c r="E55" i="903"/>
  <c r="D55" i="903"/>
  <c r="C55" i="903"/>
  <c r="M51" i="903"/>
  <c r="L51" i="903"/>
  <c r="K51" i="903"/>
  <c r="J51" i="903"/>
  <c r="I51" i="903"/>
  <c r="H51" i="903"/>
  <c r="G51" i="903"/>
  <c r="F51" i="903"/>
  <c r="E51" i="903"/>
  <c r="D51" i="903"/>
  <c r="C51" i="903"/>
  <c r="N47" i="903"/>
  <c r="M47" i="903"/>
  <c r="L47" i="903"/>
  <c r="K47" i="903"/>
  <c r="J47" i="903"/>
  <c r="I47" i="903"/>
  <c r="H47" i="903"/>
  <c r="G47" i="903"/>
  <c r="F47" i="903"/>
  <c r="E47" i="903"/>
  <c r="D47" i="903"/>
  <c r="C47" i="903"/>
  <c r="M43" i="903"/>
  <c r="L43" i="903"/>
  <c r="K43" i="903"/>
  <c r="J43" i="903"/>
  <c r="I43" i="903"/>
  <c r="H43" i="903"/>
  <c r="G43" i="903"/>
  <c r="F43" i="903"/>
  <c r="E43" i="903"/>
  <c r="D43" i="903"/>
  <c r="C43" i="903"/>
  <c r="N39" i="903"/>
  <c r="M39" i="903"/>
  <c r="L39" i="903"/>
  <c r="K39" i="903"/>
  <c r="J39" i="903"/>
  <c r="I39" i="903"/>
  <c r="H39" i="903"/>
  <c r="G39" i="903"/>
  <c r="F39" i="903"/>
  <c r="E39" i="903"/>
  <c r="D39" i="903"/>
  <c r="C39" i="903"/>
  <c r="N35" i="903"/>
  <c r="M35" i="903"/>
  <c r="L35" i="903"/>
  <c r="K35" i="903"/>
  <c r="J35" i="903"/>
  <c r="I35" i="903"/>
  <c r="H35" i="903"/>
  <c r="G35" i="903"/>
  <c r="F35" i="903"/>
  <c r="E35" i="903"/>
  <c r="D35" i="903"/>
  <c r="C35" i="903"/>
  <c r="N31" i="903"/>
  <c r="M31" i="903"/>
  <c r="L31" i="903"/>
  <c r="K31" i="903"/>
  <c r="J31" i="903"/>
  <c r="I31" i="903"/>
  <c r="H31" i="903"/>
  <c r="G31" i="903"/>
  <c r="F31" i="903"/>
  <c r="E31" i="903"/>
  <c r="D31" i="903"/>
  <c r="C31" i="903"/>
  <c r="N27" i="903"/>
  <c r="M27" i="903"/>
  <c r="L27" i="903"/>
  <c r="K27" i="903"/>
  <c r="J27" i="903"/>
  <c r="I27" i="903"/>
  <c r="H27" i="903"/>
  <c r="G27" i="903"/>
  <c r="F27" i="903"/>
  <c r="E27" i="903"/>
  <c r="D27" i="903"/>
  <c r="C27" i="903"/>
  <c r="N23" i="903"/>
  <c r="M23" i="903"/>
  <c r="L23" i="903"/>
  <c r="K23" i="903"/>
  <c r="J23" i="903"/>
  <c r="I23" i="903"/>
  <c r="H23" i="903"/>
  <c r="G23" i="903"/>
  <c r="F23" i="903"/>
  <c r="E23" i="903"/>
  <c r="D23" i="903"/>
  <c r="C23" i="903"/>
  <c r="N15" i="903"/>
  <c r="M15" i="903"/>
  <c r="L15" i="903"/>
  <c r="K15" i="903"/>
  <c r="J15" i="903"/>
  <c r="I15" i="903"/>
  <c r="H15" i="903"/>
  <c r="G15" i="903"/>
  <c r="F15" i="903"/>
  <c r="E15" i="903"/>
  <c r="D15" i="903"/>
  <c r="C15" i="903"/>
  <c r="N11" i="903"/>
  <c r="M11" i="903"/>
  <c r="L11" i="903"/>
  <c r="K11" i="903"/>
  <c r="J11" i="903"/>
  <c r="N7" i="903"/>
  <c r="M7" i="903"/>
  <c r="L7" i="903"/>
  <c r="K7" i="903"/>
  <c r="J7" i="903"/>
  <c r="I7" i="903"/>
  <c r="H7" i="903"/>
  <c r="G7" i="903"/>
  <c r="F7" i="903"/>
  <c r="E7" i="903"/>
  <c r="D7" i="903"/>
  <c r="C7" i="903"/>
  <c r="X19" i="562"/>
  <c r="W19" i="562"/>
  <c r="V19" i="562"/>
  <c r="U19" i="562"/>
  <c r="T19" i="562"/>
  <c r="S19" i="562"/>
  <c r="R19" i="562"/>
  <c r="Q19" i="562"/>
  <c r="P19" i="562"/>
  <c r="O19" i="562"/>
  <c r="N19" i="562"/>
  <c r="M19" i="562"/>
  <c r="L19" i="562"/>
  <c r="K19" i="562"/>
  <c r="J19" i="562"/>
  <c r="I19" i="562"/>
  <c r="H19" i="562"/>
  <c r="G19" i="562"/>
  <c r="F19" i="562"/>
  <c r="E19" i="562"/>
  <c r="D19" i="562"/>
  <c r="C19" i="562"/>
  <c r="B19" i="562"/>
  <c r="X19" i="902"/>
  <c r="W19" i="902"/>
  <c r="V19" i="902"/>
  <c r="U19" i="902"/>
  <c r="T19" i="902"/>
  <c r="S19" i="902"/>
  <c r="R19" i="902"/>
  <c r="Q19" i="902"/>
  <c r="P19" i="902"/>
  <c r="O19" i="902"/>
  <c r="N19" i="902"/>
  <c r="M19" i="902"/>
  <c r="L19" i="902"/>
  <c r="K19" i="902"/>
  <c r="J19" i="902"/>
  <c r="I19" i="902"/>
  <c r="H19" i="902"/>
  <c r="G19" i="902"/>
  <c r="F19" i="902"/>
  <c r="E19" i="902"/>
  <c r="D19" i="902"/>
  <c r="C19" i="902"/>
  <c r="B19" i="902"/>
  <c r="Y19" i="561"/>
  <c r="X19" i="561"/>
  <c r="W19" i="561"/>
  <c r="V19" i="561"/>
  <c r="U19" i="561"/>
  <c r="T19" i="561"/>
  <c r="S19" i="561"/>
  <c r="R19" i="561"/>
  <c r="Q19" i="561"/>
  <c r="P19" i="561"/>
  <c r="O19" i="561"/>
  <c r="N19" i="561"/>
  <c r="M19" i="561"/>
  <c r="L19" i="561"/>
  <c r="K19" i="561"/>
  <c r="J19" i="561"/>
  <c r="I19" i="561"/>
  <c r="H19" i="561"/>
  <c r="G19" i="561"/>
  <c r="F19" i="561"/>
  <c r="E19" i="561"/>
  <c r="D19" i="561"/>
  <c r="C19" i="561"/>
  <c r="B19" i="561"/>
  <c r="AX21" i="901"/>
  <c r="AT21" i="901"/>
  <c r="AP21" i="901"/>
  <c r="AL21" i="901"/>
  <c r="AI21" i="901"/>
  <c r="AZ21" i="901" s="1"/>
  <c r="AH21" i="901"/>
  <c r="AY21" i="901" s="1"/>
  <c r="AG21" i="901"/>
  <c r="AF21" i="901"/>
  <c r="AW21" i="901" s="1"/>
  <c r="AE21" i="901"/>
  <c r="AV21" i="901" s="1"/>
  <c r="AD21" i="901"/>
  <c r="AU21" i="901" s="1"/>
  <c r="AC21" i="901"/>
  <c r="AB21" i="901"/>
  <c r="AS21" i="901" s="1"/>
  <c r="AA21" i="901"/>
  <c r="AR21" i="901" s="1"/>
  <c r="Z21" i="901"/>
  <c r="AQ21" i="901" s="1"/>
  <c r="Y21" i="901"/>
  <c r="X21" i="901"/>
  <c r="AO21" i="901" s="1"/>
  <c r="W21" i="901"/>
  <c r="AN21" i="901" s="1"/>
  <c r="V21" i="901"/>
  <c r="AM21" i="901" s="1"/>
  <c r="U21" i="901"/>
  <c r="T21" i="901"/>
  <c r="AK21" i="901" s="1"/>
  <c r="S21" i="901"/>
  <c r="AJ21" i="901" s="1"/>
  <c r="R21" i="901"/>
  <c r="Q21" i="901"/>
  <c r="P21" i="901"/>
  <c r="O21" i="901"/>
  <c r="N21" i="901"/>
  <c r="M21" i="901"/>
  <c r="L21" i="901"/>
  <c r="K21" i="901"/>
  <c r="J21" i="901"/>
  <c r="I21" i="901"/>
  <c r="H21" i="901"/>
  <c r="G21" i="901"/>
  <c r="F21" i="901"/>
  <c r="E21" i="901"/>
  <c r="D21" i="901"/>
  <c r="C21" i="901"/>
  <c r="B21" i="901"/>
  <c r="AZ20" i="901"/>
  <c r="AY20" i="901"/>
  <c r="AX20" i="901"/>
  <c r="AW20" i="901"/>
  <c r="AV20" i="901"/>
  <c r="AU20" i="901"/>
  <c r="AT20" i="901"/>
  <c r="AS20" i="901"/>
  <c r="AR20" i="901"/>
  <c r="AQ20" i="901"/>
  <c r="AP20" i="901"/>
  <c r="AO20" i="901"/>
  <c r="AN20" i="901"/>
  <c r="AM20" i="901"/>
  <c r="AL20" i="901"/>
  <c r="AK20" i="901"/>
  <c r="AJ20" i="901"/>
  <c r="AZ19" i="901"/>
  <c r="AY19" i="901"/>
  <c r="AX19" i="901"/>
  <c r="AW19" i="901"/>
  <c r="AV19" i="901"/>
  <c r="AU19" i="901"/>
  <c r="AT19" i="901"/>
  <c r="AS19" i="901"/>
  <c r="AR19" i="901"/>
  <c r="AQ19" i="901"/>
  <c r="AP19" i="901"/>
  <c r="AO19" i="901"/>
  <c r="AN19" i="901"/>
  <c r="AM19" i="901"/>
  <c r="AL19" i="901"/>
  <c r="AK19" i="901"/>
  <c r="AJ19" i="901"/>
  <c r="AZ18" i="901"/>
  <c r="AY18" i="901"/>
  <c r="AX18" i="901"/>
  <c r="AW18" i="901"/>
  <c r="AV18" i="901"/>
  <c r="AU18" i="901"/>
  <c r="AT18" i="901"/>
  <c r="AS18" i="901"/>
  <c r="AR18" i="901"/>
  <c r="AQ18" i="901"/>
  <c r="AP18" i="901"/>
  <c r="AO18" i="901"/>
  <c r="AN18" i="901"/>
  <c r="AM18" i="901"/>
  <c r="AL18" i="901"/>
  <c r="AK18" i="901"/>
  <c r="AJ18" i="901"/>
  <c r="AZ17" i="901"/>
  <c r="AY17" i="901"/>
  <c r="AX17" i="901"/>
  <c r="AW17" i="901"/>
  <c r="AV17" i="901"/>
  <c r="AU17" i="901"/>
  <c r="AT17" i="901"/>
  <c r="AS17" i="901"/>
  <c r="AR17" i="901"/>
  <c r="AQ17" i="901"/>
  <c r="AP17" i="901"/>
  <c r="AO17" i="901"/>
  <c r="AN17" i="901"/>
  <c r="AM17" i="901"/>
  <c r="AL17" i="901"/>
  <c r="AK17" i="901"/>
  <c r="AJ17" i="901"/>
  <c r="AZ16" i="901"/>
  <c r="AY16" i="901"/>
  <c r="AX16" i="901"/>
  <c r="AW16" i="901"/>
  <c r="AV16" i="901"/>
  <c r="AU16" i="901"/>
  <c r="AT16" i="901"/>
  <c r="AS16" i="901"/>
  <c r="AR16" i="901"/>
  <c r="AQ16" i="901"/>
  <c r="AP16" i="901"/>
  <c r="AO16" i="901"/>
  <c r="AN16" i="901"/>
  <c r="AM16" i="901"/>
  <c r="AL16" i="901"/>
  <c r="AK16" i="901"/>
  <c r="AJ16" i="901"/>
  <c r="AZ15" i="901"/>
  <c r="AY15" i="901"/>
  <c r="AX15" i="901"/>
  <c r="AW15" i="901"/>
  <c r="AV15" i="901"/>
  <c r="AU15" i="901"/>
  <c r="AT15" i="901"/>
  <c r="AS15" i="901"/>
  <c r="AR15" i="901"/>
  <c r="AQ15" i="901"/>
  <c r="AP15" i="901"/>
  <c r="AO15" i="901"/>
  <c r="AN15" i="901"/>
  <c r="AZ14" i="901"/>
  <c r="AY14" i="901"/>
  <c r="AX14" i="901"/>
  <c r="AW14" i="901"/>
  <c r="AV14" i="901"/>
  <c r="AU14" i="901"/>
  <c r="AT14" i="901"/>
  <c r="AS14" i="901"/>
  <c r="AR14" i="901"/>
  <c r="AQ14" i="901"/>
  <c r="AP14" i="901"/>
  <c r="AO14" i="901"/>
  <c r="AN14" i="901"/>
  <c r="AM14" i="901"/>
  <c r="AL14" i="901"/>
  <c r="AK14" i="901"/>
  <c r="AJ14" i="901"/>
  <c r="AZ13" i="901"/>
  <c r="AY13" i="901"/>
  <c r="AX13" i="901"/>
  <c r="AW13" i="901"/>
  <c r="AV13" i="901"/>
  <c r="AU13" i="901"/>
  <c r="AT13" i="901"/>
  <c r="AS13" i="901"/>
  <c r="AR13" i="901"/>
  <c r="AQ13" i="901"/>
  <c r="AP13" i="901"/>
  <c r="AO13" i="901"/>
  <c r="AN13" i="901"/>
  <c r="AM13" i="901"/>
  <c r="AL13" i="901"/>
  <c r="AK13" i="901"/>
  <c r="AJ13" i="901"/>
  <c r="AZ12" i="901"/>
  <c r="AY12" i="901"/>
  <c r="AX12" i="901"/>
  <c r="AW12" i="901"/>
  <c r="AT12" i="901"/>
  <c r="AS12" i="901"/>
  <c r="AR12" i="901"/>
  <c r="AQ12" i="901"/>
  <c r="AP12" i="901"/>
  <c r="AO12" i="901"/>
  <c r="AN12" i="901"/>
  <c r="AM12" i="901"/>
  <c r="AL12" i="901"/>
  <c r="AK12" i="901"/>
  <c r="AJ12" i="901"/>
  <c r="AZ11" i="901"/>
  <c r="AY11" i="901"/>
  <c r="AX11" i="901"/>
  <c r="AW11" i="901"/>
  <c r="AV11" i="901"/>
  <c r="AU11" i="901"/>
  <c r="AT11" i="901"/>
  <c r="AS11" i="901"/>
  <c r="AR11" i="901"/>
  <c r="AQ11" i="901"/>
  <c r="AP11" i="901"/>
  <c r="AO11" i="901"/>
  <c r="AN11" i="901"/>
  <c r="AM11" i="901"/>
  <c r="AL11" i="901"/>
  <c r="AK11" i="901"/>
  <c r="AJ11" i="901"/>
  <c r="AZ10" i="901"/>
  <c r="AY10" i="901"/>
  <c r="AX10" i="901"/>
  <c r="AW10" i="901"/>
  <c r="AV10" i="901"/>
  <c r="AU10" i="901"/>
  <c r="AT10" i="901"/>
  <c r="AS10" i="901"/>
  <c r="AR10" i="901"/>
  <c r="AQ10" i="901"/>
  <c r="AP10" i="901"/>
  <c r="AO10" i="901"/>
  <c r="AN10" i="901"/>
  <c r="AM10" i="901"/>
  <c r="AL10" i="901"/>
  <c r="AK10" i="901"/>
  <c r="AJ10" i="901"/>
  <c r="AZ9" i="901"/>
  <c r="AY9" i="901"/>
  <c r="AX9" i="901"/>
  <c r="AW9" i="901"/>
  <c r="AV9" i="901"/>
  <c r="AU9" i="901"/>
  <c r="AT9" i="901"/>
  <c r="AS9" i="901"/>
  <c r="AR9" i="901"/>
  <c r="AQ9" i="901"/>
  <c r="AP9" i="901"/>
  <c r="AO9" i="901"/>
  <c r="AN9" i="901"/>
  <c r="AM9" i="901"/>
  <c r="AL9" i="901"/>
  <c r="AK9" i="901"/>
  <c r="AJ9" i="901"/>
  <c r="AZ8" i="901"/>
  <c r="AY8" i="901"/>
  <c r="AX8" i="901"/>
  <c r="AW8" i="901"/>
  <c r="AV8" i="901"/>
  <c r="AU8" i="901"/>
  <c r="AT8" i="901"/>
  <c r="AS8" i="901"/>
  <c r="AR8" i="901"/>
  <c r="AQ8" i="901"/>
  <c r="AP8" i="901"/>
  <c r="AO8" i="901"/>
  <c r="AN8" i="901"/>
  <c r="AM8" i="901"/>
  <c r="AL8" i="901"/>
  <c r="AK8" i="901"/>
  <c r="AJ8" i="901"/>
  <c r="AZ7" i="901"/>
  <c r="AY7" i="901"/>
  <c r="AX7" i="901"/>
  <c r="AW7" i="901"/>
  <c r="AV7" i="901"/>
  <c r="AU7" i="901"/>
  <c r="AT7" i="901"/>
  <c r="AS7" i="901"/>
  <c r="AR7" i="901"/>
  <c r="AQ7" i="901"/>
  <c r="AP7" i="901"/>
  <c r="AO7" i="901"/>
  <c r="AN7" i="901"/>
  <c r="AM7" i="901"/>
  <c r="AL7" i="901"/>
  <c r="AK7" i="901"/>
  <c r="AJ7" i="901"/>
  <c r="AZ6" i="901"/>
  <c r="AY6" i="901"/>
  <c r="AX6" i="901"/>
  <c r="AW6" i="901"/>
  <c r="AV6" i="901"/>
  <c r="AU6" i="901"/>
  <c r="AT6" i="901"/>
  <c r="AS6" i="901"/>
  <c r="AR6" i="901"/>
  <c r="AQ6" i="901"/>
  <c r="AP6" i="901"/>
  <c r="AO6" i="901"/>
  <c r="AN6" i="901"/>
  <c r="AM6" i="901"/>
  <c r="AL6" i="901"/>
  <c r="AK6" i="901"/>
  <c r="AJ6" i="901"/>
  <c r="DI22" i="900"/>
  <c r="DS22" i="900" s="1"/>
  <c r="DH22" i="900"/>
  <c r="DR22" i="900" s="1"/>
  <c r="DG22" i="900"/>
  <c r="DF22" i="900"/>
  <c r="DE22" i="900"/>
  <c r="DO22" i="900" s="1"/>
  <c r="DD22" i="900"/>
  <c r="DN22" i="900" s="1"/>
  <c r="DC22" i="900"/>
  <c r="DB22" i="900"/>
  <c r="DA22" i="900"/>
  <c r="DK22" i="900" s="1"/>
  <c r="CZ22" i="900"/>
  <c r="DJ22" i="900" s="1"/>
  <c r="CY22" i="900"/>
  <c r="CX22" i="900"/>
  <c r="CW22" i="900"/>
  <c r="DQ22" i="900" s="1"/>
  <c r="CV22" i="900"/>
  <c r="DP22" i="900" s="1"/>
  <c r="CU22" i="900"/>
  <c r="CT22" i="900"/>
  <c r="CS22" i="900"/>
  <c r="DM22" i="900" s="1"/>
  <c r="CR22" i="900"/>
  <c r="DL22" i="900" s="1"/>
  <c r="CQ22" i="900"/>
  <c r="CP22" i="900"/>
  <c r="CO22" i="900"/>
  <c r="CN22" i="900"/>
  <c r="CM22" i="900"/>
  <c r="CL22" i="900"/>
  <c r="CK22" i="900"/>
  <c r="CJ22" i="900"/>
  <c r="CI22" i="900"/>
  <c r="CH22" i="900"/>
  <c r="CG22" i="900"/>
  <c r="CF22" i="900"/>
  <c r="CE22" i="900"/>
  <c r="CD22" i="900"/>
  <c r="CC22" i="900"/>
  <c r="CB22" i="900"/>
  <c r="CA22" i="900"/>
  <c r="BZ22" i="900"/>
  <c r="BY22" i="900"/>
  <c r="BX22" i="900"/>
  <c r="BW22" i="900"/>
  <c r="BV22" i="900"/>
  <c r="BU22" i="900"/>
  <c r="BT22" i="900"/>
  <c r="BS22" i="900"/>
  <c r="BR22" i="900"/>
  <c r="BQ22" i="900"/>
  <c r="BP22" i="900"/>
  <c r="BO22" i="900"/>
  <c r="BN22" i="900"/>
  <c r="BM22" i="900"/>
  <c r="BL22" i="900"/>
  <c r="BK22" i="900"/>
  <c r="BJ22" i="900"/>
  <c r="BI22" i="900"/>
  <c r="BH22" i="900"/>
  <c r="BG22" i="900"/>
  <c r="BF22" i="900"/>
  <c r="BE22" i="900"/>
  <c r="BD22" i="900"/>
  <c r="BC22" i="900"/>
  <c r="BB22" i="900"/>
  <c r="BA22" i="900"/>
  <c r="AZ22" i="900"/>
  <c r="AY22" i="900"/>
  <c r="AX22" i="900"/>
  <c r="AW22" i="900"/>
  <c r="AV22" i="900"/>
  <c r="AU22" i="900"/>
  <c r="AT22" i="900"/>
  <c r="AS22" i="900"/>
  <c r="AO22" i="900"/>
  <c r="AK22" i="900"/>
  <c r="AH22" i="900"/>
  <c r="AG22" i="900"/>
  <c r="AR22" i="900" s="1"/>
  <c r="AF22" i="900"/>
  <c r="AQ22" i="900" s="1"/>
  <c r="AE22" i="900"/>
  <c r="AP22" i="900" s="1"/>
  <c r="AD22" i="900"/>
  <c r="AC22" i="900"/>
  <c r="AN22" i="900" s="1"/>
  <c r="AB22" i="900"/>
  <c r="AM22" i="900" s="1"/>
  <c r="AA22" i="900"/>
  <c r="AL22" i="900" s="1"/>
  <c r="Z22" i="900"/>
  <c r="Y22" i="900"/>
  <c r="AJ22" i="900" s="1"/>
  <c r="X22" i="900"/>
  <c r="AI22" i="900" s="1"/>
  <c r="W22" i="900"/>
  <c r="V22" i="900"/>
  <c r="U22" i="900"/>
  <c r="T22" i="900"/>
  <c r="S22" i="900"/>
  <c r="R22" i="900"/>
  <c r="Q22" i="900"/>
  <c r="P22" i="900"/>
  <c r="O22" i="900"/>
  <c r="N22" i="900"/>
  <c r="M22" i="900"/>
  <c r="L22" i="900"/>
  <c r="K22" i="900"/>
  <c r="J22" i="900"/>
  <c r="I22" i="900"/>
  <c r="H22" i="900"/>
  <c r="G22" i="900"/>
  <c r="F22" i="900"/>
  <c r="E22" i="900"/>
  <c r="D22" i="900"/>
  <c r="C22" i="900"/>
  <c r="B22" i="900"/>
  <c r="DS21" i="900"/>
  <c r="DR21" i="900"/>
  <c r="DQ21" i="900"/>
  <c r="DP21" i="900"/>
  <c r="DO21" i="900"/>
  <c r="DN21" i="900"/>
  <c r="DM21" i="900"/>
  <c r="DL21" i="900"/>
  <c r="DK21" i="900"/>
  <c r="DJ21" i="900"/>
  <c r="AS21" i="900"/>
  <c r="AR21" i="900"/>
  <c r="AQ21" i="900"/>
  <c r="AP21" i="900"/>
  <c r="AO21" i="900"/>
  <c r="AN21" i="900"/>
  <c r="AM21" i="900"/>
  <c r="AL21" i="900"/>
  <c r="AK21" i="900"/>
  <c r="AJ21" i="900"/>
  <c r="AI21" i="900"/>
  <c r="DS20" i="900"/>
  <c r="DR20" i="900"/>
  <c r="DQ20" i="900"/>
  <c r="DP20" i="900"/>
  <c r="DO20" i="900"/>
  <c r="DN20" i="900"/>
  <c r="DM20" i="900"/>
  <c r="DL20" i="900"/>
  <c r="DK20" i="900"/>
  <c r="DJ20" i="900"/>
  <c r="AS20" i="900"/>
  <c r="AR20" i="900"/>
  <c r="AQ20" i="900"/>
  <c r="AP20" i="900"/>
  <c r="AO20" i="900"/>
  <c r="AN20" i="900"/>
  <c r="AM20" i="900"/>
  <c r="AL20" i="900"/>
  <c r="AK20" i="900"/>
  <c r="AJ20" i="900"/>
  <c r="AI20" i="900"/>
  <c r="DR19" i="900"/>
  <c r="DQ19" i="900"/>
  <c r="DP19" i="900"/>
  <c r="DO19" i="900"/>
  <c r="DN19" i="900"/>
  <c r="DM19" i="900"/>
  <c r="DL19" i="900"/>
  <c r="DK19" i="900"/>
  <c r="DJ19" i="900"/>
  <c r="AS19" i="900"/>
  <c r="AR19" i="900"/>
  <c r="AQ19" i="900"/>
  <c r="AP19" i="900"/>
  <c r="AO19" i="900"/>
  <c r="AN19" i="900"/>
  <c r="AM19" i="900"/>
  <c r="AL19" i="900"/>
  <c r="AK19" i="900"/>
  <c r="AJ19" i="900"/>
  <c r="AI19" i="900"/>
  <c r="DS18" i="900"/>
  <c r="DR18" i="900"/>
  <c r="DQ18" i="900"/>
  <c r="DP18" i="900"/>
  <c r="DO18" i="900"/>
  <c r="DN18" i="900"/>
  <c r="DM18" i="900"/>
  <c r="DL18" i="900"/>
  <c r="DK18" i="900"/>
  <c r="DJ18" i="900"/>
  <c r="AS18" i="900"/>
  <c r="AR18" i="900"/>
  <c r="AQ18" i="900"/>
  <c r="AP18" i="900"/>
  <c r="AO18" i="900"/>
  <c r="AN18" i="900"/>
  <c r="AM18" i="900"/>
  <c r="AL18" i="900"/>
  <c r="AK18" i="900"/>
  <c r="AJ18" i="900"/>
  <c r="AI18" i="900"/>
  <c r="DS17" i="900"/>
  <c r="DR17" i="900"/>
  <c r="DQ17" i="900"/>
  <c r="DP17" i="900"/>
  <c r="DO17" i="900"/>
  <c r="DN17" i="900"/>
  <c r="DM17" i="900"/>
  <c r="DL17" i="900"/>
  <c r="DK17" i="900"/>
  <c r="DJ17" i="900"/>
  <c r="AS17" i="900"/>
  <c r="AR17" i="900"/>
  <c r="AQ17" i="900"/>
  <c r="AP17" i="900"/>
  <c r="AO17" i="900"/>
  <c r="AN17" i="900"/>
  <c r="AM17" i="900"/>
  <c r="AL17" i="900"/>
  <c r="AK17" i="900"/>
  <c r="AJ17" i="900"/>
  <c r="AI17" i="900"/>
  <c r="DS16" i="900"/>
  <c r="DR16" i="900"/>
  <c r="DQ16" i="900"/>
  <c r="DP16" i="900"/>
  <c r="DO16" i="900"/>
  <c r="DN16" i="900"/>
  <c r="DM16" i="900"/>
  <c r="DL16" i="900"/>
  <c r="DK16" i="900"/>
  <c r="DJ16" i="900"/>
  <c r="AS16" i="900"/>
  <c r="AR16" i="900"/>
  <c r="AQ16" i="900"/>
  <c r="AP16" i="900"/>
  <c r="AO16" i="900"/>
  <c r="AN16" i="900"/>
  <c r="AM16" i="900"/>
  <c r="AL16" i="900"/>
  <c r="AK16" i="900"/>
  <c r="AJ16" i="900"/>
  <c r="AI16" i="900"/>
  <c r="DS15" i="900"/>
  <c r="DR15" i="900"/>
  <c r="DQ15" i="900"/>
  <c r="DP15" i="900"/>
  <c r="DO15" i="900"/>
  <c r="DN15" i="900"/>
  <c r="DM15" i="900"/>
  <c r="DL15" i="900"/>
  <c r="DK15" i="900"/>
  <c r="DJ15" i="900"/>
  <c r="AS15" i="900"/>
  <c r="AR15" i="900"/>
  <c r="AQ15" i="900"/>
  <c r="AP15" i="900"/>
  <c r="AO15" i="900"/>
  <c r="AN15" i="900"/>
  <c r="AM15" i="900"/>
  <c r="AL15" i="900"/>
  <c r="AK15" i="900"/>
  <c r="AJ15" i="900"/>
  <c r="AI15" i="900"/>
  <c r="DS14" i="900"/>
  <c r="DR14" i="900"/>
  <c r="DQ14" i="900"/>
  <c r="DP14" i="900"/>
  <c r="DO14" i="900"/>
  <c r="DN14" i="900"/>
  <c r="DM14" i="900"/>
  <c r="DL14" i="900"/>
  <c r="DK14" i="900"/>
  <c r="DJ14" i="900"/>
  <c r="AS14" i="900"/>
  <c r="AR14" i="900"/>
  <c r="AQ14" i="900"/>
  <c r="AP14" i="900"/>
  <c r="AO14" i="900"/>
  <c r="AN14" i="900"/>
  <c r="AM14" i="900"/>
  <c r="AL14" i="900"/>
  <c r="AK14" i="900"/>
  <c r="AJ14" i="900"/>
  <c r="AI14" i="900"/>
  <c r="DS13" i="900"/>
  <c r="DR13" i="900"/>
  <c r="DQ13" i="900"/>
  <c r="DP13" i="900"/>
  <c r="DO13" i="900"/>
  <c r="DN13" i="900"/>
  <c r="DM13" i="900"/>
  <c r="DL13" i="900"/>
  <c r="DK13" i="900"/>
  <c r="DJ13" i="900"/>
  <c r="AR13" i="900"/>
  <c r="AQ13" i="900"/>
  <c r="AP13" i="900"/>
  <c r="AO13" i="900"/>
  <c r="AN13" i="900"/>
  <c r="AM13" i="900"/>
  <c r="AL13" i="900"/>
  <c r="AK13" i="900"/>
  <c r="AJ13" i="900"/>
  <c r="AI13" i="900"/>
  <c r="DS12" i="900"/>
  <c r="DR12" i="900"/>
  <c r="DQ12" i="900"/>
  <c r="DP12" i="900"/>
  <c r="DO12" i="900"/>
  <c r="DN12" i="900"/>
  <c r="DM12" i="900"/>
  <c r="DL12" i="900"/>
  <c r="DK12" i="900"/>
  <c r="DJ12" i="900"/>
  <c r="AS12" i="900"/>
  <c r="AR12" i="900"/>
  <c r="AQ12" i="900"/>
  <c r="AP12" i="900"/>
  <c r="AO12" i="900"/>
  <c r="AN12" i="900"/>
  <c r="AM12" i="900"/>
  <c r="AL12" i="900"/>
  <c r="AK12" i="900"/>
  <c r="AJ12" i="900"/>
  <c r="AI12" i="900"/>
  <c r="DS11" i="900"/>
  <c r="DR11" i="900"/>
  <c r="DQ11" i="900"/>
  <c r="DP11" i="900"/>
  <c r="DO11" i="900"/>
  <c r="DN11" i="900"/>
  <c r="DM11" i="900"/>
  <c r="DL11" i="900"/>
  <c r="DK11" i="900"/>
  <c r="DJ11" i="900"/>
  <c r="AS11" i="900"/>
  <c r="AR11" i="900"/>
  <c r="AQ11" i="900"/>
  <c r="AP11" i="900"/>
  <c r="AO11" i="900"/>
  <c r="AN11" i="900"/>
  <c r="AM11" i="900"/>
  <c r="AL11" i="900"/>
  <c r="AK11" i="900"/>
  <c r="AJ11" i="900"/>
  <c r="AI11" i="900"/>
  <c r="DS10" i="900"/>
  <c r="DR10" i="900"/>
  <c r="DQ10" i="900"/>
  <c r="DP10" i="900"/>
  <c r="DO10" i="900"/>
  <c r="DN10" i="900"/>
  <c r="DM10" i="900"/>
  <c r="DL10" i="900"/>
  <c r="DK10" i="900"/>
  <c r="DJ10" i="900"/>
  <c r="AS10" i="900"/>
  <c r="AR10" i="900"/>
  <c r="AQ10" i="900"/>
  <c r="AP10" i="900"/>
  <c r="AO10" i="900"/>
  <c r="AN10" i="900"/>
  <c r="AM10" i="900"/>
  <c r="AL10" i="900"/>
  <c r="AK10" i="900"/>
  <c r="AJ10" i="900"/>
  <c r="AI10" i="900"/>
  <c r="DS9" i="900"/>
  <c r="DR9" i="900"/>
  <c r="DQ9" i="900"/>
  <c r="DP9" i="900"/>
  <c r="DO9" i="900"/>
  <c r="DN9" i="900"/>
  <c r="DM9" i="900"/>
  <c r="DL9" i="900"/>
  <c r="DK9" i="900"/>
  <c r="DJ9" i="900"/>
  <c r="AS9" i="900"/>
  <c r="AR9" i="900"/>
  <c r="AQ9" i="900"/>
  <c r="AP9" i="900"/>
  <c r="AO9" i="900"/>
  <c r="AN9" i="900"/>
  <c r="AM9" i="900"/>
  <c r="AL9" i="900"/>
  <c r="AK9" i="900"/>
  <c r="AJ9" i="900"/>
  <c r="AI9" i="900"/>
  <c r="DS8" i="900"/>
  <c r="DR8" i="900"/>
  <c r="DQ8" i="900"/>
  <c r="DP8" i="900"/>
  <c r="DO8" i="900"/>
  <c r="DN8" i="900"/>
  <c r="DM8" i="900"/>
  <c r="DL8" i="900"/>
  <c r="DK8" i="900"/>
  <c r="DJ8" i="900"/>
  <c r="AS8" i="900"/>
  <c r="AR8" i="900"/>
  <c r="AQ8" i="900"/>
  <c r="AP8" i="900"/>
  <c r="AO8" i="900"/>
  <c r="AN8" i="900"/>
  <c r="AM8" i="900"/>
  <c r="AL8" i="900"/>
  <c r="AK8" i="900"/>
  <c r="AJ8" i="900"/>
  <c r="AI8" i="900"/>
  <c r="DS7" i="900"/>
  <c r="DR7" i="900"/>
  <c r="DQ7" i="900"/>
  <c r="DP7" i="900"/>
  <c r="DO7" i="900"/>
  <c r="DN7" i="900"/>
  <c r="DM7" i="900"/>
  <c r="DL7" i="900"/>
  <c r="DK7" i="900"/>
  <c r="DJ7" i="900"/>
  <c r="AS7" i="900"/>
  <c r="AR7" i="900"/>
  <c r="AQ7" i="900"/>
  <c r="AP7" i="900"/>
  <c r="AO7" i="900"/>
  <c r="AN7" i="900"/>
  <c r="AM7" i="900"/>
  <c r="AL7" i="900"/>
  <c r="AK7" i="900"/>
  <c r="AJ7" i="900"/>
  <c r="AI7" i="900"/>
  <c r="AD81" i="1556"/>
  <c r="I9" i="898"/>
  <c r="H9" i="898"/>
  <c r="G9" i="898"/>
  <c r="F9" i="898"/>
  <c r="T19" i="102"/>
  <c r="R19" i="102"/>
  <c r="Q19" i="102"/>
  <c r="P19" i="102"/>
  <c r="O19" i="102"/>
  <c r="N19" i="102"/>
  <c r="M19" i="102"/>
  <c r="L19" i="102"/>
  <c r="K19" i="102"/>
  <c r="J19" i="102"/>
  <c r="I19" i="102"/>
  <c r="H19" i="102"/>
  <c r="G19" i="102"/>
  <c r="F19" i="102"/>
  <c r="E19" i="102"/>
  <c r="D19" i="102"/>
  <c r="C19" i="102"/>
  <c r="B19" i="102"/>
  <c r="V17" i="102"/>
  <c r="U17" i="102"/>
  <c r="V11" i="102"/>
  <c r="V10" i="102"/>
  <c r="U10" i="102"/>
  <c r="U19" i="102" s="1"/>
  <c r="V8" i="102"/>
  <c r="V19" i="102" s="1"/>
  <c r="T7" i="102"/>
  <c r="S7" i="102"/>
  <c r="S19" i="102" s="1"/>
  <c r="U19" i="896"/>
  <c r="T19" i="896"/>
  <c r="S19" i="896"/>
  <c r="R19" i="896"/>
  <c r="Q19" i="896"/>
  <c r="P19" i="896"/>
  <c r="O19" i="896"/>
  <c r="N19" i="896"/>
  <c r="M19" i="896"/>
  <c r="L19" i="896"/>
  <c r="K19" i="896"/>
  <c r="J19" i="896"/>
  <c r="I19" i="896"/>
  <c r="H19" i="896"/>
  <c r="G19" i="896"/>
  <c r="F19" i="896"/>
  <c r="E19" i="896"/>
  <c r="D19" i="896"/>
  <c r="C19" i="896"/>
  <c r="B19" i="896"/>
  <c r="V17" i="896"/>
  <c r="V19" i="896" s="1"/>
  <c r="Q20" i="86"/>
  <c r="P20" i="86"/>
  <c r="O20" i="86"/>
  <c r="N20" i="86"/>
  <c r="M20" i="86"/>
  <c r="L20" i="86"/>
  <c r="K20" i="86"/>
  <c r="J20" i="86"/>
  <c r="I20" i="86"/>
  <c r="H20" i="86"/>
  <c r="G20" i="86"/>
  <c r="F20" i="86"/>
  <c r="E20" i="86"/>
  <c r="D20" i="86"/>
  <c r="C20" i="86"/>
  <c r="B20" i="86"/>
  <c r="Z18" i="86"/>
  <c r="L19" i="551"/>
  <c r="K19" i="551"/>
  <c r="J19" i="551"/>
  <c r="I19" i="551"/>
  <c r="H19" i="551"/>
  <c r="G19" i="551"/>
  <c r="F19" i="551"/>
  <c r="E19" i="551"/>
  <c r="D19" i="551"/>
  <c r="C19" i="551"/>
  <c r="B19" i="551"/>
  <c r="U66" i="895"/>
  <c r="T66" i="895"/>
  <c r="S66" i="895"/>
  <c r="R66" i="895"/>
  <c r="Q66" i="895"/>
  <c r="P66" i="895"/>
  <c r="O66" i="895"/>
  <c r="O65" i="895" s="1"/>
  <c r="N66" i="895"/>
  <c r="M66" i="895"/>
  <c r="L66" i="895"/>
  <c r="K66" i="895"/>
  <c r="J66" i="895"/>
  <c r="I66" i="895"/>
  <c r="H66" i="895"/>
  <c r="G66" i="895"/>
  <c r="F66" i="895"/>
  <c r="E66" i="895"/>
  <c r="D66" i="895"/>
  <c r="C66" i="895"/>
  <c r="V65" i="895"/>
  <c r="V64" i="895"/>
  <c r="U64" i="895"/>
  <c r="U67" i="895" s="1"/>
  <c r="T64" i="895"/>
  <c r="T67" i="895" s="1"/>
  <c r="S64" i="895"/>
  <c r="R64" i="895"/>
  <c r="R67" i="895" s="1"/>
  <c r="Q64" i="895"/>
  <c r="Q67" i="895" s="1"/>
  <c r="P64" i="895"/>
  <c r="P67" i="895" s="1"/>
  <c r="O64" i="895"/>
  <c r="N64" i="895"/>
  <c r="N67" i="895" s="1"/>
  <c r="M64" i="895"/>
  <c r="M67" i="895" s="1"/>
  <c r="L64" i="895"/>
  <c r="L67" i="895" s="1"/>
  <c r="K64" i="895"/>
  <c r="J64" i="895"/>
  <c r="J67" i="895" s="1"/>
  <c r="I64" i="895"/>
  <c r="I67" i="895" s="1"/>
  <c r="H64" i="895"/>
  <c r="H67" i="895" s="1"/>
  <c r="G64" i="895"/>
  <c r="F64" i="895"/>
  <c r="F67" i="895" s="1"/>
  <c r="E64" i="895"/>
  <c r="E67" i="895" s="1"/>
  <c r="D64" i="895"/>
  <c r="D67" i="895" s="1"/>
  <c r="C64" i="895"/>
  <c r="T63" i="895"/>
  <c r="S63" i="895"/>
  <c r="R63" i="895"/>
  <c r="T61" i="895"/>
  <c r="S61" i="895"/>
  <c r="R61" i="895"/>
  <c r="S59" i="895"/>
  <c r="R59" i="895"/>
  <c r="S57" i="895"/>
  <c r="R57" i="895"/>
  <c r="T55" i="895"/>
  <c r="S55" i="895"/>
  <c r="R55" i="895"/>
  <c r="Q55" i="895"/>
  <c r="P55" i="895"/>
  <c r="O55" i="895"/>
  <c r="N55" i="895"/>
  <c r="S53" i="895"/>
  <c r="R53" i="895"/>
  <c r="T51" i="895"/>
  <c r="S51" i="895"/>
  <c r="R51" i="895"/>
  <c r="Q51" i="895"/>
  <c r="P51" i="895"/>
  <c r="O51" i="895"/>
  <c r="N51" i="895"/>
  <c r="M51" i="895"/>
  <c r="L51" i="895"/>
  <c r="K51" i="895"/>
  <c r="J51" i="895"/>
  <c r="I51" i="895"/>
  <c r="H51" i="895"/>
  <c r="G51" i="895"/>
  <c r="E51" i="895"/>
  <c r="D51" i="895"/>
  <c r="C51" i="895"/>
  <c r="S49" i="895"/>
  <c r="R49" i="895"/>
  <c r="T47" i="895"/>
  <c r="S47" i="895"/>
  <c r="R47" i="895"/>
  <c r="S45" i="895"/>
  <c r="R45" i="895"/>
  <c r="S43" i="895"/>
  <c r="R43" i="895"/>
  <c r="Q43" i="895"/>
  <c r="P43" i="895"/>
  <c r="O43" i="895"/>
  <c r="N43" i="895"/>
  <c r="M43" i="895"/>
  <c r="L43" i="895"/>
  <c r="K43" i="895"/>
  <c r="J43" i="895"/>
  <c r="I43" i="895"/>
  <c r="H43" i="895"/>
  <c r="G43" i="895"/>
  <c r="F43" i="895"/>
  <c r="E43" i="895"/>
  <c r="D43" i="895"/>
  <c r="C43" i="895"/>
  <c r="S41" i="895"/>
  <c r="R41" i="895"/>
  <c r="Q41" i="895"/>
  <c r="P41" i="895"/>
  <c r="O41" i="895"/>
  <c r="N41" i="895"/>
  <c r="M41" i="895"/>
  <c r="L41" i="895"/>
  <c r="K41" i="895"/>
  <c r="J41" i="895"/>
  <c r="I41" i="895"/>
  <c r="H41" i="895"/>
  <c r="G41" i="895"/>
  <c r="F41" i="895"/>
  <c r="E41" i="895"/>
  <c r="D41" i="895"/>
  <c r="C41" i="895"/>
  <c r="U39" i="895"/>
  <c r="T39" i="895"/>
  <c r="S39" i="895"/>
  <c r="R39" i="895"/>
  <c r="V38" i="895"/>
  <c r="V39" i="895" s="1"/>
  <c r="S37" i="895"/>
  <c r="R37" i="895"/>
  <c r="V35" i="895"/>
  <c r="U35" i="895"/>
  <c r="T35" i="895"/>
  <c r="S35" i="895"/>
  <c r="R35" i="895"/>
  <c r="Q35" i="895"/>
  <c r="P35" i="895"/>
  <c r="O35" i="895"/>
  <c r="N35" i="895"/>
  <c r="M35" i="895"/>
  <c r="L35" i="895"/>
  <c r="K35" i="895"/>
  <c r="J35" i="895"/>
  <c r="I35" i="895"/>
  <c r="H35" i="895"/>
  <c r="F35" i="895"/>
  <c r="E35" i="895"/>
  <c r="D35" i="895"/>
  <c r="C35" i="895"/>
  <c r="V33" i="895"/>
  <c r="U33" i="895"/>
  <c r="T33" i="895"/>
  <c r="S33" i="895"/>
  <c r="R33" i="895"/>
  <c r="T31" i="895"/>
  <c r="S31" i="895"/>
  <c r="R31" i="895"/>
  <c r="T29" i="895"/>
  <c r="S29" i="895"/>
  <c r="R29" i="895"/>
  <c r="T27" i="895"/>
  <c r="S27" i="895"/>
  <c r="R27" i="895"/>
  <c r="T25" i="895"/>
  <c r="S25" i="895"/>
  <c r="R25" i="895"/>
  <c r="V23" i="895"/>
  <c r="U23" i="895"/>
  <c r="T23" i="895"/>
  <c r="S23" i="895"/>
  <c r="R23" i="895"/>
  <c r="Q23" i="895"/>
  <c r="S21" i="895"/>
  <c r="R21" i="895"/>
  <c r="Q21" i="895"/>
  <c r="T19" i="895"/>
  <c r="S19" i="895"/>
  <c r="R19" i="895"/>
  <c r="S17" i="895"/>
  <c r="R17" i="895"/>
  <c r="V15" i="895"/>
  <c r="U15" i="895"/>
  <c r="T15" i="895"/>
  <c r="S15" i="895"/>
  <c r="U11" i="895"/>
  <c r="T11" i="895"/>
  <c r="S11" i="895"/>
  <c r="R11" i="895"/>
  <c r="Q11" i="895"/>
  <c r="P11" i="895"/>
  <c r="O11" i="895"/>
  <c r="N11" i="895"/>
  <c r="M11" i="895"/>
  <c r="L11" i="895"/>
  <c r="K11" i="895"/>
  <c r="J11" i="895"/>
  <c r="I11" i="895"/>
  <c r="H11" i="895"/>
  <c r="F11" i="895"/>
  <c r="E11" i="895"/>
  <c r="D11" i="895"/>
  <c r="C11" i="895"/>
  <c r="U9" i="895"/>
  <c r="U65" i="895" s="1"/>
  <c r="T9" i="895"/>
  <c r="S9" i="895"/>
  <c r="R9" i="895"/>
  <c r="Q9" i="895"/>
  <c r="P9" i="895"/>
  <c r="O9" i="895"/>
  <c r="N9" i="895"/>
  <c r="M9" i="895"/>
  <c r="L9" i="895"/>
  <c r="K9" i="895"/>
  <c r="J9" i="895"/>
  <c r="I9" i="895"/>
  <c r="H9" i="895"/>
  <c r="F9" i="895"/>
  <c r="E9" i="895"/>
  <c r="D9" i="895"/>
  <c r="C9" i="895"/>
  <c r="T7" i="895"/>
  <c r="S7" i="895"/>
  <c r="R7" i="895"/>
  <c r="Q7" i="895"/>
  <c r="P7" i="895"/>
  <c r="O7" i="895"/>
  <c r="N7" i="895"/>
  <c r="M7" i="895"/>
  <c r="L7" i="895"/>
  <c r="K7" i="895"/>
  <c r="J7" i="895"/>
  <c r="I7" i="895"/>
  <c r="H7" i="895"/>
  <c r="G7" i="895"/>
  <c r="F7" i="895"/>
  <c r="E7" i="895"/>
  <c r="D7" i="895"/>
  <c r="C7" i="895"/>
  <c r="S5" i="895"/>
  <c r="R5" i="895"/>
  <c r="Q5" i="895"/>
  <c r="P5" i="895"/>
  <c r="O5" i="895"/>
  <c r="N5" i="895"/>
  <c r="M5" i="895"/>
  <c r="L5" i="895"/>
  <c r="K5" i="895"/>
  <c r="J5" i="895"/>
  <c r="I5" i="895"/>
  <c r="H5" i="895"/>
  <c r="G5" i="895"/>
  <c r="F5" i="895"/>
  <c r="E5" i="895"/>
  <c r="D5" i="895"/>
  <c r="C5" i="895"/>
  <c r="J156" i="79"/>
  <c r="I156" i="79"/>
  <c r="F156" i="79"/>
  <c r="G156" i="79" s="1"/>
  <c r="E156" i="79"/>
  <c r="J139" i="79"/>
  <c r="I139" i="79"/>
  <c r="F139" i="79"/>
  <c r="G139" i="79" s="1"/>
  <c r="E139" i="79"/>
  <c r="G136" i="79"/>
  <c r="J122" i="79"/>
  <c r="K122" i="79" s="1"/>
  <c r="I122" i="79"/>
  <c r="F122" i="79"/>
  <c r="G122" i="79" s="1"/>
  <c r="E122" i="79"/>
  <c r="K121" i="79"/>
  <c r="G121" i="79"/>
  <c r="G119" i="79"/>
  <c r="K118" i="79"/>
  <c r="G118" i="79"/>
  <c r="K117" i="79"/>
  <c r="G117" i="79"/>
  <c r="K115" i="79"/>
  <c r="G115" i="79"/>
  <c r="G114" i="79"/>
  <c r="G113" i="79"/>
  <c r="K111" i="79"/>
  <c r="G111" i="79"/>
  <c r="K110" i="79"/>
  <c r="G110" i="79"/>
  <c r="G109" i="79"/>
  <c r="G108" i="79"/>
  <c r="G107" i="79"/>
  <c r="K105" i="79"/>
  <c r="J105" i="79"/>
  <c r="I105" i="79"/>
  <c r="F105" i="79"/>
  <c r="E105" i="79"/>
  <c r="K104" i="79"/>
  <c r="G104" i="79"/>
  <c r="G103" i="79"/>
  <c r="G102" i="79"/>
  <c r="K101" i="79"/>
  <c r="G101" i="79"/>
  <c r="K100" i="79"/>
  <c r="G100" i="79"/>
  <c r="G99" i="79"/>
  <c r="K98" i="79"/>
  <c r="G98" i="79"/>
  <c r="G97" i="79"/>
  <c r="G96" i="79"/>
  <c r="G95" i="79"/>
  <c r="K94" i="79"/>
  <c r="G94" i="79"/>
  <c r="K92" i="79"/>
  <c r="G92" i="79"/>
  <c r="G91" i="79"/>
  <c r="G90" i="79"/>
  <c r="J88" i="79"/>
  <c r="I88" i="79"/>
  <c r="F88" i="79"/>
  <c r="G88" i="79" s="1"/>
  <c r="E88" i="79"/>
  <c r="K87" i="79"/>
  <c r="G87" i="79"/>
  <c r="G86" i="79"/>
  <c r="G85" i="79"/>
  <c r="K84" i="79"/>
  <c r="G84" i="79"/>
  <c r="K83" i="79"/>
  <c r="G83" i="79"/>
  <c r="G82" i="79"/>
  <c r="K81" i="79"/>
  <c r="G81" i="79"/>
  <c r="G80" i="79"/>
  <c r="G79" i="79"/>
  <c r="G78" i="79"/>
  <c r="K77" i="79"/>
  <c r="G77" i="79"/>
  <c r="K76" i="79"/>
  <c r="G76" i="79"/>
  <c r="K75" i="79"/>
  <c r="G74" i="79"/>
  <c r="G73" i="79"/>
  <c r="J71" i="79"/>
  <c r="K71" i="79" s="1"/>
  <c r="I71" i="79"/>
  <c r="F71" i="79"/>
  <c r="G71" i="79" s="1"/>
  <c r="E71" i="79"/>
  <c r="K70" i="79"/>
  <c r="G70" i="79"/>
  <c r="G69" i="79"/>
  <c r="K67" i="79"/>
  <c r="G67" i="79"/>
  <c r="K66" i="79"/>
  <c r="G66" i="79"/>
  <c r="G65" i="79"/>
  <c r="K64" i="79"/>
  <c r="G64" i="79"/>
  <c r="G63" i="79"/>
  <c r="G62" i="79"/>
  <c r="G61" i="79"/>
  <c r="K60" i="79"/>
  <c r="G60" i="79"/>
  <c r="K59" i="79"/>
  <c r="G59" i="79"/>
  <c r="K58" i="79"/>
  <c r="G58" i="79"/>
  <c r="G57" i="79"/>
  <c r="G56" i="79"/>
  <c r="J54" i="79"/>
  <c r="K54" i="79" s="1"/>
  <c r="I54" i="79"/>
  <c r="F54" i="79"/>
  <c r="E54" i="79"/>
  <c r="K53" i="79"/>
  <c r="G53" i="79"/>
  <c r="G52" i="79"/>
  <c r="G51" i="79"/>
  <c r="K50" i="79"/>
  <c r="G50" i="79"/>
  <c r="K49" i="79"/>
  <c r="G49" i="79"/>
  <c r="G48" i="79"/>
  <c r="K47" i="79"/>
  <c r="G47" i="79"/>
  <c r="G46" i="79"/>
  <c r="G45" i="79"/>
  <c r="G44" i="79"/>
  <c r="K42" i="79"/>
  <c r="G42" i="79"/>
  <c r="K41" i="79"/>
  <c r="G41" i="79"/>
  <c r="G40" i="79"/>
  <c r="G39" i="79"/>
  <c r="J37" i="79"/>
  <c r="I37" i="79"/>
  <c r="F37" i="79"/>
  <c r="G37" i="79" s="1"/>
  <c r="E37" i="79"/>
  <c r="K36" i="79"/>
  <c r="G36" i="79"/>
  <c r="G35" i="79"/>
  <c r="G34" i="79"/>
  <c r="K33" i="79"/>
  <c r="G33" i="79"/>
  <c r="K32" i="79"/>
  <c r="G32" i="79"/>
  <c r="G31" i="79"/>
  <c r="K30" i="79"/>
  <c r="G30" i="79"/>
  <c r="G29" i="79"/>
  <c r="G28" i="79"/>
  <c r="G27" i="79"/>
  <c r="K26" i="79"/>
  <c r="G26" i="79"/>
  <c r="K25" i="79"/>
  <c r="G25" i="79"/>
  <c r="K24" i="79"/>
  <c r="G24" i="79"/>
  <c r="G23" i="79"/>
  <c r="G22" i="79"/>
  <c r="J20" i="79"/>
  <c r="I20" i="79"/>
  <c r="F20" i="79"/>
  <c r="E20" i="79"/>
  <c r="K19" i="79"/>
  <c r="G19" i="79"/>
  <c r="G18" i="79"/>
  <c r="G17" i="79"/>
  <c r="K16" i="79"/>
  <c r="G16" i="79"/>
  <c r="K15" i="79"/>
  <c r="G15" i="79"/>
  <c r="G14" i="79"/>
  <c r="K13" i="79"/>
  <c r="G13" i="79"/>
  <c r="G12" i="79"/>
  <c r="G11" i="79"/>
  <c r="G10" i="79"/>
  <c r="K9" i="79"/>
  <c r="G9" i="79"/>
  <c r="K8" i="79"/>
  <c r="G8" i="79"/>
  <c r="K7" i="79"/>
  <c r="G7" i="79"/>
  <c r="G6" i="79"/>
  <c r="G5" i="79"/>
  <c r="AB128" i="894"/>
  <c r="AB127" i="894"/>
  <c r="T66" i="894"/>
  <c r="S66" i="894"/>
  <c r="R66" i="894"/>
  <c r="Q66" i="894"/>
  <c r="P66" i="894"/>
  <c r="O66" i="894"/>
  <c r="N66" i="894"/>
  <c r="M66" i="894"/>
  <c r="L66" i="894"/>
  <c r="K66" i="894"/>
  <c r="J66" i="894"/>
  <c r="I66" i="894"/>
  <c r="H66" i="894"/>
  <c r="G66" i="894"/>
  <c r="E66" i="894"/>
  <c r="T63" i="894"/>
  <c r="S63" i="894"/>
  <c r="R63" i="894"/>
  <c r="Q63" i="894"/>
  <c r="P63" i="894"/>
  <c r="O63" i="894"/>
  <c r="N63" i="894"/>
  <c r="M63" i="894"/>
  <c r="L63" i="894"/>
  <c r="K63" i="894"/>
  <c r="J63" i="894"/>
  <c r="I63" i="894"/>
  <c r="H63" i="894"/>
  <c r="G63" i="894"/>
  <c r="E63" i="894"/>
  <c r="T60" i="894"/>
  <c r="S60" i="894"/>
  <c r="R60" i="894"/>
  <c r="Q60" i="894"/>
  <c r="P60" i="894"/>
  <c r="O60" i="894"/>
  <c r="N60" i="894"/>
  <c r="M60" i="894"/>
  <c r="L60" i="894"/>
  <c r="K60" i="894"/>
  <c r="J60" i="894"/>
  <c r="I60" i="894"/>
  <c r="H60" i="894"/>
  <c r="G60" i="894"/>
  <c r="E60" i="894"/>
  <c r="BS7" i="68"/>
  <c r="AB26" i="538"/>
  <c r="AB25" i="538"/>
  <c r="Y19" i="50"/>
  <c r="X19" i="50"/>
  <c r="W19" i="50"/>
  <c r="V19" i="50"/>
  <c r="U19" i="50"/>
  <c r="T19" i="50"/>
  <c r="S19" i="50"/>
  <c r="R19" i="50"/>
  <c r="Q19" i="50"/>
  <c r="P19" i="50"/>
  <c r="O19" i="50"/>
  <c r="N19" i="50"/>
  <c r="M19" i="50"/>
  <c r="L19" i="50"/>
  <c r="K19" i="50"/>
  <c r="J19" i="50"/>
  <c r="I19" i="50"/>
  <c r="H19" i="50"/>
  <c r="G19" i="50"/>
  <c r="F19" i="50"/>
  <c r="E19" i="50"/>
  <c r="D19" i="50"/>
  <c r="C19" i="50"/>
  <c r="B19" i="50"/>
  <c r="Q459" i="42"/>
  <c r="P459" i="42"/>
  <c r="O459" i="42"/>
  <c r="Q458" i="42"/>
  <c r="P458" i="42"/>
  <c r="O458" i="42"/>
  <c r="Q457" i="42"/>
  <c r="P457" i="42"/>
  <c r="O457" i="42"/>
  <c r="I399" i="42"/>
  <c r="D399" i="42"/>
  <c r="D398" i="42"/>
  <c r="D394" i="42"/>
  <c r="D391" i="42"/>
  <c r="D388" i="42"/>
  <c r="D385" i="42"/>
  <c r="D382" i="42"/>
  <c r="D379" i="42"/>
  <c r="D376" i="42"/>
  <c r="D373" i="42"/>
  <c r="D397" i="42" s="1"/>
  <c r="D370" i="42"/>
  <c r="K369" i="42"/>
  <c r="J369" i="42"/>
  <c r="I369" i="42"/>
  <c r="G369" i="42"/>
  <c r="F369" i="42"/>
  <c r="E369" i="42"/>
  <c r="D369" i="42"/>
  <c r="Q368" i="42"/>
  <c r="K368" i="42"/>
  <c r="J368" i="42"/>
  <c r="I368" i="42"/>
  <c r="G368" i="42"/>
  <c r="F368" i="42"/>
  <c r="E368" i="42"/>
  <c r="D368" i="42"/>
  <c r="Q367" i="42"/>
  <c r="Q369" i="42" s="1"/>
  <c r="K361" i="42"/>
  <c r="J361" i="42"/>
  <c r="E361" i="42"/>
  <c r="K358" i="42"/>
  <c r="J358" i="42"/>
  <c r="I358" i="42"/>
  <c r="G358" i="42"/>
  <c r="F358" i="42"/>
  <c r="E358" i="42"/>
  <c r="D358" i="42"/>
  <c r="K355" i="42"/>
  <c r="J355" i="42"/>
  <c r="I355" i="42"/>
  <c r="G355" i="42"/>
  <c r="F355" i="42"/>
  <c r="E355" i="42"/>
  <c r="D355" i="42"/>
  <c r="K352" i="42"/>
  <c r="J352" i="42"/>
  <c r="I352" i="42"/>
  <c r="G352" i="42"/>
  <c r="E352" i="42"/>
  <c r="D352" i="42"/>
  <c r="K349" i="42"/>
  <c r="J349" i="42"/>
  <c r="I349" i="42"/>
  <c r="G349" i="42"/>
  <c r="F349" i="42"/>
  <c r="E349" i="42"/>
  <c r="D349" i="42"/>
  <c r="K346" i="42"/>
  <c r="J346" i="42"/>
  <c r="I346" i="42"/>
  <c r="G346" i="42"/>
  <c r="F346" i="42"/>
  <c r="E346" i="42"/>
  <c r="D346" i="42"/>
  <c r="K343" i="42"/>
  <c r="J343" i="42"/>
  <c r="J367" i="42" s="1"/>
  <c r="I343" i="42"/>
  <c r="G343" i="42"/>
  <c r="F343" i="42"/>
  <c r="E343" i="42"/>
  <c r="E367" i="42" s="1"/>
  <c r="D343" i="42"/>
  <c r="D367" i="42" s="1"/>
  <c r="K340" i="42"/>
  <c r="K367" i="42" s="1"/>
  <c r="J340" i="42"/>
  <c r="I340" i="42"/>
  <c r="I367" i="42" s="1"/>
  <c r="G340" i="42"/>
  <c r="G367" i="42" s="1"/>
  <c r="F340" i="42"/>
  <c r="F367" i="42" s="1"/>
  <c r="E340" i="42"/>
  <c r="Q339" i="42"/>
  <c r="P339" i="42"/>
  <c r="O339" i="42"/>
  <c r="N339" i="42"/>
  <c r="M339" i="42"/>
  <c r="L339" i="42"/>
  <c r="K339" i="42"/>
  <c r="J339" i="42"/>
  <c r="I339" i="42"/>
  <c r="H339" i="42"/>
  <c r="G339" i="42"/>
  <c r="F339" i="42"/>
  <c r="E339" i="42"/>
  <c r="D339" i="42"/>
  <c r="Q338" i="42"/>
  <c r="P338" i="42"/>
  <c r="O338" i="42"/>
  <c r="N338" i="42"/>
  <c r="M338" i="42"/>
  <c r="L338" i="42"/>
  <c r="K338" i="42"/>
  <c r="J338" i="42"/>
  <c r="I338" i="42"/>
  <c r="H338" i="42"/>
  <c r="G338" i="42"/>
  <c r="F338" i="42"/>
  <c r="E338" i="42"/>
  <c r="D338" i="42"/>
  <c r="Q337" i="42"/>
  <c r="P337" i="42"/>
  <c r="O337" i="42"/>
  <c r="N337" i="42"/>
  <c r="M337" i="42"/>
  <c r="L337" i="42"/>
  <c r="K337" i="42"/>
  <c r="J337" i="42"/>
  <c r="I337" i="42"/>
  <c r="H337" i="42"/>
  <c r="G337" i="42"/>
  <c r="F337" i="42"/>
  <c r="E337" i="42"/>
  <c r="D337" i="42"/>
  <c r="O309" i="42"/>
  <c r="N309" i="42"/>
  <c r="M309" i="42"/>
  <c r="L309" i="42"/>
  <c r="K309" i="42"/>
  <c r="J309" i="42"/>
  <c r="I309" i="42"/>
  <c r="H309" i="42"/>
  <c r="G294" i="42"/>
  <c r="G309" i="42" s="1"/>
  <c r="F294" i="42"/>
  <c r="F309" i="42" s="1"/>
  <c r="E294" i="42"/>
  <c r="E309" i="42" s="1"/>
  <c r="D294" i="42"/>
  <c r="D309" i="42" s="1"/>
  <c r="M279" i="42"/>
  <c r="K279" i="42"/>
  <c r="J279" i="42"/>
  <c r="H279" i="42"/>
  <c r="F279" i="42"/>
  <c r="M278" i="42"/>
  <c r="K278" i="42"/>
  <c r="J278" i="42"/>
  <c r="H278" i="42"/>
  <c r="F278" i="42"/>
  <c r="H274" i="42"/>
  <c r="M271" i="42"/>
  <c r="K271" i="42"/>
  <c r="H271" i="42"/>
  <c r="M268" i="42"/>
  <c r="K268" i="42"/>
  <c r="J268" i="42"/>
  <c r="H268" i="42"/>
  <c r="F268" i="42"/>
  <c r="M265" i="42"/>
  <c r="K265" i="42"/>
  <c r="J265" i="42"/>
  <c r="H265" i="42"/>
  <c r="F265" i="42"/>
  <c r="M262" i="42"/>
  <c r="K262" i="42"/>
  <c r="H262" i="42"/>
  <c r="M259" i="42"/>
  <c r="K259" i="42"/>
  <c r="J259" i="42"/>
  <c r="H259" i="42"/>
  <c r="F259" i="42"/>
  <c r="M256" i="42"/>
  <c r="K256" i="42"/>
  <c r="J256" i="42"/>
  <c r="H256" i="42"/>
  <c r="F256" i="42"/>
  <c r="M253" i="42"/>
  <c r="M277" i="42" s="1"/>
  <c r="K253" i="42"/>
  <c r="J253" i="42"/>
  <c r="H253" i="42"/>
  <c r="F253" i="42"/>
  <c r="F277" i="42" s="1"/>
  <c r="M250" i="42"/>
  <c r="K250" i="42"/>
  <c r="K277" i="42" s="1"/>
  <c r="J250" i="42"/>
  <c r="J277" i="42" s="1"/>
  <c r="H250" i="42"/>
  <c r="H277" i="42" s="1"/>
  <c r="F250" i="42"/>
  <c r="J249" i="42"/>
  <c r="J248" i="42"/>
  <c r="J247" i="42"/>
  <c r="Q216" i="42"/>
  <c r="P216" i="42"/>
  <c r="M216" i="42"/>
  <c r="Q215" i="42"/>
  <c r="P215" i="42"/>
  <c r="O215" i="42"/>
  <c r="M215" i="42"/>
  <c r="Q214" i="42"/>
  <c r="P214" i="42"/>
  <c r="M214" i="42"/>
  <c r="O208" i="42"/>
  <c r="O199" i="42"/>
  <c r="O214" i="42" s="1"/>
  <c r="O216" i="42" s="1"/>
  <c r="L186" i="42"/>
  <c r="L185" i="42"/>
  <c r="L178" i="42"/>
  <c r="L175" i="42"/>
  <c r="L172" i="42"/>
  <c r="L169" i="42"/>
  <c r="L166" i="42"/>
  <c r="L163" i="42"/>
  <c r="L157" i="42"/>
  <c r="L184" i="42" s="1"/>
  <c r="Q156" i="42"/>
  <c r="P156" i="42"/>
  <c r="O156" i="42"/>
  <c r="N156" i="42"/>
  <c r="M156" i="42"/>
  <c r="L156" i="42"/>
  <c r="K156" i="42"/>
  <c r="J156" i="42"/>
  <c r="Q155" i="42"/>
  <c r="P155" i="42"/>
  <c r="O155" i="42"/>
  <c r="N155" i="42"/>
  <c r="M155" i="42"/>
  <c r="L155" i="42"/>
  <c r="K155" i="42"/>
  <c r="J155" i="42"/>
  <c r="Q154" i="42"/>
  <c r="P154" i="42"/>
  <c r="O154" i="42"/>
  <c r="N145" i="42"/>
  <c r="M145" i="42"/>
  <c r="L145" i="42"/>
  <c r="K145" i="42"/>
  <c r="J145" i="42"/>
  <c r="N142" i="42"/>
  <c r="M142" i="42"/>
  <c r="L142" i="42"/>
  <c r="K142" i="42"/>
  <c r="J142" i="42"/>
  <c r="N139" i="42"/>
  <c r="M139" i="42"/>
  <c r="L139" i="42"/>
  <c r="K139" i="42"/>
  <c r="J139" i="42"/>
  <c r="N136" i="42"/>
  <c r="N154" i="42" s="1"/>
  <c r="M136" i="42"/>
  <c r="L136" i="42"/>
  <c r="K136" i="42"/>
  <c r="J136" i="42"/>
  <c r="J154" i="42" s="1"/>
  <c r="N133" i="42"/>
  <c r="M133" i="42"/>
  <c r="L133" i="42"/>
  <c r="K133" i="42"/>
  <c r="J133" i="42"/>
  <c r="N130" i="42"/>
  <c r="M130" i="42"/>
  <c r="L130" i="42"/>
  <c r="K130" i="42"/>
  <c r="J130" i="42"/>
  <c r="N127" i="42"/>
  <c r="M127" i="42"/>
  <c r="M154" i="42" s="1"/>
  <c r="L127" i="42"/>
  <c r="L154" i="42" s="1"/>
  <c r="K127" i="42"/>
  <c r="K154" i="42" s="1"/>
  <c r="J127" i="42"/>
  <c r="N124" i="42"/>
  <c r="M124" i="42"/>
  <c r="L124" i="42"/>
  <c r="K124" i="42"/>
  <c r="J124" i="42"/>
  <c r="Q123" i="42"/>
  <c r="P123" i="42"/>
  <c r="O123" i="42"/>
  <c r="N123" i="42"/>
  <c r="M123" i="42"/>
  <c r="L123" i="42"/>
  <c r="K123" i="42"/>
  <c r="J123" i="42"/>
  <c r="H123" i="42"/>
  <c r="G123" i="42"/>
  <c r="F123" i="42"/>
  <c r="E123" i="42"/>
  <c r="D123" i="42"/>
  <c r="Q122" i="42"/>
  <c r="P122" i="42"/>
  <c r="O122" i="42"/>
  <c r="N122" i="42"/>
  <c r="M122" i="42"/>
  <c r="L122" i="42"/>
  <c r="K122" i="42"/>
  <c r="J122" i="42"/>
  <c r="Q121" i="42"/>
  <c r="P121" i="42"/>
  <c r="O121" i="42"/>
  <c r="N115" i="42"/>
  <c r="M115" i="42"/>
  <c r="L115" i="42"/>
  <c r="K115" i="42"/>
  <c r="J115" i="42"/>
  <c r="N112" i="42"/>
  <c r="M112" i="42"/>
  <c r="L112" i="42"/>
  <c r="K112" i="42"/>
  <c r="J112" i="42"/>
  <c r="N109" i="42"/>
  <c r="M109" i="42"/>
  <c r="L109" i="42"/>
  <c r="K109" i="42"/>
  <c r="J109" i="42"/>
  <c r="N106" i="42"/>
  <c r="M106" i="42"/>
  <c r="L106" i="42"/>
  <c r="K106" i="42"/>
  <c r="J106" i="42"/>
  <c r="N103" i="42"/>
  <c r="M103" i="42"/>
  <c r="L103" i="42"/>
  <c r="K103" i="42"/>
  <c r="J103" i="42"/>
  <c r="N100" i="42"/>
  <c r="M100" i="42"/>
  <c r="L100" i="42"/>
  <c r="K100" i="42"/>
  <c r="J100" i="42"/>
  <c r="N97" i="42"/>
  <c r="M97" i="42"/>
  <c r="L97" i="42"/>
  <c r="K97" i="42"/>
  <c r="J97" i="42"/>
  <c r="N94" i="42"/>
  <c r="N121" i="42" s="1"/>
  <c r="M94" i="42"/>
  <c r="M121" i="42" s="1"/>
  <c r="L94" i="42"/>
  <c r="L121" i="42" s="1"/>
  <c r="K94" i="42"/>
  <c r="K121" i="42" s="1"/>
  <c r="J94" i="42"/>
  <c r="J121" i="42" s="1"/>
  <c r="Q63" i="42"/>
  <c r="P63" i="42"/>
  <c r="G63" i="42"/>
  <c r="F63" i="42"/>
  <c r="D63" i="42"/>
  <c r="P62" i="42"/>
  <c r="P61" i="42"/>
  <c r="R33" i="42"/>
  <c r="S32" i="42"/>
  <c r="S31" i="42"/>
  <c r="S33" i="42" s="1"/>
  <c r="G31" i="42"/>
  <c r="D31" i="42"/>
  <c r="S30" i="42"/>
  <c r="S27" i="42"/>
  <c r="S24" i="42"/>
  <c r="R24" i="42"/>
  <c r="G22" i="42"/>
  <c r="D22" i="42"/>
  <c r="S21" i="42"/>
  <c r="S18" i="42"/>
  <c r="G16" i="42"/>
  <c r="D16" i="42"/>
  <c r="S15" i="42"/>
  <c r="G13" i="42"/>
  <c r="D13" i="42"/>
  <c r="S12" i="42"/>
  <c r="G10" i="42"/>
  <c r="D10" i="42"/>
  <c r="S9" i="42"/>
  <c r="S6" i="42"/>
  <c r="G4" i="42"/>
  <c r="D4" i="42"/>
  <c r="O432" i="41"/>
  <c r="P431" i="41"/>
  <c r="P432" i="41" s="1"/>
  <c r="O431" i="41"/>
  <c r="N431" i="41"/>
  <c r="N432" i="41" s="1"/>
  <c r="P430" i="41"/>
  <c r="O430" i="41"/>
  <c r="N430" i="41"/>
  <c r="N428" i="41"/>
  <c r="Q401" i="41"/>
  <c r="Q400" i="41"/>
  <c r="Q402" i="41" s="1"/>
  <c r="Q347" i="41"/>
  <c r="P347" i="41"/>
  <c r="M347" i="41"/>
  <c r="L347" i="41"/>
  <c r="Q346" i="41"/>
  <c r="Q348" i="41" s="1"/>
  <c r="P346" i="41"/>
  <c r="P348" i="41" s="1"/>
  <c r="M346" i="41"/>
  <c r="M348" i="41" s="1"/>
  <c r="L346" i="41"/>
  <c r="L348" i="41" s="1"/>
  <c r="P345" i="41"/>
  <c r="P342" i="41"/>
  <c r="P339" i="41"/>
  <c r="P336" i="41"/>
  <c r="P333" i="41"/>
  <c r="P330" i="41"/>
  <c r="P327" i="41"/>
  <c r="P324" i="41"/>
  <c r="L321" i="41"/>
  <c r="L320" i="41"/>
  <c r="L319" i="41"/>
  <c r="Q261" i="41"/>
  <c r="M260" i="41"/>
  <c r="L260" i="41"/>
  <c r="K260" i="41"/>
  <c r="J260" i="41"/>
  <c r="M259" i="41"/>
  <c r="M261" i="41" s="1"/>
  <c r="L259" i="41"/>
  <c r="L261" i="41" s="1"/>
  <c r="K259" i="41"/>
  <c r="K261" i="41" s="1"/>
  <c r="J259" i="41"/>
  <c r="J261" i="41" s="1"/>
  <c r="Q258" i="41"/>
  <c r="Q255" i="41"/>
  <c r="Q252" i="41"/>
  <c r="Q249" i="41"/>
  <c r="Q246" i="41"/>
  <c r="Q243" i="41"/>
  <c r="Q240" i="41"/>
  <c r="Q237" i="41"/>
  <c r="Q233" i="41"/>
  <c r="P233" i="41"/>
  <c r="O233" i="41"/>
  <c r="N233" i="41"/>
  <c r="M233" i="41"/>
  <c r="L233" i="41"/>
  <c r="K233" i="41"/>
  <c r="J233" i="41"/>
  <c r="Q232" i="41"/>
  <c r="Q234" i="41" s="1"/>
  <c r="P232" i="41"/>
  <c r="P234" i="41" s="1"/>
  <c r="O232" i="41"/>
  <c r="O234" i="41" s="1"/>
  <c r="N232" i="41"/>
  <c r="N234" i="41" s="1"/>
  <c r="M232" i="41"/>
  <c r="M234" i="41" s="1"/>
  <c r="L232" i="41"/>
  <c r="L234" i="41" s="1"/>
  <c r="K232" i="41"/>
  <c r="K234" i="41" s="1"/>
  <c r="J232" i="41"/>
  <c r="J234" i="41" s="1"/>
  <c r="S207" i="41"/>
  <c r="N207" i="41"/>
  <c r="S206" i="41"/>
  <c r="Q206" i="41"/>
  <c r="P206" i="41"/>
  <c r="P207" i="41" s="1"/>
  <c r="O206" i="41"/>
  <c r="O207" i="41" s="1"/>
  <c r="S205" i="41"/>
  <c r="Q205" i="41"/>
  <c r="Q207" i="41" s="1"/>
  <c r="P205" i="41"/>
  <c r="O205" i="41"/>
  <c r="N174" i="41"/>
  <c r="L173" i="41"/>
  <c r="L172" i="41"/>
  <c r="L174" i="41" s="1"/>
  <c r="P146" i="41"/>
  <c r="P147" i="41" s="1"/>
  <c r="O146" i="41"/>
  <c r="O147" i="41" s="1"/>
  <c r="N146" i="41"/>
  <c r="N147" i="41" s="1"/>
  <c r="M146" i="41"/>
  <c r="M147" i="41" s="1"/>
  <c r="L146" i="41"/>
  <c r="L147" i="41" s="1"/>
  <c r="K146" i="41"/>
  <c r="K147" i="41" s="1"/>
  <c r="J146" i="41"/>
  <c r="J147" i="41" s="1"/>
  <c r="I146" i="41"/>
  <c r="I147" i="41" s="1"/>
  <c r="P145" i="41"/>
  <c r="O145" i="41"/>
  <c r="N145" i="41"/>
  <c r="M145" i="41"/>
  <c r="L145" i="41"/>
  <c r="K145" i="41"/>
  <c r="J145" i="41"/>
  <c r="I145" i="41"/>
  <c r="P116" i="41"/>
  <c r="O116" i="41"/>
  <c r="N116" i="41"/>
  <c r="M116" i="41"/>
  <c r="L116" i="41"/>
  <c r="K116" i="41"/>
  <c r="J116" i="41"/>
  <c r="I116" i="41"/>
  <c r="P115" i="41"/>
  <c r="P117" i="41" s="1"/>
  <c r="O115" i="41"/>
  <c r="O117" i="41" s="1"/>
  <c r="N115" i="41"/>
  <c r="N117" i="41" s="1"/>
  <c r="M115" i="41"/>
  <c r="M117" i="41" s="1"/>
  <c r="L115" i="41"/>
  <c r="L117" i="41" s="1"/>
  <c r="K115" i="41"/>
  <c r="K117" i="41" s="1"/>
  <c r="J115" i="41"/>
  <c r="J117" i="41" s="1"/>
  <c r="I115" i="41"/>
  <c r="I117" i="41" s="1"/>
  <c r="P89" i="41"/>
  <c r="P90" i="41" s="1"/>
  <c r="O89" i="41"/>
  <c r="O90" i="41" s="1"/>
  <c r="P88" i="41"/>
  <c r="O88" i="41"/>
  <c r="S59" i="41"/>
  <c r="R59" i="41"/>
  <c r="Q59" i="41"/>
  <c r="P59" i="41"/>
  <c r="O59" i="41"/>
  <c r="N59" i="41"/>
  <c r="M59" i="41"/>
  <c r="L59" i="41"/>
  <c r="K59" i="41"/>
  <c r="J59" i="41"/>
  <c r="S58" i="41"/>
  <c r="S60" i="41" s="1"/>
  <c r="R58" i="41"/>
  <c r="R60" i="41" s="1"/>
  <c r="Q58" i="41"/>
  <c r="Q60" i="41" s="1"/>
  <c r="P58" i="41"/>
  <c r="P60" i="41" s="1"/>
  <c r="O58" i="41"/>
  <c r="O60" i="41" s="1"/>
  <c r="N58" i="41"/>
  <c r="N60" i="41" s="1"/>
  <c r="M58" i="41"/>
  <c r="M60" i="41" s="1"/>
  <c r="L58" i="41"/>
  <c r="L60" i="41" s="1"/>
  <c r="K58" i="41"/>
  <c r="K60" i="41" s="1"/>
  <c r="J58" i="41"/>
  <c r="J60" i="41" s="1"/>
  <c r="S57" i="41"/>
  <c r="R57" i="41"/>
  <c r="S51" i="41"/>
  <c r="R51" i="41"/>
  <c r="S48" i="41"/>
  <c r="R48" i="41"/>
  <c r="S45" i="41"/>
  <c r="R45" i="41"/>
  <c r="S42" i="41"/>
  <c r="R42" i="41"/>
  <c r="S39" i="41"/>
  <c r="R39" i="41"/>
  <c r="S36" i="41"/>
  <c r="R36" i="41"/>
  <c r="R33" i="41"/>
  <c r="F33" i="41"/>
  <c r="V10" i="40"/>
  <c r="Y20" i="33"/>
  <c r="X20" i="33"/>
  <c r="W20" i="33"/>
  <c r="V20" i="33"/>
  <c r="U20" i="33"/>
  <c r="T20" i="33"/>
  <c r="S20" i="33"/>
  <c r="R20" i="33"/>
  <c r="Q20" i="33"/>
  <c r="P20" i="33"/>
  <c r="O20" i="33"/>
  <c r="N20" i="33"/>
  <c r="M20" i="33"/>
  <c r="L20" i="33"/>
  <c r="K20" i="33"/>
  <c r="J20" i="33"/>
  <c r="I20" i="33"/>
  <c r="H20" i="33"/>
  <c r="G20" i="33"/>
  <c r="F20" i="33"/>
  <c r="E20" i="33"/>
  <c r="D20" i="33"/>
  <c r="C20" i="33"/>
  <c r="B20" i="33"/>
  <c r="AA20" i="32"/>
  <c r="Z20" i="32"/>
  <c r="Y20" i="32"/>
  <c r="X20" i="32"/>
  <c r="W20" i="32"/>
  <c r="V20" i="32"/>
  <c r="U20" i="32"/>
  <c r="T20" i="32"/>
  <c r="S20" i="32"/>
  <c r="R20" i="32"/>
  <c r="Q20" i="32"/>
  <c r="P20" i="32"/>
  <c r="O20" i="32"/>
  <c r="N20" i="32"/>
  <c r="M20" i="32"/>
  <c r="L20" i="32"/>
  <c r="K20" i="32"/>
  <c r="J20" i="32"/>
  <c r="I20" i="32"/>
  <c r="H20" i="32"/>
  <c r="G20" i="32"/>
  <c r="F20" i="32"/>
  <c r="E20" i="32"/>
  <c r="D20" i="32"/>
  <c r="C20" i="32"/>
  <c r="B20" i="32"/>
  <c r="C19" i="27"/>
  <c r="F11" i="27"/>
  <c r="E11" i="27"/>
  <c r="D11" i="27"/>
  <c r="C11" i="27"/>
  <c r="B11" i="27"/>
  <c r="B19" i="27" s="1"/>
  <c r="BC12" i="1025"/>
  <c r="BB12" i="1025"/>
  <c r="BA12" i="1025"/>
  <c r="AZ12" i="1025"/>
  <c r="AY12" i="1025"/>
  <c r="AX12" i="1025"/>
  <c r="AW12" i="1025"/>
  <c r="AV12" i="1025"/>
  <c r="AU12" i="1025"/>
  <c r="AT12" i="1025"/>
  <c r="AS12" i="1025"/>
  <c r="AR12" i="1025"/>
  <c r="AQ12" i="1025"/>
  <c r="AP12" i="1025"/>
  <c r="AO12" i="1025"/>
  <c r="AN12" i="1025"/>
  <c r="AM12" i="1025"/>
  <c r="AL12" i="1025"/>
  <c r="M12" i="1024"/>
  <c r="K12" i="1024"/>
  <c r="I12" i="1024"/>
  <c r="H12" i="1024"/>
  <c r="G12" i="1024"/>
  <c r="L12" i="1021"/>
  <c r="K12" i="1021"/>
  <c r="J12" i="1021"/>
  <c r="I12" i="1021"/>
  <c r="H12" i="1021"/>
  <c r="G12" i="1021"/>
  <c r="F12" i="1021"/>
  <c r="U19" i="22"/>
  <c r="S19" i="22"/>
  <c r="Q19" i="22"/>
  <c r="O19" i="22"/>
  <c r="M19" i="22"/>
  <c r="K19" i="22"/>
  <c r="I19" i="22"/>
  <c r="G19" i="22"/>
  <c r="E19" i="22"/>
  <c r="C19" i="22"/>
  <c r="U18" i="22"/>
  <c r="S18" i="22"/>
  <c r="Q18" i="22"/>
  <c r="O18" i="22"/>
  <c r="M18" i="22"/>
  <c r="K18" i="22"/>
  <c r="I18" i="22"/>
  <c r="G18" i="22"/>
  <c r="E18" i="22"/>
  <c r="C18" i="22"/>
  <c r="Y17" i="22"/>
  <c r="W17" i="22"/>
  <c r="U17" i="22"/>
  <c r="S17" i="22"/>
  <c r="Q17" i="22"/>
  <c r="O17" i="22"/>
  <c r="M17" i="22"/>
  <c r="K17" i="22"/>
  <c r="I17" i="22"/>
  <c r="G17" i="22"/>
  <c r="E17" i="22"/>
  <c r="C17" i="22"/>
  <c r="O16" i="22"/>
  <c r="M16" i="22"/>
  <c r="K16" i="22"/>
  <c r="I16" i="22"/>
  <c r="G16" i="22"/>
  <c r="E16" i="22"/>
  <c r="C16" i="22"/>
  <c r="U13" i="22"/>
  <c r="S13" i="22"/>
  <c r="Q13" i="22"/>
  <c r="O13" i="22"/>
  <c r="M13" i="22"/>
  <c r="K13" i="22"/>
  <c r="I13" i="22"/>
  <c r="G13" i="22"/>
  <c r="E13" i="22"/>
  <c r="C13" i="22"/>
  <c r="AC12" i="22"/>
  <c r="AB12" i="22"/>
  <c r="AA12" i="22"/>
  <c r="Z12" i="22"/>
  <c r="Y12" i="22"/>
  <c r="X12" i="22"/>
  <c r="W12" i="22"/>
  <c r="V12" i="22"/>
  <c r="U12" i="22"/>
  <c r="T12" i="22"/>
  <c r="S12" i="22"/>
  <c r="R12" i="22"/>
  <c r="Q12" i="22"/>
  <c r="P12" i="22"/>
  <c r="O12" i="22"/>
  <c r="N12" i="22"/>
  <c r="M12" i="22"/>
  <c r="L12" i="22"/>
  <c r="K12" i="22"/>
  <c r="J12" i="22"/>
  <c r="I12" i="22"/>
  <c r="H12" i="22"/>
  <c r="G12" i="22"/>
  <c r="F12" i="22"/>
  <c r="E12" i="22"/>
  <c r="D12" i="22"/>
  <c r="C12" i="22"/>
  <c r="B12" i="22"/>
  <c r="AG10" i="22"/>
  <c r="AE10" i="22"/>
  <c r="AC10" i="22"/>
  <c r="AA10" i="22"/>
  <c r="Y10" i="22"/>
  <c r="W10" i="22"/>
  <c r="U10" i="22"/>
  <c r="S10" i="22"/>
  <c r="Q10" i="22"/>
  <c r="O10" i="22"/>
  <c r="M10" i="22"/>
  <c r="K10" i="22"/>
  <c r="I10" i="22"/>
  <c r="G10" i="22"/>
  <c r="E10" i="22"/>
  <c r="C10" i="22"/>
  <c r="M8" i="22"/>
  <c r="K8" i="22"/>
  <c r="I8" i="22"/>
  <c r="G8" i="22"/>
  <c r="E8" i="22"/>
  <c r="C8" i="22"/>
  <c r="U7" i="22"/>
  <c r="S7" i="22"/>
  <c r="Q7" i="22"/>
  <c r="O7" i="22"/>
  <c r="M7" i="22"/>
  <c r="K7" i="22"/>
  <c r="I7" i="22"/>
  <c r="G7" i="22"/>
  <c r="E7" i="22"/>
  <c r="C7" i="22"/>
  <c r="U6" i="22"/>
  <c r="S6" i="22"/>
  <c r="Q6" i="22"/>
  <c r="O6" i="22"/>
  <c r="M6" i="22"/>
  <c r="K6" i="22"/>
  <c r="I6" i="22"/>
  <c r="G6" i="22"/>
  <c r="E6" i="22"/>
  <c r="C6" i="22"/>
  <c r="U5" i="22"/>
  <c r="S5" i="22"/>
  <c r="Q5" i="22"/>
  <c r="O5" i="22"/>
  <c r="M5" i="22"/>
  <c r="K5" i="22"/>
  <c r="I5" i="22"/>
  <c r="G5" i="22"/>
  <c r="E5" i="22"/>
  <c r="C5" i="22"/>
  <c r="I20" i="921"/>
  <c r="H20" i="921"/>
  <c r="G20" i="921"/>
  <c r="F20" i="921"/>
  <c r="E20" i="921"/>
  <c r="D20" i="921"/>
  <c r="C19" i="921"/>
  <c r="C18" i="921"/>
  <c r="C16" i="921"/>
  <c r="C15" i="921"/>
  <c r="C14" i="921"/>
  <c r="C13" i="921"/>
  <c r="C12" i="921"/>
  <c r="C11" i="921"/>
  <c r="C9" i="921"/>
  <c r="C8" i="921"/>
  <c r="C6" i="921"/>
  <c r="C5" i="921"/>
  <c r="C20" i="921" s="1"/>
  <c r="W15" i="18"/>
  <c r="V13" i="18"/>
  <c r="U13" i="18"/>
  <c r="T13" i="18"/>
  <c r="S13" i="18"/>
  <c r="R13" i="18"/>
  <c r="Q13" i="18"/>
  <c r="P13" i="18"/>
  <c r="O13" i="18"/>
  <c r="N13" i="18"/>
  <c r="M13" i="18"/>
  <c r="L13" i="18"/>
  <c r="K13" i="18"/>
  <c r="J13" i="18"/>
  <c r="I13" i="18"/>
  <c r="H13" i="18"/>
  <c r="CT52" i="17"/>
  <c r="CS52" i="17"/>
  <c r="CR52" i="17"/>
  <c r="CQ52" i="17"/>
  <c r="CP52" i="17"/>
  <c r="CO52" i="17"/>
  <c r="CN52" i="17"/>
  <c r="CM52" i="17"/>
  <c r="CT51" i="17"/>
  <c r="CS51" i="17"/>
  <c r="CR51" i="17"/>
  <c r="CQ51" i="17"/>
  <c r="CP51" i="17"/>
  <c r="CO51" i="17"/>
  <c r="CN51" i="17"/>
  <c r="CM51" i="17"/>
  <c r="CL51" i="17"/>
  <c r="CK51" i="17"/>
  <c r="CJ51" i="17"/>
  <c r="CI51" i="17"/>
  <c r="CH51" i="17"/>
  <c r="CG51" i="17"/>
  <c r="CF51" i="17"/>
  <c r="CE51" i="17"/>
  <c r="CT50" i="17"/>
  <c r="CS50" i="17"/>
  <c r="CR50" i="17"/>
  <c r="CQ50" i="17"/>
  <c r="CP50" i="17"/>
  <c r="CO50" i="17"/>
  <c r="CN50" i="17"/>
  <c r="CM50" i="17"/>
  <c r="CL50" i="17"/>
  <c r="CK50" i="17"/>
  <c r="CJ50" i="17"/>
  <c r="CI50" i="17"/>
  <c r="CH50" i="17"/>
  <c r="CG50" i="17"/>
  <c r="CF50" i="17"/>
  <c r="CE50" i="17"/>
  <c r="CD28" i="17"/>
  <c r="CD52" i="17" s="1"/>
  <c r="CC28" i="17"/>
  <c r="CC52" i="17" s="1"/>
  <c r="CB28" i="17"/>
  <c r="CB52" i="17" s="1"/>
  <c r="CA28" i="17"/>
  <c r="CA52" i="17" s="1"/>
  <c r="BZ28" i="17"/>
  <c r="BZ52" i="17" s="1"/>
  <c r="BY28" i="17"/>
  <c r="BY52" i="17" s="1"/>
  <c r="BX28" i="17"/>
  <c r="BX52" i="17" s="1"/>
  <c r="BW28" i="17"/>
  <c r="BW52" i="17" s="1"/>
  <c r="BV28" i="17"/>
  <c r="BU28" i="17"/>
  <c r="BT28" i="17"/>
  <c r="BS28" i="17"/>
  <c r="BR28" i="17"/>
  <c r="BQ28" i="17"/>
  <c r="BP28" i="17"/>
  <c r="BO28" i="17"/>
  <c r="BN28" i="17"/>
  <c r="BM28" i="17"/>
  <c r="BL28" i="17"/>
  <c r="BK28" i="17"/>
  <c r="BJ28" i="17"/>
  <c r="BI28" i="17"/>
  <c r="BH28" i="17"/>
  <c r="BG28" i="17"/>
  <c r="BF28" i="17"/>
  <c r="BE28" i="17"/>
  <c r="BD28" i="17"/>
  <c r="BC28" i="17"/>
  <c r="BB28" i="17"/>
  <c r="BA28" i="17"/>
  <c r="AZ28" i="17"/>
  <c r="AY28" i="17"/>
  <c r="AX28" i="17"/>
  <c r="AW28" i="17"/>
  <c r="AV28" i="17"/>
  <c r="AU28" i="17"/>
  <c r="AT28" i="17"/>
  <c r="AS28" i="17"/>
  <c r="AR28" i="17"/>
  <c r="AQ28" i="17"/>
  <c r="AP28" i="17"/>
  <c r="AO28" i="17"/>
  <c r="AN28" i="17"/>
  <c r="AM28" i="17"/>
  <c r="AL28" i="17"/>
  <c r="AK28" i="17"/>
  <c r="AJ28" i="17"/>
  <c r="AI28" i="17"/>
  <c r="CD27" i="17"/>
  <c r="CD51" i="17" s="1"/>
  <c r="CC27" i="17"/>
  <c r="CC51" i="17" s="1"/>
  <c r="CB27" i="17"/>
  <c r="CB51" i="17" s="1"/>
  <c r="CA27" i="17"/>
  <c r="CA51" i="17" s="1"/>
  <c r="BZ27" i="17"/>
  <c r="BZ51" i="17" s="1"/>
  <c r="BY27" i="17"/>
  <c r="BY51" i="17" s="1"/>
  <c r="BX27" i="17"/>
  <c r="BX51" i="17" s="1"/>
  <c r="BW27" i="17"/>
  <c r="BW51" i="17" s="1"/>
  <c r="BV27" i="17"/>
  <c r="BU27" i="17"/>
  <c r="BT27" i="17"/>
  <c r="BS27" i="17"/>
  <c r="BR27" i="17"/>
  <c r="BQ27" i="17"/>
  <c r="BP27" i="17"/>
  <c r="BO27" i="17"/>
  <c r="BN27" i="17"/>
  <c r="BM27" i="17"/>
  <c r="BL27" i="17"/>
  <c r="BK27" i="17"/>
  <c r="BJ27" i="17"/>
  <c r="BI27" i="17"/>
  <c r="BH27" i="17"/>
  <c r="BG27" i="17"/>
  <c r="BF27" i="17"/>
  <c r="BE27" i="17"/>
  <c r="BD27" i="17"/>
  <c r="BC27" i="17"/>
  <c r="BB27" i="17"/>
  <c r="BA27" i="17"/>
  <c r="AZ27" i="17"/>
  <c r="AY27" i="17"/>
  <c r="AX27" i="17"/>
  <c r="AW27" i="17"/>
  <c r="AV27" i="17"/>
  <c r="AU27" i="17"/>
  <c r="AT27" i="17"/>
  <c r="AS27" i="17"/>
  <c r="AR27" i="17"/>
  <c r="AQ27" i="17"/>
  <c r="AP27" i="17"/>
  <c r="AO27" i="17"/>
  <c r="AN27" i="17"/>
  <c r="AM27" i="17"/>
  <c r="AL27" i="17"/>
  <c r="AK27" i="17"/>
  <c r="AJ27" i="17"/>
  <c r="AI27" i="17"/>
  <c r="CD26" i="17"/>
  <c r="CD50" i="17" s="1"/>
  <c r="CC26" i="17"/>
  <c r="CC50" i="17" s="1"/>
  <c r="CB26" i="17"/>
  <c r="CB50" i="17" s="1"/>
  <c r="CA26" i="17"/>
  <c r="CA50" i="17" s="1"/>
  <c r="BZ26" i="17"/>
  <c r="BZ50" i="17" s="1"/>
  <c r="BY26" i="17"/>
  <c r="BY50" i="17" s="1"/>
  <c r="BX26" i="17"/>
  <c r="BX50" i="17" s="1"/>
  <c r="BW26" i="17"/>
  <c r="BW50" i="17" s="1"/>
  <c r="BV26" i="17"/>
  <c r="BU26" i="17"/>
  <c r="BT26" i="17"/>
  <c r="BS26" i="17"/>
  <c r="BR26" i="17"/>
  <c r="BQ26" i="17"/>
  <c r="BP26" i="17"/>
  <c r="BO26" i="17"/>
  <c r="BN26" i="17"/>
  <c r="BM26" i="17"/>
  <c r="BL26" i="17"/>
  <c r="BK26" i="17"/>
  <c r="BJ26" i="17"/>
  <c r="BI26" i="17"/>
  <c r="BH26" i="17"/>
  <c r="BG26" i="17"/>
  <c r="BF26" i="17"/>
  <c r="BE26" i="17"/>
  <c r="BD26" i="17"/>
  <c r="BC26" i="17"/>
  <c r="BB26" i="17"/>
  <c r="BA26" i="17"/>
  <c r="AZ26" i="17"/>
  <c r="AY26" i="17"/>
  <c r="AX26" i="17"/>
  <c r="AW26" i="17"/>
  <c r="AV26" i="17"/>
  <c r="AU26" i="17"/>
  <c r="AT26" i="17"/>
  <c r="AS26" i="17"/>
  <c r="AR26" i="17"/>
  <c r="AQ26" i="17"/>
  <c r="AP26" i="17"/>
  <c r="AO26" i="17"/>
  <c r="AN26" i="17"/>
  <c r="AM26" i="17"/>
  <c r="AL26" i="17"/>
  <c r="AK26" i="17"/>
  <c r="AJ26" i="17"/>
  <c r="AI26" i="17"/>
  <c r="J22" i="17"/>
  <c r="I22" i="17"/>
  <c r="H22" i="17"/>
  <c r="G22" i="17"/>
  <c r="F22" i="17"/>
  <c r="E22" i="17"/>
  <c r="D22" i="17"/>
  <c r="C22" i="17"/>
  <c r="CL10" i="17"/>
  <c r="CL52" i="17" s="1"/>
  <c r="CK10" i="17"/>
  <c r="CK52" i="17" s="1"/>
  <c r="CJ10" i="17"/>
  <c r="CJ52" i="17" s="1"/>
  <c r="CI10" i="17"/>
  <c r="CI52" i="17" s="1"/>
  <c r="CH10" i="17"/>
  <c r="CH52" i="17" s="1"/>
  <c r="CG10" i="17"/>
  <c r="CG52" i="17" s="1"/>
  <c r="CF10" i="17"/>
  <c r="CF52" i="17" s="1"/>
  <c r="CE10" i="17"/>
  <c r="CE52" i="17" s="1"/>
  <c r="R20" i="924"/>
  <c r="Q20" i="924"/>
  <c r="B20" i="924"/>
  <c r="N14" i="924"/>
  <c r="M14" i="924"/>
  <c r="L14" i="924"/>
  <c r="K14" i="924"/>
  <c r="J14" i="924"/>
  <c r="I14" i="924"/>
  <c r="H14" i="924"/>
  <c r="G14" i="924"/>
  <c r="F14" i="924"/>
  <c r="E14" i="924"/>
  <c r="D14" i="924"/>
  <c r="R13" i="924"/>
  <c r="N13" i="924"/>
  <c r="P12" i="924"/>
  <c r="O12" i="924"/>
  <c r="N12" i="924"/>
  <c r="M12" i="924"/>
  <c r="L12" i="924"/>
  <c r="K12" i="924"/>
  <c r="J12" i="924"/>
  <c r="I12" i="924"/>
  <c r="H12" i="924"/>
  <c r="G12" i="924"/>
  <c r="F12" i="924"/>
  <c r="E12" i="924"/>
  <c r="D12" i="924"/>
  <c r="C12" i="924"/>
  <c r="P10" i="924"/>
  <c r="P9" i="924"/>
  <c r="R7" i="924"/>
  <c r="P19" i="923"/>
  <c r="P18" i="923"/>
  <c r="P6" i="923"/>
  <c r="T51" i="922"/>
  <c r="S51" i="922"/>
  <c r="R51" i="922"/>
  <c r="Q51" i="922"/>
  <c r="P51" i="922"/>
  <c r="O51" i="922"/>
  <c r="N51" i="922"/>
  <c r="M51" i="922"/>
  <c r="L51" i="922"/>
  <c r="K51" i="922"/>
  <c r="J51" i="922"/>
  <c r="I51" i="922"/>
  <c r="H51" i="922"/>
  <c r="G51" i="922"/>
  <c r="F51" i="922"/>
  <c r="E51" i="922"/>
  <c r="T50" i="922"/>
  <c r="S50" i="922"/>
  <c r="R50" i="922"/>
  <c r="Q50" i="922"/>
  <c r="P50" i="922"/>
  <c r="O50" i="922"/>
  <c r="N50" i="922"/>
  <c r="M50" i="922"/>
  <c r="L50" i="922"/>
  <c r="K50" i="922"/>
  <c r="J50" i="922"/>
  <c r="I50" i="922"/>
  <c r="H50" i="922"/>
  <c r="G50" i="922"/>
  <c r="F50" i="922"/>
  <c r="E50" i="922"/>
  <c r="T49" i="922"/>
  <c r="S49" i="922"/>
  <c r="R49" i="922"/>
  <c r="Q49" i="922"/>
  <c r="P49" i="922"/>
  <c r="O49" i="922"/>
  <c r="N49" i="922"/>
  <c r="M49" i="922"/>
  <c r="L49" i="922"/>
  <c r="K49" i="922"/>
  <c r="J49" i="922"/>
  <c r="I49" i="922"/>
  <c r="H49" i="922"/>
  <c r="G49" i="922"/>
  <c r="F49" i="922"/>
  <c r="E49" i="922"/>
  <c r="T48" i="922"/>
  <c r="S48" i="922"/>
  <c r="R48" i="922"/>
  <c r="Q48" i="922"/>
  <c r="P48" i="922"/>
  <c r="O48" i="922"/>
  <c r="N48" i="922"/>
  <c r="M48" i="922"/>
  <c r="L48" i="922"/>
  <c r="K48" i="922"/>
  <c r="J48" i="922"/>
  <c r="I48" i="922"/>
  <c r="H48" i="922"/>
  <c r="G48" i="922"/>
  <c r="F48" i="922"/>
  <c r="E48" i="922"/>
  <c r="D48" i="922"/>
  <c r="C48" i="922"/>
  <c r="T45" i="922"/>
  <c r="S45" i="922"/>
  <c r="R45" i="922"/>
  <c r="Q45" i="922"/>
  <c r="P45" i="922"/>
  <c r="O45" i="922"/>
  <c r="N45" i="922"/>
  <c r="M45" i="922"/>
  <c r="L45" i="922"/>
  <c r="K45" i="922"/>
  <c r="J45" i="922"/>
  <c r="I45" i="922"/>
  <c r="H45" i="922"/>
  <c r="G45" i="922"/>
  <c r="F45" i="922"/>
  <c r="E45" i="922"/>
  <c r="D45" i="922"/>
  <c r="C45" i="922"/>
  <c r="T43" i="922"/>
  <c r="T42" i="922"/>
  <c r="S42" i="922"/>
  <c r="R42" i="922"/>
  <c r="Q42" i="922"/>
  <c r="P42" i="922"/>
  <c r="O42" i="922"/>
  <c r="N42" i="922"/>
  <c r="M42" i="922"/>
  <c r="L42" i="922"/>
  <c r="K42" i="922"/>
  <c r="J42" i="922"/>
  <c r="I42" i="922"/>
  <c r="H42" i="922"/>
  <c r="G42" i="922"/>
  <c r="F42" i="922"/>
  <c r="E42" i="922"/>
  <c r="D42" i="922"/>
  <c r="C42" i="922"/>
  <c r="T39" i="922"/>
  <c r="S39" i="922"/>
  <c r="R39" i="922"/>
  <c r="Q39" i="922"/>
  <c r="P39" i="922"/>
  <c r="O39" i="922"/>
  <c r="N39" i="922"/>
  <c r="M39" i="922"/>
  <c r="L39" i="922"/>
  <c r="K39" i="922"/>
  <c r="J39" i="922"/>
  <c r="I39" i="922"/>
  <c r="H39" i="922"/>
  <c r="G39" i="922"/>
  <c r="F39" i="922"/>
  <c r="E39" i="922"/>
  <c r="D39" i="922"/>
  <c r="C39" i="922"/>
  <c r="T36" i="922"/>
  <c r="S36" i="922"/>
  <c r="R36" i="922"/>
  <c r="Q36" i="922"/>
  <c r="P36" i="922"/>
  <c r="O36" i="922"/>
  <c r="N36" i="922"/>
  <c r="M36" i="922"/>
  <c r="L36" i="922"/>
  <c r="K36" i="922"/>
  <c r="J36" i="922"/>
  <c r="I36" i="922"/>
  <c r="H36" i="922"/>
  <c r="G36" i="922"/>
  <c r="F36" i="922"/>
  <c r="E36" i="922"/>
  <c r="T33" i="922"/>
  <c r="S33" i="922"/>
  <c r="R33" i="922"/>
  <c r="Q33" i="922"/>
  <c r="P33" i="922"/>
  <c r="O33" i="922"/>
  <c r="N33" i="922"/>
  <c r="M33" i="922"/>
  <c r="L33" i="922"/>
  <c r="K33" i="922"/>
  <c r="J33" i="922"/>
  <c r="I33" i="922"/>
  <c r="H33" i="922"/>
  <c r="G33" i="922"/>
  <c r="F33" i="922"/>
  <c r="E33" i="922"/>
  <c r="D33" i="922"/>
  <c r="C33" i="922"/>
  <c r="T30" i="922"/>
  <c r="S30" i="922"/>
  <c r="R30" i="922"/>
  <c r="Q30" i="922"/>
  <c r="P30" i="922"/>
  <c r="O30" i="922"/>
  <c r="N30" i="922"/>
  <c r="M30" i="922"/>
  <c r="L30" i="922"/>
  <c r="K30" i="922"/>
  <c r="J30" i="922"/>
  <c r="I30" i="922"/>
  <c r="H30" i="922"/>
  <c r="G30" i="922"/>
  <c r="F30" i="922"/>
  <c r="E30" i="922"/>
  <c r="D30" i="922"/>
  <c r="C30" i="922"/>
  <c r="T27" i="922"/>
  <c r="S27" i="922"/>
  <c r="R27" i="922"/>
  <c r="Q27" i="922"/>
  <c r="P27" i="922"/>
  <c r="O27" i="922"/>
  <c r="N27" i="922"/>
  <c r="M27" i="922"/>
  <c r="L27" i="922"/>
  <c r="K27" i="922"/>
  <c r="J27" i="922"/>
  <c r="I27" i="922"/>
  <c r="H27" i="922"/>
  <c r="G27" i="922"/>
  <c r="F27" i="922"/>
  <c r="E27" i="922"/>
  <c r="D27" i="922"/>
  <c r="C27" i="922"/>
  <c r="T24" i="922"/>
  <c r="S24" i="922"/>
  <c r="R24" i="922"/>
  <c r="Q24" i="922"/>
  <c r="P24" i="922"/>
  <c r="O24" i="922"/>
  <c r="N24" i="922"/>
  <c r="M24" i="922"/>
  <c r="L24" i="922"/>
  <c r="K24" i="922"/>
  <c r="J24" i="922"/>
  <c r="I24" i="922"/>
  <c r="H24" i="922"/>
  <c r="G24" i="922"/>
  <c r="F24" i="922"/>
  <c r="E24" i="922"/>
  <c r="D24" i="922"/>
  <c r="C24" i="922"/>
  <c r="T21" i="922"/>
  <c r="S21" i="922"/>
  <c r="R21" i="922"/>
  <c r="Q21" i="922"/>
  <c r="P21" i="922"/>
  <c r="O21" i="922"/>
  <c r="N21" i="922"/>
  <c r="M21" i="922"/>
  <c r="L21" i="922"/>
  <c r="K21" i="922"/>
  <c r="J21" i="922"/>
  <c r="I21" i="922"/>
  <c r="H21" i="922"/>
  <c r="G21" i="922"/>
  <c r="F21" i="922"/>
  <c r="E21" i="922"/>
  <c r="D21" i="922"/>
  <c r="C21" i="922"/>
  <c r="T18" i="922"/>
  <c r="S18" i="922"/>
  <c r="R18" i="922"/>
  <c r="Q18" i="922"/>
  <c r="P18" i="922"/>
  <c r="O18" i="922"/>
  <c r="N18" i="922"/>
  <c r="M18" i="922"/>
  <c r="L18" i="922"/>
  <c r="K18" i="922"/>
  <c r="J18" i="922"/>
  <c r="I18" i="922"/>
  <c r="H18" i="922"/>
  <c r="G18" i="922"/>
  <c r="F18" i="922"/>
  <c r="E18" i="922"/>
  <c r="D18" i="922"/>
  <c r="C18" i="922"/>
  <c r="T15" i="922"/>
  <c r="S15" i="922"/>
  <c r="R15" i="922"/>
  <c r="Q15" i="922"/>
  <c r="P15" i="922"/>
  <c r="O15" i="922"/>
  <c r="N15" i="922"/>
  <c r="M15" i="922"/>
  <c r="L15" i="922"/>
  <c r="K15" i="922"/>
  <c r="J15" i="922"/>
  <c r="I15" i="922"/>
  <c r="H15" i="922"/>
  <c r="G15" i="922"/>
  <c r="F15" i="922"/>
  <c r="E15" i="922"/>
  <c r="D15" i="922"/>
  <c r="C15" i="922"/>
  <c r="T12" i="922"/>
  <c r="S12" i="922"/>
  <c r="R12" i="922"/>
  <c r="Q12" i="922"/>
  <c r="P12" i="922"/>
  <c r="O12" i="922"/>
  <c r="N12" i="922"/>
  <c r="M12" i="922"/>
  <c r="L12" i="922"/>
  <c r="K12" i="922"/>
  <c r="J12" i="922"/>
  <c r="I12" i="922"/>
  <c r="H12" i="922"/>
  <c r="G12" i="922"/>
  <c r="F12" i="922"/>
  <c r="E12" i="922"/>
  <c r="D12" i="922"/>
  <c r="C12" i="922"/>
  <c r="T9" i="922"/>
  <c r="S9" i="922"/>
  <c r="R9" i="922"/>
  <c r="Q9" i="922"/>
  <c r="P9" i="922"/>
  <c r="O9" i="922"/>
  <c r="N9" i="922"/>
  <c r="M9" i="922"/>
  <c r="L9" i="922"/>
  <c r="K9" i="922"/>
  <c r="J9" i="922"/>
  <c r="I9" i="922"/>
  <c r="H9" i="922"/>
  <c r="G9" i="922"/>
  <c r="F9" i="922"/>
  <c r="E9" i="922"/>
  <c r="D9" i="922"/>
  <c r="C9" i="922"/>
  <c r="T6" i="922"/>
  <c r="S6" i="922"/>
  <c r="R6" i="922"/>
  <c r="Q6" i="922"/>
  <c r="P6" i="922"/>
  <c r="O6" i="922"/>
  <c r="N6" i="922"/>
  <c r="M6" i="922"/>
  <c r="L6" i="922"/>
  <c r="K6" i="922"/>
  <c r="J6" i="922"/>
  <c r="I6" i="922"/>
  <c r="H6" i="922"/>
  <c r="G6" i="922"/>
  <c r="F6" i="922"/>
  <c r="E6" i="922"/>
  <c r="D6" i="922"/>
  <c r="C6" i="922"/>
  <c r="B19" i="1238" l="1"/>
  <c r="F19" i="1238"/>
  <c r="J19" i="1238"/>
  <c r="N19" i="1238"/>
  <c r="R19" i="1238"/>
  <c r="V19" i="1238"/>
  <c r="Z19" i="1238"/>
  <c r="E20" i="1240"/>
  <c r="I20" i="1240"/>
  <c r="M20" i="1240"/>
  <c r="Q20" i="1240"/>
  <c r="U20" i="1240"/>
  <c r="Y20" i="1240"/>
  <c r="P51" i="916"/>
  <c r="P51" i="913"/>
  <c r="R48" i="907"/>
  <c r="R49" i="906"/>
  <c r="R51" i="906" s="1"/>
  <c r="R65" i="895"/>
  <c r="T65" i="895"/>
  <c r="C67" i="895"/>
  <c r="G67" i="895"/>
  <c r="K67" i="895"/>
  <c r="O67" i="895"/>
  <c r="S67" i="895"/>
  <c r="F65" i="895"/>
  <c r="V66" i="895"/>
  <c r="V67" i="895" s="1"/>
  <c r="C65" i="895"/>
  <c r="G65" i="895"/>
  <c r="K65" i="895"/>
  <c r="S65" i="895"/>
  <c r="D65" i="895"/>
  <c r="H65" i="895"/>
  <c r="L65" i="895"/>
  <c r="P65" i="895"/>
  <c r="E65" i="895"/>
  <c r="I65" i="895"/>
  <c r="M65" i="895"/>
  <c r="Q65" i="895"/>
  <c r="J65" i="895"/>
  <c r="N65" i="895"/>
  <c r="K37" i="79"/>
  <c r="G105" i="79"/>
  <c r="K139" i="79"/>
  <c r="K156" i="79"/>
  <c r="K20" i="79"/>
  <c r="G20" i="79"/>
  <c r="G54" i="79"/>
  <c r="K88" i="79"/>
</calcChain>
</file>

<file path=xl/comments1.xml><?xml version="1.0" encoding="utf-8"?>
<comments xmlns="http://schemas.openxmlformats.org/spreadsheetml/2006/main">
  <authors>
    <author>Kuchengo</author>
  </authors>
  <commentList>
    <comment ref="N28" authorId="0" shapeId="0">
      <text>
        <r>
          <rPr>
            <b/>
            <sz val="9"/>
            <color indexed="81"/>
            <rFont val="Tahoma"/>
            <family val="2"/>
          </rPr>
          <t>Kuchengo:</t>
        </r>
        <r>
          <rPr>
            <sz val="9"/>
            <color indexed="81"/>
            <rFont val="Tahoma"/>
            <family val="2"/>
          </rPr>
          <t xml:space="preserve">
THMIS 2011/12
TOTAL IS 2.0</t>
        </r>
      </text>
    </comment>
  </commentList>
</comments>
</file>

<file path=xl/sharedStrings.xml><?xml version="1.0" encoding="utf-8"?>
<sst xmlns="http://schemas.openxmlformats.org/spreadsheetml/2006/main" count="62780" uniqueCount="2414">
  <si>
    <t>SADC-Total</t>
  </si>
  <si>
    <t xml:space="preserve">Zimbabwe </t>
  </si>
  <si>
    <t>Zambia</t>
  </si>
  <si>
    <t>Swaziland</t>
  </si>
  <si>
    <t>South Africa</t>
  </si>
  <si>
    <t>Seychelles</t>
  </si>
  <si>
    <t xml:space="preserve">Namibia </t>
  </si>
  <si>
    <t>Mozambique</t>
  </si>
  <si>
    <t>n.a</t>
  </si>
  <si>
    <t>Mauritius</t>
  </si>
  <si>
    <t>Malawi</t>
  </si>
  <si>
    <t>Madagascar</t>
  </si>
  <si>
    <t>Lesotho</t>
  </si>
  <si>
    <t>Back to Content Page</t>
  </si>
  <si>
    <t>Botswana</t>
  </si>
  <si>
    <t>Angola</t>
  </si>
  <si>
    <t>Country</t>
  </si>
  <si>
    <t xml:space="preserve"> </t>
  </si>
  <si>
    <t>10. SADC PROTOCLS</t>
  </si>
  <si>
    <t>8.3.3 FORESTRY</t>
  </si>
  <si>
    <t>8.3.2 FOOD SECURITY</t>
  </si>
  <si>
    <t>8.3.1 AGRICULTURE</t>
  </si>
  <si>
    <t>8.3 AGRICULTURE, FOOD SECURITY, AND FORESTRY</t>
  </si>
  <si>
    <t>8.2 TOURISM</t>
  </si>
  <si>
    <t>3.  POVERTY AND INCOME DISTRIBUTION</t>
  </si>
  <si>
    <t>2.3 HOUSING AND BASIC SERVICES</t>
  </si>
  <si>
    <t>2.2 HEALTH</t>
  </si>
  <si>
    <t>2.1 EDUCATION</t>
  </si>
  <si>
    <t xml:space="preserve">1.1 POPULATION  </t>
  </si>
  <si>
    <t>1. POPULATION AND MIGRATION</t>
  </si>
  <si>
    <t>TABLE OF CONTENTS</t>
  </si>
  <si>
    <t xml:space="preserve"> Country</t>
  </si>
  <si>
    <t>Namibia</t>
  </si>
  <si>
    <t xml:space="preserve">Source: </t>
  </si>
  <si>
    <t>SADC - Total</t>
  </si>
  <si>
    <t>Source:</t>
  </si>
  <si>
    <t>65 +</t>
  </si>
  <si>
    <t xml:space="preserve">  55-64 </t>
  </si>
  <si>
    <t>0-4</t>
  </si>
  <si>
    <t>6+</t>
  </si>
  <si>
    <t>All Households</t>
  </si>
  <si>
    <t>Person Per Household</t>
  </si>
  <si>
    <t>Latest Year</t>
  </si>
  <si>
    <t>Rural</t>
  </si>
  <si>
    <t>Urban</t>
  </si>
  <si>
    <t xml:space="preserve"> Per Thousand Inhabitants</t>
  </si>
  <si>
    <t>Number of Children Per Woman</t>
  </si>
  <si>
    <t xml:space="preserve"> Female</t>
  </si>
  <si>
    <t xml:space="preserve">  Male</t>
  </si>
  <si>
    <t>SADC - total</t>
  </si>
  <si>
    <t>Zimbabwe</t>
  </si>
  <si>
    <t xml:space="preserve">SADC - Total </t>
  </si>
  <si>
    <t>..</t>
  </si>
  <si>
    <t xml:space="preserve">Country </t>
  </si>
  <si>
    <t>Both Sexes</t>
  </si>
  <si>
    <t>Female</t>
  </si>
  <si>
    <t>Male</t>
  </si>
  <si>
    <t>Sex</t>
  </si>
  <si>
    <t>14:1</t>
  </si>
  <si>
    <t>Total</t>
  </si>
  <si>
    <t>Health and Welfare</t>
  </si>
  <si>
    <t>Business and Law</t>
  </si>
  <si>
    <t>Social Science</t>
  </si>
  <si>
    <t>Engineering</t>
  </si>
  <si>
    <t>Science</t>
  </si>
  <si>
    <t>Education</t>
  </si>
  <si>
    <t>Agriculture</t>
  </si>
  <si>
    <t>SADC</t>
  </si>
  <si>
    <t>Key Field of Study</t>
  </si>
  <si>
    <t>General programmes</t>
  </si>
  <si>
    <t>Services</t>
  </si>
  <si>
    <t>Health and welfare</t>
  </si>
  <si>
    <t>Engineering, manufacturing and construction</t>
  </si>
  <si>
    <t>Social sciences, business and law</t>
  </si>
  <si>
    <t>...</t>
  </si>
  <si>
    <t>Broad Field of Education</t>
  </si>
  <si>
    <t xml:space="preserve">  </t>
  </si>
  <si>
    <t xml:space="preserve">Country  </t>
  </si>
  <si>
    <t xml:space="preserve">Source:  </t>
  </si>
  <si>
    <t>United Republic of Tanzania</t>
  </si>
  <si>
    <t>2010</t>
  </si>
  <si>
    <t>2008</t>
  </si>
  <si>
    <t>Prevalence of HIV is the percentage of people who are infected with HIV. Youth rates are as a percentage of the relevant age group.</t>
  </si>
  <si>
    <t>Year</t>
  </si>
  <si>
    <t>Notes:</t>
  </si>
  <si>
    <t>Item</t>
  </si>
  <si>
    <t>Value</t>
  </si>
  <si>
    <t>(PPP US$ 2008)</t>
  </si>
  <si>
    <t>2000–2011</t>
  </si>
  <si>
    <t>1990–2011</t>
  </si>
  <si>
    <t>1980–2011</t>
  </si>
  <si>
    <t>2010–2011</t>
  </si>
  <si>
    <t>2006–2011</t>
  </si>
  <si>
    <t>HDI Improvement Rank</t>
  </si>
  <si>
    <t>HDI Rank</t>
  </si>
  <si>
    <t>Human Development Index (HDI)</t>
  </si>
  <si>
    <t>2000–2010</t>
  </si>
  <si>
    <t>1990–2010</t>
  </si>
  <si>
    <t>1980–2010</t>
  </si>
  <si>
    <t>2009–2010</t>
  </si>
  <si>
    <t>2005–2010</t>
  </si>
  <si>
    <t>Loss (%)</t>
  </si>
  <si>
    <t>Overall loss (%)</t>
  </si>
  <si>
    <t>2000-2010</t>
  </si>
  <si>
    <t>Income Gini Coefficient</t>
  </si>
  <si>
    <t>Rank</t>
  </si>
  <si>
    <t>Births Attended by Skilled Health Personnel</t>
  </si>
  <si>
    <t>Antenatal Coverage of at Least One Visit</t>
  </si>
  <si>
    <t xml:space="preserve">Contraceptive Prevalence Rate, Any Method </t>
  </si>
  <si>
    <t>(%)</t>
  </si>
  <si>
    <t>Industry</t>
  </si>
  <si>
    <t>Sector</t>
  </si>
  <si>
    <t>Female Proportion (%)</t>
  </si>
  <si>
    <t>Elections</t>
  </si>
  <si>
    <t>Upper House or Senate</t>
  </si>
  <si>
    <t>Unit</t>
  </si>
  <si>
    <t>Data not available</t>
  </si>
  <si>
    <t>Arrivals of non-resident tourists in hotels and similar establishments</t>
  </si>
  <si>
    <t>THS</t>
  </si>
  <si>
    <t>Arrivals of non-resident visitors at national borders</t>
  </si>
  <si>
    <t>VF</t>
  </si>
  <si>
    <t>Arrivals of non-resident tourists at national borders</t>
  </si>
  <si>
    <t>TF</t>
  </si>
  <si>
    <t>Import Share</t>
  </si>
  <si>
    <t>Export Share</t>
  </si>
  <si>
    <t>Employment Share</t>
  </si>
  <si>
    <t xml:space="preserve">GDP Share </t>
  </si>
  <si>
    <t>1999-2001</t>
  </si>
  <si>
    <t>2003-2005</t>
  </si>
  <si>
    <t>Potash</t>
  </si>
  <si>
    <t>Phosphate</t>
  </si>
  <si>
    <t>Nitrogen</t>
  </si>
  <si>
    <t xml:space="preserve">Zimbabwe       </t>
  </si>
  <si>
    <t xml:space="preserve"> Zambia</t>
  </si>
  <si>
    <t xml:space="preserve"> Swaziland      </t>
  </si>
  <si>
    <t xml:space="preserve">Seychelles     </t>
  </si>
  <si>
    <t xml:space="preserve">Mozambique       </t>
  </si>
  <si>
    <t xml:space="preserve">Malawi         </t>
  </si>
  <si>
    <t xml:space="preserve">Madagascar     </t>
  </si>
  <si>
    <t xml:space="preserve">Lesotho     </t>
  </si>
  <si>
    <t xml:space="preserve">Botswana        </t>
  </si>
  <si>
    <t xml:space="preserve">Angola    </t>
  </si>
  <si>
    <t>Type of Fertilizer</t>
  </si>
  <si>
    <t>Yield (kg/ha)</t>
  </si>
  <si>
    <t>Area Planted (Ha)</t>
  </si>
  <si>
    <t>Fungicides, Herbicides, Insecticides</t>
  </si>
  <si>
    <t>Fertilizers, manufactured</t>
  </si>
  <si>
    <t>Tobacco</t>
  </si>
  <si>
    <t>Cotton</t>
  </si>
  <si>
    <t>Fruit</t>
  </si>
  <si>
    <t>Sugar Beans</t>
  </si>
  <si>
    <t>Soya Bean</t>
  </si>
  <si>
    <t>Rice</t>
  </si>
  <si>
    <t>Maize</t>
  </si>
  <si>
    <t>Cassava</t>
  </si>
  <si>
    <t>Goats</t>
  </si>
  <si>
    <t>Sheep</t>
  </si>
  <si>
    <t>Pigs</t>
  </si>
  <si>
    <t>Cattle</t>
  </si>
  <si>
    <t>Livestock Type</t>
  </si>
  <si>
    <t>Duck meat</t>
  </si>
  <si>
    <t>Chicken meat</t>
  </si>
  <si>
    <t xml:space="preserve"> Poultry  </t>
  </si>
  <si>
    <t>Goat meat</t>
  </si>
  <si>
    <t>Mutton and lamb meat</t>
  </si>
  <si>
    <t>Pig/swine meat (pork)</t>
  </si>
  <si>
    <t>Beef and veal</t>
  </si>
  <si>
    <t xml:space="preserve">Livestock  </t>
  </si>
  <si>
    <t>Meat Type</t>
  </si>
  <si>
    <t>Animal Type</t>
  </si>
  <si>
    <t xml:space="preserve">Zambia        </t>
  </si>
  <si>
    <t xml:space="preserve">Swaziland </t>
  </si>
  <si>
    <t xml:space="preserve">South Africa  </t>
  </si>
  <si>
    <t xml:space="preserve">Seychelles      </t>
  </si>
  <si>
    <t xml:space="preserve">Namibia     </t>
  </si>
  <si>
    <t xml:space="preserve">Mauritius    </t>
  </si>
  <si>
    <t xml:space="preserve">Malawi    </t>
  </si>
  <si>
    <t xml:space="preserve">Madagascar      </t>
  </si>
  <si>
    <t xml:space="preserve">Angola     </t>
  </si>
  <si>
    <t>Domestic</t>
  </si>
  <si>
    <t>*** Angola, DRC and Madagascar are required to deposit instruments of implementation</t>
  </si>
  <si>
    <t>** The protocol entered into force upon the adoption of the agreement amending the Treaty of SADC at Blantyre in August 2002. Thus there will be no further requirement for individual SADC member states to ratify the protocol.</t>
  </si>
  <si>
    <t>* MoU – Memorandum of Understanding</t>
  </si>
  <si>
    <t># Madagascar is required to accede to the Treaty</t>
  </si>
  <si>
    <t>A: Country adopted</t>
  </si>
  <si>
    <t>S: Country signed</t>
  </si>
  <si>
    <t>C: Country acceded</t>
  </si>
  <si>
    <t>R: Country Ratified</t>
  </si>
  <si>
    <t>S</t>
  </si>
  <si>
    <t>SADC MoU on Macroeconomic Convergence</t>
  </si>
  <si>
    <t>SADC MoU on Cooperation in Taxation and Related Matters</t>
  </si>
  <si>
    <t>MoU* in Standardisation, Quality Assurance, Accreditation and Metrology in SADC (SQAM)</t>
  </si>
  <si>
    <t>Memorandum of Understanding</t>
  </si>
  <si>
    <t>Declaration Agriculture and Food Security</t>
  </si>
  <si>
    <t>Declaration on HIV and AIDS</t>
  </si>
  <si>
    <t>Declaration on Information and Communications Technology (ICT)</t>
  </si>
  <si>
    <t>Declaration Concerning Firearms, Ammunition and Other Related Materials</t>
  </si>
  <si>
    <t>Declaration of Productivity</t>
  </si>
  <si>
    <t>Declaration Towards a Southern Africa Free of Anti-personnel Landmines</t>
  </si>
  <si>
    <t>Declaration on Gender and Development</t>
  </si>
  <si>
    <t xml:space="preserve">Declaration </t>
  </si>
  <si>
    <t>Charter</t>
  </si>
  <si>
    <t>R</t>
  </si>
  <si>
    <t>C</t>
  </si>
  <si>
    <t>A</t>
  </si>
  <si>
    <t>07/08/2000***</t>
  </si>
  <si>
    <t>31/09/2000</t>
  </si>
  <si>
    <t>Protocol</t>
  </si>
  <si>
    <t xml:space="preserve">Legal Instrument </t>
  </si>
  <si>
    <t>Sr. No.</t>
  </si>
  <si>
    <t xml:space="preserve">Type of SADC Legal Instrument </t>
  </si>
  <si>
    <t>Status in Member States</t>
  </si>
  <si>
    <t>Total Number of Countries Which Have:</t>
  </si>
  <si>
    <t>Date of Entry into Force</t>
  </si>
  <si>
    <t>UN Human Development Reports; figures for 2001 to 2007 are not strictly comparable with 2010, given that the UN adopted a new methodology to compile the HDI in 2010 .</t>
  </si>
  <si>
    <t xml:space="preserve">Source:  </t>
  </si>
  <si>
    <t>Women in ministerial level positions is the number of women in ministerial or equivalent positions in the government.</t>
  </si>
  <si>
    <t xml:space="preserve">Definition: </t>
  </si>
  <si>
    <t>Angola - TF; (1995-2001) Country data</t>
  </si>
  <si>
    <t>Botswna - TF</t>
  </si>
  <si>
    <t>DRC - TF, (2002-2004,2007-2009) Arrivals by air only</t>
  </si>
  <si>
    <t>Lesotho - VF + TF</t>
  </si>
  <si>
    <t>Madagascar - TF, Arrivals of non-resident tourists by air</t>
  </si>
  <si>
    <t>Malawi - TF</t>
  </si>
  <si>
    <t>Namibia - TF</t>
  </si>
  <si>
    <t>Swaziland - THS, (1995-2002) Arrivals in hotels only</t>
  </si>
  <si>
    <t>Tanzania - TF</t>
  </si>
  <si>
    <t>Zambia - TF</t>
  </si>
  <si>
    <t>Zimbabwe - VF + TF</t>
  </si>
  <si>
    <t xml:space="preserve"> Source: </t>
  </si>
  <si>
    <t>Indicator: Tuberculosis prevalence rate (per 100,000 population, WHO) Row: Country Column: Year; midpoint</t>
  </si>
  <si>
    <t>Comparisons: Member State vs other souces</t>
  </si>
  <si>
    <t>(Constant 2005 PPP$)</t>
  </si>
  <si>
    <t>Quintile Income Ratio</t>
  </si>
  <si>
    <t>2001 (M)</t>
  </si>
  <si>
    <t>2007 (D)</t>
  </si>
  <si>
    <t>2009 (D)</t>
  </si>
  <si>
    <t>2004 (D)</t>
  </si>
  <si>
    <t>2008 (N)</t>
  </si>
  <si>
    <t>2008 (D)</t>
  </si>
  <si>
    <t>2006 (D)</t>
  </si>
  <si>
    <t>Multidimensional Poverty Index</t>
  </si>
  <si>
    <t>Headcount</t>
  </si>
  <si>
    <t xml:space="preserve">Total </t>
  </si>
  <si>
    <t xml:space="preserve">(% of married women ages 15 - 49) </t>
  </si>
  <si>
    <t>1.2 MIGRANT REMITTANCES</t>
  </si>
  <si>
    <t>Primary</t>
  </si>
  <si>
    <t>Secondary</t>
  </si>
  <si>
    <t>Tertiary</t>
  </si>
  <si>
    <t>'000 Ha</t>
  </si>
  <si>
    <t>%</t>
  </si>
  <si>
    <t>Production (000 Tonne)</t>
  </si>
  <si>
    <t>Exports</t>
  </si>
  <si>
    <t>Imports</t>
  </si>
  <si>
    <t>Level</t>
  </si>
  <si>
    <t>Humanities and arts</t>
  </si>
  <si>
    <t>Area</t>
  </si>
  <si>
    <t xml:space="preserve"> Area</t>
  </si>
  <si>
    <t>Human Development Index (HDI) Value</t>
  </si>
  <si>
    <r>
      <t>2000-2011</t>
    </r>
    <r>
      <rPr>
        <b/>
        <vertAlign val="superscript"/>
        <sz val="11"/>
        <rFont val="Tahoma"/>
        <family val="2"/>
      </rPr>
      <t>b</t>
    </r>
  </si>
  <si>
    <t>Lower or Single House</t>
  </si>
  <si>
    <t xml:space="preserve">Unemployed  </t>
  </si>
  <si>
    <t>Product / Input</t>
  </si>
  <si>
    <t>Forest Area as a Percentage of Land Area, (%)</t>
  </si>
  <si>
    <t>Exports / Imports</t>
  </si>
  <si>
    <t>Population Density, Person  Per Sq. Km</t>
  </si>
  <si>
    <t xml:space="preserve"> 1.1.6 Population in Private Households  in SADC By Size of Household, Person Per Household, Latest Year</t>
  </si>
  <si>
    <t xml:space="preserve"> 4.3 Women in National Parliament in SADC, Number, Latest Year</t>
  </si>
  <si>
    <t>Democratic Republic of Congo</t>
  </si>
  <si>
    <t>Source: </t>
  </si>
  <si>
    <t>1998: SADC Regional Human Development Report 2000, Summary Table of Main Indicators, p. 22</t>
  </si>
  <si>
    <t xml:space="preserve">SADC   Total </t>
  </si>
  <si>
    <t>Human Development Report 2011 - Sustainability and Equity: A Better Future for All - http://hdr.undp.org/en/reports/global/hdr2011/</t>
  </si>
  <si>
    <t>Human Development Report 2010: 20th Anniversary Edition, The Real Wealth of Nations: Pathways to Human Development - http://hdr.undp.org/en/reports/global/hdr2010/</t>
  </si>
  <si>
    <t>Millennium Development Goals Database; United Nations Statistics Division: UNData - http://unstats.un.org/unsd/</t>
  </si>
  <si>
    <t>Gender Statistics Database, The World Bank: http://databank.worldbank.org/Data/Views/VariableSelection/SelectVariables.aspx?source=Gender%20Statistics, Downloaded, 14 April 2011</t>
  </si>
  <si>
    <t>African Development Indicators (ADI): http://data.worldbank.org/data-catalog/africa-development-indicators, World Bank staff estimates based on primary household survey data obtained from government statistical agencies and World Bank country departments. Data for high-income economies are from the Luxembourg Income Study database. For more information and methodology, please see PovcalNet (http://iresearch.worldbank.org/PovcalNet/jsp/index.jsp).</t>
  </si>
  <si>
    <t>Remittances Share of GDP, (%)</t>
  </si>
  <si>
    <t>Remittances Inflows, Million US $</t>
  </si>
  <si>
    <t xml:space="preserve">Migrant Remittance Outflows, Million US $ </t>
  </si>
  <si>
    <r>
      <t>Human Development Index (HDI)</t>
    </r>
    <r>
      <rPr>
        <b/>
        <vertAlign val="superscript"/>
        <sz val="11"/>
        <rFont val="Tahoma"/>
        <family val="2"/>
      </rPr>
      <t xml:space="preserve"> </t>
    </r>
    <r>
      <rPr>
        <b/>
        <sz val="11"/>
        <rFont val="Tahoma"/>
        <family val="2"/>
      </rPr>
      <t xml:space="preserve">                   </t>
    </r>
  </si>
  <si>
    <t>Life Expectancy at Birth</t>
  </si>
  <si>
    <t>Mean Years of Schooling</t>
  </si>
  <si>
    <t>Expected Years of Schooling</t>
  </si>
  <si>
    <t>Gross National Income (GNI) Per Capita</t>
  </si>
  <si>
    <t>GNI Per Capita Rank Minus HDI Rank</t>
  </si>
  <si>
    <t>Non-Income HDI Value</t>
  </si>
  <si>
    <t>(Years)</t>
  </si>
  <si>
    <r>
      <t xml:space="preserve"> HDI Rank Change</t>
    </r>
    <r>
      <rPr>
        <b/>
        <vertAlign val="superscript"/>
        <sz val="11"/>
        <color indexed="8"/>
        <rFont val="Tahoma"/>
        <family val="2"/>
      </rPr>
      <t xml:space="preserve"> </t>
    </r>
    <r>
      <rPr>
        <b/>
        <sz val="11"/>
        <color indexed="8"/>
        <rFont val="Tahoma"/>
        <family val="2"/>
      </rPr>
      <t xml:space="preserve"> </t>
    </r>
  </si>
  <si>
    <t>Average Annual HDI Growth, (%)</t>
  </si>
  <si>
    <r>
      <t>1980-2010</t>
    </r>
    <r>
      <rPr>
        <b/>
        <vertAlign val="superscript"/>
        <sz val="11"/>
        <rFont val="Tahoma"/>
        <family val="2"/>
      </rPr>
      <t xml:space="preserve"> </t>
    </r>
  </si>
  <si>
    <r>
      <t>Inequality-Adjusted Education Index</t>
    </r>
    <r>
      <rPr>
        <b/>
        <vertAlign val="superscript"/>
        <sz val="11"/>
        <rFont val="Tahoma"/>
        <family val="2"/>
      </rPr>
      <t xml:space="preserve"> </t>
    </r>
  </si>
  <si>
    <r>
      <t>Inequality-Adjusted Income Index</t>
    </r>
    <r>
      <rPr>
        <b/>
        <i/>
        <vertAlign val="superscript"/>
        <sz val="11"/>
        <rFont val="Tahoma"/>
        <family val="2"/>
      </rPr>
      <t xml:space="preserve"> </t>
    </r>
  </si>
  <si>
    <r>
      <t>2000-2011</t>
    </r>
    <r>
      <rPr>
        <b/>
        <vertAlign val="superscript"/>
        <sz val="11"/>
        <rFont val="Tahoma"/>
        <family val="2"/>
      </rPr>
      <t xml:space="preserve"> </t>
    </r>
  </si>
  <si>
    <r>
      <t>Gender Inequality Index</t>
    </r>
    <r>
      <rPr>
        <b/>
        <vertAlign val="superscript"/>
        <sz val="11"/>
        <rFont val="Tahoma"/>
        <family val="2"/>
      </rPr>
      <t xml:space="preserve"> </t>
    </r>
  </si>
  <si>
    <r>
      <t>Maternal Mortality Ratio</t>
    </r>
    <r>
      <rPr>
        <b/>
        <vertAlign val="superscript"/>
        <sz val="11"/>
        <rFont val="Tahoma"/>
        <family val="2"/>
      </rPr>
      <t xml:space="preserve"> </t>
    </r>
  </si>
  <si>
    <r>
      <t>Adolescent Fertility Rate</t>
    </r>
    <r>
      <rPr>
        <b/>
        <vertAlign val="superscript"/>
        <sz val="11"/>
        <rFont val="Tahoma"/>
        <family val="2"/>
      </rPr>
      <t xml:space="preserve"> </t>
    </r>
  </si>
  <si>
    <r>
      <t>2003–2008</t>
    </r>
    <r>
      <rPr>
        <b/>
        <vertAlign val="superscript"/>
        <sz val="11"/>
        <rFont val="Tahoma"/>
        <family val="2"/>
      </rPr>
      <t xml:space="preserve"> </t>
    </r>
  </si>
  <si>
    <r>
      <t>1990–2008</t>
    </r>
    <r>
      <rPr>
        <b/>
        <vertAlign val="superscript"/>
        <sz val="11"/>
        <rFont val="Tahoma"/>
        <family val="2"/>
      </rPr>
      <t xml:space="preserve"> </t>
    </r>
  </si>
  <si>
    <r>
      <t>2005-2009</t>
    </r>
    <r>
      <rPr>
        <b/>
        <vertAlign val="superscript"/>
        <sz val="11"/>
        <rFont val="Tahoma"/>
        <family val="2"/>
      </rPr>
      <t xml:space="preserve"> </t>
    </r>
  </si>
  <si>
    <r>
      <t>2000–2008</t>
    </r>
    <r>
      <rPr>
        <b/>
        <vertAlign val="superscript"/>
        <sz val="11"/>
        <rFont val="Tahoma"/>
        <family val="2"/>
      </rPr>
      <t xml:space="preserve"> </t>
    </r>
  </si>
  <si>
    <t xml:space="preserve">Total Fertility Rate </t>
  </si>
  <si>
    <r>
      <t>Value</t>
    </r>
    <r>
      <rPr>
        <b/>
        <vertAlign val="superscript"/>
        <sz val="11"/>
        <rFont val="Tahoma"/>
        <family val="2"/>
      </rPr>
      <t xml:space="preserve"> </t>
    </r>
  </si>
  <si>
    <t>(Thousands)</t>
  </si>
  <si>
    <t>Intensity of Deprivation</t>
  </si>
  <si>
    <t>Share of Multidimensional Poor With Deprivations in Environmental Services</t>
  </si>
  <si>
    <t>Clean Water</t>
  </si>
  <si>
    <t>Improved Sanitation</t>
  </si>
  <si>
    <t>Modern Fuels</t>
  </si>
  <si>
    <t>PPP $ 1.25 a Day</t>
  </si>
  <si>
    <t>Population Below Income Poverty Line</t>
  </si>
  <si>
    <t>National Poverty Line</t>
  </si>
  <si>
    <r>
      <t>2000-2009</t>
    </r>
    <r>
      <rPr>
        <b/>
        <vertAlign val="superscript"/>
        <sz val="11"/>
        <rFont val="Tahoma"/>
        <family val="2"/>
      </rPr>
      <t xml:space="preserve"> </t>
    </r>
  </si>
  <si>
    <t>'000</t>
  </si>
  <si>
    <t xml:space="preserve">'000  </t>
  </si>
  <si>
    <t>% of Land Area</t>
  </si>
  <si>
    <t>Agricultural Population</t>
  </si>
  <si>
    <t>Total Population</t>
  </si>
  <si>
    <t>Permanent Crop</t>
  </si>
  <si>
    <t>Arable Land</t>
  </si>
  <si>
    <t>Total Agricultural Land</t>
  </si>
  <si>
    <t>Land Area</t>
  </si>
  <si>
    <t>…</t>
  </si>
  <si>
    <t>5-9</t>
  </si>
  <si>
    <t>15-19</t>
  </si>
  <si>
    <t>20-24</t>
  </si>
  <si>
    <t>25-54</t>
  </si>
  <si>
    <t>$ (PPP) Per Day</t>
  </si>
  <si>
    <t xml:space="preserve">  Total Labour Force</t>
  </si>
  <si>
    <t>SADC -  Total</t>
  </si>
  <si>
    <t>na</t>
  </si>
  <si>
    <t>Income Share Held By:</t>
  </si>
  <si>
    <t>World Bank - http://data.worldbank.org/topic/poverty; downloaded 7 June 2013</t>
  </si>
  <si>
    <t>Lowest Ten Percent</t>
  </si>
  <si>
    <t>Highest Ten Percent</t>
  </si>
  <si>
    <t>Lowest Twenty Percent</t>
  </si>
  <si>
    <t>Second Twenty Percent</t>
  </si>
  <si>
    <t>Third Twenty Percent</t>
  </si>
  <si>
    <t>Fourth Twenty Percent</t>
  </si>
  <si>
    <t>Highest Twenty Percent</t>
  </si>
  <si>
    <t>2007-2012</t>
  </si>
  <si>
    <t>2011-2012</t>
  </si>
  <si>
    <t xml:space="preserve">Deaths per 100,000 live births </t>
  </si>
  <si>
    <t xml:space="preserve">Births per 1,000 women ages 15-19 </t>
  </si>
  <si>
    <t>2006-2010</t>
  </si>
  <si>
    <t>2010 (M)</t>
  </si>
  <si>
    <t>Contribution of deprivation to overall poverty (%)</t>
  </si>
  <si>
    <t>Health</t>
  </si>
  <si>
    <t>Living standards</t>
  </si>
  <si>
    <t>2008/2009 (D)</t>
  </si>
  <si>
    <t>2002-2011</t>
  </si>
  <si>
    <t>2002-2012</t>
  </si>
  <si>
    <t>2010 (D)</t>
  </si>
  <si>
    <t>2006/2007 (D)</t>
  </si>
  <si>
    <t>2010/2011 (D)</t>
  </si>
  <si>
    <t xml:space="preserve">Births per woman </t>
  </si>
  <si>
    <t>Table 1: HDR_2013_Statistical_Tables, Human Development Report 2013 The Rise of the South Human Progress in a Diverse World, http://hdr.undp.org/en/media/HDR_2013_Statistical_Tables.xlsx</t>
  </si>
  <si>
    <t>Table 2: HDR_2013_Statistical_Tables, Human Development Report 2013 The Rise of the South Human Progress in a Diverse World, http://hdr.undp.org/en/media/HDR_2013_Statistical_Tables.xlsx</t>
  </si>
  <si>
    <t>Table 3: HDR_2013_Statistical_Tables, Human Development Report 2013 The Rise of the South Human Progress in a Diverse World, http://hdr.undp.org/en/media/HDR_2013_Statistical_Tables.xlsx</t>
  </si>
  <si>
    <t>Table 4: HDR_2013_Statistical_Tables, Human Development Report 2013 The Rise of the South Human Progress in a Diverse World, http://hdr.undp.org/en/media/HDR_2013_Statistical_Tables.xlsx</t>
  </si>
  <si>
    <t>Table 5: HDR_2013_Statistical_Tables, Human Development Report 2013 The Rise of the South Human Progress in a Diverse World, http://hdr.undp.org/en/media/HDR_2013_Statistical_Tables.xlsx</t>
  </si>
  <si>
    <t>9. ENVIRONMENTAL AND SUSTAINABLE DEVELOPMENT</t>
  </si>
  <si>
    <t>4 213</t>
  </si>
  <si>
    <t>23.4 - 6.4</t>
  </si>
  <si>
    <t>30.6 - 19.3</t>
  </si>
  <si>
    <t>Land Development</t>
  </si>
  <si>
    <t>Livestock (Fixed Assets)</t>
  </si>
  <si>
    <t>Livestock (inventory)</t>
  </si>
  <si>
    <t>Machinery &amp; Equipment</t>
  </si>
  <si>
    <t>Plantation Crops</t>
  </si>
  <si>
    <t>Structures for Livestock</t>
  </si>
  <si>
    <t>SADC Total</t>
  </si>
  <si>
    <t>Total Capital Stock</t>
  </si>
  <si>
    <t>Capital Stock ,  Constant 2005 Prices, Million US $,</t>
  </si>
  <si>
    <t xml:space="preserve">Primary  </t>
  </si>
  <si>
    <t xml:space="preserve">Secondary  </t>
  </si>
  <si>
    <t>World Rank</t>
  </si>
  <si>
    <t>8 2012</t>
  </si>
  <si>
    <t>---</t>
  </si>
  <si>
    <t>10 2009</t>
  </si>
  <si>
    <t>11 2011</t>
  </si>
  <si>
    <t>1 2007</t>
  </si>
  <si>
    <t>5 2012</t>
  </si>
  <si>
    <t>6 2012</t>
  </si>
  <si>
    <t>10 2010</t>
  </si>
  <si>
    <t>5 2009</t>
  </si>
  <si>
    <t>9 2011</t>
  </si>
  <si>
    <t>4 2009</t>
  </si>
  <si>
    <t>* Figures correspond to the number of seats currently filled in Parliament</t>
  </si>
  <si>
    <t>1 - South Africa: The figures on the distribution of seats do not include the 36 special rotating delegates appointed on an ad hoc basis, and all percentages given are therefore calculated on the basis of the 54 permanent seats.</t>
  </si>
  <si>
    <t>Situation as of :</t>
  </si>
  <si>
    <t>Seats*</t>
  </si>
  <si>
    <t>Women</t>
  </si>
  <si>
    <t>9 1992</t>
  </si>
  <si>
    <t>9 2008</t>
  </si>
  <si>
    <t>10 2004</t>
  </si>
  <si>
    <t>7 2006</t>
  </si>
  <si>
    <t>2 2007</t>
  </si>
  <si>
    <t>3 2007</t>
  </si>
  <si>
    <t>9 2007</t>
  </si>
  <si>
    <t>3 2001</t>
  </si>
  <si>
    <t>4 2008</t>
  </si>
  <si>
    <t>5 2004</t>
  </si>
  <si>
    <t>7 2005</t>
  </si>
  <si>
    <t>5 2010</t>
  </si>
  <si>
    <t>12 2004</t>
  </si>
  <si>
    <t>11 2004</t>
  </si>
  <si>
    <t>11 2009</t>
  </si>
  <si>
    <t>11 2010</t>
  </si>
  <si>
    <t>5 2007</t>
  </si>
  <si>
    <t>4 2004</t>
  </si>
  <si>
    <t>10 2003</t>
  </si>
  <si>
    <t>10 2008</t>
  </si>
  <si>
    <t>12 2005</t>
  </si>
  <si>
    <t>9 2006</t>
  </si>
  <si>
    <t>3 2005</t>
  </si>
  <si>
    <t>11 2005</t>
  </si>
  <si>
    <t>3 2008</t>
  </si>
  <si>
    <t>General &amp; Other Programmes</t>
  </si>
  <si>
    <t>Total Land / Country Area</t>
  </si>
  <si>
    <t xml:space="preserve">Permanent &amp; Temporary Meadows &amp; Pastures </t>
  </si>
  <si>
    <t>Arable Land and Permanent Crops</t>
  </si>
  <si>
    <t>TOTAL AREA EQUIPPED FOR IRRIGATION</t>
  </si>
  <si>
    <t>SHARE OF TOTAL AREA EQUIPPED FOR IRRIGATION IN ARABLE LAND AND PERMANENT CROPS</t>
  </si>
  <si>
    <t>SADC Secretariat  Statistics Unit, Trade Database, 20 November 2013</t>
  </si>
  <si>
    <t xml:space="preserve"> Total Forest Area, 000 Ha</t>
  </si>
  <si>
    <t xml:space="preserve">200 5 </t>
  </si>
  <si>
    <t>Food and Agriculture Organisation (FAO): http://faostat.fao.org/, downloaded 19 November 2013</t>
  </si>
  <si>
    <t>Angola, Luanda</t>
  </si>
  <si>
    <t>n.a.</t>
  </si>
  <si>
    <t>10-14</t>
  </si>
  <si>
    <t xml:space="preserve">National Statistics Offices of Member States </t>
  </si>
  <si>
    <t>World DataBank, Health Nutrition and Population Statistics: http://databank.worldbank.org/data/views/reports/tableview.aspx; downloaded 16 October 2013: Angola (1980-2011), Botswana (1980, 1985-1990, 1995-2000, 2002-2010),  Democratic Republic of Congo(1980-2011), Lesotho(1980-1990, 1995-2011), Madagascar (1980-2011),  Malawi (1980-1990, 1995-2007), Mauritius (1981), Namibia (1980-2011),  Seychelles (1981, South Africa (1980-2001, Swaziland (1980-2006), United Republic of Tanzania (1980-2001), Zambia(1980-2011), Zimbabwe (1980-2011)</t>
  </si>
  <si>
    <t>World DataBank, Health Nutrition and Population Statistics: http://databank.worldbank.org/data/views/reports/tableview.aspx; downloaded 16 October 2013: Angola (1980-2002), Botswana(1980, 1985-1990, 1995),  Democratic Republic of Congo (1980-2002), Lesotho (1980-2002), Madagascar (1980-2002),  Malawi (1980-1995), Mauritius (1980-1995),  Namibia (1980-1990, 1995, 2002),  South Africa (1980-2001), Swaziland (1980-2002), United Republic of Tanzania (1980-1995), Zambia (1980-1995), Zimbabwe (1980-2002)</t>
  </si>
  <si>
    <t xml:space="preserve">World DataBank, Health Nutrition and Population Statistics: http://databank.worldbank.org/data/views/reports/tableview.aspx; downloaded 16 October 2013: Angola (1980-2002, Male &amp; Female: 2003-2011), Botswana (1980, 1985-1990, 1995, Male &amp; Female: 2000, 2002),  Democratic Republic of Congo (1980-2002, Male &amp; Female: 2003-2011), Lesotho (1980-2002, Male &amp; Female: 2009-2010), Madagascar (1980-2011),  Malawi (1980-1995), Mauritius (1980-1995, Male &amp; Female: 2000-2011), Mozambique (1980-2002, Male &amp; Female: 2003-2006), Namibia (1980-2002, Male &amp; Female: 2006-2011),  Seychelles (Male &amp; Female: 2002-2011), South Africa (1980-2001), Swaziland (1980-2001, Male &amp; Female: 2002-2006), United Republic of Tanzania (1980-1995, Male &amp; Female: 2000-2001), Zambia (1980-1995, Male &amp; Female: 2008), Zimbabwe (1980-2002, Male &amp; Female: 2003-2006) </t>
  </si>
  <si>
    <t>Gender Parity Index in Primary, Secondary and Tertiary School, Millennium Development Goals Database | United Nations Statistics Division: UNData - http://unstats.un.org/unsd/; downloaded October 2013: Democratic Republic of Congo (2007-2011), Madagascar</t>
  </si>
  <si>
    <t>2012 IMR</t>
  </si>
  <si>
    <t>Millennium Development Goals Database | United Nations Statistics Division, http://unstats.un.org/unsd/; downloaded 21 October 2013: Angola, Botswana (2011),  Democratic Republic of Congo, Lesotho (2011), Madagascar,  Mauritius (2001-2011), Namibia,  South Africa, Swaziland (2011), United Republic of Tanzania (2011), Zambia, Zimbabwe</t>
  </si>
  <si>
    <t>Midpoint estimates, Millennium Development Goals Database | United Nations Statistics Division, http://unstats.un.org/unsd/; downloaded 21 October 2013: Angola, Botswana (2011),  Democratic Republic of Congo, Lesotho (2011), Madagascar,  Malawi (1990-2004), Namibia,  South Africa, Swaziland (2011), United Republic of Tanzania (2011), Zambia, Zimbabwe</t>
  </si>
  <si>
    <t>World dataBank - Health Nutrition and Population Statistics (HNP): http://databank.worldbank.org/ddp/home.do?Step=2&amp;id=4&amp;hActiveDimensionId=HNP_Series: Lesotho (Male &amp; Female-1997, 1999, 2007), United Republic of Tanzania (Male &amp; Female-2001, 2006), Zambia (Male &amp; Female-1990, 1998, 2000), Zimbabwe (Male &amp; Female-1999)</t>
  </si>
  <si>
    <t>United Nation's, World's Women: http://unstats.un.org/unsd/demographic/products/Worldswomen/WW_full%20report_color.pdf; http://unstats.un.org/unsd/demographic/products/Worldswomen/WW_full%20report_BW.pdf: Data for 1994-2005 (Angola, Democratic Republic of Congo, Lesotho, Madagascar,  Malawi, Mauritius, Namibia, South Africa, United Republic of Tanzania, Zambia, Zimbabwe)</t>
  </si>
  <si>
    <t>International Labour Organization, using World Bank population estimates, Gender Statistics, World Bank: http://databank.worldbank.org/Data/Views/VariableSelection/SelectVariables.aspx?source=Gender%20Statistics, : downloaded 14 April 2011: Malawi (2000-2009), Namibia (2000-2009),  Zambia (2000-2009), Zimbabwe(2000-2009)</t>
  </si>
  <si>
    <t>Derived from Table 8.2.1 - Arrivals of Non Resident Tourists/Visitors in  SADC, Thousand, 1995 - 2012;  Annual growth in arrivals for the periods 2002 - 2007 &amp; 2000 - 2009 = average for the period</t>
  </si>
  <si>
    <t>Regional Tourism Organisation of Southern Africa (RETOSA): http://www.retosa.co.za/; downloaded: 8 March 2013:  Democratic Republic of Congo, Madagascar, Namibia,  United Republic of Tanzania, Zambia, Zimbabwe (2008-2009)</t>
  </si>
  <si>
    <t xml:space="preserve">Regional Tourism Organisation of Southern Africa (RETOSA): http://www.retosa.co.za/; downloaded: 8 March 2013: Madagascar,  Namibia, United Republic of Tanzania, Zambia,  </t>
  </si>
  <si>
    <t>Regional Tourism Organisation of Southern Africa (RETOSA): http://www.retosa.co.za/; downloaded: 8 March 2013: Angola, Democratic Republic of Congo, Madagascar, Namibia, United Republic of Tanzania, Zambia</t>
  </si>
  <si>
    <t>Regional Tourism Organisation of Southern Africa (RETOSA): http://www.retosa.co.za/; downloaded:  8 March 2013: Angola, Madagascar, Namibia,United Republic of Tanzania, Zambia, Zimbabwe</t>
  </si>
  <si>
    <t>SADC Secretariat Statistics Unit, Trade Database, Exports &amp; Imports Share, 2009 - 2011: Angola, Democratic Republic of Congo, Madagascar, Malawi, Mozambique, Namibia, Zambia &amp; Zimbabwe</t>
  </si>
  <si>
    <t>SADC  Secretariat AIMS Database, Directorate of Food, Agriculture and Natural Resources (FANR):  Mozambique, (2000 - 2010 Production), Namibia, (2000 - 2009), Zimbabwe (2000 - 2007)</t>
  </si>
  <si>
    <t xml:space="preserve">United Nations Statistics Division - UNData,  Food and Agriculture Organisation (FAO): http://faostat.fao.org/; dpwnloaded 2012: Mozambique, (2009 - 2010 Production &amp; Area), Namibia (2010) </t>
  </si>
  <si>
    <t>SADC  Secretariat AIMS Database, Directorate of Food, Agriculture and Natural Resources (FANR):  Mozambique, (2000 - 2010 Production), Namibia, (2000 - 2009), Zimbabwe</t>
  </si>
  <si>
    <t xml:space="preserve">United Nations Statistics Division - UNData, Food and Agriculture Organisation (FAO): http://faostat.fao.org/ , downloaded 2012:  Mozambique, (2000 -2005 &amp; 2009 - 2010 Area), South Africa, Zimbabwe </t>
  </si>
  <si>
    <t>SADC  Secretariat AIMS Database, Directorate of Food, Agriculture and Natural Resources (FANR):  Mozambique, (2009 - 2010 Production), Zambia</t>
  </si>
  <si>
    <t xml:space="preserve">United Nations Statistics Division - UNData, Food and Agriculture Organisation (FAO): http://faostat.fao.org/, downloaded 2012:  South Africa,  Zimbabwe </t>
  </si>
  <si>
    <t>SADC  Secretariat AIMS Database, Directorate of Food, Agriculture and Natural Resources (FANR):   Zimbabwe (2000)</t>
  </si>
  <si>
    <t>United Nations Statistics Division - UNData, Food and Agriculture Organisation (FAO): http://faostat.fao.org/, downloaded 2012:  Zimbabwe (2001 - 2010)</t>
  </si>
  <si>
    <t xml:space="preserve">SADC  Secretariat AIMS Database, Directorate of Food, Agriculture and Natural Resources (FANR): Lesotho (2000 - 2010), Namibia (2000-2010) </t>
  </si>
  <si>
    <t>United Nations Statistics Division - UNData, Food and Agriculture Organisation (FAO): http://faostat.fao.org/, downloaded 2012:  Lesotho, (2010), Zambia (2000-2010), Zimbabwe (2000-2010)</t>
  </si>
  <si>
    <t>SADC  Secretariat AIMS Database, Directorate of Food, Agriculture and Natural Resources (FANR):  Zambia, Zimbabwe (2000 - 2007 Production and Area)</t>
  </si>
  <si>
    <t>United Nations Statistics Division - UNData, Food and Agriculture Organisation (FAO): http://faostat.fao.org/ downloaded 2012:  Namibia (2000-2010)</t>
  </si>
  <si>
    <t>SADC  Secretariat AIMS Database, Directorate of Food, Agriculture and Natural Resources (FANR):  Angola, (2000, 2006 - 2009), Zambia, Zimbabwe (2000 - 2007)</t>
  </si>
  <si>
    <t>SADC  Secretariat AIMS Database, Directorate of Food, Agriculture and Natural Resources (FANR): Madagascar (2000 - 2007 Production),  Malawi (2000-2009 Production), Zimbabwe (2000-2007)</t>
  </si>
  <si>
    <t>United Nations Statistics Division - UNData, Food and Agriculture Organisation (FAO): http://faostat.fao.org/, downloaded 2012: Mozambique (2000-2010), Namibia (2000-2010),  Zambia (2000-2010), Zimbabwe (2008 - 2010)</t>
  </si>
  <si>
    <t>SADC  Secretariat AIMS Database, Directorate of Food, Agriculture and Natural Resources (FANR): Zimbabwe (2000 - 2007)</t>
  </si>
  <si>
    <t>United Nations Statistics Division - UNData, Food and Agriculture Organisation (FAO): http://faostat.fao.org/, downloaded 2012:  Angola (2002 - 2010),  Mozambique (2002 - 2010),  Zimbabwe (2008 - 2010)</t>
  </si>
  <si>
    <t>United Nations Statistics Division - UNData, Food and Agriculture Organisation (FAO): http://faostat.fao.org/, downloaded 2012 :  Malawi (2000-2010), Mozambique (2000-2010), Zambia  (2000-2010), Zimbabwe (2000-2010)</t>
  </si>
  <si>
    <t xml:space="preserve">SADC Secretariat Statistics Unit, Trade Database, 19 November 2013:  </t>
  </si>
  <si>
    <t xml:space="preserve">SADC Secretariat Statistics Unit, Trade Database, 19 November 2013 </t>
  </si>
  <si>
    <t>SADC  Secretariat AIMS Database, Directorate of Food, Agriculture and Natural Resources (FANR):  Angola (2008 Goats only;  2009 - 2010); Democratic Republic of Congo (2001 - 2008); Madagascar (2001 - 2008); Mozambique (2001 -  2003 for Cattle, sheep &amp; Goats, 2006 - 2008 for Cattle &amp; Sheep); Namibia (2000 - 2006); Zambia (2001 - 2008), Zimbabwe (2000, 2002 - 2011 for Cattle), 2001 for all types)</t>
  </si>
  <si>
    <t>United Nations Statistics Division - UNData, Food and Agriculture Organisation (FAO) - http://faostat.fao.org:  Angola (2000), Democratic Republic of Congo (2000,  2009 - 2010), Madagascar (2000, 2009 - 2010), Mozambique (2000, 2009 - 2010), Namibia (2009 - 2010), Zambia (2000, 2009 - 2010), Zimbabwe (2009 - 2010)</t>
  </si>
  <si>
    <t>Table 32,  United Nations Statistical Yearbook 2009 (fifty fourth issue): Mozambique (2001 - 2003 for pigs, 2004 - 2005 for all livestock types, 2006 - 2008 for pigs + goats), Namibia (2007 - 2008), Zimbabwe (2002 - 2008 for pigs, sheep &amp; goats)</t>
  </si>
  <si>
    <t>http://www.fao.org/figis/servlet/ , downloaded 21 November 2013: Angola, Botswana (1990-1998, 2009-2011),  Democratic Republic of Congo, Lesotho, Madagascar,  Malawi (1990-1998), Mauritius (1990-1998), Mozambique, Namibia,  Seychelles (1990-1998, South Africa, Swaziland, United Republic of Tanzania, Zambia, Zimbabwe</t>
  </si>
  <si>
    <t>Definitions:</t>
  </si>
  <si>
    <t>kt of oil equivalent</t>
  </si>
  <si>
    <t>Producers of different types of electricity - public producers and self producers</t>
  </si>
  <si>
    <t>Total electricity production = total production by public providers + total by self producers</t>
  </si>
  <si>
    <t>Mauritius*</t>
  </si>
  <si>
    <t>Madagacsar</t>
  </si>
  <si>
    <t>Million Kilowatt-Hour</t>
  </si>
  <si>
    <t>Installed electricity capacity is the electricity production capacity of a particular facility. It is usually expressed in Megawatts (or sometimes even Gigawatts) and can come from hydraulic, nuclear, thermal, solar or wind power.</t>
  </si>
  <si>
    <t xml:space="preserve">(b)  Relevance to Sustainable/Unsustainable Development (theme/sub-theme):  Energy is </t>
  </si>
  <si>
    <t xml:space="preserve">2.  POLICY RELEVANCE </t>
  </si>
  <si>
    <t xml:space="preserve">Energy Use. </t>
  </si>
  <si>
    <t xml:space="preserve">(d)  Placement in the CSD Indicator Set:  Economic/Consumption and Production Patterns/ </t>
  </si>
  <si>
    <t xml:space="preserve">(c)  Unit of Measurement:  Megajoules (mJ) per $. </t>
  </si>
  <si>
    <t xml:space="preserve">(b)  Brief Definition:  Ratio of total energy use to GDP. </t>
  </si>
  <si>
    <t xml:space="preserve">(a)  Name:  Energy Use per unit of GDP. </t>
  </si>
  <si>
    <t xml:space="preserve">ENERGY USE PER UNIT OF GDP  (ENERGY INTENSITY) </t>
  </si>
  <si>
    <t>Energy use per PPP GDP is the kilogram of oil equivalent of energy use per constant PPP GDP. Energy use refers to use of primary energy before transformation to other end-use fuels, which is equal to indigenous production plus imports and stock changes, minus exports and fuels supplied to ships and aircraft engaged in international transport. PPP GDP is gross domestic product converted to 2005 constant international dollars using purchasing power parity rates. An international dollar has the same purchasing power over GDP as a U.S. dollar has in the United States.</t>
  </si>
  <si>
    <t>Definitions</t>
  </si>
  <si>
    <t>Thousand Barrels of Oil Equivalent</t>
  </si>
  <si>
    <t>  </t>
  </si>
  <si>
    <t>GDP per unit of energy use is the PPP GDP per kilogram of oil equivalent of energy use. PPP GDP is gross domestic product converted to 2005 constant international dollars using purchasing power parity rates. An international dollar has the same purchasing power over GDP as a U.S. dollar has in the United States.</t>
  </si>
  <si>
    <t>Constant 2005 PPP $ pr kg of oil equivalent</t>
  </si>
  <si>
    <t xml:space="preserve">where the per capita use of energy is less than one sixth that of the industrialized world. </t>
  </si>
  <si>
    <t xml:space="preserve">hand, limited access to energy is a serious constraint to development in the developing world, </t>
  </si>
  <si>
    <t xml:space="preserve">and a transition towards the environmentally friendly use of renewable resources.  On the other </t>
  </si>
  <si>
    <t xml:space="preserve">and prosperity to continue through gains  in energy efficiency rather than increased consumption </t>
  </si>
  <si>
    <t xml:space="preserve">represents a major challenge of sustainable development.  The long-term aim is for development </t>
  </si>
  <si>
    <t xml:space="preserve">a resource use and pollution point of view.  The decoupling of energy use from development </t>
  </si>
  <si>
    <t xml:space="preserve">production, use, and byproducts have resulted in major pressures on the environment, both from </t>
  </si>
  <si>
    <t xml:space="preserve">life.  Traditionally energy has been regarded as the engine of economic progress.  However, its </t>
  </si>
  <si>
    <t xml:space="preserve">a key factor in industrial development and in providing vital services that improve the quality of </t>
  </si>
  <si>
    <t xml:space="preserve">individual and industrial energy consumption patterns and the energy intensity of a society. </t>
  </si>
  <si>
    <t xml:space="preserve">(a)  Purpose:   The indicator is a widely used measure of access to and use of energy, </t>
  </si>
  <si>
    <t xml:space="preserve">(c)  Unit of Measurement:  Gigajoules. </t>
  </si>
  <si>
    <t xml:space="preserve">– available in a given year in a given country or geographical area. </t>
  </si>
  <si>
    <t xml:space="preserve">(b)  Brief Definition:  The per capita amount of energy  - liquids, solids, gases and electricity </t>
  </si>
  <si>
    <t xml:space="preserve">(a)  Name:  Annual energy consumption per capita. </t>
  </si>
  <si>
    <t>ANNUAL ENERGY CONSUMPTION PER CAPITA</t>
  </si>
  <si>
    <t>Sources:</t>
  </si>
  <si>
    <t>*359</t>
  </si>
  <si>
    <t>*378</t>
  </si>
  <si>
    <t>*374</t>
  </si>
  <si>
    <t>*363</t>
  </si>
  <si>
    <t>*223</t>
  </si>
  <si>
    <t>*229</t>
  </si>
  <si>
    <t>*222</t>
  </si>
  <si>
    <t>*213</t>
  </si>
  <si>
    <t>*96</t>
  </si>
  <si>
    <t>*108</t>
  </si>
  <si>
    <t>*106</t>
  </si>
  <si>
    <t>*102</t>
  </si>
  <si>
    <t>*419</t>
  </si>
  <si>
    <t>*435</t>
  </si>
  <si>
    <t>*424</t>
  </si>
  <si>
    <t>*406</t>
  </si>
  <si>
    <t>*34</t>
  </si>
  <si>
    <t>*36</t>
  </si>
  <si>
    <t>*29</t>
  </si>
  <si>
    <t>*30</t>
  </si>
  <si>
    <t>**113</t>
  </si>
  <si>
    <t>*109</t>
  </si>
  <si>
    <t>*98</t>
  </si>
  <si>
    <t>*75</t>
  </si>
  <si>
    <t>*74</t>
  </si>
  <si>
    <t>*268</t>
  </si>
  <si>
    <t>*283</t>
  </si>
  <si>
    <t>*236</t>
  </si>
  <si>
    <t>*235</t>
  </si>
  <si>
    <t>*233</t>
  </si>
  <si>
    <t>*43</t>
  </si>
  <si>
    <t>*41</t>
  </si>
  <si>
    <t>*42</t>
  </si>
  <si>
    <t>*40</t>
  </si>
  <si>
    <t>*13</t>
  </si>
  <si>
    <t>*12</t>
  </si>
  <si>
    <t>*431</t>
  </si>
  <si>
    <t>*405</t>
  </si>
  <si>
    <t>*323</t>
  </si>
  <si>
    <t>*322</t>
  </si>
  <si>
    <t>*319</t>
  </si>
  <si>
    <t>*46</t>
  </si>
  <si>
    <t>*44</t>
  </si>
  <si>
    <t>*57</t>
  </si>
  <si>
    <t>*753</t>
  </si>
  <si>
    <t>*733</t>
  </si>
  <si>
    <t>*672</t>
  </si>
  <si>
    <t>*614</t>
  </si>
  <si>
    <t>*608</t>
  </si>
  <si>
    <t>*597</t>
  </si>
  <si>
    <t>*7</t>
  </si>
  <si>
    <t>*817</t>
  </si>
  <si>
    <t>*795</t>
  </si>
  <si>
    <t>*731</t>
  </si>
  <si>
    <t>*668</t>
  </si>
  <si>
    <t xml:space="preserve">Lesotho </t>
  </si>
  <si>
    <t>*481</t>
  </si>
  <si>
    <t>*527</t>
  </si>
  <si>
    <t xml:space="preserve">Kilogram </t>
  </si>
  <si>
    <t>Thousand Metric Ton of Oil Equivalent</t>
  </si>
  <si>
    <t>Energy Consumption Per Capita</t>
  </si>
  <si>
    <t>Electricity</t>
  </si>
  <si>
    <t>Gas</t>
  </si>
  <si>
    <t>Liquids</t>
  </si>
  <si>
    <t>Solids</t>
  </si>
  <si>
    <t>Total Primary Energy Consupmtion, Kt of Oil Equivalent</t>
  </si>
  <si>
    <t>Energy use refers to use of primary energy before transformation to other end-use fuels, which is equal to indigenous production plus imports and stock changes, minus exports and fuels supplied to ships and aircraft engaged in international transport.</t>
  </si>
  <si>
    <t>Definition:</t>
  </si>
  <si>
    <t>Access to electricity is measured as the percent of peoole that have a household electricity connectio. The electricity connection may vary by quantity (e.g., hours of availability in a day), quality (e.g., rated voltage and frequency), and use |(e.g., light bulb to a wide range of end-users).</t>
  </si>
  <si>
    <t>29.7 (2007)</t>
  </si>
  <si>
    <t>96 (2002)</t>
  </si>
  <si>
    <t>Access  to modern fuels is measured as the percent of people that use electricity, liquid fuels, or gaseous fuels as their primary fuel to satisfy their cooking needs. These fuels include liquified petroleum gas (LPG), natural gas, kerosene (including paraffin), thanol, and biofuels, but exclude all traditional biomass (e.g. , firewood, charcoal, dung, and crop residues)and coal (including coal dust and lignite)</t>
  </si>
  <si>
    <t>2005-06</t>
  </si>
  <si>
    <t>2006-07</t>
  </si>
  <si>
    <t>˃95.0</t>
  </si>
  <si>
    <t>Access to modern fuels</t>
  </si>
  <si>
    <t>Other</t>
  </si>
  <si>
    <t>Coal</t>
  </si>
  <si>
    <t>Dung</t>
  </si>
  <si>
    <t>Wood</t>
  </si>
  <si>
    <t>Charcoal</t>
  </si>
  <si>
    <t>Kerosene</t>
  </si>
  <si>
    <t>Percent</t>
  </si>
  <si>
    <t xml:space="preserve">Mauritius </t>
  </si>
  <si>
    <t>Street lighting</t>
  </si>
  <si>
    <t>Large Industrial</t>
  </si>
  <si>
    <t>South Africa - Winter/kWh</t>
  </si>
  <si>
    <t>South Africa - Summer/kWh</t>
  </si>
  <si>
    <t xml:space="preserve">South Africa - Basic charge </t>
  </si>
  <si>
    <t>Lesotho (LV)</t>
  </si>
  <si>
    <t>Medium Industrial</t>
  </si>
  <si>
    <t>South Africa - Winter &gt;3000kWh</t>
  </si>
  <si>
    <t>South Africa - Winter 2000&lt;3000kWh</t>
  </si>
  <si>
    <t>South Africa - Winter 1000&lt;2000kWh</t>
  </si>
  <si>
    <t>South Africa - Winter 500&lt;1000kWh</t>
  </si>
  <si>
    <t>South Africa - Winter 0&lt;500kWh</t>
  </si>
  <si>
    <t>South Africa - Summer &gt;3000kWh</t>
  </si>
  <si>
    <t>South Africa - Summer 2000&lt;3000kWh</t>
  </si>
  <si>
    <t>South Africa - Summer 1000&lt;2000kWh</t>
  </si>
  <si>
    <t>South Africa - Summer 500&lt;1000kWh</t>
  </si>
  <si>
    <t>South Africa - Summer 0&lt;500kWh</t>
  </si>
  <si>
    <t>South Africa - Basic charge/month &lt;50kVA</t>
  </si>
  <si>
    <t>Commercial</t>
  </si>
  <si>
    <t>South Afriica - &gt;3000kWh</t>
  </si>
  <si>
    <t>South Afriica - 2000&lt;3000kWh</t>
  </si>
  <si>
    <t>South Afriica - 1000&lt;2000kWh</t>
  </si>
  <si>
    <t>South Afriica - 500&lt;1000kWh</t>
  </si>
  <si>
    <t>South Afriica - 0&lt;500kWh</t>
  </si>
  <si>
    <t>South Africa - Basic charge/month</t>
  </si>
  <si>
    <t>US $</t>
  </si>
  <si>
    <t>Type of Customer</t>
  </si>
  <si>
    <t>Fuel prices refer to the pump prices of the most widely sold grade of gasoline. Prices have been converted from the local currency to U.S. dollars.</t>
  </si>
  <si>
    <t>Fuel prices refer to the pump prices of the most widely sold grade of diesel fuel. Prices have been converted from the local currency to U.S. dollars.</t>
  </si>
  <si>
    <t xml:space="preserve">Source:    </t>
  </si>
  <si>
    <t>Lesotho (M)</t>
  </si>
  <si>
    <t xml:space="preserve">Proportion of total water resources used = surface water and ground water withdrawal as percentage of total renewable water resources. Water withdrawal is the quantity of water removed from available sources for human use (in the agricultural, domestic and industrial sectors), expressed as a percentage of the total volume of water </t>
  </si>
  <si>
    <t>Total Natural Renewable Water Resources (TRWR_natural): The long-term average sum of internal renewable water resources (IRWR) and external natural renewable water resources (ERWR_natural). It corresponds to the maximum theoretical yearly amount of water actually available for a country at a given moment.</t>
  </si>
  <si>
    <r>
      <t>Water resources: total renewable (natural)</t>
    </r>
    <r>
      <rPr>
        <sz val="11"/>
        <color theme="1"/>
        <rFont val="Calibri"/>
        <family val="2"/>
        <scheme val="minor"/>
      </rPr>
      <t/>
    </r>
  </si>
  <si>
    <t>Total annual renewable fresh water available by country (km3)</t>
  </si>
  <si>
    <t>Renewable internal freshwater resources flows refer to internal renewable resources (internal river flows and groundwater from rainfall) in the country. Renewable internal freshwater resources per capita are calculated using the World Bank's population estimates.</t>
  </si>
  <si>
    <t>Billion Cubic Meter</t>
  </si>
  <si>
    <t>Percentage of urban and rural population connected to public water supply</t>
  </si>
  <si>
    <t>Public water supply = " public tap/tap water/standpipe</t>
  </si>
  <si>
    <t>South Africa - charge per Kl: &gt; 41kl</t>
  </si>
  <si>
    <t>South Africa - charge per Kl: 31-40 kl</t>
  </si>
  <si>
    <t>South Africa - charge per Kl: 21-30 kl</t>
  </si>
  <si>
    <t>South Africa - charge per Kl: 16-20 kl</t>
  </si>
  <si>
    <t>South Africa - charge per Kl: 11-15 kl</t>
  </si>
  <si>
    <t>South Africa - charge per Kl: 7-10 kl</t>
  </si>
  <si>
    <t>US Dollar</t>
  </si>
  <si>
    <t>Type of Tariff</t>
  </si>
  <si>
    <t>Carbon Dioxide Emissions in SADC</t>
  </si>
  <si>
    <t>Variable</t>
  </si>
  <si>
    <t>Total CO2 Emissions (Mio. Tonnes)</t>
  </si>
  <si>
    <t>CO2 Emissions Per Capita (Tonnes)</t>
  </si>
  <si>
    <t>UNSD Millennium Development Goals Indicators database (see http://mdgs.un.org/unsd/mdg/Data.aspx).</t>
  </si>
  <si>
    <t>Definitions &amp; Technical notes:</t>
  </si>
  <si>
    <t>Tons of ozone-depleting potential (ODP)</t>
  </si>
  <si>
    <t>Baseline, 1995-1998</t>
  </si>
  <si>
    <t>UNSD Millennium Development Goals Database (http://mdgs.un.org/unsd/mdg/Default.aspx).</t>
  </si>
  <si>
    <t>Number</t>
  </si>
  <si>
    <t>UNSD Statistical Yearbook 2010 as extracted from the World Conserrvation Union (IUCN)/Species Survival Commission (SSC), Gland, Switzerland and Cambridge, United Kingdom, IUCN Red List of Threatened Species, 2006, 2008, and 2010</t>
  </si>
  <si>
    <t>Implementing the SADC Regional Strategic Plan for Integrated Waters Resource Management (1999 -2004). Lessons and best practices</t>
  </si>
  <si>
    <t>UNData - Energy Statistics Database, http://data.un.org/Explorer.aspx?d=EDATA</t>
  </si>
  <si>
    <t xml:space="preserve">World Development Indicators &amp; Global Development Finance, The World Bank, www.data.worldbank.org </t>
  </si>
  <si>
    <t>World Development Indicators &amp; Global Development Finance, The World Bank, http://data.worldbank.org/</t>
  </si>
  <si>
    <t>Energy Access Situation in Developing Countries: A Review Focusing on the Least Developed Countries and Sub-Saharan Africa, World Health Organization and United Nations Development Program,  November 2009:  http://data.worldbank.org/indicator/EP.PMP.SGAS.CD/countries</t>
  </si>
  <si>
    <t>Worldwide Retail prices of gasoline (US cents per litre), German International Cooperation (GTZ). Www.gtz.de/fuelprices</t>
  </si>
  <si>
    <r>
      <t>Freshwater</t>
    </r>
    <r>
      <rPr>
        <b/>
        <sz val="11"/>
        <color theme="1"/>
        <rFont val="Tahoma"/>
        <family val="2"/>
      </rPr>
      <t xml:space="preserve"> : </t>
    </r>
    <r>
      <rPr>
        <sz val="11"/>
        <color theme="1"/>
        <rFont val="Tahoma"/>
        <family val="2"/>
      </rPr>
      <t>Surface water and ground water. While desalinated water, reused wastewater and saline water are used by different sectors, AQUASTAT does not consider any of these water types to be freshwater.</t>
    </r>
  </si>
  <si>
    <r>
      <t xml:space="preserve">Percentage of total actual renewable freshwater resources withdrawn: </t>
    </r>
    <r>
      <rPr>
        <sz val="11"/>
        <rFont val="Tahoma"/>
        <family val="2"/>
      </rPr>
      <t>Total freshwater withdrawn in a given year, expressed in percentage of the actual total renewable water resources (TRWR_actual). This parameter is an indication of the pressure on the renewable water resources</t>
    </r>
    <r>
      <rPr>
        <b/>
        <sz val="11"/>
        <rFont val="Tahoma"/>
        <family val="2"/>
      </rPr>
      <t>.</t>
    </r>
  </si>
  <si>
    <t>WHO/UNICEF Joint Monitoring Programme for Water Supply and Sanitation, Estimates for the improved Drinking-Water Sources . Updated March 2010. wssinfo.org</t>
  </si>
  <si>
    <t>CO2 emission sources include emissions from energy industry, from transport, from fuel combustion in industry, services, households, etc. and industrial processes, such as the production of cement. Changes in how land is used can also result in the emission of CO2, or in the removal of CO2 from the atmosphere. However, as there is not yet an agreed method for estimating this, it is not included in the figures for CO2 emissions. Burning of biomass such as wood and straw also emits CO2; however, unless there has been a change in land use, it is considered that CO2 emitted from biomass is removed from the air by new growth, and therefore it should not included in the total for CO2.</t>
  </si>
  <si>
    <t>Data Quality: Data reported to the Ozone Secretariat by the Montreal Protocol parties are collected using a variety of methods. These include registries or other collections from known producers and consumers, use of estimates and surveys, collecting information through (or from) customs, among other methods. National figures are used directly without adjustment. Currently, there is no validation by the Ozone Secretariat of the reported data. However, inconsistencies in the data are checked and rectified in consultation with the countries (e.g. reporting production for a specific use exceeding total production, or reporting abnormally high values compared to previous trends). Any missing values are left as non-reported in the Ozone Secretariat website (no attempts are made to estimate or impute values for missing years). For more information visit the Ozone Secretariat's website at: http://ozone.unep.org/.</t>
  </si>
  <si>
    <t xml:space="preserve">Total Land Area, Sq. Km </t>
  </si>
  <si>
    <t xml:space="preserve">Note: </t>
  </si>
  <si>
    <t xml:space="preserve">Total land area excludes area covered by water </t>
  </si>
  <si>
    <t>World DataBank, Health Nutrition and Population Statistics: http://databank.worldbank.org/data; downloaded 15 October 2013: Age groups 5- 9 to 25 - 54: Angola, Botswana,  Democratic Republic of Congo, Lesotho, Madagascar,  Malawi, Mauritius, Mozambique, Namibia,  Seychelles, South Africa, Swaziland, United Republic of Tanzania, Zambia, Zimbabwe</t>
  </si>
  <si>
    <t>Dependency  Ratio (%)</t>
  </si>
  <si>
    <t xml:space="preserve">Child </t>
  </si>
  <si>
    <t xml:space="preserve">Elderly  </t>
  </si>
  <si>
    <t>Table 1.1.6   Population in Private Households  in SADC By Size of Household, Person Per Household, Latest Year</t>
  </si>
  <si>
    <t xml:space="preserve">United Republic of Tanzania </t>
  </si>
  <si>
    <t>UNESCO Institute for Statistics (UIS) Data Centre, UNData: http://data.un.org/; downloaded 18 October 2013: Angola (2000-2001, 2010), Botswana (2000, 2002-2004),  Democratic Republic of Congo (2002, 2007-2011), Lesotho (2000, 2002-2004, 2011), Madagascar,  Malawi (2000, 2002-2005), Mauritius (2000, 2002-2004), Mozambique (2000, 2002-2004), Namibia (2000, 2002-2004, 2010),  Seychelles (2000, 2002-2004), South Africa (2000, 2002-2004, 2006, 2008-2009), Swaziland (2000, 2002-2004), United Republic of Tanzania (2000, 2002-2004), Zambia (2000, 2002-2004, 2010), Zimbabwe (2000, 2002-2004)</t>
  </si>
  <si>
    <t xml:space="preserve">SADC Secretariat, Education and Skills Section, Directorate of Social and Human Development and Special Programmes (SHD &amp; SP), Table D9. Distribution of Higher Education Enrolment by Key Fields of Study; Enrolment in universities by Key Fields of Study     (Full-time equivalents): Botswana,  Malawi (2008),  Namibia,  Swaziland </t>
  </si>
  <si>
    <t>Unspecified / unknown</t>
  </si>
  <si>
    <t>United Nations Educational, Scientific, and Cultural Organization (UNESCO): Table 16, http://stats.uis.unesco.org/unesco/TableViewer/tableView.aspx?ReportId=169; downloaded: 26/08/2011: Angola, Botswana,  Lesotho, Madagascar, Malawi, Namibia,   Swaziland, United Republic of Tanzania</t>
  </si>
  <si>
    <t>UNAIDS and the WHO's Report on the Global AIDS Epidemic; Downloaded from the World dataBank - Health Nutrition and Population Statistics (HNP): http://databank.worldbank.org/ddp/home.do?Step=2&amp;id=4&amp;hActiveDimensionId=HNP_Series, 17 January 2012: Democratic Republic of Congo, Lesotho, Madagascar,  Malawi (2004 - Male &amp; Female), South Africa (2005-Male &amp; Female), Zambia (2002-Male &amp; Female)</t>
  </si>
  <si>
    <t xml:space="preserve">&lt; 1  </t>
  </si>
  <si>
    <t>% Women</t>
  </si>
  <si>
    <t>1 - Madagascar: 2010 Parliament has been dissolved or suspended for an indefinite period.</t>
  </si>
  <si>
    <t>3 - South Africa: The figures on the distribution of seats do not include the 36 special rotating delegates appointed on an ad hoc basis, and all percentages given are therefore calculated on the basis of the 54 permanent seats.</t>
  </si>
  <si>
    <r>
      <t>Madagascar</t>
    </r>
    <r>
      <rPr>
        <b/>
        <vertAlign val="superscript"/>
        <sz val="11"/>
        <rFont val="Tahoma"/>
        <family val="2"/>
      </rPr>
      <t>1</t>
    </r>
  </si>
  <si>
    <r>
      <t>Namibia</t>
    </r>
    <r>
      <rPr>
        <b/>
        <vertAlign val="superscript"/>
        <sz val="11"/>
        <rFont val="Tahoma"/>
        <family val="2"/>
      </rPr>
      <t>2</t>
    </r>
  </si>
  <si>
    <r>
      <t>South Africa</t>
    </r>
    <r>
      <rPr>
        <b/>
        <vertAlign val="superscript"/>
        <sz val="11"/>
        <rFont val="Tahoma"/>
        <family val="2"/>
      </rPr>
      <t>3</t>
    </r>
  </si>
  <si>
    <r>
      <t>522000</t>
    </r>
    <r>
      <rPr>
        <vertAlign val="superscript"/>
        <sz val="11"/>
        <rFont val="Tahoma"/>
        <family val="2"/>
      </rPr>
      <t>b</t>
    </r>
  </si>
  <si>
    <r>
      <t>274000</t>
    </r>
    <r>
      <rPr>
        <vertAlign val="superscript"/>
        <sz val="11"/>
        <rFont val="Tahoma"/>
        <family val="2"/>
      </rPr>
      <t>b</t>
    </r>
  </si>
  <si>
    <r>
      <t>2300000</t>
    </r>
    <r>
      <rPr>
        <vertAlign val="superscript"/>
        <sz val="11"/>
        <rFont val="Tahoma"/>
        <family val="2"/>
      </rPr>
      <t>a</t>
    </r>
  </si>
  <si>
    <r>
      <t>5000</t>
    </r>
    <r>
      <rPr>
        <vertAlign val="superscript"/>
        <sz val="11"/>
        <rFont val="Tahoma"/>
        <family val="2"/>
      </rPr>
      <t>a</t>
    </r>
  </si>
  <si>
    <r>
      <t>270000</t>
    </r>
    <r>
      <rPr>
        <vertAlign val="superscript"/>
        <sz val="11"/>
        <rFont val="Tahoma"/>
        <family val="2"/>
      </rPr>
      <t>a</t>
    </r>
  </si>
  <si>
    <r>
      <t>1950000</t>
    </r>
    <r>
      <rPr>
        <vertAlign val="superscript"/>
        <sz val="11"/>
        <rFont val="Tahoma"/>
        <family val="2"/>
      </rPr>
      <t>a</t>
    </r>
  </si>
  <si>
    <t>SADC TOTAL</t>
  </si>
  <si>
    <t>Note:</t>
  </si>
  <si>
    <t>Exports /Imports</t>
  </si>
  <si>
    <t>Energy production - Refers to forms of primary energy--petroleum (crude oil, natural gas liquids, and oil from nonconventional sources), natural gas, solid fuels (coal, lignite, and other derived fuels), and combustible renewables and waste--and primary electricity, all converted into oil equivalents.</t>
  </si>
  <si>
    <t>Data for self producers are estimates as per data source notes: Madagascar (2000 - 2010); Malawi (20022008); United Republic of Tanzania (1999 - 2012)</t>
  </si>
  <si>
    <t>Data for both public and self producers are estimates as per data source notes: Malawi (2000 - 2001; 2009 - 2010)</t>
  </si>
  <si>
    <t xml:space="preserve">Mauritius  </t>
  </si>
  <si>
    <t xml:space="preserve">Definitions: </t>
  </si>
  <si>
    <t>UNSD - Statistical Yearbook, 50th Issue (* 2000 -2002), 53rd Issue, 56th issue (2006 data revised)</t>
  </si>
  <si>
    <t>Angola: December 2010=100</t>
  </si>
  <si>
    <t>Botswana: September 2006=100</t>
  </si>
  <si>
    <t>Lesotho: April 1997 =100</t>
  </si>
  <si>
    <t>Mauritius : 2000=100</t>
  </si>
  <si>
    <t>Mozambique: 2004=100</t>
  </si>
  <si>
    <t>Seychelles: July 2007 = 100</t>
  </si>
  <si>
    <t>South Africa: CPI for Energy, refence year = 2000 and 2008, Energy includes electricity and household fuels</t>
  </si>
  <si>
    <t>Tanzania: From 2001-2009; Base: DEC2001=100 and From 2010, Base: October 2009=100); Componets for energey from 2002 - 2009 include Electricity,Kerosene and Charcoal while for 2010 includes Energy and Fuels - combining electricity and other fuels for use at home with petrol and diesel</t>
  </si>
  <si>
    <t>Zimbabwe: Before 2009, base is 2001=100. From 2009-2012 : Base December 2012=100, Energy includes electricity, gas  and other fuels</t>
  </si>
  <si>
    <t>Angola: The price of electricity in the national currency has not changed during these years. The different prices in dollars are results of exchange rate variation</t>
  </si>
  <si>
    <t>South Africa : The electricity tariffs are the approved tariffs from the National energy regulator of SA (NERSA) for the most representative municipality - Rand Values; Data was submitted in Rands by Statssa, converted to US$ using the average exchange rates for the relevant year</t>
  </si>
  <si>
    <t xml:space="preserve">Zimbabwe: In 2006 Zim dollar was revalued, that’s why the prices before 2006 appear as though they are higher than from 2006 -2007; Zimbabwe experinced hyperinflation from 2007 - 2008 </t>
  </si>
  <si>
    <t>Lesotho : Submitted in Maloti by BOS, converted to US$ using the average exchange rates for the year</t>
  </si>
  <si>
    <t>Mauritius : Mauritius kerosene excludes jet fuel</t>
  </si>
  <si>
    <t>South Africa : For kerosene: Average price calculated per annum (source: Department of Energy) - Regulated at wholesale level, therefore the prices in this table is that of whole sale; stats SA does not publish retail level prices; and converted to R per liter, from c per liter; SA does not publish tariffs; Submitted in Rands by Statssa, converted to US$ using the average exchange rates for the year</t>
  </si>
  <si>
    <t>Angola : Water supply parallel is measured in grade (0 to 10 m3 / Escalão (0 a 10 m3)); Water supply parallel is measured in 200 litres / (200Ltros Grade (0 to 10 m3)</t>
  </si>
  <si>
    <t>South Africa : Tariffs for the most representative municipality - in Rand value; Price data submitted in Rands by Statssa, converted to US$ using the average exchange rates for the year</t>
  </si>
  <si>
    <t>Seychelles: Water not a separate indicator in CPI. It is part of the energy index which include housing, cooking gas, electricity etc.</t>
  </si>
  <si>
    <t>Lesotho: Price data submitted in Maloti by BOS, converted to US$ using the average exchange rates for the year</t>
  </si>
  <si>
    <t>Botswana : September 2006=100</t>
  </si>
  <si>
    <t xml:space="preserve">Tanzania : From 2001-1009; Base: DEC2001=100 and From 2010, Base: October 2009=100)  </t>
  </si>
  <si>
    <t>Lesotho : April 1997 =100; 2000-2001 Quarterly CPI</t>
  </si>
  <si>
    <t>Mozambique : from 2004 till 2010 (2004=100) and from 2011 till 2012 (2010=100)</t>
  </si>
  <si>
    <t>Seychelles : Water not a separate indicator in CPI. It is part of the energy index which include housing, cooking gas, electricity etc.</t>
  </si>
  <si>
    <t>Zimbabwe : From 2009-2012: Base December 2012=100</t>
  </si>
  <si>
    <t>Mean Annual Rainfall, mm</t>
  </si>
  <si>
    <t xml:space="preserve">Zambia </t>
  </si>
  <si>
    <r>
      <t xml:space="preserve">Mean Annual Temperature, </t>
    </r>
    <r>
      <rPr>
        <b/>
        <vertAlign val="superscript"/>
        <sz val="11"/>
        <rFont val="Tahoma"/>
        <family val="2"/>
      </rPr>
      <t>0</t>
    </r>
    <r>
      <rPr>
        <b/>
        <sz val="11"/>
        <rFont val="Tahoma"/>
        <family val="2"/>
      </rPr>
      <t>C</t>
    </r>
  </si>
  <si>
    <r>
      <t>Total Area (km</t>
    </r>
    <r>
      <rPr>
        <b/>
        <vertAlign val="superscript"/>
        <sz val="11"/>
        <rFont val="Tahoma"/>
        <family val="2"/>
      </rPr>
      <t>2</t>
    </r>
    <r>
      <rPr>
        <b/>
        <sz val="11"/>
        <rFont val="Tahoma"/>
        <family val="2"/>
      </rPr>
      <t>)</t>
    </r>
  </si>
  <si>
    <r>
      <t>Land Area (km</t>
    </r>
    <r>
      <rPr>
        <b/>
        <vertAlign val="superscript"/>
        <sz val="11"/>
        <rFont val="Tahoma"/>
        <family val="2"/>
      </rPr>
      <t>2</t>
    </r>
    <r>
      <rPr>
        <b/>
        <sz val="11"/>
        <rFont val="Tahoma"/>
        <family val="2"/>
      </rPr>
      <t>)</t>
    </r>
  </si>
  <si>
    <r>
      <t>Agric. Land (km</t>
    </r>
    <r>
      <rPr>
        <b/>
        <vertAlign val="superscript"/>
        <sz val="11"/>
        <rFont val="Tahoma"/>
        <family val="2"/>
      </rPr>
      <t>2</t>
    </r>
    <r>
      <rPr>
        <b/>
        <sz val="11"/>
        <rFont val="Tahoma"/>
        <family val="2"/>
      </rPr>
      <t>)</t>
    </r>
  </si>
  <si>
    <r>
      <t>Arable Land (km</t>
    </r>
    <r>
      <rPr>
        <b/>
        <vertAlign val="superscript"/>
        <sz val="11"/>
        <rFont val="Tahoma"/>
        <family val="2"/>
      </rPr>
      <t>2</t>
    </r>
    <r>
      <rPr>
        <b/>
        <sz val="11"/>
        <rFont val="Tahoma"/>
        <family val="2"/>
      </rPr>
      <t>)</t>
    </r>
  </si>
  <si>
    <r>
      <t>Area of Permanent Crops (km</t>
    </r>
    <r>
      <rPr>
        <b/>
        <vertAlign val="superscript"/>
        <sz val="11"/>
        <rFont val="Tahoma"/>
        <family val="2"/>
      </rPr>
      <t>2</t>
    </r>
    <r>
      <rPr>
        <b/>
        <sz val="11"/>
        <rFont val="Tahoma"/>
        <family val="2"/>
      </rPr>
      <t>)</t>
    </r>
  </si>
  <si>
    <r>
      <t>Area of Permanent Pastureland (km</t>
    </r>
    <r>
      <rPr>
        <b/>
        <vertAlign val="superscript"/>
        <sz val="11"/>
        <rFont val="Tahoma"/>
        <family val="2"/>
      </rPr>
      <t>2</t>
    </r>
    <r>
      <rPr>
        <b/>
        <sz val="11"/>
        <rFont val="Tahoma"/>
        <family val="2"/>
      </rPr>
      <t>)</t>
    </r>
  </si>
  <si>
    <r>
      <t>Forest Cover (km</t>
    </r>
    <r>
      <rPr>
        <b/>
        <vertAlign val="superscript"/>
        <sz val="11"/>
        <rFont val="Tahoma"/>
        <family val="2"/>
      </rPr>
      <t>2</t>
    </r>
    <r>
      <rPr>
        <b/>
        <sz val="11"/>
        <rFont val="Tahoma"/>
        <family val="2"/>
      </rPr>
      <t>)</t>
    </r>
  </si>
  <si>
    <r>
      <t>Irrigated Area (km</t>
    </r>
    <r>
      <rPr>
        <b/>
        <vertAlign val="superscript"/>
        <sz val="11"/>
        <rFont val="Tahoma"/>
        <family val="2"/>
      </rPr>
      <t>2</t>
    </r>
    <r>
      <rPr>
        <b/>
        <sz val="11"/>
        <rFont val="Tahoma"/>
        <family val="2"/>
      </rPr>
      <t>)</t>
    </r>
  </si>
  <si>
    <r>
      <t>Km</t>
    </r>
    <r>
      <rPr>
        <b/>
        <vertAlign val="superscript"/>
        <sz val="11"/>
        <rFont val="Tahoma"/>
        <family val="2"/>
      </rPr>
      <t>2</t>
    </r>
  </si>
  <si>
    <t xml:space="preserve">  Number</t>
  </si>
  <si>
    <t xml:space="preserve">Legal Unit, SADC Secretariat </t>
  </si>
  <si>
    <t>Adult literacy rate is the percentage of people ages 15 and above who can, with understanding, read and write a short, simple statement on their everyday life.</t>
  </si>
  <si>
    <t xml:space="preserve"> 2. SOCIAL SERVICES</t>
  </si>
  <si>
    <t xml:space="preserve"> 4. GENDER EQUALITY</t>
  </si>
  <si>
    <t>5. LABOUR AND EMPLOYMENT</t>
  </si>
  <si>
    <r>
      <t>South Africa</t>
    </r>
    <r>
      <rPr>
        <b/>
        <vertAlign val="superscript"/>
        <sz val="11"/>
        <color theme="1"/>
        <rFont val="Tahoma"/>
        <family val="2"/>
      </rPr>
      <t>1</t>
    </r>
  </si>
  <si>
    <t>SADC  - Average</t>
  </si>
  <si>
    <t>Derived from Table 8.3.3.1</t>
  </si>
  <si>
    <t>Derived from Tables 8.3.3.1 and 8.3.3.3</t>
  </si>
  <si>
    <t>Per capita water availabity  [Total annual renewable water recources per capita) (m3)</t>
  </si>
  <si>
    <t xml:space="preserve"> 1.1.12 Projected Total Mid-Year  Population in SADC  By Five-Year Period, Thousand Persons, 2020 - 2060</t>
  </si>
  <si>
    <t>Total Land Area, '000 Ha</t>
  </si>
  <si>
    <t>World DataBank, Health Nutrition and Population Statistics: http://databank.worldbank.org/data/views/reports/tableview.aspx; downloaded 17 October 2013: Angola (2008-2010),      Madagascar,  Malawi (2000-2011),  Mozambique (2000-2006), Namibia (2000-2007)</t>
  </si>
  <si>
    <t>World DataBank, Health Nutrition and Population Statistics: http://databank.worldbank.org/data/views/reports/tableview.aspx; downloaded 17 October 2013:  Angola, Botswana,  Democratic Republic of Congo, Lesotho, Madagascar,  Malawi,  Mozambique, Namibia,  South Africa (1980-2002), Swaziland (1980-2006), United Republic of Tanzania (19080-1985), Zambia, Zimbabwe</t>
  </si>
  <si>
    <t>2 - Namibia: 2010 Figure excludes 11 members yet to be sworn in.</t>
  </si>
  <si>
    <t xml:space="preserve">Figure 2.7: Women in Cabinet in SADC: 2009-2012; SADC Gender Protocol 2012 Barometer p. 75: Data for 2009-2012 (Angola, Botswana,  Democratic Republic of Congo, Lesotho, Madagascar,  Malawi, Mauritius, Mozambique, Namibia,  Seychelles, South Africa, United Republic of Tanzania, Zambia, Zimbabwe), Data for 2009-2010 (Swaziland) </t>
  </si>
  <si>
    <t>2012-2013</t>
  </si>
  <si>
    <r>
      <t>South Africa</t>
    </r>
    <r>
      <rPr>
        <b/>
        <vertAlign val="superscript"/>
        <sz val="11"/>
        <color theme="1"/>
        <rFont val="Tahoma"/>
        <family val="2"/>
      </rPr>
      <t xml:space="preserve"> </t>
    </r>
  </si>
  <si>
    <t>7 2013</t>
  </si>
  <si>
    <t>(2011 PPP $)</t>
  </si>
  <si>
    <t>2008-2013</t>
  </si>
  <si>
    <t>1980-1990</t>
  </si>
  <si>
    <t>1990-2000</t>
  </si>
  <si>
    <t>2000-2013</t>
  </si>
  <si>
    <t>Difference from HDI rank</t>
  </si>
  <si>
    <t>Coefficient of human inequality</t>
  </si>
  <si>
    <t>Inequality in life expectancy</t>
  </si>
  <si>
    <t xml:space="preserve">Inequality-Adjusted Life Expectancy  Index </t>
  </si>
  <si>
    <t>Inequality in education</t>
  </si>
  <si>
    <t>Inequality in income</t>
  </si>
  <si>
    <t>Income inequality</t>
  </si>
  <si>
    <t>2003-2012</t>
  </si>
  <si>
    <t xml:space="preserve">Palma ratio </t>
  </si>
  <si>
    <t xml:space="preserve">  Share of seats in parliament</t>
  </si>
  <si>
    <t>% held by women</t>
  </si>
  <si>
    <t>Population With at Least Secondary Education
(% aged 25 and above)</t>
  </si>
  <si>
    <t>2005-2012</t>
  </si>
  <si>
    <r>
      <t xml:space="preserve">Labour Force Participation Rate, (aged 15 and above), </t>
    </r>
    <r>
      <rPr>
        <b/>
        <vertAlign val="superscript"/>
        <sz val="11"/>
        <rFont val="Tahoma"/>
        <family val="2"/>
      </rPr>
      <t xml:space="preserve">
</t>
    </r>
    <r>
      <rPr>
        <b/>
        <sz val="11"/>
        <rFont val="Tahoma"/>
        <family val="2"/>
      </rPr>
      <t xml:space="preserve">(%) </t>
    </r>
  </si>
  <si>
    <t xml:space="preserve"> (2011 PPP$)</t>
  </si>
  <si>
    <t>2000-2012</t>
  </si>
  <si>
    <t>2010 M</t>
  </si>
  <si>
    <t>Index</t>
  </si>
  <si>
    <t>Specifications (2010)</t>
  </si>
  <si>
    <t>2009 D</t>
  </si>
  <si>
    <t>2008/2009 D</t>
  </si>
  <si>
    <t>2010 D</t>
  </si>
  <si>
    <t>2011 D</t>
  </si>
  <si>
    <t>2006/2007 D</t>
  </si>
  <si>
    <t>2012 N</t>
  </si>
  <si>
    <t>2007 D</t>
  </si>
  <si>
    <t>2010/2011 D</t>
  </si>
  <si>
    <t>Population near multidimensional  poverty</t>
  </si>
  <si>
    <t>World DataBank, Health Nutrition and Population Statistics: http://databank.worldbank.org/data/views/reports/tableview.aspx; downloaded 16 October 2013: Angola (1980- 2011), Botswana  (1980, 185 - 1990, 1995 - 2000, 2002 - 2011),  Democratic Republic of Congo  (1980- 2011), Lesotho  (1980- 2011), Madagascar  (1980- 2011),  Malawi  (1980- 2007), Mauritius  (1981, 1991),  Namibia  (1980- 2011),  Seychelles  (1981, 1991),   Swaziland  (1980- 2006), United Republic of Tanzania  (1980- 2001), Zambia  (1980- 2011), Zimbabwe  (1980- 2011)</t>
  </si>
  <si>
    <t>South Africa TF - 1995 to 2008; VF + TF, 2009 - 2013</t>
  </si>
  <si>
    <t>South Africa : CPI for Water, reference year = Dec 2012=100;</t>
  </si>
  <si>
    <t xml:space="preserve">Open for  (or  Date) of Signature
</t>
  </si>
  <si>
    <t>Agreement Amending Annex VI to Protocol on Trade concerning settlement of disputes amongst Member States 2007</t>
  </si>
  <si>
    <t>Agreement Amending Article 22 of the Treaty of SADC 2007</t>
  </si>
  <si>
    <t>Agreement Amending Article 6 of the Protocol on the Tribunal 2008</t>
  </si>
  <si>
    <t>Agreement Amending the Protocol on Politics 2009</t>
  </si>
  <si>
    <t>Agreement Amending the Protocol on Tribunal 2002</t>
  </si>
  <si>
    <t xml:space="preserve">Agreement Amending the Protocol on the Development of Tourism 
in SADC 2009
</t>
  </si>
  <si>
    <t>Agreement Amending the Protocol on the Tribunal 2007</t>
  </si>
  <si>
    <t>Agreement Amending the Treaty 2008</t>
  </si>
  <si>
    <t>Agreement Amending the Treaty 2009 - DES</t>
  </si>
  <si>
    <t>Agreement Amending the Treaty 2009 –ORGAN</t>
  </si>
  <si>
    <t>Agreement Amending Article 20 of the Protocol on Trade 2008</t>
  </si>
  <si>
    <t>26-8-2003</t>
  </si>
  <si>
    <t xml:space="preserve">Declaration on Regional Cooperation in Competition and Consumer Policies 2009
</t>
  </si>
  <si>
    <t>Mutual Defence Pact 2003</t>
  </si>
  <si>
    <t>Protocol on Finance and Investment 2006</t>
  </si>
  <si>
    <t>Protocol on Fisheries 2001</t>
  </si>
  <si>
    <t>Protocol on Forestry 2002</t>
  </si>
  <si>
    <t>Protocol on Health 1999</t>
  </si>
  <si>
    <t>Protocol on Illicit Drugs 1996</t>
  </si>
  <si>
    <t>Protocol on Legal Affairs 2000</t>
  </si>
  <si>
    <t>Protocol on Mining 1997</t>
  </si>
  <si>
    <t>Protocol on Mutual Legal Assistance in Criminal Matters 2002</t>
  </si>
  <si>
    <t>Protocol on Politics, Defence and Security Cooperation 2001</t>
  </si>
  <si>
    <t>Protocol on Shared Watercourse Systems 1995</t>
  </si>
  <si>
    <t>Protocol on Trade 1996</t>
  </si>
  <si>
    <t>Protocol on Transport, Communication and Meteorology 1996</t>
  </si>
  <si>
    <t>Protocol on Tribunal and the Rules of Procedure 2000**</t>
  </si>
  <si>
    <t>Protocol on Wildlife Conservation and Law Enforcement 1999</t>
  </si>
  <si>
    <t>Protocol on the Control of Firearms, Ammunition and Other Related Materials in SADC 2001</t>
  </si>
  <si>
    <t>Protocol to the Treaty Establishing the Southern African Development Community on Immunities and Privileges 1992</t>
  </si>
  <si>
    <t>Revised Protocol on Shared Watercourses 2000</t>
  </si>
  <si>
    <t>Treaty of the Southern African Development Community (SADC) 1992</t>
  </si>
  <si>
    <t xml:space="preserve">Agreement on the Establishment of the Zambezi Watercourse Commission  2004
</t>
  </si>
  <si>
    <t>Protocol on Gender and Development 2008</t>
  </si>
  <si>
    <t>22-2-2013</t>
  </si>
  <si>
    <t>Agreement Amending the Treaty of SADC 2001</t>
  </si>
  <si>
    <t>Amendment Protocol on Trade 2000</t>
  </si>
  <si>
    <t>Charter of the Fundamental Social Rights 2003</t>
  </si>
  <si>
    <t xml:space="preserve">Charter of the Regional Tourism Organisation of Southern Africa (RETOSA) 1997
</t>
  </si>
  <si>
    <t>Protocol Against Corruption 2001</t>
  </si>
  <si>
    <t>Protocol on Culture, Information and Sport 2001</t>
  </si>
  <si>
    <t>Protocol on Development of Tourism 1998</t>
  </si>
  <si>
    <t>Protocol on Education and Training 1997</t>
  </si>
  <si>
    <t>Protocol on Energy 1996</t>
  </si>
  <si>
    <t>Protocol on Extradition 2002</t>
  </si>
  <si>
    <t>Protocol on Science, Technology and Innovation 2008</t>
  </si>
  <si>
    <t>Protocol on the Facilitation of Movement of Persons 2005</t>
  </si>
  <si>
    <t>Protocol on Trade in Services 2012</t>
  </si>
  <si>
    <t>19-8-2012</t>
  </si>
  <si>
    <t>19/8/2012</t>
  </si>
  <si>
    <t>Agreement on Assistance in Tax Matters 2012</t>
  </si>
  <si>
    <t>17/8/1992</t>
  </si>
  <si>
    <t>30/9/1993</t>
  </si>
  <si>
    <t>14/8/2001</t>
  </si>
  <si>
    <t>17/7/2009</t>
  </si>
  <si>
    <t>26/8/2003</t>
  </si>
  <si>
    <t>17/8/2008</t>
  </si>
  <si>
    <t>13/7/2004</t>
  </si>
  <si>
    <t>17/08/2007</t>
  </si>
  <si>
    <t>16/04/2010</t>
  </si>
  <si>
    <t>1 241 749</t>
  </si>
  <si>
    <t>2 754 414</t>
  </si>
  <si>
    <t>255 928</t>
  </si>
  <si>
    <t>5 356 545</t>
  </si>
  <si>
    <t>2007 - 2012</t>
  </si>
  <si>
    <t>9 2013</t>
  </si>
  <si>
    <t>10 2013</t>
  </si>
  <si>
    <t>Unspecified Programmes</t>
  </si>
  <si>
    <t>Unspecified programmes</t>
  </si>
  <si>
    <t>8.5.1.1  Energy Consumption per $ of GDP at Constant 2000 Prices</t>
  </si>
  <si>
    <t>8.5.2 WATER</t>
  </si>
  <si>
    <t>8.5 ENERGY AND WATER</t>
  </si>
  <si>
    <t xml:space="preserve">8.5.1 ENERGY  </t>
  </si>
  <si>
    <t>N/d</t>
  </si>
  <si>
    <t>n.a..</t>
  </si>
  <si>
    <t xml:space="preserve">n.a. </t>
  </si>
  <si>
    <t xml:space="preserve">n.a.  </t>
  </si>
  <si>
    <t>Lesotho (HV)</t>
  </si>
  <si>
    <t xml:space="preserve">Lesotho  </t>
  </si>
  <si>
    <t>Lesotho - (Band A. 0 to 5 Kilolitres)</t>
  </si>
  <si>
    <t>Lesotho - (Band B. &gt;5 to 10 Kilolitres)</t>
  </si>
  <si>
    <t>Lesotho - (Band C. &gt;10 to 15 Kilolitres)</t>
  </si>
  <si>
    <t>Lesotho - (Band D. ABOVE 15 Kilolitres)</t>
  </si>
  <si>
    <t>General / Unspecified programmes</t>
  </si>
  <si>
    <t xml:space="preserve"> 55-64 </t>
  </si>
  <si>
    <t xml:space="preserve">55-64 </t>
  </si>
  <si>
    <t>Gender-Related Development Index</t>
  </si>
  <si>
    <t xml:space="preserve">Expected Years of Schooling                        </t>
  </si>
  <si>
    <t>Female to Male Ratio of HDI</t>
  </si>
  <si>
    <t>GDI Rank</t>
  </si>
  <si>
    <t>Human Development Index Value</t>
  </si>
  <si>
    <t>Estimated GNI Per Capita</t>
  </si>
  <si>
    <t>Food and Agriculture Organisation (FAO): http://faostat.fao.org/, Downloaded 2012: Angola, Democratic Republic of Congo, Madagascar (2000-2010),  Mozambique (2000-2010),  South Africa (2000-2010), Zambia (2000-2010), Zimbabwe</t>
  </si>
  <si>
    <t>Food and Agriculture Organisation (FAO): http://faostat.fao.org/, Downloaded 22 November 2013: Angola (2011-2012), Botswana (2011-2012),  Madagascar (2011-2012),  Malawi (2012), Mozambique (2011), Namibia (2011-2012),  Seychelles (2011-2012), South Africa (2011-2012), United Republic of Tanzania (2012), Zambia (2011-2012)</t>
  </si>
  <si>
    <t>FAOSTAT 2014, http://faostat3.fao.org/faostat-gateway/go/to/download/P/PP/E; Downloaded:  13 October 2014: Angola (2011 - 2013), Botswana (2013); Democratic Republic of Congo (2011 - 2013), Madagascar (2011- 2013),  Mozambique (2011 - 2013), Namibia (2011; 2013),  Seychelles (2011 - 2013), Swaziland (2011), United Republic of Tanzania (2011; 2013), Zambia (2011-2013), Zimbabwe (2011-2013)</t>
  </si>
  <si>
    <t>Food and Agriculture Organisation (FAO): FAOSTAT 2014, http://faostat3.fao.org/faostat-gateway/go/to/download/P/PP/E ; Downloaded:  13 October 2014: Angola, Democratic Republic of Congo, Madagascar,  Malawi (2011-2013), Mauritius (2011-2012), Mozambique (2011-2013), Swaziland(2011-2012),  Zambia (2011-2013), Zimbabwe (2011-2013)</t>
  </si>
  <si>
    <t>Food and Agriculture Organisation (FAO): FAOSTAT 2014, http://faostat3.fao.org/faostat-gateway/go/to/download/P/PP/E ; Downloaded:  13 October 2014: Angola, Botswana (2011-2013), Democratic Republic of Congo, Madagascar, Mozambique (2011-2013),  Swaziland (2011-2012), Zambia (2011-2013), Zimbabwe (2011-2013)</t>
  </si>
  <si>
    <t>United Nations Statistics Division - UNData, Food and Agriculture Organisation (FAO): http://faostat.fao.org/ downloaded 2012:   Malawi (2000 - 2010 Area), Mozambique (2000-2010),   Zambia (2000-2010), Zimbabwe (2000-2010)</t>
  </si>
  <si>
    <t>United Nations Statistics Division - UNData, Food and Agriculture Organisation (FAO): http://faostat.fao.org/, downloaded 2012: Angola, Democratic Republic of Congo, Madagascar,  Malawi (2000 - 2010 Area), Mozambique (2000-2010), Zambia (2000-2010), Zimbabwe (2000-2010)</t>
  </si>
  <si>
    <t>Food and Agriculture Organisation (FAO):  FAOSTAT 2014, http://faostat3.fao.org/faostat-gateway/go/to/download/P/PP/E ; Downloaded:  13 October 2014:  Angola, Democratic Republic of Congo, Madagascar, South Africa (2011-2012), United Republic of Tanzania  (2011, 2013), Zambia  (2011-2013), Zimbabwe  (2011-2013)</t>
  </si>
  <si>
    <t>Food and Agriculture Organisation (FAO): FAOSTAT 2014, http://faostat3.fao.org/faostat-gateway/go/to/download/P/PP/E ; Downloaded:  13 October 2014: Angola (2013), Botswana (2013), Democratic Republic of Congo, Madagascar,  Mozambique (2011-2013), Namibia (2011-2012),  Swaziland (2011-2012), United Republic of Tanzania (2011, 203), Zambia (2011-2013), Zimbabwe (2011-2013)</t>
  </si>
  <si>
    <t>Food and Agriculture Organisation (FAO): FAOSTAT 2014, http://faostat3.fao.org/faostat-gateway/go/to/download/P/PP/E ; Downloaded:  13 October 2014: Angola (2000, 2013), Democratic Republic of Congo, Madagascar, Mozambique, Seychelles  (2011-2013),Zambia (2011-2013), Zimbabwe (2011-2013)</t>
  </si>
  <si>
    <t>Food and Agriculture Organisation (FAO):FAOSTAT 2014, http://faostat3.fao.org/faostat-gateway/go/to/download/P/PP/E ; Downloaded:  13 October 2014: Angola (2000, 2013), Democratic Republic of Congo, Madagascar, Mozambique (2011-2013), South Africa (2011-2013), Swaziland (2011-2012),  Zambia (2011-2013), Zimbabwe (2011-2013)</t>
  </si>
  <si>
    <t>Food and Agriculture Organisation (FAO):  FAOSTAT 2014, http://faostat3.fao.org/faostat-gateway/go/to/download/P/PP/E ; Downloaded:  13 October 2014: Angola (2000, 2013), Botswana (2013), Democratic Republic of Congo, Madagascar, Mozambique (2011-2013), Namibia (2011-2012),  Zambia (2011-2013), Zimbabwe (2011-2013)</t>
  </si>
  <si>
    <t xml:space="preserve">Food and Agriculture Organisation (FAO): FAOSTAT 2014, http://faostat3.fao.org/faostat-gateway/go/to/download/P/PP/E;  Downloaded:  13 October 2014:  </t>
  </si>
  <si>
    <t xml:space="preserve">World DataBank, World Development Indicators: http://databank.worldbank.org/data/views/reports/tableview.aspx; downloaded 12 October 2014: </t>
  </si>
  <si>
    <t>Gender Statistics, The World dataBank: http://databank.worldbank.org, downloaded: 12 October 2014: Angola (2010-2012), Democratic Republic of Congo, Madagascar,  Malawi (2010-2012), Namibia (2010-2011), South Africa, Swaziland (2000-2009, 2012), Zambia (2000-2011), Zimbabwe (2010-2011)</t>
  </si>
  <si>
    <t>Gender Statistics, The World dataBank: http://databank.worldbank.org, downloaded: 12 October 2014: Angola,  Democratic Republic of Congo, Madagascar,  Malawi (2010-2012), Mozambique  (2010-2012), Namibia  (Total 2010-2011), South Africa (Total 2000-212), United Republic of Tanzania (2012, Total : 2000 - 2011), Zambia  (2010-2009), Zimbabwe  (2010-2012)</t>
  </si>
  <si>
    <t>World Development Indicators, modelled,  The World dataBank: http://databank.worldbank.org, downloaded: 12 October 2014: Angola, Botswana (2002, 2004-2005, 2007, 2009, 2012), Democratic Republic of Condo, Madagascar,  Malawi, Namibia (2002-2003, 2005-2007, 2009-2011),  United Republic of Tanzania, Zambia (2000, 2011), Zimbabwe</t>
  </si>
  <si>
    <t>World DataBank, World Development Indicators, database: Education Statistics - All Indicators : http://databank.worldbank.org/data/; downloaded: 12 October 2014: Angola, Democratic Republic of Congo, Namibia (2011-2012)</t>
  </si>
  <si>
    <t>Millenium Development Goals Database, http://data.un.org/, downloaded: 10 October 2014: Democratic Republic og Congo (2012) and 2013 (Angola, Democratic Republic of Congo, Lesotho, Madagascar, Namibia, South Africa, United Republic of Tanzania, Zimbabwe</t>
  </si>
  <si>
    <t>Gender Statistics, database: Education Statistics - All Indicators, The World dataBank: http://databank.worldbank.org, downloaded: 12 October 2014: Data for 2008 (Angola, Mauritius, Mozambique); Data for 2008 &amp; 2010 (Botswana, Democratic Republic of Congo, Madagascar, Malawi, Namibia, Seychelles, Swaziland, United Republic of Tanzania, Zambia, Zimbabwe)</t>
  </si>
  <si>
    <t>Table 1, Human Development Report (HDR 2014), http://hdr.undp.org/sites/default/files/hdr14_statisticaltables.xls, downloaded: 10 October 2014</t>
  </si>
  <si>
    <t>Table 2, Human Development Report (HDR 2014), http://hdr.undp.org/sites/default/files/hdr14_statisticaltables.xls, downloaded: 10 October 2014</t>
  </si>
  <si>
    <t>Table 3, Human Development Report (HDR 2014), http://hdr.undp.org/sites/default/files/hdr14_statisticaltables.xls, downloaded: 10 October 2014</t>
  </si>
  <si>
    <t>Table 6, Human Development Report (HDR 2014), http://hdr.undp.org/sites/default/files/hdr14_statisticaltables.xls, downloaded: 10 October 2014</t>
  </si>
  <si>
    <t>Table 4, Human Development Report (HDR 2014), http://hdr.undp.org/sites/default/files/hdr14_statisticaltables.xls, downloaded: 10 October 2014</t>
  </si>
  <si>
    <t>Table 5, Human Development Report (HDR 2014), http://hdr.undp.org/sites/default/files/hdr14_statisticaltables.xls, downloaded: 10 October 2014</t>
  </si>
  <si>
    <t>National Statistics Offices of Member States: Angola (2009-2013), Botswana (1994-2005, 2013), Lesotho, Mauritius (2012-2013), Mozambique, Seychelles (1994-2005, 2013), Swaziland, Zambia (2013)</t>
  </si>
  <si>
    <t>Millennium Development Goals: http://mdgs.un.org/unsd/mdg/Data.aspx; downloaded 11 October 2014: Democratic Republic of Congo (2005), Madagascar (2005, 2010),   Mozambique (2009), Swaziland (2009), Zimbabwe (2011)</t>
  </si>
  <si>
    <t>Millennium Development Goals: http://mdgs.un.org/unsd/mdg/Data.aspx; downloaded 11 October 2014: Datta for 2012 for: Angola, Democratic Republic of Congo, Madagascar, Malawi, Mozambique, Namibia, Seychelles (Total)</t>
  </si>
  <si>
    <t>World dataBank - Health Nutrition and Population Statistics (HNP), database: Education Statistics - All Indicators: http://databank.worldbank.org; downloaded: 12 October 2014:  Angola, Botswana (2000-2006), Democratic Republic of Congo , Lesotho (2012-2013), Madagascar, Malawi, Namibia,  South Africa, United Republic of Tanzania, Zambia (2000-2008, 2010-2011), Zimbabwe</t>
  </si>
  <si>
    <t>World dataBank - Health Nutrition and Population Statistics (HNP), database: Education Statistics - All Indicators: http://databank.worldbank.org; downloaded: 12 October 2014:  Angola (Total: 2000-2013), Democratic Republic of Congo (Total: 2000-2013), Lesotho (2010-2013), Madagascar (Total:2000-2013), Malawi (Total: 2012-2013), Namibia (Total: 2012-2013),  South Africa (Total: 2012-2013), United Republic of Tanzania (Total: 2013), Zimbabwe (Total: 2012-2013)</t>
  </si>
  <si>
    <t>World dataBank - Health Nutrition and Population Statistics (HNP), database: Education Statistics - All Indicators: http://databank.worldbank.org; downloaded: 12 October 2014: Angola (2000-2013), Botswana (2012-2013),  Democratic Republic of Congo  (2000-2013), Lesotho (2012-2013), Madagascar  (2000-2013),  Malawi  (2012-2013), Namibia  (2012-2013),  South Africa  (2012-2013), Zimbabwe  (2012-2013)</t>
  </si>
  <si>
    <t>World dataBank - Health Nutrition and Population Statistics (HNP), database: Education Statistics - All Indicators: http://databank.worldbank.org; downloaded: 12 October 2014: Data for 2012 or: Angola,  Democratic Republic of Congo, Lesotho, Madagascar,  Malawi, Namibia,  South Africa, Zimbabwe</t>
  </si>
  <si>
    <t>World DataBank, Health Nutrition and Population Statistics, database: Education Statistics - All Indicators: http://databank.worldbank.org/data/, downloaded: 12 October 2014: Angola (2013),  Data for 2012-2013 for:  Democratic Republic of Congo, Lesotho, Madagascar, Namibia, South Africa, Zimbabwe</t>
  </si>
  <si>
    <t>Millennium Development Goals: http://mdgs.un.org/unsd/mdg/Data.aspx; downloaded 11 October 2014: Datta for 2013 for: Angola, Democratic Republic of Congo,   Mozambique, Namibia, South Africa, Zimbawe</t>
  </si>
  <si>
    <t>Millennium Development Goals: http://mdgs.un.org/unsd/mdg/Data.aspx; downloaded 11 October 2014: Datta for 2013 for: Botswana, Democratic Republic of Congo,   Lesotho (Total), Mozambique, Namibia, South Africa, Zimbawe; Zambia (Total, 2012)</t>
  </si>
  <si>
    <t>World DataBank, Health Nutrition and Population Statistics, database: Education Statistics - All Indicators: http://databank.worldbank.org/data/, downloaded: 12 October 2014: Data for 2013 for:  Botswana, Democratic Republic of Congo, Namibia, South Africa</t>
  </si>
  <si>
    <t>World DataBank, Health Nutrition and Population Statistics: http://databank.worldbank.org/data/views/reports/tableview.aspx; downloaded 17 October 2013: Data for 1980-2012 (Angola,  Botswana,  Democratic Republic of Congo, Lesotho, Madagascar,  Malawi, Namibia, Zambia), Data for 1980-2006 (Mozambique, Swazailand),  Data for 1980- 2002 (Seychelles, South Africa), Swaziland, Data for 1980 - 1985 (United Republic of Tanzania), Data for 1980, 2001-2004, 2006-2007, 2011 (Zimbabwe)</t>
  </si>
  <si>
    <t>World DataBank, database: Education Statistics - All Indicators: http://databank.worldbank.org/data/, downloaded: 12 October 2014: Botswana (2011), Democratic Republic of Congo, Madagascar (2010-2012), Mauritus (2010), Mozambique (2004-2005)Namibia, Zimbabwe (2010-2012)</t>
  </si>
  <si>
    <t>World DataBank, database: Education Statistics - All Indicators: http://databank.worldbank.org/data/, downloaded: 12 October 2014: Angola (2002),  Democratic Republic of Congo (2011-2012), Madagascar (2005-2012), Zimbabwe (2010-2012)</t>
  </si>
  <si>
    <t>World DataBank, database: Education Statistics - All Indicators: http://databank.worldbank.org/data/, downloaded: 12 October 2014:  Democratic Republic of Congo (2012), South Africa (Primary, 2012)</t>
  </si>
  <si>
    <t>Millenium Development Goals Database: http://data.un.org/;  downloaded: 10 October 2014: Democratic Republic of Congo (2012), Madagascar (2012)</t>
  </si>
  <si>
    <t>World DataBank, database: Education Statistics - All Indicators: http://databank.worldbank.org/data/, downloaded: 12 October 2014:  Namibia (Secondary: 2008-2010, 2012); Zimbabwe (2011-2012)</t>
  </si>
  <si>
    <t>World DataBank, database: Education Statistics - All Indicators: http://databank.worldbank.org/data/, downloaded: 12 October 2014:  Malawi 2012</t>
  </si>
  <si>
    <t>World DataBank, database: Education Statistics - All Indicators: http://databank.worldbank.org/data/, downloaded: 12 October 2014:  Democratic Republic of Congo, Namibia (2011-2012), Zambia (2012)</t>
  </si>
  <si>
    <t>World DataBank, Health Nutrition and Population Statistics, database: Education Statistics - All Indicators: http://databank.worldbank.org/data/, downloaded: 9 October 2014:    Democratic Republic of Congo (2012), Madagascar (2005-2012), Namibia (2012), Zimbabwe (2012)</t>
  </si>
  <si>
    <t xml:space="preserve">World DataBank, Health Nutrition and Population Statistics, database: Education Statistics - All Indicators: http://databank.worldbank.org/data/, downloaded: 9 October 2014:    Democratic Republic of Congo (2012),  Namibia (2012) </t>
  </si>
  <si>
    <t>World DataBank, Health Nutrition and Population Statistics, database: Education Statistics - All Indicators: http://databank.worldbank.org/data/, downloaded: 9 October 2014:    Data for 2012-2013 for: Angola, Democratic Republic of Congo, Madagascar,   Namibia;  Zimbabwe (2013)</t>
  </si>
  <si>
    <t xml:space="preserve">World DataBank, Health Nutrition and Population Statistics, database: Education Statistics - All Indicators: http://databank.worldbank.org/data/, downloaded: 9 October 2014:    Data for 2012-2013 for: Angola, Democratic Republic of Congo, Madagascar,   Namibia, Zimbabwe  </t>
  </si>
  <si>
    <t xml:space="preserve">World DataBank, Health Nutrition and Population Statistics, database: Education Statistics - All Indicators: http://databank.worldbank.org/data/, downloaded: 9 October 2014:    Data for 2013 for: Democratic Republic of Congo, Madagascar, Namibia  </t>
  </si>
  <si>
    <t>Table 1.1.12  Projected Total Mid-Year  Population in SADC, Thousand Persons, 2020 - 2060, Selected Years</t>
  </si>
  <si>
    <t>&lt; 1</t>
  </si>
  <si>
    <t xml:space="preserve">&lt; 2 </t>
  </si>
  <si>
    <t>World Tourism Data, World Tourism Organization (UNWTO) Database: http://data.un.org/; downloaded: 10 October 2014: Angola (1995-2010), Democratic Republic of Congo (1995-2009), Madagascar (1995-2009),  Malawi (1995-2009), Namibia (1995-2003, 20052008), Zambia (1995-2009)</t>
  </si>
  <si>
    <t xml:space="preserve"> Definition: </t>
  </si>
  <si>
    <t>Seychelles: Refers to the number of bed nights sold divided by the product of the number of bed nights available and the number of days in the reference period expressed as a percentage</t>
  </si>
  <si>
    <t xml:space="preserve">Table 8.5.1.10  Fuels Used in SADC for Cooking and Access to Modern Fuels in SADC, Percent Total  Population, Latest Year </t>
  </si>
  <si>
    <t>Millennium Development Goals: http://mdgs.un.org/unsd/mdg/Data.aspx; downloaded 11 October 2014: Datta for 2012 for: Angola, Democratic Republic of Congo, Madagascar, Malawi, Mozambique, Namibia</t>
  </si>
  <si>
    <t>Millennium Development Goals Database, United Nations Statistics Division, http://data.un.org/: downloaded 21 October 2013:downloaded 21 October 2013: Angola (1990-2011), Democratic Republic of Congo (1990-2011), Lesotho (1990-2011), Madagascar (1990-2011),  Malawi (1990-2011), Mauritius (1995, 2005, 2008-2010), Mozambique (2011), Namibia (1990-2011),  Seychelles (1990-1993, 1995, 2011), South Africa (1990-2001), Swaziland (2011), Zambia (1990-2011)</t>
  </si>
  <si>
    <t>Millenium Development Goals Database, http://data.un.org/, downloaded: 10 October 2014: Democratic Republic of Congo (2012-2013), Lesotho, Madagascar, Namibia, South Africa, United Republic of Tanzania, Zimbabwe</t>
  </si>
  <si>
    <t>8.5.1.10 Fuels Used in SADC for Cooking and Access to Modern Fuels in SADC, Percent Total  Population, Latest Year</t>
  </si>
  <si>
    <t>World DataBank, Health Nutrition and Population Statistics: http://databank.worldbank.org/data/views/reports/tableview.aspx; downloaded 17 October 2013: Angola (2008-2010),     Namibia,  Seychelles (2005),  Zambia (2009-2011), Zimbabwe</t>
  </si>
  <si>
    <t>World DataBank, Health Nutrition and Population Statistics: http://databank.worldbank.org/data/views/reports/tableview.aspx; downloaded 17 October 2013: Angola (2001, 2010),  Democratic Republic of Congo (2001, 2010), Lesotho (2010), Madagascar (2000, 2009),  Mauritius (2010), Namibia (2010),  Seychelles (2002, 2010), Zambia (2002, 2010), Zimbabwe (2010)</t>
  </si>
  <si>
    <t>Millennium Development Goals Database, United Nations Statistics Division, http://data.un.org/: downloaded 21 October 2013: Angola (1990-2011), Democratic Republic of Congo (1990-2011), Lesotho (1990-2011), Madagascar (1990-2011),  Malawi (1990-2010), Mauritius (2008-2010), Namibia (1990-2010),  Seychelles (1990-1995, 2011), Swaziland (2011), Zambia (1990-2011)</t>
  </si>
  <si>
    <t xml:space="preserve">International Labour Organization, using World Bank population estimates, Gender Statistics, World Bank: http://databank.worldbank.org/Data/Views/VariableSelection/SelectVariables.aspx?source=Gender%20Statistics, : downloaded 14 April 2011:  Angola (2000-2009), Democratic Republic of Congo, Malawi (2000-2009), Namibia (2000-2003, 2005-2009), South Africa (2000-2009, 2012), Zambia (2011) </t>
  </si>
  <si>
    <t>World DataBank, World Development Indicators: http://databank.worldbank.org/data/views/reports/tableview.aspx; downloaded 17 October 2013: Angola (2011), Democratic Republic of Congo (2010-2011), Madagascar (2010-2011),  Namibia (2004, 2090-2010),  Zambia (2010)</t>
  </si>
  <si>
    <t xml:space="preserve"> Years </t>
  </si>
  <si>
    <t xml:space="preserve">Years </t>
  </si>
  <si>
    <t>2 854</t>
  </si>
  <si>
    <t>2 340</t>
  </si>
  <si>
    <t>2 094</t>
  </si>
  <si>
    <t>5 2014</t>
  </si>
  <si>
    <t>35859*</t>
  </si>
  <si>
    <t>22.7.</t>
  </si>
  <si>
    <t>13 915 301</t>
  </si>
  <si>
    <t>1 562 422</t>
  </si>
  <si>
    <t xml:space="preserve">24 122 558 </t>
  </si>
  <si>
    <t>5 971 207</t>
  </si>
  <si>
    <t xml:space="preserve">1 160.6 </t>
  </si>
  <si>
    <t xml:space="preserve">1 384.7 </t>
  </si>
  <si>
    <t xml:space="preserve">1 468.4 </t>
  </si>
  <si>
    <t xml:space="preserve">1 529.8 </t>
  </si>
  <si>
    <t xml:space="preserve">1 637.2 </t>
  </si>
  <si>
    <t xml:space="preserve">1 649.9 </t>
  </si>
  <si>
    <t xml:space="preserve">1 711.2 </t>
  </si>
  <si>
    <t xml:space="preserve">1 729.7 </t>
  </si>
  <si>
    <t xml:space="preserve">1 671.9 </t>
  </si>
  <si>
    <t xml:space="preserve">1 000.7 </t>
  </si>
  <si>
    <t xml:space="preserve"> 23 076</t>
  </si>
  <si>
    <t>6 329</t>
  </si>
  <si>
    <t>X</t>
  </si>
  <si>
    <t>Total Member States</t>
  </si>
  <si>
    <t xml:space="preserve">Symbols and Abbreviations </t>
  </si>
  <si>
    <t>Symbols</t>
  </si>
  <si>
    <t>Description</t>
  </si>
  <si>
    <t>Magnitude zero or the figure is not large enough to be measured with the smallest unit in the table.</t>
  </si>
  <si>
    <t>Not applicable</t>
  </si>
  <si>
    <t>Not available</t>
  </si>
  <si>
    <t>*</t>
  </si>
  <si>
    <t>Value is provisional or an estimate and is therefore likely to change.</t>
  </si>
  <si>
    <t>#</t>
  </si>
  <si>
    <t>Major break in the series.</t>
  </si>
  <si>
    <t>.</t>
  </si>
  <si>
    <t>A point (.) is used to indicate decimals.</t>
  </si>
  <si>
    <t>‘000</t>
  </si>
  <si>
    <t>Thousand</t>
  </si>
  <si>
    <t xml:space="preserve">% </t>
  </si>
  <si>
    <t>Cont’d</t>
  </si>
  <si>
    <t>Continued</t>
  </si>
  <si>
    <t xml:space="preserve">Yrs. </t>
  </si>
  <si>
    <t>Years</t>
  </si>
  <si>
    <t xml:space="preserve">Space </t>
  </si>
  <si>
    <t>A space separates thousands</t>
  </si>
  <si>
    <t>The totals given in the tables correspond to the sum of the individual values shown in each table, unless otherwise stated. Individual figures and percentages in tables may not add up to the corresponding total, because of rounding.</t>
  </si>
  <si>
    <t>n.e.s.</t>
  </si>
  <si>
    <t>The abbreviation n.e.s. indicates that the item in question is not elsewhere specified or included.</t>
  </si>
  <si>
    <t>Blank</t>
  </si>
  <si>
    <t>No response from Member State</t>
  </si>
  <si>
    <t>Ha</t>
  </si>
  <si>
    <t>Hectare</t>
  </si>
  <si>
    <t>g</t>
  </si>
  <si>
    <t>gramme</t>
  </si>
  <si>
    <t>kcal</t>
  </si>
  <si>
    <t>kilocalorie</t>
  </si>
  <si>
    <t>Abbreviations and Acronyms</t>
  </si>
  <si>
    <t xml:space="preserve">AfDB  </t>
  </si>
  <si>
    <t>African Development Bank</t>
  </si>
  <si>
    <t xml:space="preserve">AIDS  </t>
  </si>
  <si>
    <t>Acquired Immunodeficiency Syndrome</t>
  </si>
  <si>
    <t>AUC</t>
  </si>
  <si>
    <t>African Union Commission</t>
  </si>
  <si>
    <t>CCBG</t>
  </si>
  <si>
    <t xml:space="preserve">SADC Committee of Central Bank Governors </t>
  </si>
  <si>
    <t xml:space="preserve">CIF </t>
  </si>
  <si>
    <t>Cost, Insurance, and Freight</t>
  </si>
  <si>
    <t xml:space="preserve">COMTRADE </t>
  </si>
  <si>
    <t>United Nations Commodity Trade Statistics Database</t>
  </si>
  <si>
    <t xml:space="preserve">CPI   </t>
  </si>
  <si>
    <t>Consumer Price Index</t>
  </si>
  <si>
    <t xml:space="preserve">ECA  </t>
  </si>
  <si>
    <t>United Nations Economic Commission for Africa</t>
  </si>
  <si>
    <t xml:space="preserve">EDGAR </t>
  </si>
  <si>
    <t xml:space="preserve">United Nations Environment Programme, Emission Database for Global Atmospheric Research </t>
  </si>
  <si>
    <t xml:space="preserve">EMIS  </t>
  </si>
  <si>
    <t>Education Management Information System</t>
  </si>
  <si>
    <t xml:space="preserve">EAC </t>
  </si>
  <si>
    <t>East African Community</t>
  </si>
  <si>
    <t xml:space="preserve">EU  </t>
  </si>
  <si>
    <t>European Union</t>
  </si>
  <si>
    <t>FAO</t>
  </si>
  <si>
    <t>United Nations Food and Agriculture Organization</t>
  </si>
  <si>
    <t>FANR</t>
  </si>
  <si>
    <t>SADC Directorate of Food Agriculture and Natural Resources</t>
  </si>
  <si>
    <t xml:space="preserve">FDI </t>
  </si>
  <si>
    <t>Foreign Direct Investment</t>
  </si>
  <si>
    <t xml:space="preserve">FTA </t>
  </si>
  <si>
    <t>Free Trade Agreement</t>
  </si>
  <si>
    <t xml:space="preserve">GDDS </t>
  </si>
  <si>
    <t>General Data Dissemination System</t>
  </si>
  <si>
    <t xml:space="preserve">GDP </t>
  </si>
  <si>
    <t>Gross Domestic Product</t>
  </si>
  <si>
    <t xml:space="preserve">HCPI </t>
  </si>
  <si>
    <t xml:space="preserve">Harmonized Consumer Price Indices </t>
  </si>
  <si>
    <t xml:space="preserve">ICT  </t>
  </si>
  <si>
    <t>Information and Communication Technology</t>
  </si>
  <si>
    <t>IEA</t>
  </si>
  <si>
    <t>International Energy Agency</t>
  </si>
  <si>
    <t>ILO</t>
  </si>
  <si>
    <t xml:space="preserve">International Labour Organization </t>
  </si>
  <si>
    <t xml:space="preserve">IMF </t>
  </si>
  <si>
    <t>International Monetary Fund</t>
  </si>
  <si>
    <t>I&amp;S</t>
  </si>
  <si>
    <t>SADC Directorate of Infrastructure and Services</t>
  </si>
  <si>
    <t xml:space="preserve">ITU </t>
  </si>
  <si>
    <t xml:space="preserve">International Telecommunication Union </t>
  </si>
  <si>
    <t xml:space="preserve">IUCN </t>
  </si>
  <si>
    <t>International Union for Conservation of Nature</t>
  </si>
  <si>
    <t xml:space="preserve">MDGs </t>
  </si>
  <si>
    <t>Millennium Development Goals</t>
  </si>
  <si>
    <t xml:space="preserve">NSDS </t>
  </si>
  <si>
    <t>National Strategy for the Development of Statistics</t>
  </si>
  <si>
    <t xml:space="preserve">NSO </t>
  </si>
  <si>
    <t>National Statistical Office</t>
  </si>
  <si>
    <t xml:space="preserve">NSS </t>
  </si>
  <si>
    <t>National Statistical System</t>
  </si>
  <si>
    <t>OECD</t>
  </si>
  <si>
    <t xml:space="preserve">Organization for Economic Co-operation and Development </t>
  </si>
  <si>
    <t>PPP</t>
  </si>
  <si>
    <t>Purchasing Power Parity</t>
  </si>
  <si>
    <t>PPRM</t>
  </si>
  <si>
    <t>SADC Directorate of Policy, Planning and Resource Mobilization</t>
  </si>
  <si>
    <t xml:space="preserve">PRSP  </t>
  </si>
  <si>
    <t>Poverty Reduction Strategy Paper</t>
  </si>
  <si>
    <t xml:space="preserve">REC  </t>
  </si>
  <si>
    <t>Regional Economic Community</t>
  </si>
  <si>
    <t>RETOSA</t>
  </si>
  <si>
    <t xml:space="preserve">Regional Tourism Organization of Southern Africa </t>
  </si>
  <si>
    <t xml:space="preserve">RISDP </t>
  </si>
  <si>
    <t xml:space="preserve">Regional Indicative Strategic Development Plan </t>
  </si>
  <si>
    <t xml:space="preserve">RSDS </t>
  </si>
  <si>
    <t>Regional Strategy for Development of Statistics</t>
  </si>
  <si>
    <t xml:space="preserve">SADC  </t>
  </si>
  <si>
    <t>Southern Africa Development Community</t>
  </si>
  <si>
    <t>SDR</t>
  </si>
  <si>
    <t>Special Drawing Rights</t>
  </si>
  <si>
    <t xml:space="preserve">SHaSA </t>
  </si>
  <si>
    <t>Strategy for the Harmonization of Statistics in Africa</t>
  </si>
  <si>
    <t xml:space="preserve">SIPO </t>
  </si>
  <si>
    <t>Strategic Indicative Plan for the Organ</t>
  </si>
  <si>
    <t xml:space="preserve">SNA </t>
  </si>
  <si>
    <t>System of National Accounts</t>
  </si>
  <si>
    <t>SHD&amp;SP</t>
  </si>
  <si>
    <t>SADC Directorate of Social and Human Development and Special Programmes</t>
  </si>
  <si>
    <t xml:space="preserve">SSC </t>
  </si>
  <si>
    <t>SADC Statistics Committee</t>
  </si>
  <si>
    <t>SRSS</t>
  </si>
  <si>
    <t>SADC Regional Statistical System</t>
  </si>
  <si>
    <t>TIFI</t>
  </si>
  <si>
    <t>SADC Directorate of Trade, Industry, Finance and Investment</t>
  </si>
  <si>
    <t xml:space="preserve">UNAIDS  </t>
  </si>
  <si>
    <t xml:space="preserve">Joint United Nations Programme on HIV/AIDS </t>
  </si>
  <si>
    <t xml:space="preserve">UNSD </t>
  </si>
  <si>
    <t>United Nations Statistics Division</t>
  </si>
  <si>
    <t xml:space="preserve">UNESCO </t>
  </si>
  <si>
    <t>United Nations Educational, Scientific and Cultural Organization</t>
  </si>
  <si>
    <t>UNCTAD</t>
  </si>
  <si>
    <t>United Nations Conference on Trade and Development</t>
  </si>
  <si>
    <t xml:space="preserve">UNWTO </t>
  </si>
  <si>
    <t>World Tourism Organization</t>
  </si>
  <si>
    <t xml:space="preserve">WHO </t>
  </si>
  <si>
    <t>World Health Orgnisation</t>
  </si>
  <si>
    <t>WB</t>
  </si>
  <si>
    <t>World Bank</t>
  </si>
  <si>
    <t xml:space="preserve">WTO </t>
  </si>
  <si>
    <t>World Trade Organization</t>
  </si>
  <si>
    <t>Symbols, Abbreviations and Acronyms</t>
  </si>
  <si>
    <t>2 210.68</t>
  </si>
  <si>
    <t>2 260.79</t>
  </si>
  <si>
    <t>1 162.5</t>
  </si>
  <si>
    <t>1 007</t>
  </si>
  <si>
    <t>1 801</t>
  </si>
  <si>
    <t>1 988</t>
  </si>
  <si>
    <t>3 420</t>
  </si>
  <si>
    <t>3 799</t>
  </si>
  <si>
    <t>5 221</t>
  </si>
  <si>
    <t>9  2013</t>
  </si>
  <si>
    <t>10  2013</t>
  </si>
  <si>
    <t>12 2013</t>
  </si>
  <si>
    <t>10 2014</t>
  </si>
  <si>
    <t>11 2014</t>
  </si>
  <si>
    <t>12 2014</t>
  </si>
  <si>
    <t xml:space="preserve">World DataBank  - Health Nutrition and Population Statistics; http://databank.worldbank.org/data/; downloaded 16 October 2013: Madagascar;  Malawi, Namibia, Zambia &amp; Zimbabwe; Democratic Republic of Congo (1980-2004); Male &amp; Female for 1980 - 2001 &amp; 2011 for Zimbabwe </t>
  </si>
  <si>
    <t>World DataBank  - Health Nutrition and Population Statistics; http://databank.worldbank.org/data/; downloaded 16 October 2013 : Botswana (2012),  Democratic Republic of Congo  (2011 -  2012), Lesotho (2012), Madagascar  (2011 -  2012),  Namibia (2011),  Swaziland (2012), Zambia (2012), Zimbabwe (2011)</t>
  </si>
  <si>
    <t xml:space="preserve">World DataBank, Health Nutrition and Population  Statistics, database: Education Statistics - All Indicators: http://databank.worldbank.org/data/, downloaded: 9 October 2014:    Data for 2012-2013 for: Angola, Botswana, Democratic Republic of Congo,  Namibia, South Africa  </t>
  </si>
  <si>
    <t>World DataBank, Health Nutrition and Population Statistics: http://databank.worldbank.org/data/views/reports/tableview.aspx; downloaded 16 October 2013: Angola (2010 - 2012), Botswana (2010 - 2012),  Democratic Republic of Congo (2010 - 2012),  Namibia (2010 &amp; 2012),  South Africa (2010 - 2012),   Zimbabwe (2010 - 2011)</t>
  </si>
  <si>
    <t xml:space="preserve">Medium variant, United Nations, Department of Economic and Social Affairs, Population Division, World Population Prospects: The 2012 Revision, New York, 2013: http://data.un.org/; downloaded 16 October 2013: Angola (2020-2060), Botswana (2020-2060),  Democratic Republic of Congo (2020-2060),  Mauritius (2055 - 2060), Namibia (2020-2060),  Zimbabwe (2020-2060)  </t>
  </si>
  <si>
    <t>World DataBank, database: Education Statistics - All Indicators: http://databank.worldbank.org/data/, downloaded: 12 October 2014:  Democratic Republic of Congo (2007, 2011), Madagascar (2001-2008, 2010-2013), Namibia (2011-2013)</t>
  </si>
  <si>
    <t>World DataBank, Health Nutrition and Population Statistics, database: Education Statistics - All Indicators: http://databank.worldbank.org/data/, downloaded: 12 October 2014:  Data for 2012-2013 for:  Angola (199502006), Democratic Republic of Congo, Lesotho, Madagascar, Namibia, South Africa, Zimbabwe (1995-2013); Malawi (2012)</t>
  </si>
  <si>
    <t>World DataBank, Health Nutrition and Population Statistics, database: Education Statistics - All Indicators: http://databank.worldbank.org/data/, downloaded: 12 October 2014: Data for 2012-2013 for:  Democratic Republic of Congo (1991-2013), Lesotho, Madagascar, Namibia, South Africa, Zimbabwe</t>
  </si>
  <si>
    <t>World DataBank, Health Nutrition and Population Statistics, database: Education Statistics - All Indicators: http://databank.worldbank.org/data/, downloaded: 12 October 2014: Angola (2013), Democratic Republic of Congo (1990-2013), Lesotho (2010-2013); Data for 2012-2013 for:   Madagascar,  Namibia, South Africa, Zimbabwe</t>
  </si>
  <si>
    <t>Millennium Development Goals: http://mdgs.un.org/unsd/mdg/Data.aspx; downloaded 11 October 2014: Democratic Republic of Congo,Madagascar and  Datta for 2012 for:  Lesotho,  Malawi, Mauritius, Mozambique, Namibia, South Africa, United Republic of Tanzania, Zambia, Zimbabwe</t>
  </si>
  <si>
    <t>Millennium Development Goals Database | United Nations Statistics Division: UNData - http://unstats.un.org/unsd/: Last update in UNdata: 12 Sep 2012: Angola,   Democratic Republic of Congo (2002), Lesotho (2000-2007), Madagascar (2000-2010),   Namibia (2000-2009),  South Africa, United Republic of Tanzania (2000-2010), Zambia 2000-2010)</t>
  </si>
  <si>
    <t>Millennium Development Goals Database | United Nations Statistics Division: UNData - http://unstats.un.org/unsd/; downloaded October 2013: Democratic Republic of Congo, Lesotho (2008-2011), Madagascar,  Malawi (2000-2011), Mozambique (2011-2012), United Republic of Tanzania (2012)</t>
  </si>
  <si>
    <t>SADC Secretariat Statistics Unit, GDP in National Currency; SADC SYB 2011: GDP Share 2007 - 2011: Angola, Democratic Republic of Congo, Madagascar, Malawi, Namibia, Zimbabwe</t>
  </si>
  <si>
    <t>Food and Agriculture Organisation (FAO): http://faostat.fao.org/ ; Export &amp; Import Share: FAO Statistical Yearbook 2010, Table c02:  Exports &amp; Imports Share, 2006 - 2008: Angola,  Democratic Republic of Congo, Madagascar, Malawi, Namibia, Zambia, Zimbabwe</t>
  </si>
  <si>
    <t>1 sq. km = 100 ha</t>
  </si>
  <si>
    <t>Food and Agriculture Organisation (FAO): http://faostat.fao.org/; Downloaded 19 November 2013; 30 November 2015</t>
  </si>
  <si>
    <t>Food and Agriculture Organisation (FAO): http://faostat.fao.org/ ; Downloaded 19 November 2013; 30 November 2015</t>
  </si>
  <si>
    <t>Food and Agriculture Organisation (FAO): http://faostat.fao.org/ ;Downloaded 19 November 2013; 30 November 2015</t>
  </si>
  <si>
    <t>Food and Agriculture Organisation (FAO): http://faostat3.fao.org/faostat-gateway/go/to/download/Q/QI/E, downloaded 9 October 2013; 30 November 2015: Angola, Botswana (2010-2012),  Democratic Republic of Congo, Lesotho, Madagascar,  Malawi, Mozambique, Namibia, United Republic of Tanzania, Zambia, Zimbabwe</t>
  </si>
  <si>
    <t xml:space="preserve">Food and Agriculture Organisation (FAO): FAOSTAT 2014, http://faostat3.fao.org/faostat-gateway/go/to/download/P/PP/E;  Downloaded:  13 October 2014; 30 November 2015 </t>
  </si>
  <si>
    <t xml:space="preserve">Food and Agriculture Organisation (FAO): FAOSTAT 2014, http://faostat3.fao.org/faostat-gateway/go/to/download/P/PP/E;  Downloaded:  13 October 2014; 30 November 2015  </t>
  </si>
  <si>
    <t xml:space="preserve">Food and Agriculture Organisation (FAO): FAOSTAT 2014, http://faostat3.fao.org/faostat-gateway/go/to/download/P/PP/E;  Downloaded:  13 October 2014; 30 November 2015   </t>
  </si>
  <si>
    <t xml:space="preserve">Food and Agriculture Organisation (FAO): FAOSTAT 2014, http://faostat3.fao.org/faostat-gateway/go/to/download/P/PP/E;  Downloaded:  13 October 2014; 30 November 2015    </t>
  </si>
  <si>
    <t>Food and Agriculture Organisation (FAO): FAOSTAT 2014, http://faostat3.fao.org/faostat-gateway/go/to/download/P/PP/E;  Downloaded:  13 October 2014; 30 November 2015 : Madagascar, Malawi, Mauritius, Mozambique, Namibia</t>
  </si>
  <si>
    <t xml:space="preserve">Food and Agriculture Organisation (FAO): http://faostat.fao.org/ ; downloaded 19 November 2013; 30 November 2015  </t>
  </si>
  <si>
    <t>Food and Agriculture Organisation (FAO): FAOSTAT 2014, http://faostat3.fao.org/faostat-gateway/go/to/download/P/PP/E ; Downloaded:  13 October 2014; 30 November 2015  : Angola, Botswana (2013), Democratic Republic of Congo, Lesotho, Madagascar,  Mozambique (2011-2013), Namibia (2011-2012), Seychelles, Swaziland (2011-2012), Zambia (2011-2013), Zimbabwe (2011-2013)</t>
  </si>
  <si>
    <t>Food and Agriculture Organisation (FAO): FAOSTAT 2014, http://faostat3.fao.org/faostat-gateway/go/to/download/P/PP/E ; Downloaded:  13 October 2014; 30 November 2015  : Angola (2011-2012), Botswana (2013), Democratic Republic of Congo, Madagascar,  Mozambique, Namibia (2011-2012),  Swaziland (2011-2011), Zambia (2011-2013), Zimbabwe (2011-2013)</t>
  </si>
  <si>
    <t>Food and Agriculture Organisation (FAO): FAOSTAT 2014, http://faostat3.fao.org/faostat-gateway/go/to/download/P/PP/E ; Downloaded:  13 October 2014; 30 November 2015  : Democratic Republic of Congo, Madagascar, Mozambique (2011-2012),  Zambia (2011-2012), Zimbabwe (2011-2012)</t>
  </si>
  <si>
    <t>Food and Agriculture Organisation (FAO): FAOSTAT 2014, http://faostat3.fao.org/faostat-gateway/go/to/download/P/PP/E ; Downloaded:  13 October 2014; 30 November 2015  :  Democratic Republic of Congo, Madagascar,  Malawi (2011), Mozambique (2011 - 2012), Seychelles (2011-2012), Zambia (2011-2012), Zimbabwe (2011-2012)</t>
  </si>
  <si>
    <t>Food and Agriculture Organisation (FAO): FAOSTAT 2014, http://faostat3.fao.org/faostat-gateway/go/to/download/P/PP/E ; Downloaded:  13 October 2014; 30 November 2015  : Angola (2011-2012), Democratic Republic of Congo, Madagascar,  Mozambique (2011-2012), Swaziland (2011),  (2011), Zambia (2011-2012), Zimbabwe (2011-2012)</t>
  </si>
  <si>
    <t xml:space="preserve">FAO, http://faostat3.fao.org/, downloaded 13 October 2014; 30 November 2015   </t>
  </si>
  <si>
    <t xml:space="preserve">Table 8.3.1.3 -  total area, land area, agricultural land , arable land, area of permanent crops and area of permanent pastureland </t>
  </si>
  <si>
    <t xml:space="preserve">Table 8.3.3.1 - forest cover  </t>
  </si>
  <si>
    <t>Table  8.3.1.4 - irrigated land</t>
  </si>
  <si>
    <t>The following symbols and abbreviations are used in the Yearbook tables:</t>
  </si>
  <si>
    <t>Inter-Parliamentary Union; Women in national parliaments;: http://www.ipu.org/wmn-e/classif.htm; downloaded, 14 September 2011, 31 October 2013, 30 November 2015</t>
  </si>
  <si>
    <t xml:space="preserve">* Figures correspond to the number of seats currently filled in Parliament </t>
  </si>
  <si>
    <t xml:space="preserve">Table 1.1.1 - total population </t>
  </si>
  <si>
    <r>
      <t>Freshwater</t>
    </r>
    <r>
      <rPr>
        <b/>
        <sz val="11"/>
        <color theme="1"/>
        <rFont val="Tahoma"/>
        <family val="2"/>
      </rPr>
      <t xml:space="preserve"> : </t>
    </r>
    <r>
      <rPr>
        <sz val="11"/>
        <color theme="1"/>
        <rFont val="Tahoma"/>
        <family val="2"/>
      </rPr>
      <t>Surface water and ground water. While desalinated water, reused wastewater and saline water are used by different sectors, AQUASTAT does not consider any of these water types to be freshwater</t>
    </r>
  </si>
  <si>
    <t>2009–2014</t>
  </si>
  <si>
    <t>2010–2014</t>
  </si>
  <si>
    <t>1990–2014</t>
  </si>
  <si>
    <t>Inequality-Adjusted HDI (IHDI)</t>
  </si>
  <si>
    <t>2010-2015</t>
  </si>
  <si>
    <t>2005–2013</t>
  </si>
  <si>
    <t>GDI Group</t>
  </si>
  <si>
    <t>2005–2014</t>
  </si>
  <si>
    <t>Table 6, Human Development Report (HDR 2015), http://hdr.undp.org/en/composite/MPI, downloaded: 14 December 2015</t>
  </si>
  <si>
    <t>Table 3, Human Development Report (HDR 2015), http://hdr.undp.org/en/composite/IHDI, downloaded: 14 December 2015</t>
  </si>
  <si>
    <t>Table 2, Human Development Report (HDR 2015), http://hdr.undp.org/en/composite/trends, downloaded: 14 December 2015</t>
  </si>
  <si>
    <t>Table 1, Human Development Report (HDR 2015), http://hdr.undp.org/en/composite/HDI, downloaded: 14 December 2015</t>
  </si>
  <si>
    <t>Table 5, Human Development Report (HDR 2015), http://hdr.undp.org/en/composite/GII, downloaded: 14 December 2015</t>
  </si>
  <si>
    <t>Table 4, Human Development Report (HDR 2015), http://hdr.undp.org/en/composite/GDI, downloaded: 14 December 2015</t>
  </si>
  <si>
    <t>2013/2014 D</t>
  </si>
  <si>
    <t>2013 D</t>
  </si>
  <si>
    <t>2014 M</t>
  </si>
  <si>
    <t>Population in Multidimensional Poverty, 2010</t>
  </si>
  <si>
    <t xml:space="preserve">Population in severe multidimensional poverty </t>
  </si>
  <si>
    <t>2004–2014</t>
  </si>
  <si>
    <t xml:space="preserve">HDRO  Specifications </t>
  </si>
  <si>
    <t>Table 7, Human Development Report (HDR 2015), http://hdr.undp.org/en/composite/MPIchanges, downloaded: 14 December 2015</t>
  </si>
  <si>
    <t>Year and survey, 2001 - 2014</t>
  </si>
  <si>
    <t>2006 D</t>
  </si>
  <si>
    <t>D under Column D - Year and Survey, 2001 - 2014  indicates data from Demographic and Health Surveys, M indicates data from Multiple Indicator Cluster Surveys and N indicates data from national surveys (see http://hdr.undp.org for the list of national surveys).</t>
  </si>
  <si>
    <t>Head count</t>
  </si>
  <si>
    <t>SADC Statistical Yearbook 2015</t>
  </si>
  <si>
    <t xml:space="preserve"> 1.1.1 Total  Mid Year Population in SADC, Thousand Person, 1980 - 2015, Selected Years</t>
  </si>
  <si>
    <t xml:space="preserve"> 1.1.2 Population Growth Rate  in SADC, (%), 2001 - 2015</t>
  </si>
  <si>
    <t xml:space="preserve"> 1.1.3 Total Area (Sq. Km) and Population Density (Person  Per  Sq. Km)  in SADC, 2000 - 2015</t>
  </si>
  <si>
    <t xml:space="preserve"> 1.1.4 Population  in SADC by Sex and Age Group, (%), 1980 - 2015, Selected Years</t>
  </si>
  <si>
    <t xml:space="preserve"> 1.1.5 Dependency Ratio  in SADC, (%), 1980 - 2015, Selected Years</t>
  </si>
  <si>
    <t xml:space="preserve"> 1.1.7 Population in Urban and Rural Areas of SADC , (%), 2000 - 2015</t>
  </si>
  <si>
    <t xml:space="preserve"> 1.1.8 Birth Rate in  SADC By  Year,   Per Thousand Inhabitants, 1980 - 2015, Selected Years</t>
  </si>
  <si>
    <t xml:space="preserve"> 1.1.9 Death Rate in  SADC By  Year ,  Per Thousand Inhabitants, 1980 - 2015, Selected Years</t>
  </si>
  <si>
    <t xml:space="preserve"> 1.1.10 Total Fertility Rate in  SADC By Year,  Number of Children Per Woman, 1980 - 2015, Selected Years</t>
  </si>
  <si>
    <t xml:space="preserve"> 1.1.11 Life Expectancy at Birth in SADC By Year and Sex,  1980 - 2015, Selected Years</t>
  </si>
  <si>
    <t xml:space="preserve"> 1.2.1 Migrant Remittances Inflows in SADC, Million  US $, 1990 - 2015</t>
  </si>
  <si>
    <t xml:space="preserve"> 1.2.2 Migrant Remittances Outflows in SADC, Million  US $, 1990 - 2015</t>
  </si>
  <si>
    <t xml:space="preserve"> 2.1.1 Adult Literacy Rate in SADC By Sex, (%), 2000 - 2015</t>
  </si>
  <si>
    <t xml:space="preserve"> 2.1.2 Net Enrolment Ratio in Primary School  in SADC By Sex , (%), 2000 - 2015</t>
  </si>
  <si>
    <t xml:space="preserve"> 2.1.3 Net Enrolment Ratio in Secondary School in SADC By Sex, (%), 2000 - 2015</t>
  </si>
  <si>
    <t xml:space="preserve"> 2.1.4 Ratio of Girls/Females to Boys/Males in Primary, Secondary and Tertiary School  in SADC, 2000 - 2015</t>
  </si>
  <si>
    <t xml:space="preserve"> 2.1.5 Pupil-Teacher Ratio in Primary and Secondary School in SADC, Number of Pupils Per Teacher, 2000 - 2015, Selected Years</t>
  </si>
  <si>
    <t xml:space="preserve"> 2.1.6 Higher Education Enrolment in SADC by Key Fields of Study and By Sex (Full-time equivalents), Number, 2006 - 2015</t>
  </si>
  <si>
    <t xml:space="preserve"> 2.1.7 Graduates in Tertiary Education  in SADC by Broad Field of Education  and By Sex, Number, 1999 - 2015</t>
  </si>
  <si>
    <t xml:space="preserve"> 2.2.1 Infant Mortality Rate  in SADC By Year and Sex, Per Thousand Live Births, 1980 - 2015, Selected Years</t>
  </si>
  <si>
    <t xml:space="preserve"> 2.2.2 Under-Five Mortality Rate in SADC  By Year and Sex, Per Thousand Live Births, 1980 - 2015, Selected Years</t>
  </si>
  <si>
    <t xml:space="preserve"> 2.2.3 Maternal Mortality Ratio in SADC, Per Hundred Thousand Live Births, 1990, 1995, 2000 - 2015</t>
  </si>
  <si>
    <t xml:space="preserve"> 2.2.4 Percentage of Children in SADC Immunized for BCG, (% of One-Year-Old Children), 1990 - 2015</t>
  </si>
  <si>
    <t xml:space="preserve"> 2.2.5 Percentage of Children in SADC Immunized for DPT, (% of Children Ages 12-23 Months), 1990 - 2015 </t>
  </si>
  <si>
    <t xml:space="preserve"> 2.2.6 Percentage of Children in SADC Immunized for HepB3, (% of One-Year-Old Children), 1995 - 2015 </t>
  </si>
  <si>
    <t xml:space="preserve"> 2.2.7 Percentage of Children in SADC Immunized for Measles, (% of Children Ages 12-23 Months), 1990 - 2015 </t>
  </si>
  <si>
    <t xml:space="preserve"> 2.2.8 Percentage of  Children in SADC Immunized for Pol3, (% of One-Year-Old Children), 1990 - 2015 </t>
  </si>
  <si>
    <t xml:space="preserve"> 2.2.9 Prevalence of Tuberculosis in SADC,  Per Hundred Thousand  Persons , 1990 - 2015  </t>
  </si>
  <si>
    <t xml:space="preserve"> 2.2.10 Incidence of Tuberculosis in SADC,  (Per Hundred Thousand Persons), 1990 - 2015  </t>
  </si>
  <si>
    <t xml:space="preserve"> 2.2.11 AIDS Deaths in SADC, Number, 1990 - 2015</t>
  </si>
  <si>
    <t xml:space="preserve"> 2.2.12 Prevalence Rate of HIV in SADC by Sex, (% of Population Age 15-49 Years), 1990 - 2015 </t>
  </si>
  <si>
    <t xml:space="preserve"> 2.2.13 Prevalence Rate of HIV in SADC By Sex, (% of Population Age 15-24 Years), 2000 - 2015</t>
  </si>
  <si>
    <t xml:space="preserve"> 2.3.1 Population in SADC With Access to Safe Drinking Water By Urban and Rural Areas, (%), 1990 - 2015</t>
  </si>
  <si>
    <t xml:space="preserve"> 2.3.2 Population in SADC With Access to Improved Sanitation By Urban and Rural Areas, (%), 1990 - 2015</t>
  </si>
  <si>
    <t xml:space="preserve"> 4.1 Ratio of Girls/Females to Boys/Males in Primary, Secondary and Tertiary School  in SADC, 2000 - 2015</t>
  </si>
  <si>
    <t xml:space="preserve"> 4.2 Employment in SADC  by Sector and Sex , (%), 1985  - 2015, Selected Years</t>
  </si>
  <si>
    <t xml:space="preserve"> 4.4 Number of Seats in National Parliament in SADC by Sex, 1990 - 2015 </t>
  </si>
  <si>
    <t xml:space="preserve"> 4.5 Proportion of Women in SADC in Ministerial Level Positions, (%), 1994 - 2015</t>
  </si>
  <si>
    <t xml:space="preserve"> 5.1 Number of Persons in Labour Force and Unemployed  in SADC, Thousand, 2000 - 2015</t>
  </si>
  <si>
    <t xml:space="preserve"> 5.2 Labour Force Participation Rate in SADC By Sex,  % of Female or Male Population of  Age 15-64 Years, 2000 - 2015</t>
  </si>
  <si>
    <t xml:space="preserve"> 5.3 Unemployment Rate in SADC for Persons of Age 15 Years And Above By Sex, (%), 2000 - 2015</t>
  </si>
  <si>
    <t xml:space="preserve"> 5.4 Unemployment Rate  in SADC for Persons of Age 15 - 24  Years Old By Sex, (%), 2000 - 2015 </t>
  </si>
  <si>
    <t xml:space="preserve"> 8.2.1 Arrivals of Non Resident Tourists/Visitors in  SADC, Thousand, 1995 - 2015</t>
  </si>
  <si>
    <t xml:space="preserve"> 8.2.2 Annual growth in Arrivals of Non Resident Tourists/Visitors in SADC, (%), 1996 - 2015 </t>
  </si>
  <si>
    <t xml:space="preserve"> 8.2.3 Tourism Receipts in SADC, Million  US $, 1995 - 2015</t>
  </si>
  <si>
    <t xml:space="preserve"> 8.2.5 Tourism Bed Capacity in SADC, Thousand, 1990 - 2015</t>
  </si>
  <si>
    <t xml:space="preserve"> 8.2.6 Tourism Bed Occupancy Rate in SADC, %, 1990 - 2015</t>
  </si>
  <si>
    <t xml:space="preserve"> 8.2.7 Tourism Room Capacity  in SADC, Number, 1990 - 2015</t>
  </si>
  <si>
    <t xml:space="preserve"> 8.3.1.1 Share of  Agriculture in Gross Domestic Product (GDP), Employment, Exports and Imports in SADC, (%), 2006 - 2015</t>
  </si>
  <si>
    <t xml:space="preserve"> 8.3.1.2 Gross Capital Stock in SADC at Constant 2005 Prices, Million US $,  1980 - 2015, Selected Years</t>
  </si>
  <si>
    <t xml:space="preserve"> 8.3.1.3 Total Land Area, Agricultural Land,  Land Use and Agricultural Population  in SADC , Thousand, 1999 - 2015</t>
  </si>
  <si>
    <t xml:space="preserve"> 8.3.1.4 Irrigated Land in SADC  and Its Share in Arable Land and Permanent Crops, Thousand Hectares, 1999 - 2015</t>
  </si>
  <si>
    <t xml:space="preserve"> 8.3.1.5 Insecticides  Consumption in SADC , Tonne, 1990 - 2015</t>
  </si>
  <si>
    <t xml:space="preserve"> 8.3.1.6 Herbicides Consumption in SADC, Tonne, 1990 - 2015</t>
  </si>
  <si>
    <t xml:space="preserve"> 8.3.1.7 Fungicides and Bactericides Consumption in SADC, Tonne, 1990 - 2015</t>
  </si>
  <si>
    <t xml:space="preserve"> 8.3.1.8 Fertilizer Consumption in Nutrients in SADC by Type  of Fertilizer, Thousand  Tonne of Nutrients, 2002 - 2015</t>
  </si>
  <si>
    <t xml:space="preserve"> 8.3.1.9 Agriculture Gross Production Index Number in SADC, (Base year: 2004 - 2006 =100), 1980 - 2015</t>
  </si>
  <si>
    <t xml:space="preserve"> 8.3.1.10 Agricultural Producer Price for Maize in SADC, US $ Per Tonne, 1991 - 2015</t>
  </si>
  <si>
    <t xml:space="preserve"> 8.3.1.11 Agricultural Producer Price for Sorghum in SADC, US $ Per Tonne, 1991 - 2015 </t>
  </si>
  <si>
    <t xml:space="preserve"> 8.3.1.12 Agricultural Producer Price for Paddy Rice in SADC, US $ Per Tonne, 1991 - 2015 </t>
  </si>
  <si>
    <t xml:space="preserve"> 8.3.1.13 Agricultural Producer Price for Cassava in SADC, US $ Per Tonne, 1991 - 2015 </t>
  </si>
  <si>
    <t xml:space="preserve"> 8.3.1.14 Agricultural Producer Price for Wheat in SADC, US $ Per Tonne, 1991 - 2015 </t>
  </si>
  <si>
    <t xml:space="preserve"> 8.3.1.15 Agricultural Producer Price for Groundnuts With Shell in SADC, US $ Per Tonne, 1991 - 2015 </t>
  </si>
  <si>
    <t xml:space="preserve"> 8.3.1.16 Agricultural Producer Price for Soya beans in SADC, US $ Per Tonne, 1991 - 2015 </t>
  </si>
  <si>
    <t xml:space="preserve"> 8.3.1.17 Agricultural Producer Price for Green Coffee in SADC, US $ Per Tonne, 1991 - 2015 </t>
  </si>
  <si>
    <t xml:space="preserve"> 8.3.1.18 Agricultural Producer Price for Tea in SADC, US $ Per Tonne, 1991 - 2015 </t>
  </si>
  <si>
    <t xml:space="preserve"> 8.3.1.19 Agricultural Producer Price for Seed Cotton in SADC, US $ Per Tonne, 1991 - 2015 </t>
  </si>
  <si>
    <t xml:space="preserve"> 8.3.1.20 Agricultural Producer Price for Unmanufactured Tobacco in SADC, US $ Per Tonne, 1991 - 2015 </t>
  </si>
  <si>
    <t xml:space="preserve"> 8.3.1.21 Agricultural Producer Price for Sugar Cane in SADC, US $ Per Tonne, 1991 - 2015 </t>
  </si>
  <si>
    <t xml:space="preserve"> 8.3.1.22 Agricultural Producer Price for Cattle Live Weight in SADC, US $ Per Tonne, 1991 - 2015 </t>
  </si>
  <si>
    <t xml:space="preserve"> 8.3.1.23 Agricultural Producer Price for Cattle  Meat in SADC, US $ Per Tonne, 1991 - 2015 </t>
  </si>
  <si>
    <t xml:space="preserve"> 8.3.1.24 Agricultural Producer Price for Fresh Whole Cow Milk in SADC, US $ Per Tonne, 1991 - 2015 </t>
  </si>
  <si>
    <t xml:space="preserve"> 8.3.1.25 Agricultural Producer Price for Chicken Live Weight in SADC , US $ Per Tonne, 1991 - 2015 </t>
  </si>
  <si>
    <t xml:space="preserve"> 8.3.1.26 Agricultural Producer Price for Chicken Meat in SADC , US $ Per Tonne, 1991 - 2015 </t>
  </si>
  <si>
    <t xml:space="preserve"> 8.3.1.27 Agricultural Producer Price for Goat Live Weight in SADC, US $ Per Tonne, 1991 - 2015 </t>
  </si>
  <si>
    <t xml:space="preserve"> 8.3.1.28 Agricultural Producer Price for Goat Meat in SADC, US $ Per Tonne, 1991 - 2015 </t>
  </si>
  <si>
    <t xml:space="preserve"> 8.3.1.29 Agricultural Producer Price for Pig Live weight in SADC, US $ Per Tonne, 1991 - 2015 </t>
  </si>
  <si>
    <t xml:space="preserve"> 8.3.1.30 Agricultural Producer Price for Pig Meat in SADC, US $ Per Tonne, 1991 - 2015 </t>
  </si>
  <si>
    <t xml:space="preserve"> 8.3.1.31 Agricultural Producer Price for Sheep Live weight in SADC, US $ Per Tonne, 1991 - 2015 </t>
  </si>
  <si>
    <t xml:space="preserve"> 8.3.1.32 Agricultural Producer Price for Sheep Meat in SADC, US $ Per Tonne, 1991 - 2015 </t>
  </si>
  <si>
    <t xml:space="preserve"> 8.3.1.33 Maize Production in SADC (Production, Area, and Yield), 2000 - 2015</t>
  </si>
  <si>
    <t xml:space="preserve"> 8.3.1.34 Sorghum Production in SADC (Production, Area, and Yield), 2000 - 2015</t>
  </si>
  <si>
    <t xml:space="preserve"> 8.3.1.35 Rice Production in SADC (Production, Area, and Yield), 2000 - 2015</t>
  </si>
  <si>
    <t xml:space="preserve"> 8.3.1.36 Cassava  Production in SADC (Production, Area, and Yield), 2000 - 2015 </t>
  </si>
  <si>
    <t xml:space="preserve"> 8.3.1.37 Wheat Production in SADC (Production, Area, and Yield), 2000 - 2015</t>
  </si>
  <si>
    <t xml:space="preserve"> 8.3.1.38 Groundnut Production in SADC (Production, Area, and Yield), 2000 - 2015 </t>
  </si>
  <si>
    <t xml:space="preserve"> 8.3.1.39 Soya bean Production in SADC (Production, Area, and Yield), 2000 - 2015 </t>
  </si>
  <si>
    <t xml:space="preserve"> 8.3.1.40 Coffee Production in SADC (Production, Area, and Yield), 2000 - 2015 </t>
  </si>
  <si>
    <t xml:space="preserve"> 8.3.1.41 Tea Production in SADC  (Production, Area, and Yield), 2000 - 2015</t>
  </si>
  <si>
    <t xml:space="preserve"> 8.3.1.42 Seed Cotton Production in SADC (Production, Area, and Yield), 2000 - 2015 </t>
  </si>
  <si>
    <t xml:space="preserve"> 8.3.1.43 Tobacco Production in SADC (Production, Area, and Yield), 2000 - 2015 </t>
  </si>
  <si>
    <t xml:space="preserve"> 8.3.1.44 Sugarcane Production in SADC (Production, Area, and Yield), 2000 - 2015 </t>
  </si>
  <si>
    <t xml:space="preserve"> 8.3.1.45 Exports of Selected Agricultural Products and Inputs in SADC, Million US $,  2009  - 2015</t>
  </si>
  <si>
    <t xml:space="preserve"> 8.3.1.46 Imports of Selected Agricultural Products and Inputs in SADC, Million US $,  2009  - 2015</t>
  </si>
  <si>
    <t xml:space="preserve"> 8.3.1.47 Livestock Population in SADC, Number, 2000 - 2015</t>
  </si>
  <si>
    <t xml:space="preserve"> 8.3.1.48 Livestock and Poultry Meat Production  in SADC, Thousand  Tonne, 2001 - 2015</t>
  </si>
  <si>
    <t xml:space="preserve"> 8.3.1.49 Fish Production in SADC, Freshwater and Marine Catch, Tonne, 1990 - 2015</t>
  </si>
  <si>
    <t xml:space="preserve"> 8.3.3.1 Land Area in  SADC Covered By Forest by Five Year Period, 1990 - 2015</t>
  </si>
  <si>
    <t xml:space="preserve"> 8.3.3.2 Annual Change  Rate in  Total Forestry Area in SADC,  '000 Ha Per Year, 1991 - 2015 </t>
  </si>
  <si>
    <t xml:space="preserve"> 8.3.3.3 Total Land Area in  SADC,  '000 Ha, 1990 - 2015  </t>
  </si>
  <si>
    <t xml:space="preserve"> 8.3.3.4 Forest Area as a Percentage of Land Area in  SADC,  '000 Ha, 1990 - 2015   </t>
  </si>
  <si>
    <t xml:space="preserve"> 8.3.3.5 Exports and Imports of Wood Related Forestry Products in  SADC , Million US $, 2000 - 2015  </t>
  </si>
  <si>
    <t xml:space="preserve"> 8.3.3.6 Exports and Imports of Non-Wood Forestry Products in  SADC , Million US $, 2000 - 2015 </t>
  </si>
  <si>
    <t xml:space="preserve"> 8.3.3.7 Exports and Imports of Wood and Non-Wood Forestry Products in  SADC , Million US $, 2000 - 2015 </t>
  </si>
  <si>
    <t>8.5.1.1 Energy production in SADC, kt of oil equivalent, 1980 -2015</t>
  </si>
  <si>
    <t>8.5.1.2 Total Electricity Production in SADC, Million Kilowatt-Hour, 1990-2015</t>
  </si>
  <si>
    <t>8.5.1.3 Total Net Installed Capacity of Electricity  Power Plants in SADC, Thousand Kilowatt, 1990 - 2015</t>
  </si>
  <si>
    <t>8.5.1.4 Energy Consumption in SADC per $ of GDP at Constant 2000 Prices, 1980-2015</t>
  </si>
  <si>
    <t>8.5.1.5 GDP per unit of energy use (constant 2005 PPP $ per kg of oil equivalent) in SADC, 1980-2015</t>
  </si>
  <si>
    <t>8.5.1.6 Energy Consumption in SADC, Total and Per Capita, by Source of Commercial Energy, 2000-2015</t>
  </si>
  <si>
    <t>8.5.1.7 Total Energy Use in SADC, Kt of Oil Equivalent, 1980 -2015</t>
  </si>
  <si>
    <t>8.5.1.8 Total Energy Use Per Capita in SADC, Kt of Oil Equivalent, 1980 - 2015</t>
  </si>
  <si>
    <t>8.5.1.9 Percentage of Population in SADC With Access to Electricity, 2009 - 2015, Selected years</t>
  </si>
  <si>
    <t>8.5.1.11 Consumer Price Indices in SADC for Energy, 2000 - 2015</t>
  </si>
  <si>
    <t>8.5.1.12 Electricity Tariffs in SADC by Type of Customer, US $ , 2001 -2015</t>
  </si>
  <si>
    <t>8.5.1.13 Pump prices for gasoline in SADC in US cents per litre, 1991 - 2015, Selected Years</t>
  </si>
  <si>
    <t>8.5.1.14 Pump prices for diesel in SADC in US cents per litre, 1991-2015, Selected Years</t>
  </si>
  <si>
    <t>8.5.1.15  Price for Kerosene in SADC, US $ per litre, 2000 - 2015</t>
  </si>
  <si>
    <t>8.5.2.1 Total Annual Renewable Water Resources Available in SADC, 1990 - 2015, Selected Years</t>
  </si>
  <si>
    <t>8.5.2.2 Total annual renewable internal water resources per capita in SADC, 1982 -  2015, Selected years</t>
  </si>
  <si>
    <t>8.5.2.3 Total Annual Freshwater Withdrawals in SADC, Billion Cubic Meter, 1987 - 2015, Selected Years</t>
  </si>
  <si>
    <t xml:space="preserve">8.5.2.4 Percentage of Total Annual Freshwater Withdrawals Used for Domestic Use in SADC, 1987 - 2015, Selected Years </t>
  </si>
  <si>
    <t>8.5.2.5 Percentage of Total Annual Freshwater Withdrawals Used for Agriculture (Irrigation) in SADC, 1987 - 2015, Selected Years</t>
  </si>
  <si>
    <t>8.5.2.6 Percentage of Total Annual Freshwater Withdrawals Used for Industry in SADC, 1987 - 2015, Selected Years</t>
  </si>
  <si>
    <t>8.5.2.7 Percentage  Population Connected to Public Water Supply in SADC, (%), 1988 - 2015</t>
  </si>
  <si>
    <t>8.5.2.8 Water Tariffs in SADC, US $, 2001 - 2015</t>
  </si>
  <si>
    <t>8.5.2.9 Consumer Price Indices for Water in SADC, 2000 -2015</t>
  </si>
  <si>
    <t>8.5.2.10 Total Emissions of Organic Water Pollutants(BOD) in SADC Per Day, Unit, 1996 - 2015</t>
  </si>
  <si>
    <t>9.1 Carbon Dioxide Emissions in SADC, Total and Per Capita, 1990 - 2015</t>
  </si>
  <si>
    <t>9.2 Mean Annual Rainfall in SADC, mm, 1970 - 2015</t>
  </si>
  <si>
    <t>9.3 Mean Annual Temperature in SADC, 0C, 1970 - 2015</t>
  </si>
  <si>
    <t>9.4 Consumption of Ozone-Depleting Chlorofluorocarbons (CFCs) in SADC, Tons of Ozone-Depleting Potential, 1995/1998 - 2015, Selected Years</t>
  </si>
  <si>
    <t>9.5 Total Land Area in SADC,  Km2, 1990 - 2015</t>
  </si>
  <si>
    <t>9.7 Number of Threatned Animal Species in SADC, 2006 - 2015, Selected Years</t>
  </si>
  <si>
    <t xml:space="preserve">10.1  Status on Protocols and Declarations in SADC as of July 2015 </t>
  </si>
  <si>
    <t xml:space="preserve"> 3.5 Population in SADC Below National Poverty Line  By Urban and Rural Areas, (%), 1991 -2015 </t>
  </si>
  <si>
    <t xml:space="preserve"> 3.6 Population in SADC Below $1.00, $1.25 or $2.00 (PPP) Per Day (Poverty Gap), (%), 1991 - 2015 </t>
  </si>
  <si>
    <t xml:space="preserve"> 3.7 Inequality  (Gini Coefficient) in SADC, (%), 1990 - 2015</t>
  </si>
  <si>
    <t xml:space="preserve"> 3.8 Population in SADC by Income Share, (%), 1990 - 2015</t>
  </si>
  <si>
    <t xml:space="preserve"> Table 10.1  Status on Protocols and Declarations in SADC as of 30 July 2015</t>
  </si>
  <si>
    <t>Table 1.1.1  Total  Mid Year Population in SADC by Sex, Thousand Person, 1980 - 2015, Selected Years</t>
  </si>
  <si>
    <t>Table 1.1.2  Population Growth Rate  in SADC, (%), 2001 - 2015</t>
  </si>
  <si>
    <t>Table 1.1.3   Total Land Area, (Sq. Km) and Population Density, (Person  Per  Sq. Km)  in SADC, 2000 - 2015</t>
  </si>
  <si>
    <t>Table 1.1.4   Population  in SADC by Sex and Age Group, (%), 1980 - 2015, Selected Years</t>
  </si>
  <si>
    <t xml:space="preserve"> Table 1.1.5   Dependency Ratio  in SADC, (%), 1980 - 2015, Selected Years</t>
  </si>
  <si>
    <t>Table 1.1.7   Population in Urban and Rural Areas of SADC , (%), 2000 - 2015</t>
  </si>
  <si>
    <t>Table 1.1.8 Birth Rate in  SADC By  Year,   Per Thousand Inhabitants, 1980 - 2015, Selected Years</t>
  </si>
  <si>
    <t>Table 1.1.9 Death Rate in  SADC By  Year ,  Per Thousand Inhabitants, 1980 - 2015, Selected Years</t>
  </si>
  <si>
    <t>Table 1.1.10 Total Fertility Rate in  SADC By Year,  Number of Children Per Woman, 1980 - 2015, Selected Years</t>
  </si>
  <si>
    <t>Table 1.1.11 Life Expectancy at Birth in SADC By Year and Sex,  1980 - 2015, Selected Years</t>
  </si>
  <si>
    <t>Table 1.2.1   Migrant Remittances Inflows in SADC, Million US $, 1990 - 2015</t>
  </si>
  <si>
    <t>Table 1.2.2  Migrant Remittances Outflows in SADC, Million US $, 1990 - 2015</t>
  </si>
  <si>
    <t>Table 2.1.2   Net Enrolment Ratio in Primary School  in SADC By Sex , (%), 2000 - 2015</t>
  </si>
  <si>
    <t>Table 2.1.3   Net Enrolment Ratio in Secondary School in SADC By Sex, (%), 2000 - 2015</t>
  </si>
  <si>
    <t>Table 2.1.4    Ratio of Girls/Females to Boys/Males in Primary, Secondary and Tertiary School  in SADC, 2000 - 2015</t>
  </si>
  <si>
    <t>Table 2.1.6  Higher Education Enrolment in SADC by Key Fields of Study and By Sex (Full-time equivalents), Number, 2006 - 2015</t>
  </si>
  <si>
    <t>Table  2.1.7  Graduates in Tertiary Education  in SADC by Broad Field of Education  and By Sex, Number, 1999 - 2015</t>
  </si>
  <si>
    <t>Table 2.2.1 Infant Mortality Rate  in SADC By Year and Sex, Per Thousand Live Births, 1980 - 2015, Selected Years</t>
  </si>
  <si>
    <t>Table 2.2.2 Under-Five Mortality Rate in SADC  By Year and Sex, Per Thousand Live Births, 1980 - 2015, Selected Years</t>
  </si>
  <si>
    <t>Table 2.2.3  Maternal Mortality Ratio in SADC By Year, Per Hundred Thousand Live Births, 1990 - 2015, Selected Years</t>
  </si>
  <si>
    <t>Table 2.2.4  Percentage of Children in SADC Immunized for BCG, (% of One-Year-Old Children), 1990 - 2015</t>
  </si>
  <si>
    <t>Table 2.2.5  Percentage of Children in SADC Immunized for DPT, (% of Children Ages 12-23 Months), 1990 - 2015</t>
  </si>
  <si>
    <t>Table 2.2.6 Percentage of Children in SADC Immunized for HepB3, (% of One-Year-Old Children), 1995 - 2015</t>
  </si>
  <si>
    <t>Table 2.2.7    Percentage of Children in SADC Immunized for Measles, (% of Children Ages 12-23 Months), 1990 - 2015</t>
  </si>
  <si>
    <t xml:space="preserve">Table 2.2.8   Percentage of  Children in SADC Immunized for Pol3, (% of One-Year-Old Children), 1990 - 2015 </t>
  </si>
  <si>
    <t xml:space="preserve">Table 2.2.9 Prevalence of Tuberculosis in SADC,  Per Hundred Thousand  Persons, 1990 - 2015 </t>
  </si>
  <si>
    <t xml:space="preserve">Table 2.2.10 Incidence of Tuberculosis in SADC,  (Per Hundred Thousand Persons), 1990 - 2015  </t>
  </si>
  <si>
    <t>Table 2.2.11  AIDS Deaths in SADC, Number, 1990 - 2015</t>
  </si>
  <si>
    <t>Table 2.2.12 Prevalence Rate of HIV in SADC by Sex, (% of Population Age 15-49 Years), 1990 - 2015</t>
  </si>
  <si>
    <t>Table 2.2.13 Prevalence Rate of HIV in SADC By Sex, (% of Population Age 15-24 Years), 2000 - 2015</t>
  </si>
  <si>
    <t>Table 2.3.1   Population in SADC With Access to Safe Drinking Water By Urban and Rural Areas, (%), 1990 - 2015</t>
  </si>
  <si>
    <t>Table 2.3.2   Population in SADC With Access to Improved Sanitation By Urban and Rural Areas, (%), 1990 - 2015</t>
  </si>
  <si>
    <t>Table 3.4 Multidimensional Poverty Index in SADC and Changes Over Time , 2000 - 2015, Selected Years</t>
  </si>
  <si>
    <t>Table 3.5 Population in SADC Below National Poverty Line  By Urban and Rural Areas (Poverty Headcount), (%), 1991-2015</t>
  </si>
  <si>
    <t>Table 3.6  Population in SADC Below $1.00, $1.25 or $2.00 (PPP) Per Day (Poverty Gap), (%), 1991 - 2015</t>
  </si>
  <si>
    <t>Table 3.7  Inequality  (Gini Coefficient / Index) in SADC, (%), 1990 - 2015</t>
  </si>
  <si>
    <t>Table 3.8  Population in SADC by Income Share, (%), 1990 - 2015</t>
  </si>
  <si>
    <t>Table 4.1  Ratio of Girls/Females to Boys/Males in Primary, Secondary and Tertiary School  in SADC, 2000 - 2015</t>
  </si>
  <si>
    <t>Table 4.2   Employment in SADC  by Sector and Sex , (%), 1985  - 2015, Selected Years</t>
  </si>
  <si>
    <t>Table 4.3 Women in National Parliament in SADC, Number, 2007 - 2015</t>
  </si>
  <si>
    <t>Table 4.4  Number of Seats* in National Parliament in SADC by Sex, 1990 - 2015, Selected Years</t>
  </si>
  <si>
    <t xml:space="preserve">Table 4.5   Proportion of Women in SADC in Ministerial Level Positions, (%), 1994 - 2015, Selected Years </t>
  </si>
  <si>
    <t>Table 5.1   Number of Persons in Labour Force and Unemployed  in SADC, Thousand, 2000 - 2015</t>
  </si>
  <si>
    <t>Table 5.2  Labour Force Participation Rate in SADC By Sex,  % of Female or Male Population of  Age 15-64 Years, 2000 - 2015</t>
  </si>
  <si>
    <t>Table 5.3 Unemployment Rate in SADC for Persons of Age 15 Years And Above By Sex, (%), 2000 - 2015</t>
  </si>
  <si>
    <t>Table 5.4 Unemployment Rate  in SADC for Persons of Age 15 - 24  Years Old By Sex, (%), 2000 - 2015</t>
  </si>
  <si>
    <t>Table 8.2.1  Arrivals of Non Resident Tourists/Visitors in  SADC, Thousand, 1995 - 2015</t>
  </si>
  <si>
    <t>Table 8.2.2  Annual Growth in Arrivals of Non Resident Tourists/Visitors in SADC, (%), 1996 - 2015</t>
  </si>
  <si>
    <t>Table 8.2.3  Tourism Receipts in SADC, Million US$, 1995 - 2015</t>
  </si>
  <si>
    <t>Table 8.2.4. Non Resident Tourists/Visitors Average Length of Stay in SADC, Days, 1990 - 2015</t>
  </si>
  <si>
    <t>Table 8.2.5.  Tourism Bed Capacity in SADC, Thousand, 1990 - 2015</t>
  </si>
  <si>
    <t>Table 8.2.6 Tourism Bed Occupancy Rate in SADC, %, 1990 - 2015</t>
  </si>
  <si>
    <t>Table 8.3.1.1   Share of  Agriculture in Gross Domestic Product (GDP), Employment, Exports and Imports in SADC, (%), 2006 - 2015</t>
  </si>
  <si>
    <t>Table 8.3.1.2 Gross Capital Stock in SADC at Constant 2005 Prices, Million US $,  1980 - 2015, Selected Years</t>
  </si>
  <si>
    <t>Table 8.3.1.3 Total Land Area, Agricultural Land,  Land Use and Agricultural Population in SADC , Thousand, 1999 - 2015, Selected Years</t>
  </si>
  <si>
    <t xml:space="preserve">Table 8.3.1.4  Irrigated Land in SADC and Its Share in Arable Land and Permanent Crops, Thousand Hectares, 1999  - 2015 </t>
  </si>
  <si>
    <t>Table 8.3.1.5 Insecticides Consumption in SADC, Tonne, 1990 - 2015</t>
  </si>
  <si>
    <t>Table 8.3.1.6  Herbicides Consumption in SADC, Tonne, 1990 - 2015</t>
  </si>
  <si>
    <t>Table 8.3.1.7 Fungicides and Bactericides Consumption in SADC, Tonne, 1990 - 2015</t>
  </si>
  <si>
    <t>Table 8.3.1.8  Fertilizer Consumption in Nutrients in SADC by Type  of Fertilizer, Thousand  Tonne of Nutrients, 2002 - 2015</t>
  </si>
  <si>
    <t>Table 8.3.1.9   Agriculture Gross Production Index Number in SADC, (Base year: 2004 - 2006 =100), 1980 - 2015</t>
  </si>
  <si>
    <t>Table 8.3.1.10   Agricultural Producer Price for Maize in SADC, US $ Per Tonne, 1991 - 2015</t>
  </si>
  <si>
    <t>Table 8.3.1.11    Agricultural Producer Price for Sorghum in SADC, US $ Per Tonne, 1991 - 2015</t>
  </si>
  <si>
    <t>Table 8.3.1.12    Agricultural Producer Price  for Paddy Rice in SADC, US $ Per Tonne, 1991 - 2015</t>
  </si>
  <si>
    <t>Table 8.3.1.13    Agricultural Producer Price for  Cassava in SADC, US $ Per Tonne, 1991 - 2015</t>
  </si>
  <si>
    <t>Table 8.3.1.14  Agricultural Producer Price  for  Wheat in SADC, US $ Per Tonne, 1991 - 2015</t>
  </si>
  <si>
    <t>Table 8.3.1.15 Agricultural Producer Price  for Groundnuts With Shell in SADC, US $ Per Tonne, 1991 - 2015</t>
  </si>
  <si>
    <t>Table 8.3.1.16  Agricultural Producer Price  for  Soyabeans in SADC, US $ Per Tonne, 1991 - 2015</t>
  </si>
  <si>
    <t>Table 8.3.1.17 Agricultural Producer Price  for  Green Coffee in SADC, US $ Per Tonne, 1991 - 2015</t>
  </si>
  <si>
    <t xml:space="preserve">Table 8.3.1.18 Agricultural Producer Price  for Tea in SADC, US $ Per Tonne, 1991 - 2015 </t>
  </si>
  <si>
    <t>Table 8.3.1.19 Agricultural Producer Price  for  Seed Cotton in SADC, US $ Per Tonne, 1991 - 2015</t>
  </si>
  <si>
    <t>Table 8.3.1.20 Agricultural Producer Price  for Tobacco, Unmanufactured  in SADC, US $ Per Tonne, 1991 - 2015</t>
  </si>
  <si>
    <t>Table 8.3.1.21 Agricultural Producer Price for  Sugar Cane in SADC, US $ Per Tonne, 1991 - 2015</t>
  </si>
  <si>
    <t>Table 8.3.1.22 Agricultural Producer Price  for Cattle Live Weight in SADC, US $ Per Tonne, 1991 - 2015</t>
  </si>
  <si>
    <t>Table 8.3.1.23 Agricultural Producer Price for Cattle  Meat in SADC, US $ Per Tonne, 1991 - 2015</t>
  </si>
  <si>
    <t>Table 8.3.1.24 Agricultural Producer Price for  Fresh Whole Cow Milk in SADC, US $ Per Tonne, 1991 - 2015</t>
  </si>
  <si>
    <t>Table 8.3.1.25 Agricultural Producer Price  for Chicken Live Weight in SADC , US $ Per Tonne, 1991 - 2015</t>
  </si>
  <si>
    <t>Table 8.3.1.26 Agricultural Producer Price  for Chicken Meat in SADC , US $ Per Tonne, 1991 - 2015</t>
  </si>
  <si>
    <t>Table 8.3.1.27 Agricultural Producer Price for Goat Live Weight in SADC, US $ Per Tonne, 1991 - 2015</t>
  </si>
  <si>
    <t>Table 8.3.1.28 Agricultural Producer Price  for  Goat Meat in SADC, US $ Per Tonne, 1991 - 2015</t>
  </si>
  <si>
    <t>Table 8.3.1.29 Agricultural Producer Price  for Pig Liveweight in SADC, US $ Per Tonne, 1991 - 2015</t>
  </si>
  <si>
    <t>Table 8.3.1.30 Agricultural Producer Price for  Pig Meat in SADC, US $ Per Tonne, 1991 - 2015</t>
  </si>
  <si>
    <t>Table 8.3.1.32 Agricultural Producer Price for  Sheep Meat in SADC, US $ Per Tonne, 1991 - 2015</t>
  </si>
  <si>
    <t>Table 8.3.1.33 Maize Production in SADC (Production, Area, and Yield), 2000 - 2015</t>
  </si>
  <si>
    <t>Table 8.3.1.34  Sorghum Production in SADC (Production, Area, and Yield), 2000 - 2015</t>
  </si>
  <si>
    <t>Table 8.3.1.35 Paddy Rice Production in SADC (Production, Area, and Yield), 2000 - 2015</t>
  </si>
  <si>
    <t>Table 8.3.1.36 Cassava Production in SADC (Production, Area, and Yield), 2000 - 2015</t>
  </si>
  <si>
    <t>Table 8.3.1.37 Wheat Production in SADC (Production, Area, and Yield), 2000 - 2015</t>
  </si>
  <si>
    <t>Table 8.3.1.38 Groundnut with Shell Production in SADC (Production, Area, and Yield), 2000 - 2015</t>
  </si>
  <si>
    <t>Table 8.3.1.39 Soyabeans Production in SADC (Production, Area, and Yield), 2000 - 2015</t>
  </si>
  <si>
    <t>Table 8.3.1.40 Coffee Production in SADC (Production, Area, and Yield), Green, 2000 - 2015</t>
  </si>
  <si>
    <t>Table 8.3.1.41 Tea Production in SADC  (Production, Area, and Yield), 2000 - 2015</t>
  </si>
  <si>
    <t>Table 8.3.1.42 Seed Cotton Production in SADC (Production, Area, and Yield), 2000 - 2015</t>
  </si>
  <si>
    <t>Table 8.3.1.43 Tobacco Production in SADC (Production, Area, and Yield), Unmanufactured, 2000 - 2015</t>
  </si>
  <si>
    <t>Table 8.3.1.44 Sugarcane Production in SADC (Production, Area, and Yield), 2000 - 2015</t>
  </si>
  <si>
    <t>Table 8.3.1.45 Exports of Selected Agricultural Products and Inputs in SADC, Million US $,  2009  - 2015</t>
  </si>
  <si>
    <t>Table 8.3.1.46 Imports of Selected Agricultural Products and Inputs in SADC, Million US $,  2009  - 2015</t>
  </si>
  <si>
    <t>Table 8.3.1.47 Livestock Population in SADC, Number, 2000 - 2015</t>
  </si>
  <si>
    <t>Table 8.3.1.48  Livestock and Poultry Meat Production  in SADC, Thousand  Tonne, 2001 - 2015</t>
  </si>
  <si>
    <t>Table 8.3.1.49   Fish Production in SADC, Freshwater and Marine Catch, Tonne, 1990 - 2015</t>
  </si>
  <si>
    <t xml:space="preserve">Table 8.3.3.1  Total Forest Area in  SADC,  '000 Ha, 1990 - 2015  </t>
  </si>
  <si>
    <t xml:space="preserve">Table 8.3.3.2 Annual Change  Rate in  Total Forestry Area in SADC,  '000 Ha Per Year, 1991 - 2015  </t>
  </si>
  <si>
    <t xml:space="preserve">Table 8.3.3.3 Total Land Area in  SADC,  '000 Ha, 1990 - 2015 </t>
  </si>
  <si>
    <t>Table 8.3.3.4  Forest Area as a Percentage of Land Area in  SADC,  '000 Ha, 1990 - 2015</t>
  </si>
  <si>
    <t>Table 8.3.3.5  Exports and Imports of Wood Related Forestry Products in  SADC , Million US $, 2000 - 2015</t>
  </si>
  <si>
    <t>Table 8.3.3.6  Exports and Imports of Non-Wood Forestry Products in  SADC , Million US $, 2000 - 2015</t>
  </si>
  <si>
    <t>Table 8.3.3.7  Exports and Imports of Wood and Non-Wood Forestry Products in  SADC , Million US $, 2000 - 2015</t>
  </si>
  <si>
    <r>
      <t>Table 8.5.1.1  Energy production in SADC, kt of oil equivalent, 1980 -</t>
    </r>
    <r>
      <rPr>
        <b/>
        <sz val="11"/>
        <rFont val="Tahoma"/>
        <family val="2"/>
      </rPr>
      <t>2015</t>
    </r>
  </si>
  <si>
    <t>Table 8.5.1.2 Total Electricity Production in SADC,  Million Kilowatt-Hour, 1990-2015</t>
  </si>
  <si>
    <t>Table 8.5.1.3  Total Net Installed Capacity of  Electricity Power Plants in SADC,   Thousand Kilowatt, 1990 - 2015</t>
  </si>
  <si>
    <t>Table 8.5.1.5 GDP per unit of energy use (constant 2005 PPP $ per kg of oil equivalent) in SADC, 1980-2015</t>
  </si>
  <si>
    <t>Table 8.5.1.6 Energy Consumption in SADC, Total and Per Capita, by Source of Commercial Energy, 2000-2015</t>
  </si>
  <si>
    <t>Table 8.5.1.7 Total Energy Use in SADC, Kt of Oil Equivalent, 1980 -2015</t>
  </si>
  <si>
    <t>Table 8.5.1.8  Total Energy Use Per Capita in SADC, Kt of Oil Equivalent, 1980 - 2015</t>
  </si>
  <si>
    <t>Table 8.5.1.9 Percentage of Population in SADC With Access to Electricity, 2009 - 2015</t>
  </si>
  <si>
    <r>
      <t xml:space="preserve">Table 8.5.1.11 Consumer Price Indices in SADC for Energy, 2000 - </t>
    </r>
    <r>
      <rPr>
        <b/>
        <sz val="11"/>
        <rFont val="Tahoma"/>
        <family val="2"/>
      </rPr>
      <t>2015</t>
    </r>
  </si>
  <si>
    <t>Table 8.5.1.12 Electricity Tariffs in SADC by Type of Customer, US $ , 2001 -2015</t>
  </si>
  <si>
    <t>Table 8.5.1.13 Pump prices for gasoline in SADC in US cents per litre, 1991 - 2015, Selected Years</t>
  </si>
  <si>
    <t>Table 8.5.2.1 Total Annual Renewable Water Resources Available in SADC, 1990 - 2015, Selected years</t>
  </si>
  <si>
    <t>Table 8.5.2.2 Total annual renewable internal water resources per capita in SADC, 1982 -  2015, Selected years</t>
  </si>
  <si>
    <t>Table 8.5.2.3 Total Annual Freshwater Withdrawals in SADC, Billion Cubic Meter, 1987 - 2015, Selected Years</t>
  </si>
  <si>
    <t xml:space="preserve">Table 8.5.2.4 Percentage of Total Annual Freshwater Withdrawals Used for Domestic Use in SADC, 1987 - 2015, Selected Years </t>
  </si>
  <si>
    <t>Table 8.5.2.5  Percentage of Total Annual Freshwater Withdrawals Used for Agriculture (Irrigation) in SADC, 1987 - 2015, Selected Years</t>
  </si>
  <si>
    <t>Table 8.5.2.6  Percentage of Total Annual Freshwater Withdrawals Used for Industry in SADC, 1987 - 2015, Selected Years</t>
  </si>
  <si>
    <t>Table 8.5.2.7  Percentage  Population Connected to Public Water Supply in SADC, (%), 1988 - 2015</t>
  </si>
  <si>
    <t>Table 8.5.2.8   Water Tariffs in SADC, US $, 2001 - 2015</t>
  </si>
  <si>
    <t>Table 8.5.2.9  Consumer Price Indices for Water in SADC, 2000 -2015</t>
  </si>
  <si>
    <t>Table 8.5.2.10 Total Emissions of Organic Water Pollutants(BOD) in SADC Per Day, Unit, 1996 - 2015</t>
  </si>
  <si>
    <t>Table 9.1  Carbon Dioxide Emissions in SADC, Total and Per Capita, 1990 - 2015</t>
  </si>
  <si>
    <t>Table 9.2  Mean Annual Rainfall in SADC, mm, 1970 - 2015</t>
  </si>
  <si>
    <r>
      <t xml:space="preserve">Table 9.3 Mean Annual Temperature in SADC, </t>
    </r>
    <r>
      <rPr>
        <b/>
        <vertAlign val="superscript"/>
        <sz val="11"/>
        <rFont val="Tahoma"/>
        <family val="2"/>
      </rPr>
      <t>0</t>
    </r>
    <r>
      <rPr>
        <b/>
        <sz val="11"/>
        <rFont val="Tahoma"/>
        <family val="2"/>
      </rPr>
      <t>C, 1970 - 2015</t>
    </r>
  </si>
  <si>
    <t>Table 9.4 Consumption of Ozone-Depleting Chlorofluorocarbons (CFCs) in SADC, Tons of Ozone-Depleting Potential, 1995/1998 - 2015, Selected Years</t>
  </si>
  <si>
    <t>Table 9.5 Total Land Area in SADC,  Km2, 1990 - 2015</t>
  </si>
  <si>
    <t>Table 9.6 Number of Threatened Plant Species in SADC, 2006 - 2015, Selected Years</t>
  </si>
  <si>
    <t>Table 9.7 Number of Threatned Animal Species in SADC, 2006 - 2015, Selected Years</t>
  </si>
  <si>
    <t>Table 2.1.1  Adult Literacy Rate in SADC By Sex, (%), 2000 - 2015</t>
  </si>
  <si>
    <t>Table 2.1.5   Pupil-Teacher Ratio in Primary and Secondary School in SADC, Number of Pupils Per Teacher, 2000  - 2015, Selected Years</t>
  </si>
  <si>
    <t>Table 8.5.1.4  Energy use (kg of oil equivalent) in SADC per $1 000 GDP (constant 2005 PPP), 1980-2015</t>
  </si>
  <si>
    <t>2 2015</t>
  </si>
  <si>
    <t>2 271.32</t>
  </si>
  <si>
    <r>
      <t xml:space="preserve">South Africa* </t>
    </r>
    <r>
      <rPr>
        <b/>
        <vertAlign val="superscript"/>
        <sz val="11"/>
        <color theme="1"/>
        <rFont val="Tahoma"/>
        <family val="2"/>
      </rPr>
      <t xml:space="preserve"> </t>
    </r>
  </si>
  <si>
    <t>6 812</t>
  </si>
  <si>
    <t>1 159</t>
  </si>
  <si>
    <t>Table 8.3.1.31 Agricultural Producer Price  for  Sheep Live weight in SADC, US $ Per Tonne, 1991 - 2015</t>
  </si>
  <si>
    <t>Per capita water availabity  [Total annual renewable water recources per capita (m3)</t>
  </si>
  <si>
    <t>1 cubic kilometer = 1e+9 cubic meter = 1 000 000 000 cubic meter</t>
  </si>
  <si>
    <t>508 344</t>
  </si>
  <si>
    <t>90 368</t>
  </si>
  <si>
    <t>1 356 485</t>
  </si>
  <si>
    <t>813 850</t>
  </si>
  <si>
    <t>Mio. Tonnes : mio stands for million</t>
  </si>
  <si>
    <t>mio</t>
  </si>
  <si>
    <t>million</t>
  </si>
  <si>
    <t>12 2015</t>
  </si>
  <si>
    <t>10 2015</t>
  </si>
  <si>
    <t>268 496</t>
  </si>
  <si>
    <t>299 504</t>
  </si>
  <si>
    <t>320 473</t>
  </si>
  <si>
    <t>325 241</t>
  </si>
  <si>
    <t>315 059</t>
  </si>
  <si>
    <t>284 312</t>
  </si>
  <si>
    <t>266 591</t>
  </si>
  <si>
    <t>256 625</t>
  </si>
  <si>
    <t>225 901</t>
  </si>
  <si>
    <t>185 558</t>
  </si>
  <si>
    <t>161 986</t>
  </si>
  <si>
    <t>155 063</t>
  </si>
  <si>
    <t>151 748</t>
  </si>
  <si>
    <t>129 507</t>
  </si>
  <si>
    <t>Derived from Table 1.1.1 using  formula : Population growth = (year2 - year1) x 100 / year1:   Democratic Republic of Congo (2001-2015);  Madagascar (2001 - 2011); Zimbabwe (2015), SADC Total</t>
  </si>
  <si>
    <t>Derived using Population totals from Table 1.1.1:  Population density = population / area (sq. km):   DRC (2000 - 2015), Lesotho(2000-2005, 2007-2010), Madagascar (2000-2013); SADC Total</t>
  </si>
  <si>
    <t xml:space="preserve">World DataBank, Health Nutrition and Population Statistics, database: Education Statistics - All Indicators: http://databank.worldbank.org/data/, downloaded: 23 September 2016:    Data for 2015 for  Democratic Republic of Congo </t>
  </si>
  <si>
    <t>World DataBank, Health Nutrition and Population Statistics, database: Education Statistics - All Indicators: http://databank.worldbank.org/data/, downloaded: 22 September 2016:    Data for 2015 for: Democratic Republic of Congo, Seychelles</t>
  </si>
  <si>
    <t>World DataBank, Health Nutrition and Population  Statistics, database: Education Statistics - All Indicators: http://databank.worldbank.org/data/, downloaded:22 September 2016:    Data for 2012-2013 for Democratic Republic of Congo, United Republic of Tanzania (2015)</t>
  </si>
  <si>
    <t xml:space="preserve">World DataBank, Health Nutrition and Population Statistics, database: Education Statistics - All Indicators: http://databank.worldbank.org/data/, downloaded: 22 September 2016:    Data for : Angola (2013), Democratic Republic of Congo (2013 - 2014), Madagascar (2013-2-14),   Zimbabwe (2013)  </t>
  </si>
  <si>
    <t xml:space="preserve">World DataBank, Health Nutrition and Population Statistics, database: Education Statistics - All Indicators: http://databank.worldbank.org/data/, downloaded: 22 September 2016:    Data for : Angola (2013), Democratic Republic of Congo (2013 - 2014), Madagascar (2013-2-14),   Zimbabwe (2013-2014)  </t>
  </si>
  <si>
    <t>1 sq. km</t>
  </si>
  <si>
    <t>100 Ha</t>
  </si>
  <si>
    <t>World Bank, http://www.worldbank.org/en/topic/migrationremittancesdiasporaissues/brief/migration-remittances-data, downloaded:   9 August 2016: Angola, Democratic Republic of Congo, Lesotho, Madagascar, Namibia, South Africa and Zambia</t>
  </si>
  <si>
    <t>World Bank,  http://www.worldbank.org/en/topic/migrationremittancesdiasporaissues/brief/migration-remittances-data; downloaded: 9 August 2016: Angola, Botswana, Democratic Republic of Congo, Malawi, Namibia, South Africa, Swaziland, United Republic of Tanzania , Zambia</t>
  </si>
  <si>
    <t>World DataBank, http://databank.worldbank.org/data/reports.aspx?source=education-statistics-~-all-indicators#/, downloaded:  9 August 2016:  Data for 2015 for Democratic Republic of Congo, Lesotho, Madagascar, Mauritius, Swaziland, Zambia</t>
  </si>
  <si>
    <t>World DataBank, database: Education Statistics - All Indicators: http://databank.worldbank.org/data/, downloaded: 27 September 2016:  Namibia (2013)</t>
  </si>
  <si>
    <t xml:space="preserve">World DataBank, database: Education Statistics - All Indicators: http://databank.worldbank.org/data/, downloaded: 27 September 2016:  Botswana (2013 total), Madagascar (2011 - 2012, 2014), Namibia (2013), </t>
  </si>
  <si>
    <t>World DataBank, database: Education Statistics - All Indicators: http://databank.worldbank.org/data/, downloaded:  27 September 2016:  Angoal (2013 Tertiary), Democratic Republic of Congo (2013), Lesotho (2012 - 2013 tertiary), Madagascar ( 2013 Primary &amp; Tertiary), Namibia (2013 Primary), Seychelles (2011-2014 Tertiary), Zimbabwe (2013 Tertiary)</t>
  </si>
  <si>
    <t>World DataBank, database: Education Statistics - All Indicators: http://databank.worldbank.org/data/, downloaded: 9 August 2016:  Democratic Republic of Congo (2013 - 2014), Madagascar (2013 Primary), Mozambique ( 2012 - 2013 Secondary), South Africa (Primary, 2013 Primary), Zambia (2012 Primary)</t>
  </si>
  <si>
    <t>World DataBank, Health Nutrition and Population Statistics, database: Education Statistics - All Indicators: http://databank.worldbank.org/data/, downloaded: 6 July 2016: Democratic Republic of Congo (2015), Madagascar (2014 Total), Namibia (2014 Total)</t>
  </si>
  <si>
    <t>World DataBank, Health Nutrition and Population Statistics: http://databank.worldbank.org/data/views/reports/tableview.aspx; downloaded 6 July 2016:  Democratic Republic of Congo (2015), Lesotho (2014 - 2015 Total), Mozambique (2014 Total), Namibia (2014 Total),  Zambia (2015)</t>
  </si>
  <si>
    <t>World DataBank, Health Nutrition and Population Statistics: http://databank.worldbank.org/data/views/reports/tableview.aspx; downloaded 6 July 2016: Angola (2006 - 2007, 2011 - 2012, 2015),   Democratic Republic of Congo (2005 - 2015), Madagascar (2005 - 2014), Malawi (2007, 2009, 2011-2012), Mozambique (2006, 2009, 2012, 2014), Namibia (2006-2007, 2009, 2011-2012, 2014), South Africa (2011-2012, 2014-2015), Swaziland (2006, 2009, 2011-2012, 2014-2015),  Zambia (2015), Zimbabwe (2011)</t>
  </si>
  <si>
    <t>World DataBank, Health Nutrition and Population Statistics: http://databank.worldbank.org/data/views/reports/tableview.aspx; downloaded 18 October 2013: Angola (1990-2005, 2010),   Democratic Republic of Congo (1990-2001), Madagascar (1990-2001), Mozambique (2010), Namibia (2010), South Africa (2010), Swaziland (2010),  Zambia (2010)</t>
  </si>
  <si>
    <t>Trends in Maternal Mortality: 1990-2008. Estimates Developed by WHO, UNICEF, UNFPA and the World Bank.Gender Statistics Database, The World Bank:  http://databank.worldbank.org/Data/Views/VariableSelection/SelectVariables.aspx?source=Gender%20Statistics, Downloaded: 14 April 2011: Angola (2008), Malawi, Namibia (1990-2006), Zambia (1990-2008)</t>
  </si>
  <si>
    <t>Table 3.1  Human Development Index and Its Components in SADC, 2010 - 2014</t>
  </si>
  <si>
    <t xml:space="preserve"> 3.1 Human Development Index and Its Components in SADC, 2010 - 2014</t>
  </si>
  <si>
    <t>Table 3.2  Human Development Index (HDI)  Trends in SADC, Value, 1980 - 2014, Selected Years</t>
  </si>
  <si>
    <t xml:space="preserve"> 3.2  Human Development Index (HDI)  Trends in SADC, Value, 1980 - 2014, Selected Years</t>
  </si>
  <si>
    <t>Table 3.3  Inequality-Adjusted Human Development Index  in SADC, 2010 - 2014</t>
  </si>
  <si>
    <t xml:space="preserve"> 3.3 Inequality-Adjusted Human Development Index  in SADC, 2010 - 2014</t>
  </si>
  <si>
    <t xml:space="preserve"> 3.4 Multidimensional Poverty Index in SADC and Changes Over Time , 2000 - 2014, Selected Years</t>
  </si>
  <si>
    <t>Table 4.6 Gender Inequality Index  in SADC, 1990 - 2014, Selected Years</t>
  </si>
  <si>
    <t xml:space="preserve"> 4.6 Gender Inequality Index  in SADC, 1990 - 2014, Selected Years</t>
  </si>
  <si>
    <t xml:space="preserve"> 4.7 Gender-Related Development Index (GDI), 2000 - 2014, Selected Years</t>
  </si>
  <si>
    <t>Table 4.7: Gender-Related Development Index (GDI), 2000 - 2014, Selected Years</t>
  </si>
  <si>
    <t>World DataBank, World Development Indicators: http://databank.worldbank.org/data/views/reports/tableview.aspx; downloaded 20 September 2016: Angola (2013 - 2014), Democratic Republic of Congo (2012-2013)c</t>
  </si>
  <si>
    <t>World DataBank, World Development Indicators: http://databank.worldbank.org/data/views/reports/tableview.aspx; downloaded 20 September 2016: Angola (2013-2014), Botswana (2010-2013), Democratic Republic of Congo(2013-2014), Malawi (2013), Mauritius (2013-2015), Namibia(2012-2014) South Africa (2013-2014)</t>
  </si>
  <si>
    <t>Food and Agriculture Organisation (FAO): http://faostat3.fao.org/faostat-gateway/go/to/download/P/PP/E;  Downloaded:  2 August 2016  (Angola, 2014), Malawi (2014), Zambia (2013-2014)</t>
  </si>
  <si>
    <t>Food and Agriculture Organisation (FAO): http://faostat3.fao.org/faostat-gateway/go/to/download/P/PP/E;  Downloaded:  2 August 2016  (Angola, 2014), Malawi (2014)</t>
  </si>
  <si>
    <t>Food and Agriculture Organisation (FAO): http://faostat3.fao.org/faostat-gateway/go/to/download/P/PP/E;  Downloaded:  2 August 2016: Seychelles (2014)</t>
  </si>
  <si>
    <t>Food and Agriculture Organisation (FAO): http://faostat3.fao.org/faostat-gateway/go/to/download/P/PP/E;  Downloaded:  2 August 2016: Malawi (2014)</t>
  </si>
  <si>
    <t>Food and Agriculture Organisation (FAO): http://faostat3.fao.org/faostat-gateway/go/to/download/P/PP/E;  Downloaded:  2 August 2016: Madagascar (2012-2013), Malawi (2014), Mozambique (2011-2013), Namibia(2010-2013)</t>
  </si>
  <si>
    <t>Food and Agriculture Organisation (FAO): http://faostat3.fao.org/faostat-gateway/go/to/download/P/PP/E;  Downloaded:  2 August 2016: Angola (2014), Zambia (2014), Zimbabwe (2o14)</t>
  </si>
  <si>
    <t>Food and Agriculture Organisation (FAO): http://faostat3.fao.org/faostat-gateway/go/to/download/P/PP/E;  Downloaded:  2 August 2016: Madagascar (2010-2013),Mozambique (2011-2013)</t>
  </si>
  <si>
    <t>Food and Agriculture Organisation (FAO): http://faostat3.fao.org/faostat-gateway/go/to/download/P/PP/E;  Downloaded:  2 August 2016: Madagascar (2010-2013), Malawi (2014), Mozambique (2011-2013), Namibia (2011-2013)</t>
  </si>
  <si>
    <t xml:space="preserve">Food and Agriculture Organisation (FAO): http://faostat3.fao.org/faostat-gateway/go/to/download/P/PP/E;  Downloaded:  2 August 2016:  Malawi (2014) </t>
  </si>
  <si>
    <t>Food and Agriculture Organisation (FAO): http://faostat3.fao.org/faostat-gateway/go/to/download/P/PP/E;  Downloaded:  2 August 2016:  Madagascar (2012-2013), Malawi (2014), Mozambique (2011-2013), Namibia (2011-2013)</t>
  </si>
  <si>
    <t>Food and Agriculture Organisation (FAO): http://faostat3.fao.org/faostat-gateway/go/to/download/P/PP/E;  Downloaded:  2 August 2016:   Malawi (2014), Zimbabwe (2014)</t>
  </si>
  <si>
    <t>Food and Agriculture Organisation (FAO): http://faostat3.fao.org/faostat-gateway/go/to/download/P/PP/E;  Downloaded:  2 August 2016:   Namibia (2011-2013)</t>
  </si>
  <si>
    <t>World Band, World Development Indicators, http://databank.worldbank.org/data/reports.aspx?source=world-development-indicators: downloaded: 20 September 2016: Data for 2012 to 2014 (Angola, Botswana, Democratic Republic of Congo, Madagascar, Mozambique, Namibia); Data for 2012 (Zambia, Zimbabwe)</t>
  </si>
  <si>
    <t>Table 8.3.2.1 Consumer Price Index (CPI) for Food in  SADC, (Base Year 2000 = 100), 2000 - 2015</t>
  </si>
  <si>
    <t xml:space="preserve"> 8.3.2.1 Consumer Price Index (CPI) for Food in  SADC, (Base Year 2000 = 100), 2000 - 2015</t>
  </si>
  <si>
    <t>UNData - Energy Statistics Database, http://data.un.org/Explorer.aspx?d=EDATA, downloaded: 2 August 2016: Data for 2011-2013 - Angola, Democrating Republic of Congo, Mozambique, Namibia, Seychelles</t>
  </si>
  <si>
    <t>Lesotho (MV / HV)</t>
  </si>
  <si>
    <t>Table 8.5.1.14 Pump prices for diesel in SADC in US cents per litre, 1991-2015, Selected Years</t>
  </si>
  <si>
    <t>Table 8.5.1.15  Price for Kerosene in SADC, US $ per litre, 2000 - 2015</t>
  </si>
  <si>
    <t>World Bank World Development Indicators, http://databank.worldbank.org/data/reports.aspx?source=world-development-indicators, downloaded 20 September 2016: Data for 2014 - Democratic Republic of Congo, Madagascar, Mozambique, Namibia, South Africa</t>
  </si>
  <si>
    <t>World Bank World Development Indicators, http://databank.worldbank.org/data/reports.aspx?source=world-development-indicators, downloaded 20 September 2016: Data for 2014 - Democratic Republic of Congo, Madagascar, Mozambique, Namibia</t>
  </si>
  <si>
    <t>World Development Indicators, http://databank.worldbank.org/data/reports.aspx?source=world-development-indicators: Data for 2012&amp;2014: Botswana, Democratic Republic Of Congo, Lesotho, Madagascar, Malawi, Mozambique, Namibia, South Africa, Swaziland, Tanzania, Zambia, Zimbabwe</t>
  </si>
  <si>
    <t xml:space="preserve">World Development Indicators, http://databank.worldbank.org/data/reports.aspx?source=world-development-indicators: Data for  2014: Botswana, Democratic Republic Of Congo, Lesotho, Madagascar, Malawi, Mozambique, Namibia, South Africa, Swaziland, Tanzania, Zambia </t>
  </si>
  <si>
    <t xml:space="preserve">World Development Indicators, http://databank.worldbank.org/data/reports.aspx?source=world-development-indicators: Data for  2014: Angola, Democratic Republic Of Congo, Lesotho, Madagascar, Malawi, Mozambique, Namibia, Seychelles, South Africa, Swaziland, Tanzania, Zambia </t>
  </si>
  <si>
    <t xml:space="preserve">World Development Indicators, http://databank.worldbank.org/data/reports.aspx?source=world-development-indicators: Data for  2014: Democratic Republic Of Congo, Lesotho, Madagascar, Mozambique, Namibia, Seychelles, South Africa, Swaziland, Tanzania, Zambia </t>
  </si>
  <si>
    <t>UNSD Millennium Development Goals Indicators database (see http://mdgs.un.org/unsd/mdg/Data.aspx): downloaded: 22 September 2016: Data for 2011: Angola, Botswana, Democratic of Congo, Lesotho, Madagascar, Malawi, Mauritius, Mozambique, Namibia, Seychelles, South Afria, Tanzania, Zambia, Zimbabwe</t>
  </si>
  <si>
    <t>√</t>
  </si>
  <si>
    <t>Protocol on the Tribunal in the Southern African Development Community</t>
  </si>
  <si>
    <t>Protocol on Environmental Management for Sustainable Development</t>
  </si>
  <si>
    <t>Protocol on Employment and Labor</t>
  </si>
  <si>
    <t>Agreement Amending the Treaty 2015</t>
  </si>
  <si>
    <t>Agreement Amending the Protocol on Politics 2015</t>
  </si>
  <si>
    <t xml:space="preserve"> Adopted =A</t>
  </si>
  <si>
    <t>NoAction = X</t>
  </si>
  <si>
    <t xml:space="preserve"> Ceded = C</t>
  </si>
  <si>
    <t>Ratified= R</t>
  </si>
  <si>
    <t>Signed = S</t>
  </si>
  <si>
    <t>The baseline value for CFCs is calculated by the Ozone Secretariat for monitoring compliance in reducing consumption of ODS. The calculation of the baseline varies across parties and substance categories. In the case of CFCs, the baseline for developing countries (Article 5) is the average annual consumption from 1995 to 1998</t>
  </si>
  <si>
    <r>
      <rPr>
        <b/>
        <sz val="11"/>
        <rFont val="Tahoma"/>
        <family val="2"/>
      </rPr>
      <t>Freshwater</t>
    </r>
    <r>
      <rPr>
        <b/>
        <sz val="11"/>
        <color theme="1"/>
        <rFont val="Tahoma"/>
        <family val="2"/>
      </rPr>
      <t xml:space="preserve"> </t>
    </r>
    <r>
      <rPr>
        <sz val="11"/>
        <color theme="1"/>
        <rFont val="Tahoma"/>
        <family val="2"/>
      </rPr>
      <t>: Surface water and ground water. While desalinated water, reused wastewater and saline water are used by different sectors, AQUASTAT does not consider any of these water types to be freshwater</t>
    </r>
  </si>
  <si>
    <t>Inter-Parliamentary Union; Women in national parliaments: http://www.ipu.org/wmn-e/arc/classif011214.htm,  downloaded: 2 Aug 2016</t>
  </si>
  <si>
    <t>Table 8.2.7 Tourism Room Capacity  in SADC, Number, 1990 - 2015</t>
  </si>
  <si>
    <t xml:space="preserve"> 8.2.4. Non Resident Tourists/Visitors Average Length of Stay in SADC, Days, 1990 - 2015</t>
  </si>
  <si>
    <t>Millennium Development Goals: http://mdgs.un.org/unsd/mdg/Data.aspx; downloaded 11 October 2014: Angola (2009), Malawi (2010), Mozambique (2008), Zambia (2010)</t>
  </si>
  <si>
    <t>World Development Indicators, modelled,  The World dataBank: http://databank.worldbank.org, downloaded: 12 October 2014:  Angola (2000-2008, 2012-2013), Botswana, Democratic Republic of Congo, Lesotho, Madagascar, Malawi, Mozambique, Namibia,  United Republic of Tanzania, Zimbabwe</t>
  </si>
  <si>
    <t xml:space="preserve">(a)  Purpose:  Trends in overall energy use relative to GDP indicate the general relationship of energy consumption to economic development and provide a rough basis for projecting energy consumption and its environmental impacts with economic growth.  For energy policy - making, however, sectoral or sub-sectoral energy intensities should be used. </t>
  </si>
  <si>
    <t xml:space="preserve">(b)  Relevance to Sustainable/Unsustainable Development (theme/sub-theme):  Energy is essential for economic and social development, but consumption of fossil fuels is the major cause of air pollution and climate change.  Improving energy efficiency and delinking economic development from energy consumption, particularly of fossil fuels, is essential to sustainable development. </t>
  </si>
  <si>
    <t xml:space="preserve">(d)  Placement in the CSD Indicator Set:  Economic/Consumption and Production Patterns/ Energy Use. </t>
  </si>
  <si>
    <t xml:space="preserve">(c) The ratio of energy use to GDP indicates the total energy being used to support economic and social activity.  It represents an aggregate of energy consumption resulting from a wide range of production and consumption activities.  In specific economic sectors and sub-sectors, the ratio of energy use to output or activity is the “energy intensity” (if the output is measured in economic units) or the “specific energy requirement” (if the output is measured in physical units such as tonnes or passenger-kilometers). </t>
  </si>
  <si>
    <t>Key:</t>
  </si>
  <si>
    <t>1e+9 cubic meter = 1 000 000 000 cubic meter</t>
  </si>
  <si>
    <t xml:space="preserve">1 cubic kilometer  </t>
  </si>
  <si>
    <t xml:space="preserve">Notes: </t>
  </si>
  <si>
    <t>Data from Table 8.3.1.3</t>
  </si>
  <si>
    <t xml:space="preserve">  6. MACROECONOMY</t>
  </si>
  <si>
    <t>6.1 NATIONAL ACCOUNTS</t>
  </si>
  <si>
    <r>
      <t xml:space="preserve">6.1.1.1  GDP BY ECONOMIC ACTIVITY IN </t>
    </r>
    <r>
      <rPr>
        <b/>
        <sz val="11"/>
        <rFont val="Tahoma"/>
        <family val="2"/>
      </rPr>
      <t>US$</t>
    </r>
    <r>
      <rPr>
        <b/>
        <sz val="11"/>
        <color indexed="8"/>
        <rFont val="Tahoma"/>
        <family val="2"/>
      </rPr>
      <t>, BY SADC MEMBER STATE</t>
    </r>
  </si>
  <si>
    <t>6.1.1.1 GDP by kind of economic activity at current prices, Angola, Million US $, 2000-2015</t>
  </si>
  <si>
    <t>6.1.1.1 GDP by kind of economic activity at current prices, Botswana, Million US $, 2000-2015</t>
  </si>
  <si>
    <t>6.1.1.1 GDP by kind of economic activity at current prices, Democratic Republic of Congo, Million US $, 2000-2015</t>
  </si>
  <si>
    <t>6.1.1.1 GDP by kind of economic activity at current prices, Lesotho, Million US $, 2000-2015</t>
  </si>
  <si>
    <t>6.1.1.1 GDP by kind of economic activity at current prices, Madagascar, Million US $, 2000-2015</t>
  </si>
  <si>
    <t>6.1.1.1 GDP by kind of economic activity at current prices, Malawi, Million US $, 2000-2015</t>
  </si>
  <si>
    <t>6.1.1.1 GDP by kind of economic activity at current prices, Mauritius, Million US $, 2000-2015</t>
  </si>
  <si>
    <t>6.1.1.1 GDP by kind of economic activity at current prices, Mozambique, Million US $, 2000-2015</t>
  </si>
  <si>
    <t>6.1.1.1 GDP by kind of economic activity at current prices, Namibia, Million US $, 2000-2015</t>
  </si>
  <si>
    <t>6.1.1.1 GDP by kind of economic activity at current prices, Seychelles, Million US $, 2000-2015</t>
  </si>
  <si>
    <t>6.1.1.1 GDP by kind of economic activity at current prices, South Africa, Million US $, 2000-2015</t>
  </si>
  <si>
    <t>6.1.1.1  GDP by kind of economic activity at current prices, Swaziland, Million US $, 2000-2015</t>
  </si>
  <si>
    <t>6.1.1.1 GDP by kind of economic activity at current prices, United Republic of Tanzania, Million US $, 2000-2015</t>
  </si>
  <si>
    <t>6.1.1.1 GDP by kind of economic activity at current prices, Zambia, Million US $, 2000-2015</t>
  </si>
  <si>
    <t>6.1.1.1 GDP by kind of economic activity at current prices, Zimbabwe, Million US $, 2000-2015</t>
  </si>
  <si>
    <t>6.1.1.2 GDP BY EXPENDITURE IN US$ BY SADC MEMBER STATE</t>
  </si>
  <si>
    <t>6.1.1.2 GDP by Expenditure at current prices, Angola, Million US $, 2000-2015</t>
  </si>
  <si>
    <t>6.1.1.2 GDP by Expenditure at current prices, Botswana, Million US $, 2000-2015</t>
  </si>
  <si>
    <t>6.1.1.2 GDP by Expenditure at current prices, Democratic Republic of Congo, Million US $, 2000-2015</t>
  </si>
  <si>
    <t>6.1.1.2 GDP by Expenditure at current prices, Lesotho, Million US $, 2000-2015</t>
  </si>
  <si>
    <t>6.1.1.2 GDP by Expenditure at current prices, Madagascar, Million US $, 2000-2015</t>
  </si>
  <si>
    <t>6.1.1.2 GDP by Expenditure at current prices, Malawi, Million US $, 2000-2015</t>
  </si>
  <si>
    <t>6.1.1.2 GDP by Expenditure at current prices, Mauritius, Million US $, 2000-2015</t>
  </si>
  <si>
    <t>6.1.1.2 GDP by Expenditure at current prices, Mozambique, Million US $, 2000-2015</t>
  </si>
  <si>
    <t>6.1.1.2 GDP by Expenditure at current prices, Namibia, Million US $, 2000-2015</t>
  </si>
  <si>
    <t>6.1.1.2 GDP by Expenditure at current prices, Seychelles, Million US $, 2000-2015</t>
  </si>
  <si>
    <t>6.1.1.1 GDP by Expenditure at current prices, South Africa, Million US $, 2000-2015</t>
  </si>
  <si>
    <t>6.1.1.2 GDP by Expenditure at current prices, Swaziland, Million US $, 2000-2015</t>
  </si>
  <si>
    <t>6.1.1.2 GDP by Expenditure at current prices, United Republic of Tanzania, Million US $, 2000-2015</t>
  </si>
  <si>
    <t>6.1.1.2 GDP by Expenditure at current prices, Zambia, Million US $, 2000-2015</t>
  </si>
  <si>
    <t>6.1.1.2 GDP by Expenditure at current prices, Zimbabwe, Million US 4, 2000-2015</t>
  </si>
  <si>
    <t>TOTAL GDP FOR SADC</t>
  </si>
  <si>
    <t>6.1.1.3  GDP at Market Prices, Total SADC, Million US $, 2000-2015</t>
  </si>
  <si>
    <t>6.1.1.4  Share of GDP at Market Prices by Member States, (%), 2000-2015</t>
  </si>
  <si>
    <t>6.1.1.5  GDP at Market Prices, Annual Real Growth Rates in SADC, (%), 2000-2015</t>
  </si>
  <si>
    <t>6.1.1.6  Per Capita GDP at Current Market Prices, (US $ per head), 2000-2015</t>
  </si>
  <si>
    <t>6.1.1.7 GDP by kind of economic activity at current prices, Total SADC, Million US $, 2000-2015</t>
  </si>
  <si>
    <t>6.1.1.8  Share of GDP by kind of economic activity at current prices, Total SADC, (%), 2000-2015</t>
  </si>
  <si>
    <t>6.1.1.9  GDP - Agriculture, Annual Real Growth Rates in SADC, (%), 2000-2015</t>
  </si>
  <si>
    <t>6.1.1.10  GDP - Mining, Annual Real Growth Rates in SADC, (%), 2000-2015</t>
  </si>
  <si>
    <t>6.1.1.11  GDP - Manufacturing, Annual Real Growth Rates in SADC, (%), 2000-2015</t>
  </si>
  <si>
    <t>6.1.1.12  GDP - Energy, Annual Real Growth Rates in SADC, (%), 2000-2015</t>
  </si>
  <si>
    <t>6.1.2 NATIONAL ACCOUNTS OF SADC BY COUNTRY IN NATIONAL CURRENCY</t>
  </si>
  <si>
    <t>6.1.2.1 ANGOLA NATIONAL ACCOUNTS</t>
  </si>
  <si>
    <t>6.1.2.1.1  GDP by kind of economic activity at current prices, Angola, Million Kwanza, 2000-2015</t>
  </si>
  <si>
    <t>6.1.2.1.2 Share of GDP by kind of economic activity at current prices, Angola,  (%), 2000-2015</t>
  </si>
  <si>
    <t>6.1.2.1.3 GDP by Expenditure at current prices, Angola, Million Kwanza, 2000-2015</t>
  </si>
  <si>
    <t>6.1.2.1.4  Share of GDP by Expenditure at current prices, Angola, (%), 2000-2015</t>
  </si>
  <si>
    <t>6.1.2.1.5  GDP by kind of economic activity,  Annual Real Growth Rates, Angola, (%), 2000-2015</t>
  </si>
  <si>
    <t>6.1.2.2 BOTSWANA NATIONAL ACCOUNTS</t>
  </si>
  <si>
    <t>6.1.2.2.1 GDP by kind of economic activity at current prices, Botswana, Million Pula, 2000-2015</t>
  </si>
  <si>
    <t>6.1.2.2.2  Share of GDP by kind of economic activity at current prices, Botswana, (%), 2000-2015</t>
  </si>
  <si>
    <t>6.1.2.2.3 GDP by Expenditure at current prices, Botswana, Million Pula, 2000-2015</t>
  </si>
  <si>
    <t>6.1.2.2.4 Share of GDP by Expenditure at current prices, Botswana, (%), 2000-2015</t>
  </si>
  <si>
    <t>6.1.2.2.5  GDP by kind of economic activity, Annual Real Growth rates, Botswana, (%), 2000-2015</t>
  </si>
  <si>
    <t>6.1.2.3 Democratic Republic of Congo NATIONAL ACCOUNTS</t>
  </si>
  <si>
    <t>6.1.2.3.1 GDP by kind of economic activity at current prices, Democratic Republic of Congo, Million Franc Congolais, 2000-2015</t>
  </si>
  <si>
    <t>6.1.2.3.2 Share of GDP by kind of economic activity at current prices, Democratic Republic of Congo, (%), 2000-2015</t>
  </si>
  <si>
    <t>6.1.2.3.3 GDP by Expenditure at current prices, Democratic Republic of Congo, Million Franc Congolais, 2000-2015</t>
  </si>
  <si>
    <t>6.1.2.3.4  Share of GDP by Expenditure at current prices, Democratic Republic of Congo, (%), 2000-2015</t>
  </si>
  <si>
    <t>6.1.2.3.5  GDP by kind of economic activity, Annual Real Growth Rates, Democratic Republic of Congo, (%), 2000-2015</t>
  </si>
  <si>
    <t>6.1.2.4 LESOTHO NATIONAL ACCOUNTS</t>
  </si>
  <si>
    <t>6.1.2.4.1 GDP by kind of economic activity at current prices, Lesotho, Million Loti, 2000-2015</t>
  </si>
  <si>
    <t>6.1.2.4.2 Share of GDP by kind of economic activity at current prices, Lesotho, (%), 2000-2015</t>
  </si>
  <si>
    <t>6.1.2.4.3  GDP by Expenditure at current prices, Lesotho, Million Loti, 2000-2015</t>
  </si>
  <si>
    <t>6.1.2.4.4 Share of GDP by Expenditure at current prices, Lesotho, (%), 2000-2015</t>
  </si>
  <si>
    <t>6.1.2.4.5 GDP by kind of economic activity, Annual Real Growth Rates, Lesotho, (%), 2000-2015</t>
  </si>
  <si>
    <t>6.1.2.5 MADAGASCAR NATIONAL ACCOUNTS</t>
  </si>
  <si>
    <t>6.1.2.5.1 GDP by kind of economic activity at current prices, Madagascar, Million Ariary, 2000-2015</t>
  </si>
  <si>
    <t>6.1.2.5.2 Share of GDP by kind of economic activity at current prices, Madagascar, (%), 2000-2015</t>
  </si>
  <si>
    <t>6.1.2.5.3 GDP by Expenditure at current prices, Madagascar, Million Ariary, 2000-2015</t>
  </si>
  <si>
    <t>6.1.2.5.4 Share of GDP by Expenditure at current prices, Madagascar, (%), 2000-2015</t>
  </si>
  <si>
    <t>6.1.2.5.5  GDP by kind of economic activity, Annual Real Growth Rates, Madagascar,(%), 2000-2015</t>
  </si>
  <si>
    <t>6.1.2.6 MALAWI NATIONAL ACCOUNTS</t>
  </si>
  <si>
    <t>6.1.2.6.1 GDP by kind of economic activity at current prices, Malawi, Million Malawian Kwacha, 2000-2015</t>
  </si>
  <si>
    <t>6.1.2.6.2  Share of GDP by kind of economic activity at current prices, Malawi, (%), 2000-2015</t>
  </si>
  <si>
    <t>6.1.2.6.3  GDP by Expenditure at current prices, Malawi, Million, Malawian Kwacha, 2000-2015</t>
  </si>
  <si>
    <t>6.1.2.6.4 Share of GDP by Expenditure at current prices, Malawi, (%), 2000-2015</t>
  </si>
  <si>
    <t>6.1.2.6.5 GDP by kind of economic activity, Annual Real Growth Rates, Malawi, (%), 2000-2015</t>
  </si>
  <si>
    <t>6.1.2.7 MAURITIUS NATIONAL ACCOUNTS</t>
  </si>
  <si>
    <t>6.1.2.7.1 GDP by kind of economic activity at current prices, Mauritius, Million Mauritian Rupee, 2000-2015</t>
  </si>
  <si>
    <t>6.1.2.7.2  Share of GDP by kind of economic activity at current prices, Mauritius, (%), 2000-2015</t>
  </si>
  <si>
    <t>6.1.2.7.3  GDP by Expenditure at current prices, Mauritius, Million Mauritian Rupee, 2000-2015</t>
  </si>
  <si>
    <t>6.1.2.7.4 Share of GDP by Expenditure at current prices, Mauritius, (%), 2000-2015</t>
  </si>
  <si>
    <t>6.1.2.7.5 GDP by kind of economic activity, Annual Real Growth Rates, Mauritius, (%), 2000-2015</t>
  </si>
  <si>
    <t>6.1.2.8 MOZAMBIQUE. NATIONAL ACCOUNTS</t>
  </si>
  <si>
    <t>6.1.2.8.1 GDP by kind of economic activity at current prices, Mozambique, Million Metical, 2000-2015</t>
  </si>
  <si>
    <t>6.1.2.8.2 Share of GDP by kind of economic activity at current prices, Mozambique, (%), 2000-2015</t>
  </si>
  <si>
    <t>6.1.2.8.3  GDP by Expenditure at current prices, Mozambique, Million Metical, 2000-2015</t>
  </si>
  <si>
    <t>6.1.2.8.4 Share of GDP by Expenditure at current prices, Mozambique, (%), 2000-2015</t>
  </si>
  <si>
    <t>6.1.2.8.5 GDP by kind of economic activity, Annual Real Growth rates, Mozambique, (%), 2000-2015</t>
  </si>
  <si>
    <t>6.1.2.9 NAMIBIA NATIONAL ACCOUNTS</t>
  </si>
  <si>
    <t>6.1.2.9.1 GDP by kind of economic activity at current prices, Namibia, Million Namibian dollar, 2000-2015</t>
  </si>
  <si>
    <t>6.1.2.9.2  Share of GDP by kind of economic activity at current prices, Namibia, (%), 2000-2015</t>
  </si>
  <si>
    <t>6.1.2.9.3 GDP by Expenditure at current prices, Namibia, Million Namibian dollar, 2000-2015</t>
  </si>
  <si>
    <t>6.1.2.9.4  Share of GDP by Expenditure at current prices, Namibia, (%), 2000-2015</t>
  </si>
  <si>
    <t>6.1.2.9.5 GDP by kind of economic activity, Annual Real Growth Rates, Namibia, (%), 2000-2015</t>
  </si>
  <si>
    <t>6.1.2.10 SEYCHELLES NATIONAL ACCOUNTS</t>
  </si>
  <si>
    <t>6.1.2.10.1 GDP by kind of economic activity at current prices, Seychelles, Million Seychelles Rupee, 2000-2015</t>
  </si>
  <si>
    <t>6.1.2.10.2 Share of GDP by kind of economic activity at current prices, Seychelles, (%), 2000-2015</t>
  </si>
  <si>
    <t>6.1.2.10.5  GDP by kind of economic activity, Annual Real Growth Rates, Seychelles, (%), 2000-2015</t>
  </si>
  <si>
    <t>6.1.2.11 SOUTH AFRICA NATIONAL ACCOUNTS</t>
  </si>
  <si>
    <t>6.1.2.11.1 GDP by kind of economic activity at current prices, South Africa, Million Rand, 2000-2015</t>
  </si>
  <si>
    <t>6.1.2.11.2  Share of GDP by kind of economic activity at current prices, South Africa, (%), 2000-2015</t>
  </si>
  <si>
    <t>6.1.2.11.3 GDP by Expenditure at current prices, South Africa, Million Rand, 2000-2015</t>
  </si>
  <si>
    <t>6.1.2.11.4 Share of GDP by Expenditure at current prices, South Africa, (%), 2000-2015</t>
  </si>
  <si>
    <t>6.1.2.11.5 GDP by kind of economic activity, Annual Real Growth Rates, South Africa, (%), 2000-2015</t>
  </si>
  <si>
    <t>6.1.2.12 SWAZILAND NATIONAL ACCOUNTS</t>
  </si>
  <si>
    <t>6.1.2.12.1 GDP by kind of economic activity at current prices, Swaziland, Million Lilangeni, 2000-2015</t>
  </si>
  <si>
    <t>6.1.2.12.2  Share of GDP by kind of economic activity at current prices, Swaziland, (%), 2000-2015</t>
  </si>
  <si>
    <t>6.1.2.12.3 GDP by Expenditure at current prices, Swaziland,  Million Lilangeni, 2000-2015</t>
  </si>
  <si>
    <t>6.1.2.12.4 Share of GDP by Expenditure at current prices, Swaziland, (%), 2000-2015</t>
  </si>
  <si>
    <t>6.1.2.12.5 GDP by kind of economic activity, Annual Real Growth Rates, Swaziland, (%), 2000-2015</t>
  </si>
  <si>
    <t>6.1.2.13 UNITED REPUBLIC of TANZANIA NATIONAL ACCOUNTS</t>
  </si>
  <si>
    <t>6.1.2.13.1 GDP by kind of economic activity at current prices, United Republic of Tanzania, Million Tanzanian Shilling, 2000-2015</t>
  </si>
  <si>
    <t>6.1.2.13.2 Share of GDP by kind of economic activity at current prices, United Republic of Tanzania, (%), 2000-2015</t>
  </si>
  <si>
    <t>6.1.2.13.3 GDP by Expenditure at current prices, United Republic of Tanzania, Million Tanzanian Shilling, 2000-2015</t>
  </si>
  <si>
    <t>6.1.2.13.4 Share of GDP by Expenditure at current prices, United Republic of Tanzania, (%), 2000-2015</t>
  </si>
  <si>
    <t>6.1.2.13.5 GDP by kind of economic activity, Annual Real Growth Rates, United Republic of Tanzania, (%), 2000-2015</t>
  </si>
  <si>
    <t>6.1.2.14 ZAMBIA NATIONAL ACCOUNTS</t>
  </si>
  <si>
    <t>6.1.2.14.1 GDP by kind of economic activity at current prices, Zambia, Million Zambian Kwacha, 2000-2015</t>
  </si>
  <si>
    <t>6.1.2.14.2  Share of GDP by kind of economic activity at current prices, Zambia, (%), 2000-2015</t>
  </si>
  <si>
    <t>6.1.2.14.3 GDP by Expenditure at current prices, Zambia, Million Zambian Kwacha, 2000-2015</t>
  </si>
  <si>
    <t>6.1.2.14.4  Share of GDP by Expenditure at current prices, Zambia, (%), 2000-2015</t>
  </si>
  <si>
    <t>6.1.2.14.5 GDP by kind of economic activity, Annual Real Growth Rates, Zambia, (%), 2000-2015</t>
  </si>
  <si>
    <t>6.1.2.15 ZIMBABWE NATIONAL ACCOUNTS</t>
  </si>
  <si>
    <t>6.1.2.15.1  GDP by kind of economic activity at current prices, Zimbabwe, Million US $, 2000-2015</t>
  </si>
  <si>
    <t>6.1.2.15.2  Share of GDP by kind of economic activity at current prices, Zimbabwe, (%), 2000-2015</t>
  </si>
  <si>
    <t>6.1.2.15.3  GDP by Expenditure at current prices, Zimbabwe, Million US $, 2000-2015</t>
  </si>
  <si>
    <t>6.1.2.15.4  Share of GDP by Expenditure at current prices, Zimbabwe, (%), 2000-2015</t>
  </si>
  <si>
    <t>6.1.2.15.5 GDP by kind of economic activity, Annual Real Growth Rates, Zimbabwe, (%), 2000-2015</t>
  </si>
  <si>
    <t>6.2 EXTERNAL SECTOR</t>
  </si>
  <si>
    <t>6.2.1 BALANCE OF PAYMENTS OF SADC MEMBER STATES IN MILLIONS OF USD</t>
  </si>
  <si>
    <t>6.2.1.1  Balance of Payments, Angola, Million US $, 2000-2015</t>
  </si>
  <si>
    <t>6.2.1.2  Balance of Payments, Botswana, Million US $, 2000-2015</t>
  </si>
  <si>
    <t>6.2.1.3  Balance of Payments, Democratic Republic of Congo , Million US $, 2000-2015</t>
  </si>
  <si>
    <t>6.2.1.4  Balance of Payments, Lesotho, Million US $, 2000-2015</t>
  </si>
  <si>
    <t>6.2.1.5  Balance of Payments, Madagascar, Million US $, 2000-2015</t>
  </si>
  <si>
    <t>6.2.1.6  Balance of Payments, Malawi, Million US $, 2000-2015</t>
  </si>
  <si>
    <t>6.2.1.7  Balance of Payments, Mauritius, Million US $, 2000-2015</t>
  </si>
  <si>
    <t>6.2.1.8  Balance of Payments, Mozambique, Million US $, 2000-2015</t>
  </si>
  <si>
    <t>6.2.1.9  Balance of Payments, Namibia, Million US $, 2000-2015</t>
  </si>
  <si>
    <t>6.2.1.10  Balance of Payments, Seychelles, Million US $, 2000-2015</t>
  </si>
  <si>
    <t>6.2.1.11 Balance of Payments, South Africa, Million US $, 2000-2015</t>
  </si>
  <si>
    <t>6.2.1.12  Balance of Payments, Swaziland, Million US $, 2004-2015</t>
  </si>
  <si>
    <t xml:space="preserve">6.2.1.13  Balance of Payments, United Republic of Tanzania, Million US $, 2000-2015 </t>
  </si>
  <si>
    <t>6.2.1.14  Balance of Payments, Zambia, Million US $, 2000-2015</t>
  </si>
  <si>
    <t>6.2.1.15  Balance of Payments, Zimbabwe, Million US $, 2000-2015</t>
  </si>
  <si>
    <t xml:space="preserve">6.2.2 MERCHANDISE TRADE </t>
  </si>
  <si>
    <t>6.2.2.1  Merchandise Trade, Angola, Million US $, 2000-2015</t>
  </si>
  <si>
    <t>6.2.2.2  Merchandise Trade, Botswana, Million US $, 2000-2015</t>
  </si>
  <si>
    <t>6.2.2.3  Merchandise Trade, Democratic Republic of Congo , Million US $, 2000-2015</t>
  </si>
  <si>
    <t>6.2.2.4  Merchandise Trade, Lesotho, Million US $, 2000-2015</t>
  </si>
  <si>
    <t>6.2.2.5  Merchandise Trade, Madagascar, Million US $, 2000-2015</t>
  </si>
  <si>
    <t>6.2.2.6  Merchandise Trade, Malawi, Million US $, 2000-2015</t>
  </si>
  <si>
    <t>6.2.2.7  Merchandise Trade, Mauritius, Million US $, 2000-2015</t>
  </si>
  <si>
    <t>6.2.2.8  Merchandise Trade, Mozambique, Million US $, 2000-2015</t>
  </si>
  <si>
    <t>6.2.2.9  Merchandise Trade, Namibia, Million US $, 2000-2015</t>
  </si>
  <si>
    <t>6.2.2.10  Merchandise Trade, Seychelles, Million US $, 2000-2015</t>
  </si>
  <si>
    <t>6.2.2.11 Merchandise Trade, South Africa, Million US $, 2000-2015</t>
  </si>
  <si>
    <t>6.2.2.12  Merchandise Trade, Swaziland, Million US $, 2004-2015</t>
  </si>
  <si>
    <t xml:space="preserve">6.2.2.13  Merchandise Trade, United Republic of Tanzania, Million US $, 2000-2015 </t>
  </si>
  <si>
    <t>6.2.2.14  Merchandise Trade, Zambia, Million US $, 2000-2015</t>
  </si>
  <si>
    <t>6.2.2.15  Merchandise Trade, Zimbabwe, Million US $, 2000-2015</t>
  </si>
  <si>
    <t>6.2.3 EXTERNAL TRADE IN SERVICES</t>
  </si>
  <si>
    <t>6.2.3.1 Exports of Services in SADC, Million US $, 2000-2015</t>
  </si>
  <si>
    <t>6.2.3.2  Imports of Services in SADC, Million US $, 2000-2015</t>
  </si>
  <si>
    <t>6.2.3.3 Exports of Transportation Services in SADC, Million US $, 2000-2015</t>
  </si>
  <si>
    <t>6.2.3.4 Imports of Transportation Services in SADC, Million US $, 2000-2015</t>
  </si>
  <si>
    <t xml:space="preserve">6.2.3.5 Exports of Travel Services in SADC, Million US $, 2000-2015 </t>
  </si>
  <si>
    <t xml:space="preserve">6.2.3.6 Imports of  Travel Services in SADC, Million US $, 2000-2015 </t>
  </si>
  <si>
    <t>6.2.3.7  Exports of Other Services in SADC, Million US $, 2000-2015</t>
  </si>
  <si>
    <t>6.2.3.8  Imports of Other Services in SADC, Million US $, 2000-2015</t>
  </si>
  <si>
    <t>6.2.4 FINANCING AND EXTERNAL DEBT</t>
  </si>
  <si>
    <t xml:space="preserve">6.2.4.1  Current Account Balance in SADC,  Million US $, 2000-2015 </t>
  </si>
  <si>
    <t xml:space="preserve">6.2.4.2 Current Account Balance as a % of GDP in SADC, (%), 2000-2015  </t>
  </si>
  <si>
    <t>6.2.4.3  Total External Debt in SADC, Million US $, 2000-2015</t>
  </si>
  <si>
    <t xml:space="preserve">6.2.4.4  Total External Debt as Percentage of GDP in SADC, (%), 2000-2015 </t>
  </si>
  <si>
    <t xml:space="preserve">6.2.4.5 Debt Servicing Flows in SADC, Million US $, 2000-2015 </t>
  </si>
  <si>
    <t xml:space="preserve">6.2.4.6 Debt Service Ratio in SADC, (%), 2000-2015 </t>
  </si>
  <si>
    <t xml:space="preserve">6.2.4.7 International Reserves Position at end of the Year in SADC, Million US $, 2000-2015 </t>
  </si>
  <si>
    <t xml:space="preserve">6.2.4.8  Imports Cover in SADC, Number of Weeks, 2000-2015 </t>
  </si>
  <si>
    <t>6.3 GOVERNMENT ACCOUNTS</t>
  </si>
  <si>
    <t>6.3.1 Total Revenue and Grants in SADC, Million National Currency, 2000-2015</t>
  </si>
  <si>
    <t>6.3.2 Total Expenditures and Net Lending in SADC, Million National Currency, 2000-2015</t>
  </si>
  <si>
    <t xml:space="preserve">6.3.3 Current Expenditure in SADC, Million National Currency, 2000-2015 </t>
  </si>
  <si>
    <t>6.3.4 Capital  Expenditure in SADC, Million National Currency, 2000-2015</t>
  </si>
  <si>
    <t>6.3.5 Fiscal Balance in SADC, Million National Currency, 2000-2015</t>
  </si>
  <si>
    <t>6.3.6 Fiscal balance as a Percentage  of GDP, SADC, (%), 2000-2015</t>
  </si>
  <si>
    <t>6.3.7 Stock of Government Debt at end of year, Million National Currency, 2000-2015</t>
  </si>
  <si>
    <t>6.3.8 Stock of Government Debt as a Percentage  of GDP, SADC, (%), 2000-2015</t>
  </si>
  <si>
    <t>6.4 MONEY AND BANKING</t>
  </si>
  <si>
    <t xml:space="preserve">6.4.1  Broad Money Supply (M2) in SADC, Million National Currency, 2000-2015 </t>
  </si>
  <si>
    <t xml:space="preserve">6.4.2  Broad Money Supply (M2) Nominal Growth, SADC, (%), 2000-2015 </t>
  </si>
  <si>
    <t xml:space="preserve">6.4.3  Broad Money Supply (M2) as a Percentage of GDP, SADC, (%), 2000-2015 </t>
  </si>
  <si>
    <t xml:space="preserve">6.4.4  Monetary Base in SADC, Million National Currency, 2000-2015 </t>
  </si>
  <si>
    <t>6.4.5  Domestic Credit: Net Claims on Central Government Sector in SADC, Million National Currency, 2000-2015</t>
  </si>
  <si>
    <t>6.4.6 Domestic Credit: Claims on Other Sectors in SADC, Million National Currency, 2000-2015</t>
  </si>
  <si>
    <t xml:space="preserve">6.4.7  Interest Rates : 3-Month Deposits in SADC, (%), 2004-2015 </t>
  </si>
  <si>
    <t>6.4.8  Interest Rates : Minimum Lending Rate in SADC, (%), 2004 - 2015</t>
  </si>
  <si>
    <t xml:space="preserve">6.4.9  Exchange Rates, National Currency Per 1 US $ in SADC, 2000-2015 </t>
  </si>
  <si>
    <t>6.4.10  Exchange Rates, National Currency Per 1 EURO in SADC, 2000-2015</t>
  </si>
  <si>
    <t>6.4.11  Exchange Rates, National Currency Per 1 RAND in SADC, 2000-2015</t>
  </si>
  <si>
    <t xml:space="preserve">6.4.12  Exchange Rates, National Currency Per 1 POUND STERLING in SADC, 2000-2015 </t>
  </si>
  <si>
    <t>Middle</t>
  </si>
  <si>
    <t>6.5 PRICES</t>
  </si>
  <si>
    <t xml:space="preserve">6.5.1  Annual Headline Inflation rate - Period Average, as measured by National Consumer Price Index in SADC,  (%), 2000-2015 </t>
  </si>
  <si>
    <t xml:space="preserve">6.5.2  Year on Year Inflation rate - as at December, as measured by National Consumer Price Index in SADC,  (%), 2000-2015 </t>
  </si>
  <si>
    <t>6.5.3  Annual Inflation rate (DIV 01:Food and Non-Alcoholic Beverages) - Period Average, as measured by National Consumer Price Index in SADC,  (%), 2000-2015</t>
  </si>
  <si>
    <t xml:space="preserve">6.5.4  Annual Inflation rate (DIV 04:Housing, water, electricity, gas &amp; other fuels) - Period Average, as measured by National Consumer Price Index in SADC,  (%), 2000-2015 </t>
  </si>
  <si>
    <t xml:space="preserve">6.5.5  Annual Inflation rate (DIV 07:Transport) - Period Average, as measured by National Consumer Price Index in SADC,  (%), 2000-2015 </t>
  </si>
  <si>
    <t>6.5.6  Annual Headline Inflation rate , as measured by Harmonized Consumer Price Index (HCPI) in SADC,  (%), 2012-2015</t>
  </si>
  <si>
    <t>6.5.7  International Comparisons Programme ((ICP-Africa ), Selected Indicators for SADC, 2005 and 2009 Rounds</t>
  </si>
  <si>
    <t>6.5.8 International Comparisons Programme (Global ICP), Selected Indicators for SADC, 2005 Round</t>
  </si>
  <si>
    <t>7. FOREIGN DIRECT INVESTMENT</t>
  </si>
  <si>
    <t>7.1 Foreign Direct Investment Inflows in SADC, Million US $, 2000-2015</t>
  </si>
  <si>
    <t>7.2 Foreign Direct Investment Outflows of SADC, Million US $, 2000-2015</t>
  </si>
  <si>
    <t xml:space="preserve">7.3 Net Foreign Direct Investment in SADC, Million US $, 2000-2015  </t>
  </si>
  <si>
    <t>8. STATISTICS ON MAJOR INDUSTRIAL GROUPS</t>
  </si>
  <si>
    <t>8.1. TRANSPORT AND COMMUNICATIONS</t>
  </si>
  <si>
    <t xml:space="preserve">8.1.1 TRANSPORT  </t>
  </si>
  <si>
    <t xml:space="preserve">8.1.1.1 Total Road Network in SADC, Km, 1990-2015, Selected Years </t>
  </si>
  <si>
    <t xml:space="preserve">8.1.1.2  Motor Vehicle Fleet in SADC, Per Thousand People, 2000-2015 </t>
  </si>
  <si>
    <t xml:space="preserve">8.1.1.3  Passenger Car Fleet in SADC, Per Thousand People, 2000-2015 </t>
  </si>
  <si>
    <t xml:space="preserve">8.1.1.4  Railway Line Route Length in SADC, Total Route-Km, 1980-2015 </t>
  </si>
  <si>
    <t xml:space="preserve">8.1.1.5  Passengers Carried through SADC Railways,  Million Passenger-Km, 1980-2015 </t>
  </si>
  <si>
    <t>8.1.1.6  Goods Transported through SADC Railways,  Million Ton-Km, 1980-2015</t>
  </si>
  <si>
    <t xml:space="preserve">8.1.1.7  Air Transport - Freight in SADC, Million Ton-Km, 1980-2015 </t>
  </si>
  <si>
    <t xml:space="preserve">8.1.1.8  Air Transport - Passengers Carried in SADC, Number, 1980-2015 </t>
  </si>
  <si>
    <t>8.1.1.9  Air Tansport - Registered Carrier Departures Worldwide of SADC, Number, 1980-2015</t>
  </si>
  <si>
    <t>8.1.2  INFORMATION AND COMMUNICATIONS TECHNOLOGY</t>
  </si>
  <si>
    <t xml:space="preserve">8.1.2.1  Telecommunication Services - Fixed Telephone Lines in SADC, Number, 2000-2015 </t>
  </si>
  <si>
    <t>8.1.2.2  Telecommunication Services - Fixed Telephone Lines, Per 100 Inhabitants in SADC, 2000-2015</t>
  </si>
  <si>
    <t>8.1.2.3 Internet Services - Fixed broadband, Number of  Subscriptions in SADC, 2002-2015</t>
  </si>
  <si>
    <t xml:space="preserve">8.1.2.4 Internet Services - Fixed broadband, Density Per  100 Inhabitants in SADC, 2000-2015 </t>
  </si>
  <si>
    <t>8.1.2.5  Internet Services - Fixed Internet Subscriptions, Number of  Subscriptions in SADC, 2000  - 2015</t>
  </si>
  <si>
    <t>8.1.2.6  Internet Services - Fixed Internet Subscriptions, Density Per  100 Inhabitants in SADC, 2000  - 2015</t>
  </si>
  <si>
    <t>8.1.2.7 Internet Users Per 100 Inhabitants in SADC, 2000-2015</t>
  </si>
  <si>
    <t>8.1.2.8 Mobile Celluar Subscribers, Number of  Subscriptions in SADC, 2000-2015</t>
  </si>
  <si>
    <t>8.1.2.9 Mobile Celluar Subscribers, Density Per  100 Inhabitants in SADC, 2000-2015</t>
  </si>
  <si>
    <t>8.4 MINING AND QUARRYING</t>
  </si>
  <si>
    <t>8.4.1  Mining Production in SADC,  2000-2014</t>
  </si>
  <si>
    <t>Table 6.1.1.1: GDP by kind of economic activity at current prices, Angola, Million US $, 2000-2015</t>
  </si>
  <si>
    <t>Industrial Activity</t>
  </si>
  <si>
    <t>Mining and Quarrying</t>
  </si>
  <si>
    <t>Manufacturing</t>
  </si>
  <si>
    <t>Electricity, Gas and Water</t>
  </si>
  <si>
    <t>Construction</t>
  </si>
  <si>
    <t>Wholesale and Retail Trade, Restaurant &amp; hotels</t>
  </si>
  <si>
    <t>Transport and Communication</t>
  </si>
  <si>
    <t>Finance, Insurance, Real Estate and Business Activities</t>
  </si>
  <si>
    <t>General Government Services</t>
  </si>
  <si>
    <t>Other Services</t>
  </si>
  <si>
    <t>GDP at Factor Cost/Basic Prices</t>
  </si>
  <si>
    <t>Net Taxes on products</t>
  </si>
  <si>
    <t>GDP at Market/Purchasers Prices</t>
  </si>
  <si>
    <r>
      <rPr>
        <b/>
        <sz val="11"/>
        <color theme="1"/>
        <rFont val="Tahoma"/>
        <family val="2"/>
      </rPr>
      <t>Source</t>
    </r>
    <r>
      <rPr>
        <sz val="11"/>
        <color theme="1"/>
        <rFont val="Tahoma"/>
        <family val="2"/>
      </rPr>
      <t>: Computed using US dollar/Kwanza period average exchange-rate for each year.</t>
    </r>
  </si>
  <si>
    <t>Table 6.1.1.1: GDP by kind of economic activity at current prices, Botswana, Million US $, 2000-2015</t>
  </si>
  <si>
    <r>
      <rPr>
        <b/>
        <sz val="11"/>
        <color theme="1"/>
        <rFont val="Tahoma"/>
        <family val="2"/>
      </rPr>
      <t>Source</t>
    </r>
    <r>
      <rPr>
        <sz val="11"/>
        <color theme="1"/>
        <rFont val="Tahoma"/>
        <family val="2"/>
      </rPr>
      <t>: Computed using US dollar/Pula period average exchange-rate for each year.</t>
    </r>
  </si>
  <si>
    <t>Table 6.1.1.1: GDP by kind of economic activity at current prices, Democratic Republic of Congo, Million US $, 2000-2015</t>
  </si>
  <si>
    <r>
      <rPr>
        <b/>
        <sz val="11"/>
        <color theme="1"/>
        <rFont val="Tahoma"/>
        <family val="2"/>
      </rPr>
      <t>Source</t>
    </r>
    <r>
      <rPr>
        <sz val="11"/>
        <color theme="1"/>
        <rFont val="Tahoma"/>
        <family val="2"/>
      </rPr>
      <t>: Computed using US dollar/Franc Congolese period average exchange-rate for each year.</t>
    </r>
  </si>
  <si>
    <t>Table 6.1.1.1: GDP by kind of economic activity at current prices, Lesotho, Million US $, 2000-2015</t>
  </si>
  <si>
    <r>
      <rPr>
        <b/>
        <sz val="11"/>
        <color theme="1"/>
        <rFont val="Tahoma"/>
        <family val="2"/>
      </rPr>
      <t>Source</t>
    </r>
    <r>
      <rPr>
        <sz val="11"/>
        <color theme="1"/>
        <rFont val="Tahoma"/>
        <family val="2"/>
      </rPr>
      <t>: Computed using US dollar/Maloti period average exchange-rate for each year.</t>
    </r>
  </si>
  <si>
    <t>Table 6.1.1.1: GDP by kind of economic activity at current prices, Madagascar, Million US $, 2000-2015</t>
  </si>
  <si>
    <r>
      <rPr>
        <b/>
        <sz val="11"/>
        <color theme="1"/>
        <rFont val="Tahoma"/>
        <family val="2"/>
      </rPr>
      <t>Source</t>
    </r>
    <r>
      <rPr>
        <sz val="11"/>
        <color theme="1"/>
        <rFont val="Tahoma"/>
        <family val="2"/>
      </rPr>
      <t>: Computed using US dollar/Ariary period average exchange-rate for each year.</t>
    </r>
  </si>
  <si>
    <t>Table 6.1.1.1: GDP by kind of economic activity at current prices, Malawi, Million US $, 2000-2015</t>
  </si>
  <si>
    <r>
      <rPr>
        <b/>
        <sz val="11"/>
        <color theme="1"/>
        <rFont val="Tahoma"/>
        <family val="2"/>
      </rPr>
      <t>Source</t>
    </r>
    <r>
      <rPr>
        <sz val="11"/>
        <color theme="1"/>
        <rFont val="Tahoma"/>
        <family val="2"/>
      </rPr>
      <t>: Computed using US dollar/Malawian Kwacha period average exchange-rate for each year.</t>
    </r>
  </si>
  <si>
    <t>Table 6.1.1.1: GDP by kind of economic activity at current prices, Mauritius, Million US $, 2000-2015</t>
  </si>
  <si>
    <r>
      <rPr>
        <b/>
        <sz val="11"/>
        <color theme="1"/>
        <rFont val="Tahoma"/>
        <family val="2"/>
      </rPr>
      <t>Source</t>
    </r>
    <r>
      <rPr>
        <sz val="11"/>
        <color theme="1"/>
        <rFont val="Tahoma"/>
        <family val="2"/>
      </rPr>
      <t>: Computed using US dollar/Mauritian Rupee period average exchange-rate for each year.</t>
    </r>
  </si>
  <si>
    <t>Table 6.1.1.1: GDP by kind of economic activity at current prices, Mozambique, Million US $, 2000-2015</t>
  </si>
  <si>
    <r>
      <rPr>
        <b/>
        <sz val="11"/>
        <color theme="1"/>
        <rFont val="Tahoma"/>
        <family val="2"/>
      </rPr>
      <t>Source</t>
    </r>
    <r>
      <rPr>
        <sz val="11"/>
        <color theme="1"/>
        <rFont val="Tahoma"/>
        <family val="2"/>
      </rPr>
      <t>: Computed using US dollar/Metical period average exchange-rate for each year.</t>
    </r>
  </si>
  <si>
    <t>Table 6.1.1.1: GDP by kind of economic activity at current prices, Namibia, Million US $, 2000-2015</t>
  </si>
  <si>
    <r>
      <rPr>
        <b/>
        <sz val="11"/>
        <color theme="1"/>
        <rFont val="Tahoma"/>
        <family val="2"/>
      </rPr>
      <t>Source</t>
    </r>
    <r>
      <rPr>
        <sz val="11"/>
        <color theme="1"/>
        <rFont val="Tahoma"/>
        <family val="2"/>
      </rPr>
      <t>: Computed using US dollar/Namibian dollar period average exchange-rate for each year.</t>
    </r>
  </si>
  <si>
    <t>Table 6.1.1.1: GDP by kind of economic activity at current prices, Seychelles, Million US $, 2000-2015</t>
  </si>
  <si>
    <r>
      <rPr>
        <b/>
        <sz val="11"/>
        <color theme="1"/>
        <rFont val="Tahoma"/>
        <family val="2"/>
      </rPr>
      <t>Source</t>
    </r>
    <r>
      <rPr>
        <sz val="11"/>
        <color theme="1"/>
        <rFont val="Tahoma"/>
        <family val="2"/>
      </rPr>
      <t>: Computed using US dollar/Seychelles rupee period average exchange-rate for each year.</t>
    </r>
  </si>
  <si>
    <t>Table 6.1.1.1: GDP by kind of economic activity at current prices, South Africa, Million US $, 2000-2015</t>
  </si>
  <si>
    <r>
      <rPr>
        <b/>
        <sz val="11"/>
        <color theme="1"/>
        <rFont val="Tahoma"/>
        <family val="2"/>
      </rPr>
      <t>Source</t>
    </r>
    <r>
      <rPr>
        <sz val="11"/>
        <color theme="1"/>
        <rFont val="Tahoma"/>
        <family val="2"/>
      </rPr>
      <t>: Computed using US dollar/Rand period average exchange-rate for each year.</t>
    </r>
  </si>
  <si>
    <t>Table 6.1.1.1: GDP by kind of economic activity at current prices, Swaziland, Million US $, 2000-2015</t>
  </si>
  <si>
    <r>
      <rPr>
        <b/>
        <sz val="11"/>
        <color theme="1"/>
        <rFont val="Tahoma"/>
        <family val="2"/>
      </rPr>
      <t>Source</t>
    </r>
    <r>
      <rPr>
        <sz val="11"/>
        <color theme="1"/>
        <rFont val="Tahoma"/>
        <family val="2"/>
      </rPr>
      <t>: Computed using US dollar/Emalangeni period average exchange-rate for each year.</t>
    </r>
  </si>
  <si>
    <t>Table 6.1.1.1: GDP by kind of economic activity at current prices, United Republic of Tanzania, Million US $, 2000-2015</t>
  </si>
  <si>
    <r>
      <rPr>
        <b/>
        <sz val="11"/>
        <color theme="1"/>
        <rFont val="Tahoma"/>
        <family val="2"/>
      </rPr>
      <t>Source</t>
    </r>
    <r>
      <rPr>
        <sz val="11"/>
        <color theme="1"/>
        <rFont val="Tahoma"/>
        <family val="2"/>
      </rPr>
      <t>: Computed using US dollar/Tanzania Shilling period average exchange-rate for each year.</t>
    </r>
  </si>
  <si>
    <t>Table 6.1.1.1: GDP by kind of economic activity at current prices, Zambia, Million US $, 2000-2015</t>
  </si>
  <si>
    <r>
      <rPr>
        <b/>
        <sz val="11"/>
        <color theme="1"/>
        <rFont val="Tahoma"/>
        <family val="2"/>
      </rPr>
      <t>Source</t>
    </r>
    <r>
      <rPr>
        <sz val="11"/>
        <color theme="1"/>
        <rFont val="Tahoma"/>
        <family val="2"/>
      </rPr>
      <t>: Computed using US dollar/Zambian kwacha period average exchange-rate for each year.</t>
    </r>
  </si>
  <si>
    <t>Table 6.1.2.15.1: GDP by kind of economic activity at current prices, Zimbabwe, Million US $, 2000-2015</t>
  </si>
  <si>
    <r>
      <rPr>
        <b/>
        <sz val="11"/>
        <color theme="1"/>
        <rFont val="Tahoma"/>
        <family val="2"/>
      </rPr>
      <t>Source:</t>
    </r>
    <r>
      <rPr>
        <sz val="11"/>
        <color theme="1"/>
        <rFont val="Tahoma"/>
        <family val="2"/>
      </rPr>
      <t xml:space="preserve"> </t>
    </r>
    <r>
      <rPr>
        <b/>
        <sz val="11"/>
        <color theme="1"/>
        <rFont val="Tahoma"/>
        <family val="2"/>
      </rPr>
      <t>National Statistics Office, Zimbabwe</t>
    </r>
  </si>
  <si>
    <t>Table 6.1.1.2: GDP by Expenditure at current prices, Angola, Million US $, 2000-2015</t>
  </si>
  <si>
    <t>Expenditure Components</t>
  </si>
  <si>
    <t>Final consumption expenditure by Households</t>
  </si>
  <si>
    <t>Final consumption expenditure by General Government</t>
  </si>
  <si>
    <t xml:space="preserve">Gross Capital formation </t>
  </si>
  <si>
    <t>Exports of goods &amp; services</t>
  </si>
  <si>
    <t>Imports of goods &amp; services</t>
  </si>
  <si>
    <t>Table 6.1.1.2: GDP by Expenditure at current prices, Botswana, Million US $, 2000-2015</t>
  </si>
  <si>
    <t>Table 6.1.1.2: GDP by Expenditure at current prices, Democratic Republic of Congo, Million US $, 2000-2015</t>
  </si>
  <si>
    <t>Table 6.1.1.2: GDP by Expenditure at current prices, Lesotho, Million US $, 2000-2015</t>
  </si>
  <si>
    <t>Table 6.1.1.2: GDP by Expenditure at current prices, Madagascar, Million US $, 2000-2015</t>
  </si>
  <si>
    <t>Table 6.1.1.2: GDP by Expenditure at current prices, Malawi, Million US $, 2000-2015</t>
  </si>
  <si>
    <r>
      <rPr>
        <b/>
        <sz val="11"/>
        <color theme="1"/>
        <rFont val="Tahoma"/>
        <family val="2"/>
      </rPr>
      <t>Source</t>
    </r>
    <r>
      <rPr>
        <sz val="11"/>
        <color theme="1"/>
        <rFont val="Tahoma"/>
        <family val="2"/>
      </rPr>
      <t>: Computed using US dollar/Malawian kwacha period average exchange-rate for each year.</t>
    </r>
  </si>
  <si>
    <t>Table 6.1.1.2: GDP by Expenditure at current prices, Mauritius, Million US $, 2000-2015</t>
  </si>
  <si>
    <t>Table 6.1.1.2: GDP by Expenditure at current prices, Mozambique, Million US $, 2000-2015</t>
  </si>
  <si>
    <t>Table 6.1.1.2: GDP by Expenditure at current prices, Namibia, Million US $, 2000-2015</t>
  </si>
  <si>
    <r>
      <rPr>
        <b/>
        <sz val="11"/>
        <color theme="1"/>
        <rFont val="Tahoma"/>
        <family val="2"/>
      </rPr>
      <t>Source</t>
    </r>
    <r>
      <rPr>
        <sz val="11"/>
        <color theme="1"/>
        <rFont val="Tahoma"/>
        <family val="2"/>
      </rPr>
      <t>: Computed using US Dollar/Namibian Dollar period average exchange-rate for each year.</t>
    </r>
  </si>
  <si>
    <t>Table 6.1.1.2: GDP by Expenditure at current prices, Seychelles, Million US $, 2000-2015</t>
  </si>
  <si>
    <r>
      <rPr>
        <b/>
        <sz val="11"/>
        <color theme="1"/>
        <rFont val="Tahoma"/>
        <family val="2"/>
      </rPr>
      <t>Source</t>
    </r>
    <r>
      <rPr>
        <sz val="11"/>
        <color theme="1"/>
        <rFont val="Tahoma"/>
        <family val="2"/>
      </rPr>
      <t>: Computed using US Dollar/Seychelles Rupee period average exchange-rate for each year.</t>
    </r>
  </si>
  <si>
    <t>Table 6.1.1.2: GDP by Expenditure at current prices, South Africa, Million US $, 2000-2015</t>
  </si>
  <si>
    <r>
      <rPr>
        <b/>
        <sz val="11"/>
        <color theme="1"/>
        <rFont val="Tahoma"/>
        <family val="2"/>
      </rPr>
      <t>Source</t>
    </r>
    <r>
      <rPr>
        <sz val="11"/>
        <color theme="1"/>
        <rFont val="Tahoma"/>
        <family val="2"/>
      </rPr>
      <t>: Computed using US Dollar/Rand period average exchange-rate for each year.</t>
    </r>
  </si>
  <si>
    <t>Table 6.1.1.2: GDP by Expenditure at current prices, Swaziland, Million US $, 2000-2015</t>
  </si>
  <si>
    <r>
      <rPr>
        <b/>
        <sz val="11"/>
        <color theme="1"/>
        <rFont val="Tahoma"/>
        <family val="2"/>
      </rPr>
      <t>Source</t>
    </r>
    <r>
      <rPr>
        <sz val="11"/>
        <color theme="1"/>
        <rFont val="Tahoma"/>
        <family val="2"/>
      </rPr>
      <t>: Computed using US Dollar/Emalangeni period average exchange-rate for each year.</t>
    </r>
  </si>
  <si>
    <t>Table 6.1.1.2: GDP by Expenditure at current prices, United Republic of Tanzania, Million US $, 2000-2015</t>
  </si>
  <si>
    <r>
      <rPr>
        <b/>
        <sz val="11"/>
        <color theme="1"/>
        <rFont val="Tahoma"/>
        <family val="2"/>
      </rPr>
      <t>Source</t>
    </r>
    <r>
      <rPr>
        <sz val="11"/>
        <color theme="1"/>
        <rFont val="Tahoma"/>
        <family val="2"/>
      </rPr>
      <t>: Computed using US Dollar/Tanzanian Shilling period average exchange-rate for each year.</t>
    </r>
  </si>
  <si>
    <t>Table 6.1.1.2: GDP by Expenditure at current prices, Zambia, Million US $, 2000-2015</t>
  </si>
  <si>
    <r>
      <rPr>
        <b/>
        <sz val="11"/>
        <color theme="1"/>
        <rFont val="Tahoma"/>
        <family val="2"/>
      </rPr>
      <t>Source</t>
    </r>
    <r>
      <rPr>
        <sz val="11"/>
        <color theme="1"/>
        <rFont val="Tahoma"/>
        <family val="2"/>
      </rPr>
      <t>: Computed using US Dollar/Zambian Kwacha period average exchange-rate for each year.</t>
    </r>
  </si>
  <si>
    <t>Table 6.1.1.2: GDP by Expenditure at current prices, Zimbabwe, Million US $, 2000-2015</t>
  </si>
  <si>
    <t>Table 6.1.1.3: GDP at Market Prices, by Member States, Million US $, 2000-2015</t>
  </si>
  <si>
    <t>Member States</t>
  </si>
  <si>
    <t>Democratic Republic of Congo (DRC)</t>
  </si>
  <si>
    <t>Total SADC</t>
  </si>
  <si>
    <r>
      <rPr>
        <b/>
        <sz val="11"/>
        <color theme="1"/>
        <rFont val="Tahoma"/>
        <family val="2"/>
      </rPr>
      <t>Source</t>
    </r>
    <r>
      <rPr>
        <sz val="11"/>
        <color theme="1"/>
        <rFont val="Tahoma"/>
        <family val="2"/>
      </rPr>
      <t>: National Statistical Offices of Member States, November 2016</t>
    </r>
  </si>
  <si>
    <t>Table 6.1.1.4:  Share of GDP at Market Prices by Member States, (%), 2000-2015</t>
  </si>
  <si>
    <t>Table 6.1.1.5:  GDP at Market Prices, Annual Real Growth Rates in SADC, (%), 2000-2015</t>
  </si>
  <si>
    <t>Table 6.1.1.6: Per Capita GDP at Current Market Prices, (US $ per head), 2000-2015</t>
  </si>
  <si>
    <t>Table 6.1.1.7: GDP by kind of economic activity at current prices, Total SADC, Million US $, 2000-2015</t>
  </si>
  <si>
    <t>Table 6.1.1.8:  Share of GDP by kind of economic activity at current prices, Total SADC, (%), 2000-2015</t>
  </si>
  <si>
    <t>Table 6.1.1.9  GDP - Agriculture, Annual Real Growth Rates in SADC, (%), 2000-2015</t>
  </si>
  <si>
    <t>Table 6.1.1.10  GDP - Mining, Annual Real Growth Rates in SADC, (%), 2000-2015</t>
  </si>
  <si>
    <t>Table 6.1.1.11  GDP - Manufacturing, Annual Real Growth Rates in SADC, (%), 2000-2015</t>
  </si>
  <si>
    <t>Table 6.1.1.12  GDP - Energy, Annual Real Growth Rates in SADC, (%), 2000-2015</t>
  </si>
  <si>
    <t>Table 6.1.2.1.1: GDP by kind of economic activity at current prices, Angola, Million Kwanza, 2000-2015</t>
  </si>
  <si>
    <r>
      <rPr>
        <b/>
        <u/>
        <sz val="11"/>
        <rFont val="Tahoma"/>
        <family val="2"/>
      </rPr>
      <t>Source</t>
    </r>
    <r>
      <rPr>
        <u/>
        <sz val="11"/>
        <rFont val="Tahoma"/>
        <family val="2"/>
      </rPr>
      <t>: Instituto Nacional de Estatistica, Angola, November 2016</t>
    </r>
  </si>
  <si>
    <t>Table 6.1.2.1.2: Share of GDP by kind of economic activity at current prices, Angola,  (%), 2000-2015</t>
  </si>
  <si>
    <r>
      <rPr>
        <b/>
        <sz val="11"/>
        <rFont val="Tahoma"/>
        <family val="2"/>
      </rPr>
      <t>Source</t>
    </r>
    <r>
      <rPr>
        <sz val="11"/>
        <rFont val="Tahoma"/>
        <family val="2"/>
      </rPr>
      <t xml:space="preserve">: Derived using GDP by Economic Activity components </t>
    </r>
  </si>
  <si>
    <t>Table 6.1.2.1.3: GDP by Expenditure at current prices, Angola, Million Kwanza, 2000-2015</t>
  </si>
  <si>
    <t>Table 6.1.2.1.4: Share of GDP by Expenditure at current prices, Angola, (%), 2000-2015</t>
  </si>
  <si>
    <r>
      <rPr>
        <b/>
        <sz val="11"/>
        <rFont val="Tahoma"/>
        <family val="2"/>
      </rPr>
      <t>Source</t>
    </r>
    <r>
      <rPr>
        <sz val="11"/>
        <rFont val="Tahoma"/>
        <family val="2"/>
      </rPr>
      <t>: Derived using GDP by Expenditure components breakdown</t>
    </r>
  </si>
  <si>
    <t>Table 6.1.2.1.5: GDP by kind of economic activity,  Annual Real Growth Rates, Angola, (%), 2000-2015</t>
  </si>
  <si>
    <t>Table 6.1.2.2.1: GDP by kind of economic activity at current prices, Botswana, Million Pula, 2000-2015</t>
  </si>
  <si>
    <r>
      <rPr>
        <b/>
        <sz val="11"/>
        <color theme="1"/>
        <rFont val="Tahoma"/>
        <family val="2"/>
      </rPr>
      <t>Source:</t>
    </r>
    <r>
      <rPr>
        <sz val="11"/>
        <color theme="1"/>
        <rFont val="Tahoma"/>
        <family val="2"/>
      </rPr>
      <t xml:space="preserve"> Statistics Botswana, November 2016</t>
    </r>
  </si>
  <si>
    <t>Table 6.1.2.2.2: Share of GDP by kind of economic activity at current prices, Botswana, (%), 2000-2015</t>
  </si>
  <si>
    <t>Table 6.1.2.2.3: GDP by Expenditure at current prices, Botswana, Million Pula, 2000-2015</t>
  </si>
  <si>
    <t>Table 6.1.2.2.4: Share of GDP by Expenditure at current prices, Botswana, (%), 2000-2015</t>
  </si>
  <si>
    <t>Table 6.1.2.2.5: GDP by kind of economic activity, Annual Real Growth rates, Botswana, (%), 2000-2015</t>
  </si>
  <si>
    <t>Table 6.1.2.3.1: GDP by kind of economic activity at current prices, Democratic Republic of Congo, Million Franc Congolais, 2000-2015</t>
  </si>
  <si>
    <r>
      <rPr>
        <b/>
        <sz val="11"/>
        <rFont val="Tahoma"/>
        <family val="2"/>
      </rPr>
      <t>Source</t>
    </r>
    <r>
      <rPr>
        <sz val="11"/>
        <rFont val="Tahoma"/>
        <family val="2"/>
      </rPr>
      <t>: Institut National de la Statistique (INS), November 2015</t>
    </r>
  </si>
  <si>
    <t>Year 2015: African Statistical Yearbook 2016</t>
  </si>
  <si>
    <t>Table 6.1.2.3.2: Share of GDP by kind of economic activity at current prices, Democratic  Republic of Congo, (%), 2000-2015</t>
  </si>
  <si>
    <t>Table 6.1.2.3.3: GDP by Expenditure at current prices, Democratic Republic of Congo, Million Franc Congolais, 2000-2015</t>
  </si>
  <si>
    <t>Table 6.1.2.3.4: Share of GDP by Expenditure at current prices, Democratic Republic of Congo, (%), 2000-2015</t>
  </si>
  <si>
    <t>Table 6.1.2.3.5: GDP by kind of economic activity, Annual Real Growth rates, Democratic Republic of Congo, (%), 2000-2015</t>
  </si>
  <si>
    <t>Table 6.1.2.4.1: GDP by kind of economic activity at current prices, Lesotho, Million Loti, 2000-2015</t>
  </si>
  <si>
    <r>
      <rPr>
        <b/>
        <sz val="10"/>
        <color theme="1"/>
        <rFont val="Tahoma"/>
        <family val="2"/>
      </rPr>
      <t>Source:</t>
    </r>
    <r>
      <rPr>
        <sz val="10"/>
        <color theme="1"/>
        <rFont val="Tahoma"/>
        <family val="2"/>
      </rPr>
      <t xml:space="preserve"> Lesotho Bureau of Statistics, November 2016</t>
    </r>
  </si>
  <si>
    <t>Table 6.1.2.3.2: Share of GDP by kind of economic activity at current prices, Lesotho, (%), 2000-2015</t>
  </si>
  <si>
    <t>Table 6.1.2.4.3: GDP by Expenditure at current prices, Lesotho, Million Loti, 2000-2015</t>
  </si>
  <si>
    <t>Table 6.1.2.4.4: Share of GDP by Expenditure at current prices, Lesotho, (%), 2000-2015</t>
  </si>
  <si>
    <t>Table 6.1.2.4.5: GDP by kind of economic activity, Annual Real Growth Rates, Lesotho,(%), 2000-2015</t>
  </si>
  <si>
    <t>Table 6.1.2.5.1: GDP by kind of economic activity at current prices, Madagascar, Million Ariary, 2000-2015</t>
  </si>
  <si>
    <r>
      <rPr>
        <b/>
        <sz val="11"/>
        <color theme="1"/>
        <rFont val="Tahoma"/>
        <family val="2"/>
      </rPr>
      <t>Source:</t>
    </r>
    <r>
      <rPr>
        <sz val="11"/>
        <color theme="1"/>
        <rFont val="Tahoma"/>
        <family val="2"/>
      </rPr>
      <t xml:space="preserve"> INSTAT, Madagascar, November 2016</t>
    </r>
  </si>
  <si>
    <t>Table 6.1.2.5.2: Share of GDP by kind of economic activity at current prices, Madagascar, (%), 2000-2015</t>
  </si>
  <si>
    <t>Table 6.1.2.5.3: GDP by Expenditure at current prices, Madagascar, Million Ariary, 2000-2015</t>
  </si>
  <si>
    <t>Table 6.1.2.4.4: Share of GDP by Expenditure at current prices, Madagascar, (%), 2000-2015</t>
  </si>
  <si>
    <t>Table 6.1.2.5.5: GDP by kind of economic activity, Annual Real Growth Rates, Madagascar,(%), 2000-2015</t>
  </si>
  <si>
    <t>Table 6.1.2.6.1: GDP by kind of economic activity at current prices, Malawi, Million Malawian Kwacha, 2000-2015</t>
  </si>
  <si>
    <r>
      <rPr>
        <b/>
        <sz val="11"/>
        <color theme="1"/>
        <rFont val="Tahoma"/>
        <family val="2"/>
      </rPr>
      <t>Source</t>
    </r>
    <r>
      <rPr>
        <sz val="11"/>
        <color theme="1"/>
        <rFont val="Tahoma"/>
        <family val="2"/>
      </rPr>
      <t>: National Statistical Office, Malawi, November 2016</t>
    </r>
  </si>
  <si>
    <t>Table 6.1.2.6.2: Share of GDP by kind of economic activity at current prices, Malawi, (%), 2000-2015</t>
  </si>
  <si>
    <t>Table 6.1.2.6.3: GDP by Expenditure at current prices, Malawi, Million Malawian Kwacha, 2000-2015</t>
  </si>
  <si>
    <t>Table 6.1.2.4.4: Share of GDP by Expenditure at current prices, Malawi, (%), 2000-2015</t>
  </si>
  <si>
    <t>Table 6.1.2.6.5: GDP by kind of economic activity, Annual Real Growth Rates, Malawi, (%), 2000-2015</t>
  </si>
  <si>
    <t>Table 6.1.2.7.1: GDP by kind of economic activity at current prices, Mauritius, Million Mauritian Rupee, 2000-2015</t>
  </si>
  <si>
    <r>
      <rPr>
        <b/>
        <sz val="11"/>
        <color theme="1"/>
        <rFont val="Tahoma"/>
        <family val="2"/>
      </rPr>
      <t>Source</t>
    </r>
    <r>
      <rPr>
        <sz val="11"/>
        <color theme="1"/>
        <rFont val="Tahoma"/>
        <family val="2"/>
      </rPr>
      <t>: Statistics Mauritius, November 2016</t>
    </r>
  </si>
  <si>
    <t>Table 6.1.2.7.2: Share of GDP by kind of economic activity at current prices, Mauritius, (%), 2000-2015</t>
  </si>
  <si>
    <t>Table 6.1.2.7.3: GDP by Expenditure at current prices, Mauritius, Million Mauritian Rupee, 2000-2015</t>
  </si>
  <si>
    <t>Table 6.1.2.7.4: Share of GDP by Expenditure at current prices, Mauritius, (%), 2000-2015</t>
  </si>
  <si>
    <t>Table 6.1.2.7.5: GDP by kind of economic activity, Annual Real Growth Rates, Mauritius, (%), 2000-2015</t>
  </si>
  <si>
    <t>Table 6.1.2.8.1: GDP by kind of economic activity at current prices, Mozambique, Million Metical, 2000-2015</t>
  </si>
  <si>
    <r>
      <rPr>
        <b/>
        <sz val="10"/>
        <color theme="1"/>
        <rFont val="Tahoma"/>
        <family val="2"/>
      </rPr>
      <t>Source</t>
    </r>
    <r>
      <rPr>
        <sz val="10"/>
        <color theme="1"/>
        <rFont val="Tahoma"/>
        <family val="2"/>
      </rPr>
      <t>: INE Mozambique, November 2016</t>
    </r>
  </si>
  <si>
    <t>Table 6.1.2.8.2: Share of GDP by kind of economic activity at current prices, Mozambique, (%), 2000-2015</t>
  </si>
  <si>
    <t>Table 6.1.2.8.3: GDP by Expenditure at current prices, Mozambique, Million Metical, 2000-2015</t>
  </si>
  <si>
    <t>Table 6.1.2.8.4: Share of GDP by Expenditure at current prices, Mozambique, (%), 2000-2015</t>
  </si>
  <si>
    <t>Table 6.1.2.8.5: GDP by kind of economic activity, Annual Real Growth rates, Mozambique, (%), 2000-2015</t>
  </si>
  <si>
    <t>Table 6.1.2.9.1: GDP by kind of economic activity at current prices, Namibia, Million Namibian dollar, 2000-2015</t>
  </si>
  <si>
    <r>
      <rPr>
        <b/>
        <sz val="11"/>
        <color theme="1"/>
        <rFont val="Tahoma"/>
        <family val="2"/>
      </rPr>
      <t>Source</t>
    </r>
    <r>
      <rPr>
        <sz val="11"/>
        <color theme="1"/>
        <rFont val="Tahoma"/>
        <family val="2"/>
      </rPr>
      <t>: Namibia Statistics Agency, November 2016</t>
    </r>
  </si>
  <si>
    <t>Table 6.1.2.9.2: Share of GDP by kind of economic activity at current prices, Namibia, (%), 2000-2015</t>
  </si>
  <si>
    <t>Table 6.1.2.9.3: GDP by Expenditure at current prices, Namibia, Million Namibian dollar, 2000-2015</t>
  </si>
  <si>
    <t>Table 6.1.2.9.4: Share of GDP by Expenditure at current prices, Namibia, (%), 2000-2015</t>
  </si>
  <si>
    <t>Table 6.1.2.9.5: GDP by kind of economic activity, Annual Real Growth Rates, Namibia, (%), 2000-2015</t>
  </si>
  <si>
    <t>Table 6.1.2.10.1: GDP by kind of economic activity at current prices, Seychelles, Million Seychelles Rupee, 2000-2015</t>
  </si>
  <si>
    <r>
      <rPr>
        <b/>
        <sz val="11"/>
        <color theme="1"/>
        <rFont val="Tahoma"/>
        <family val="2"/>
      </rPr>
      <t>Source</t>
    </r>
    <r>
      <rPr>
        <sz val="11"/>
        <color theme="1"/>
        <rFont val="Tahoma"/>
        <family val="2"/>
      </rPr>
      <t>: Seychelles Bureau of Statistics, November 2016</t>
    </r>
  </si>
  <si>
    <t>Table 6.1.2.10.2: Share of GDP by kind of economic activity at current prices, Seychelles, (%), 2000-2015</t>
  </si>
  <si>
    <t>Table 6.1.2.10.3: GDP by kind of economic activity, Annual Real Growth Rates, Seychelles, (%), 2000-2015</t>
  </si>
  <si>
    <t>Table 6.1.2.11.1: GDP by kind of economic activity at current prices, South Africa, Million Rand, 2000-2015</t>
  </si>
  <si>
    <t>YEAR</t>
  </si>
  <si>
    <r>
      <rPr>
        <b/>
        <sz val="11"/>
        <color theme="1"/>
        <rFont val="Tahoma"/>
        <family val="2"/>
      </rPr>
      <t>Source</t>
    </r>
    <r>
      <rPr>
        <sz val="11"/>
        <color theme="1"/>
        <rFont val="Tahoma"/>
        <family val="2"/>
      </rPr>
      <t>: Statistics South Africa, November 2016</t>
    </r>
  </si>
  <si>
    <t>Table 6.1.2.11.2: Share of GDP by kind of economic activity at current prices, South Africa, (%), 2000-2015</t>
  </si>
  <si>
    <t>Table 6.1.2.11.3: GDP by Expenditure at current prices, South Africa, Million Rand, 2000-2015</t>
  </si>
  <si>
    <t>Table 6.1.2.11.4: Share of GDP by Expenditure at current prices, South Africa, (%), 2000-2015</t>
  </si>
  <si>
    <t>Table 6.1.2.11.5: GDP by kind of economic activity, Annual Real Growth Rates, South Africa, (%), 2000-2015</t>
  </si>
  <si>
    <t>Table 6.1.2.12.1: GDP by kind of economic activity at current prices, Swaziland, Million Lilangeni, 2000-2015</t>
  </si>
  <si>
    <r>
      <rPr>
        <b/>
        <sz val="10"/>
        <color theme="1"/>
        <rFont val="Tahoma"/>
        <family val="2"/>
      </rPr>
      <t>Source</t>
    </r>
    <r>
      <rPr>
        <sz val="10"/>
        <color theme="1"/>
        <rFont val="Tahoma"/>
        <family val="2"/>
      </rPr>
      <t>: Central Statistical office, Swaziland, November 2016</t>
    </r>
  </si>
  <si>
    <t>Table 6.1.2.12.2: Share of GDP by kind of economic activity at current prices, Swaziland, (%), 2000-2015</t>
  </si>
  <si>
    <t>Table 6.1.2.12.3: GDP by Expenditure at current prices, Swaziland,  Million Lilangeni, 2000-2015</t>
  </si>
  <si>
    <t>Table 6.1.2.12.4: Share of GDP by Expenditure at current prices, Swaziland, (%), 2000-2015</t>
  </si>
  <si>
    <t>Table 6.1.2.12.5: GDP by kind of economic activity, Annual Real Growth Rates, Swaziland, (%), 2000-2015</t>
  </si>
  <si>
    <t>Table 6.1.2.13.1: GDP by kind of economic activity at current prices, United Republic of Tanzania, Million Tanzanian Shilling, 2000-2015</t>
  </si>
  <si>
    <r>
      <rPr>
        <b/>
        <sz val="11"/>
        <color theme="1"/>
        <rFont val="Tahoma"/>
        <family val="2"/>
      </rPr>
      <t>Source</t>
    </r>
    <r>
      <rPr>
        <sz val="11"/>
        <color theme="1"/>
        <rFont val="Tahoma"/>
        <family val="2"/>
      </rPr>
      <t>: National Bureau of Statistics, Tanzania, November 2016</t>
    </r>
  </si>
  <si>
    <t>Table 6.1.2.13.2: Share of GDP by kind of economic activity at current prices, United Republic of Tanzania, (%), 2000-2015</t>
  </si>
  <si>
    <t>Table 6.1.2.13.3: GDP by Expenditure at current prices, United Republic of Tanzania, Million Tanzanian Shilling, 2000-2015</t>
  </si>
  <si>
    <t>Table 6.1.2.13.4: Share of GDP by Expenditure at current prices, United Republic of Tanzania, (%), 2000-2015</t>
  </si>
  <si>
    <t>Table 6.1.2.13.5: GDP by kind of economic activity, Annual Real Growth Rates, United Republic of Tanzania, (%), 2000-2015</t>
  </si>
  <si>
    <t>Table 6.1.2.14.1: GDP by kind of economic activity at current prices, Zambia, Million Zambian Kwacha, 2000-2015</t>
  </si>
  <si>
    <r>
      <rPr>
        <b/>
        <sz val="11"/>
        <color theme="1"/>
        <rFont val="Tahoma"/>
        <family val="2"/>
      </rPr>
      <t>Source</t>
    </r>
    <r>
      <rPr>
        <sz val="11"/>
        <color theme="1"/>
        <rFont val="Tahoma"/>
        <family val="2"/>
      </rPr>
      <t>: Central Statistical office, Zambia, November 2016</t>
    </r>
  </si>
  <si>
    <t>Table 6.1.2.14.2: Share of GDP by kind of economic activity at current prices, Zambia, (%), 2000-2015</t>
  </si>
  <si>
    <t>Table 6.1.2.14.3: GDP by Expenditure at current prices, Zambia, Million Zambian Kwacha, 2000-2015</t>
  </si>
  <si>
    <t>Table 6.1.2.14.4: Share of GDP by Expenditure at current prices, Zambia, (%), 2000-2015</t>
  </si>
  <si>
    <t>Table 6.1.2.14.5: GDP by kind of economic activity, Annual Real Growth Rates, Zambia, (%), 2000-2015</t>
  </si>
  <si>
    <r>
      <rPr>
        <b/>
        <sz val="10"/>
        <color theme="1"/>
        <rFont val="Tahoma"/>
        <family val="2"/>
      </rPr>
      <t>Source:</t>
    </r>
    <r>
      <rPr>
        <sz val="10"/>
        <color theme="1"/>
        <rFont val="Tahoma"/>
        <family val="2"/>
      </rPr>
      <t xml:space="preserve"> Zimbabwe National Statistics, November 2016</t>
    </r>
  </si>
  <si>
    <t>Table 6.1.2.15.2: Share of GDP by kind of economic activity at current prices, Zimbabwe, (%), 2000-2015</t>
  </si>
  <si>
    <t>Table 6.1.2.15.3: GDP by Expenditure at current prices, Zimbabwe, Million US $, 2000-2015</t>
  </si>
  <si>
    <t>Table 6.1.2.15.4: Share of GDP by Expenditure at current prices, Zimbabwe, (%), 2000-2015</t>
  </si>
  <si>
    <t>Table 6.1.2.15.5: GDP by kind of economic activity, Annual Real Growth Rates, Zimbabwe, (%), 2000-2015</t>
  </si>
  <si>
    <t>Table 6.2.1.1  Balance of Payments, Angola, Million US $, 2000-2015</t>
  </si>
  <si>
    <t>Million US $</t>
  </si>
  <si>
    <t>Current account balance</t>
  </si>
  <si>
    <t xml:space="preserve">  Trade account</t>
  </si>
  <si>
    <t xml:space="preserve">    Merchandise exports (f.o.b)                          </t>
  </si>
  <si>
    <t xml:space="preserve">    Merchandise imports (f.o.b)                          </t>
  </si>
  <si>
    <t xml:space="preserve">  Services account</t>
  </si>
  <si>
    <t xml:space="preserve">    Receipts                          </t>
  </si>
  <si>
    <t xml:space="preserve">    Payments                           </t>
  </si>
  <si>
    <t xml:space="preserve">  Income account</t>
  </si>
  <si>
    <t xml:space="preserve">    Income receipts                          </t>
  </si>
  <si>
    <t xml:space="preserve">    Income payments</t>
  </si>
  <si>
    <t xml:space="preserve">  Current transfers (net receipts)</t>
  </si>
  <si>
    <t>Capital and Financial account</t>
  </si>
  <si>
    <t xml:space="preserve">  Capital account (net receipts)</t>
  </si>
  <si>
    <t xml:space="preserve">  Financial account</t>
  </si>
  <si>
    <t xml:space="preserve">    Direct investment </t>
  </si>
  <si>
    <t xml:space="preserve">      Abroad</t>
  </si>
  <si>
    <t xml:space="preserve">      In reporting economy</t>
  </si>
  <si>
    <t xml:space="preserve">    Portfolio investment </t>
  </si>
  <si>
    <t xml:space="preserve">      Assets</t>
  </si>
  <si>
    <t xml:space="preserve">      Liabilities</t>
  </si>
  <si>
    <t xml:space="preserve">    Other Investment</t>
  </si>
  <si>
    <t>Reserve assets</t>
  </si>
  <si>
    <t xml:space="preserve"> of which:Foreign exchange</t>
  </si>
  <si>
    <t xml:space="preserve">Net Errors and omissions                              </t>
  </si>
  <si>
    <t>Note: As from 2012 onwards, BOP is published using BPM 6 recommendations</t>
  </si>
  <si>
    <t xml:space="preserve"> Balance of Payments, Botswana, Million US $, 2000-2015</t>
  </si>
  <si>
    <t xml:space="preserve"> Million US $ </t>
  </si>
  <si>
    <t>Account balance</t>
  </si>
  <si>
    <t xml:space="preserve">  Financial account </t>
  </si>
  <si>
    <r>
      <t xml:space="preserve">Source: </t>
    </r>
    <r>
      <rPr>
        <sz val="10"/>
        <color indexed="8"/>
        <rFont val="Tahoma"/>
        <family val="2"/>
      </rPr>
      <t>Statistics Botswana, November 2016</t>
    </r>
  </si>
  <si>
    <t>Table 6.2.1.3  Balance of Payments, Democratic Republic of Congo , Million US $, 2000-2015</t>
  </si>
  <si>
    <r>
      <rPr>
        <b/>
        <sz val="11"/>
        <color indexed="8"/>
        <rFont val="Tahoma"/>
        <family val="2"/>
      </rPr>
      <t>Source</t>
    </r>
    <r>
      <rPr>
        <sz val="11"/>
        <color indexed="8"/>
        <rFont val="Tahoma"/>
        <family val="2"/>
      </rPr>
      <t>: Institut Nationale des Statistiques, DRC, November 2016</t>
    </r>
  </si>
  <si>
    <t>Table 6.2.1.4  Balance of Payments, Lesotho, Million US $, 2000-2015</t>
  </si>
  <si>
    <t>Table 6.2.1.5  Balance of Payments, Madagascar, Million US $, 2000-2015</t>
  </si>
  <si>
    <r>
      <rPr>
        <b/>
        <sz val="11"/>
        <color indexed="8"/>
        <rFont val="Tahoma"/>
        <family val="2"/>
      </rPr>
      <t>Source</t>
    </r>
    <r>
      <rPr>
        <sz val="11"/>
        <color indexed="8"/>
        <rFont val="Tahoma"/>
        <family val="2"/>
      </rPr>
      <t>: INSTAT Madagascar, November 2016</t>
    </r>
  </si>
  <si>
    <t>Table 6.2.1.6  Balance of Payments, Malawi, Million US $, 2000-2015</t>
  </si>
  <si>
    <t>Table 6.2.1.7  Balance of Payments, Mauritius, Million US $, 2000-2015</t>
  </si>
  <si>
    <r>
      <t xml:space="preserve">Source: </t>
    </r>
    <r>
      <rPr>
        <sz val="10"/>
        <color indexed="8"/>
        <rFont val="Tahoma"/>
        <family val="2"/>
      </rPr>
      <t>Statistics Mauritius, November 2016</t>
    </r>
  </si>
  <si>
    <t>Note: Cross-border GBC1s capital flows are excluded from the data series</t>
  </si>
  <si>
    <t>Table 6.2.1.8  Balance of Payments, Mozambique, Million US $, 2000-2015</t>
  </si>
  <si>
    <r>
      <rPr>
        <b/>
        <sz val="10"/>
        <color indexed="8"/>
        <rFont val="Tahoma"/>
        <family val="2"/>
      </rPr>
      <t>Source</t>
    </r>
    <r>
      <rPr>
        <sz val="10"/>
        <color indexed="8"/>
        <rFont val="Tahoma"/>
        <family val="2"/>
      </rPr>
      <t>: INE Mozambique, November 2016</t>
    </r>
  </si>
  <si>
    <t>Table 6.2.1.9  Balance of Payments, Namibia, Million US $, 2000-2015</t>
  </si>
  <si>
    <t>Table 6.2.1.10  Balance of Payments, Seychelles, Million US $, 2000-2015</t>
  </si>
  <si>
    <t>Table 6.2.1.11 Balance of Payments, South Africa, Million US $, 2000-2015</t>
  </si>
  <si>
    <t>Million $</t>
  </si>
  <si>
    <t>Table 6.2.1.12  Balance of Payments, Swaziland, Million US $, 2004-2015</t>
  </si>
  <si>
    <t>Table 6.2.1.13  Balance of Payments, United Republic of Tanzania, Million US $, 2000-2015</t>
  </si>
  <si>
    <t>Table 6.2.1.14  Balance of Payments, Zambia, Million US $, 2000-2015</t>
  </si>
  <si>
    <t xml:space="preserve"> Million US $</t>
  </si>
  <si>
    <t xml:space="preserve">    Portfolio investment (incl derivatives)</t>
  </si>
  <si>
    <t>Table 6.2.1.15  Balance of Payments, Zimbabwe, Million US $, 2000-2015</t>
  </si>
  <si>
    <r>
      <t xml:space="preserve">Source: </t>
    </r>
    <r>
      <rPr>
        <sz val="10"/>
        <color indexed="8"/>
        <rFont val="Tahoma"/>
        <family val="2"/>
      </rPr>
      <t>Zimbabwe Statistics Office, November 2016</t>
    </r>
  </si>
  <si>
    <t>Table 6.2.2.1 Merchandise Trade, Angola, Million $, 2000-2015</t>
  </si>
  <si>
    <t>INDICATORS</t>
  </si>
  <si>
    <t>Total Exports (FOB)</t>
  </si>
  <si>
    <t>Total Imports (CIF)</t>
  </si>
  <si>
    <t>Intra-SADC Exports (FOB)</t>
  </si>
  <si>
    <t>Intra-SADC Imports  (CIF)</t>
  </si>
  <si>
    <t>Extra-SADC Exports (FOB)</t>
  </si>
  <si>
    <t>Extra-SADC Imports  (CIF)</t>
  </si>
  <si>
    <t>Intra SADC-Exports by country:</t>
  </si>
  <si>
    <t>DRC</t>
  </si>
  <si>
    <t>Tanzania</t>
  </si>
  <si>
    <t>Intra SADC-Imports by country:</t>
  </si>
  <si>
    <t>Table 6.2.2.2 Merchandise Trade, Botswana, Million $, 2000-2016</t>
  </si>
  <si>
    <r>
      <rPr>
        <b/>
        <sz val="10"/>
        <color theme="1"/>
        <rFont val="Tahoma"/>
        <family val="2"/>
      </rPr>
      <t>Source</t>
    </r>
    <r>
      <rPr>
        <sz val="10"/>
        <color theme="1"/>
        <rFont val="Tahoma"/>
        <family val="2"/>
      </rPr>
      <t>: Statistics Botswana, November 2016</t>
    </r>
  </si>
  <si>
    <t>Table 6.2.2.3 Merchandise Trade, Democratic Republic of Congo, Million $, 2000-2015</t>
  </si>
  <si>
    <r>
      <rPr>
        <b/>
        <sz val="10"/>
        <color theme="1"/>
        <rFont val="Tahoma"/>
        <family val="2"/>
      </rPr>
      <t>Source</t>
    </r>
    <r>
      <rPr>
        <sz val="10"/>
        <color theme="1"/>
        <rFont val="Tahoma"/>
        <family val="2"/>
      </rPr>
      <t>: INSTAT RDC, November 2015</t>
    </r>
  </si>
  <si>
    <t>Table 6.2.2.4 Merchandise Trade, Lesotho, Million $, 2000-2015</t>
  </si>
  <si>
    <t>Table 6.2.2.5 Merchandise Trade, Madagascar, Million $, 2000-2015</t>
  </si>
  <si>
    <r>
      <rPr>
        <b/>
        <sz val="10"/>
        <color theme="1"/>
        <rFont val="Tahoma"/>
        <family val="2"/>
      </rPr>
      <t>Source</t>
    </r>
    <r>
      <rPr>
        <sz val="10"/>
        <color theme="1"/>
        <rFont val="Tahoma"/>
        <family val="2"/>
      </rPr>
      <t>: INSTAT Madagascar, November 2016</t>
    </r>
  </si>
  <si>
    <t>Table 6.2.2.6 Merchandise Trade, Malawi, Million $, 2000-2015</t>
  </si>
  <si>
    <t>Table 6.2.2.7 Merchandise Trade, Mauritius, Million $, 2000-2015</t>
  </si>
  <si>
    <r>
      <rPr>
        <b/>
        <sz val="10"/>
        <color theme="1"/>
        <rFont val="Tahoma"/>
        <family val="2"/>
      </rPr>
      <t>Source</t>
    </r>
    <r>
      <rPr>
        <sz val="10"/>
        <color theme="1"/>
        <rFont val="Tahoma"/>
        <family val="2"/>
      </rPr>
      <t>: Statistics Mauritius, November 2016</t>
    </r>
  </si>
  <si>
    <t>Table 6.2.2.8 Merchandise Trade, Mozambique, Million $, 2000-2015</t>
  </si>
  <si>
    <t>Congo (D.R.C)</t>
  </si>
  <si>
    <t>South Afirca (Republic of)</t>
  </si>
  <si>
    <t>U. Rep. of Tanzania</t>
  </si>
  <si>
    <t>Table 6.2.2.9 Merchandise Trade, Namibia, Million $, 2000-2015</t>
  </si>
  <si>
    <t>Mauritus</t>
  </si>
  <si>
    <t>Table 6.2.2.10 Merchandise Trade, Seychelles, Million $, 2000-2015</t>
  </si>
  <si>
    <t>Table 6.2.2.11 Merchandise Trade, South Africa, Million $, 2000-2015</t>
  </si>
  <si>
    <t>Table 6.2.2.12 Merchandise Trade, Swaziland, Million $, 2000-2015</t>
  </si>
  <si>
    <t>Table 6.2.2.13 Merchandise Trade, Tanzania, Million $, 2000-2015</t>
  </si>
  <si>
    <t>Table 6.2.2.14 Merchandise Trade, Zambia, Million $, 2000-2015</t>
  </si>
  <si>
    <t>Table 6.2.2.15 Merchandise Trade, Zimbabwe, Million $, 2000-2015</t>
  </si>
  <si>
    <r>
      <rPr>
        <b/>
        <sz val="10"/>
        <color theme="1"/>
        <rFont val="Tahoma"/>
        <family val="2"/>
      </rPr>
      <t>Source:</t>
    </r>
    <r>
      <rPr>
        <sz val="10"/>
        <color theme="1"/>
        <rFont val="Tahoma"/>
        <family val="2"/>
      </rPr>
      <t xml:space="preserve"> Zimbabwe Statistics Office, November 2016</t>
    </r>
  </si>
  <si>
    <t>Table 6.2.3.1 Exports of Services in SADC, Million US $, 2000-2015</t>
  </si>
  <si>
    <t>Million USD</t>
  </si>
  <si>
    <r>
      <rPr>
        <b/>
        <sz val="10"/>
        <color theme="1"/>
        <rFont val="Tahoma"/>
        <family val="2"/>
      </rPr>
      <t>Source</t>
    </r>
    <r>
      <rPr>
        <sz val="10"/>
        <color theme="1"/>
        <rFont val="Tahoma"/>
        <family val="2"/>
      </rPr>
      <t>: National Statistical Offices of Member States, November 2016</t>
    </r>
  </si>
  <si>
    <t>Table 6.2.3.2 Imports of Services in SADC, Million US $, 2000-2015</t>
  </si>
  <si>
    <t>Table 6.2.3.3 Exports of Transportation Services in SADC, Million US $, 2000-2015</t>
  </si>
  <si>
    <t>Table 6.2.3.4 Imports of Transportation Services in SADC, Million US $, 2000-2015</t>
  </si>
  <si>
    <t>Table 6.2.3.5 Exports of Travel Services in SADC, Million US $, 2000-2015</t>
  </si>
  <si>
    <t>Table 6.2.3.6 Imports of Travel Services in SADC, Million US $, 2000-2015</t>
  </si>
  <si>
    <t>Table 6.2.3.7 Exports of Other Services in SADC, Million US $, 2000-2015</t>
  </si>
  <si>
    <t>Table 6.2.3.8 Imports of Other Services in SADC, Million US $, 2000-2015</t>
  </si>
  <si>
    <t>Table 6.2.4.1  Current Account Balance in SADC,  Million $, 2000-2015</t>
  </si>
  <si>
    <t>Table 6.2.4.2 Current Account Balance as a % of GDP in SADC, (%), 2000-2015</t>
  </si>
  <si>
    <t xml:space="preserve">Percent </t>
  </si>
  <si>
    <t>Table 6.2.4.3  Total External Debt in SADC, Million US $, 2000-2015</t>
  </si>
  <si>
    <t>TOTAL SADC</t>
  </si>
  <si>
    <t>Table 6.2.4.4  Total External Debt as Percentage of GDP in SADC, (%), 2000-2015</t>
  </si>
  <si>
    <t>Table 6.2.4.5 Debt Servicing Flows in SADC, Million US $, 2000-2015</t>
  </si>
  <si>
    <t>Table 6.2.4.6 Debt Service Ratio in SADC, (%), 2000-2015</t>
  </si>
  <si>
    <t>Table 6.2.4.7 International Reserves Position at end of the Year in SADC, Million US $, 2000-2015</t>
  </si>
  <si>
    <t>Table 6.2.4.8  Imports Cover in SADC, Number of Weeks, 2000-2015</t>
  </si>
  <si>
    <t>Table 6.3.1 Total Revenue and Grants in SADC, Million National Currency, 2000-2015</t>
  </si>
  <si>
    <t>Million national currency</t>
  </si>
  <si>
    <t>National Currency</t>
  </si>
  <si>
    <t>Kwanza</t>
  </si>
  <si>
    <t>Pula</t>
  </si>
  <si>
    <t>Franc Congolais</t>
  </si>
  <si>
    <t>Loti</t>
  </si>
  <si>
    <t>Ariary</t>
  </si>
  <si>
    <t>Malawian kwacha</t>
  </si>
  <si>
    <t>Mauritian Rupee</t>
  </si>
  <si>
    <t>Metical</t>
  </si>
  <si>
    <t>Namibia Dollar</t>
  </si>
  <si>
    <t>Seychelles Rupee</t>
  </si>
  <si>
    <t>Rand</t>
  </si>
  <si>
    <t>Lilangeni</t>
  </si>
  <si>
    <t xml:space="preserve">Shilling </t>
  </si>
  <si>
    <t>Zambian Kwacha</t>
  </si>
  <si>
    <t>US dollar</t>
  </si>
  <si>
    <t>Table 6.3.2 Total Expenditures and Net Lending in SADC, Million National Currency, 2000-2015</t>
  </si>
  <si>
    <t>2 196</t>
  </si>
  <si>
    <t>2 589</t>
  </si>
  <si>
    <t>3 125</t>
  </si>
  <si>
    <t>3 271</t>
  </si>
  <si>
    <t>Table 6.3.3  Current Expenditure in SADC, Million National Currency, 2000-2015</t>
  </si>
  <si>
    <t>Table 6.3.4  Capital  Expenditure in SADC, Million National Currency, 2000-2015</t>
  </si>
  <si>
    <t>Table 6.3.5 Fiscal Balance in SADC, Million National Currency, 2000-2015</t>
  </si>
  <si>
    <t>Table 6.3.6 Fiscal balance as a Percentage  of GDP, SADC, (%), 2000-2015</t>
  </si>
  <si>
    <t>Table 6.3.7 Stock of Government Debt at end of year, Million National Currency, 2000-2015</t>
  </si>
  <si>
    <t>Table 6.3.8 Stock of Government Debt as a Percentage  of GDP, SADC, (%), 2000-2015</t>
  </si>
  <si>
    <t>Table 6.4.1 Broad Money Supply (M2) in SADC, Million National Currency, 2000-2015</t>
  </si>
  <si>
    <t>Million National Currency</t>
  </si>
  <si>
    <t>Table 6.4.2  Broad Money Supply (M2) Nominal Growth, SADC, (%), 2000-2015</t>
  </si>
  <si>
    <r>
      <rPr>
        <b/>
        <sz val="11"/>
        <color theme="1"/>
        <rFont val="Tahoma"/>
        <family val="2"/>
      </rPr>
      <t>Source</t>
    </r>
    <r>
      <rPr>
        <sz val="11"/>
        <color theme="1"/>
        <rFont val="Tahoma"/>
        <family val="2"/>
      </rPr>
      <t>: Computed by taking nominal change in Money Supply data in table 6.4.1</t>
    </r>
  </si>
  <si>
    <t>Table 6.4.3  Broad Money Supply (M2) as a Percentage of GDP, SADC, (%), 2000-2015</t>
  </si>
  <si>
    <r>
      <rPr>
        <b/>
        <sz val="11"/>
        <color theme="1"/>
        <rFont val="Tahoma"/>
        <family val="2"/>
      </rPr>
      <t>Source</t>
    </r>
    <r>
      <rPr>
        <sz val="11"/>
        <color theme="1"/>
        <rFont val="Tahoma"/>
        <family val="2"/>
      </rPr>
      <t>: Computed by using GDP at Market Price data in local currency for each country</t>
    </r>
  </si>
  <si>
    <t>Table 6.4.4  Monetary Base in SADC, Million National Currency, 2000-2015</t>
  </si>
  <si>
    <t>Table 6.4.5 Domestic Credit: Net Claims on Central Government Sector in SADC, Million National Currency, 2000-2015</t>
  </si>
  <si>
    <t>Table 6.4.6 Domestic Credit: Claims on Other Sectors in SADC, Million National Currency, 2000-2015</t>
  </si>
  <si>
    <t>Table 6.4.7  Interest Rates : 3-Month Deposits in SADC, (%), 2004-2015</t>
  </si>
  <si>
    <t>2.95-6.25</t>
  </si>
  <si>
    <t>5.00-8.75</t>
  </si>
  <si>
    <t>6.50-11.55</t>
  </si>
  <si>
    <t>7.00-11.00</t>
  </si>
  <si>
    <t>5.00-10.55</t>
  </si>
  <si>
    <t>2.50-8.35</t>
  </si>
  <si>
    <t>2.40-6.75</t>
  </si>
  <si>
    <t>2.00-6.15</t>
  </si>
  <si>
    <t>1.15-6.55</t>
  </si>
  <si>
    <t>0.10-8.47</t>
  </si>
  <si>
    <t>0.25-5.80</t>
  </si>
  <si>
    <t>Table 6.4.8 Interest Rates : Minimum Lending Rate in SADC, (%), 2004 - 2015</t>
  </si>
  <si>
    <t>Table 6.4.9  Exchange Rates, National Currency Per 1 US $ in SADC, 2000-2015</t>
  </si>
  <si>
    <t>National Currency Per 1 USD</t>
  </si>
  <si>
    <t xml:space="preserve">National Currency </t>
  </si>
  <si>
    <t>Zimbabwean dollar</t>
  </si>
  <si>
    <r>
      <rPr>
        <b/>
        <sz val="11"/>
        <color theme="1"/>
        <rFont val="Tahoma"/>
        <family val="2"/>
      </rPr>
      <t>Note</t>
    </r>
    <r>
      <rPr>
        <sz val="11"/>
        <color theme="1"/>
        <rFont val="Tahoma"/>
        <family val="2"/>
      </rPr>
      <t>: The Zimbabwean economy was dollarized to the US Dollar from 2009</t>
    </r>
  </si>
  <si>
    <t xml:space="preserve">          The Zambian currency was rebased as from 2013</t>
  </si>
  <si>
    <t>Table 6.4.10  Exchange Rates, National Currency Per 1 EURO in SADC, 2000-2015</t>
  </si>
  <si>
    <t>National Currency Per 1 EURO</t>
  </si>
  <si>
    <t>Table 6.4.11  Exchange Rates, National Currency Per 1 RAND in SADC, 2000-2015</t>
  </si>
  <si>
    <t>National Currency Per 1 RAND</t>
  </si>
  <si>
    <t>Table 6.4.12  Exchange Rates, National Currency Per 1 POUND STERLING in SADC, 2000-2015</t>
  </si>
  <si>
    <t>National Currency Per 1 POUND STERLING</t>
  </si>
  <si>
    <t>Table 6.5.1  Annual Headline Inflation rate - Period Average, as measured by National Consumer Price Index in SADC,  (%), 2000-2015</t>
  </si>
  <si>
    <t>Percent (%)</t>
  </si>
  <si>
    <t>Table 6.5.2  Year on Year Inflation rate - as at December, as measured by National Consumer Price Index in SADC,  (%), 2000-2015</t>
  </si>
  <si>
    <t>Table 6.5.3  Annual Inflation rate (DIV 01:Food and Non-Alcoholic Beverages) - Period Average, as measured by National Consumer Price Index in SADC,  (%), 2000-2015</t>
  </si>
  <si>
    <t>Table 6.5.4  Annual Inflation rate (DIV 04:Housing, water, electricity, gas &amp; other fuels) - Period Average, as measured by National Consumer Price Index in SADC,  (%), 2000-2015</t>
  </si>
  <si>
    <t>Table 6.5.5  Annual Inflation rate (DIV 07:Transport) - Period Average, as measured by National Consumer Price Index in SADC,  (%), 2000-2015</t>
  </si>
  <si>
    <t>Table 6.5.6  Annual Headline Inflation rate , as measured by Harmonized Consumer Price Index (HCPI) in SADC,  (%), 2012-2015</t>
  </si>
  <si>
    <t>Period Average</t>
  </si>
  <si>
    <t>End of Year</t>
  </si>
  <si>
    <t>Table 6.5.1.7  International Comparisons Programme (ICP-Africa), Selected Indicators for SADC - 2005 and 2009 Rounds</t>
  </si>
  <si>
    <t>Price level index, GDP (Africa=1), 2005</t>
  </si>
  <si>
    <t>Real Per Capita Expenditures, GDP (AFRIC),2005</t>
  </si>
  <si>
    <t>Real Expenditure Country Shares, GDP (Africa=100%), 2005</t>
  </si>
  <si>
    <t>Price level index, ICEH (Africa=1), 2005</t>
  </si>
  <si>
    <t>Price level index, ICEH (Africa=1), 2009</t>
  </si>
  <si>
    <t>Per capita real Expenditures, ICEH (AFRIC), 2005</t>
  </si>
  <si>
    <t>Per capita real Expenditures, ICEH (AFRIC), 2009</t>
  </si>
  <si>
    <t>Real Expenditure in Billion AFRIC, ICEH,2009</t>
  </si>
  <si>
    <t>Real Expenditures, countries shares (Africa=100%), 2005</t>
  </si>
  <si>
    <t>Real Expenditures, countries shares, ICEH (Africa=100%), 2009</t>
  </si>
  <si>
    <t xml:space="preserve">n.a </t>
  </si>
  <si>
    <t>Notes</t>
  </si>
  <si>
    <t xml:space="preserve"> Sources: </t>
  </si>
  <si>
    <t>Comparative Outputs, Incomes  and Price Levels in African Countries - Final Results of the 2005 Round of the International Comparisons Program for Africa</t>
  </si>
  <si>
    <t>A Comparison of Real Household Consumption Expenditures and Price Levels in Africa 2012, 2009 ICP - Africa Results</t>
  </si>
  <si>
    <r>
      <t xml:space="preserve">Data for the GDP Indicators in the above table </t>
    </r>
    <r>
      <rPr>
        <sz val="11"/>
        <rFont val="Tahoma"/>
        <family val="2"/>
      </rPr>
      <t>were obtained from Table S0: Per C apita Gross Domestic Product and Price Level Index, By Country,  in the ICP - Africa report</t>
    </r>
  </si>
  <si>
    <r>
      <t>Data for the ICEH indicators</t>
    </r>
    <r>
      <rPr>
        <sz val="11"/>
        <rFont val="Tahoma"/>
        <family val="2"/>
      </rPr>
      <t xml:space="preserve"> were obtained from Table S1: Per Capita Individual Consumption Expenditures and Price Level, By Country</t>
    </r>
  </si>
  <si>
    <r>
      <t xml:space="preserve">International $ </t>
    </r>
    <r>
      <rPr>
        <sz val="11"/>
        <rFont val="Tahoma"/>
        <family val="2"/>
      </rPr>
      <t>= PPP</t>
    </r>
  </si>
  <si>
    <r>
      <t>GDP</t>
    </r>
    <r>
      <rPr>
        <sz val="11"/>
        <rFont val="Tahoma"/>
        <family val="2"/>
      </rPr>
      <t xml:space="preserve"> - Gross Domestic Product</t>
    </r>
  </si>
  <si>
    <r>
      <t xml:space="preserve">PPP </t>
    </r>
    <r>
      <rPr>
        <sz val="11"/>
        <rFont val="Tahoma"/>
        <family val="2"/>
      </rPr>
      <t>- Purchasing Power Parity</t>
    </r>
  </si>
  <si>
    <r>
      <t>ICEH</t>
    </r>
    <r>
      <rPr>
        <sz val="11"/>
        <rFont val="Tahoma"/>
        <family val="2"/>
      </rPr>
      <t>- Individual Consumption Expenditure by Households</t>
    </r>
  </si>
  <si>
    <t>…Zimbabwe data were suppressed because of extreme volatility in the official exchange rate</t>
  </si>
  <si>
    <r>
      <t>AFRIC</t>
    </r>
    <r>
      <rPr>
        <sz val="11"/>
        <rFont val="Tahoma"/>
        <family val="2"/>
      </rPr>
      <t>- African Regional Currency</t>
    </r>
  </si>
  <si>
    <t xml:space="preserve">Table 6.5.1.8 International Comparisons Programme (Global ICP) Selected Indicators for SADC, 2005 ICP </t>
  </si>
  <si>
    <t xml:space="preserve">GDP per capita </t>
  </si>
  <si>
    <t xml:space="preserve">PPP </t>
  </si>
  <si>
    <t xml:space="preserve">Exchange rate </t>
  </si>
  <si>
    <t>Price level Index, GDP (World=100)</t>
  </si>
  <si>
    <t>Price level index, ICEH (World=100)</t>
  </si>
  <si>
    <t xml:space="preserve"> ICEH</t>
  </si>
  <si>
    <t xml:space="preserve"> ICEH per capita</t>
  </si>
  <si>
    <t>(International $ millions)</t>
  </si>
  <si>
    <t>(PPP)</t>
  </si>
  <si>
    <t>(US $=1)</t>
  </si>
  <si>
    <t>(US $=1</t>
  </si>
  <si>
    <t xml:space="preserve"> (International $ millions)</t>
  </si>
  <si>
    <t xml:space="preserve"> (International $)</t>
  </si>
  <si>
    <r>
      <t>Table 6.5.1.4</t>
    </r>
    <r>
      <rPr>
        <sz val="11"/>
        <rFont val="Tahoma"/>
        <family val="2"/>
      </rPr>
      <t>, Source, ICP 2005 -Global report</t>
    </r>
  </si>
  <si>
    <t>Data for the above indicators were obtained from the following tables in the ICP 2005 - Global report</t>
  </si>
  <si>
    <t>1. Summary table</t>
  </si>
  <si>
    <t>2. Table 2: Price level index, World =100</t>
  </si>
  <si>
    <t>3. Table 4: Real expenditures, Internationhal $</t>
  </si>
  <si>
    <t>4. Table 6: Real expenditures per capita, International $</t>
  </si>
  <si>
    <r>
      <t xml:space="preserve">Exchange Rate: </t>
    </r>
    <r>
      <rPr>
        <sz val="11"/>
        <rFont val="Tahoma"/>
        <family val="2"/>
      </rPr>
      <t>Refers to the exchange rate determined by national authorities or to the rate determined in the legally sanctioned exchange market. It is calculated as an annual average of local</t>
    </r>
  </si>
  <si>
    <t>currency units relative to the U.S. dollar. Figures are provided by national authorities participating in ICP and may differ from IMF figures.</t>
  </si>
  <si>
    <t>Table 7.1 Foreign Direct Investment Inflows in SADC, Million US $, 2000-2015</t>
  </si>
  <si>
    <t>Note: BPM 6 for Angola 2012 onwards, Zimbabwe 2009 onwards and Zambia for whole series</t>
  </si>
  <si>
    <t>Table 7.2 Foreign Direct Investment Outflows of SADC, Million US $, 2000-2015</t>
  </si>
  <si>
    <t>Table 7.3  Net Foreign Direct Investment in SADC, Million US $, 2000-2015</t>
  </si>
  <si>
    <t>Source: Derived using Tables 7.1 and 7.2</t>
  </si>
  <si>
    <t xml:space="preserve">Table 8.1.1.1 Total Road Network in SADC, Km, 1990-2015, Selected Years </t>
  </si>
  <si>
    <t>Km</t>
  </si>
  <si>
    <t>1990</t>
  </si>
  <si>
    <t>1995</t>
  </si>
  <si>
    <t>2000</t>
  </si>
  <si>
    <t>2005</t>
  </si>
  <si>
    <t>2006</t>
  </si>
  <si>
    <t>2007</t>
  </si>
  <si>
    <t>2009</t>
  </si>
  <si>
    <t>4 433</t>
  </si>
  <si>
    <t>Table 8.1.1.2  Motor Vehicle Fleet in SADC, Per Thousand People, 2000-2015</t>
  </si>
  <si>
    <t>Motor Vehicles Per Thousand People</t>
  </si>
  <si>
    <t>2001</t>
  </si>
  <si>
    <t>2002</t>
  </si>
  <si>
    <t>2003</t>
  </si>
  <si>
    <t>2004</t>
  </si>
  <si>
    <t>Table 8.1.1.3  Passenger Car Fleet in SADC, Per Thousand People, 2000-2015</t>
  </si>
  <si>
    <t>Passenger Cars Per Thousand People</t>
  </si>
  <si>
    <t>Table 8.1.1.4  Railway Line Route Length in SADC, Total Route-Km, 1980-2015</t>
  </si>
  <si>
    <t>Total Route-Km</t>
  </si>
  <si>
    <t>1980</t>
  </si>
  <si>
    <t>1985</t>
  </si>
  <si>
    <t>Table 8.1.1.5 Passengers Carried through SADC Railways,  Million Passenger-Km, 1980-2015</t>
  </si>
  <si>
    <t>Million Passenger-Km</t>
  </si>
  <si>
    <t>1981</t>
  </si>
  <si>
    <t>1982</t>
  </si>
  <si>
    <t>1983</t>
  </si>
  <si>
    <t>1984</t>
  </si>
  <si>
    <t>1986</t>
  </si>
  <si>
    <t>1987</t>
  </si>
  <si>
    <t>1988</t>
  </si>
  <si>
    <t>1989</t>
  </si>
  <si>
    <t>1991</t>
  </si>
  <si>
    <t>1992</t>
  </si>
  <si>
    <t>1993</t>
  </si>
  <si>
    <t>1994</t>
  </si>
  <si>
    <t>1996</t>
  </si>
  <si>
    <t>1997</t>
  </si>
  <si>
    <t>1998</t>
  </si>
  <si>
    <t>1999</t>
  </si>
  <si>
    <t>`</t>
  </si>
  <si>
    <t>Table 8.1.1.6 Goods Transported through SADC Railways,  Million Ton-Km, 1980-2015</t>
  </si>
  <si>
    <t>Million Ton-Km</t>
  </si>
  <si>
    <t xml:space="preserve">1 193.7 </t>
  </si>
  <si>
    <t xml:space="preserve">2 675.6 </t>
  </si>
  <si>
    <t xml:space="preserve">3 240.5 </t>
  </si>
  <si>
    <t>4 290.9</t>
  </si>
  <si>
    <t>Table 8.1.1.7 Air Transport - Freight in SADC, Million Ton-Km, 1980-2015</t>
  </si>
  <si>
    <t>Table 8.1.1.8 Air Transport - Passengers Carried in SADC, Number, 1980-2015</t>
  </si>
  <si>
    <t>2 610 316</t>
  </si>
  <si>
    <t>2 614 001</t>
  </si>
  <si>
    <t>Table 8.1.1.9 Air Tansport - Registered Carrier Departures Worldwide of SADC, Number, 1980-2015</t>
  </si>
  <si>
    <t>Table 8.1.2.1  Telecommunication Services - Fixed Telephone Lines in SADC, Number, 2000-2015</t>
  </si>
  <si>
    <t>Table 8.1.2.2  Telecommunication Services - Fixed Telephone Lines, Per 100 Inhabitants in SADC, 2000-2015</t>
  </si>
  <si>
    <t>Per 100 Inhabitants</t>
  </si>
  <si>
    <t>Table 8.1.2.3  Internet Services - Fixed broadband, Number of  Subscriptions in SADC, 2002-2015</t>
  </si>
  <si>
    <t>Table 8.1.2.4  Internet Services - Fixed broadband, Density Per  100 Inhabitants in SADC, 2000-2015</t>
  </si>
  <si>
    <t>Table 8.1.2.5  Internet Services - Fixed Internet Subscriptions, Number of  Subscriptions in SADC, 2000  - 2015</t>
  </si>
  <si>
    <t>Number of Fixed Internet Subscriptions</t>
  </si>
  <si>
    <t>Table 8.1.2.6  Internet Services - Fixed Internet Subscriptions, Density Per  100 Inhabitants in SADC, 2000  - 2015</t>
  </si>
  <si>
    <t>Subscriptions Per 100 Inhabitants</t>
  </si>
  <si>
    <t>Table 8.1.2.7  Internet Users Per 100 Inhabitants in SADC, 2000-2015</t>
  </si>
  <si>
    <t>Table 8.1.2.8 Mobile Cellular Subscribers, Number of  Subscriptions in SADC, 2000-2015</t>
  </si>
  <si>
    <t xml:space="preserve">Number </t>
  </si>
  <si>
    <t>Table 8.1.2.9 Mobile Cellular Subscribers, Density Per  100 Inhabitants in SADC, 2000-2015</t>
  </si>
  <si>
    <t>Table 8.5.1  Mining Production in SADC,  2000-2015</t>
  </si>
  <si>
    <t>Minerals</t>
  </si>
  <si>
    <t>Unit of measurement</t>
  </si>
  <si>
    <t>Diamond</t>
  </si>
  <si>
    <t>000`s Carat</t>
  </si>
  <si>
    <t>Crude Oil</t>
  </si>
  <si>
    <t>Metric Tonne</t>
  </si>
  <si>
    <t>Liquefied Petroleum Gas (LPG)</t>
  </si>
  <si>
    <t>Natural Gas</t>
  </si>
  <si>
    <t>Million c.c</t>
  </si>
  <si>
    <t>Nickel</t>
  </si>
  <si>
    <t>Contained Metal (T)</t>
  </si>
  <si>
    <t>Copper</t>
  </si>
  <si>
    <t>Cobalt</t>
  </si>
  <si>
    <t>Matte</t>
  </si>
  <si>
    <t>Tonnes</t>
  </si>
  <si>
    <t>Gold</t>
  </si>
  <si>
    <t>Kg</t>
  </si>
  <si>
    <t>2 065 778</t>
  </si>
  <si>
    <t>Soda Ash</t>
  </si>
  <si>
    <t>243 369</t>
  </si>
  <si>
    <t>Diamond (artisanal)</t>
  </si>
  <si>
    <t>Diamond (industrial)</t>
  </si>
  <si>
    <t>Cassitérite</t>
  </si>
  <si>
    <t>t.m</t>
  </si>
  <si>
    <t>Coltan</t>
  </si>
  <si>
    <t>Wolframite</t>
  </si>
  <si>
    <t>Cuivre</t>
  </si>
  <si>
    <t>Zinc</t>
  </si>
  <si>
    <t>Or brut</t>
  </si>
  <si>
    <t>brls</t>
  </si>
  <si>
    <t>kg</t>
  </si>
  <si>
    <t xml:space="preserve">Chrome </t>
  </si>
  <si>
    <t>Ilménite</t>
  </si>
  <si>
    <t>Cement</t>
  </si>
  <si>
    <t>Limestone</t>
  </si>
  <si>
    <t>Gemistones</t>
  </si>
  <si>
    <t>Quarry Stone/Rock Aggregates</t>
  </si>
  <si>
    <t>Uranium Concentrates</t>
  </si>
  <si>
    <t>Bauxite</t>
  </si>
  <si>
    <t>Aluminium</t>
  </si>
  <si>
    <t>Tonnes (000`s)</t>
  </si>
  <si>
    <t>terajoule (000`s)</t>
  </si>
  <si>
    <t>Uranium</t>
  </si>
  <si>
    <t>short torns</t>
  </si>
  <si>
    <t>Tonne metal content</t>
  </si>
  <si>
    <t>5 070</t>
  </si>
  <si>
    <t>15 003</t>
  </si>
  <si>
    <t>18 040</t>
  </si>
  <si>
    <t>16 175</t>
  </si>
  <si>
    <t>11 174</t>
  </si>
  <si>
    <t>10 157</t>
  </si>
  <si>
    <t>-</t>
  </si>
  <si>
    <t xml:space="preserve">Tonne concentrate and metal contained </t>
  </si>
  <si>
    <t>kilogram metal content</t>
  </si>
  <si>
    <t>Carat</t>
  </si>
  <si>
    <t>1 902 484</t>
  </si>
  <si>
    <t>Manganese</t>
  </si>
  <si>
    <t>Tonnes metal content</t>
  </si>
  <si>
    <t>Lead</t>
  </si>
  <si>
    <t xml:space="preserve">Tonnes concentrate </t>
  </si>
  <si>
    <t>1000 kg</t>
  </si>
  <si>
    <t>Platinium Group Metals</t>
  </si>
  <si>
    <t>Silver</t>
  </si>
  <si>
    <t>Chromite</t>
  </si>
  <si>
    <t>kt</t>
  </si>
  <si>
    <t>Iron ore</t>
  </si>
  <si>
    <t>Lead Concentrate</t>
  </si>
  <si>
    <t>Manganese ore</t>
  </si>
  <si>
    <t>Uranium oxide</t>
  </si>
  <si>
    <t>Zinc (metal in concentrate)</t>
  </si>
  <si>
    <t>Crude Petroleum</t>
  </si>
  <si>
    <t>1 000bbl</t>
  </si>
  <si>
    <t>Iron Ore</t>
  </si>
  <si>
    <t>Metric tons (000`s)</t>
  </si>
  <si>
    <t>000s Carat</t>
  </si>
  <si>
    <t>Kgs</t>
  </si>
  <si>
    <t>Gemstone</t>
  </si>
  <si>
    <t>Tons</t>
  </si>
  <si>
    <t>Salt</t>
  </si>
  <si>
    <t>000 Tons</t>
  </si>
  <si>
    <t>Gypsum</t>
  </si>
  <si>
    <t>Pozzolana</t>
  </si>
  <si>
    <t>Tanzanite</t>
  </si>
  <si>
    <t>Kilogram</t>
  </si>
  <si>
    <t>000 Pounds</t>
  </si>
  <si>
    <t>Asbestos</t>
  </si>
  <si>
    <t>t</t>
  </si>
  <si>
    <t xml:space="preserve">Cobalt </t>
  </si>
  <si>
    <t>Graphite</t>
  </si>
  <si>
    <t>Palladium</t>
  </si>
  <si>
    <t xml:space="preserve">Phosphate </t>
  </si>
  <si>
    <t xml:space="preserve">Platinum </t>
  </si>
  <si>
    <t>Rhodium</t>
  </si>
  <si>
    <t>Rhuthenium</t>
  </si>
  <si>
    <t>9.6 Number of Threatened Plant Species in SADC, 2006 - 2015, Selected Years</t>
  </si>
  <si>
    <t>8.5.1.5 Energy Consumption per $ of GDP at Constant 2000 Prices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</si>
</sst>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1">
    <numFmt numFmtId="41" formatCode="_-* #,##0_-;\-* #,##0_-;_-* &quot;-&quot;_-;_-@_-"/>
    <numFmt numFmtId="43" formatCode="_-* #,##0.00_-;\-* #,##0.00_-;_-* &quot;-&quot;??_-;_-@_-"/>
    <numFmt numFmtId="164" formatCode="&quot;$&quot;#,##0.00_);[Red]\(&quot;$&quot;#,##0.00\)"/>
    <numFmt numFmtId="165" formatCode="_(* #,##0.00_);_(* \(#,##0.00\);_(* &quot;-&quot;??_);_(@_)"/>
    <numFmt numFmtId="166" formatCode="_ * #,##0.00_ ;_ * \-#,##0.00_ ;_ * &quot;-&quot;??_ ;_ @_ "/>
    <numFmt numFmtId="167" formatCode="#\ ###\ ##0.0"/>
    <numFmt numFmtId="168" formatCode="0.0"/>
    <numFmt numFmtId="169" formatCode="#\ ##0"/>
    <numFmt numFmtId="170" formatCode="#,##0.0"/>
    <numFmt numFmtId="171" formatCode="###\ ###\ ##0.0"/>
    <numFmt numFmtId="172" formatCode="#\ ###\ ##0"/>
    <numFmt numFmtId="173" formatCode="#\ ###\ ###\ ##0;\-#\ ###\ ###\ ##0;0"/>
    <numFmt numFmtId="174" formatCode="0.000"/>
    <numFmt numFmtId="175" formatCode="#,###,##0.000"/>
    <numFmt numFmtId="176" formatCode="#,###,##0"/>
    <numFmt numFmtId="177" formatCode="#,###,##0.00"/>
    <numFmt numFmtId="178" formatCode="#,###,###"/>
    <numFmt numFmtId="179" formatCode="#,###,##0.0"/>
    <numFmt numFmtId="180" formatCode="#\ ###\ ##0.0\ "/>
    <numFmt numFmtId="181" formatCode="#\ ###\ ###\ ##0.0\ "/>
    <numFmt numFmtId="182" formatCode="#\ ##0.0"/>
    <numFmt numFmtId="183" formatCode="#\ ##0.0\ "/>
    <numFmt numFmtId="184" formatCode="dd/mm/yyyy;@"/>
    <numFmt numFmtId="185" formatCode="#\ ##0.00"/>
    <numFmt numFmtId="186" formatCode="#\ ###\ ##0\ \ "/>
    <numFmt numFmtId="187" formatCode="#\ ##0\ "/>
    <numFmt numFmtId="188" formatCode="###0"/>
    <numFmt numFmtId="189" formatCode="##\ ###\ ###\ ##0.0\ "/>
    <numFmt numFmtId="190" formatCode="&quot;   &quot;@"/>
    <numFmt numFmtId="191" formatCode="&quot;      &quot;@"/>
    <numFmt numFmtId="192" formatCode="&quot;         &quot;@"/>
    <numFmt numFmtId="193" formatCode="&quot;            &quot;@"/>
    <numFmt numFmtId="194" formatCode="&quot;               &quot;@"/>
    <numFmt numFmtId="195" formatCode="_-* #,##0.00\ _€_-;\-* #,##0.00\ _€_-;_-* &quot;-&quot;??\ _€_-;_-@_-"/>
    <numFmt numFmtId="196" formatCode="_-* #,##0.00\ _F_-;\-* #,##0.00\ _F_-;_-* &quot;-&quot;??\ _F_-;_-@_-"/>
    <numFmt numFmtId="197" formatCode="&quot;$&quot;#,##0;\-&quot;$&quot;#,##0"/>
    <numFmt numFmtId="198" formatCode="_-* #,##0.00\ [$€-1]_-;\-* #,##0.00\ [$€-1]_-;_-* &quot;-&quot;??\ [$€-1]_-"/>
    <numFmt numFmtId="199" formatCode="0_)"/>
    <numFmt numFmtId="200" formatCode="_-&quot;£&quot;* #,##0_-;\-&quot;£&quot;* #,##0_-;_-&quot;£&quot;* &quot;-&quot;_-;_-@_-"/>
    <numFmt numFmtId="201" formatCode="_-&quot;£&quot;* #,##0.00_-;\-&quot;£&quot;* #,##0.00_-;_-&quot;£&quot;* &quot;-&quot;??_-;_-@_-"/>
    <numFmt numFmtId="202" formatCode="_-&quot;¢&quot;* #,##0_-;\-&quot;¢&quot;* #,##0_-;_-&quot;¢&quot;* &quot;-&quot;_-;_-@_-"/>
    <numFmt numFmtId="203" formatCode="_-&quot;¢&quot;* #,##0.00_-;\-&quot;¢&quot;* #,##0.00_-;_-&quot;¢&quot;* &quot;-&quot;??_-;_-@_-"/>
    <numFmt numFmtId="204" formatCode="[&gt;=0.05]#,##0.0;[&lt;=-0.05]\-#,##0.0;?0.0"/>
    <numFmt numFmtId="205" formatCode="[Black]#,##0.0;[Black]\-#,##0.0;;"/>
    <numFmt numFmtId="206" formatCode="[Black][&gt;0.05]#,##0.0;[Black][&lt;-0.05]\-#,##0.0;;"/>
    <numFmt numFmtId="207" formatCode="[Black][&gt;0.5]#,##0;[Black][&lt;-0.5]\-#,##0;;"/>
    <numFmt numFmtId="208" formatCode="_-* #,##0_-;_-* #,##0\-;_-* &quot;-&quot;_-;_-@_-"/>
    <numFmt numFmtId="209" formatCode="\$#,##0.00\ ;\(\$#,##0.00\)"/>
    <numFmt numFmtId="210" formatCode="&quot;ج.م.&quot;\ #,##0_-;[Red]&quot;ج.م.&quot;\ #,##0\-"/>
    <numFmt numFmtId="211" formatCode="&quot;ج.م.&quot;\ #,##0.00_-;[Red]&quot;ج.م.&quot;\ #,##0.00\-"/>
    <numFmt numFmtId="212" formatCode="###\ ###\ ###\ ##0.00"/>
    <numFmt numFmtId="213" formatCode="###\ ###\ ###\ ##0"/>
    <numFmt numFmtId="214" formatCode="dd\.mm\.yyyy;@"/>
    <numFmt numFmtId="215" formatCode="_(* #,##0.0_);_(* \(#,##0.0\);_(* &quot;-&quot;??_);_(@_)"/>
    <numFmt numFmtId="216" formatCode=".\ ##;"/>
    <numFmt numFmtId="217" formatCode="#\ ###\ ###\ \ "/>
    <numFmt numFmtId="218" formatCode="#\ ###\ ###\ "/>
    <numFmt numFmtId="219" formatCode="#.##0"/>
    <numFmt numFmtId="220" formatCode="#.##"/>
    <numFmt numFmtId="221" formatCode="#\ ###\ ###\ ##0"/>
    <numFmt numFmtId="222" formatCode="0.0000"/>
  </numFmts>
  <fonts count="187">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font>
    <font>
      <sz val="10"/>
      <name val="Arial"/>
      <family val="2"/>
    </font>
    <font>
      <b/>
      <sz val="10"/>
      <name val="Arial"/>
      <family val="2"/>
    </font>
    <font>
      <sz val="10"/>
      <name val="Calibri"/>
      <family val="2"/>
    </font>
    <font>
      <sz val="11"/>
      <color indexed="8"/>
      <name val="Calibri"/>
      <family val="2"/>
    </font>
    <font>
      <sz val="10"/>
      <color indexed="8"/>
      <name val="Arial"/>
      <family val="2"/>
    </font>
    <font>
      <sz val="10"/>
      <name val="MS Sans Serif"/>
      <family val="2"/>
    </font>
    <font>
      <u/>
      <sz val="11"/>
      <color theme="10"/>
      <name val="Calibri"/>
      <family val="2"/>
      <scheme val="minor"/>
    </font>
    <font>
      <u/>
      <sz val="10"/>
      <color indexed="12"/>
      <name val="MS Sans Serif"/>
      <family val="2"/>
    </font>
    <font>
      <u/>
      <sz val="11"/>
      <color indexed="12"/>
      <name val="Calibri"/>
      <family val="2"/>
    </font>
    <font>
      <u/>
      <sz val="10"/>
      <color theme="10"/>
      <name val="Arial"/>
      <family val="2"/>
    </font>
    <font>
      <sz val="10"/>
      <color theme="1"/>
      <name val="Arial"/>
      <family val="2"/>
    </font>
    <font>
      <sz val="8"/>
      <name val="Arial"/>
      <family val="2"/>
    </font>
    <font>
      <sz val="11"/>
      <name val="Tahoma"/>
      <family val="2"/>
    </font>
    <font>
      <b/>
      <sz val="11"/>
      <name val="Tahoma"/>
      <family val="2"/>
    </font>
    <font>
      <b/>
      <sz val="11"/>
      <color indexed="8"/>
      <name val="Calibri"/>
      <family val="2"/>
    </font>
    <font>
      <sz val="11"/>
      <name val="Calibri"/>
      <family val="2"/>
    </font>
    <font>
      <sz val="10"/>
      <name val="Times New Roman"/>
      <family val="1"/>
    </font>
    <font>
      <b/>
      <sz val="11"/>
      <name val="Calibri"/>
      <family val="2"/>
    </font>
    <font>
      <sz val="11"/>
      <color indexed="10"/>
      <name val="Calibri"/>
      <family val="2"/>
    </font>
    <font>
      <b/>
      <sz val="10"/>
      <color indexed="8"/>
      <name val="Times New Roman"/>
      <family val="1"/>
    </font>
    <font>
      <sz val="11"/>
      <name val="Calibri"/>
      <family val="2"/>
      <scheme val="minor"/>
    </font>
    <font>
      <b/>
      <sz val="8"/>
      <color indexed="10"/>
      <name val="Tahoma"/>
      <family val="2"/>
    </font>
    <font>
      <b/>
      <sz val="11"/>
      <color indexed="8"/>
      <name val="Tahoma"/>
      <family val="2"/>
    </font>
    <font>
      <sz val="11"/>
      <color indexed="8"/>
      <name val="Tahoma"/>
      <family val="2"/>
    </font>
    <font>
      <sz val="11"/>
      <color rgb="FFFF0000"/>
      <name val="Tahoma"/>
      <family val="2"/>
    </font>
    <font>
      <sz val="8"/>
      <color indexed="8"/>
      <name val="Calibri"/>
      <family val="2"/>
    </font>
    <font>
      <sz val="11"/>
      <color rgb="FF000000"/>
      <name val="Tahoma"/>
      <family val="2"/>
    </font>
    <font>
      <sz val="9"/>
      <color indexed="8"/>
      <name val="Calibri"/>
      <family val="2"/>
    </font>
    <font>
      <b/>
      <sz val="8"/>
      <color indexed="10"/>
      <name val="Calibri"/>
      <family val="2"/>
    </font>
    <font>
      <sz val="9"/>
      <color indexed="8"/>
      <name val="Arial"/>
      <family val="2"/>
    </font>
    <font>
      <sz val="8"/>
      <name val="Tahoma"/>
      <family val="2"/>
    </font>
    <font>
      <b/>
      <sz val="8"/>
      <name val="Tahoma"/>
      <family val="2"/>
    </font>
    <font>
      <b/>
      <sz val="8"/>
      <name val="Calibri"/>
      <family val="2"/>
    </font>
    <font>
      <sz val="11"/>
      <color indexed="14"/>
      <name val="Tahoma"/>
      <family val="2"/>
    </font>
    <font>
      <sz val="11"/>
      <color rgb="FFFF00FF"/>
      <name val="Tahoma"/>
      <family val="2"/>
    </font>
    <font>
      <sz val="10"/>
      <color indexed="8"/>
      <name val="Calibri"/>
      <family val="2"/>
    </font>
    <font>
      <b/>
      <sz val="9"/>
      <color indexed="8"/>
      <name val="Calibri"/>
      <family val="2"/>
    </font>
    <font>
      <sz val="11"/>
      <color indexed="10"/>
      <name val="Tahoma"/>
      <family val="2"/>
    </font>
    <font>
      <b/>
      <sz val="11"/>
      <color indexed="10"/>
      <name val="Tahoma"/>
      <family val="2"/>
    </font>
    <font>
      <sz val="11"/>
      <color theme="1"/>
      <name val="Tahoma"/>
      <family val="2"/>
    </font>
    <font>
      <b/>
      <sz val="11"/>
      <color rgb="FFFF0000"/>
      <name val="Tahoma"/>
      <family val="2"/>
    </font>
    <font>
      <b/>
      <sz val="10"/>
      <name val="Calibri"/>
      <family val="2"/>
    </font>
    <font>
      <b/>
      <vertAlign val="superscript"/>
      <sz val="11"/>
      <name val="Tahoma"/>
      <family val="2"/>
    </font>
    <font>
      <sz val="11"/>
      <name val="Arial"/>
      <family val="2"/>
    </font>
    <font>
      <b/>
      <i/>
      <vertAlign val="superscript"/>
      <sz val="11"/>
      <name val="Tahoma"/>
      <family val="2"/>
    </font>
    <font>
      <b/>
      <sz val="12"/>
      <color indexed="10"/>
      <name val="Calibri"/>
      <family val="2"/>
    </font>
    <font>
      <sz val="12"/>
      <color theme="1"/>
      <name val="Calibri"/>
      <family val="2"/>
      <scheme val="minor"/>
    </font>
    <font>
      <b/>
      <sz val="11"/>
      <name val="Calibri"/>
      <family val="2"/>
      <scheme val="minor"/>
    </font>
    <font>
      <sz val="11"/>
      <color rgb="FFC00000"/>
      <name val="Tahoma"/>
      <family val="2"/>
    </font>
    <font>
      <sz val="9"/>
      <color rgb="FF66FF33"/>
      <name val="Calibri"/>
      <family val="2"/>
    </font>
    <font>
      <sz val="12"/>
      <name val="Helv"/>
    </font>
    <font>
      <b/>
      <sz val="13"/>
      <color indexed="9"/>
      <name val="Verdana"/>
      <family val="2"/>
    </font>
    <font>
      <b/>
      <sz val="10"/>
      <color indexed="8"/>
      <name val="Verdana"/>
      <family val="2"/>
    </font>
    <font>
      <b/>
      <sz val="10"/>
      <color indexed="54"/>
      <name val="Verdana"/>
      <family val="2"/>
    </font>
    <font>
      <sz val="11"/>
      <color indexed="8"/>
      <name val="Verdana"/>
      <family val="2"/>
    </font>
    <font>
      <sz val="11"/>
      <color rgb="FF0000FF"/>
      <name val="Tahoma"/>
      <family val="2"/>
    </font>
    <font>
      <b/>
      <sz val="11"/>
      <color theme="1"/>
      <name val="Tahoma"/>
      <family val="2"/>
    </font>
    <font>
      <b/>
      <vertAlign val="superscript"/>
      <sz val="11"/>
      <color indexed="8"/>
      <name val="Tahoma"/>
      <family val="2"/>
    </font>
    <font>
      <u/>
      <sz val="11"/>
      <color theme="10"/>
      <name val="Tahoma"/>
      <family val="2"/>
    </font>
    <font>
      <b/>
      <u/>
      <sz val="11"/>
      <name val="Tahoma"/>
      <family val="2"/>
    </font>
    <font>
      <i/>
      <sz val="11"/>
      <color indexed="8"/>
      <name val="Tahoma"/>
      <family val="2"/>
    </font>
    <font>
      <i/>
      <sz val="11"/>
      <name val="Tahoma"/>
      <family val="2"/>
    </font>
    <font>
      <u/>
      <sz val="11"/>
      <color rgb="FF0000FF"/>
      <name val="Tahoma"/>
      <family val="2"/>
    </font>
    <font>
      <sz val="9"/>
      <color indexed="8"/>
      <name val="Tahoma"/>
      <family val="2"/>
    </font>
    <font>
      <b/>
      <sz val="11"/>
      <color indexed="62"/>
      <name val="Tahoma"/>
      <family val="2"/>
    </font>
    <font>
      <b/>
      <sz val="10"/>
      <name val="Tahoma"/>
      <family val="2"/>
    </font>
    <font>
      <b/>
      <sz val="10"/>
      <color indexed="8"/>
      <name val="Arial"/>
      <family val="2"/>
    </font>
    <font>
      <sz val="8"/>
      <color theme="1"/>
      <name val="Calibri"/>
      <family val="2"/>
      <scheme val="minor"/>
    </font>
    <font>
      <sz val="12"/>
      <color theme="1"/>
      <name val="Tahoma"/>
      <family val="2"/>
    </font>
    <font>
      <b/>
      <sz val="12"/>
      <name val="Tahoma"/>
      <family val="2"/>
    </font>
    <font>
      <sz val="12.3"/>
      <color rgb="FF800000"/>
      <name val="Georgia"/>
      <family val="1"/>
    </font>
    <font>
      <i/>
      <sz val="8"/>
      <color rgb="FF000000"/>
      <name val="Verdana"/>
      <family val="2"/>
    </font>
    <font>
      <b/>
      <sz val="9"/>
      <color rgb="FFFF0000"/>
      <name val="Tahoma"/>
      <family val="2"/>
    </font>
    <font>
      <sz val="9"/>
      <name val="Tahoma"/>
      <family val="2"/>
    </font>
    <font>
      <vertAlign val="superscript"/>
      <sz val="9"/>
      <name val="Tahoma"/>
      <family val="2"/>
    </font>
    <font>
      <sz val="9"/>
      <name val="Arial"/>
      <family val="2"/>
    </font>
    <font>
      <sz val="9"/>
      <name val="Times New Roman"/>
      <family val="1"/>
    </font>
    <font>
      <sz val="11"/>
      <color indexed="9"/>
      <name val="Calibri"/>
      <family val="2"/>
    </font>
    <font>
      <sz val="11"/>
      <color indexed="20"/>
      <name val="Calibri"/>
      <family val="2"/>
    </font>
    <font>
      <b/>
      <sz val="11"/>
      <color indexed="52"/>
      <name val="Calibri"/>
      <family val="2"/>
    </font>
    <font>
      <sz val="11"/>
      <color indexed="52"/>
      <name val="Calibri"/>
      <family val="2"/>
    </font>
    <font>
      <b/>
      <sz val="11"/>
      <color indexed="9"/>
      <name val="Calibri"/>
      <family val="2"/>
    </font>
    <font>
      <sz val="10"/>
      <color indexed="8"/>
      <name val="Verdana"/>
      <family val="2"/>
    </font>
    <font>
      <i/>
      <sz val="10"/>
      <color indexed="8"/>
      <name val="Verdana"/>
      <family val="2"/>
    </font>
    <font>
      <sz val="10"/>
      <color indexed="54"/>
      <name val="Verdana"/>
      <family val="2"/>
    </font>
    <font>
      <b/>
      <sz val="11"/>
      <color indexed="8"/>
      <name val="Verdana"/>
      <family val="2"/>
    </font>
    <font>
      <sz val="10"/>
      <color indexed="9"/>
      <name val="Verdana"/>
      <family val="2"/>
    </font>
    <font>
      <b/>
      <sz val="12"/>
      <color indexed="9"/>
      <name val="Verdana"/>
      <family val="2"/>
    </font>
    <font>
      <sz val="11"/>
      <color indexed="8"/>
      <name val="Arial"/>
      <family val="2"/>
    </font>
    <font>
      <sz val="11"/>
      <color indexed="62"/>
      <name val="Calibri"/>
      <family val="2"/>
    </font>
    <font>
      <i/>
      <sz val="11"/>
      <color indexed="23"/>
      <name val="Calibri"/>
      <family val="2"/>
    </font>
    <font>
      <vertAlign val="superscript"/>
      <sz val="11"/>
      <name val="Arial"/>
      <family val="2"/>
    </font>
    <font>
      <sz val="11"/>
      <color indexed="17"/>
      <name val="Calibri"/>
      <family val="2"/>
    </font>
    <font>
      <b/>
      <sz val="12"/>
      <name val="Helvetica"/>
    </font>
    <font>
      <b/>
      <sz val="15"/>
      <color indexed="56"/>
      <name val="Calibri"/>
      <family val="2"/>
    </font>
    <font>
      <b/>
      <sz val="13"/>
      <color indexed="56"/>
      <name val="Calibri"/>
      <family val="2"/>
    </font>
    <font>
      <b/>
      <sz val="11"/>
      <color indexed="56"/>
      <name val="Calibri"/>
      <family val="2"/>
    </font>
    <font>
      <u/>
      <sz val="10"/>
      <color indexed="12"/>
      <name val="Arial"/>
      <family val="2"/>
    </font>
    <font>
      <sz val="6.15"/>
      <name val="Arial"/>
      <family val="2"/>
    </font>
    <font>
      <sz val="10"/>
      <name val="Geneva"/>
    </font>
    <font>
      <sz val="10"/>
      <name val="Arabic Transparent"/>
      <charset val="178"/>
    </font>
    <font>
      <sz val="11"/>
      <color indexed="60"/>
      <name val="Calibri"/>
      <family val="2"/>
    </font>
    <font>
      <sz val="10"/>
      <name val="Courier"/>
      <family val="3"/>
    </font>
    <font>
      <sz val="11"/>
      <name val="Tms Rmn"/>
    </font>
    <font>
      <sz val="12"/>
      <name val="Tms Rmn"/>
    </font>
    <font>
      <sz val="10"/>
      <name val="Helv"/>
    </font>
    <font>
      <b/>
      <sz val="11"/>
      <color indexed="63"/>
      <name val="Calibri"/>
      <family val="2"/>
    </font>
    <font>
      <b/>
      <sz val="6.15"/>
      <name val="Arial"/>
      <family val="2"/>
    </font>
    <font>
      <b/>
      <sz val="4.5"/>
      <name val="Arial"/>
      <family val="2"/>
    </font>
    <font>
      <b/>
      <sz val="12"/>
      <name val="MS Sans Serif"/>
      <family val="2"/>
    </font>
    <font>
      <sz val="4.5"/>
      <name val="Arial"/>
      <family val="2"/>
    </font>
    <font>
      <sz val="9"/>
      <name val="Helvetica"/>
    </font>
    <font>
      <i/>
      <sz val="8"/>
      <name val="Tms Rmn"/>
    </font>
    <font>
      <b/>
      <sz val="18"/>
      <color indexed="56"/>
      <name val="Cambria"/>
      <family val="2"/>
    </font>
    <font>
      <b/>
      <sz val="18"/>
      <color indexed="62"/>
      <name val="Cambria"/>
      <family val="2"/>
    </font>
    <font>
      <b/>
      <sz val="18"/>
      <name val="Arial"/>
      <family val="2"/>
    </font>
    <font>
      <b/>
      <sz val="12"/>
      <name val="Arial"/>
      <family val="2"/>
    </font>
    <font>
      <b/>
      <i/>
      <sz val="9"/>
      <name val="Helvetica"/>
    </font>
    <font>
      <sz val="12"/>
      <color indexed="24"/>
      <name val="Modern"/>
      <family val="3"/>
      <charset val="255"/>
    </font>
    <font>
      <b/>
      <sz val="18"/>
      <color indexed="24"/>
      <name val="Modern"/>
      <family val="3"/>
      <charset val="255"/>
    </font>
    <font>
      <b/>
      <sz val="12"/>
      <color indexed="24"/>
      <name val="Modern"/>
      <family val="3"/>
      <charset val="255"/>
    </font>
    <font>
      <u/>
      <sz val="10"/>
      <color indexed="36"/>
      <name val="Arial"/>
      <family val="2"/>
    </font>
    <font>
      <sz val="10"/>
      <name val="Tahoma"/>
      <family val="2"/>
    </font>
    <font>
      <b/>
      <sz val="8"/>
      <color indexed="8"/>
      <name val="Tahoma"/>
      <family val="2"/>
    </font>
    <font>
      <sz val="7"/>
      <color indexed="8"/>
      <name val="Tahoma"/>
      <family val="2"/>
    </font>
    <font>
      <sz val="10"/>
      <color indexed="10"/>
      <name val="Arial"/>
      <family val="2"/>
    </font>
    <font>
      <b/>
      <sz val="10"/>
      <color theme="1"/>
      <name val="Tahoma"/>
      <family val="2"/>
    </font>
    <font>
      <sz val="8"/>
      <color indexed="8"/>
      <name val="Tahoma"/>
      <family val="2"/>
    </font>
    <font>
      <sz val="7"/>
      <name val="Tahoma"/>
      <family val="2"/>
    </font>
    <font>
      <b/>
      <i/>
      <u/>
      <sz val="9"/>
      <name val="Arial"/>
      <family val="2"/>
    </font>
    <font>
      <b/>
      <u/>
      <sz val="9"/>
      <name val="Arial"/>
      <family val="2"/>
    </font>
    <font>
      <b/>
      <sz val="8"/>
      <color indexed="8"/>
      <name val="Arial"/>
      <family val="2"/>
    </font>
    <font>
      <vertAlign val="superscript"/>
      <sz val="11"/>
      <name val="Tahoma"/>
      <family val="2"/>
    </font>
    <font>
      <sz val="11"/>
      <color rgb="FFC00000"/>
      <name val="Calibri"/>
      <family val="2"/>
      <scheme val="minor"/>
    </font>
    <font>
      <i/>
      <sz val="11"/>
      <color rgb="FF000000"/>
      <name val="Tahoma"/>
      <family val="2"/>
    </font>
    <font>
      <b/>
      <i/>
      <u/>
      <sz val="11"/>
      <name val="Tahoma"/>
      <family val="2"/>
    </font>
    <font>
      <b/>
      <i/>
      <sz val="11"/>
      <color indexed="9"/>
      <name val="Tahoma"/>
      <family val="2"/>
    </font>
    <font>
      <sz val="12.3"/>
      <name val="Georgia"/>
      <family val="1"/>
    </font>
    <font>
      <b/>
      <vertAlign val="superscript"/>
      <sz val="11"/>
      <color theme="1"/>
      <name val="Tahoma"/>
      <family val="2"/>
    </font>
    <font>
      <sz val="11"/>
      <color rgb="FF0000FF"/>
      <name val="Calibri"/>
      <family val="2"/>
      <scheme val="minor"/>
    </font>
    <font>
      <vertAlign val="superscript"/>
      <sz val="10"/>
      <name val="Arial"/>
      <family val="2"/>
    </font>
    <font>
      <sz val="10"/>
      <name val="Arial"/>
      <family val="2"/>
    </font>
    <font>
      <b/>
      <sz val="12"/>
      <name val="Helvetica"/>
      <family val="2"/>
    </font>
    <font>
      <sz val="10"/>
      <name val="Geneva"/>
      <family val="2"/>
    </font>
    <font>
      <sz val="9"/>
      <name val="Helvetica"/>
      <family val="2"/>
    </font>
    <font>
      <b/>
      <i/>
      <sz val="9"/>
      <name val="Helvetica"/>
      <family val="2"/>
    </font>
    <font>
      <sz val="6"/>
      <name val="Arial"/>
      <family val="2"/>
    </font>
    <font>
      <sz val="10"/>
      <name val="CG Times"/>
      <family val="1"/>
    </font>
    <font>
      <b/>
      <sz val="14"/>
      <color theme="1"/>
      <name val="Tahoma"/>
      <family val="2"/>
    </font>
    <font>
      <sz val="8"/>
      <color rgb="FFFF0000"/>
      <name val="Calibri"/>
      <family val="2"/>
    </font>
    <font>
      <sz val="8"/>
      <color rgb="FFFF0000"/>
      <name val="Arial"/>
      <family val="2"/>
    </font>
    <font>
      <i/>
      <sz val="11"/>
      <color rgb="FFFF0000"/>
      <name val="Tahoma"/>
      <family val="2"/>
    </font>
    <font>
      <sz val="9"/>
      <color rgb="FFFF0000"/>
      <name val="Tahoma"/>
      <family val="2"/>
    </font>
    <font>
      <sz val="28"/>
      <color theme="1"/>
      <name val="Tahoma"/>
      <family val="2"/>
    </font>
    <font>
      <sz val="28"/>
      <color theme="1"/>
      <name val="Calibri"/>
      <family val="2"/>
      <scheme val="minor"/>
    </font>
    <font>
      <b/>
      <sz val="11"/>
      <color rgb="FFFF0000"/>
      <name val="Calibri"/>
      <family val="2"/>
      <scheme val="minor"/>
    </font>
    <font>
      <b/>
      <sz val="11"/>
      <color rgb="FFC00000"/>
      <name val="Calibri"/>
      <family val="2"/>
      <scheme val="minor"/>
    </font>
    <font>
      <sz val="12"/>
      <color rgb="FFFF0000"/>
      <name val="Tahoma"/>
      <family val="2"/>
    </font>
    <font>
      <b/>
      <sz val="9"/>
      <color indexed="81"/>
      <name val="Tahoma"/>
      <family val="2"/>
    </font>
    <font>
      <sz val="9"/>
      <color indexed="81"/>
      <name val="Tahoma"/>
      <family val="2"/>
    </font>
    <font>
      <sz val="11"/>
      <color rgb="FFFF0000"/>
      <name val="Calibri"/>
      <family val="2"/>
    </font>
    <font>
      <sz val="11"/>
      <color rgb="FF33CCFF"/>
      <name val="Calibri"/>
      <family val="2"/>
      <scheme val="minor"/>
    </font>
    <font>
      <sz val="11"/>
      <color rgb="FF66FF33"/>
      <name val="Calibri"/>
      <family val="2"/>
      <scheme val="minor"/>
    </font>
    <font>
      <sz val="11"/>
      <color rgb="FF66FF33"/>
      <name val="Tahoma"/>
      <family val="2"/>
    </font>
    <font>
      <sz val="12"/>
      <color rgb="FF000000"/>
      <name val="Tahoma"/>
      <family val="2"/>
    </font>
    <font>
      <b/>
      <sz val="16"/>
      <color theme="1"/>
      <name val="Tahoma"/>
      <family val="2"/>
    </font>
    <font>
      <sz val="11"/>
      <color rgb="FF800000"/>
      <name val="Georgia"/>
      <family val="1"/>
    </font>
    <font>
      <sz val="11"/>
      <color theme="0"/>
      <name val="Calibri"/>
      <family val="2"/>
      <scheme val="minor"/>
    </font>
    <font>
      <u/>
      <sz val="11"/>
      <name val="Tahoma"/>
      <family val="2"/>
    </font>
    <font>
      <sz val="11"/>
      <color theme="1"/>
      <name val="t"/>
    </font>
    <font>
      <u/>
      <sz val="11"/>
      <color theme="10"/>
      <name val="t"/>
    </font>
    <font>
      <sz val="12"/>
      <name val="Tahoma"/>
      <family val="2"/>
    </font>
    <font>
      <sz val="11"/>
      <color rgb="FF00B050"/>
      <name val="t"/>
    </font>
    <font>
      <sz val="11"/>
      <color rgb="FF00B050"/>
      <name val="Calibri"/>
      <family val="2"/>
      <scheme val="minor"/>
    </font>
    <font>
      <u/>
      <sz val="11"/>
      <name val="t"/>
    </font>
    <font>
      <sz val="10"/>
      <color theme="1"/>
      <name val="Tahoma"/>
      <family val="2"/>
    </font>
    <font>
      <b/>
      <sz val="11"/>
      <color indexed="18"/>
      <name val="Tahoma"/>
      <family val="2"/>
    </font>
    <font>
      <sz val="10"/>
      <color indexed="8"/>
      <name val="Tahoma"/>
      <family val="2"/>
    </font>
    <font>
      <b/>
      <sz val="10"/>
      <color indexed="8"/>
      <name val="Tahoma"/>
      <family val="2"/>
    </font>
    <font>
      <b/>
      <u/>
      <sz val="11"/>
      <color indexed="8"/>
      <name val="Tahoma"/>
      <family val="2"/>
    </font>
    <font>
      <u/>
      <sz val="11"/>
      <color indexed="12"/>
      <name val="Tahoma"/>
      <family val="2"/>
    </font>
    <font>
      <sz val="11"/>
      <color indexed="9"/>
      <name val="Tahoma"/>
      <family val="2"/>
    </font>
  </fonts>
  <fills count="57">
    <fill>
      <patternFill patternType="none"/>
    </fill>
    <fill>
      <patternFill patternType="gray125"/>
    </fill>
    <fill>
      <patternFill patternType="solid">
        <fgColor indexed="55"/>
        <bgColor indexed="64"/>
      </patternFill>
    </fill>
    <fill>
      <patternFill patternType="solid">
        <fgColor indexed="40"/>
        <bgColor indexed="64"/>
      </patternFill>
    </fill>
    <fill>
      <patternFill patternType="solid">
        <fgColor indexed="9"/>
        <bgColor indexed="64"/>
      </patternFill>
    </fill>
    <fill>
      <patternFill patternType="solid">
        <fgColor indexed="44"/>
        <bgColor indexed="64"/>
      </patternFill>
    </fill>
    <fill>
      <patternFill patternType="solid">
        <fgColor rgb="FFFF0000"/>
        <bgColor indexed="64"/>
      </patternFill>
    </fill>
    <fill>
      <patternFill patternType="solid">
        <fgColor theme="0" tint="-0.34998626667073579"/>
        <bgColor indexed="64"/>
      </patternFill>
    </fill>
    <fill>
      <patternFill patternType="solid">
        <fgColor rgb="FF00B0F0"/>
        <bgColor indexed="64"/>
      </patternFill>
    </fill>
    <fill>
      <patternFill patternType="solid">
        <fgColor theme="0" tint="-0.499984740745262"/>
        <bgColor indexed="64"/>
      </patternFill>
    </fill>
    <fill>
      <patternFill patternType="solid">
        <fgColor rgb="FF969696"/>
        <bgColor indexed="64"/>
      </patternFill>
    </fill>
    <fill>
      <patternFill patternType="solid">
        <fgColor rgb="FF66CCFF"/>
        <bgColor indexed="64"/>
      </patternFill>
    </fill>
    <fill>
      <patternFill patternType="solid">
        <fgColor indexed="24"/>
        <bgColor indexed="64"/>
      </patternFill>
    </fill>
    <fill>
      <patternFill patternType="solid">
        <fgColor rgb="FF33CCFF"/>
        <bgColor indexed="64"/>
      </patternFill>
    </fill>
    <fill>
      <patternFill patternType="solid">
        <fgColor theme="0"/>
        <bgColor indexed="64"/>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7"/>
        <bgColor indexed="47"/>
      </patternFill>
    </fill>
    <fill>
      <patternFill patternType="solid">
        <fgColor indexed="44"/>
        <bgColor indexed="44"/>
      </patternFill>
    </fill>
    <fill>
      <patternFill patternType="solid">
        <fgColor indexed="27"/>
        <bgColor indexed="27"/>
      </patternFill>
    </fill>
    <fill>
      <patternFill patternType="solid">
        <fgColor indexed="62"/>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57"/>
      </patternFill>
    </fill>
    <fill>
      <patternFill patternType="solid">
        <fgColor indexed="45"/>
        <bgColor indexed="45"/>
      </patternFill>
    </fill>
    <fill>
      <patternFill patternType="solid">
        <fgColor indexed="26"/>
        <bgColor indexed="26"/>
      </patternFill>
    </fill>
    <fill>
      <patternFill patternType="solid">
        <fgColor indexed="43"/>
        <bgColor indexed="43"/>
      </patternFill>
    </fill>
    <fill>
      <patternFill patternType="solid">
        <fgColor indexed="53"/>
      </patternFill>
    </fill>
    <fill>
      <patternFill patternType="solid">
        <fgColor indexed="22"/>
      </patternFill>
    </fill>
    <fill>
      <patternFill patternType="solid">
        <fgColor indexed="55"/>
      </patternFill>
    </fill>
    <fill>
      <patternFill patternType="solid">
        <fgColor indexed="27"/>
        <bgColor indexed="64"/>
      </patternFill>
    </fill>
    <fill>
      <patternFill patternType="solid">
        <fgColor indexed="26"/>
        <bgColor indexed="64"/>
      </patternFill>
    </fill>
    <fill>
      <patternFill patternType="solid">
        <fgColor indexed="26"/>
      </patternFill>
    </fill>
    <fill>
      <patternFill patternType="lightUp">
        <fgColor indexed="9"/>
        <bgColor indexed="55"/>
      </patternFill>
    </fill>
    <fill>
      <patternFill patternType="lightUp">
        <fgColor indexed="9"/>
        <bgColor indexed="53"/>
      </patternFill>
    </fill>
    <fill>
      <patternFill patternType="lightUp">
        <fgColor indexed="9"/>
        <bgColor indexed="22"/>
      </patternFill>
    </fill>
    <fill>
      <patternFill patternType="solid">
        <fgColor indexed="43"/>
      </patternFill>
    </fill>
    <fill>
      <patternFill patternType="solid">
        <fgColor indexed="63"/>
        <bgColor indexed="64"/>
      </patternFill>
    </fill>
    <fill>
      <patternFill patternType="solid">
        <fgColor rgb="FFFFFFCC"/>
      </patternFill>
    </fill>
    <fill>
      <patternFill patternType="solid">
        <fgColor theme="0" tint="-0.14999847407452621"/>
        <bgColor indexed="64"/>
      </patternFill>
    </fill>
    <fill>
      <patternFill patternType="solid">
        <fgColor theme="4"/>
      </patternFill>
    </fill>
    <fill>
      <patternFill patternType="solid">
        <fgColor theme="0" tint="-0.249977111117893"/>
        <bgColor indexed="64"/>
      </patternFill>
    </fill>
    <fill>
      <patternFill patternType="solid">
        <fgColor theme="4" tint="0.79998168889431442"/>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hair">
        <color indexed="8"/>
      </left>
      <right/>
      <top/>
      <bottom style="hair">
        <color indexed="8"/>
      </bottom>
      <diagonal/>
    </border>
    <border>
      <left/>
      <right/>
      <top/>
      <bottom style="hair">
        <color indexed="8"/>
      </bottom>
      <diagonal/>
    </border>
    <border>
      <left style="hair">
        <color indexed="8"/>
      </left>
      <right style="hair">
        <color indexed="8"/>
      </right>
      <top/>
      <bottom style="hair">
        <color indexed="8"/>
      </bottom>
      <diagonal/>
    </border>
    <border>
      <left/>
      <right style="hair">
        <color indexed="8"/>
      </right>
      <top/>
      <bottom style="hair">
        <color indexed="8"/>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style="medium">
        <color rgb="FFD9DCCF"/>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top style="thin">
        <color indexed="62"/>
      </top>
      <bottom style="double">
        <color indexed="62"/>
      </bottom>
      <diagonal/>
    </border>
    <border>
      <left/>
      <right/>
      <top style="double">
        <color indexed="0"/>
      </top>
      <bottom/>
      <diagonal/>
    </border>
    <border>
      <left/>
      <right/>
      <top style="thin">
        <color indexed="64"/>
      </top>
      <bottom style="double">
        <color indexed="64"/>
      </bottom>
      <diagonal/>
    </border>
    <border>
      <left/>
      <right style="medium">
        <color indexed="64"/>
      </right>
      <top/>
      <bottom/>
      <diagonal/>
    </border>
    <border>
      <left style="medium">
        <color indexed="64"/>
      </left>
      <right/>
      <top/>
      <bottom/>
      <diagonal/>
    </border>
    <border>
      <left/>
      <right/>
      <top style="thin">
        <color auto="1"/>
      </top>
      <bottom style="thin">
        <color auto="1"/>
      </bottom>
      <diagonal/>
    </border>
    <border>
      <left/>
      <right style="thin">
        <color indexed="64"/>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3681">
    <xf numFmtId="0" fontId="0" fillId="0" borderId="0"/>
    <xf numFmtId="0" fontId="4" fillId="0" borderId="0" applyNumberFormat="0" applyFill="0" applyBorder="0" applyAlignment="0" applyProtection="0">
      <alignment vertical="top"/>
      <protection locked="0"/>
    </xf>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165" fontId="5"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3" fontId="1" fillId="0" borderId="0" applyFont="0" applyFill="0" applyBorder="0" applyAlignment="0" applyProtection="0"/>
    <xf numFmtId="165" fontId="5" fillId="0" borderId="0" applyFont="0" applyFill="0" applyBorder="0" applyAlignment="0" applyProtection="0"/>
    <xf numFmtId="43" fontId="5"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0"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alignment vertical="top"/>
      <protection locked="0"/>
    </xf>
    <xf numFmtId="0" fontId="14" fillId="0" borderId="0" applyNumberFormat="0" applyFill="0" applyBorder="0" applyAlignment="0" applyProtection="0"/>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5" fillId="0" borderId="0"/>
    <xf numFmtId="0" fontId="5" fillId="0" borderId="0"/>
    <xf numFmtId="0" fontId="5" fillId="0" borderId="0"/>
    <xf numFmtId="0" fontId="8" fillId="0" borderId="0"/>
    <xf numFmtId="0" fontId="5" fillId="0" borderId="0" applyNumberFormat="0" applyFont="0" applyFill="0" applyBorder="0" applyAlignment="0" applyProtection="0"/>
    <xf numFmtId="0" fontId="9" fillId="0" borderId="0"/>
    <xf numFmtId="0" fontId="5" fillId="0" borderId="0"/>
    <xf numFmtId="0" fontId="5" fillId="0" borderId="0"/>
    <xf numFmtId="0" fontId="10" fillId="0" borderId="0"/>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10" fillId="0" borderId="0"/>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10" fillId="0" borderId="0"/>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5" fillId="0" borderId="0"/>
    <xf numFmtId="0" fontId="5" fillId="0" borderId="0"/>
    <xf numFmtId="0" fontId="5" fillId="0" borderId="0"/>
    <xf numFmtId="0" fontId="1" fillId="0" borderId="0"/>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5" fillId="0" borderId="0"/>
    <xf numFmtId="0" fontId="5" fillId="0" borderId="0" applyNumberFormat="0" applyFont="0" applyFill="0" applyBorder="0" applyAlignment="0" applyProtection="0"/>
    <xf numFmtId="0" fontId="5" fillId="0" borderId="0"/>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5" fillId="0" borderId="0"/>
    <xf numFmtId="0" fontId="5" fillId="0" borderId="0"/>
    <xf numFmtId="0" fontId="5" fillId="0" borderId="0" applyNumberFormat="0" applyFont="0" applyFill="0" applyBorder="0" applyAlignment="0" applyProtection="0"/>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5" fillId="0" borderId="0"/>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15" fillId="0" borderId="0"/>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9" fillId="0" borderId="0">
      <alignment vertical="top"/>
    </xf>
    <xf numFmtId="0" fontId="5" fillId="0" borderId="0"/>
    <xf numFmtId="9" fontId="9"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5" fillId="0" borderId="0" applyFont="0" applyFill="0" applyBorder="0" applyAlignment="0" applyProtection="0"/>
    <xf numFmtId="9" fontId="10" fillId="0" borderId="0" applyFont="0" applyFill="0" applyBorder="0" applyAlignment="0" applyProtection="0"/>
    <xf numFmtId="165" fontId="8" fillId="0" borderId="0" applyFont="0" applyFill="0" applyBorder="0" applyAlignment="0" applyProtection="0"/>
    <xf numFmtId="0" fontId="55" fillId="0" borderId="0"/>
    <xf numFmtId="9" fontId="1" fillId="0" borderId="0" applyFont="0" applyFill="0" applyBorder="0" applyAlignment="0" applyProtection="0"/>
    <xf numFmtId="0" fontId="56" fillId="12" borderId="1">
      <alignment horizontal="left" vertical="center" indent="1"/>
    </xf>
    <xf numFmtId="0" fontId="57" fillId="5" borderId="1">
      <alignment horizontal="center" vertical="center"/>
    </xf>
    <xf numFmtId="0" fontId="58" fillId="4" borderId="1">
      <alignment horizontal="left" vertical="center" indent="1"/>
    </xf>
    <xf numFmtId="3" fontId="57" fillId="4" borderId="1">
      <alignment horizontal="right" vertical="center" indent="1"/>
    </xf>
    <xf numFmtId="0" fontId="58" fillId="4" borderId="1">
      <alignment horizontal="left" vertical="center" indent="1"/>
    </xf>
    <xf numFmtId="3" fontId="57" fillId="4" borderId="1">
      <alignment horizontal="right" vertical="center" indent="1"/>
    </xf>
    <xf numFmtId="0" fontId="59" fillId="4" borderId="1">
      <alignment horizontal="left" indent="1"/>
    </xf>
    <xf numFmtId="0" fontId="5" fillId="0" borderId="0" applyNumberFormat="0" applyFill="0" applyBorder="0" applyAlignment="0" applyProtection="0"/>
    <xf numFmtId="0" fontId="5" fillId="0" borderId="0" applyNumberForma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5" fontId="9" fillId="0" borderId="0" applyFont="0" applyFill="0" applyBorder="0" applyAlignment="0" applyProtection="0"/>
    <xf numFmtId="0" fontId="5" fillId="0" borderId="0"/>
    <xf numFmtId="0" fontId="5" fillId="0" borderId="0"/>
    <xf numFmtId="0" fontId="5" fillId="0" borderId="0" applyNumberFormat="0" applyFill="0" applyBorder="0" applyAlignment="0" applyProtection="0"/>
    <xf numFmtId="0" fontId="5" fillId="0" borderId="0"/>
    <xf numFmtId="0" fontId="5" fillId="0" borderId="0"/>
    <xf numFmtId="0" fontId="5" fillId="0" borderId="0"/>
    <xf numFmtId="9" fontId="9" fillId="0" borderId="0" applyFont="0" applyFill="0" applyBorder="0" applyAlignment="0" applyProtection="0"/>
    <xf numFmtId="166" fontId="1" fillId="0" borderId="0" applyFont="0" applyFill="0" applyBorder="0" applyAlignment="0" applyProtection="0"/>
    <xf numFmtId="0" fontId="1" fillId="0" borderId="0"/>
    <xf numFmtId="165" fontId="1" fillId="0" borderId="0" applyFont="0" applyFill="0" applyBorder="0" applyAlignment="0" applyProtection="0"/>
    <xf numFmtId="0" fontId="5" fillId="0" borderId="0"/>
    <xf numFmtId="0" fontId="9" fillId="0" borderId="0"/>
    <xf numFmtId="190" fontId="81" fillId="0" borderId="0" applyFont="0" applyFill="0" applyBorder="0" applyAlignment="0" applyProtection="0"/>
    <xf numFmtId="191" fontId="81" fillId="0" borderId="0" applyFont="0" applyFill="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192" fontId="81" fillId="0" borderId="0" applyFont="0" applyFill="0" applyBorder="0" applyAlignment="0" applyProtection="0"/>
    <xf numFmtId="193" fontId="81" fillId="0" borderId="0" applyFont="0" applyFill="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5"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5" borderId="0" applyNumberFormat="0" applyBorder="0" applyAlignment="0" applyProtection="0"/>
    <xf numFmtId="194" fontId="81" fillId="0" borderId="0" applyFont="0" applyFill="0" applyBorder="0" applyAlignment="0" applyProtection="0"/>
    <xf numFmtId="0" fontId="82" fillId="26" borderId="0" applyNumberFormat="0" applyBorder="0" applyAlignment="0" applyProtection="0"/>
    <xf numFmtId="0" fontId="82" fillId="23" borderId="0" applyNumberFormat="0" applyBorder="0" applyAlignment="0" applyProtection="0"/>
    <xf numFmtId="0" fontId="82" fillId="24" borderId="0" applyNumberFormat="0" applyBorder="0" applyAlignment="0" applyProtection="0"/>
    <xf numFmtId="0" fontId="82" fillId="27" borderId="0" applyNumberFormat="0" applyBorder="0" applyAlignment="0" applyProtection="0"/>
    <xf numFmtId="0" fontId="82" fillId="28" borderId="0" applyNumberFormat="0" applyBorder="0" applyAlignment="0" applyProtection="0"/>
    <xf numFmtId="0" fontId="82" fillId="29" borderId="0" applyNumberFormat="0" applyBorder="0" applyAlignment="0" applyProtection="0"/>
    <xf numFmtId="0" fontId="82" fillId="26" borderId="0" applyNumberFormat="0" applyBorder="0" applyAlignment="0" applyProtection="0"/>
    <xf numFmtId="0" fontId="82" fillId="23" borderId="0" applyNumberFormat="0" applyBorder="0" applyAlignment="0" applyProtection="0"/>
    <xf numFmtId="0" fontId="82" fillId="24" borderId="0" applyNumberFormat="0" applyBorder="0" applyAlignment="0" applyProtection="0"/>
    <xf numFmtId="0" fontId="82" fillId="27" borderId="0" applyNumberFormat="0" applyBorder="0" applyAlignment="0" applyProtection="0"/>
    <xf numFmtId="0" fontId="82" fillId="28" borderId="0" applyNumberFormat="0" applyBorder="0" applyAlignment="0" applyProtection="0"/>
    <xf numFmtId="0" fontId="82" fillId="29"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2" fillId="32"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2" fillId="33"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2" fillId="35"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2" fillId="36"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2" fillId="34"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2" fillId="37"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2" fillId="38"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2" fillId="27" borderId="0" applyNumberFormat="0" applyBorder="0" applyAlignment="0" applyProtection="0"/>
    <xf numFmtId="0" fontId="8" fillId="30" borderId="0" applyNumberFormat="0" applyBorder="0" applyAlignment="0" applyProtection="0"/>
    <xf numFmtId="0" fontId="8" fillId="32" borderId="0" applyNumberFormat="0" applyBorder="0" applyAlignment="0" applyProtection="0"/>
    <xf numFmtId="0" fontId="82" fillId="32"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2" fillId="28" borderId="0" applyNumberFormat="0" applyBorder="0" applyAlignment="0" applyProtection="0"/>
    <xf numFmtId="0" fontId="8" fillId="30" borderId="0" applyNumberFormat="0" applyBorder="0" applyAlignment="0" applyProtection="0"/>
    <xf numFmtId="0" fontId="8" fillId="39" borderId="0" applyNumberFormat="0" applyBorder="0" applyAlignment="0" applyProtection="0"/>
    <xf numFmtId="0" fontId="82" fillId="40"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82" fillId="41" borderId="0" applyNumberFormat="0" applyBorder="0" applyAlignment="0" applyProtection="0"/>
    <xf numFmtId="0" fontId="21" fillId="0" borderId="3">
      <alignment horizontal="center" vertical="center"/>
    </xf>
    <xf numFmtId="0" fontId="6" fillId="0" borderId="0">
      <alignment horizontal="left" wrapText="1"/>
    </xf>
    <xf numFmtId="0" fontId="23" fillId="0" borderId="0" applyNumberFormat="0" applyFill="0" applyBorder="0" applyAlignment="0" applyProtection="0"/>
    <xf numFmtId="0" fontId="83" fillId="17" borderId="0" applyNumberFormat="0" applyBorder="0" applyAlignment="0" applyProtection="0"/>
    <xf numFmtId="0" fontId="84" fillId="42" borderId="15" applyNumberFormat="0" applyAlignment="0" applyProtection="0"/>
    <xf numFmtId="0" fontId="84" fillId="42" borderId="15" applyNumberFormat="0" applyAlignment="0" applyProtection="0"/>
    <xf numFmtId="0" fontId="85" fillId="0" borderId="16" applyNumberFormat="0" applyFill="0" applyAlignment="0" applyProtection="0"/>
    <xf numFmtId="0" fontId="86" fillId="43" borderId="17" applyNumberFormat="0" applyAlignment="0" applyProtection="0"/>
    <xf numFmtId="168" fontId="87" fillId="44" borderId="1">
      <alignment horizontal="right" vertical="center" indent="1"/>
    </xf>
    <xf numFmtId="3" fontId="87" fillId="4" borderId="1">
      <alignment horizontal="right" vertical="center" indent="1"/>
    </xf>
    <xf numFmtId="0" fontId="88" fillId="44" borderId="1">
      <alignment horizontal="right" vertical="center" indent="1"/>
    </xf>
    <xf numFmtId="3" fontId="88" fillId="4" borderId="1">
      <alignment horizontal="right" vertical="center" indent="1"/>
    </xf>
    <xf numFmtId="170" fontId="88" fillId="4" borderId="1">
      <alignment horizontal="right" vertical="center" indent="1"/>
    </xf>
    <xf numFmtId="0" fontId="89" fillId="4" borderId="1">
      <alignment horizontal="left" vertical="center" indent="1"/>
    </xf>
    <xf numFmtId="0" fontId="5" fillId="4" borderId="18"/>
    <xf numFmtId="0" fontId="90" fillId="15" borderId="1">
      <alignment horizontal="center" vertical="center"/>
    </xf>
    <xf numFmtId="168" fontId="87" fillId="4" borderId="1">
      <alignment horizontal="right" vertical="center" indent="1"/>
    </xf>
    <xf numFmtId="3" fontId="87" fillId="4" borderId="1">
      <alignment horizontal="right" vertical="center" indent="1"/>
    </xf>
    <xf numFmtId="0" fontId="5" fillId="4" borderId="0"/>
    <xf numFmtId="0" fontId="59" fillId="4" borderId="1">
      <alignment horizontal="left" vertical="center" indent="1"/>
    </xf>
    <xf numFmtId="0" fontId="59" fillId="4" borderId="19">
      <alignment horizontal="left" vertical="center" indent="1"/>
    </xf>
    <xf numFmtId="0" fontId="90" fillId="4" borderId="20">
      <alignment horizontal="left" vertical="center" indent="1"/>
    </xf>
    <xf numFmtId="0" fontId="88" fillId="4" borderId="1">
      <alignment horizontal="right" vertical="center" indent="1"/>
    </xf>
    <xf numFmtId="3" fontId="88" fillId="4" borderId="1">
      <alignment horizontal="right" vertical="center" indent="1"/>
    </xf>
    <xf numFmtId="0" fontId="91" fillId="12" borderId="1">
      <alignment horizontal="left" vertical="center" indent="1"/>
    </xf>
    <xf numFmtId="0" fontId="92" fillId="12" borderId="1">
      <alignment horizontal="left" vertical="center" indent="1"/>
    </xf>
    <xf numFmtId="0" fontId="93" fillId="4" borderId="18"/>
    <xf numFmtId="0" fontId="90" fillId="45" borderId="1">
      <alignment horizontal="left" vertical="center" indent="1"/>
    </xf>
    <xf numFmtId="165" fontId="1" fillId="0" borderId="0" applyFont="0" applyFill="0" applyBorder="0" applyAlignment="0" applyProtection="0"/>
    <xf numFmtId="195" fontId="1" fillId="0" borderId="0" applyFont="0" applyFill="0" applyBorder="0" applyAlignment="0" applyProtection="0"/>
    <xf numFmtId="166" fontId="8" fillId="0" borderId="0" applyFont="0" applyFill="0" applyBorder="0" applyAlignment="0" applyProtection="0"/>
    <xf numFmtId="165" fontId="8"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96" fontId="5" fillId="0" borderId="0" applyFont="0" applyFill="0" applyBorder="0" applyAlignment="0" applyProtection="0"/>
    <xf numFmtId="165" fontId="8"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95" fontId="5" fillId="0" borderId="0" applyFont="0" applyFill="0" applyBorder="0" applyAlignment="0" applyProtection="0"/>
    <xf numFmtId="165" fontId="8" fillId="0" borderId="0" applyFont="0" applyFill="0" applyBorder="0" applyAlignment="0" applyProtection="0"/>
    <xf numFmtId="165" fontId="1"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5" fontId="8" fillId="0" borderId="0" applyFont="0" applyFill="0" applyBorder="0" applyAlignment="0" applyProtection="0"/>
    <xf numFmtId="3" fontId="5" fillId="0" borderId="0" applyFont="0" applyFill="0" applyBorder="0" applyAlignment="0" applyProtection="0"/>
    <xf numFmtId="0" fontId="5" fillId="46" borderId="21" applyNumberFormat="0" applyFont="0" applyAlignment="0" applyProtection="0"/>
    <xf numFmtId="0" fontId="8" fillId="46" borderId="21" applyNumberFormat="0" applyFont="0" applyAlignment="0" applyProtection="0"/>
    <xf numFmtId="197" fontId="5" fillId="0" borderId="0" applyFont="0" applyFill="0" applyBorder="0" applyAlignment="0" applyProtection="0"/>
    <xf numFmtId="14" fontId="5" fillId="0" borderId="0" applyFont="0" applyFill="0" applyBorder="0" applyAlignment="0" applyProtection="0"/>
    <xf numFmtId="168" fontId="21" fillId="0" borderId="0" applyBorder="0"/>
    <xf numFmtId="168" fontId="21" fillId="0" borderId="13"/>
    <xf numFmtId="0" fontId="19" fillId="47" borderId="0" applyNumberFormat="0" applyBorder="0" applyAlignment="0" applyProtection="0"/>
    <xf numFmtId="0" fontId="19" fillId="48" borderId="0" applyNumberFormat="0" applyBorder="0" applyAlignment="0" applyProtection="0"/>
    <xf numFmtId="0" fontId="19" fillId="49" borderId="0" applyNumberFormat="0" applyBorder="0" applyAlignment="0" applyProtection="0"/>
    <xf numFmtId="0" fontId="94" fillId="21" borderId="15" applyNumberFormat="0" applyAlignment="0" applyProtection="0"/>
    <xf numFmtId="198" fontId="5" fillId="0" borderId="0" applyFont="0" applyFill="0" applyBorder="0" applyAlignment="0" applyProtection="0"/>
    <xf numFmtId="198" fontId="5" fillId="0" borderId="0" applyFont="0" applyFill="0" applyBorder="0" applyAlignment="0" applyProtection="0"/>
    <xf numFmtId="0" fontId="5" fillId="0" borderId="0" applyFont="0" applyFill="0" applyBorder="0" applyAlignment="0" applyProtection="0"/>
    <xf numFmtId="0" fontId="95" fillId="0" borderId="0" applyNumberFormat="0" applyFill="0" applyBorder="0" applyAlignment="0" applyProtection="0"/>
    <xf numFmtId="2" fontId="5" fillId="0" borderId="0" applyFont="0" applyFill="0" applyBorder="0" applyAlignment="0" applyProtection="0"/>
    <xf numFmtId="1" fontId="96" fillId="0" borderId="0" applyNumberFormat="0" applyFill="0" applyBorder="0" applyAlignment="0" applyProtection="0">
      <alignment horizontal="center" vertical="top"/>
    </xf>
    <xf numFmtId="0" fontId="97" fillId="18" borderId="0" applyNumberFormat="0" applyBorder="0" applyAlignment="0" applyProtection="0"/>
    <xf numFmtId="38" fontId="16" fillId="15" borderId="0" applyNumberFormat="0" applyBorder="0" applyAlignment="0" applyProtection="0"/>
    <xf numFmtId="199" fontId="98" fillId="0" borderId="12" applyNumberFormat="0" applyFill="0" applyBorder="0" applyProtection="0">
      <alignment horizontal="left"/>
    </xf>
    <xf numFmtId="0" fontId="99" fillId="0" borderId="22" applyNumberFormat="0" applyFill="0" applyAlignment="0" applyProtection="0"/>
    <xf numFmtId="0" fontId="100" fillId="0" borderId="23" applyNumberFormat="0" applyFill="0" applyAlignment="0" applyProtection="0"/>
    <xf numFmtId="0" fontId="101" fillId="0" borderId="24" applyNumberFormat="0" applyFill="0" applyAlignment="0" applyProtection="0"/>
    <xf numFmtId="0" fontId="101" fillId="0" borderId="0" applyNumberFormat="0" applyFill="0" applyBorder="0" applyAlignment="0" applyProtection="0"/>
    <xf numFmtId="0" fontId="102"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170" fontId="81" fillId="0" borderId="0" applyFont="0" applyFill="0" applyBorder="0" applyAlignment="0" applyProtection="0"/>
    <xf numFmtId="3" fontId="81" fillId="0" borderId="0" applyFont="0" applyFill="0" applyBorder="0" applyAlignment="0" applyProtection="0"/>
    <xf numFmtId="10" fontId="16" fillId="4" borderId="1" applyNumberFormat="0" applyBorder="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94" fillId="21" borderId="15" applyNumberFormat="0" applyAlignment="0" applyProtection="0"/>
    <xf numFmtId="0" fontId="83" fillId="17" borderId="0" applyNumberFormat="0" applyBorder="0" applyAlignment="0" applyProtection="0"/>
    <xf numFmtId="0" fontId="85" fillId="0" borderId="16" applyNumberFormat="0" applyFill="0" applyAlignment="0" applyProtection="0"/>
    <xf numFmtId="0" fontId="103" fillId="0" borderId="18" applyNumberFormat="0" applyFill="0" applyProtection="0">
      <alignment horizontal="left" vertical="top" wrapText="1"/>
    </xf>
    <xf numFmtId="0" fontId="104" fillId="0" borderId="0"/>
    <xf numFmtId="41" fontId="21" fillId="0" borderId="0" applyFont="0" applyFill="0" applyBorder="0" applyAlignment="0" applyProtection="0"/>
    <xf numFmtId="43" fontId="21"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200" fontId="5" fillId="0" borderId="0" applyFont="0" applyFill="0" applyBorder="0" applyAlignment="0" applyProtection="0"/>
    <xf numFmtId="201" fontId="5" fillId="0" borderId="0" applyFont="0" applyFill="0" applyBorder="0" applyAlignment="0" applyProtection="0"/>
    <xf numFmtId="202" fontId="21" fillId="0" borderId="0" applyFont="0" applyFill="0" applyBorder="0" applyAlignment="0" applyProtection="0"/>
    <xf numFmtId="203" fontId="21" fillId="0" borderId="0" applyFont="0" applyFill="0" applyBorder="0" applyAlignment="0" applyProtection="0"/>
    <xf numFmtId="0" fontId="105" fillId="0" borderId="0" applyNumberFormat="0">
      <alignment horizontal="right"/>
    </xf>
    <xf numFmtId="0" fontId="106" fillId="50" borderId="0" applyNumberFormat="0" applyBorder="0" applyAlignment="0" applyProtection="0"/>
    <xf numFmtId="0" fontId="106" fillId="50" borderId="0" applyNumberFormat="0" applyBorder="0" applyAlignment="0" applyProtection="0"/>
    <xf numFmtId="0" fontId="107" fillId="0" borderId="0"/>
    <xf numFmtId="0" fontId="108" fillId="0" borderId="0"/>
    <xf numFmtId="0" fontId="109"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21" fillId="0" borderId="0"/>
    <xf numFmtId="0" fontId="21" fillId="0" borderId="0"/>
    <xf numFmtId="0" fontId="5" fillId="0" borderId="0"/>
    <xf numFmtId="0" fontId="110" fillId="0" borderId="0"/>
    <xf numFmtId="0" fontId="5" fillId="0" borderId="0"/>
    <xf numFmtId="0" fontId="1" fillId="0" borderId="0"/>
    <xf numFmtId="0" fontId="110" fillId="0" borderId="0"/>
    <xf numFmtId="0" fontId="8" fillId="0" borderId="0"/>
    <xf numFmtId="0" fontId="1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8" fillId="0" borderId="0"/>
    <xf numFmtId="0" fontId="5" fillId="0" borderId="0"/>
    <xf numFmtId="0" fontId="5" fillId="0" borderId="0"/>
    <xf numFmtId="0" fontId="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0" fillId="0" borderId="0"/>
    <xf numFmtId="0" fontId="5" fillId="0" borderId="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xf numFmtId="0" fontId="5" fillId="0" borderId="0"/>
    <xf numFmtId="0" fontId="5" fillId="0" borderId="0"/>
    <xf numFmtId="0" fontId="110" fillId="0" borderId="0"/>
    <xf numFmtId="0" fontId="110" fillId="0" borderId="0"/>
    <xf numFmtId="0" fontId="110" fillId="0" borderId="0"/>
    <xf numFmtId="0" fontId="5" fillId="0" borderId="0"/>
    <xf numFmtId="0" fontId="110" fillId="0" borderId="0"/>
    <xf numFmtId="0" fontId="5" fillId="0" borderId="0"/>
    <xf numFmtId="0" fontId="11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0" fillId="0" borderId="0"/>
    <xf numFmtId="0" fontId="110" fillId="0" borderId="0"/>
    <xf numFmtId="0" fontId="5" fillId="0" borderId="0"/>
    <xf numFmtId="0" fontId="5" fillId="0" borderId="0"/>
    <xf numFmtId="0" fontId="5" fillId="0" borderId="0"/>
    <xf numFmtId="0" fontId="5" fillId="0" borderId="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5" fillId="0" borderId="0"/>
    <xf numFmtId="0" fontId="5" fillId="0" borderId="0"/>
    <xf numFmtId="0" fontId="5" fillId="0" borderId="0"/>
    <xf numFmtId="0" fontId="5" fillId="0" borderId="0"/>
    <xf numFmtId="0" fontId="1"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8"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04" fontId="21" fillId="0" borderId="0" applyFill="0" applyBorder="0" applyAlignment="0" applyProtection="0">
      <alignment horizontal="right"/>
    </xf>
    <xf numFmtId="0" fontId="8" fillId="46" borderId="21" applyNumberFormat="0" applyFont="0" applyAlignment="0" applyProtection="0"/>
    <xf numFmtId="0" fontId="81" fillId="0" borderId="0">
      <alignment horizontal="left"/>
    </xf>
    <xf numFmtId="0" fontId="111" fillId="42" borderId="25" applyNumberFormat="0" applyAlignment="0" applyProtection="0"/>
    <xf numFmtId="10"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205" fontId="108" fillId="0" borderId="0" applyFont="0" applyFill="0" applyBorder="0" applyAlignment="0" applyProtection="0"/>
    <xf numFmtId="206" fontId="81" fillId="0" borderId="0" applyFont="0" applyFill="0" applyBorder="0" applyAlignment="0" applyProtection="0"/>
    <xf numFmtId="207" fontId="81" fillId="0" borderId="0" applyFont="0" applyFill="0" applyBorder="0" applyAlignment="0" applyProtection="0"/>
    <xf numFmtId="9" fontId="11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81" fillId="0" borderId="0"/>
    <xf numFmtId="3" fontId="103" fillId="0" borderId="0" applyFill="0" applyBorder="0" applyProtection="0">
      <alignment horizontal="right"/>
    </xf>
    <xf numFmtId="49" fontId="103" fillId="0" borderId="0" applyFill="0" applyBorder="0" applyProtection="0">
      <alignment horizontal="right"/>
    </xf>
    <xf numFmtId="49" fontId="103" fillId="0" borderId="0" applyFill="0" applyBorder="0" applyProtection="0">
      <alignment horizontal="left"/>
    </xf>
    <xf numFmtId="49" fontId="112" fillId="0" borderId="0" applyFill="0" applyBorder="0" applyProtection="0">
      <alignment horizontal="right"/>
    </xf>
    <xf numFmtId="49" fontId="6" fillId="0" borderId="0" applyFill="0" applyBorder="0" applyProtection="0">
      <alignment horizontal="left"/>
    </xf>
    <xf numFmtId="0" fontId="112" fillId="0" borderId="0" applyNumberFormat="0" applyFill="0" applyBorder="0" applyProtection="0"/>
    <xf numFmtId="49" fontId="112" fillId="0" borderId="18" applyFill="0" applyProtection="0">
      <alignment horizontal="center"/>
    </xf>
    <xf numFmtId="49" fontId="112" fillId="0" borderId="18" applyFill="0" applyProtection="0">
      <alignment horizontal="center" vertical="justify" wrapText="1"/>
    </xf>
    <xf numFmtId="49" fontId="113" fillId="0" borderId="18" applyFill="0" applyProtection="0">
      <alignment horizontal="center" vertical="top" wrapText="1"/>
    </xf>
    <xf numFmtId="49" fontId="112" fillId="0" borderId="0" applyFill="0" applyBorder="0" applyProtection="0">
      <alignment horizontal="right" vertical="top"/>
    </xf>
    <xf numFmtId="49" fontId="103" fillId="0" borderId="0" applyFill="0" applyBorder="0" applyProtection="0">
      <alignment horizontal="right" vertical="top" wrapText="1"/>
    </xf>
    <xf numFmtId="0" fontId="10" fillId="0" borderId="0" applyNumberFormat="0" applyFill="0" applyBorder="0" applyAlignment="0" applyProtection="0"/>
    <xf numFmtId="0" fontId="114" fillId="0" borderId="0" applyNumberFormat="0" applyFill="0" applyBorder="0" applyAlignment="0" applyProtection="0"/>
    <xf numFmtId="49" fontId="112" fillId="0" borderId="26" applyFill="0" applyProtection="0">
      <alignment horizontal="center"/>
    </xf>
    <xf numFmtId="49" fontId="112" fillId="0" borderId="26" applyFill="0" applyProtection="0">
      <alignment horizontal="center" wrapText="1"/>
    </xf>
    <xf numFmtId="0" fontId="112" fillId="0" borderId="26" applyFill="0" applyProtection="0">
      <alignment horizontal="center"/>
    </xf>
    <xf numFmtId="0" fontId="113" fillId="0" borderId="26" applyFill="0" applyProtection="0">
      <alignment horizontal="center" vertical="top"/>
    </xf>
    <xf numFmtId="0" fontId="103" fillId="0" borderId="27" applyNumberFormat="0" applyFill="0" applyProtection="0">
      <alignment vertical="top"/>
    </xf>
    <xf numFmtId="49" fontId="112" fillId="0" borderId="27" applyFill="0" applyProtection="0">
      <alignment horizontal="center" vertical="justify" wrapText="1"/>
    </xf>
    <xf numFmtId="49" fontId="112" fillId="0" borderId="27" applyFill="0" applyProtection="0">
      <alignment horizontal="center"/>
    </xf>
    <xf numFmtId="0" fontId="112" fillId="0" borderId="27" applyFill="0" applyProtection="0">
      <alignment horizontal="center"/>
    </xf>
    <xf numFmtId="0" fontId="113" fillId="0" borderId="27" applyFill="0" applyProtection="0">
      <alignment horizontal="center" vertical="top"/>
    </xf>
    <xf numFmtId="0" fontId="112" fillId="0" borderId="0" applyNumberFormat="0" applyFill="0" applyBorder="0" applyProtection="0">
      <alignment horizontal="left"/>
    </xf>
    <xf numFmtId="0" fontId="103" fillId="51" borderId="18" applyNumberFormat="0" applyAlignment="0" applyProtection="0"/>
    <xf numFmtId="3" fontId="103" fillId="51" borderId="18" applyProtection="0">
      <alignment horizontal="right"/>
    </xf>
    <xf numFmtId="49" fontId="103" fillId="15" borderId="0" applyBorder="0" applyProtection="0">
      <alignment horizontal="right"/>
    </xf>
    <xf numFmtId="0" fontId="115" fillId="51" borderId="18" applyNumberFormat="0" applyProtection="0">
      <alignment horizontal="left" vertical="top" wrapText="1"/>
    </xf>
    <xf numFmtId="0" fontId="103" fillId="0" borderId="18" applyNumberFormat="0" applyFill="0" applyAlignment="0" applyProtection="0"/>
    <xf numFmtId="3" fontId="103" fillId="0" borderId="18" applyFill="0" applyProtection="0">
      <alignment horizontal="right"/>
    </xf>
    <xf numFmtId="0" fontId="115" fillId="0" borderId="18" applyNumberFormat="0" applyFill="0" applyProtection="0">
      <alignment horizontal="left" vertical="top" wrapText="1"/>
    </xf>
    <xf numFmtId="0" fontId="97" fillId="18" borderId="0" applyNumberFormat="0" applyBorder="0" applyAlignment="0" applyProtection="0"/>
    <xf numFmtId="0" fontId="21" fillId="0" borderId="5">
      <alignment horizontal="center" vertical="center"/>
    </xf>
    <xf numFmtId="41" fontId="5" fillId="0" borderId="0" applyFont="0" applyFill="0" applyBorder="0" applyAlignment="0" applyProtection="0"/>
    <xf numFmtId="0" fontId="111" fillId="42" borderId="25" applyNumberFormat="0" applyAlignment="0" applyProtection="0"/>
    <xf numFmtId="208" fontId="5" fillId="0" borderId="0" applyFont="0" applyFill="0" applyBorder="0" applyAlignment="0" applyProtection="0"/>
    <xf numFmtId="199" fontId="116" fillId="0" borderId="12" applyNumberFormat="0" applyFill="0" applyBorder="0" applyProtection="0">
      <alignment horizontal="left"/>
    </xf>
    <xf numFmtId="0" fontId="5" fillId="0" borderId="0"/>
    <xf numFmtId="0" fontId="117" fillId="0" borderId="0"/>
    <xf numFmtId="0" fontId="5" fillId="0" borderId="0" applyNumberFormat="0"/>
    <xf numFmtId="0" fontId="95" fillId="0" borderId="0" applyNumberFormat="0" applyFill="0" applyBorder="0" applyAlignment="0" applyProtection="0"/>
    <xf numFmtId="0" fontId="118" fillId="0" borderId="0" applyNumberFormat="0" applyFill="0" applyBorder="0" applyAlignment="0" applyProtection="0"/>
    <xf numFmtId="0" fontId="118" fillId="0" borderId="0" applyNumberFormat="0" applyFill="0" applyBorder="0" applyAlignment="0" applyProtection="0"/>
    <xf numFmtId="0" fontId="119" fillId="0" borderId="0" applyNumberFormat="0" applyFill="0" applyBorder="0" applyAlignment="0" applyProtection="0"/>
    <xf numFmtId="0" fontId="120" fillId="0" borderId="0" applyNumberFormat="0" applyFont="0" applyFill="0" applyAlignment="0" applyProtection="0"/>
    <xf numFmtId="0" fontId="99" fillId="0" borderId="22" applyNumberFormat="0" applyFill="0" applyAlignment="0" applyProtection="0"/>
    <xf numFmtId="0" fontId="121" fillId="0" borderId="0" applyNumberFormat="0" applyFont="0" applyFill="0" applyAlignment="0" applyProtection="0"/>
    <xf numFmtId="0" fontId="100" fillId="0" borderId="23" applyNumberFormat="0" applyFill="0" applyAlignment="0" applyProtection="0"/>
    <xf numFmtId="0" fontId="101" fillId="0" borderId="24" applyNumberFormat="0" applyFill="0" applyAlignment="0" applyProtection="0"/>
    <xf numFmtId="0" fontId="101" fillId="0" borderId="0" applyNumberFormat="0" applyFill="0" applyBorder="0" applyAlignment="0" applyProtection="0"/>
    <xf numFmtId="199" fontId="116" fillId="0" borderId="12" applyNumberFormat="0" applyFill="0" applyBorder="0" applyProtection="0">
      <alignment horizontal="right"/>
    </xf>
    <xf numFmtId="0" fontId="19" fillId="0" borderId="28" applyNumberFormat="0" applyFill="0" applyAlignment="0" applyProtection="0"/>
    <xf numFmtId="0" fontId="5" fillId="0" borderId="29" applyNumberFormat="0" applyFont="0" applyBorder="0" applyAlignment="0" applyProtection="0"/>
    <xf numFmtId="199" fontId="122" fillId="0" borderId="0" applyNumberFormat="0" applyFill="0" applyBorder="0" applyAlignment="0" applyProtection="0">
      <alignment horizontal="left"/>
    </xf>
    <xf numFmtId="0" fontId="86" fillId="43" borderId="17" applyNumberFormat="0" applyAlignment="0" applyProtection="0"/>
    <xf numFmtId="43" fontId="5" fillId="0" borderId="0" applyFont="0" applyFill="0" applyBorder="0" applyAlignment="0" applyProtection="0"/>
    <xf numFmtId="0" fontId="23" fillId="0" borderId="0" applyNumberFormat="0" applyFill="0" applyBorder="0" applyAlignment="0" applyProtection="0"/>
    <xf numFmtId="0" fontId="123" fillId="0" borderId="0" applyProtection="0"/>
    <xf numFmtId="209" fontId="123" fillId="0" borderId="0" applyProtection="0"/>
    <xf numFmtId="0" fontId="124" fillId="0" borderId="0" applyProtection="0"/>
    <xf numFmtId="0" fontId="125" fillId="0" borderId="0" applyProtection="0"/>
    <xf numFmtId="0" fontId="123" fillId="0" borderId="30" applyProtection="0"/>
    <xf numFmtId="0" fontId="123" fillId="0" borderId="0"/>
    <xf numFmtId="10" fontId="123" fillId="0" borderId="0" applyProtection="0"/>
    <xf numFmtId="0" fontId="123" fillId="0" borderId="0"/>
    <xf numFmtId="2" fontId="123" fillId="0" borderId="0" applyProtection="0"/>
    <xf numFmtId="4" fontId="123" fillId="0" borderId="0" applyProtection="0"/>
    <xf numFmtId="0" fontId="126"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0" fillId="0" borderId="0"/>
    <xf numFmtId="210" fontId="10" fillId="0" borderId="0" applyFont="0" applyFill="0" applyBorder="0" applyAlignment="0" applyProtection="0"/>
    <xf numFmtId="211" fontId="10" fillId="0" borderId="0" applyFont="0" applyFill="0" applyBorder="0" applyAlignment="0" applyProtection="0"/>
    <xf numFmtId="38" fontId="10" fillId="0" borderId="0" applyFont="0" applyFill="0" applyBorder="0" applyAlignment="0" applyProtection="0"/>
    <xf numFmtId="40" fontId="10" fillId="0" borderId="0" applyFont="0" applyFill="0" applyBorder="0" applyAlignment="0" applyProtection="0"/>
    <xf numFmtId="0" fontId="9" fillId="0" borderId="0"/>
    <xf numFmtId="0" fontId="9" fillId="0" borderId="0"/>
    <xf numFmtId="165" fontId="1" fillId="0" borderId="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1" fillId="0" borderId="0"/>
    <xf numFmtId="0" fontId="1" fillId="0" borderId="0"/>
    <xf numFmtId="0" fontId="146" fillId="0" borderId="0" applyNumberFormat="0" applyFont="0" applyFill="0" applyBorder="0" applyAlignment="0" applyProtection="0"/>
    <xf numFmtId="0" fontId="1" fillId="0" borderId="0"/>
    <xf numFmtId="0" fontId="1" fillId="0" borderId="0"/>
    <xf numFmtId="198" fontId="1" fillId="0" borderId="0"/>
    <xf numFmtId="198" fontId="1" fillId="0" borderId="0"/>
    <xf numFmtId="198" fontId="4" fillId="0" borderId="0" applyNumberFormat="0" applyFill="0" applyBorder="0" applyAlignment="0" applyProtection="0">
      <alignment vertical="top"/>
      <protection locked="0"/>
    </xf>
    <xf numFmtId="198" fontId="8" fillId="0" borderId="0"/>
    <xf numFmtId="198" fontId="5" fillId="0" borderId="0" applyNumberFormat="0" applyFill="0" applyBorder="0" applyAlignment="0" applyProtection="0"/>
    <xf numFmtId="198" fontId="5" fillId="0" borderId="0" applyNumberFormat="0" applyFill="0" applyBorder="0" applyAlignment="0" applyProtection="0"/>
    <xf numFmtId="198" fontId="5" fillId="0" borderId="0" applyNumberFormat="0" applyFill="0" applyBorder="0" applyAlignment="0" applyProtection="0"/>
    <xf numFmtId="198" fontId="5" fillId="0" borderId="0" applyNumberFormat="0" applyFill="0" applyBorder="0" applyAlignment="0" applyProtection="0"/>
    <xf numFmtId="198" fontId="55" fillId="0" borderId="0"/>
    <xf numFmtId="198" fontId="8" fillId="16" borderId="0" applyNumberFormat="0" applyBorder="0" applyAlignment="0" applyProtection="0"/>
    <xf numFmtId="198" fontId="8" fillId="17" borderId="0" applyNumberFormat="0" applyBorder="0" applyAlignment="0" applyProtection="0"/>
    <xf numFmtId="198" fontId="8" fillId="18" borderId="0" applyNumberFormat="0" applyBorder="0" applyAlignment="0" applyProtection="0"/>
    <xf numFmtId="198" fontId="8" fillId="19" borderId="0" applyNumberFormat="0" applyBorder="0" applyAlignment="0" applyProtection="0"/>
    <xf numFmtId="198" fontId="8" fillId="20" borderId="0" applyNumberFormat="0" applyBorder="0" applyAlignment="0" applyProtection="0"/>
    <xf numFmtId="198" fontId="8" fillId="21" borderId="0" applyNumberFormat="0" applyBorder="0" applyAlignment="0" applyProtection="0"/>
    <xf numFmtId="198" fontId="8" fillId="16" borderId="0" applyNumberFormat="0" applyBorder="0" applyAlignment="0" applyProtection="0"/>
    <xf numFmtId="198" fontId="8" fillId="17" borderId="0" applyNumberFormat="0" applyBorder="0" applyAlignment="0" applyProtection="0"/>
    <xf numFmtId="198" fontId="8" fillId="18" borderId="0" applyNumberFormat="0" applyBorder="0" applyAlignment="0" applyProtection="0"/>
    <xf numFmtId="198" fontId="8" fillId="19" borderId="0" applyNumberFormat="0" applyBorder="0" applyAlignment="0" applyProtection="0"/>
    <xf numFmtId="198" fontId="8" fillId="20" borderId="0" applyNumberFormat="0" applyBorder="0" applyAlignment="0" applyProtection="0"/>
    <xf numFmtId="198" fontId="8" fillId="21" borderId="0" applyNumberFormat="0" applyBorder="0" applyAlignment="0" applyProtection="0"/>
    <xf numFmtId="198" fontId="8" fillId="22" borderId="0" applyNumberFormat="0" applyBorder="0" applyAlignment="0" applyProtection="0"/>
    <xf numFmtId="198" fontId="8" fillId="23" borderId="0" applyNumberFormat="0" applyBorder="0" applyAlignment="0" applyProtection="0"/>
    <xf numFmtId="198" fontId="8" fillId="24" borderId="0" applyNumberFormat="0" applyBorder="0" applyAlignment="0" applyProtection="0"/>
    <xf numFmtId="198" fontId="8" fillId="19" borderId="0" applyNumberFormat="0" applyBorder="0" applyAlignment="0" applyProtection="0"/>
    <xf numFmtId="198" fontId="8" fillId="22" borderId="0" applyNumberFormat="0" applyBorder="0" applyAlignment="0" applyProtection="0"/>
    <xf numFmtId="198" fontId="8" fillId="25" borderId="0" applyNumberFormat="0" applyBorder="0" applyAlignment="0" applyProtection="0"/>
    <xf numFmtId="198" fontId="8" fillId="22" borderId="0" applyNumberFormat="0" applyBorder="0" applyAlignment="0" applyProtection="0"/>
    <xf numFmtId="198" fontId="8" fillId="23" borderId="0" applyNumberFormat="0" applyBorder="0" applyAlignment="0" applyProtection="0"/>
    <xf numFmtId="198" fontId="8" fillId="24" borderId="0" applyNumberFormat="0" applyBorder="0" applyAlignment="0" applyProtection="0"/>
    <xf numFmtId="198" fontId="8" fillId="19" borderId="0" applyNumberFormat="0" applyBorder="0" applyAlignment="0" applyProtection="0"/>
    <xf numFmtId="198" fontId="8" fillId="22" borderId="0" applyNumberFormat="0" applyBorder="0" applyAlignment="0" applyProtection="0"/>
    <xf numFmtId="198" fontId="8" fillId="25" borderId="0" applyNumberFormat="0" applyBorder="0" applyAlignment="0" applyProtection="0"/>
    <xf numFmtId="198" fontId="82" fillId="26" borderId="0" applyNumberFormat="0" applyBorder="0" applyAlignment="0" applyProtection="0"/>
    <xf numFmtId="198" fontId="82" fillId="23" borderId="0" applyNumberFormat="0" applyBorder="0" applyAlignment="0" applyProtection="0"/>
    <xf numFmtId="198" fontId="82" fillId="24" borderId="0" applyNumberFormat="0" applyBorder="0" applyAlignment="0" applyProtection="0"/>
    <xf numFmtId="198" fontId="82" fillId="27" borderId="0" applyNumberFormat="0" applyBorder="0" applyAlignment="0" applyProtection="0"/>
    <xf numFmtId="198" fontId="82" fillId="28" borderId="0" applyNumberFormat="0" applyBorder="0" applyAlignment="0" applyProtection="0"/>
    <xf numFmtId="198" fontId="82" fillId="29" borderId="0" applyNumberFormat="0" applyBorder="0" applyAlignment="0" applyProtection="0"/>
    <xf numFmtId="198" fontId="82" fillId="26" borderId="0" applyNumberFormat="0" applyBorder="0" applyAlignment="0" applyProtection="0"/>
    <xf numFmtId="198" fontId="82" fillId="23" borderId="0" applyNumberFormat="0" applyBorder="0" applyAlignment="0" applyProtection="0"/>
    <xf numFmtId="198" fontId="82" fillId="24" borderId="0" applyNumberFormat="0" applyBorder="0" applyAlignment="0" applyProtection="0"/>
    <xf numFmtId="198" fontId="82" fillId="27" borderId="0" applyNumberFormat="0" applyBorder="0" applyAlignment="0" applyProtection="0"/>
    <xf numFmtId="198" fontId="82" fillId="28" borderId="0" applyNumberFormat="0" applyBorder="0" applyAlignment="0" applyProtection="0"/>
    <xf numFmtId="198" fontId="82" fillId="29" borderId="0" applyNumberFormat="0" applyBorder="0" applyAlignment="0" applyProtection="0"/>
    <xf numFmtId="198" fontId="8" fillId="30" borderId="0" applyNumberFormat="0" applyBorder="0" applyAlignment="0" applyProtection="0"/>
    <xf numFmtId="198" fontId="8" fillId="31" borderId="0" applyNumberFormat="0" applyBorder="0" applyAlignment="0" applyProtection="0"/>
    <xf numFmtId="198" fontId="82" fillId="32"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2" fillId="33" borderId="0" applyNumberFormat="0" applyBorder="0" applyAlignment="0" applyProtection="0"/>
    <xf numFmtId="198" fontId="8" fillId="30" borderId="0" applyNumberFormat="0" applyBorder="0" applyAlignment="0" applyProtection="0"/>
    <xf numFmtId="198" fontId="8" fillId="34" borderId="0" applyNumberFormat="0" applyBorder="0" applyAlignment="0" applyProtection="0"/>
    <xf numFmtId="198" fontId="82" fillId="35"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2" fillId="36" borderId="0" applyNumberFormat="0" applyBorder="0" applyAlignment="0" applyProtection="0"/>
    <xf numFmtId="198" fontId="8" fillId="30" borderId="0" applyNumberFormat="0" applyBorder="0" applyAlignment="0" applyProtection="0"/>
    <xf numFmtId="198" fontId="8" fillId="30" borderId="0" applyNumberFormat="0" applyBorder="0" applyAlignment="0" applyProtection="0"/>
    <xf numFmtId="198" fontId="82" fillId="34"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2" fillId="37" borderId="0" applyNumberFormat="0" applyBorder="0" applyAlignment="0" applyProtection="0"/>
    <xf numFmtId="198" fontId="8" fillId="30" borderId="0" applyNumberFormat="0" applyBorder="0" applyAlignment="0" applyProtection="0"/>
    <xf numFmtId="198" fontId="8" fillId="34" borderId="0" applyNumberFormat="0" applyBorder="0" applyAlignment="0" applyProtection="0"/>
    <xf numFmtId="198" fontId="82" fillId="38"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2" fillId="27" borderId="0" applyNumberFormat="0" applyBorder="0" applyAlignment="0" applyProtection="0"/>
    <xf numFmtId="198" fontId="8" fillId="30" borderId="0" applyNumberFormat="0" applyBorder="0" applyAlignment="0" applyProtection="0"/>
    <xf numFmtId="198" fontId="8" fillId="32" borderId="0" applyNumberFormat="0" applyBorder="0" applyAlignment="0" applyProtection="0"/>
    <xf numFmtId="198" fontId="82" fillId="32"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2" fillId="28" borderId="0" applyNumberFormat="0" applyBorder="0" applyAlignment="0" applyProtection="0"/>
    <xf numFmtId="198" fontId="8" fillId="30" borderId="0" applyNumberFormat="0" applyBorder="0" applyAlignment="0" applyProtection="0"/>
    <xf numFmtId="198" fontId="8" fillId="39" borderId="0" applyNumberFormat="0" applyBorder="0" applyAlignment="0" applyProtection="0"/>
    <xf numFmtId="198" fontId="82" fillId="40"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82" fillId="41" borderId="0" applyNumberFormat="0" applyBorder="0" applyAlignment="0" applyProtection="0"/>
    <xf numFmtId="198" fontId="5" fillId="0" borderId="0" applyNumberFormat="0" applyFill="0" applyBorder="0" applyAlignment="0" applyProtection="0"/>
    <xf numFmtId="198" fontId="5" fillId="0" borderId="0" applyNumberFormat="0" applyFill="0" applyBorder="0" applyAlignment="0" applyProtection="0"/>
    <xf numFmtId="198" fontId="5" fillId="0" borderId="0" applyNumberFormat="0" applyFill="0" applyBorder="0" applyAlignment="0" applyProtection="0"/>
    <xf numFmtId="198" fontId="5" fillId="0" borderId="0" applyNumberFormat="0" applyFill="0" applyBorder="0" applyAlignment="0" applyProtection="0"/>
    <xf numFmtId="198" fontId="21" fillId="0" borderId="3">
      <alignment horizontal="center" vertical="center"/>
    </xf>
    <xf numFmtId="198" fontId="6" fillId="0" borderId="0">
      <alignment horizontal="left" wrapText="1"/>
    </xf>
    <xf numFmtId="198" fontId="23" fillId="0" borderId="0" applyNumberFormat="0" applyFill="0" applyBorder="0" applyAlignment="0" applyProtection="0"/>
    <xf numFmtId="198" fontId="83" fillId="17" borderId="0" applyNumberFormat="0" applyBorder="0" applyAlignment="0" applyProtection="0"/>
    <xf numFmtId="198" fontId="84" fillId="42" borderId="15" applyNumberFormat="0" applyAlignment="0" applyProtection="0"/>
    <xf numFmtId="198" fontId="84" fillId="42" borderId="15" applyNumberFormat="0" applyAlignment="0" applyProtection="0"/>
    <xf numFmtId="198" fontId="85" fillId="0" borderId="16" applyNumberFormat="0" applyFill="0" applyAlignment="0" applyProtection="0"/>
    <xf numFmtId="198" fontId="86" fillId="43" borderId="17" applyNumberFormat="0" applyAlignment="0" applyProtection="0"/>
    <xf numFmtId="198" fontId="88" fillId="44" borderId="1">
      <alignment horizontal="right" vertical="center" indent="1"/>
    </xf>
    <xf numFmtId="198" fontId="58" fillId="4" borderId="1">
      <alignment horizontal="left" vertical="center" indent="1"/>
    </xf>
    <xf numFmtId="198" fontId="89" fillId="4" borderId="1">
      <alignment horizontal="left" vertical="center" indent="1"/>
    </xf>
    <xf numFmtId="198" fontId="5" fillId="4" borderId="18"/>
    <xf numFmtId="198" fontId="57" fillId="5" borderId="1">
      <alignment horizontal="center" vertical="center"/>
    </xf>
    <xf numFmtId="198" fontId="90" fillId="15" borderId="1">
      <alignment horizontal="center" vertical="center"/>
    </xf>
    <xf numFmtId="198" fontId="5" fillId="4" borderId="0"/>
    <xf numFmtId="198" fontId="59" fillId="4" borderId="1">
      <alignment horizontal="left" vertical="center" indent="1"/>
    </xf>
    <xf numFmtId="198" fontId="59" fillId="4" borderId="19">
      <alignment horizontal="left" vertical="center" indent="1"/>
    </xf>
    <xf numFmtId="198" fontId="90" fillId="4" borderId="20">
      <alignment horizontal="left" vertical="center" indent="1"/>
    </xf>
    <xf numFmtId="198" fontId="59" fillId="4" borderId="1">
      <alignment horizontal="left" indent="1"/>
    </xf>
    <xf numFmtId="198" fontId="88" fillId="4" borderId="1">
      <alignment horizontal="right" vertical="center" indent="1"/>
    </xf>
    <xf numFmtId="198" fontId="91" fillId="12" borderId="1">
      <alignment horizontal="left" vertical="center" indent="1"/>
    </xf>
    <xf numFmtId="198" fontId="56" fillId="12" borderId="1">
      <alignment horizontal="left" vertical="center" indent="1"/>
    </xf>
    <xf numFmtId="198" fontId="92" fillId="12" borderId="1">
      <alignment horizontal="left" vertical="center" indent="1"/>
    </xf>
    <xf numFmtId="198" fontId="58" fillId="4" borderId="1">
      <alignment horizontal="left" vertical="center" indent="1"/>
    </xf>
    <xf numFmtId="198" fontId="93" fillId="4" borderId="18"/>
    <xf numFmtId="198" fontId="90" fillId="45" borderId="1">
      <alignment horizontal="left" vertical="center" indent="1"/>
    </xf>
    <xf numFmtId="198" fontId="5" fillId="46" borderId="21" applyNumberFormat="0" applyFont="0" applyAlignment="0" applyProtection="0"/>
    <xf numFmtId="198" fontId="8" fillId="46" borderId="21" applyNumberFormat="0" applyFont="0" applyAlignment="0" applyProtection="0"/>
    <xf numFmtId="198" fontId="19" fillId="47" borderId="0" applyNumberFormat="0" applyBorder="0" applyAlignment="0" applyProtection="0"/>
    <xf numFmtId="198" fontId="19" fillId="48" borderId="0" applyNumberFormat="0" applyBorder="0" applyAlignment="0" applyProtection="0"/>
    <xf numFmtId="198" fontId="19" fillId="49" borderId="0" applyNumberFormat="0" applyBorder="0" applyAlignment="0" applyProtection="0"/>
    <xf numFmtId="198" fontId="94" fillId="21" borderId="15" applyNumberFormat="0" applyAlignment="0" applyProtection="0"/>
    <xf numFmtId="198" fontId="95" fillId="0" borderId="0" applyNumberFormat="0" applyFill="0" applyBorder="0" applyAlignment="0" applyProtection="0"/>
    <xf numFmtId="198" fontId="97" fillId="18" borderId="0" applyNumberFormat="0" applyBorder="0" applyAlignment="0" applyProtection="0"/>
    <xf numFmtId="199" fontId="147" fillId="0" borderId="12" applyNumberFormat="0" applyFill="0" applyBorder="0" applyProtection="0">
      <alignment horizontal="left"/>
    </xf>
    <xf numFmtId="198" fontId="99" fillId="0" borderId="22" applyNumberFormat="0" applyFill="0" applyAlignment="0" applyProtection="0"/>
    <xf numFmtId="198" fontId="100" fillId="0" borderId="23" applyNumberFormat="0" applyFill="0" applyAlignment="0" applyProtection="0"/>
    <xf numFmtId="198" fontId="101" fillId="0" borderId="24" applyNumberFormat="0" applyFill="0" applyAlignment="0" applyProtection="0"/>
    <xf numFmtId="198" fontId="101" fillId="0" borderId="0" applyNumberFormat="0" applyFill="0" applyBorder="0" applyAlignment="0" applyProtection="0"/>
    <xf numFmtId="198" fontId="11" fillId="0" borderId="0" applyNumberFormat="0" applyFill="0" applyBorder="0" applyAlignment="0" applyProtection="0"/>
    <xf numFmtId="198" fontId="12" fillId="0" borderId="0" applyNumberFormat="0" applyFill="0" applyBorder="0" applyAlignment="0" applyProtection="0"/>
    <xf numFmtId="198" fontId="13" fillId="0" borderId="0" applyNumberFormat="0" applyFill="0" applyBorder="0" applyAlignment="0" applyProtection="0">
      <alignment vertical="top"/>
      <protection locked="0"/>
    </xf>
    <xf numFmtId="198" fontId="13" fillId="0" borderId="0" applyNumberFormat="0" applyFill="0" applyBorder="0" applyAlignment="0" applyProtection="0">
      <alignment vertical="top"/>
      <protection locked="0"/>
    </xf>
    <xf numFmtId="198" fontId="14" fillId="0" borderId="0" applyNumberFormat="0" applyFill="0" applyBorder="0" applyAlignment="0" applyProtection="0"/>
    <xf numFmtId="0" fontId="4" fillId="0" borderId="0" applyNumberFormat="0" applyFill="0" applyBorder="0" applyAlignment="0" applyProtection="0">
      <alignment vertical="top"/>
      <protection locked="0"/>
    </xf>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94" fillId="21" borderId="15" applyNumberFormat="0" applyAlignment="0" applyProtection="0"/>
    <xf numFmtId="198" fontId="83" fillId="17" borderId="0" applyNumberFormat="0" applyBorder="0" applyAlignment="0" applyProtection="0"/>
    <xf numFmtId="198" fontId="85" fillId="0" borderId="16" applyNumberFormat="0" applyFill="0" applyAlignment="0" applyProtection="0"/>
    <xf numFmtId="198" fontId="103" fillId="0" borderId="18" applyNumberFormat="0" applyFill="0" applyProtection="0">
      <alignment horizontal="left" vertical="top" wrapText="1"/>
    </xf>
    <xf numFmtId="198" fontId="148" fillId="0" borderId="0"/>
    <xf numFmtId="198" fontId="106" fillId="50" borderId="0" applyNumberFormat="0" applyBorder="0" applyAlignment="0" applyProtection="0"/>
    <xf numFmtId="198" fontId="106" fillId="50" borderId="0" applyNumberFormat="0" applyBorder="0" applyAlignment="0" applyProtection="0"/>
    <xf numFmtId="198" fontId="107" fillId="0" borderId="0"/>
    <xf numFmtId="198" fontId="108" fillId="0" borderId="0"/>
    <xf numFmtId="198" fontId="109" fillId="0" borderId="0"/>
    <xf numFmtId="198" fontId="9" fillId="0" borderId="0">
      <alignment vertical="top"/>
    </xf>
    <xf numFmtId="198" fontId="8"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8" fillId="0" borderId="0"/>
    <xf numFmtId="198" fontId="8"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1" fillId="0" borderId="0"/>
    <xf numFmtId="198" fontId="8"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8" fillId="0" borderId="0"/>
    <xf numFmtId="198" fontId="8"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0" fontId="5" fillId="0" borderId="0"/>
    <xf numFmtId="198" fontId="9" fillId="0" borderId="0">
      <alignment vertical="top"/>
    </xf>
    <xf numFmtId="198" fontId="8"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8"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9" fillId="0" borderId="0">
      <alignment vertical="top"/>
    </xf>
    <xf numFmtId="198" fontId="9" fillId="0" borderId="0">
      <alignment vertical="top"/>
    </xf>
    <xf numFmtId="198" fontId="9" fillId="0" borderId="0">
      <alignment vertical="top"/>
    </xf>
    <xf numFmtId="198" fontId="8" fillId="0" borderId="0"/>
    <xf numFmtId="198" fontId="9" fillId="0" borderId="0">
      <alignment vertical="top"/>
    </xf>
    <xf numFmtId="198" fontId="9" fillId="0" borderId="0">
      <alignment vertical="top"/>
    </xf>
    <xf numFmtId="198" fontId="9" fillId="0" borderId="0">
      <alignment vertical="top"/>
    </xf>
    <xf numFmtId="198" fontId="9" fillId="0" borderId="0">
      <alignment vertical="top"/>
    </xf>
    <xf numFmtId="198" fontId="9" fillId="0" borderId="0">
      <alignment vertical="top"/>
    </xf>
    <xf numFmtId="198" fontId="9" fillId="0" borderId="0">
      <alignment vertical="top"/>
    </xf>
    <xf numFmtId="198" fontId="9" fillId="0" borderId="0">
      <alignment vertical="top"/>
    </xf>
    <xf numFmtId="198" fontId="9" fillId="0" borderId="0">
      <alignment vertical="top"/>
    </xf>
    <xf numFmtId="198" fontId="9" fillId="0" borderId="0">
      <alignment vertical="top"/>
    </xf>
    <xf numFmtId="198" fontId="9" fillId="0" borderId="0">
      <alignment vertical="top"/>
    </xf>
    <xf numFmtId="198" fontId="9" fillId="0" borderId="0">
      <alignment vertical="top"/>
    </xf>
    <xf numFmtId="198" fontId="8" fillId="0" borderId="0"/>
    <xf numFmtId="198" fontId="9" fillId="0" borderId="0">
      <alignment vertical="top"/>
    </xf>
    <xf numFmtId="198" fontId="9" fillId="0" borderId="0">
      <alignment vertical="top"/>
    </xf>
    <xf numFmtId="198" fontId="9" fillId="0" borderId="0">
      <alignment vertical="top"/>
    </xf>
    <xf numFmtId="198" fontId="9" fillId="0" borderId="0">
      <alignment vertical="top"/>
    </xf>
    <xf numFmtId="198" fontId="9" fillId="0" borderId="0">
      <alignment vertical="top"/>
    </xf>
    <xf numFmtId="198" fontId="9" fillId="0" borderId="0">
      <alignment vertical="top"/>
    </xf>
    <xf numFmtId="198" fontId="9" fillId="0" borderId="0">
      <alignment vertical="top"/>
    </xf>
    <xf numFmtId="198" fontId="9" fillId="0" borderId="0">
      <alignment vertical="top"/>
    </xf>
    <xf numFmtId="198" fontId="9" fillId="0" borderId="0">
      <alignment vertical="top"/>
    </xf>
    <xf numFmtId="198" fontId="9" fillId="0" borderId="0">
      <alignment vertical="top"/>
    </xf>
    <xf numFmtId="198" fontId="9" fillId="0" borderId="0">
      <alignment vertical="top"/>
    </xf>
    <xf numFmtId="198" fontId="21" fillId="0" borderId="0"/>
    <xf numFmtId="198" fontId="9" fillId="0" borderId="0">
      <alignment vertical="top"/>
    </xf>
    <xf numFmtId="198" fontId="9" fillId="0" borderId="0">
      <alignment vertical="top"/>
    </xf>
    <xf numFmtId="198" fontId="9" fillId="0" borderId="0">
      <alignment vertical="top"/>
    </xf>
    <xf numFmtId="198" fontId="9" fillId="0" borderId="0">
      <alignment vertical="top"/>
    </xf>
    <xf numFmtId="198" fontId="9" fillId="0" borderId="0">
      <alignment vertical="top"/>
    </xf>
    <xf numFmtId="198" fontId="9" fillId="0" borderId="0">
      <alignment vertical="top"/>
    </xf>
    <xf numFmtId="198" fontId="9" fillId="0" borderId="0">
      <alignment vertical="top"/>
    </xf>
    <xf numFmtId="198" fontId="9" fillId="0" borderId="0">
      <alignment vertical="top"/>
    </xf>
    <xf numFmtId="198" fontId="9" fillId="0" borderId="0">
      <alignment vertical="top"/>
    </xf>
    <xf numFmtId="198" fontId="9" fillId="0" borderId="0">
      <alignment vertical="top"/>
    </xf>
    <xf numFmtId="198" fontId="9" fillId="0" borderId="0">
      <alignment vertical="top"/>
    </xf>
    <xf numFmtId="198" fontId="21" fillId="0" borderId="0"/>
    <xf numFmtId="198" fontId="9" fillId="0" borderId="0">
      <alignment vertical="top"/>
    </xf>
    <xf numFmtId="198" fontId="9" fillId="0" borderId="0">
      <alignment vertical="top"/>
    </xf>
    <xf numFmtId="198" fontId="9" fillId="0" borderId="0">
      <alignment vertical="top"/>
    </xf>
    <xf numFmtId="198" fontId="9" fillId="0" borderId="0">
      <alignment vertical="top"/>
    </xf>
    <xf numFmtId="198" fontId="9" fillId="0" borderId="0">
      <alignment vertical="top"/>
    </xf>
    <xf numFmtId="198" fontId="9" fillId="0" borderId="0">
      <alignment vertical="top"/>
    </xf>
    <xf numFmtId="198" fontId="9" fillId="0" borderId="0">
      <alignment vertical="top"/>
    </xf>
    <xf numFmtId="198" fontId="9" fillId="0" borderId="0">
      <alignment vertical="top"/>
    </xf>
    <xf numFmtId="198" fontId="9" fillId="0" borderId="0">
      <alignment vertical="top"/>
    </xf>
    <xf numFmtId="198" fontId="9" fillId="0" borderId="0">
      <alignment vertical="top"/>
    </xf>
    <xf numFmtId="198" fontId="5" fillId="0" borderId="0"/>
    <xf numFmtId="198" fontId="5" fillId="0" borderId="0"/>
    <xf numFmtId="198" fontId="110" fillId="0" borderId="0"/>
    <xf numFmtId="198" fontId="5" fillId="0" borderId="0"/>
    <xf numFmtId="198" fontId="1" fillId="0" borderId="0"/>
    <xf numFmtId="198" fontId="5" fillId="0" borderId="0"/>
    <xf numFmtId="198" fontId="110" fillId="0" borderId="0"/>
    <xf numFmtId="198" fontId="8" fillId="0" borderId="0"/>
    <xf numFmtId="198" fontId="5" fillId="0" borderId="0"/>
    <xf numFmtId="198" fontId="110" fillId="0" borderId="0"/>
    <xf numFmtId="198" fontId="5" fillId="0" borderId="0"/>
    <xf numFmtId="198" fontId="5" fillId="0" borderId="0"/>
    <xf numFmtId="198" fontId="5" fillId="0" borderId="0"/>
    <xf numFmtId="198" fontId="5" fillId="0" borderId="0"/>
    <xf numFmtId="198" fontId="5" fillId="0" borderId="0"/>
    <xf numFmtId="198" fontId="5" fillId="0" borderId="0"/>
    <xf numFmtId="198" fontId="5" fillId="0" borderId="0"/>
    <xf numFmtId="198" fontId="5" fillId="0" borderId="0"/>
    <xf numFmtId="198" fontId="110" fillId="0" borderId="0"/>
    <xf numFmtId="198" fontId="8" fillId="0" borderId="0"/>
    <xf numFmtId="198" fontId="8" fillId="0" borderId="0"/>
    <xf numFmtId="198" fontId="8" fillId="0" borderId="0"/>
    <xf numFmtId="198" fontId="8" fillId="0" borderId="0"/>
    <xf numFmtId="198" fontId="8" fillId="0" borderId="0"/>
    <xf numFmtId="198" fontId="8" fillId="0" borderId="0"/>
    <xf numFmtId="198" fontId="8" fillId="0" borderId="0"/>
    <xf numFmtId="198" fontId="5" fillId="0" borderId="0"/>
    <xf numFmtId="198" fontId="5" fillId="0" borderId="0"/>
    <xf numFmtId="198" fontId="5" fillId="0" borderId="0"/>
    <xf numFmtId="198" fontId="5" fillId="0" borderId="0"/>
    <xf numFmtId="198" fontId="5" fillId="0" borderId="0"/>
    <xf numFmtId="198" fontId="5" fillId="0" borderId="0"/>
    <xf numFmtId="198" fontId="5" fillId="0" borderId="0"/>
    <xf numFmtId="198" fontId="8" fillId="0" borderId="0"/>
    <xf numFmtId="198" fontId="8" fillId="0" borderId="0"/>
    <xf numFmtId="198" fontId="8" fillId="0" borderId="0"/>
    <xf numFmtId="198" fontId="8" fillId="0" borderId="0"/>
    <xf numFmtId="198" fontId="8" fillId="0" borderId="0"/>
    <xf numFmtId="198" fontId="8" fillId="0" borderId="0"/>
    <xf numFmtId="198" fontId="8" fillId="0" borderId="0"/>
    <xf numFmtId="198" fontId="5" fillId="0" borderId="0"/>
    <xf numFmtId="198" fontId="5" fillId="0" borderId="0"/>
    <xf numFmtId="198" fontId="5" fillId="0" borderId="0"/>
    <xf numFmtId="198" fontId="5" fillId="0" borderId="0"/>
    <xf numFmtId="198" fontId="5" fillId="0" borderId="0"/>
    <xf numFmtId="198" fontId="5" fillId="0" borderId="0"/>
    <xf numFmtId="198" fontId="5" fillId="0" borderId="0"/>
    <xf numFmtId="198" fontId="5" fillId="0" borderId="0"/>
    <xf numFmtId="198" fontId="5" fillId="0" borderId="0"/>
    <xf numFmtId="198" fontId="5" fillId="0" borderId="0"/>
    <xf numFmtId="198" fontId="5" fillId="0" borderId="0"/>
    <xf numFmtId="198" fontId="5" fillId="0" borderId="0"/>
    <xf numFmtId="198" fontId="5" fillId="0" borderId="0"/>
    <xf numFmtId="198" fontId="5" fillId="0" borderId="0"/>
    <xf numFmtId="198" fontId="5" fillId="0" borderId="0"/>
    <xf numFmtId="198" fontId="5" fillId="0" borderId="0"/>
    <xf numFmtId="198" fontId="5" fillId="0" borderId="0"/>
    <xf numFmtId="198" fontId="5" fillId="0" borderId="0"/>
    <xf numFmtId="198" fontId="5" fillId="0" borderId="0"/>
    <xf numFmtId="198" fontId="5" fillId="0" borderId="0"/>
    <xf numFmtId="198" fontId="8" fillId="0" borderId="0"/>
    <xf numFmtId="198" fontId="8" fillId="0" borderId="0"/>
    <xf numFmtId="198" fontId="8" fillId="0" borderId="0"/>
    <xf numFmtId="198" fontId="5" fillId="0" borderId="0"/>
    <xf numFmtId="198" fontId="5" fillId="0" borderId="0"/>
    <xf numFmtId="198" fontId="5" fillId="0" borderId="0"/>
    <xf numFmtId="198" fontId="8" fillId="0" borderId="0"/>
    <xf numFmtId="198" fontId="8" fillId="0" borderId="0"/>
    <xf numFmtId="198" fontId="8" fillId="0" borderId="0"/>
    <xf numFmtId="198" fontId="8" fillId="0" borderId="0"/>
    <xf numFmtId="198" fontId="8" fillId="0" borderId="0"/>
    <xf numFmtId="198" fontId="8" fillId="0" borderId="0"/>
    <xf numFmtId="198" fontId="8" fillId="0" borderId="0"/>
    <xf numFmtId="198" fontId="8" fillId="0" borderId="0"/>
    <xf numFmtId="198" fontId="8" fillId="0" borderId="0"/>
    <xf numFmtId="198" fontId="8" fillId="0" borderId="0"/>
    <xf numFmtId="198" fontId="8" fillId="0" borderId="0"/>
    <xf numFmtId="198" fontId="8" fillId="0" borderId="0"/>
    <xf numFmtId="198" fontId="8" fillId="0" borderId="0"/>
    <xf numFmtId="198" fontId="5" fillId="0" borderId="0"/>
    <xf numFmtId="198" fontId="5" fillId="0" borderId="0" applyNumberFormat="0" applyFont="0" applyFill="0" applyBorder="0" applyAlignment="0" applyProtection="0"/>
    <xf numFmtId="198" fontId="5" fillId="0" borderId="0"/>
    <xf numFmtId="198" fontId="5" fillId="0" borderId="0"/>
    <xf numFmtId="198" fontId="5" fillId="0" borderId="0"/>
    <xf numFmtId="198" fontId="5" fillId="0" borderId="0"/>
    <xf numFmtId="198" fontId="5" fillId="0" borderId="0"/>
    <xf numFmtId="198" fontId="5" fillId="0" borderId="0"/>
    <xf numFmtId="198" fontId="110" fillId="0" borderId="0"/>
    <xf numFmtId="198" fontId="5" fillId="0" borderId="0"/>
    <xf numFmtId="198" fontId="5" fillId="0" borderId="0" applyNumberFormat="0" applyFont="0" applyFill="0" applyBorder="0" applyAlignment="0" applyProtection="0"/>
    <xf numFmtId="198" fontId="5" fillId="0" borderId="0" applyNumberFormat="0" applyFont="0" applyFill="0" applyBorder="0" applyAlignment="0" applyProtection="0"/>
    <xf numFmtId="198" fontId="5" fillId="0" borderId="0" applyNumberFormat="0" applyFont="0" applyFill="0" applyBorder="0" applyAlignment="0" applyProtection="0"/>
    <xf numFmtId="198" fontId="5" fillId="0" borderId="0" applyNumberFormat="0" applyFont="0" applyFill="0" applyBorder="0" applyAlignment="0" applyProtection="0"/>
    <xf numFmtId="198" fontId="5" fillId="0" borderId="0" applyNumberFormat="0" applyFont="0" applyFill="0" applyBorder="0" applyAlignment="0" applyProtection="0"/>
    <xf numFmtId="198" fontId="5" fillId="0" borderId="0" applyNumberFormat="0" applyFont="0" applyFill="0" applyBorder="0" applyAlignment="0" applyProtection="0"/>
    <xf numFmtId="198" fontId="5" fillId="0" borderId="0" applyNumberFormat="0" applyFont="0" applyFill="0" applyBorder="0" applyAlignment="0" applyProtection="0"/>
    <xf numFmtId="198" fontId="5" fillId="0" borderId="0" applyNumberFormat="0" applyFont="0" applyFill="0" applyBorder="0" applyAlignment="0" applyProtection="0"/>
    <xf numFmtId="198" fontId="5" fillId="0" borderId="0" applyNumberFormat="0" applyFont="0" applyFill="0" applyBorder="0" applyAlignment="0" applyProtection="0"/>
    <xf numFmtId="198" fontId="5" fillId="0" borderId="0" applyNumberFormat="0" applyFont="0" applyFill="0" applyBorder="0" applyAlignment="0" applyProtection="0"/>
    <xf numFmtId="198" fontId="5" fillId="0" borderId="0" applyNumberFormat="0" applyFont="0" applyFill="0" applyBorder="0" applyAlignment="0" applyProtection="0"/>
    <xf numFmtId="198" fontId="5" fillId="0" borderId="0" applyNumberFormat="0" applyFont="0" applyFill="0" applyBorder="0" applyAlignment="0" applyProtection="0"/>
    <xf numFmtId="198" fontId="5" fillId="0" borderId="0" applyNumberFormat="0" applyFont="0" applyFill="0" applyBorder="0" applyAlignment="0" applyProtection="0"/>
    <xf numFmtId="198" fontId="5" fillId="0" borderId="0" applyNumberFormat="0" applyFont="0" applyFill="0" applyBorder="0" applyAlignment="0" applyProtection="0"/>
    <xf numFmtId="198" fontId="5" fillId="0" borderId="0"/>
    <xf numFmtId="198" fontId="5" fillId="0" borderId="0"/>
    <xf numFmtId="198" fontId="5" fillId="0" borderId="0"/>
    <xf numFmtId="198" fontId="9" fillId="0" borderId="0"/>
    <xf numFmtId="198" fontId="110" fillId="0" borderId="0"/>
    <xf numFmtId="198" fontId="5" fillId="0" borderId="0"/>
    <xf numFmtId="198" fontId="5" fillId="0" borderId="0"/>
    <xf numFmtId="198" fontId="5" fillId="0" borderId="0"/>
    <xf numFmtId="198" fontId="110" fillId="0" borderId="0"/>
    <xf numFmtId="198" fontId="10" fillId="0" borderId="0"/>
    <xf numFmtId="198" fontId="110" fillId="0" borderId="0"/>
    <xf numFmtId="198" fontId="5" fillId="0" borderId="0"/>
    <xf numFmtId="198" fontId="5" fillId="0" borderId="0"/>
    <xf numFmtId="198" fontId="110" fillId="0" borderId="0"/>
    <xf numFmtId="198" fontId="5" fillId="0" borderId="0"/>
    <xf numFmtId="198" fontId="110" fillId="0" borderId="0"/>
    <xf numFmtId="198" fontId="9" fillId="0" borderId="0">
      <alignment vertical="top"/>
    </xf>
    <xf numFmtId="198" fontId="5" fillId="0" borderId="0"/>
    <xf numFmtId="198" fontId="9" fillId="0" borderId="0">
      <alignment vertical="top"/>
    </xf>
    <xf numFmtId="198" fontId="9" fillId="0" borderId="0">
      <alignment vertical="top"/>
    </xf>
    <xf numFmtId="198" fontId="9" fillId="0" borderId="0">
      <alignment vertical="top"/>
    </xf>
    <xf numFmtId="198" fontId="9" fillId="0" borderId="0">
      <alignment vertical="top"/>
    </xf>
    <xf numFmtId="198" fontId="9" fillId="0" borderId="0">
      <alignment vertical="top"/>
    </xf>
    <xf numFmtId="198" fontId="9" fillId="0" borderId="0">
      <alignment vertical="top"/>
    </xf>
    <xf numFmtId="198" fontId="9" fillId="0" borderId="0">
      <alignment vertical="top"/>
    </xf>
    <xf numFmtId="198" fontId="9" fillId="0" borderId="0">
      <alignment vertical="top"/>
    </xf>
    <xf numFmtId="198" fontId="9" fillId="0" borderId="0">
      <alignment vertical="top"/>
    </xf>
    <xf numFmtId="198" fontId="9" fillId="0" borderId="0">
      <alignment vertical="top"/>
    </xf>
    <xf numFmtId="198" fontId="9" fillId="0" borderId="0">
      <alignment vertical="top"/>
    </xf>
    <xf numFmtId="198" fontId="5" fillId="0" borderId="0"/>
    <xf numFmtId="198" fontId="9" fillId="0" borderId="0">
      <alignment vertical="top"/>
    </xf>
    <xf numFmtId="198" fontId="9" fillId="0" borderId="0">
      <alignment vertical="top"/>
    </xf>
    <xf numFmtId="198" fontId="9" fillId="0" borderId="0">
      <alignment vertical="top"/>
    </xf>
    <xf numFmtId="198" fontId="9" fillId="0" borderId="0">
      <alignment vertical="top"/>
    </xf>
    <xf numFmtId="198" fontId="9" fillId="0" borderId="0">
      <alignment vertical="top"/>
    </xf>
    <xf numFmtId="198" fontId="9" fillId="0" borderId="0">
      <alignment vertical="top"/>
    </xf>
    <xf numFmtId="198" fontId="9" fillId="0" borderId="0">
      <alignment vertical="top"/>
    </xf>
    <xf numFmtId="198" fontId="9" fillId="0" borderId="0">
      <alignment vertical="top"/>
    </xf>
    <xf numFmtId="198" fontId="9" fillId="0" borderId="0">
      <alignment vertical="top"/>
    </xf>
    <xf numFmtId="198" fontId="9" fillId="0" borderId="0">
      <alignment vertical="top"/>
    </xf>
    <xf numFmtId="198" fontId="9" fillId="0" borderId="0">
      <alignment vertical="top"/>
    </xf>
    <xf numFmtId="198" fontId="5" fillId="0" borderId="0"/>
    <xf numFmtId="198" fontId="9" fillId="0" borderId="0">
      <alignment vertical="top"/>
    </xf>
    <xf numFmtId="198" fontId="9" fillId="0" borderId="0">
      <alignment vertical="top"/>
    </xf>
    <xf numFmtId="198" fontId="9" fillId="0" borderId="0">
      <alignment vertical="top"/>
    </xf>
    <xf numFmtId="198" fontId="9" fillId="0" borderId="0">
      <alignment vertical="top"/>
    </xf>
    <xf numFmtId="198" fontId="9" fillId="0" borderId="0">
      <alignment vertical="top"/>
    </xf>
    <xf numFmtId="198" fontId="9" fillId="0" borderId="0">
      <alignment vertical="top"/>
    </xf>
    <xf numFmtId="198" fontId="9" fillId="0" borderId="0">
      <alignment vertical="top"/>
    </xf>
    <xf numFmtId="198" fontId="9" fillId="0" borderId="0">
      <alignment vertical="top"/>
    </xf>
    <xf numFmtId="198" fontId="9" fillId="0" borderId="0">
      <alignment vertical="top"/>
    </xf>
    <xf numFmtId="198" fontId="9" fillId="0" borderId="0">
      <alignment vertical="top"/>
    </xf>
    <xf numFmtId="198" fontId="9" fillId="0" borderId="0">
      <alignment vertical="top"/>
    </xf>
    <xf numFmtId="198" fontId="5" fillId="0" borderId="0"/>
    <xf numFmtId="198" fontId="9" fillId="0" borderId="0">
      <alignment vertical="top"/>
    </xf>
    <xf numFmtId="198" fontId="9" fillId="0" borderId="0">
      <alignment vertical="top"/>
    </xf>
    <xf numFmtId="198" fontId="9" fillId="0" borderId="0">
      <alignment vertical="top"/>
    </xf>
    <xf numFmtId="198" fontId="9" fillId="0" borderId="0">
      <alignment vertical="top"/>
    </xf>
    <xf numFmtId="198" fontId="9" fillId="0" borderId="0">
      <alignment vertical="top"/>
    </xf>
    <xf numFmtId="198" fontId="9" fillId="0" borderId="0">
      <alignment vertical="top"/>
    </xf>
    <xf numFmtId="198" fontId="9" fillId="0" borderId="0">
      <alignment vertical="top"/>
    </xf>
    <xf numFmtId="198" fontId="9" fillId="0" borderId="0">
      <alignment vertical="top"/>
    </xf>
    <xf numFmtId="198" fontId="9" fillId="0" borderId="0">
      <alignment vertical="top"/>
    </xf>
    <xf numFmtId="198" fontId="9" fillId="0" borderId="0">
      <alignment vertical="top"/>
    </xf>
    <xf numFmtId="198" fontId="9" fillId="0" borderId="0">
      <alignment vertical="top"/>
    </xf>
    <xf numFmtId="198" fontId="5" fillId="0" borderId="0"/>
    <xf numFmtId="198" fontId="9" fillId="0" borderId="0">
      <alignment vertical="top"/>
    </xf>
    <xf numFmtId="198" fontId="9" fillId="0" borderId="0">
      <alignment vertical="top"/>
    </xf>
    <xf numFmtId="198" fontId="9" fillId="0" borderId="0">
      <alignment vertical="top"/>
    </xf>
    <xf numFmtId="198" fontId="9" fillId="0" borderId="0">
      <alignment vertical="top"/>
    </xf>
    <xf numFmtId="198" fontId="9" fillId="0" borderId="0">
      <alignment vertical="top"/>
    </xf>
    <xf numFmtId="198" fontId="9" fillId="0" borderId="0">
      <alignment vertical="top"/>
    </xf>
    <xf numFmtId="198" fontId="9" fillId="0" borderId="0">
      <alignment vertical="top"/>
    </xf>
    <xf numFmtId="198" fontId="9" fillId="0" borderId="0">
      <alignment vertical="top"/>
    </xf>
    <xf numFmtId="198" fontId="9" fillId="0" borderId="0">
      <alignment vertical="top"/>
    </xf>
    <xf numFmtId="198" fontId="10" fillId="0" borderId="0"/>
    <xf numFmtId="198" fontId="9" fillId="0" borderId="0">
      <alignment vertical="top"/>
    </xf>
    <xf numFmtId="198" fontId="5" fillId="0" borderId="0"/>
    <xf numFmtId="198" fontId="5" fillId="0" borderId="0"/>
    <xf numFmtId="198" fontId="5" fillId="0" borderId="0"/>
    <xf numFmtId="198" fontId="5" fillId="0" borderId="0"/>
    <xf numFmtId="198" fontId="5" fillId="0" borderId="0"/>
    <xf numFmtId="0" fontId="1" fillId="0" borderId="0"/>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5" fillId="0" borderId="0" applyNumberFormat="0" applyFill="0" applyBorder="0" applyAlignment="0" applyProtection="0"/>
    <xf numFmtId="198" fontId="5" fillId="0" borderId="0" applyNumberFormat="0" applyFill="0" applyBorder="0" applyAlignment="0" applyProtection="0"/>
    <xf numFmtId="198" fontId="5" fillId="0" borderId="0"/>
    <xf numFmtId="198" fontId="1" fillId="0" borderId="0"/>
    <xf numFmtId="198" fontId="1" fillId="0" borderId="0"/>
    <xf numFmtId="198" fontId="1" fillId="0" borderId="0"/>
    <xf numFmtId="198" fontId="1" fillId="0" borderId="0"/>
    <xf numFmtId="198" fontId="5" fillId="0" borderId="0"/>
    <xf numFmtId="198" fontId="5" fillId="0" borderId="0"/>
    <xf numFmtId="198" fontId="5" fillId="0" borderId="0"/>
    <xf numFmtId="198" fontId="5" fillId="0" borderId="0"/>
    <xf numFmtId="198" fontId="5" fillId="0" borderId="0"/>
    <xf numFmtId="198" fontId="5" fillId="0" borderId="0"/>
    <xf numFmtId="198" fontId="5" fillId="0" borderId="0"/>
    <xf numFmtId="198" fontId="5" fillId="0" borderId="0"/>
    <xf numFmtId="198" fontId="5" fillId="0" borderId="0" applyNumberFormat="0" applyFill="0" applyBorder="0" applyAlignment="0" applyProtection="0"/>
    <xf numFmtId="198" fontId="5" fillId="0" borderId="0" applyNumberFormat="0" applyFill="0" applyBorder="0" applyAlignment="0" applyProtection="0"/>
    <xf numFmtId="198" fontId="5" fillId="0" borderId="0"/>
    <xf numFmtId="198" fontId="5" fillId="0" borderId="0" applyNumberFormat="0" applyFill="0" applyBorder="0" applyAlignment="0" applyProtection="0"/>
    <xf numFmtId="198" fontId="110" fillId="0" borderId="0"/>
    <xf numFmtId="198" fontId="110" fillId="0" borderId="0"/>
    <xf numFmtId="198" fontId="10" fillId="0" borderId="0"/>
    <xf numFmtId="198" fontId="5" fillId="0" borderId="0"/>
    <xf numFmtId="198" fontId="5" fillId="0" borderId="0"/>
    <xf numFmtId="198" fontId="5" fillId="0" borderId="0"/>
    <xf numFmtId="198" fontId="5" fillId="0" borderId="0"/>
    <xf numFmtId="198" fontId="5" fillId="0" borderId="0" applyNumberFormat="0" applyFill="0" applyBorder="0" applyAlignment="0" applyProtection="0"/>
    <xf numFmtId="198" fontId="5" fillId="0" borderId="0" applyNumberFormat="0" applyFill="0" applyBorder="0" applyAlignment="0" applyProtection="0"/>
    <xf numFmtId="198" fontId="5" fillId="0" borderId="0" applyNumberFormat="0" applyFill="0" applyBorder="0" applyAlignment="0" applyProtection="0"/>
    <xf numFmtId="198" fontId="5" fillId="0" borderId="0" applyNumberFormat="0" applyFill="0" applyBorder="0" applyAlignment="0" applyProtection="0"/>
    <xf numFmtId="198" fontId="5" fillId="0" borderId="0" applyNumberFormat="0" applyFill="0" applyBorder="0" applyAlignment="0" applyProtection="0"/>
    <xf numFmtId="198" fontId="5" fillId="0" borderId="0" applyNumberFormat="0" applyFill="0" applyBorder="0" applyAlignment="0" applyProtection="0"/>
    <xf numFmtId="198" fontId="5" fillId="0" borderId="0" applyNumberFormat="0" applyFill="0" applyBorder="0" applyAlignment="0" applyProtection="0"/>
    <xf numFmtId="198" fontId="5" fillId="0" borderId="0" applyNumberFormat="0" applyFill="0" applyBorder="0" applyAlignment="0" applyProtection="0"/>
    <xf numFmtId="198" fontId="5" fillId="0" borderId="0" applyNumberFormat="0" applyFill="0" applyBorder="0" applyAlignment="0" applyProtection="0"/>
    <xf numFmtId="198" fontId="5" fillId="0" borderId="0" applyNumberFormat="0" applyFill="0" applyBorder="0" applyAlignment="0" applyProtection="0"/>
    <xf numFmtId="198" fontId="5" fillId="0" borderId="0" applyNumberFormat="0" applyFill="0" applyBorder="0" applyAlignment="0" applyProtection="0"/>
    <xf numFmtId="198" fontId="5" fillId="0" borderId="0" applyNumberFormat="0" applyFill="0" applyBorder="0" applyAlignment="0" applyProtection="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5" fillId="0" borderId="0"/>
    <xf numFmtId="198" fontId="5" fillId="0" borderId="0"/>
    <xf numFmtId="198" fontId="5" fillId="0" borderId="0"/>
    <xf numFmtId="198" fontId="5" fillId="0" borderId="0"/>
    <xf numFmtId="198" fontId="8" fillId="0" borderId="0"/>
    <xf numFmtId="198" fontId="1" fillId="0" borderId="0"/>
    <xf numFmtId="198" fontId="5" fillId="0" borderId="0"/>
    <xf numFmtId="198" fontId="5" fillId="0" borderId="0"/>
    <xf numFmtId="198" fontId="5" fillId="0" borderId="0"/>
    <xf numFmtId="198" fontId="5" fillId="0" borderId="0"/>
    <xf numFmtId="198" fontId="1" fillId="0" borderId="0"/>
    <xf numFmtId="198" fontId="8"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5" fillId="0" borderId="0"/>
    <xf numFmtId="198" fontId="5" fillId="0" borderId="0" applyNumberFormat="0" applyFont="0" applyFill="0" applyBorder="0" applyAlignment="0" applyProtection="0"/>
    <xf numFmtId="198" fontId="5" fillId="0" borderId="0"/>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5" fillId="0" borderId="0"/>
    <xf numFmtId="198" fontId="5" fillId="0" borderId="0"/>
    <xf numFmtId="198" fontId="5" fillId="0" borderId="0" applyNumberFormat="0" applyFont="0" applyFill="0" applyBorder="0" applyAlignment="0" applyProtection="0"/>
    <xf numFmtId="198" fontId="9" fillId="0" borderId="0">
      <alignment vertical="top"/>
    </xf>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5" fillId="0" borderId="0"/>
    <xf numFmtId="198" fontId="5" fillId="0" borderId="0"/>
    <xf numFmtId="198" fontId="9" fillId="0" borderId="0">
      <alignment vertical="top"/>
    </xf>
    <xf numFmtId="198" fontId="5" fillId="0" borderId="0"/>
    <xf numFmtId="198" fontId="8"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15" fillId="0" borderId="0"/>
    <xf numFmtId="198" fontId="9" fillId="0" borderId="0">
      <alignment vertical="top"/>
    </xf>
    <xf numFmtId="198" fontId="8"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8" fillId="0" borderId="0"/>
    <xf numFmtId="198" fontId="8"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9" fillId="0" borderId="0">
      <alignment vertical="top"/>
    </xf>
    <xf numFmtId="198" fontId="5" fillId="0" borderId="0"/>
    <xf numFmtId="198" fontId="8" fillId="46" borderId="21" applyNumberFormat="0" applyFont="0" applyAlignment="0" applyProtection="0"/>
    <xf numFmtId="198" fontId="81" fillId="0" borderId="0">
      <alignment horizontal="left"/>
    </xf>
    <xf numFmtId="198" fontId="111" fillId="42" borderId="25" applyNumberFormat="0" applyAlignment="0" applyProtection="0"/>
    <xf numFmtId="198" fontId="81" fillId="0" borderId="0"/>
    <xf numFmtId="198" fontId="112" fillId="0" borderId="0" applyNumberFormat="0" applyFill="0" applyBorder="0" applyProtection="0"/>
    <xf numFmtId="198" fontId="10" fillId="0" borderId="0" applyNumberFormat="0" applyFill="0" applyBorder="0" applyAlignment="0" applyProtection="0"/>
    <xf numFmtId="198" fontId="114" fillId="0" borderId="0" applyNumberFormat="0" applyFill="0" applyBorder="0" applyAlignment="0" applyProtection="0"/>
    <xf numFmtId="198" fontId="112" fillId="0" borderId="26" applyFill="0" applyProtection="0">
      <alignment horizontal="center"/>
    </xf>
    <xf numFmtId="198" fontId="113" fillId="0" borderId="26" applyFill="0" applyProtection="0">
      <alignment horizontal="center" vertical="top"/>
    </xf>
    <xf numFmtId="198" fontId="103" fillId="0" borderId="27" applyNumberFormat="0" applyFill="0" applyProtection="0">
      <alignment vertical="top"/>
    </xf>
    <xf numFmtId="198" fontId="112" fillId="0" borderId="27" applyFill="0" applyProtection="0">
      <alignment horizontal="center"/>
    </xf>
    <xf numFmtId="198" fontId="113" fillId="0" borderId="27" applyFill="0" applyProtection="0">
      <alignment horizontal="center" vertical="top"/>
    </xf>
    <xf numFmtId="198" fontId="112" fillId="0" borderId="0" applyNumberFormat="0" applyFill="0" applyBorder="0" applyProtection="0">
      <alignment horizontal="left"/>
    </xf>
    <xf numFmtId="198" fontId="103" fillId="51" borderId="18" applyNumberFormat="0" applyAlignment="0" applyProtection="0"/>
    <xf numFmtId="198" fontId="115" fillId="51" borderId="18" applyNumberFormat="0" applyProtection="0">
      <alignment horizontal="left" vertical="top" wrapText="1"/>
    </xf>
    <xf numFmtId="198" fontId="103" fillId="0" borderId="18" applyNumberFormat="0" applyFill="0" applyAlignment="0" applyProtection="0"/>
    <xf numFmtId="198" fontId="115" fillId="0" borderId="18" applyNumberFormat="0" applyFill="0" applyProtection="0">
      <alignment horizontal="left" vertical="top" wrapText="1"/>
    </xf>
    <xf numFmtId="198" fontId="97" fillId="18" borderId="0" applyNumberFormat="0" applyBorder="0" applyAlignment="0" applyProtection="0"/>
    <xf numFmtId="198" fontId="21" fillId="0" borderId="5">
      <alignment horizontal="center" vertical="center"/>
    </xf>
    <xf numFmtId="198" fontId="111" fillId="42" borderId="25" applyNumberFormat="0" applyAlignment="0" applyProtection="0"/>
    <xf numFmtId="199" fontId="149" fillId="0" borderId="12" applyNumberFormat="0" applyFill="0" applyBorder="0" applyProtection="0">
      <alignment horizontal="left"/>
    </xf>
    <xf numFmtId="198" fontId="5" fillId="0" borderId="0"/>
    <xf numFmtId="198" fontId="117" fillId="0" borderId="0"/>
    <xf numFmtId="198" fontId="5" fillId="0" borderId="0" applyNumberFormat="0"/>
    <xf numFmtId="198" fontId="95" fillId="0" borderId="0" applyNumberFormat="0" applyFill="0" applyBorder="0" applyAlignment="0" applyProtection="0"/>
    <xf numFmtId="198" fontId="118" fillId="0" borderId="0" applyNumberFormat="0" applyFill="0" applyBorder="0" applyAlignment="0" applyProtection="0"/>
    <xf numFmtId="198" fontId="118" fillId="0" borderId="0" applyNumberFormat="0" applyFill="0" applyBorder="0" applyAlignment="0" applyProtection="0"/>
    <xf numFmtId="198" fontId="119" fillId="0" borderId="0" applyNumberFormat="0" applyFill="0" applyBorder="0" applyAlignment="0" applyProtection="0"/>
    <xf numFmtId="198" fontId="120" fillId="0" borderId="0" applyNumberFormat="0" applyFont="0" applyFill="0" applyAlignment="0" applyProtection="0"/>
    <xf numFmtId="198" fontId="99" fillId="0" borderId="22" applyNumberFormat="0" applyFill="0" applyAlignment="0" applyProtection="0"/>
    <xf numFmtId="198" fontId="121" fillId="0" borderId="0" applyNumberFormat="0" applyFont="0" applyFill="0" applyAlignment="0" applyProtection="0"/>
    <xf numFmtId="198" fontId="100" fillId="0" borderId="23" applyNumberFormat="0" applyFill="0" applyAlignment="0" applyProtection="0"/>
    <xf numFmtId="198" fontId="101" fillId="0" borderId="24" applyNumberFormat="0" applyFill="0" applyAlignment="0" applyProtection="0"/>
    <xf numFmtId="198" fontId="101" fillId="0" borderId="0" applyNumberFormat="0" applyFill="0" applyBorder="0" applyAlignment="0" applyProtection="0"/>
    <xf numFmtId="199" fontId="149" fillId="0" borderId="12" applyNumberFormat="0" applyFill="0" applyBorder="0" applyProtection="0">
      <alignment horizontal="right"/>
    </xf>
    <xf numFmtId="198" fontId="19" fillId="0" borderId="28" applyNumberFormat="0" applyFill="0" applyAlignment="0" applyProtection="0"/>
    <xf numFmtId="198" fontId="5" fillId="0" borderId="29" applyNumberFormat="0" applyFont="0" applyBorder="0" applyAlignment="0" applyProtection="0"/>
    <xf numFmtId="199" fontId="150" fillId="0" borderId="0" applyNumberFormat="0" applyFill="0" applyBorder="0" applyAlignment="0" applyProtection="0">
      <alignment horizontal="left"/>
    </xf>
    <xf numFmtId="198" fontId="86" fillId="43" borderId="17" applyNumberFormat="0" applyAlignment="0" applyProtection="0"/>
    <xf numFmtId="198" fontId="23" fillId="0" borderId="0" applyNumberFormat="0" applyFill="0" applyBorder="0" applyAlignment="0" applyProtection="0"/>
    <xf numFmtId="198" fontId="123" fillId="0" borderId="0" applyProtection="0"/>
    <xf numFmtId="198" fontId="124" fillId="0" borderId="0" applyProtection="0"/>
    <xf numFmtId="198" fontId="125" fillId="0" borderId="0" applyProtection="0"/>
    <xf numFmtId="198" fontId="123" fillId="0" borderId="30" applyProtection="0"/>
    <xf numFmtId="198" fontId="123" fillId="0" borderId="0"/>
    <xf numFmtId="165" fontId="151" fillId="0" borderId="0" applyFont="0" applyFill="0" applyBorder="0" applyAlignment="0" applyProtection="0"/>
    <xf numFmtId="0" fontId="5" fillId="0" borderId="0"/>
    <xf numFmtId="165" fontId="152" fillId="0" borderId="0" applyFont="0" applyFill="0" applyBorder="0" applyAlignment="0" applyProtection="0"/>
    <xf numFmtId="165" fontId="5" fillId="0" borderId="0" applyFont="0" applyFill="0" applyBorder="0" applyAlignment="0" applyProtection="0"/>
    <xf numFmtId="0" fontId="1" fillId="0" borderId="0"/>
    <xf numFmtId="0" fontId="5" fillId="0" borderId="0"/>
    <xf numFmtId="0" fontId="1" fillId="0" borderId="0"/>
    <xf numFmtId="0" fontId="1" fillId="0" borderId="0"/>
    <xf numFmtId="0" fontId="1" fillId="0" borderId="0"/>
    <xf numFmtId="0" fontId="1" fillId="0" borderId="0"/>
    <xf numFmtId="0" fontId="1" fillId="52" borderId="35" applyNumberFormat="0" applyFont="0" applyAlignment="0" applyProtection="0"/>
    <xf numFmtId="0" fontId="1" fillId="52" borderId="35" applyNumberFormat="0" applyFont="0" applyAlignment="0" applyProtection="0"/>
    <xf numFmtId="0" fontId="1" fillId="52" borderId="35" applyNumberFormat="0" applyFont="0" applyAlignment="0" applyProtection="0"/>
    <xf numFmtId="0" fontId="1" fillId="52" borderId="35" applyNumberFormat="0" applyFont="0" applyAlignment="0" applyProtection="0"/>
    <xf numFmtId="0" fontId="8" fillId="46" borderId="21" applyNumberFormat="0" applyFont="0" applyAlignment="0" applyProtection="0"/>
    <xf numFmtId="0" fontId="1" fillId="52" borderId="35" applyNumberFormat="0" applyFont="0" applyAlignment="0" applyProtection="0"/>
    <xf numFmtId="0" fontId="1" fillId="52" borderId="35" applyNumberFormat="0" applyFont="0" applyAlignment="0" applyProtection="0"/>
    <xf numFmtId="0" fontId="1" fillId="52" borderId="35" applyNumberFormat="0" applyFont="0" applyAlignment="0" applyProtection="0"/>
    <xf numFmtId="0" fontId="8" fillId="46" borderId="21" applyNumberFormat="0" applyFont="0" applyAlignment="0" applyProtection="0"/>
    <xf numFmtId="0" fontId="5" fillId="0" borderId="0"/>
    <xf numFmtId="0" fontId="21" fillId="0" borderId="33">
      <alignment horizontal="center" vertical="center"/>
    </xf>
    <xf numFmtId="165" fontId="1" fillId="0" borderId="0" applyFont="0" applyFill="0" applyBorder="0" applyAlignment="0" applyProtection="0"/>
    <xf numFmtId="0" fontId="1" fillId="0" borderId="0"/>
    <xf numFmtId="0" fontId="172" fillId="54" borderId="0" applyNumberFormat="0" applyBorder="0" applyAlignment="0" applyProtection="0"/>
    <xf numFmtId="0" fontId="8" fillId="0" borderId="0"/>
    <xf numFmtId="0" fontId="8" fillId="0" borderId="0"/>
    <xf numFmtId="0" fontId="16" fillId="0" borderId="0"/>
  </cellStyleXfs>
  <cellXfs count="1236">
    <xf numFmtId="0" fontId="0" fillId="0" borderId="0" xfId="0"/>
    <xf numFmtId="0" fontId="17" fillId="0" borderId="1" xfId="0" applyFont="1" applyBorder="1"/>
    <xf numFmtId="0" fontId="4" fillId="0" borderId="0" xfId="1" applyAlignment="1" applyProtection="1"/>
    <xf numFmtId="0" fontId="19" fillId="0" borderId="0" xfId="0" applyFont="1"/>
    <xf numFmtId="0" fontId="18" fillId="3" borderId="1" xfId="0" applyFont="1" applyFill="1" applyBorder="1"/>
    <xf numFmtId="0" fontId="20" fillId="0" borderId="0" xfId="0" applyFont="1"/>
    <xf numFmtId="0" fontId="22" fillId="0" borderId="0" xfId="0" applyFont="1"/>
    <xf numFmtId="0" fontId="0" fillId="0" borderId="0" xfId="0" applyBorder="1"/>
    <xf numFmtId="0" fontId="23" fillId="0" borderId="0" xfId="0" applyFont="1"/>
    <xf numFmtId="0" fontId="0" fillId="0" borderId="0" xfId="0" applyFont="1"/>
    <xf numFmtId="0" fontId="27" fillId="2" borderId="1" xfId="0" applyFont="1" applyFill="1" applyBorder="1"/>
    <xf numFmtId="0" fontId="30" fillId="0" borderId="0" xfId="0" applyFont="1"/>
    <xf numFmtId="0" fontId="0" fillId="0" borderId="0" xfId="0" applyFill="1"/>
    <xf numFmtId="0" fontId="32" fillId="0" borderId="0" xfId="0" applyFont="1"/>
    <xf numFmtId="0" fontId="0" fillId="0" borderId="0" xfId="0" applyFill="1" applyBorder="1"/>
    <xf numFmtId="1" fontId="0" fillId="0" borderId="0" xfId="0" applyNumberFormat="1"/>
    <xf numFmtId="173" fontId="34" fillId="0" borderId="0" xfId="0" applyNumberFormat="1" applyFont="1" applyAlignment="1">
      <alignment horizontal="right"/>
    </xf>
    <xf numFmtId="0" fontId="0" fillId="0" borderId="0" xfId="0" applyAlignment="1">
      <alignment horizontal="left"/>
    </xf>
    <xf numFmtId="168" fontId="0" fillId="0" borderId="0" xfId="0" applyNumberFormat="1" applyFill="1" applyBorder="1"/>
    <xf numFmtId="0" fontId="36" fillId="0" borderId="0" xfId="0" applyFont="1" applyFill="1" applyBorder="1"/>
    <xf numFmtId="168" fontId="18" fillId="0" borderId="0" xfId="0" applyNumberFormat="1" applyFont="1" applyBorder="1" applyAlignment="1">
      <alignment horizontal="right"/>
    </xf>
    <xf numFmtId="0" fontId="30" fillId="0" borderId="0" xfId="0" applyFont="1" applyFill="1" applyBorder="1"/>
    <xf numFmtId="168" fontId="30" fillId="0" borderId="0" xfId="0" applyNumberFormat="1" applyFont="1" applyFill="1" applyBorder="1"/>
    <xf numFmtId="0" fontId="37" fillId="0" borderId="0" xfId="0" applyFont="1" applyFill="1" applyBorder="1"/>
    <xf numFmtId="0" fontId="2" fillId="0" borderId="0" xfId="0" applyFont="1" applyFill="1"/>
    <xf numFmtId="0" fontId="30" fillId="0" borderId="0" xfId="0" applyFont="1" applyAlignment="1"/>
    <xf numFmtId="0" fontId="19" fillId="0" borderId="0" xfId="0" applyFont="1" applyFill="1"/>
    <xf numFmtId="2" fontId="0" fillId="0" borderId="0" xfId="0" applyNumberFormat="1"/>
    <xf numFmtId="168" fontId="40" fillId="0" borderId="0" xfId="0" applyNumberFormat="1" applyFont="1" applyFill="1" applyBorder="1" applyAlignment="1">
      <alignment horizontal="right"/>
    </xf>
    <xf numFmtId="168" fontId="21" fillId="0" borderId="0" xfId="0" applyNumberFormat="1" applyFont="1" applyFill="1" applyBorder="1" applyAlignment="1">
      <alignment horizontal="right"/>
    </xf>
    <xf numFmtId="0" fontId="33" fillId="4" borderId="0" xfId="0" applyFont="1" applyFill="1" applyBorder="1"/>
    <xf numFmtId="168" fontId="21" fillId="0" borderId="0" xfId="138" applyNumberFormat="1" applyFont="1" applyFill="1" applyBorder="1" applyAlignment="1">
      <alignment horizontal="right"/>
    </xf>
    <xf numFmtId="0" fontId="16" fillId="0" borderId="0" xfId="0" applyFont="1" applyBorder="1" applyAlignment="1">
      <alignment horizontal="left" vertical="center" wrapText="1"/>
    </xf>
    <xf numFmtId="0" fontId="0" fillId="0" borderId="0" xfId="0" applyAlignment="1">
      <alignment wrapText="1"/>
    </xf>
    <xf numFmtId="0" fontId="27" fillId="2" borderId="1" xfId="0" applyFont="1" applyFill="1" applyBorder="1" applyAlignment="1">
      <alignment horizontal="left"/>
    </xf>
    <xf numFmtId="0" fontId="17" fillId="0" borderId="0" xfId="0" applyFont="1" applyBorder="1"/>
    <xf numFmtId="0" fontId="17" fillId="0" borderId="0" xfId="0" applyFont="1"/>
    <xf numFmtId="0" fontId="28" fillId="0" borderId="0" xfId="0" applyFont="1" applyBorder="1"/>
    <xf numFmtId="0" fontId="0" fillId="0" borderId="0" xfId="0" applyAlignment="1">
      <alignment horizontal="center"/>
    </xf>
    <xf numFmtId="0" fontId="5" fillId="0" borderId="0" xfId="138"/>
    <xf numFmtId="0" fontId="18" fillId="2" borderId="1" xfId="138" applyFont="1" applyFill="1" applyBorder="1"/>
    <xf numFmtId="0" fontId="5" fillId="0" borderId="0" xfId="142" applyNumberFormat="1" applyFont="1" applyFill="1" applyBorder="1" applyAlignment="1"/>
    <xf numFmtId="168" fontId="5" fillId="0" borderId="0" xfId="142" applyNumberFormat="1" applyFont="1" applyFill="1" applyBorder="1" applyAlignment="1"/>
    <xf numFmtId="0" fontId="5" fillId="0" borderId="0" xfId="142" applyNumberFormat="1" applyFont="1" applyFill="1" applyBorder="1" applyAlignment="1">
      <alignment horizontal="left"/>
    </xf>
    <xf numFmtId="0" fontId="7" fillId="0" borderId="0" xfId="138" applyNumberFormat="1" applyFont="1" applyFill="1" applyBorder="1" applyAlignment="1"/>
    <xf numFmtId="168" fontId="7" fillId="0" borderId="0" xfId="138" applyNumberFormat="1" applyFont="1" applyFill="1" applyBorder="1" applyAlignment="1"/>
    <xf numFmtId="1" fontId="5" fillId="0" borderId="0" xfId="142" applyNumberFormat="1" applyFont="1" applyFill="1" applyBorder="1" applyAlignment="1">
      <alignment horizontal="right"/>
    </xf>
    <xf numFmtId="0" fontId="5" fillId="0" borderId="0" xfId="138" applyFont="1"/>
    <xf numFmtId="0" fontId="5" fillId="0" borderId="0" xfId="250" applyNumberFormat="1" applyFont="1" applyFill="1" applyBorder="1" applyAlignment="1"/>
    <xf numFmtId="0" fontId="6" fillId="0" borderId="0" xfId="250" applyNumberFormat="1" applyFont="1" applyFill="1" applyBorder="1" applyAlignment="1"/>
    <xf numFmtId="170" fontId="5" fillId="0" borderId="0" xfId="142" applyNumberFormat="1" applyFont="1" applyFill="1" applyBorder="1" applyAlignment="1"/>
    <xf numFmtId="0" fontId="48" fillId="0" borderId="0" xfId="142" applyNumberFormat="1" applyFont="1" applyFill="1" applyBorder="1" applyAlignment="1"/>
    <xf numFmtId="0" fontId="20" fillId="0" borderId="0" xfId="138" applyNumberFormat="1" applyFont="1" applyFill="1" applyBorder="1" applyAlignment="1"/>
    <xf numFmtId="2" fontId="5" fillId="0" borderId="0" xfId="142" applyNumberFormat="1" applyFont="1" applyFill="1" applyBorder="1" applyAlignment="1"/>
    <xf numFmtId="2" fontId="7" fillId="0" borderId="0" xfId="138" applyNumberFormat="1" applyFont="1" applyFill="1" applyBorder="1" applyAlignment="1"/>
    <xf numFmtId="168" fontId="46" fillId="0" borderId="0" xfId="138" applyNumberFormat="1" applyFont="1" applyFill="1" applyBorder="1" applyAlignment="1"/>
    <xf numFmtId="0" fontId="6" fillId="0" borderId="0" xfId="138" applyNumberFormat="1" applyFont="1" applyFill="1" applyBorder="1" applyAlignment="1">
      <alignment horizontal="left"/>
    </xf>
    <xf numFmtId="0" fontId="44" fillId="0" borderId="0" xfId="0" applyFont="1"/>
    <xf numFmtId="0" fontId="17" fillId="0" borderId="0" xfId="0" applyFont="1" applyFill="1" applyBorder="1"/>
    <xf numFmtId="0" fontId="18" fillId="0" borderId="0" xfId="0" applyFont="1" applyFill="1" applyBorder="1"/>
    <xf numFmtId="3" fontId="0" fillId="0" borderId="0" xfId="0" applyNumberFormat="1"/>
    <xf numFmtId="0" fontId="50" fillId="4" borderId="0" xfId="0" applyFont="1" applyFill="1" applyBorder="1"/>
    <xf numFmtId="1" fontId="18" fillId="3" borderId="1" xfId="297" applyNumberFormat="1" applyFont="1" applyFill="1" applyBorder="1" applyAlignment="1">
      <alignment horizontal="center" vertical="center" wrapText="1"/>
    </xf>
    <xf numFmtId="2" fontId="17" fillId="0" borderId="0" xfId="0" applyNumberFormat="1" applyFont="1" applyAlignment="1"/>
    <xf numFmtId="0" fontId="0" fillId="0" borderId="0" xfId="0" applyAlignment="1">
      <alignment horizontal="right"/>
    </xf>
    <xf numFmtId="0" fontId="0" fillId="0" borderId="0" xfId="0" applyFont="1" applyAlignment="1"/>
    <xf numFmtId="0" fontId="32" fillId="0" borderId="0" xfId="0" applyFont="1" applyAlignment="1">
      <alignment horizontal="right"/>
    </xf>
    <xf numFmtId="0" fontId="18" fillId="3" borderId="1" xfId="0" applyFont="1" applyFill="1" applyBorder="1" applyAlignment="1">
      <alignment horizontal="right" vertical="center"/>
    </xf>
    <xf numFmtId="0" fontId="21" fillId="0" borderId="0" xfId="138" applyFont="1"/>
    <xf numFmtId="0" fontId="3" fillId="0" borderId="0" xfId="0" applyFont="1"/>
    <xf numFmtId="0" fontId="18" fillId="8" borderId="1" xfId="0" applyFont="1" applyFill="1" applyBorder="1" applyAlignment="1">
      <alignment horizontal="center" vertical="center"/>
    </xf>
    <xf numFmtId="0" fontId="18" fillId="8" borderId="1" xfId="0" applyFont="1" applyFill="1" applyBorder="1" applyAlignment="1">
      <alignment horizontal="center" vertical="center" wrapText="1"/>
    </xf>
    <xf numFmtId="0" fontId="18" fillId="2" borderId="1" xfId="0" applyFont="1" applyFill="1" applyBorder="1" applyAlignment="1">
      <alignment horizontal="left"/>
    </xf>
    <xf numFmtId="0" fontId="18" fillId="10" borderId="1" xfId="0" applyFont="1" applyFill="1" applyBorder="1"/>
    <xf numFmtId="0" fontId="17" fillId="0" borderId="0" xfId="138" applyFont="1" applyBorder="1"/>
    <xf numFmtId="0" fontId="18" fillId="11" borderId="1" xfId="0" applyFont="1" applyFill="1" applyBorder="1"/>
    <xf numFmtId="182" fontId="17" fillId="0" borderId="0" xfId="0" applyNumberFormat="1" applyFont="1" applyFill="1" applyBorder="1" applyAlignment="1">
      <alignment horizontal="right"/>
    </xf>
    <xf numFmtId="167" fontId="17" fillId="0" borderId="0" xfId="0" applyNumberFormat="1" applyFont="1" applyFill="1" applyBorder="1" applyAlignment="1">
      <alignment horizontal="right"/>
    </xf>
    <xf numFmtId="168" fontId="38" fillId="0" borderId="0" xfId="0" applyNumberFormat="1" applyFont="1" applyBorder="1" applyAlignment="1">
      <alignment horizontal="right"/>
    </xf>
    <xf numFmtId="168" fontId="17" fillId="0" borderId="0" xfId="0" applyNumberFormat="1" applyFont="1" applyBorder="1" applyAlignment="1">
      <alignment horizontal="right"/>
    </xf>
    <xf numFmtId="0" fontId="52" fillId="0" borderId="0" xfId="0" applyFont="1" applyFill="1"/>
    <xf numFmtId="0" fontId="25" fillId="0" borderId="0" xfId="0" applyFont="1" applyFill="1"/>
    <xf numFmtId="0" fontId="16" fillId="0" borderId="0" xfId="0" applyNumberFormat="1" applyFont="1" applyFill="1" applyBorder="1" applyAlignment="1">
      <alignment horizontal="center"/>
    </xf>
    <xf numFmtId="179" fontId="16" fillId="0" borderId="0" xfId="0" applyNumberFormat="1" applyFont="1" applyFill="1" applyBorder="1" applyAlignment="1">
      <alignment horizontal="center"/>
    </xf>
    <xf numFmtId="1" fontId="16" fillId="0" borderId="0" xfId="142" applyNumberFormat="1" applyFont="1" applyFill="1" applyBorder="1" applyAlignment="1">
      <alignment horizontal="center" wrapText="1"/>
    </xf>
    <xf numFmtId="0" fontId="18" fillId="2" borderId="1" xfId="138" applyFont="1" applyFill="1" applyBorder="1" applyAlignment="1">
      <alignment horizontal="left"/>
    </xf>
    <xf numFmtId="0" fontId="18" fillId="3" borderId="1" xfId="138" applyNumberFormat="1" applyFont="1" applyFill="1" applyBorder="1" applyAlignment="1">
      <alignment wrapText="1"/>
    </xf>
    <xf numFmtId="170" fontId="18" fillId="0" borderId="0" xfId="142" applyNumberFormat="1" applyFont="1" applyFill="1" applyBorder="1" applyAlignment="1">
      <alignment horizontal="center" wrapText="1"/>
    </xf>
    <xf numFmtId="0" fontId="17" fillId="0" borderId="0" xfId="142" applyNumberFormat="1" applyFont="1" applyFill="1" applyBorder="1" applyAlignment="1"/>
    <xf numFmtId="49" fontId="18" fillId="13" borderId="1" xfId="0" applyNumberFormat="1" applyFont="1" applyFill="1" applyBorder="1"/>
    <xf numFmtId="0" fontId="18" fillId="10" borderId="1" xfId="0" applyFont="1" applyFill="1" applyBorder="1" applyAlignment="1">
      <alignment horizontal="center"/>
    </xf>
    <xf numFmtId="0" fontId="18" fillId="0" borderId="0" xfId="0" applyFont="1" applyFill="1" applyBorder="1" applyAlignment="1"/>
    <xf numFmtId="0" fontId="63" fillId="0" borderId="0" xfId="1" applyFont="1" applyAlignment="1" applyProtection="1"/>
    <xf numFmtId="0" fontId="44" fillId="0" borderId="0" xfId="0" applyFont="1" applyBorder="1"/>
    <xf numFmtId="0" fontId="27" fillId="2" borderId="1" xfId="0" applyFont="1" applyFill="1" applyBorder="1" applyAlignment="1">
      <alignment horizontal="center" vertical="center" wrapText="1"/>
    </xf>
    <xf numFmtId="0" fontId="28" fillId="0" borderId="0" xfId="0" applyFont="1" applyBorder="1" applyAlignment="1"/>
    <xf numFmtId="0" fontId="44" fillId="0" borderId="0" xfId="0" applyFont="1" applyAlignment="1"/>
    <xf numFmtId="0" fontId="28" fillId="0" borderId="0" xfId="0" applyFont="1"/>
    <xf numFmtId="0" fontId="17" fillId="0" borderId="0" xfId="138" applyFont="1" applyAlignment="1"/>
    <xf numFmtId="0" fontId="17" fillId="0" borderId="0" xfId="250" applyNumberFormat="1" applyFont="1" applyFill="1" applyBorder="1" applyAlignment="1"/>
    <xf numFmtId="0" fontId="44" fillId="0" borderId="0" xfId="0" applyFont="1" applyBorder="1" applyAlignment="1"/>
    <xf numFmtId="0" fontId="18" fillId="3" borderId="1" xfId="0" applyFont="1" applyFill="1" applyBorder="1" applyAlignment="1">
      <alignment horizontal="center" vertical="center" wrapText="1"/>
    </xf>
    <xf numFmtId="0" fontId="28" fillId="0" borderId="0" xfId="0" applyFont="1" applyBorder="1" applyAlignment="1">
      <alignment vertical="top"/>
    </xf>
    <xf numFmtId="0" fontId="18" fillId="0" borderId="0" xfId="1" applyFont="1" applyAlignment="1" applyProtection="1"/>
    <xf numFmtId="0" fontId="17" fillId="0" borderId="0" xfId="0" applyFont="1" applyBorder="1" applyAlignment="1"/>
    <xf numFmtId="0" fontId="17" fillId="0" borderId="0" xfId="0" applyFont="1" applyAlignment="1">
      <alignment horizontal="left"/>
    </xf>
    <xf numFmtId="0" fontId="27" fillId="10" borderId="1" xfId="0" applyFont="1" applyFill="1" applyBorder="1"/>
    <xf numFmtId="0" fontId="24" fillId="0" borderId="0" xfId="0" applyFont="1" applyBorder="1"/>
    <xf numFmtId="0" fontId="18" fillId="3" borderId="1" xfId="0" applyNumberFormat="1" applyFont="1" applyFill="1" applyBorder="1"/>
    <xf numFmtId="0" fontId="18" fillId="2" borderId="1" xfId="138" applyNumberFormat="1" applyFont="1" applyFill="1" applyBorder="1" applyAlignment="1"/>
    <xf numFmtId="0" fontId="6" fillId="0" borderId="0" xfId="138" applyFont="1"/>
    <xf numFmtId="0" fontId="18" fillId="3" borderId="1" xfId="142" applyNumberFormat="1" applyFont="1" applyFill="1" applyBorder="1" applyAlignment="1">
      <alignment vertical="center"/>
    </xf>
    <xf numFmtId="0" fontId="27" fillId="3" borderId="1" xfId="138" applyFont="1" applyFill="1" applyBorder="1" applyAlignment="1">
      <alignment horizontal="right"/>
    </xf>
    <xf numFmtId="0" fontId="18" fillId="3" borderId="1" xfId="138" applyFont="1" applyFill="1" applyBorder="1" applyAlignment="1">
      <alignment horizontal="right"/>
    </xf>
    <xf numFmtId="1" fontId="18" fillId="3" borderId="1" xfId="142" applyNumberFormat="1" applyFont="1" applyFill="1" applyBorder="1" applyAlignment="1">
      <alignment horizontal="right" wrapText="1"/>
    </xf>
    <xf numFmtId="0" fontId="18" fillId="13" borderId="1" xfId="0" applyFont="1" applyFill="1" applyBorder="1" applyAlignment="1">
      <alignment horizontal="right"/>
    </xf>
    <xf numFmtId="0" fontId="18" fillId="3" borderId="1" xfId="138" applyNumberFormat="1" applyFont="1" applyFill="1" applyBorder="1" applyAlignment="1">
      <alignment horizontal="center" wrapText="1"/>
    </xf>
    <xf numFmtId="0" fontId="41" fillId="0" borderId="0" xfId="138" applyFont="1"/>
    <xf numFmtId="0" fontId="18" fillId="2" borderId="1" xfId="250" applyNumberFormat="1" applyFont="1" applyFill="1" applyBorder="1" applyAlignment="1"/>
    <xf numFmtId="0" fontId="18" fillId="13" borderId="1" xfId="142" applyNumberFormat="1" applyFont="1" applyFill="1" applyBorder="1" applyAlignment="1">
      <alignment vertical="center"/>
    </xf>
    <xf numFmtId="1" fontId="18" fillId="13" borderId="1" xfId="142" applyNumberFormat="1" applyFont="1" applyFill="1" applyBorder="1" applyAlignment="1">
      <alignment horizontal="center"/>
    </xf>
    <xf numFmtId="1" fontId="18" fillId="13" borderId="1" xfId="297" applyNumberFormat="1" applyFont="1" applyFill="1" applyBorder="1" applyAlignment="1">
      <alignment horizontal="center" vertical="center" wrapText="1"/>
    </xf>
    <xf numFmtId="0" fontId="18" fillId="13" borderId="1" xfId="0" applyFont="1" applyFill="1" applyBorder="1"/>
    <xf numFmtId="0" fontId="17" fillId="0" borderId="0" xfId="0" applyFont="1" applyFill="1" applyBorder="1" applyAlignment="1">
      <alignment vertical="top"/>
    </xf>
    <xf numFmtId="0" fontId="27" fillId="0" borderId="0" xfId="0" applyFont="1" applyFill="1" applyBorder="1"/>
    <xf numFmtId="171" fontId="28" fillId="0" borderId="0" xfId="0" applyNumberFormat="1" applyFont="1" applyFill="1" applyBorder="1" applyAlignment="1">
      <alignment horizontal="left"/>
    </xf>
    <xf numFmtId="1" fontId="18" fillId="3" borderId="1" xfId="142" applyNumberFormat="1" applyFont="1" applyFill="1" applyBorder="1" applyAlignment="1"/>
    <xf numFmtId="0" fontId="18" fillId="13" borderId="1" xfId="0" applyFont="1" applyFill="1" applyBorder="1" applyAlignment="1">
      <alignment horizontal="left"/>
    </xf>
    <xf numFmtId="2" fontId="18" fillId="3" borderId="1" xfId="142" applyNumberFormat="1" applyFont="1" applyFill="1" applyBorder="1" applyAlignment="1">
      <alignment horizontal="center"/>
    </xf>
    <xf numFmtId="2" fontId="18" fillId="3" borderId="1" xfId="142" applyNumberFormat="1" applyFont="1" applyFill="1" applyBorder="1" applyAlignment="1">
      <alignment horizontal="left"/>
    </xf>
    <xf numFmtId="0" fontId="44" fillId="0" borderId="0" xfId="0" applyFont="1" applyBorder="1" applyAlignment="1">
      <alignment horizontal="left"/>
    </xf>
    <xf numFmtId="0" fontId="44" fillId="0" borderId="0" xfId="0" applyFont="1" applyFill="1" applyBorder="1" applyAlignment="1">
      <alignment vertical="center"/>
    </xf>
    <xf numFmtId="0" fontId="44" fillId="0" borderId="0" xfId="0" applyFont="1" applyAlignment="1">
      <alignment horizontal="right"/>
    </xf>
    <xf numFmtId="0" fontId="44" fillId="0" borderId="0" xfId="0" applyFont="1" applyBorder="1" applyAlignment="1">
      <alignment horizontal="right"/>
    </xf>
    <xf numFmtId="0" fontId="44" fillId="0" borderId="0" xfId="0" applyFont="1" applyFill="1"/>
    <xf numFmtId="0" fontId="44" fillId="0" borderId="0" xfId="0" applyFont="1" applyFill="1" applyBorder="1"/>
    <xf numFmtId="0" fontId="61" fillId="0" borderId="0" xfId="0" applyFont="1"/>
    <xf numFmtId="3" fontId="44" fillId="0" borderId="0" xfId="0" applyNumberFormat="1" applyFont="1"/>
    <xf numFmtId="0" fontId="65" fillId="0" borderId="0" xfId="0" applyFont="1"/>
    <xf numFmtId="0" fontId="27" fillId="0" borderId="0" xfId="0" applyFont="1"/>
    <xf numFmtId="0" fontId="18" fillId="0" borderId="0" xfId="0" applyFont="1"/>
    <xf numFmtId="0" fontId="42" fillId="0" borderId="0" xfId="0" applyFont="1"/>
    <xf numFmtId="0" fontId="17" fillId="0" borderId="0" xfId="0" applyFont="1" applyFill="1"/>
    <xf numFmtId="0" fontId="43" fillId="0" borderId="0" xfId="0" applyFont="1"/>
    <xf numFmtId="0" fontId="43" fillId="4" borderId="0" xfId="0" applyFont="1" applyFill="1" applyBorder="1"/>
    <xf numFmtId="0" fontId="17" fillId="0" borderId="0" xfId="138" applyFont="1"/>
    <xf numFmtId="0" fontId="18" fillId="0" borderId="0" xfId="0" applyFont="1" applyFill="1"/>
    <xf numFmtId="0" fontId="17" fillId="4" borderId="0" xfId="0" applyFont="1" applyFill="1" applyBorder="1" applyAlignment="1">
      <alignment horizontal="left"/>
    </xf>
    <xf numFmtId="0" fontId="17" fillId="0" borderId="0" xfId="138" applyFont="1" applyFill="1"/>
    <xf numFmtId="0" fontId="27" fillId="0" borderId="0" xfId="138" applyFont="1"/>
    <xf numFmtId="0" fontId="44" fillId="0" borderId="0" xfId="0" applyFont="1" applyAlignment="1">
      <alignment wrapText="1"/>
    </xf>
    <xf numFmtId="0" fontId="29" fillId="0" borderId="0" xfId="0" applyFont="1"/>
    <xf numFmtId="0" fontId="44" fillId="0" borderId="0" xfId="0" applyFont="1" applyAlignment="1">
      <alignment horizontal="left"/>
    </xf>
    <xf numFmtId="0" fontId="53" fillId="0" borderId="0" xfId="0" applyFont="1"/>
    <xf numFmtId="0" fontId="18" fillId="0" borderId="0" xfId="0" applyFont="1" applyAlignment="1">
      <alignment horizontal="left"/>
    </xf>
    <xf numFmtId="167" fontId="0" fillId="0" borderId="0" xfId="0" applyNumberFormat="1"/>
    <xf numFmtId="0" fontId="27" fillId="0" borderId="0" xfId="0" applyFont="1" applyBorder="1" applyAlignment="1">
      <alignment wrapText="1"/>
    </xf>
    <xf numFmtId="0" fontId="27" fillId="0" borderId="0" xfId="0" applyFont="1" applyBorder="1" applyAlignment="1">
      <alignment horizontal="left" wrapText="1"/>
    </xf>
    <xf numFmtId="0" fontId="27" fillId="0" borderId="0" xfId="0" applyFont="1" applyAlignment="1">
      <alignment wrapText="1"/>
    </xf>
    <xf numFmtId="184" fontId="44" fillId="0" borderId="0" xfId="0" applyNumberFormat="1" applyFont="1" applyAlignment="1">
      <alignment horizontal="right"/>
    </xf>
    <xf numFmtId="184" fontId="44" fillId="0" borderId="0" xfId="0" applyNumberFormat="1" applyFont="1"/>
    <xf numFmtId="0" fontId="27" fillId="0" borderId="0" xfId="3" applyFont="1" applyBorder="1"/>
    <xf numFmtId="0" fontId="27" fillId="0" borderId="0" xfId="0" applyFont="1" applyBorder="1" applyAlignment="1"/>
    <xf numFmtId="0" fontId="68" fillId="0" borderId="0" xfId="0" applyFont="1" applyAlignment="1">
      <alignment horizontal="right"/>
    </xf>
    <xf numFmtId="0" fontId="28" fillId="0" borderId="0" xfId="0" applyFont="1" applyAlignment="1">
      <alignment horizontal="left"/>
    </xf>
    <xf numFmtId="0" fontId="28" fillId="0" borderId="0" xfId="0" applyFont="1" applyAlignment="1">
      <alignment horizontal="right"/>
    </xf>
    <xf numFmtId="0" fontId="17" fillId="0" borderId="0" xfId="0" applyFont="1" applyAlignment="1">
      <alignment horizontal="right"/>
    </xf>
    <xf numFmtId="0" fontId="17" fillId="0" borderId="0" xfId="0" applyFont="1" applyFill="1" applyBorder="1" applyAlignment="1">
      <alignment vertical="center"/>
    </xf>
    <xf numFmtId="0" fontId="17" fillId="0" borderId="0" xfId="0" applyFont="1" applyBorder="1" applyAlignment="1">
      <alignment horizontal="left" vertical="center"/>
    </xf>
    <xf numFmtId="0" fontId="17" fillId="4" borderId="0" xfId="0" applyFont="1" applyFill="1" applyBorder="1"/>
    <xf numFmtId="0" fontId="43" fillId="4" borderId="0" xfId="0" applyFont="1" applyFill="1" applyBorder="1" applyAlignment="1">
      <alignment horizontal="center"/>
    </xf>
    <xf numFmtId="0" fontId="17" fillId="0" borderId="0" xfId="0" applyFont="1" applyFill="1" applyBorder="1" applyAlignment="1">
      <alignment vertical="center" wrapText="1"/>
    </xf>
    <xf numFmtId="0" fontId="27" fillId="0" borderId="0" xfId="0" applyFont="1" applyBorder="1" applyAlignment="1">
      <alignment horizontal="right"/>
    </xf>
    <xf numFmtId="0" fontId="28" fillId="0" borderId="0" xfId="0" applyFont="1" applyAlignment="1"/>
    <xf numFmtId="20" fontId="17" fillId="0" borderId="0" xfId="0" applyNumberFormat="1" applyFont="1"/>
    <xf numFmtId="0" fontId="67" fillId="0" borderId="0" xfId="1" applyFont="1" applyAlignment="1" applyProtection="1"/>
    <xf numFmtId="172" fontId="44" fillId="0" borderId="0" xfId="0" applyNumberFormat="1" applyFont="1"/>
    <xf numFmtId="0" fontId="18" fillId="0" borderId="0" xfId="297" applyFont="1" applyBorder="1" applyAlignment="1">
      <alignment horizontal="center"/>
    </xf>
    <xf numFmtId="0" fontId="17" fillId="0" borderId="0" xfId="297" applyFont="1" applyBorder="1" applyAlignment="1"/>
    <xf numFmtId="0" fontId="18" fillId="4" borderId="0" xfId="0" applyFont="1" applyFill="1" applyBorder="1"/>
    <xf numFmtId="0" fontId="17" fillId="0" borderId="0" xfId="0" applyFont="1" applyBorder="1" applyAlignment="1">
      <alignment vertical="center"/>
    </xf>
    <xf numFmtId="2" fontId="44" fillId="0" borderId="0" xfId="0" applyNumberFormat="1" applyFont="1" applyBorder="1"/>
    <xf numFmtId="0" fontId="44" fillId="0" borderId="0" xfId="0" applyNumberFormat="1" applyFont="1"/>
    <xf numFmtId="0" fontId="43" fillId="4" borderId="4" xfId="0" applyFont="1" applyFill="1" applyBorder="1"/>
    <xf numFmtId="2" fontId="28" fillId="0" borderId="0" xfId="6" applyNumberFormat="1" applyFont="1" applyFill="1" applyBorder="1" applyAlignment="1">
      <alignment horizontal="right"/>
    </xf>
    <xf numFmtId="0" fontId="28" fillId="0" borderId="0" xfId="6" applyFont="1" applyFill="1"/>
    <xf numFmtId="3" fontId="28" fillId="0" borderId="9" xfId="6" applyNumberFormat="1" applyFont="1" applyFill="1" applyBorder="1" applyAlignment="1">
      <alignment horizontal="right"/>
    </xf>
    <xf numFmtId="3" fontId="28" fillId="0" borderId="7" xfId="6" applyNumberFormat="1" applyFont="1" applyFill="1" applyBorder="1" applyAlignment="1">
      <alignment horizontal="right"/>
    </xf>
    <xf numFmtId="3" fontId="28" fillId="0" borderId="8" xfId="6" applyNumberFormat="1" applyFont="1" applyFill="1" applyBorder="1" applyAlignment="1">
      <alignment horizontal="right"/>
    </xf>
    <xf numFmtId="3" fontId="28" fillId="0" borderId="6" xfId="6" applyNumberFormat="1" applyFont="1" applyFill="1" applyBorder="1" applyAlignment="1">
      <alignment horizontal="right"/>
    </xf>
    <xf numFmtId="0" fontId="28" fillId="0" borderId="0" xfId="6" applyFont="1" applyFill="1" applyBorder="1" applyAlignment="1">
      <alignment horizontal="left"/>
    </xf>
    <xf numFmtId="0" fontId="17" fillId="0" borderId="0" xfId="6" applyFont="1" applyFill="1" applyBorder="1" applyAlignment="1">
      <alignment vertical="top"/>
    </xf>
    <xf numFmtId="0" fontId="29" fillId="0" borderId="0" xfId="0" applyFont="1" applyFill="1"/>
    <xf numFmtId="168" fontId="44" fillId="0" borderId="0" xfId="0" applyNumberFormat="1" applyFont="1" applyBorder="1"/>
    <xf numFmtId="168" fontId="38" fillId="0" borderId="0" xfId="0" applyNumberFormat="1" applyFont="1" applyBorder="1"/>
    <xf numFmtId="167" fontId="44" fillId="0" borderId="0" xfId="0" applyNumberFormat="1" applyFont="1"/>
    <xf numFmtId="0" fontId="18" fillId="0" borderId="0" xfId="142" applyNumberFormat="1" applyFont="1" applyFill="1" applyBorder="1" applyAlignment="1"/>
    <xf numFmtId="174" fontId="18" fillId="0" borderId="0" xfId="142" applyNumberFormat="1" applyFont="1" applyFill="1" applyBorder="1" applyAlignment="1"/>
    <xf numFmtId="1" fontId="17" fillId="0" borderId="0" xfId="142" applyNumberFormat="1" applyFont="1" applyFill="1" applyBorder="1" applyAlignment="1"/>
    <xf numFmtId="170" fontId="17" fillId="0" borderId="0" xfId="142" applyNumberFormat="1" applyFont="1" applyFill="1" applyBorder="1" applyAlignment="1"/>
    <xf numFmtId="0" fontId="17" fillId="0" borderId="0" xfId="142" applyNumberFormat="1" applyFont="1" applyFill="1" applyBorder="1" applyAlignment="1">
      <alignment horizontal="left"/>
    </xf>
    <xf numFmtId="179" fontId="17" fillId="0" borderId="0" xfId="0" applyNumberFormat="1" applyFont="1" applyFill="1" applyBorder="1" applyAlignment="1">
      <alignment horizontal="center"/>
    </xf>
    <xf numFmtId="179" fontId="60" fillId="0" borderId="0" xfId="0" applyNumberFormat="1" applyFont="1" applyFill="1" applyBorder="1" applyAlignment="1">
      <alignment horizontal="center"/>
    </xf>
    <xf numFmtId="0" fontId="17" fillId="0" borderId="0" xfId="0" applyNumberFormat="1" applyFont="1" applyFill="1" applyBorder="1" applyAlignment="1">
      <alignment horizontal="center"/>
    </xf>
    <xf numFmtId="0" fontId="17" fillId="0" borderId="0" xfId="138" applyNumberFormat="1" applyFont="1" applyFill="1" applyBorder="1" applyAlignment="1"/>
    <xf numFmtId="1" fontId="18" fillId="0" borderId="0" xfId="142" applyNumberFormat="1" applyFont="1" applyFill="1" applyBorder="1" applyAlignment="1"/>
    <xf numFmtId="0" fontId="28" fillId="4" borderId="0" xfId="0" applyFont="1" applyFill="1" applyBorder="1"/>
    <xf numFmtId="0" fontId="27" fillId="0" borderId="0" xfId="0" applyFont="1" applyBorder="1" applyAlignment="1">
      <alignment vertical="top"/>
    </xf>
    <xf numFmtId="2" fontId="44" fillId="4" borderId="0" xfId="0" applyNumberFormat="1" applyFont="1" applyFill="1" applyBorder="1"/>
    <xf numFmtId="168" fontId="17" fillId="0" borderId="0" xfId="142" applyNumberFormat="1" applyFont="1" applyFill="1" applyBorder="1" applyAlignment="1"/>
    <xf numFmtId="2" fontId="17" fillId="0" borderId="0" xfId="142" applyNumberFormat="1" applyFont="1" applyFill="1" applyBorder="1" applyAlignment="1"/>
    <xf numFmtId="168" fontId="18" fillId="0" borderId="0" xfId="138" applyNumberFormat="1" applyFont="1" applyFill="1" applyBorder="1" applyAlignment="1"/>
    <xf numFmtId="2" fontId="18" fillId="0" borderId="0" xfId="138" applyNumberFormat="1" applyFont="1" applyFill="1" applyBorder="1" applyAlignment="1"/>
    <xf numFmtId="0" fontId="17" fillId="0" borderId="0" xfId="138" applyNumberFormat="1" applyFont="1" applyFill="1" applyBorder="1" applyAlignment="1">
      <alignment horizontal="left" wrapText="1"/>
    </xf>
    <xf numFmtId="168" fontId="17" fillId="0" borderId="0" xfId="138" applyNumberFormat="1" applyFont="1" applyFill="1" applyBorder="1" applyAlignment="1"/>
    <xf numFmtId="2" fontId="17" fillId="0" borderId="0" xfId="138" applyNumberFormat="1" applyFont="1" applyFill="1" applyBorder="1" applyAlignment="1"/>
    <xf numFmtId="0" fontId="17" fillId="0" borderId="0" xfId="138" applyNumberFormat="1" applyFont="1" applyFill="1" applyBorder="1" applyAlignment="1">
      <alignment horizontal="left"/>
    </xf>
    <xf numFmtId="0" fontId="18" fillId="0" borderId="0" xfId="138" applyNumberFormat="1" applyFont="1" applyFill="1" applyBorder="1" applyAlignment="1">
      <alignment horizontal="left"/>
    </xf>
    <xf numFmtId="1" fontId="17" fillId="0" borderId="0" xfId="142" applyNumberFormat="1" applyFont="1" applyFill="1" applyBorder="1" applyAlignment="1">
      <alignment horizontal="center" wrapText="1"/>
    </xf>
    <xf numFmtId="174" fontId="17" fillId="0" borderId="0" xfId="250" applyNumberFormat="1" applyFont="1" applyFill="1" applyBorder="1" applyAlignment="1"/>
    <xf numFmtId="174" fontId="18" fillId="0" borderId="0" xfId="250" applyNumberFormat="1" applyFont="1" applyFill="1" applyBorder="1" applyAlignment="1"/>
    <xf numFmtId="168" fontId="18" fillId="0" borderId="0" xfId="250" applyNumberFormat="1" applyFont="1" applyFill="1" applyBorder="1" applyAlignment="1"/>
    <xf numFmtId="1" fontId="17" fillId="0" borderId="0" xfId="250" applyNumberFormat="1" applyFont="1" applyFill="1" applyBorder="1" applyAlignment="1"/>
    <xf numFmtId="168" fontId="17" fillId="0" borderId="0" xfId="250" applyNumberFormat="1" applyFont="1" applyFill="1" applyBorder="1" applyAlignment="1"/>
    <xf numFmtId="0" fontId="69" fillId="0" borderId="0" xfId="250" applyNumberFormat="1" applyFont="1" applyFill="1" applyBorder="1" applyAlignment="1"/>
    <xf numFmtId="168" fontId="18" fillId="0" borderId="0" xfId="142" applyNumberFormat="1" applyFont="1" applyFill="1" applyBorder="1" applyAlignment="1">
      <alignment horizontal="center"/>
    </xf>
    <xf numFmtId="168" fontId="17" fillId="0" borderId="0" xfId="142" applyNumberFormat="1" applyFont="1" applyFill="1" applyBorder="1" applyAlignment="1">
      <alignment horizontal="center"/>
    </xf>
    <xf numFmtId="0" fontId="69" fillId="0" borderId="0" xfId="142" applyNumberFormat="1" applyFont="1" applyFill="1" applyBorder="1" applyAlignment="1">
      <alignment horizontal="left"/>
    </xf>
    <xf numFmtId="174" fontId="17" fillId="0" borderId="0" xfId="142" applyNumberFormat="1" applyFont="1" applyFill="1" applyBorder="1" applyAlignment="1">
      <alignment horizontal="center"/>
    </xf>
    <xf numFmtId="0" fontId="18" fillId="4" borderId="0" xfId="142" applyNumberFormat="1" applyFont="1" applyFill="1" applyBorder="1" applyAlignment="1">
      <alignment horizontal="left"/>
    </xf>
    <xf numFmtId="1" fontId="17" fillId="0" borderId="0" xfId="142" applyNumberFormat="1" applyFont="1" applyFill="1" applyBorder="1" applyAlignment="1">
      <alignment horizontal="right"/>
    </xf>
    <xf numFmtId="0" fontId="17" fillId="0" borderId="0" xfId="138" applyFont="1" applyFill="1"/>
    <xf numFmtId="0" fontId="17" fillId="0" borderId="5" xfId="0" applyFont="1" applyBorder="1" applyAlignment="1">
      <alignment wrapText="1"/>
    </xf>
    <xf numFmtId="0" fontId="17" fillId="6" borderId="0" xfId="0" applyFont="1" applyFill="1"/>
    <xf numFmtId="0" fontId="39" fillId="0" borderId="0" xfId="0" applyFont="1"/>
    <xf numFmtId="168" fontId="44" fillId="0" borderId="0" xfId="0" applyNumberFormat="1" applyFont="1" applyFill="1"/>
    <xf numFmtId="0" fontId="44" fillId="4" borderId="0" xfId="0" applyFont="1" applyFill="1" applyBorder="1"/>
    <xf numFmtId="0" fontId="28" fillId="4" borderId="0" xfId="0" applyFont="1" applyFill="1" applyBorder="1" applyAlignment="1">
      <alignment horizontal="center"/>
    </xf>
    <xf numFmtId="0" fontId="66" fillId="0" borderId="0" xfId="0" applyFont="1"/>
    <xf numFmtId="0" fontId="18" fillId="8" borderId="1" xfId="0" applyFont="1" applyFill="1" applyBorder="1"/>
    <xf numFmtId="0" fontId="18" fillId="0" borderId="0" xfId="0" applyFont="1" applyFill="1" applyBorder="1" applyAlignment="1">
      <alignment horizontal="center" vertical="center"/>
    </xf>
    <xf numFmtId="0" fontId="18" fillId="0" borderId="0" xfId="0" applyFont="1" applyFill="1" applyBorder="1" applyAlignment="1">
      <alignment horizontal="center" vertical="center" wrapText="1"/>
    </xf>
    <xf numFmtId="188" fontId="44" fillId="0" borderId="0" xfId="0" applyNumberFormat="1" applyFont="1" applyBorder="1" applyAlignment="1">
      <alignment horizontal="right" vertical="center" wrapText="1"/>
    </xf>
    <xf numFmtId="2" fontId="51" fillId="0" borderId="0" xfId="0" applyNumberFormat="1" applyFont="1" applyFill="1" applyBorder="1"/>
    <xf numFmtId="0" fontId="17" fillId="0" borderId="0" xfId="138" applyFont="1" applyFill="1"/>
    <xf numFmtId="0" fontId="32" fillId="0" borderId="0" xfId="0" applyFont="1" applyFill="1"/>
    <xf numFmtId="0" fontId="54" fillId="0" borderId="0" xfId="0" applyFont="1" applyFill="1"/>
    <xf numFmtId="0" fontId="16" fillId="0" borderId="0" xfId="0" applyFont="1" applyBorder="1" applyAlignment="1">
      <alignment vertical="center"/>
    </xf>
    <xf numFmtId="0" fontId="44" fillId="0" borderId="0" xfId="0" applyFont="1" applyFill="1" applyAlignment="1">
      <alignment horizontal="right"/>
    </xf>
    <xf numFmtId="0" fontId="44" fillId="0" borderId="0" xfId="0" applyFont="1" applyFill="1" applyAlignment="1">
      <alignment horizontal="left"/>
    </xf>
    <xf numFmtId="0" fontId="35" fillId="0" borderId="0" xfId="0" applyFont="1" applyFill="1" applyBorder="1" applyAlignment="1">
      <alignment vertical="center" wrapText="1"/>
    </xf>
    <xf numFmtId="0" fontId="44" fillId="0" borderId="0" xfId="0" applyFont="1" applyFill="1" applyBorder="1" applyAlignment="1">
      <alignment vertical="center" wrapText="1"/>
    </xf>
    <xf numFmtId="0" fontId="40" fillId="0" borderId="0" xfId="0" applyFont="1"/>
    <xf numFmtId="0" fontId="17" fillId="4" borderId="0" xfId="0" applyFont="1" applyFill="1" applyBorder="1" applyAlignment="1"/>
    <xf numFmtId="2" fontId="28" fillId="0" borderId="0" xfId="0" applyNumberFormat="1" applyFont="1" applyProtection="1">
      <protection locked="0"/>
    </xf>
    <xf numFmtId="2" fontId="18" fillId="3" borderId="1" xfId="297" applyNumberFormat="1" applyFont="1" applyFill="1" applyBorder="1" applyAlignment="1">
      <alignment horizontal="center" vertical="center"/>
    </xf>
    <xf numFmtId="0" fontId="44" fillId="0" borderId="0" xfId="0" applyFont="1" applyAlignment="1">
      <alignment horizontal="left"/>
    </xf>
    <xf numFmtId="0" fontId="27" fillId="0" borderId="0" xfId="0" applyFont="1" applyBorder="1"/>
    <xf numFmtId="0" fontId="44" fillId="0" borderId="0" xfId="0" applyFont="1" applyAlignment="1">
      <alignment horizontal="left"/>
    </xf>
    <xf numFmtId="0" fontId="2" fillId="0" borderId="0" xfId="0" applyFont="1"/>
    <xf numFmtId="0" fontId="44" fillId="0" borderId="0" xfId="0" applyFont="1" applyAlignment="1">
      <alignment horizontal="left" indent="1"/>
    </xf>
    <xf numFmtId="0" fontId="29" fillId="0" borderId="0" xfId="138" applyFont="1"/>
    <xf numFmtId="0" fontId="18" fillId="3" borderId="1" xfId="0" applyFont="1" applyFill="1" applyBorder="1" applyAlignment="1">
      <alignment vertical="top"/>
    </xf>
    <xf numFmtId="0" fontId="18" fillId="13" borderId="1" xfId="0" applyFont="1" applyFill="1" applyBorder="1" applyAlignment="1">
      <alignment vertical="top" wrapText="1"/>
    </xf>
    <xf numFmtId="0" fontId="18" fillId="13" borderId="1" xfId="0" applyFont="1" applyFill="1" applyBorder="1" applyAlignment="1">
      <alignment vertical="top"/>
    </xf>
    <xf numFmtId="0" fontId="0" fillId="0" borderId="0" xfId="0" applyAlignment="1">
      <alignment vertical="top"/>
    </xf>
    <xf numFmtId="0" fontId="44" fillId="0" borderId="0" xfId="0" applyFont="1" applyAlignment="1">
      <alignment vertical="top"/>
    </xf>
    <xf numFmtId="0" fontId="18" fillId="13" borderId="1" xfId="0" applyNumberFormat="1" applyFont="1" applyFill="1" applyBorder="1"/>
    <xf numFmtId="0" fontId="17" fillId="0" borderId="0" xfId="0" applyFont="1" applyFill="1" applyAlignment="1">
      <alignment horizontal="left" wrapText="1"/>
    </xf>
    <xf numFmtId="0" fontId="18" fillId="0" borderId="0" xfId="0" applyFont="1" applyFill="1" applyAlignment="1">
      <alignment horizontal="left"/>
    </xf>
    <xf numFmtId="0" fontId="18" fillId="0" borderId="0" xfId="0" applyFont="1" applyBorder="1"/>
    <xf numFmtId="0" fontId="61" fillId="0" borderId="0" xfId="0" applyFont="1" applyAlignment="1">
      <alignment horizontal="left"/>
    </xf>
    <xf numFmtId="0" fontId="70" fillId="0" borderId="0" xfId="0" applyFont="1" applyFill="1" applyBorder="1" applyAlignment="1"/>
    <xf numFmtId="0" fontId="27" fillId="0" borderId="0" xfId="0" applyFont="1" applyAlignment="1">
      <alignment vertical="center"/>
    </xf>
    <xf numFmtId="0" fontId="3" fillId="0" borderId="0" xfId="0" applyFont="1" applyBorder="1"/>
    <xf numFmtId="0" fontId="71" fillId="0" borderId="0" xfId="274" applyFont="1"/>
    <xf numFmtId="0" fontId="72" fillId="0" borderId="0" xfId="0" applyFont="1"/>
    <xf numFmtId="0" fontId="45" fillId="0" borderId="0" xfId="0" applyFont="1"/>
    <xf numFmtId="2" fontId="18" fillId="3" borderId="1" xfId="297" applyNumberFormat="1" applyFont="1" applyFill="1" applyBorder="1" applyAlignment="1">
      <alignment horizontal="left" vertical="center"/>
    </xf>
    <xf numFmtId="168" fontId="0" fillId="0" borderId="0" xfId="0" applyNumberFormat="1"/>
    <xf numFmtId="168" fontId="17" fillId="0" borderId="0" xfId="0" applyNumberFormat="1" applyFont="1" applyFill="1" applyBorder="1"/>
    <xf numFmtId="168" fontId="0" fillId="0" borderId="0" xfId="0" applyNumberFormat="1" applyBorder="1"/>
    <xf numFmtId="0" fontId="75" fillId="0" borderId="14" xfId="0" applyFont="1" applyBorder="1" applyAlignment="1">
      <alignment vertical="center"/>
    </xf>
    <xf numFmtId="0" fontId="0" fillId="0" borderId="0" xfId="0"/>
    <xf numFmtId="0" fontId="18" fillId="2" borderId="1" xfId="0" applyFont="1" applyFill="1" applyBorder="1"/>
    <xf numFmtId="0" fontId="4" fillId="0" borderId="0" xfId="1" applyAlignment="1" applyProtection="1"/>
    <xf numFmtId="0" fontId="19" fillId="0" borderId="0" xfId="0" applyFont="1"/>
    <xf numFmtId="0" fontId="17" fillId="0" borderId="0" xfId="0" applyFont="1"/>
    <xf numFmtId="0" fontId="44" fillId="0" borderId="1" xfId="0" applyFont="1" applyBorder="1"/>
    <xf numFmtId="0" fontId="44" fillId="0" borderId="0" xfId="0" applyFont="1"/>
    <xf numFmtId="3" fontId="0" fillId="0" borderId="0" xfId="0" applyNumberFormat="1"/>
    <xf numFmtId="0" fontId="18" fillId="2" borderId="1" xfId="0" applyFont="1" applyFill="1" applyBorder="1" applyAlignment="1"/>
    <xf numFmtId="0" fontId="3" fillId="0" borderId="0" xfId="0" applyFont="1"/>
    <xf numFmtId="0" fontId="44" fillId="0" borderId="1" xfId="0" applyFont="1" applyFill="1" applyBorder="1"/>
    <xf numFmtId="0" fontId="28" fillId="0" borderId="0" xfId="0" applyFont="1"/>
    <xf numFmtId="0" fontId="27" fillId="0" borderId="0" xfId="0" applyFont="1"/>
    <xf numFmtId="0" fontId="29" fillId="0" borderId="0" xfId="0" applyFont="1"/>
    <xf numFmtId="0" fontId="18" fillId="3" borderId="1" xfId="0" applyFont="1" applyFill="1" applyBorder="1" applyAlignment="1">
      <alignment horizontal="left"/>
    </xf>
    <xf numFmtId="0" fontId="28" fillId="0" borderId="0" xfId="0" applyFont="1" applyFill="1"/>
    <xf numFmtId="0" fontId="2" fillId="0" borderId="0" xfId="0" applyFont="1"/>
    <xf numFmtId="0" fontId="76" fillId="0" borderId="0" xfId="0" applyFont="1" applyAlignment="1">
      <alignment horizontal="left" vertical="center"/>
    </xf>
    <xf numFmtId="0" fontId="44" fillId="0" borderId="0" xfId="0" applyFont="1" applyAlignment="1">
      <alignment horizontal="left"/>
    </xf>
    <xf numFmtId="0" fontId="78" fillId="0" borderId="0" xfId="138" applyFont="1" applyFill="1"/>
    <xf numFmtId="0" fontId="80" fillId="0" borderId="0" xfId="138" applyFont="1"/>
    <xf numFmtId="0" fontId="78" fillId="0" borderId="0" xfId="138" applyFont="1"/>
    <xf numFmtId="0" fontId="18" fillId="3" borderId="1" xfId="297" applyNumberFormat="1" applyFont="1" applyFill="1" applyBorder="1" applyAlignment="1">
      <alignment horizontal="center" vertical="center" wrapText="1"/>
    </xf>
    <xf numFmtId="0" fontId="18" fillId="13" borderId="1" xfId="0" applyFont="1" applyFill="1" applyBorder="1" applyAlignment="1">
      <alignment vertical="center" wrapText="1"/>
    </xf>
    <xf numFmtId="0" fontId="44" fillId="0" borderId="0" xfId="0" applyFont="1" applyAlignment="1">
      <alignment horizontal="left"/>
    </xf>
    <xf numFmtId="0" fontId="44" fillId="0" borderId="0" xfId="0" applyFont="1" applyAlignment="1">
      <alignment horizontal="left"/>
    </xf>
    <xf numFmtId="0" fontId="18" fillId="0" borderId="0" xfId="0" applyFont="1" applyFill="1" applyBorder="1" applyAlignment="1">
      <alignment vertical="center" wrapText="1"/>
    </xf>
    <xf numFmtId="0" fontId="127" fillId="0" borderId="0" xfId="138" applyFont="1"/>
    <xf numFmtId="182" fontId="17" fillId="14" borderId="0" xfId="0" applyNumberFormat="1" applyFont="1" applyFill="1" applyBorder="1"/>
    <xf numFmtId="182" fontId="17" fillId="0" borderId="0" xfId="0" applyNumberFormat="1" applyFont="1" applyBorder="1"/>
    <xf numFmtId="0" fontId="128" fillId="0" borderId="0" xfId="0" applyFont="1" applyFill="1" applyBorder="1"/>
    <xf numFmtId="168" fontId="17" fillId="0" borderId="0" xfId="0" applyNumberFormat="1" applyFont="1" applyAlignment="1">
      <alignment horizontal="right"/>
    </xf>
    <xf numFmtId="0" fontId="73" fillId="0" borderId="0" xfId="0" applyFont="1"/>
    <xf numFmtId="0" fontId="18" fillId="0" borderId="0" xfId="138" applyFont="1"/>
    <xf numFmtId="0" fontId="28" fillId="0" borderId="31" xfId="0" applyFont="1" applyBorder="1"/>
    <xf numFmtId="0" fontId="28" fillId="0" borderId="32" xfId="0" applyFont="1" applyBorder="1"/>
    <xf numFmtId="0" fontId="129" fillId="0" borderId="0" xfId="0" applyFont="1" applyBorder="1"/>
    <xf numFmtId="0" fontId="26" fillId="4" borderId="0" xfId="0" applyFont="1" applyFill="1" applyBorder="1"/>
    <xf numFmtId="0" fontId="129" fillId="0" borderId="0" xfId="0" applyFont="1" applyFill="1" applyBorder="1"/>
    <xf numFmtId="0" fontId="128" fillId="0" borderId="0" xfId="0" applyFont="1"/>
    <xf numFmtId="0" fontId="61" fillId="0" borderId="0" xfId="0" applyFont="1" applyBorder="1"/>
    <xf numFmtId="0" fontId="61" fillId="0" borderId="0" xfId="0" applyFont="1" applyAlignment="1"/>
    <xf numFmtId="181" fontId="17" fillId="0" borderId="0" xfId="13" applyNumberFormat="1" applyFont="1" applyFill="1" applyBorder="1" applyAlignment="1">
      <alignment horizontal="right" vertical="center"/>
    </xf>
    <xf numFmtId="181" fontId="28" fillId="0" borderId="0" xfId="0" applyNumberFormat="1" applyFont="1" applyBorder="1" applyAlignment="1">
      <alignment horizontal="right"/>
    </xf>
    <xf numFmtId="168" fontId="130" fillId="0" borderId="0" xfId="0" applyNumberFormat="1" applyFont="1" applyBorder="1" applyAlignment="1">
      <alignment horizontal="right"/>
    </xf>
    <xf numFmtId="168" fontId="0" fillId="0" borderId="0" xfId="0" applyNumberFormat="1" applyBorder="1" applyAlignment="1">
      <alignment horizontal="right"/>
    </xf>
    <xf numFmtId="0" fontId="18" fillId="3" borderId="1" xfId="0" applyFont="1" applyFill="1" applyBorder="1" applyAlignment="1">
      <alignment vertical="center"/>
    </xf>
    <xf numFmtId="0" fontId="3" fillId="0" borderId="0" xfId="0" applyFont="1" applyAlignment="1">
      <alignment horizontal="left"/>
    </xf>
    <xf numFmtId="0" fontId="131" fillId="0" borderId="0" xfId="0" applyFont="1" applyFill="1" applyBorder="1" applyAlignment="1">
      <alignment vertical="center"/>
    </xf>
    <xf numFmtId="0" fontId="61" fillId="0" borderId="0" xfId="0" applyFont="1" applyFill="1"/>
    <xf numFmtId="0" fontId="61" fillId="0" borderId="0" xfId="0" applyFont="1" applyFill="1" applyBorder="1" applyAlignment="1">
      <alignment horizontal="left"/>
    </xf>
    <xf numFmtId="0" fontId="44" fillId="0" borderId="0" xfId="0" applyFont="1" applyBorder="1" applyAlignment="1">
      <alignment wrapText="1"/>
    </xf>
    <xf numFmtId="0" fontId="44" fillId="0" borderId="0" xfId="274" applyFont="1"/>
    <xf numFmtId="0" fontId="18" fillId="0" borderId="0" xfId="138" applyFont="1" applyFill="1" applyBorder="1"/>
    <xf numFmtId="2" fontId="28" fillId="0" borderId="0" xfId="0" applyNumberFormat="1" applyFont="1" applyBorder="1"/>
    <xf numFmtId="0" fontId="132" fillId="0" borderId="0" xfId="0" applyFont="1" applyFill="1" applyBorder="1"/>
    <xf numFmtId="0" fontId="133" fillId="0" borderId="0" xfId="0" applyFont="1"/>
    <xf numFmtId="0" fontId="129" fillId="0" borderId="0" xfId="0" applyFont="1"/>
    <xf numFmtId="2" fontId="61" fillId="0" borderId="0" xfId="0" applyNumberFormat="1" applyFont="1"/>
    <xf numFmtId="0" fontId="1" fillId="0" borderId="0" xfId="0" applyFont="1"/>
    <xf numFmtId="2" fontId="44" fillId="0" borderId="0" xfId="0" applyNumberFormat="1" applyFont="1"/>
    <xf numFmtId="0" fontId="21" fillId="0" borderId="0" xfId="0" applyFont="1"/>
    <xf numFmtId="0" fontId="18" fillId="3" borderId="1" xfId="1928" applyNumberFormat="1" applyFont="1" applyFill="1" applyBorder="1" applyAlignment="1" applyProtection="1">
      <alignment horizontal="center" vertical="center"/>
      <protection locked="0"/>
    </xf>
    <xf numFmtId="212" fontId="17" fillId="2" borderId="1" xfId="1927" applyNumberFormat="1" applyFont="1" applyFill="1" applyBorder="1" applyAlignment="1" applyProtection="1">
      <alignment wrapText="1"/>
      <protection locked="0"/>
    </xf>
    <xf numFmtId="0" fontId="134" fillId="0" borderId="0" xfId="0" applyFont="1" applyAlignment="1" applyProtection="1">
      <alignment horizontal="left"/>
      <protection locked="0"/>
    </xf>
    <xf numFmtId="213" fontId="134" fillId="0" borderId="0" xfId="0" applyNumberFormat="1" applyFont="1" applyAlignment="1" applyProtection="1">
      <alignment horizontal="left"/>
      <protection locked="0"/>
    </xf>
    <xf numFmtId="0" fontId="5" fillId="0" borderId="0" xfId="0" applyFont="1" applyAlignment="1" applyProtection="1">
      <protection locked="0"/>
    </xf>
    <xf numFmtId="0" fontId="16" fillId="0" borderId="0" xfId="0" applyFont="1" applyProtection="1">
      <protection locked="0"/>
    </xf>
    <xf numFmtId="0" fontId="5" fillId="0" borderId="0" xfId="0" applyFont="1" applyProtection="1">
      <protection locked="0"/>
    </xf>
    <xf numFmtId="0" fontId="0" fillId="0" borderId="0" xfId="0" applyProtection="1">
      <protection locked="0"/>
    </xf>
    <xf numFmtId="49" fontId="16" fillId="0" borderId="0" xfId="0" applyNumberFormat="1" applyFont="1" applyAlignment="1" applyProtection="1">
      <alignment horizontal="left" wrapText="1"/>
      <protection locked="0"/>
    </xf>
    <xf numFmtId="0" fontId="135" fillId="0" borderId="0" xfId="0" applyFont="1" applyAlignment="1" applyProtection="1">
      <alignment wrapText="1"/>
      <protection locked="0"/>
    </xf>
    <xf numFmtId="0" fontId="136" fillId="0" borderId="0" xfId="0" applyFont="1"/>
    <xf numFmtId="0" fontId="21" fillId="0" borderId="0" xfId="0" applyFont="1" applyAlignment="1">
      <alignment horizontal="center"/>
    </xf>
    <xf numFmtId="0" fontId="0" fillId="0" borderId="0" xfId="0" applyBorder="1" applyProtection="1">
      <protection locked="0"/>
    </xf>
    <xf numFmtId="0" fontId="0" fillId="0" borderId="0" xfId="0" applyBorder="1" applyAlignment="1">
      <alignment horizontal="center"/>
    </xf>
    <xf numFmtId="0" fontId="18" fillId="2" borderId="1" xfId="0" applyFont="1" applyFill="1" applyBorder="1" applyAlignment="1">
      <alignment horizontal="center" vertical="center"/>
    </xf>
    <xf numFmtId="0" fontId="27" fillId="0" borderId="0" xfId="0" applyFont="1" applyBorder="1"/>
    <xf numFmtId="0" fontId="44" fillId="0" borderId="0" xfId="0" applyFont="1" applyAlignment="1">
      <alignment horizontal="left" wrapText="1"/>
    </xf>
    <xf numFmtId="0" fontId="18" fillId="13" borderId="1" xfId="142" applyNumberFormat="1" applyFont="1" applyFill="1" applyBorder="1" applyAlignment="1">
      <alignment horizontal="center" vertical="center"/>
    </xf>
    <xf numFmtId="49" fontId="16" fillId="0" borderId="0" xfId="0" applyNumberFormat="1" applyFont="1" applyAlignment="1" applyProtection="1">
      <alignment wrapText="1"/>
      <protection locked="0"/>
    </xf>
    <xf numFmtId="0" fontId="135" fillId="0" borderId="0" xfId="0" applyFont="1" applyAlignment="1" applyProtection="1">
      <alignment horizontal="left" vertical="top" wrapText="1"/>
      <protection locked="0"/>
    </xf>
    <xf numFmtId="0" fontId="16" fillId="0" borderId="0" xfId="0" applyFont="1" applyBorder="1" applyAlignment="1" applyProtection="1">
      <protection locked="0"/>
    </xf>
    <xf numFmtId="0" fontId="0" fillId="0" borderId="0" xfId="0" applyAlignment="1">
      <alignment vertical="center"/>
    </xf>
    <xf numFmtId="0" fontId="138" fillId="0" borderId="0" xfId="0" applyFont="1"/>
    <xf numFmtId="2" fontId="17" fillId="0" borderId="1" xfId="0" applyNumberFormat="1" applyFont="1" applyFill="1" applyBorder="1" applyAlignment="1">
      <alignment horizontal="right"/>
    </xf>
    <xf numFmtId="0" fontId="18" fillId="4" borderId="0" xfId="0" applyFont="1" applyFill="1" applyBorder="1" applyAlignment="1">
      <alignment horizontal="left"/>
    </xf>
    <xf numFmtId="0" fontId="0" fillId="0" borderId="0" xfId="0" applyAlignment="1">
      <alignment horizontal="left" wrapText="1"/>
    </xf>
    <xf numFmtId="0" fontId="18" fillId="10" borderId="1" xfId="0" applyFont="1" applyFill="1" applyBorder="1" applyAlignment="1">
      <alignment vertical="center"/>
    </xf>
    <xf numFmtId="0" fontId="44" fillId="0" borderId="0" xfId="0" applyNumberFormat="1" applyFont="1" applyAlignment="1">
      <alignment vertical="top" wrapText="1"/>
    </xf>
    <xf numFmtId="0" fontId="18" fillId="0" borderId="5" xfId="0" applyFont="1" applyBorder="1" applyAlignment="1">
      <alignment horizontal="left" vertical="top"/>
    </xf>
    <xf numFmtId="0" fontId="44" fillId="0" borderId="0" xfId="0" applyFont="1" applyAlignment="1">
      <alignment vertical="top" wrapText="1"/>
    </xf>
    <xf numFmtId="0" fontId="31" fillId="0" borderId="0" xfId="0" applyFont="1" applyAlignment="1">
      <alignment wrapText="1"/>
    </xf>
    <xf numFmtId="0" fontId="44" fillId="0" borderId="0" xfId="0" applyFont="1" applyAlignment="1">
      <alignment horizontal="left" vertical="center" wrapText="1"/>
    </xf>
    <xf numFmtId="0" fontId="61" fillId="0" borderId="0" xfId="0" applyFont="1" applyAlignment="1">
      <alignment horizontal="left"/>
    </xf>
    <xf numFmtId="0" fontId="18" fillId="13" borderId="1" xfId="0" applyFont="1" applyFill="1" applyBorder="1" applyAlignment="1">
      <alignment horizontal="center"/>
    </xf>
    <xf numFmtId="0" fontId="44" fillId="0" borderId="0" xfId="0" applyFont="1" applyAlignment="1">
      <alignment horizontal="left" wrapText="1"/>
    </xf>
    <xf numFmtId="0" fontId="18" fillId="0" borderId="0" xfId="138" applyFont="1" applyAlignment="1"/>
    <xf numFmtId="0" fontId="18" fillId="0" borderId="0" xfId="250" applyNumberFormat="1" applyFont="1" applyFill="1" applyBorder="1" applyAlignment="1"/>
    <xf numFmtId="176" fontId="17" fillId="0" borderId="1" xfId="0" applyNumberFormat="1" applyFont="1" applyFill="1" applyBorder="1" applyAlignment="1">
      <alignment horizontal="right"/>
    </xf>
    <xf numFmtId="0" fontId="29" fillId="0" borderId="0" xfId="138" applyFont="1" applyFill="1"/>
    <xf numFmtId="0" fontId="79" fillId="0" borderId="0" xfId="138" applyFont="1" applyFill="1"/>
    <xf numFmtId="0" fontId="44" fillId="0" borderId="0" xfId="0" applyFont="1" applyAlignment="1">
      <alignment horizontal="left" wrapText="1"/>
    </xf>
    <xf numFmtId="0" fontId="18" fillId="0" borderId="0" xfId="0" applyFont="1" applyFill="1" applyBorder="1" applyAlignment="1">
      <alignment vertical="top"/>
    </xf>
    <xf numFmtId="0" fontId="17" fillId="0" borderId="0" xfId="0" applyFont="1" applyAlignment="1">
      <alignment wrapText="1"/>
    </xf>
    <xf numFmtId="0" fontId="76" fillId="0" borderId="0" xfId="0" applyFont="1" applyAlignment="1">
      <alignment vertical="center" wrapText="1"/>
    </xf>
    <xf numFmtId="0" fontId="139" fillId="0" borderId="0" xfId="0" applyFont="1" applyAlignment="1">
      <alignment vertical="center"/>
    </xf>
    <xf numFmtId="0" fontId="31" fillId="0" borderId="0" xfId="0" applyFont="1" applyAlignment="1">
      <alignment vertical="center"/>
    </xf>
    <xf numFmtId="0" fontId="31" fillId="0" borderId="0" xfId="0" applyFont="1" applyAlignment="1">
      <alignment vertical="center" wrapText="1"/>
    </xf>
    <xf numFmtId="0" fontId="18" fillId="7" borderId="1" xfId="0" applyFont="1" applyFill="1" applyBorder="1"/>
    <xf numFmtId="0" fontId="17" fillId="0" borderId="0" xfId="0" applyFont="1" applyAlignment="1">
      <alignment horizontal="left" vertical="center" wrapText="1"/>
    </xf>
    <xf numFmtId="0" fontId="61" fillId="0" borderId="0" xfId="0" applyFont="1" applyAlignment="1">
      <alignment horizontal="left"/>
    </xf>
    <xf numFmtId="0" fontId="18" fillId="3" borderId="1" xfId="0" applyFont="1" applyFill="1" applyBorder="1" applyAlignment="1">
      <alignment horizontal="right"/>
    </xf>
    <xf numFmtId="0" fontId="28" fillId="0" borderId="0" xfId="0" applyFont="1" applyAlignment="1">
      <alignment horizontal="left" vertical="center" wrapText="1"/>
    </xf>
    <xf numFmtId="0" fontId="44" fillId="0" borderId="0" xfId="0" applyFont="1" applyAlignment="1">
      <alignment horizontal="center" wrapText="1"/>
    </xf>
    <xf numFmtId="0" fontId="27" fillId="0" borderId="0" xfId="6" applyFont="1" applyFill="1"/>
    <xf numFmtId="168" fontId="18" fillId="2" borderId="1" xfId="0" applyNumberFormat="1" applyFont="1" applyFill="1" applyBorder="1" applyAlignment="1">
      <alignment horizontal="center" vertical="center"/>
    </xf>
    <xf numFmtId="168" fontId="18" fillId="2" borderId="1" xfId="0" applyNumberFormat="1" applyFont="1" applyFill="1" applyBorder="1"/>
    <xf numFmtId="1" fontId="18" fillId="3" borderId="1" xfId="0" applyNumberFormat="1" applyFont="1" applyFill="1" applyBorder="1" applyAlignment="1">
      <alignment vertical="center"/>
    </xf>
    <xf numFmtId="2" fontId="18" fillId="0" borderId="0" xfId="0" applyNumberFormat="1" applyFont="1" applyAlignment="1"/>
    <xf numFmtId="0" fontId="18" fillId="0" borderId="0" xfId="0" applyFont="1" applyBorder="1" applyAlignment="1"/>
    <xf numFmtId="183" fontId="17" fillId="0" borderId="1" xfId="0" applyNumberFormat="1" applyFont="1" applyFill="1" applyBorder="1" applyAlignment="1">
      <alignment horizontal="right"/>
    </xf>
    <xf numFmtId="0" fontId="44" fillId="0" borderId="0" xfId="0" applyFont="1" applyBorder="1" applyAlignment="1">
      <alignment horizontal="right" vertical="center" wrapText="1"/>
    </xf>
    <xf numFmtId="182" fontId="44" fillId="0" borderId="0" xfId="0" applyNumberFormat="1" applyFont="1" applyFill="1" applyBorder="1" applyAlignment="1">
      <alignment horizontal="right"/>
    </xf>
    <xf numFmtId="0" fontId="17" fillId="0" borderId="0" xfId="0" applyFont="1" applyAlignment="1">
      <alignment vertical="top" wrapText="1"/>
    </xf>
    <xf numFmtId="0" fontId="18" fillId="3" borderId="1" xfId="0" applyFont="1" applyFill="1" applyBorder="1" applyAlignment="1">
      <alignment vertical="top" wrapText="1"/>
    </xf>
    <xf numFmtId="0" fontId="18" fillId="2" borderId="1" xfId="0" applyFont="1" applyFill="1" applyBorder="1" applyAlignment="1">
      <alignment horizontal="center" vertical="top"/>
    </xf>
    <xf numFmtId="0" fontId="18" fillId="2" borderId="1" xfId="0" applyFont="1" applyFill="1" applyBorder="1" applyAlignment="1">
      <alignment horizontal="center" vertical="top" wrapText="1"/>
    </xf>
    <xf numFmtId="0" fontId="18" fillId="10" borderId="1" xfId="0" applyFont="1" applyFill="1" applyBorder="1" applyAlignment="1">
      <alignment horizontal="center" vertical="top" wrapText="1"/>
    </xf>
    <xf numFmtId="0" fontId="44" fillId="0" borderId="0" xfId="0" applyFont="1" applyAlignment="1">
      <alignment horizontal="left" wrapText="1"/>
    </xf>
    <xf numFmtId="0" fontId="18" fillId="10" borderId="1" xfId="0" applyFont="1" applyFill="1" applyBorder="1" applyAlignment="1"/>
    <xf numFmtId="0" fontId="44" fillId="0" borderId="0" xfId="0" applyFont="1" applyAlignment="1">
      <alignment horizontal="center"/>
    </xf>
    <xf numFmtId="167" fontId="44" fillId="0" borderId="0" xfId="0" applyNumberFormat="1" applyFont="1" applyFill="1" applyBorder="1" applyAlignment="1">
      <alignment horizontal="left"/>
    </xf>
    <xf numFmtId="0" fontId="18" fillId="3" borderId="1" xfId="0" applyFont="1" applyFill="1" applyBorder="1" applyAlignment="1">
      <alignment vertical="center" wrapText="1"/>
    </xf>
    <xf numFmtId="0" fontId="18" fillId="3" borderId="1" xfId="0" applyFont="1" applyFill="1" applyBorder="1" applyAlignment="1">
      <alignment horizontal="center" vertical="top" wrapText="1"/>
    </xf>
    <xf numFmtId="212" fontId="18" fillId="2" borderId="1" xfId="1927" applyNumberFormat="1" applyFont="1" applyFill="1" applyBorder="1" applyAlignment="1" applyProtection="1">
      <alignment vertical="center"/>
      <protection locked="0"/>
    </xf>
    <xf numFmtId="0" fontId="74" fillId="7" borderId="1" xfId="0" applyFont="1" applyFill="1" applyBorder="1" applyAlignment="1">
      <alignment vertical="center"/>
    </xf>
    <xf numFmtId="0" fontId="74" fillId="3" borderId="1" xfId="0" applyNumberFormat="1" applyFont="1" applyFill="1" applyBorder="1"/>
    <xf numFmtId="212" fontId="18" fillId="10" borderId="1" xfId="1927" applyNumberFormat="1" applyFont="1" applyFill="1" applyBorder="1" applyAlignment="1" applyProtection="1">
      <alignment vertical="center"/>
      <protection locked="0"/>
    </xf>
    <xf numFmtId="0" fontId="44" fillId="0" borderId="0" xfId="0" applyFont="1" applyFill="1" applyAlignment="1">
      <alignment wrapText="1"/>
    </xf>
    <xf numFmtId="0" fontId="44" fillId="0" borderId="0" xfId="0" applyFont="1" applyFill="1" applyBorder="1" applyAlignment="1">
      <alignment wrapText="1"/>
    </xf>
    <xf numFmtId="0" fontId="18" fillId="3" borderId="1" xfId="0" applyNumberFormat="1" applyFont="1" applyFill="1" applyBorder="1" applyAlignment="1">
      <alignment horizontal="right" vertical="center"/>
    </xf>
    <xf numFmtId="0" fontId="18" fillId="2" borderId="1" xfId="138" applyFont="1" applyFill="1" applyBorder="1" applyAlignment="1">
      <alignment horizontal="center"/>
    </xf>
    <xf numFmtId="0" fontId="18" fillId="3" borderId="1" xfId="138" applyNumberFormat="1" applyFont="1" applyFill="1" applyBorder="1"/>
    <xf numFmtId="0" fontId="18" fillId="10" borderId="1" xfId="138" applyFont="1" applyFill="1" applyBorder="1"/>
    <xf numFmtId="0" fontId="18" fillId="10" borderId="1" xfId="138" applyFont="1" applyFill="1" applyBorder="1" applyAlignment="1">
      <alignment vertical="center"/>
    </xf>
    <xf numFmtId="0" fontId="3" fillId="0" borderId="0" xfId="0" applyFont="1" applyFill="1"/>
    <xf numFmtId="0" fontId="18" fillId="3" borderId="1" xfId="138" applyFont="1" applyFill="1" applyBorder="1"/>
    <xf numFmtId="0" fontId="140" fillId="0" borderId="0" xfId="0" applyFont="1" applyAlignment="1" applyProtection="1">
      <alignment horizontal="left"/>
      <protection locked="0"/>
    </xf>
    <xf numFmtId="213" fontId="140" fillId="0" borderId="0" xfId="0" applyNumberFormat="1" applyFont="1" applyAlignment="1" applyProtection="1">
      <alignment horizontal="left"/>
      <protection locked="0"/>
    </xf>
    <xf numFmtId="49" fontId="17" fillId="0" borderId="0" xfId="0" applyNumberFormat="1" applyFont="1" applyAlignment="1" applyProtection="1">
      <alignment horizontal="left" vertical="top"/>
      <protection locked="0"/>
    </xf>
    <xf numFmtId="49" fontId="17" fillId="0" borderId="0" xfId="0" applyNumberFormat="1" applyFont="1" applyAlignment="1" applyProtection="1">
      <alignment wrapText="1"/>
      <protection locked="0"/>
    </xf>
    <xf numFmtId="49" fontId="17" fillId="0" borderId="0" xfId="0" applyNumberFormat="1" applyFont="1" applyAlignment="1" applyProtection="1">
      <alignment horizontal="left" wrapText="1"/>
      <protection locked="0"/>
    </xf>
    <xf numFmtId="0" fontId="17" fillId="0" borderId="0" xfId="0" applyFont="1" applyProtection="1">
      <protection locked="0"/>
    </xf>
    <xf numFmtId="0" fontId="17" fillId="0" borderId="0" xfId="0" applyFont="1" applyAlignment="1" applyProtection="1">
      <alignment horizontal="right"/>
      <protection locked="0"/>
    </xf>
    <xf numFmtId="2" fontId="17" fillId="0" borderId="0" xfId="0" applyNumberFormat="1" applyFont="1" applyProtection="1">
      <protection locked="0"/>
    </xf>
    <xf numFmtId="168" fontId="17" fillId="0" borderId="0" xfId="0" applyNumberFormat="1" applyFont="1" applyAlignment="1" applyProtection="1">
      <alignment horizontal="right"/>
      <protection locked="0"/>
    </xf>
    <xf numFmtId="168" fontId="17" fillId="0" borderId="0" xfId="0" applyNumberFormat="1" applyFont="1" applyProtection="1">
      <protection locked="0"/>
    </xf>
    <xf numFmtId="0" fontId="64" fillId="0" borderId="0" xfId="0" applyFont="1" applyAlignment="1" applyProtection="1">
      <alignment horizontal="left" vertical="top" wrapText="1"/>
      <protection locked="0"/>
    </xf>
    <xf numFmtId="0" fontId="141" fillId="0" borderId="0" xfId="0" applyFont="1" applyProtection="1">
      <protection locked="0"/>
    </xf>
    <xf numFmtId="0" fontId="17" fillId="0" borderId="0" xfId="0" applyFont="1" applyAlignment="1" applyProtection="1">
      <alignment vertical="top" wrapText="1"/>
      <protection locked="0"/>
    </xf>
    <xf numFmtId="0" fontId="18" fillId="0" borderId="0" xfId="0" applyFont="1" applyAlignment="1" applyProtection="1">
      <alignment horizontal="left"/>
      <protection locked="0"/>
    </xf>
    <xf numFmtId="0" fontId="18" fillId="0" borderId="0" xfId="0" applyFont="1" applyAlignment="1" applyProtection="1">
      <alignment horizontal="left" vertical="top"/>
      <protection locked="0"/>
    </xf>
    <xf numFmtId="0" fontId="18" fillId="0" borderId="0" xfId="0" applyFont="1" applyBorder="1" applyAlignment="1" applyProtection="1">
      <alignment horizontal="left"/>
      <protection locked="0"/>
    </xf>
    <xf numFmtId="0" fontId="17" fillId="0" borderId="0" xfId="0" applyFont="1" applyBorder="1" applyAlignment="1" applyProtection="1">
      <protection locked="0"/>
    </xf>
    <xf numFmtId="0" fontId="64" fillId="0" borderId="0" xfId="0" applyFont="1" applyBorder="1" applyAlignment="1" applyProtection="1">
      <protection locked="0"/>
    </xf>
    <xf numFmtId="0" fontId="64" fillId="0" borderId="0" xfId="0" applyFont="1" applyBorder="1" applyAlignment="1">
      <alignment horizontal="left"/>
    </xf>
    <xf numFmtId="0" fontId="64" fillId="0" borderId="0" xfId="0" applyFont="1" applyBorder="1" applyAlignment="1">
      <alignment horizontal="center"/>
    </xf>
    <xf numFmtId="0" fontId="17" fillId="0" borderId="0" xfId="0" applyFont="1" applyBorder="1" applyAlignment="1" applyProtection="1">
      <alignment horizontal="left" wrapText="1"/>
      <protection locked="0"/>
    </xf>
    <xf numFmtId="0" fontId="17" fillId="0" borderId="0" xfId="0" applyFont="1" applyBorder="1" applyAlignment="1">
      <alignment wrapText="1"/>
    </xf>
    <xf numFmtId="0" fontId="18" fillId="2" borderId="1" xfId="0" applyFont="1" applyFill="1" applyBorder="1" applyAlignment="1">
      <alignment horizontal="left" wrapText="1"/>
    </xf>
    <xf numFmtId="0" fontId="44" fillId="0" borderId="0" xfId="0" applyFont="1" applyAlignment="1">
      <alignment vertical="center"/>
    </xf>
    <xf numFmtId="0" fontId="44" fillId="0" borderId="0" xfId="0" applyFont="1" applyAlignment="1">
      <alignment vertical="center" wrapText="1"/>
    </xf>
    <xf numFmtId="0" fontId="44" fillId="0" borderId="0" xfId="0" applyFont="1" applyAlignment="1">
      <alignment horizontal="left" vertical="top" wrapText="1"/>
    </xf>
    <xf numFmtId="0" fontId="44" fillId="0" borderId="0" xfId="0" applyFont="1" applyBorder="1" applyAlignment="1">
      <alignment horizontal="center"/>
    </xf>
    <xf numFmtId="164" fontId="18" fillId="2" borderId="1" xfId="0" applyNumberFormat="1" applyFont="1" applyFill="1" applyBorder="1" applyAlignment="1">
      <alignment horizontal="center"/>
    </xf>
    <xf numFmtId="1" fontId="18" fillId="2" borderId="1" xfId="0" applyNumberFormat="1" applyFont="1" applyFill="1" applyBorder="1" applyAlignment="1">
      <alignment horizontal="center" vertical="center"/>
    </xf>
    <xf numFmtId="185" fontId="74" fillId="10" borderId="1" xfId="0" applyNumberFormat="1" applyFont="1" applyFill="1" applyBorder="1"/>
    <xf numFmtId="185" fontId="74" fillId="10" borderId="1" xfId="0" applyNumberFormat="1" applyFont="1" applyFill="1" applyBorder="1" applyAlignment="1"/>
    <xf numFmtId="49" fontId="74" fillId="10" borderId="1" xfId="0" applyNumberFormat="1" applyFont="1" applyFill="1" applyBorder="1" applyAlignment="1"/>
    <xf numFmtId="185" fontId="74" fillId="10" borderId="1" xfId="0" applyNumberFormat="1" applyFont="1" applyFill="1" applyBorder="1" applyAlignment="1">
      <alignment wrapText="1"/>
    </xf>
    <xf numFmtId="0" fontId="18" fillId="10" borderId="1" xfId="0" applyFont="1" applyFill="1" applyBorder="1" applyAlignment="1">
      <alignment horizontal="right" vertical="center"/>
    </xf>
    <xf numFmtId="0" fontId="60" fillId="0" borderId="0" xfId="0" applyFont="1"/>
    <xf numFmtId="0" fontId="18" fillId="13" borderId="1" xfId="138" applyFont="1" applyFill="1" applyBorder="1" applyAlignment="1">
      <alignment vertical="top" wrapText="1"/>
    </xf>
    <xf numFmtId="0" fontId="44" fillId="0" borderId="0" xfId="0" applyFont="1" applyFill="1" applyAlignment="1"/>
    <xf numFmtId="0" fontId="17" fillId="0" borderId="1" xfId="0" applyFont="1" applyFill="1" applyBorder="1" applyAlignment="1">
      <alignment horizontal="center" vertical="center"/>
    </xf>
    <xf numFmtId="0" fontId="18" fillId="13" borderId="1" xfId="0" applyNumberFormat="1" applyFont="1" applyFill="1" applyBorder="1" applyAlignment="1">
      <alignment horizontal="center" wrapText="1"/>
    </xf>
    <xf numFmtId="179" fontId="17" fillId="0" borderId="1" xfId="0" applyNumberFormat="1" applyFont="1" applyFill="1" applyBorder="1" applyAlignment="1">
      <alignment horizontal="right"/>
    </xf>
    <xf numFmtId="0" fontId="144" fillId="0" borderId="0" xfId="0" applyFont="1"/>
    <xf numFmtId="0" fontId="60" fillId="0" borderId="0" xfId="0" applyFont="1" applyAlignment="1"/>
    <xf numFmtId="0" fontId="18" fillId="3" borderId="1" xfId="0" applyNumberFormat="1" applyFont="1" applyFill="1" applyBorder="1" applyAlignment="1">
      <alignment horizontal="right"/>
    </xf>
    <xf numFmtId="0" fontId="44" fillId="0" borderId="0" xfId="0" applyFont="1" applyFill="1" applyBorder="1" applyAlignment="1">
      <alignment horizontal="left" vertical="center" wrapText="1"/>
    </xf>
    <xf numFmtId="0" fontId="17" fillId="0" borderId="0" xfId="0" applyFont="1" applyBorder="1" applyAlignment="1">
      <alignment horizontal="left" vertical="center" wrapText="1"/>
    </xf>
    <xf numFmtId="0" fontId="17" fillId="0" borderId="0" xfId="0" applyFont="1" applyAlignment="1">
      <alignment horizontal="left" wrapText="1"/>
    </xf>
    <xf numFmtId="0" fontId="18" fillId="3" borderId="1" xfId="0" applyFont="1" applyFill="1" applyBorder="1" applyAlignment="1">
      <alignment horizontal="center"/>
    </xf>
    <xf numFmtId="0" fontId="44" fillId="0" borderId="0" xfId="0" applyFont="1" applyAlignment="1">
      <alignment horizontal="left" wrapText="1"/>
    </xf>
    <xf numFmtId="0" fontId="44" fillId="0" borderId="0" xfId="0" applyFont="1" applyAlignment="1">
      <alignment horizontal="left" vertical="top" wrapText="1"/>
    </xf>
    <xf numFmtId="0" fontId="18" fillId="3" borderId="1" xfId="142" applyNumberFormat="1" applyFont="1" applyFill="1" applyBorder="1" applyAlignment="1">
      <alignment horizontal="center" vertical="center"/>
    </xf>
    <xf numFmtId="0" fontId="17" fillId="0" borderId="0" xfId="0" applyFont="1" applyAlignment="1">
      <alignment horizontal="left" vertical="center" wrapText="1"/>
    </xf>
    <xf numFmtId="1" fontId="17" fillId="0" borderId="0" xfId="142" applyNumberFormat="1" applyFont="1" applyFill="1" applyBorder="1" applyAlignment="1">
      <alignment horizontal="right" vertical="center"/>
    </xf>
    <xf numFmtId="1" fontId="5" fillId="0" borderId="0" xfId="142" applyNumberFormat="1" applyFont="1" applyFill="1" applyBorder="1" applyAlignment="1">
      <alignment horizontal="right" vertical="center"/>
    </xf>
    <xf numFmtId="1" fontId="18" fillId="3" borderId="1" xfId="0" applyNumberFormat="1" applyFont="1" applyFill="1" applyBorder="1" applyAlignment="1">
      <alignment horizontal="right"/>
    </xf>
    <xf numFmtId="1" fontId="18" fillId="8" borderId="1" xfId="0" applyNumberFormat="1" applyFont="1" applyFill="1" applyBorder="1"/>
    <xf numFmtId="0" fontId="17" fillId="0" borderId="0" xfId="0" applyFont="1" applyAlignment="1"/>
    <xf numFmtId="166" fontId="17" fillId="0" borderId="0" xfId="0" applyNumberFormat="1" applyFont="1" applyFill="1" applyBorder="1"/>
    <xf numFmtId="0" fontId="18" fillId="11" borderId="1" xfId="0" applyFont="1" applyFill="1" applyBorder="1" applyAlignment="1">
      <alignment vertical="center"/>
    </xf>
    <xf numFmtId="0" fontId="17" fillId="0" borderId="0" xfId="0" applyFont="1" applyFill="1" applyBorder="1" applyAlignment="1">
      <alignment horizontal="center"/>
    </xf>
    <xf numFmtId="0" fontId="18" fillId="0" borderId="0" xfId="0" applyFont="1" applyFill="1" applyBorder="1" applyAlignment="1">
      <alignment horizontal="right" vertical="center"/>
    </xf>
    <xf numFmtId="0" fontId="0" fillId="0" borderId="0" xfId="0" applyNumberFormat="1" applyFont="1" applyFill="1" applyBorder="1" applyAlignment="1"/>
    <xf numFmtId="175" fontId="17" fillId="0" borderId="1" xfId="0" applyNumberFormat="1" applyFont="1" applyFill="1" applyBorder="1" applyAlignment="1">
      <alignment horizontal="right"/>
    </xf>
    <xf numFmtId="174" fontId="5" fillId="0" borderId="0" xfId="139" applyNumberFormat="1" applyFont="1" applyFill="1" applyBorder="1" applyAlignment="1"/>
    <xf numFmtId="0" fontId="5" fillId="0" borderId="0" xfId="139" applyNumberFormat="1" applyFont="1" applyFill="1" applyBorder="1" applyAlignment="1"/>
    <xf numFmtId="1" fontId="5" fillId="0" borderId="0" xfId="139" applyNumberFormat="1" applyFont="1" applyFill="1" applyBorder="1" applyAlignment="1"/>
    <xf numFmtId="175" fontId="5" fillId="0" borderId="0" xfId="139" applyNumberFormat="1" applyFont="1" applyFill="1" applyBorder="1" applyAlignment="1"/>
    <xf numFmtId="0" fontId="96" fillId="0" borderId="0" xfId="139" applyNumberFormat="1" applyFont="1" applyFill="1" applyBorder="1" applyAlignment="1"/>
    <xf numFmtId="0" fontId="48" fillId="0" borderId="0" xfId="142" applyNumberFormat="1" applyFont="1" applyFill="1" applyBorder="1" applyAlignment="1"/>
    <xf numFmtId="0" fontId="0" fillId="0" borderId="0" xfId="0"/>
    <xf numFmtId="0" fontId="17" fillId="0" borderId="0" xfId="0" applyFont="1" applyFill="1" applyBorder="1" applyAlignment="1">
      <alignment horizontal="right" vertical="center" wrapText="1"/>
    </xf>
    <xf numFmtId="0" fontId="21" fillId="0" borderId="0" xfId="138" applyFont="1" applyFill="1"/>
    <xf numFmtId="184" fontId="17" fillId="0" borderId="1" xfId="0" applyNumberFormat="1" applyFont="1" applyFill="1" applyBorder="1" applyAlignment="1">
      <alignment horizontal="center" vertical="center"/>
    </xf>
    <xf numFmtId="0" fontId="0" fillId="0" borderId="0" xfId="0" applyAlignment="1">
      <alignment horizontal="right" vertical="center" wrapText="1"/>
    </xf>
    <xf numFmtId="0" fontId="18" fillId="13" borderId="1" xfId="0" applyFont="1" applyFill="1" applyBorder="1" applyAlignment="1">
      <alignment horizontal="center" vertical="center"/>
    </xf>
    <xf numFmtId="0" fontId="18" fillId="3" borderId="1" xfId="0" applyFont="1" applyFill="1" applyBorder="1" applyAlignment="1"/>
    <xf numFmtId="0" fontId="17" fillId="0" borderId="0" xfId="1" applyFont="1" applyFill="1" applyAlignment="1" applyProtection="1"/>
    <xf numFmtId="174" fontId="17" fillId="0" borderId="1" xfId="138" applyNumberFormat="1" applyFont="1" applyFill="1" applyBorder="1" applyAlignment="1">
      <alignment horizontal="right"/>
    </xf>
    <xf numFmtId="0" fontId="18" fillId="3" borderId="1" xfId="1928" applyNumberFormat="1" applyFont="1" applyFill="1" applyBorder="1" applyAlignment="1" applyProtection="1">
      <alignment horizontal="right" vertical="center"/>
      <protection locked="0"/>
    </xf>
    <xf numFmtId="170" fontId="44" fillId="0" borderId="0" xfId="0" applyNumberFormat="1" applyFont="1"/>
    <xf numFmtId="0" fontId="18" fillId="10" borderId="1" xfId="0" applyNumberFormat="1" applyFont="1" applyFill="1" applyBorder="1" applyAlignment="1"/>
    <xf numFmtId="0" fontId="18" fillId="13" borderId="1" xfId="139" applyNumberFormat="1" applyFont="1" applyFill="1" applyBorder="1" applyAlignment="1">
      <alignment horizontal="center" wrapText="1"/>
    </xf>
    <xf numFmtId="0" fontId="145" fillId="0" borderId="0" xfId="139" applyNumberFormat="1" applyFont="1" applyFill="1" applyBorder="1" applyAlignment="1">
      <alignment vertical="top"/>
    </xf>
    <xf numFmtId="0" fontId="0" fillId="0" borderId="0" xfId="0" applyNumberFormat="1" applyFont="1" applyFill="1" applyBorder="1" applyAlignment="1">
      <alignment vertical="top"/>
    </xf>
    <xf numFmtId="0" fontId="44" fillId="0" borderId="0" xfId="0" applyFont="1" applyAlignment="1">
      <alignment horizontal="left" wrapText="1"/>
    </xf>
    <xf numFmtId="0" fontId="44" fillId="0" borderId="0" xfId="0" applyFont="1" applyAlignment="1">
      <alignment horizontal="left" wrapText="1"/>
    </xf>
    <xf numFmtId="0" fontId="18" fillId="0" borderId="0" xfId="139" applyNumberFormat="1" applyFont="1" applyFill="1" applyBorder="1" applyAlignment="1"/>
    <xf numFmtId="0" fontId="18" fillId="7" borderId="1" xfId="0" applyFont="1" applyFill="1" applyBorder="1" applyAlignment="1">
      <alignment horizontal="center" vertical="center" wrapText="1"/>
    </xf>
    <xf numFmtId="172" fontId="18" fillId="9" borderId="1" xfId="0" applyNumberFormat="1" applyFont="1" applyFill="1" applyBorder="1" applyAlignment="1">
      <alignment horizontal="left"/>
    </xf>
    <xf numFmtId="0" fontId="17" fillId="0" borderId="0" xfId="138" applyFont="1" applyAlignment="1">
      <alignment horizontal="right"/>
    </xf>
    <xf numFmtId="0" fontId="44" fillId="0" borderId="0" xfId="0" applyFont="1" applyAlignment="1">
      <alignment horizontal="left" wrapText="1"/>
    </xf>
    <xf numFmtId="1" fontId="18" fillId="3" borderId="1" xfId="297" applyNumberFormat="1" applyFont="1" applyFill="1" applyBorder="1" applyAlignment="1">
      <alignment horizontal="right" vertical="center" wrapText="1"/>
    </xf>
    <xf numFmtId="0" fontId="44" fillId="0" borderId="0" xfId="0" applyFont="1" applyFill="1" applyBorder="1" applyAlignment="1">
      <alignment horizontal="left" vertical="center" wrapText="1"/>
    </xf>
    <xf numFmtId="0" fontId="17" fillId="0" borderId="0" xfId="0" applyFont="1" applyBorder="1" applyAlignment="1">
      <alignment horizontal="left" vertical="center" wrapText="1"/>
    </xf>
    <xf numFmtId="0" fontId="44" fillId="0" borderId="0" xfId="0" applyFont="1" applyAlignment="1">
      <alignment horizontal="left" wrapText="1"/>
    </xf>
    <xf numFmtId="0" fontId="44" fillId="0" borderId="0" xfId="0" applyFont="1" applyAlignment="1">
      <alignment horizontal="left" vertical="top" wrapText="1"/>
    </xf>
    <xf numFmtId="0" fontId="17" fillId="0" borderId="0" xfId="0" applyFont="1" applyAlignment="1">
      <alignment horizontal="left" vertical="center" wrapText="1"/>
    </xf>
    <xf numFmtId="0" fontId="44" fillId="0" borderId="0" xfId="0" applyFont="1" applyAlignment="1">
      <alignment wrapText="1"/>
    </xf>
    <xf numFmtId="0" fontId="17" fillId="0" borderId="0" xfId="0" applyFont="1" applyBorder="1" applyAlignment="1" applyProtection="1">
      <alignment horizontal="left" wrapText="1"/>
      <protection locked="0"/>
    </xf>
    <xf numFmtId="0" fontId="29" fillId="0" borderId="0" xfId="0" applyFont="1" applyAlignment="1">
      <alignment wrapText="1"/>
    </xf>
    <xf numFmtId="0" fontId="154" fillId="0" borderId="0" xfId="0" applyFont="1"/>
    <xf numFmtId="0" fontId="155" fillId="0" borderId="0" xfId="0" applyFont="1" applyFill="1" applyBorder="1" applyAlignment="1">
      <alignment vertical="center" wrapText="1"/>
    </xf>
    <xf numFmtId="0" fontId="156" fillId="0" borderId="0" xfId="0" applyFont="1" applyFill="1"/>
    <xf numFmtId="0" fontId="29" fillId="0" borderId="0" xfId="0" applyFont="1" applyFill="1" applyBorder="1" applyAlignment="1">
      <alignment vertical="center"/>
    </xf>
    <xf numFmtId="0" fontId="2" fillId="0" borderId="0" xfId="0" applyFont="1" applyAlignment="1">
      <alignment horizontal="left"/>
    </xf>
    <xf numFmtId="0" fontId="29" fillId="0" borderId="0" xfId="0" applyFont="1" applyAlignment="1"/>
    <xf numFmtId="167" fontId="60" fillId="0" borderId="0" xfId="0" applyNumberFormat="1" applyFont="1"/>
    <xf numFmtId="0" fontId="157" fillId="0" borderId="0" xfId="0" applyFont="1"/>
    <xf numFmtId="0" fontId="153" fillId="0" borderId="0" xfId="0" applyFont="1" applyBorder="1" applyAlignment="1">
      <alignment horizontal="left" vertical="center"/>
    </xf>
    <xf numFmtId="0" fontId="61" fillId="0" borderId="0" xfId="0" applyFont="1" applyBorder="1" applyAlignment="1">
      <alignment horizontal="justify" vertical="center" wrapText="1"/>
    </xf>
    <xf numFmtId="0" fontId="44" fillId="0" borderId="0" xfId="0" applyFont="1" applyBorder="1" applyAlignment="1">
      <alignment horizontal="left" vertical="center"/>
    </xf>
    <xf numFmtId="0" fontId="44" fillId="0" borderId="0" xfId="0" applyFont="1" applyBorder="1" applyAlignment="1">
      <alignment vertical="center" wrapText="1"/>
    </xf>
    <xf numFmtId="0" fontId="44" fillId="0" borderId="0" xfId="0" applyFont="1" applyBorder="1" applyAlignment="1">
      <alignment vertical="center"/>
    </xf>
    <xf numFmtId="0" fontId="18" fillId="53" borderId="1" xfId="0" applyFont="1" applyFill="1" applyBorder="1"/>
    <xf numFmtId="0" fontId="18" fillId="3" borderId="1" xfId="297" applyFont="1" applyFill="1" applyBorder="1" applyAlignment="1">
      <alignment horizontal="right" vertical="center" wrapText="1"/>
    </xf>
    <xf numFmtId="0" fontId="44" fillId="0" borderId="0" xfId="0" applyFont="1" applyAlignment="1">
      <alignment wrapText="1"/>
    </xf>
    <xf numFmtId="0" fontId="18" fillId="0" borderId="0" xfId="3" applyFont="1" applyBorder="1"/>
    <xf numFmtId="0" fontId="17" fillId="0" borderId="0" xfId="1" applyFont="1" applyFill="1" applyBorder="1" applyAlignment="1" applyProtection="1"/>
    <xf numFmtId="0" fontId="17" fillId="0" borderId="0" xfId="1" applyFont="1" applyFill="1" applyBorder="1" applyAlignment="1" applyProtection="1">
      <alignment horizontal="left" vertical="top"/>
    </xf>
    <xf numFmtId="0" fontId="17" fillId="0" borderId="0" xfId="1" applyFont="1" applyFill="1" applyBorder="1" applyAlignment="1" applyProtection="1">
      <alignment vertical="top"/>
    </xf>
    <xf numFmtId="0" fontId="17" fillId="0" borderId="0" xfId="1" applyFont="1" applyFill="1" applyAlignment="1" applyProtection="1">
      <alignment horizontal="left"/>
    </xf>
    <xf numFmtId="2" fontId="17" fillId="0" borderId="0" xfId="1" applyNumberFormat="1" applyFont="1" applyFill="1" applyAlignment="1" applyProtection="1"/>
    <xf numFmtId="15" fontId="18" fillId="7" borderId="1" xfId="0" applyNumberFormat="1" applyFont="1" applyFill="1" applyBorder="1" applyAlignment="1">
      <alignment horizontal="left"/>
    </xf>
    <xf numFmtId="0" fontId="44" fillId="0" borderId="0" xfId="0" applyFont="1" applyAlignment="1">
      <alignment horizontal="left" wrapText="1"/>
    </xf>
    <xf numFmtId="0" fontId="17" fillId="0" borderId="0" xfId="0" applyFont="1" applyBorder="1" applyAlignment="1">
      <alignment horizontal="left" vertical="center" wrapText="1"/>
    </xf>
    <xf numFmtId="0" fontId="17" fillId="0" borderId="0" xfId="0" applyFont="1" applyAlignment="1">
      <alignment horizontal="left" vertical="center" wrapText="1"/>
    </xf>
    <xf numFmtId="0" fontId="17" fillId="0" borderId="0" xfId="0" applyFont="1" applyBorder="1" applyAlignment="1" applyProtection="1">
      <alignment horizontal="left" wrapText="1"/>
      <protection locked="0"/>
    </xf>
    <xf numFmtId="0" fontId="18" fillId="3" borderId="1" xfId="0" applyFont="1" applyFill="1" applyBorder="1" applyAlignment="1">
      <alignment horizontal="center"/>
    </xf>
    <xf numFmtId="0" fontId="77" fillId="0" borderId="0" xfId="0" applyFont="1" applyAlignment="1">
      <alignment horizontal="left"/>
    </xf>
    <xf numFmtId="169" fontId="17" fillId="0" borderId="0" xfId="0" applyNumberFormat="1" applyFont="1" applyFill="1" applyBorder="1" applyAlignment="1">
      <alignment horizontal="right"/>
    </xf>
    <xf numFmtId="168" fontId="17" fillId="0" borderId="0" xfId="0" applyNumberFormat="1" applyFont="1" applyFill="1" applyBorder="1" applyAlignment="1">
      <alignment horizontal="right" vertical="center" wrapText="1"/>
    </xf>
    <xf numFmtId="0" fontId="17" fillId="0" borderId="0" xfId="0" applyFont="1" applyFill="1" applyBorder="1" applyAlignment="1">
      <alignment horizontal="right"/>
    </xf>
    <xf numFmtId="187" fontId="17" fillId="0" borderId="0" xfId="0" applyNumberFormat="1" applyFont="1" applyFill="1" applyBorder="1"/>
    <xf numFmtId="0" fontId="44" fillId="0" borderId="1" xfId="0" applyFont="1" applyFill="1" applyBorder="1" applyAlignment="1">
      <alignment horizontal="right"/>
    </xf>
    <xf numFmtId="172" fontId="44" fillId="0" borderId="1" xfId="0" applyNumberFormat="1" applyFont="1" applyFill="1" applyBorder="1" applyAlignment="1">
      <alignment horizontal="right"/>
    </xf>
    <xf numFmtId="168" fontId="44" fillId="0" borderId="1" xfId="0" applyNumberFormat="1" applyFont="1" applyFill="1" applyBorder="1" applyAlignment="1">
      <alignment horizontal="right"/>
    </xf>
    <xf numFmtId="182" fontId="44" fillId="0" borderId="1" xfId="0" applyNumberFormat="1" applyFont="1" applyFill="1" applyBorder="1" applyAlignment="1">
      <alignment horizontal="right"/>
    </xf>
    <xf numFmtId="167" fontId="44" fillId="0" borderId="1" xfId="0" applyNumberFormat="1" applyFont="1" applyFill="1" applyBorder="1" applyAlignment="1">
      <alignment horizontal="right"/>
    </xf>
    <xf numFmtId="0" fontId="18" fillId="8" borderId="1" xfId="0" applyNumberFormat="1" applyFont="1" applyFill="1" applyBorder="1"/>
    <xf numFmtId="180" fontId="17" fillId="0" borderId="1" xfId="0" applyNumberFormat="1" applyFont="1" applyFill="1" applyBorder="1" applyAlignment="1">
      <alignment horizontal="right"/>
    </xf>
    <xf numFmtId="169" fontId="17" fillId="0" borderId="1" xfId="0" applyNumberFormat="1" applyFont="1" applyFill="1" applyBorder="1" applyAlignment="1">
      <alignment horizontal="right"/>
    </xf>
    <xf numFmtId="181" fontId="17" fillId="0" borderId="1" xfId="0" applyNumberFormat="1" applyFont="1" applyFill="1" applyBorder="1" applyAlignment="1">
      <alignment horizontal="right"/>
    </xf>
    <xf numFmtId="189" fontId="17" fillId="0" borderId="1" xfId="0" applyNumberFormat="1" applyFont="1" applyFill="1" applyBorder="1" applyAlignment="1">
      <alignment horizontal="right"/>
    </xf>
    <xf numFmtId="167" fontId="17" fillId="0" borderId="1" xfId="0" applyNumberFormat="1" applyFont="1" applyFill="1" applyBorder="1" applyAlignment="1">
      <alignment horizontal="right"/>
    </xf>
    <xf numFmtId="189" fontId="17" fillId="0" borderId="1" xfId="0" applyNumberFormat="1" applyFont="1" applyFill="1" applyBorder="1" applyAlignment="1">
      <alignment horizontal="right" wrapText="1"/>
    </xf>
    <xf numFmtId="182" fontId="17" fillId="0" borderId="1" xfId="0" applyNumberFormat="1" applyFont="1" applyFill="1" applyBorder="1" applyAlignment="1">
      <alignment horizontal="right"/>
    </xf>
    <xf numFmtId="183" fontId="17" fillId="0" borderId="1" xfId="0" applyNumberFormat="1" applyFont="1" applyFill="1" applyBorder="1" applyAlignment="1">
      <alignment horizontal="right" vertical="center" wrapText="1"/>
    </xf>
    <xf numFmtId="168" fontId="17" fillId="0" borderId="1" xfId="0" applyNumberFormat="1" applyFont="1" applyFill="1" applyBorder="1" applyAlignment="1">
      <alignment horizontal="right"/>
    </xf>
    <xf numFmtId="168" fontId="17" fillId="0" borderId="1" xfId="0" applyNumberFormat="1" applyFont="1" applyFill="1" applyBorder="1" applyAlignment="1">
      <alignment horizontal="right" vertical="center" wrapText="1"/>
    </xf>
    <xf numFmtId="183" fontId="17" fillId="0" borderId="1" xfId="0" applyNumberFormat="1" applyFont="1" applyFill="1" applyBorder="1" applyAlignment="1">
      <alignment horizontal="right" wrapText="1"/>
    </xf>
    <xf numFmtId="182" fontId="17" fillId="0" borderId="1" xfId="0" applyNumberFormat="1" applyFont="1" applyFill="1" applyBorder="1" applyAlignment="1">
      <alignment horizontal="right" vertical="center" wrapText="1"/>
    </xf>
    <xf numFmtId="168" fontId="17" fillId="0" borderId="1" xfId="0" applyNumberFormat="1" applyFont="1" applyFill="1" applyBorder="1" applyAlignment="1">
      <alignment horizontal="right" wrapText="1"/>
    </xf>
    <xf numFmtId="0" fontId="74" fillId="8" borderId="1" xfId="0" applyFont="1" applyFill="1" applyBorder="1" applyAlignment="1">
      <alignment horizontal="center"/>
    </xf>
    <xf numFmtId="185" fontId="17" fillId="0" borderId="1" xfId="0" applyNumberFormat="1" applyFont="1" applyFill="1" applyBorder="1" applyAlignment="1">
      <alignment horizontal="right"/>
    </xf>
    <xf numFmtId="172" fontId="17" fillId="0" borderId="1" xfId="0" applyNumberFormat="1" applyFont="1" applyFill="1" applyBorder="1" applyAlignment="1">
      <alignment horizontal="right"/>
    </xf>
    <xf numFmtId="168" fontId="17" fillId="0" borderId="1" xfId="0" applyNumberFormat="1" applyFont="1" applyFill="1" applyBorder="1"/>
    <xf numFmtId="179" fontId="17" fillId="0" borderId="1" xfId="142" applyNumberFormat="1" applyFont="1" applyFill="1" applyBorder="1" applyAlignment="1">
      <alignment horizontal="right"/>
    </xf>
    <xf numFmtId="0" fontId="17" fillId="0" borderId="1" xfId="0" applyFont="1" applyFill="1" applyBorder="1"/>
    <xf numFmtId="0" fontId="17" fillId="0" borderId="1" xfId="0" applyFont="1" applyFill="1" applyBorder="1" applyAlignment="1">
      <alignment horizontal="right" vertical="center" wrapText="1"/>
    </xf>
    <xf numFmtId="1" fontId="17" fillId="0" borderId="1" xfId="0" applyNumberFormat="1" applyFont="1" applyFill="1" applyBorder="1" applyAlignment="1">
      <alignment vertical="center" wrapText="1"/>
    </xf>
    <xf numFmtId="168" fontId="17" fillId="0" borderId="1" xfId="0" applyNumberFormat="1" applyFont="1" applyFill="1" applyBorder="1" applyAlignment="1">
      <alignment vertical="center" wrapText="1"/>
    </xf>
    <xf numFmtId="187" fontId="17" fillId="0" borderId="1" xfId="0" applyNumberFormat="1" applyFont="1" applyFill="1" applyBorder="1"/>
    <xf numFmtId="0" fontId="17" fillId="0" borderId="1" xfId="0" applyFont="1" applyFill="1" applyBorder="1" applyAlignment="1">
      <alignment horizontal="right"/>
    </xf>
    <xf numFmtId="1" fontId="18" fillId="13" borderId="1" xfId="142" applyNumberFormat="1" applyFont="1" applyFill="1" applyBorder="1" applyAlignment="1">
      <alignment vertical="center" wrapText="1"/>
    </xf>
    <xf numFmtId="0" fontId="17" fillId="2" borderId="1" xfId="142" applyNumberFormat="1" applyFont="1" applyFill="1" applyBorder="1" applyAlignment="1">
      <alignment horizontal="center" vertical="center"/>
    </xf>
    <xf numFmtId="1" fontId="18" fillId="3" borderId="1" xfId="142" applyNumberFormat="1" applyFont="1" applyFill="1" applyBorder="1" applyAlignment="1">
      <alignment vertical="center"/>
    </xf>
    <xf numFmtId="0" fontId="18" fillId="3" borderId="1" xfId="142" applyNumberFormat="1" applyFont="1" applyFill="1" applyBorder="1" applyAlignment="1">
      <alignment horizontal="right" wrapText="1"/>
    </xf>
    <xf numFmtId="0" fontId="17" fillId="0" borderId="1" xfId="142" applyNumberFormat="1" applyFont="1" applyFill="1" applyBorder="1" applyAlignment="1">
      <alignment horizontal="right"/>
    </xf>
    <xf numFmtId="0" fontId="17" fillId="0" borderId="1" xfId="0" applyNumberFormat="1" applyFont="1" applyFill="1" applyBorder="1" applyAlignment="1">
      <alignment horizontal="right"/>
    </xf>
    <xf numFmtId="168" fontId="17" fillId="0" borderId="1" xfId="138" applyNumberFormat="1" applyFont="1" applyFill="1" applyBorder="1" applyAlignment="1">
      <alignment horizontal="right"/>
    </xf>
    <xf numFmtId="169" fontId="17" fillId="0" borderId="1" xfId="138" applyNumberFormat="1" applyFont="1" applyFill="1" applyBorder="1" applyAlignment="1">
      <alignment horizontal="right"/>
    </xf>
    <xf numFmtId="1" fontId="17" fillId="0" borderId="1" xfId="138" applyNumberFormat="1" applyFont="1" applyFill="1" applyBorder="1" applyAlignment="1">
      <alignment horizontal="right"/>
    </xf>
    <xf numFmtId="0" fontId="17" fillId="0" borderId="1" xfId="138" applyFont="1" applyFill="1" applyBorder="1" applyAlignment="1">
      <alignment horizontal="right"/>
    </xf>
    <xf numFmtId="1" fontId="17" fillId="0" borderId="1" xfId="0" applyNumberFormat="1" applyFont="1" applyFill="1" applyBorder="1" applyAlignment="1">
      <alignment horizontal="right"/>
    </xf>
    <xf numFmtId="0" fontId="77" fillId="0" borderId="0" xfId="0" applyFont="1" applyAlignment="1"/>
    <xf numFmtId="172" fontId="18" fillId="0" borderId="1" xfId="0" applyNumberFormat="1" applyFont="1" applyFill="1" applyBorder="1" applyAlignment="1">
      <alignment horizontal="right"/>
    </xf>
    <xf numFmtId="172" fontId="17" fillId="0" borderId="1" xfId="3209" applyNumberFormat="1" applyFont="1" applyFill="1" applyBorder="1" applyAlignment="1">
      <alignment horizontal="right"/>
    </xf>
    <xf numFmtId="172" fontId="17" fillId="0" borderId="1" xfId="0" applyNumberFormat="1" applyFont="1" applyFill="1" applyBorder="1" applyAlignment="1">
      <alignment horizontal="right" vertical="center"/>
    </xf>
    <xf numFmtId="172" fontId="18" fillId="0" borderId="1" xfId="0" applyNumberFormat="1" applyFont="1" applyFill="1" applyBorder="1" applyAlignment="1">
      <alignment horizontal="right" vertical="center"/>
    </xf>
    <xf numFmtId="170" fontId="17" fillId="0" borderId="1" xfId="0" applyNumberFormat="1" applyFont="1" applyFill="1" applyBorder="1" applyAlignment="1">
      <alignment horizontal="right"/>
    </xf>
    <xf numFmtId="0" fontId="18" fillId="11" borderId="1" xfId="0" applyFont="1" applyFill="1" applyBorder="1" applyAlignment="1"/>
    <xf numFmtId="0" fontId="18" fillId="11" borderId="1" xfId="0" applyFont="1" applyFill="1" applyBorder="1" applyAlignment="1">
      <alignment horizontal="left" vertical="center"/>
    </xf>
    <xf numFmtId="0" fontId="162" fillId="0" borderId="0" xfId="0" applyFont="1"/>
    <xf numFmtId="0" fontId="161" fillId="0" borderId="0" xfId="0" applyFont="1"/>
    <xf numFmtId="0" fontId="160" fillId="0" borderId="0" xfId="0" applyFont="1"/>
    <xf numFmtId="0" fontId="29" fillId="0" borderId="13" xfId="0" applyFont="1" applyBorder="1"/>
    <xf numFmtId="0" fontId="45" fillId="0" borderId="0" xfId="0" applyFont="1" applyFill="1" applyBorder="1" applyAlignment="1">
      <alignment horizontal="left" vertical="center"/>
    </xf>
    <xf numFmtId="0" fontId="29" fillId="0" borderId="0" xfId="0" applyFont="1" applyFill="1" applyBorder="1" applyAlignment="1">
      <alignment horizontal="left" vertical="center"/>
    </xf>
    <xf numFmtId="187" fontId="0" fillId="0" borderId="0" xfId="0" applyNumberFormat="1"/>
    <xf numFmtId="0" fontId="165" fillId="0" borderId="0" xfId="0" applyFont="1" applyAlignment="1">
      <alignment horizontal="left" vertical="center"/>
    </xf>
    <xf numFmtId="171" fontId="44" fillId="0" borderId="1" xfId="18" applyNumberFormat="1" applyFont="1" applyFill="1" applyBorder="1" applyAlignment="1">
      <alignment horizontal="right" indent="6"/>
    </xf>
    <xf numFmtId="171" fontId="44" fillId="0" borderId="1" xfId="0" applyNumberFormat="1" applyFont="1" applyFill="1" applyBorder="1" applyAlignment="1">
      <alignment horizontal="right" indent="6"/>
    </xf>
    <xf numFmtId="0" fontId="166" fillId="0" borderId="0" xfId="0" applyFont="1"/>
    <xf numFmtId="0" fontId="167" fillId="0" borderId="0" xfId="0" applyFont="1"/>
    <xf numFmtId="0" fontId="168" fillId="0" borderId="0" xfId="0" applyFont="1" applyAlignment="1"/>
    <xf numFmtId="168" fontId="165" fillId="0" borderId="0" xfId="0" applyNumberFormat="1" applyFont="1" applyFill="1" applyBorder="1"/>
    <xf numFmtId="0" fontId="44" fillId="0" borderId="0" xfId="0" applyFont="1" applyBorder="1" applyAlignment="1">
      <alignment horizontal="justify" vertical="center" wrapText="1"/>
    </xf>
    <xf numFmtId="0" fontId="44" fillId="0" borderId="0" xfId="0" applyFont="1" applyAlignment="1">
      <alignment horizontal="left" wrapText="1"/>
    </xf>
    <xf numFmtId="0" fontId="142" fillId="0" borderId="0" xfId="0" applyFont="1" applyBorder="1" applyAlignment="1">
      <alignment horizontal="left" vertical="center" wrapText="1"/>
    </xf>
    <xf numFmtId="0" fontId="44" fillId="0" borderId="0" xfId="0" applyFont="1" applyAlignment="1">
      <alignment wrapText="1"/>
    </xf>
    <xf numFmtId="0" fontId="44" fillId="0" borderId="0" xfId="0" applyNumberFormat="1" applyFont="1" applyAlignment="1">
      <alignment horizontal="left" vertical="top" wrapText="1"/>
    </xf>
    <xf numFmtId="0" fontId="18" fillId="0" borderId="1" xfId="0" applyFont="1" applyFill="1" applyBorder="1"/>
    <xf numFmtId="0" fontId="18" fillId="0" borderId="1" xfId="0" applyFont="1" applyFill="1" applyBorder="1" applyAlignment="1">
      <alignment horizontal="center" vertical="center"/>
    </xf>
    <xf numFmtId="0" fontId="18" fillId="0" borderId="1" xfId="0" applyFont="1" applyFill="1" applyBorder="1" applyAlignment="1">
      <alignment horizontal="center" vertical="center" wrapText="1"/>
    </xf>
    <xf numFmtId="218" fontId="17" fillId="0" borderId="1" xfId="0" applyNumberFormat="1" applyFont="1" applyFill="1" applyBorder="1" applyAlignment="1">
      <alignment horizontal="right"/>
    </xf>
    <xf numFmtId="0" fontId="144" fillId="0" borderId="0" xfId="0" applyFont="1" applyFill="1"/>
    <xf numFmtId="0" fontId="138" fillId="0" borderId="0" xfId="0" applyFont="1" applyFill="1"/>
    <xf numFmtId="186" fontId="17" fillId="0" borderId="1" xfId="0" applyNumberFormat="1" applyFont="1" applyFill="1" applyBorder="1" applyAlignment="1">
      <alignment horizontal="right"/>
    </xf>
    <xf numFmtId="16" fontId="18" fillId="3" borderId="1" xfId="0" quotePrefix="1" applyNumberFormat="1" applyFont="1" applyFill="1" applyBorder="1" applyAlignment="1">
      <alignment horizontal="right"/>
    </xf>
    <xf numFmtId="0" fontId="18" fillId="3" borderId="1" xfId="0" quotePrefix="1" applyFont="1" applyFill="1" applyBorder="1" applyAlignment="1">
      <alignment horizontal="right"/>
    </xf>
    <xf numFmtId="0" fontId="18" fillId="8" borderId="1" xfId="0" applyFont="1" applyFill="1" applyBorder="1" applyAlignment="1">
      <alignment horizontal="center"/>
    </xf>
    <xf numFmtId="170" fontId="17" fillId="0" borderId="1" xfId="0" applyNumberFormat="1" applyFont="1" applyFill="1" applyBorder="1" applyAlignment="1">
      <alignment horizontal="center"/>
    </xf>
    <xf numFmtId="170" fontId="53" fillId="0" borderId="0" xfId="0" applyNumberFormat="1" applyFont="1" applyFill="1" applyBorder="1" applyAlignment="1">
      <alignment horizontal="left"/>
    </xf>
    <xf numFmtId="168" fontId="60" fillId="0" borderId="0" xfId="0" applyNumberFormat="1" applyFont="1" applyFill="1" applyBorder="1"/>
    <xf numFmtId="0" fontId="30" fillId="0" borderId="0" xfId="0" applyFont="1" applyFill="1"/>
    <xf numFmtId="0" fontId="73" fillId="0" borderId="0" xfId="0" applyFont="1" applyBorder="1" applyAlignment="1">
      <alignment horizontal="justify" vertical="center" wrapText="1"/>
    </xf>
    <xf numFmtId="0" fontId="73" fillId="0" borderId="0" xfId="0" applyFont="1" applyBorder="1" applyAlignment="1">
      <alignment vertical="center"/>
    </xf>
    <xf numFmtId="215" fontId="17" fillId="0" borderId="1" xfId="325" applyNumberFormat="1" applyFont="1" applyFill="1" applyBorder="1" applyAlignment="1">
      <alignment horizontal="right"/>
    </xf>
    <xf numFmtId="219" fontId="17" fillId="0" borderId="1" xfId="0" applyNumberFormat="1" applyFont="1" applyFill="1" applyBorder="1" applyAlignment="1">
      <alignment horizontal="right"/>
    </xf>
    <xf numFmtId="2" fontId="18" fillId="0" borderId="1" xfId="0" applyNumberFormat="1" applyFont="1" applyFill="1" applyBorder="1" applyAlignment="1">
      <alignment horizontal="right"/>
    </xf>
    <xf numFmtId="3" fontId="17" fillId="0" borderId="1" xfId="219" applyNumberFormat="1" applyFont="1" applyFill="1" applyBorder="1" applyAlignment="1">
      <alignment horizontal="right" vertical="center"/>
    </xf>
    <xf numFmtId="2" fontId="17" fillId="0" borderId="1" xfId="22" applyNumberFormat="1" applyFont="1" applyFill="1" applyBorder="1" applyAlignment="1">
      <alignment horizontal="right"/>
    </xf>
    <xf numFmtId="220" fontId="17" fillId="0" borderId="1" xfId="0" applyNumberFormat="1" applyFont="1" applyFill="1" applyBorder="1" applyAlignment="1">
      <alignment horizontal="right"/>
    </xf>
    <xf numFmtId="0" fontId="44" fillId="0" borderId="0" xfId="0" applyFont="1" applyAlignment="1">
      <alignment horizontal="left" wrapText="1"/>
    </xf>
    <xf numFmtId="1" fontId="17" fillId="0" borderId="1" xfId="0" applyNumberFormat="1" applyFont="1" applyFill="1" applyBorder="1" applyAlignment="1"/>
    <xf numFmtId="168" fontId="17" fillId="0" borderId="1" xfId="0" applyNumberFormat="1" applyFont="1" applyFill="1" applyBorder="1" applyAlignment="1"/>
    <xf numFmtId="170" fontId="18" fillId="0" borderId="1" xfId="0" applyNumberFormat="1" applyFont="1" applyFill="1" applyBorder="1" applyAlignment="1">
      <alignment horizontal="right"/>
    </xf>
    <xf numFmtId="0" fontId="18" fillId="0" borderId="1" xfId="0" applyFont="1" applyFill="1" applyBorder="1" applyAlignment="1">
      <alignment horizontal="right"/>
    </xf>
    <xf numFmtId="217" fontId="52" fillId="0" borderId="1" xfId="0" applyNumberFormat="1" applyFont="1" applyFill="1" applyBorder="1" applyAlignment="1">
      <alignment horizontal="right"/>
    </xf>
    <xf numFmtId="172" fontId="18" fillId="0" borderId="1" xfId="3209" applyNumberFormat="1" applyFont="1" applyFill="1" applyBorder="1" applyAlignment="1">
      <alignment horizontal="right"/>
    </xf>
    <xf numFmtId="0" fontId="2" fillId="0" borderId="34" xfId="0" applyFont="1" applyFill="1" applyBorder="1"/>
    <xf numFmtId="3" fontId="17" fillId="0" borderId="1" xfId="0" applyNumberFormat="1" applyFont="1" applyFill="1" applyBorder="1"/>
    <xf numFmtId="3" fontId="17" fillId="0" borderId="1" xfId="0" applyNumberFormat="1" applyFont="1" applyFill="1" applyBorder="1" applyAlignment="1">
      <alignment horizontal="right"/>
    </xf>
    <xf numFmtId="1" fontId="17" fillId="0" borderId="1" xfId="0" applyNumberFormat="1" applyFont="1" applyFill="1" applyBorder="1"/>
    <xf numFmtId="218" fontId="17" fillId="0" borderId="1" xfId="0" applyNumberFormat="1" applyFont="1" applyFill="1" applyBorder="1" applyAlignment="1">
      <alignment horizontal="center" vertical="center" wrapText="1"/>
    </xf>
    <xf numFmtId="0" fontId="28" fillId="0" borderId="0" xfId="0" applyFont="1" applyFill="1" applyAlignment="1"/>
    <xf numFmtId="2" fontId="17" fillId="0" borderId="1" xfId="0" applyNumberFormat="1" applyFont="1" applyFill="1" applyBorder="1" applyAlignment="1">
      <alignment horizontal="right" vertical="center" wrapText="1"/>
    </xf>
    <xf numFmtId="165" fontId="17" fillId="0" borderId="1" xfId="1929" applyFont="1" applyFill="1" applyBorder="1" applyAlignment="1">
      <alignment horizontal="right" vertical="center" wrapText="1"/>
    </xf>
    <xf numFmtId="2" fontId="17" fillId="0" borderId="1" xfId="1929" applyNumberFormat="1" applyFont="1" applyFill="1" applyBorder="1" applyAlignment="1">
      <alignment horizontal="right" vertical="center" wrapText="1"/>
    </xf>
    <xf numFmtId="0" fontId="0" fillId="0" borderId="0" xfId="3658" applyFont="1" applyFill="1"/>
    <xf numFmtId="0" fontId="1" fillId="0" borderId="0" xfId="3658" applyFill="1"/>
    <xf numFmtId="9" fontId="17" fillId="0" borderId="1" xfId="305" applyFont="1" applyFill="1" applyBorder="1" applyAlignment="1">
      <alignment horizontal="right"/>
    </xf>
    <xf numFmtId="168" fontId="17" fillId="0" borderId="1" xfId="305" applyNumberFormat="1" applyFont="1" applyFill="1" applyBorder="1" applyAlignment="1">
      <alignment horizontal="right" vertical="center" wrapText="1"/>
    </xf>
    <xf numFmtId="1" fontId="17" fillId="0" borderId="1" xfId="0" applyNumberFormat="1" applyFont="1" applyFill="1" applyBorder="1" applyAlignment="1">
      <alignment horizontal="right" vertical="center" wrapText="1"/>
    </xf>
    <xf numFmtId="168" fontId="17" fillId="0" borderId="1" xfId="0" applyNumberFormat="1" applyFont="1" applyFill="1" applyBorder="1" applyAlignment="1">
      <alignment horizontal="right" vertical="center"/>
    </xf>
    <xf numFmtId="3" fontId="17" fillId="0" borderId="1" xfId="0" applyNumberFormat="1" applyFont="1" applyFill="1" applyBorder="1" applyAlignment="1">
      <alignment horizontal="right" vertical="center" wrapText="1"/>
    </xf>
    <xf numFmtId="0" fontId="17" fillId="0" borderId="1" xfId="0" applyNumberFormat="1" applyFont="1" applyFill="1" applyBorder="1" applyAlignment="1">
      <alignment horizontal="right" vertical="center" wrapText="1"/>
    </xf>
    <xf numFmtId="0" fontId="17" fillId="0" borderId="1" xfId="0" quotePrefix="1" applyFont="1" applyFill="1" applyBorder="1" applyAlignment="1">
      <alignment horizontal="right" vertical="center" wrapText="1"/>
    </xf>
    <xf numFmtId="0" fontId="17" fillId="0" borderId="1" xfId="0" applyNumberFormat="1" applyFont="1" applyFill="1" applyBorder="1"/>
    <xf numFmtId="0" fontId="44" fillId="0" borderId="0" xfId="0" applyFont="1" applyAlignment="1">
      <alignment wrapText="1"/>
    </xf>
    <xf numFmtId="167" fontId="18" fillId="2" borderId="1" xfId="0" applyNumberFormat="1" applyFont="1" applyFill="1" applyBorder="1"/>
    <xf numFmtId="168" fontId="18" fillId="0" borderId="1" xfId="0" applyNumberFormat="1" applyFont="1" applyFill="1" applyBorder="1" applyAlignment="1">
      <alignment horizontal="right"/>
    </xf>
    <xf numFmtId="187" fontId="17" fillId="0" borderId="1" xfId="6" applyNumberFormat="1" applyFont="1" applyFill="1" applyBorder="1" applyAlignment="1">
      <alignment horizontal="right"/>
    </xf>
    <xf numFmtId="168" fontId="17" fillId="0" borderId="1" xfId="6" applyNumberFormat="1" applyFont="1" applyFill="1" applyBorder="1" applyAlignment="1">
      <alignment horizontal="right"/>
    </xf>
    <xf numFmtId="0" fontId="17" fillId="0" borderId="1" xfId="305" applyNumberFormat="1" applyFont="1" applyFill="1" applyBorder="1" applyAlignment="1">
      <alignment horizontal="right"/>
    </xf>
    <xf numFmtId="215" fontId="17" fillId="0" borderId="1" xfId="1929" applyNumberFormat="1" applyFont="1" applyFill="1" applyBorder="1" applyAlignment="1">
      <alignment horizontal="right"/>
    </xf>
    <xf numFmtId="0" fontId="44" fillId="0" borderId="0" xfId="0" applyFont="1" applyFill="1" applyAlignment="1">
      <alignment horizontal="left" vertical="center"/>
    </xf>
    <xf numFmtId="168" fontId="17" fillId="0" borderId="1" xfId="297" applyNumberFormat="1" applyFont="1" applyFill="1" applyBorder="1" applyAlignment="1">
      <alignment horizontal="right" vertical="center" wrapText="1"/>
    </xf>
    <xf numFmtId="167" fontId="17" fillId="0" borderId="1" xfId="0" applyNumberFormat="1" applyFont="1" applyFill="1" applyBorder="1"/>
    <xf numFmtId="167" fontId="17" fillId="0" borderId="1" xfId="0" applyNumberFormat="1" applyFont="1" applyFill="1" applyBorder="1" applyAlignment="1">
      <alignment wrapText="1"/>
    </xf>
    <xf numFmtId="167" fontId="17" fillId="0" borderId="1" xfId="0" applyNumberFormat="1" applyFont="1" applyFill="1" applyBorder="1" applyAlignment="1">
      <alignment horizontal="right" wrapText="1"/>
    </xf>
    <xf numFmtId="167" fontId="18" fillId="0" borderId="1" xfId="0" applyNumberFormat="1" applyFont="1" applyFill="1" applyBorder="1" applyAlignment="1">
      <alignment horizontal="right"/>
    </xf>
    <xf numFmtId="187" fontId="17" fillId="0" borderId="1" xfId="0" applyNumberFormat="1" applyFont="1" applyFill="1" applyBorder="1" applyAlignment="1"/>
    <xf numFmtId="187" fontId="17" fillId="0" borderId="1" xfId="0" applyNumberFormat="1" applyFont="1" applyFill="1" applyBorder="1" applyAlignment="1">
      <alignment horizontal="right"/>
    </xf>
    <xf numFmtId="0" fontId="18" fillId="0" borderId="1" xfId="297" applyFont="1" applyFill="1" applyBorder="1" applyAlignment="1">
      <alignment horizontal="right" vertical="center" wrapText="1"/>
    </xf>
    <xf numFmtId="1" fontId="18" fillId="0" borderId="1" xfId="297" applyNumberFormat="1" applyFont="1" applyFill="1" applyBorder="1" applyAlignment="1">
      <alignment horizontal="right" vertical="center" wrapText="1"/>
    </xf>
    <xf numFmtId="167" fontId="17" fillId="0" borderId="1" xfId="0" applyNumberFormat="1" applyFont="1" applyFill="1" applyBorder="1" applyAlignment="1"/>
    <xf numFmtId="216" fontId="17" fillId="0" borderId="1" xfId="0" applyNumberFormat="1" applyFont="1" applyFill="1" applyBorder="1" applyAlignment="1">
      <alignment horizontal="right"/>
    </xf>
    <xf numFmtId="189" fontId="17" fillId="0" borderId="1" xfId="0" applyNumberFormat="1" applyFont="1" applyFill="1" applyBorder="1" applyAlignment="1"/>
    <xf numFmtId="189" fontId="17" fillId="0" borderId="1" xfId="0" applyNumberFormat="1" applyFont="1" applyFill="1" applyBorder="1"/>
    <xf numFmtId="189" fontId="17" fillId="0" borderId="1" xfId="0" applyNumberFormat="1" applyFont="1" applyFill="1" applyBorder="1" applyAlignment="1">
      <alignment horizontal="right" vertical="center" wrapText="1"/>
    </xf>
    <xf numFmtId="0" fontId="44" fillId="0" borderId="0" xfId="0" applyFont="1" applyAlignment="1">
      <alignment horizontal="left" wrapText="1"/>
    </xf>
    <xf numFmtId="171" fontId="17" fillId="0" borderId="1" xfId="0" applyNumberFormat="1" applyFont="1" applyFill="1" applyBorder="1" applyAlignment="1">
      <alignment horizontal="right"/>
    </xf>
    <xf numFmtId="171" fontId="17" fillId="0" borderId="1" xfId="0" applyNumberFormat="1" applyFont="1" applyFill="1" applyBorder="1" applyAlignment="1">
      <alignment horizontal="right" vertical="center" wrapText="1"/>
    </xf>
    <xf numFmtId="170" fontId="17" fillId="0" borderId="1" xfId="0" applyNumberFormat="1" applyFont="1" applyFill="1" applyBorder="1" applyAlignment="1">
      <alignment horizontal="right" vertical="center" wrapText="1"/>
    </xf>
    <xf numFmtId="170" fontId="17" fillId="0" borderId="1" xfId="0" applyNumberFormat="1" applyFont="1" applyFill="1" applyBorder="1"/>
    <xf numFmtId="1" fontId="18" fillId="0" borderId="1" xfId="0" applyNumberFormat="1" applyFont="1" applyFill="1" applyBorder="1" applyAlignment="1">
      <alignment horizontal="right"/>
    </xf>
    <xf numFmtId="0" fontId="18" fillId="0" borderId="1" xfId="0" applyNumberFormat="1" applyFont="1" applyFill="1" applyBorder="1" applyAlignment="1">
      <alignment horizontal="right"/>
    </xf>
    <xf numFmtId="0" fontId="17" fillId="0" borderId="1" xfId="0" quotePrefix="1" applyFont="1" applyFill="1" applyBorder="1" applyAlignment="1">
      <alignment horizontal="right"/>
    </xf>
    <xf numFmtId="181" fontId="17" fillId="0" borderId="1" xfId="13" applyNumberFormat="1" applyFont="1" applyFill="1" applyBorder="1" applyAlignment="1">
      <alignment horizontal="right" vertical="center"/>
    </xf>
    <xf numFmtId="2" fontId="17" fillId="0" borderId="1" xfId="13" applyNumberFormat="1" applyFont="1" applyFill="1" applyBorder="1" applyAlignment="1">
      <alignment horizontal="right" vertical="center"/>
    </xf>
    <xf numFmtId="168" fontId="17" fillId="0" borderId="1" xfId="13" applyNumberFormat="1" applyFont="1" applyFill="1" applyBorder="1" applyAlignment="1">
      <alignment horizontal="right" vertical="center"/>
    </xf>
    <xf numFmtId="0" fontId="44" fillId="0" borderId="0" xfId="0" applyFont="1" applyAlignment="1">
      <alignment horizontal="left" wrapText="1"/>
    </xf>
    <xf numFmtId="172" fontId="44" fillId="0" borderId="10" xfId="0" applyNumberFormat="1" applyFont="1" applyFill="1" applyBorder="1" applyAlignment="1">
      <alignment horizontal="right"/>
    </xf>
    <xf numFmtId="171" fontId="17" fillId="0" borderId="1" xfId="18" applyNumberFormat="1" applyFont="1" applyFill="1" applyBorder="1" applyAlignment="1">
      <alignment horizontal="right"/>
    </xf>
    <xf numFmtId="2" fontId="17" fillId="0" borderId="1" xfId="0" applyNumberFormat="1" applyFont="1" applyFill="1" applyBorder="1"/>
    <xf numFmtId="0" fontId="18" fillId="0" borderId="1" xfId="0" applyFont="1" applyFill="1" applyBorder="1" applyAlignment="1">
      <alignment vertical="center"/>
    </xf>
    <xf numFmtId="167" fontId="17" fillId="0" borderId="1" xfId="13" applyNumberFormat="1" applyFont="1" applyFill="1" applyBorder="1" applyAlignment="1">
      <alignment horizontal="right"/>
    </xf>
    <xf numFmtId="2" fontId="17" fillId="0" borderId="1" xfId="1927" applyNumberFormat="1" applyFont="1" applyFill="1" applyBorder="1" applyAlignment="1" applyProtection="1">
      <alignment horizontal="right" vertical="center" wrapText="1"/>
      <protection locked="0"/>
    </xf>
    <xf numFmtId="2" fontId="17" fillId="0" borderId="1" xfId="1927" applyNumberFormat="1" applyFont="1" applyFill="1" applyBorder="1" applyAlignment="1" applyProtection="1">
      <alignment horizontal="right" wrapText="1"/>
      <protection locked="0"/>
    </xf>
    <xf numFmtId="14" fontId="17" fillId="0" borderId="1" xfId="0" applyNumberFormat="1" applyFont="1" applyFill="1" applyBorder="1" applyAlignment="1">
      <alignment horizontal="center" vertical="center"/>
    </xf>
    <xf numFmtId="214" fontId="17" fillId="0" borderId="1" xfId="0" applyNumberFormat="1" applyFont="1" applyFill="1" applyBorder="1" applyAlignment="1">
      <alignment horizontal="center" vertical="center"/>
    </xf>
    <xf numFmtId="14" fontId="17" fillId="0" borderId="1" xfId="0" applyNumberFormat="1" applyFont="1" applyFill="1" applyBorder="1" applyAlignment="1">
      <alignment horizontal="center"/>
    </xf>
    <xf numFmtId="0" fontId="18" fillId="9" borderId="1" xfId="0" applyFont="1" applyFill="1" applyBorder="1" applyAlignment="1"/>
    <xf numFmtId="0" fontId="18" fillId="9" borderId="1" xfId="0" applyFont="1" applyFill="1" applyBorder="1" applyAlignment="1">
      <alignment wrapText="1"/>
    </xf>
    <xf numFmtId="0" fontId="18" fillId="9" borderId="1" xfId="0" applyFont="1" applyFill="1" applyBorder="1" applyAlignment="1">
      <alignment horizontal="left"/>
    </xf>
    <xf numFmtId="184" fontId="18" fillId="8" borderId="1" xfId="0" applyNumberFormat="1" applyFont="1" applyFill="1" applyBorder="1" applyAlignment="1">
      <alignment horizontal="center"/>
    </xf>
    <xf numFmtId="184" fontId="18" fillId="8" borderId="1" xfId="0" applyNumberFormat="1" applyFont="1" applyFill="1" applyBorder="1" applyAlignment="1">
      <alignment vertical="top" wrapText="1"/>
    </xf>
    <xf numFmtId="184" fontId="18" fillId="8" borderId="1" xfId="0" applyNumberFormat="1" applyFont="1" applyFill="1" applyBorder="1" applyAlignment="1">
      <alignment wrapText="1"/>
    </xf>
    <xf numFmtId="0" fontId="18" fillId="8" borderId="1" xfId="0" applyFont="1" applyFill="1" applyBorder="1" applyAlignment="1">
      <alignment vertical="top"/>
    </xf>
    <xf numFmtId="0" fontId="18" fillId="8" borderId="1" xfId="0" applyFont="1" applyFill="1" applyBorder="1" applyAlignment="1">
      <alignment vertical="top" wrapText="1"/>
    </xf>
    <xf numFmtId="2" fontId="44" fillId="0" borderId="0" xfId="0" applyNumberFormat="1" applyFont="1" applyAlignment="1" applyProtection="1">
      <alignment vertical="top"/>
      <protection locked="0"/>
    </xf>
    <xf numFmtId="0" fontId="18" fillId="0" borderId="0" xfId="0" applyFont="1" applyAlignment="1"/>
    <xf numFmtId="0" fontId="44" fillId="0" borderId="0" xfId="0" applyFont="1" applyFill="1" applyAlignment="1">
      <alignment vertical="top"/>
    </xf>
    <xf numFmtId="0" fontId="44" fillId="0" borderId="0" xfId="0" applyFont="1" applyFill="1" applyBorder="1" applyAlignment="1"/>
    <xf numFmtId="0" fontId="28" fillId="0" borderId="0" xfId="0" applyFont="1" applyAlignment="1">
      <alignment vertical="center"/>
    </xf>
    <xf numFmtId="0" fontId="17" fillId="0" borderId="0" xfId="0" applyFont="1" applyAlignment="1">
      <alignment vertical="top"/>
    </xf>
    <xf numFmtId="0" fontId="17" fillId="0" borderId="0" xfId="0" applyFont="1" applyAlignment="1">
      <alignment vertical="center"/>
    </xf>
    <xf numFmtId="0" fontId="17" fillId="0" borderId="0" xfId="138" applyFont="1" applyAlignment="1">
      <alignment vertical="center"/>
    </xf>
    <xf numFmtId="0" fontId="18" fillId="2" borderId="1" xfId="0" applyFont="1" applyFill="1" applyBorder="1" applyAlignment="1">
      <alignment horizontal="left" vertical="center" wrapText="1"/>
    </xf>
    <xf numFmtId="0" fontId="18" fillId="10" borderId="1" xfId="0" applyFont="1" applyFill="1" applyBorder="1" applyAlignment="1">
      <alignment horizontal="center" vertical="center"/>
    </xf>
    <xf numFmtId="0" fontId="18" fillId="3" borderId="1" xfId="0" applyFont="1" applyFill="1" applyBorder="1" applyAlignment="1">
      <alignment horizontal="center"/>
    </xf>
    <xf numFmtId="0" fontId="18" fillId="2" borderId="1" xfId="0" applyFont="1" applyFill="1" applyBorder="1" applyAlignment="1">
      <alignment horizontal="center" vertical="center"/>
    </xf>
    <xf numFmtId="0" fontId="44" fillId="0" borderId="0" xfId="0" applyFont="1" applyAlignment="1">
      <alignment horizontal="left" wrapText="1"/>
    </xf>
    <xf numFmtId="0" fontId="18" fillId="3" borderId="1" xfId="0" applyNumberFormat="1" applyFont="1" applyFill="1" applyBorder="1" applyAlignment="1">
      <alignment horizontal="center"/>
    </xf>
    <xf numFmtId="0" fontId="31" fillId="0" borderId="0" xfId="0" applyFont="1" applyAlignment="1">
      <alignment horizontal="left" vertical="center" wrapText="1"/>
    </xf>
    <xf numFmtId="0" fontId="18" fillId="11" borderId="1" xfId="0" applyFont="1" applyFill="1" applyBorder="1" applyAlignment="1">
      <alignment horizontal="center"/>
    </xf>
    <xf numFmtId="0" fontId="18" fillId="9" borderId="1" xfId="0" applyFont="1" applyFill="1" applyBorder="1" applyAlignment="1">
      <alignment vertical="center"/>
    </xf>
    <xf numFmtId="0" fontId="27" fillId="3" borderId="1" xfId="0" applyFont="1" applyFill="1" applyBorder="1" applyAlignment="1">
      <alignment horizontal="center"/>
    </xf>
    <xf numFmtId="1" fontId="18" fillId="13" borderId="1" xfId="142" applyNumberFormat="1" applyFont="1" applyFill="1" applyBorder="1" applyAlignment="1">
      <alignment horizontal="center" vertical="center" wrapText="1"/>
    </xf>
    <xf numFmtId="1" fontId="18" fillId="3" borderId="1" xfId="142" applyNumberFormat="1" applyFont="1" applyFill="1" applyBorder="1" applyAlignment="1">
      <alignment horizontal="center" vertical="center"/>
    </xf>
    <xf numFmtId="1" fontId="18" fillId="3" borderId="1" xfId="142" applyNumberFormat="1" applyFont="1" applyFill="1" applyBorder="1" applyAlignment="1">
      <alignment horizontal="center" vertical="center" wrapText="1"/>
    </xf>
    <xf numFmtId="0" fontId="18" fillId="7" borderId="1" xfId="0" applyFont="1" applyFill="1" applyBorder="1" applyAlignment="1">
      <alignment vertical="center"/>
    </xf>
    <xf numFmtId="0" fontId="18" fillId="13" borderId="1" xfId="0" applyFont="1" applyFill="1" applyBorder="1" applyAlignment="1">
      <alignment vertical="center"/>
    </xf>
    <xf numFmtId="1" fontId="18" fillId="13" borderId="1" xfId="142" applyNumberFormat="1" applyFont="1" applyFill="1" applyBorder="1" applyAlignment="1">
      <alignment horizontal="center" vertical="center"/>
    </xf>
    <xf numFmtId="0" fontId="18" fillId="13" borderId="1" xfId="139" applyNumberFormat="1" applyFont="1" applyFill="1" applyBorder="1" applyAlignment="1">
      <alignment horizontal="center" vertical="center" wrapText="1"/>
    </xf>
    <xf numFmtId="0" fontId="18" fillId="2" borderId="1" xfId="0" applyFont="1" applyFill="1" applyBorder="1" applyAlignment="1">
      <alignment horizontal="center"/>
    </xf>
    <xf numFmtId="0" fontId="18" fillId="3" borderId="1" xfId="0" applyFont="1" applyFill="1" applyBorder="1" applyAlignment="1">
      <alignment horizontal="center" vertical="center"/>
    </xf>
    <xf numFmtId="0" fontId="18" fillId="2" borderId="1" xfId="0" applyFont="1" applyFill="1" applyBorder="1" applyAlignment="1">
      <alignment horizontal="center" vertical="center" wrapText="1"/>
    </xf>
    <xf numFmtId="0" fontId="18" fillId="7" borderId="1" xfId="0" applyFont="1" applyFill="1" applyBorder="1" applyAlignment="1">
      <alignment horizontal="center" vertical="center"/>
    </xf>
    <xf numFmtId="0" fontId="18" fillId="9" borderId="1" xfId="0" applyFont="1" applyFill="1" applyBorder="1" applyAlignment="1">
      <alignment horizontal="center" vertical="center"/>
    </xf>
    <xf numFmtId="0" fontId="18" fillId="3" borderId="1" xfId="138" applyFont="1" applyFill="1" applyBorder="1" applyAlignment="1">
      <alignment horizontal="center"/>
    </xf>
    <xf numFmtId="0" fontId="18" fillId="2" borderId="1" xfId="0" applyFont="1" applyFill="1" applyBorder="1" applyAlignment="1">
      <alignment vertical="center"/>
    </xf>
    <xf numFmtId="0" fontId="44" fillId="0" borderId="0" xfId="0" applyNumberFormat="1" applyFont="1" applyAlignment="1">
      <alignment vertical="top"/>
    </xf>
    <xf numFmtId="0" fontId="44" fillId="0" borderId="0" xfId="0" applyNumberFormat="1" applyFont="1" applyBorder="1" applyAlignment="1">
      <alignment vertical="center"/>
    </xf>
    <xf numFmtId="0" fontId="142" fillId="0" borderId="0" xfId="0" applyFont="1" applyBorder="1" applyAlignment="1">
      <alignment vertical="center"/>
    </xf>
    <xf numFmtId="0" fontId="18" fillId="2" borderId="1" xfId="0" applyFont="1" applyFill="1" applyBorder="1" applyAlignment="1">
      <alignment horizontal="left" vertical="center" wrapText="1"/>
    </xf>
    <xf numFmtId="0" fontId="18" fillId="10" borderId="1" xfId="0" applyFont="1" applyFill="1" applyBorder="1" applyAlignment="1">
      <alignment horizontal="center" vertical="center"/>
    </xf>
    <xf numFmtId="0" fontId="18" fillId="3" borderId="1" xfId="0" applyFont="1" applyFill="1" applyBorder="1" applyAlignment="1">
      <alignment horizontal="center"/>
    </xf>
    <xf numFmtId="0" fontId="18" fillId="2" borderId="1" xfId="0" applyFont="1" applyFill="1" applyBorder="1" applyAlignment="1">
      <alignment horizontal="center" vertical="center"/>
    </xf>
    <xf numFmtId="0" fontId="18" fillId="3" borderId="1" xfId="0" applyNumberFormat="1" applyFont="1" applyFill="1" applyBorder="1" applyAlignment="1">
      <alignment horizontal="center"/>
    </xf>
    <xf numFmtId="0" fontId="18" fillId="9" borderId="1" xfId="0" applyFont="1" applyFill="1" applyBorder="1" applyAlignment="1">
      <alignment vertical="center"/>
    </xf>
    <xf numFmtId="0" fontId="18" fillId="7" borderId="1" xfId="0" applyFont="1" applyFill="1" applyBorder="1" applyAlignment="1">
      <alignment vertical="center"/>
    </xf>
    <xf numFmtId="0" fontId="18" fillId="2" borderId="1" xfId="0" applyFont="1" applyFill="1" applyBorder="1" applyAlignment="1">
      <alignment horizontal="center"/>
    </xf>
    <xf numFmtId="0" fontId="18" fillId="3" borderId="1" xfId="297" applyFont="1" applyFill="1" applyBorder="1" applyAlignment="1">
      <alignment horizontal="center" vertical="center" wrapText="1"/>
    </xf>
    <xf numFmtId="49" fontId="18" fillId="3" borderId="1" xfId="297" applyNumberFormat="1" applyFont="1" applyFill="1" applyBorder="1" applyAlignment="1">
      <alignment horizontal="center" vertical="center" wrapText="1"/>
    </xf>
    <xf numFmtId="0" fontId="18" fillId="3" borderId="1" xfId="0" applyFont="1" applyFill="1" applyBorder="1" applyAlignment="1">
      <alignment horizontal="center" vertical="center"/>
    </xf>
    <xf numFmtId="0" fontId="18" fillId="3" borderId="1" xfId="297" quotePrefix="1" applyFont="1" applyFill="1" applyBorder="1" applyAlignment="1">
      <alignment horizontal="center" vertical="center" wrapText="1"/>
    </xf>
    <xf numFmtId="0" fontId="18" fillId="2" borderId="1" xfId="297" applyFont="1" applyFill="1" applyBorder="1" applyAlignment="1">
      <alignment horizontal="center" vertical="center"/>
    </xf>
    <xf numFmtId="0" fontId="18" fillId="2" borderId="1" xfId="0" applyFont="1" applyFill="1" applyBorder="1" applyAlignment="1">
      <alignment horizontal="center" vertical="center" wrapText="1"/>
    </xf>
    <xf numFmtId="0" fontId="18" fillId="7" borderId="1" xfId="0" applyFont="1" applyFill="1" applyBorder="1" applyAlignment="1">
      <alignment horizontal="center" vertical="center"/>
    </xf>
    <xf numFmtId="0" fontId="18" fillId="9" borderId="1" xfId="0" applyFont="1" applyFill="1" applyBorder="1" applyAlignment="1">
      <alignment horizontal="left" vertical="center"/>
    </xf>
    <xf numFmtId="0" fontId="18" fillId="9" borderId="1" xfId="0" applyFont="1" applyFill="1" applyBorder="1" applyAlignment="1">
      <alignment horizontal="center" vertical="center"/>
    </xf>
    <xf numFmtId="0" fontId="18" fillId="2" borderId="1" xfId="0" applyFont="1" applyFill="1" applyBorder="1" applyAlignment="1">
      <alignment vertical="center"/>
    </xf>
    <xf numFmtId="0" fontId="51" fillId="0" borderId="0" xfId="0" applyFont="1"/>
    <xf numFmtId="0" fontId="51" fillId="0" borderId="0" xfId="0" applyFont="1" applyBorder="1"/>
    <xf numFmtId="0" fontId="73" fillId="0" borderId="0" xfId="0" applyFont="1" applyBorder="1" applyAlignment="1">
      <alignment horizontal="left" vertical="center"/>
    </xf>
    <xf numFmtId="0" fontId="169" fillId="0" borderId="0" xfId="0" applyFont="1" applyBorder="1" applyAlignment="1">
      <alignment horizontal="left" vertical="center"/>
    </xf>
    <xf numFmtId="0" fontId="169" fillId="0" borderId="0" xfId="0" applyFont="1" applyBorder="1" applyAlignment="1">
      <alignment horizontal="justify" vertical="center" wrapText="1"/>
    </xf>
    <xf numFmtId="0" fontId="73" fillId="0" borderId="0" xfId="0" applyFont="1" applyBorder="1" applyAlignment="1">
      <alignment vertical="center" wrapText="1"/>
    </xf>
    <xf numFmtId="0" fontId="73" fillId="0" borderId="0" xfId="0" applyFont="1" applyBorder="1"/>
    <xf numFmtId="0" fontId="153" fillId="0" borderId="0" xfId="0" applyFont="1" applyBorder="1" applyAlignment="1">
      <alignment vertical="center" wrapText="1"/>
    </xf>
    <xf numFmtId="0" fontId="153" fillId="0" borderId="0" xfId="0" applyFont="1" applyBorder="1" applyAlignment="1">
      <alignment vertical="center"/>
    </xf>
    <xf numFmtId="0" fontId="153" fillId="0" borderId="0" xfId="0" applyFont="1" applyBorder="1" applyAlignment="1">
      <alignment horizontal="justify" vertical="center" wrapText="1"/>
    </xf>
    <xf numFmtId="0" fontId="73" fillId="0" borderId="0" xfId="0" applyFont="1" applyAlignment="1">
      <alignment horizontal="left" vertical="center"/>
    </xf>
    <xf numFmtId="0" fontId="63" fillId="0" borderId="0" xfId="2877" applyFont="1" applyAlignment="1" applyProtection="1"/>
    <xf numFmtId="0" fontId="170" fillId="0" borderId="0" xfId="0" applyFont="1" applyBorder="1" applyAlignment="1">
      <alignment horizontal="left" vertical="center"/>
    </xf>
    <xf numFmtId="0" fontId="17" fillId="0" borderId="0" xfId="1" applyNumberFormat="1" applyFont="1" applyFill="1" applyBorder="1" applyAlignment="1" applyProtection="1"/>
    <xf numFmtId="0" fontId="64" fillId="0" borderId="0" xfId="0" applyFont="1" applyFill="1"/>
    <xf numFmtId="0" fontId="171" fillId="0" borderId="14" xfId="0" applyFont="1" applyBorder="1" applyAlignment="1">
      <alignment vertical="center"/>
    </xf>
    <xf numFmtId="0" fontId="18" fillId="13" borderId="1" xfId="0" applyFont="1" applyFill="1" applyBorder="1" applyAlignment="1">
      <alignment horizontal="center"/>
    </xf>
    <xf numFmtId="0" fontId="17" fillId="0" borderId="1" xfId="0" applyFont="1" applyFill="1" applyBorder="1" applyAlignment="1">
      <alignment horizontal="center"/>
    </xf>
    <xf numFmtId="0" fontId="18" fillId="53" borderId="1" xfId="0" applyFont="1" applyFill="1" applyBorder="1" applyAlignment="1">
      <alignment horizontal="center"/>
    </xf>
    <xf numFmtId="0" fontId="18" fillId="11" borderId="1" xfId="0" applyFont="1" applyFill="1" applyBorder="1" applyAlignment="1">
      <alignment horizontal="left"/>
    </xf>
    <xf numFmtId="169" fontId="18" fillId="0" borderId="1" xfId="0" applyNumberFormat="1" applyFont="1" applyFill="1" applyBorder="1" applyAlignment="1">
      <alignment horizontal="right"/>
    </xf>
    <xf numFmtId="0" fontId="18" fillId="11" borderId="1" xfId="0" applyFont="1" applyFill="1" applyBorder="1" applyAlignment="1">
      <alignment horizontal="right" vertical="center"/>
    </xf>
    <xf numFmtId="0" fontId="18" fillId="10" borderId="1" xfId="0" applyFont="1" applyFill="1" applyBorder="1" applyAlignment="1">
      <alignment horizontal="left"/>
    </xf>
    <xf numFmtId="0" fontId="17" fillId="0" borderId="1" xfId="142" applyNumberFormat="1" applyFont="1" applyFill="1" applyBorder="1" applyAlignment="1">
      <alignment horizontal="center"/>
    </xf>
    <xf numFmtId="176" fontId="17" fillId="0" borderId="1" xfId="0" applyNumberFormat="1" applyFont="1" applyFill="1" applyBorder="1" applyAlignment="1">
      <alignment horizontal="center"/>
    </xf>
    <xf numFmtId="0" fontId="17" fillId="0" borderId="1" xfId="142" applyFont="1" applyFill="1" applyBorder="1" applyAlignment="1">
      <alignment horizontal="center"/>
    </xf>
    <xf numFmtId="0" fontId="17" fillId="0" borderId="1" xfId="0" applyNumberFormat="1" applyFont="1" applyFill="1" applyBorder="1" applyAlignment="1">
      <alignment horizontal="center"/>
    </xf>
    <xf numFmtId="0" fontId="17" fillId="0" borderId="1" xfId="0" applyFont="1" applyFill="1" applyBorder="1" applyAlignment="1">
      <alignment horizontal="center" vertical="center" wrapText="1"/>
    </xf>
    <xf numFmtId="175" fontId="17" fillId="0" borderId="1" xfId="0" applyNumberFormat="1" applyFont="1" applyFill="1" applyBorder="1" applyAlignment="1">
      <alignment horizontal="center"/>
    </xf>
    <xf numFmtId="174" fontId="17" fillId="0" borderId="1" xfId="138" applyNumberFormat="1" applyFont="1" applyFill="1" applyBorder="1" applyAlignment="1">
      <alignment horizontal="center"/>
    </xf>
    <xf numFmtId="0" fontId="17" fillId="0" borderId="1" xfId="138" applyFont="1" applyFill="1" applyBorder="1" applyAlignment="1">
      <alignment horizontal="center"/>
    </xf>
    <xf numFmtId="2" fontId="17" fillId="0" borderId="1" xfId="138" applyNumberFormat="1" applyFont="1" applyFill="1" applyBorder="1" applyAlignment="1">
      <alignment horizontal="center"/>
    </xf>
    <xf numFmtId="177" fontId="17" fillId="0" borderId="1" xfId="0" applyNumberFormat="1" applyFont="1" applyFill="1" applyBorder="1" applyAlignment="1">
      <alignment horizontal="center"/>
    </xf>
    <xf numFmtId="178" fontId="17" fillId="0" borderId="1" xfId="138" applyNumberFormat="1" applyFont="1" applyFill="1" applyBorder="1" applyAlignment="1">
      <alignment horizontal="center"/>
    </xf>
    <xf numFmtId="0" fontId="17" fillId="0" borderId="1" xfId="138" applyNumberFormat="1" applyFont="1" applyFill="1" applyBorder="1" applyAlignment="1">
      <alignment horizontal="center"/>
    </xf>
    <xf numFmtId="0" fontId="18" fillId="13" borderId="1" xfId="142" applyNumberFormat="1" applyFont="1" applyFill="1" applyBorder="1" applyAlignment="1">
      <alignment horizontal="center" vertical="center" wrapText="1"/>
    </xf>
    <xf numFmtId="168" fontId="18" fillId="13" borderId="1" xfId="221" applyNumberFormat="1" applyFont="1" applyFill="1" applyBorder="1" applyAlignment="1">
      <alignment horizontal="center"/>
    </xf>
    <xf numFmtId="174" fontId="17" fillId="0" borderId="1" xfId="250" applyNumberFormat="1" applyFont="1" applyFill="1" applyBorder="1" applyAlignment="1">
      <alignment horizontal="right"/>
    </xf>
    <xf numFmtId="168" fontId="17" fillId="0" borderId="1" xfId="250" applyNumberFormat="1" applyFont="1" applyFill="1" applyBorder="1" applyAlignment="1">
      <alignment horizontal="right"/>
    </xf>
    <xf numFmtId="1" fontId="17" fillId="0" borderId="1" xfId="250" applyNumberFormat="1" applyFont="1" applyFill="1" applyBorder="1" applyAlignment="1">
      <alignment horizontal="right"/>
    </xf>
    <xf numFmtId="179" fontId="17" fillId="0" borderId="1" xfId="0" applyNumberFormat="1" applyFont="1" applyFill="1" applyBorder="1" applyAlignment="1">
      <alignment horizontal="center"/>
    </xf>
    <xf numFmtId="175" fontId="17" fillId="0" borderId="1" xfId="138" applyNumberFormat="1" applyFont="1" applyFill="1" applyBorder="1" applyAlignment="1">
      <alignment horizontal="right"/>
    </xf>
    <xf numFmtId="179" fontId="17" fillId="0" borderId="1" xfId="0" applyNumberFormat="1" applyFont="1" applyFill="1" applyBorder="1" applyAlignment="1">
      <alignment horizontal="right" vertical="center"/>
    </xf>
    <xf numFmtId="168" fontId="18" fillId="13" borderId="1" xfId="142" applyNumberFormat="1" applyFont="1" applyFill="1" applyBorder="1" applyAlignment="1">
      <alignment vertical="center" wrapText="1"/>
    </xf>
    <xf numFmtId="168" fontId="18" fillId="13" borderId="1" xfId="142" applyNumberFormat="1" applyFont="1" applyFill="1" applyBorder="1" applyAlignment="1">
      <alignment horizontal="left" vertical="center" wrapText="1"/>
    </xf>
    <xf numFmtId="168" fontId="18" fillId="13" borderId="1" xfId="142" applyNumberFormat="1" applyFont="1" applyFill="1" applyBorder="1" applyAlignment="1">
      <alignment horizontal="left" vertical="top" wrapText="1"/>
    </xf>
    <xf numFmtId="168" fontId="18" fillId="13" borderId="1" xfId="142" applyNumberFormat="1" applyFont="1" applyFill="1" applyBorder="1" applyAlignment="1">
      <alignment horizontal="center" vertical="center" wrapText="1"/>
    </xf>
    <xf numFmtId="0" fontId="18" fillId="13" borderId="1" xfId="138" applyFont="1" applyFill="1" applyBorder="1" applyAlignment="1">
      <alignment vertical="center" wrapText="1"/>
    </xf>
    <xf numFmtId="2" fontId="18" fillId="13" borderId="1" xfId="142" applyNumberFormat="1" applyFont="1" applyFill="1" applyBorder="1" applyAlignment="1">
      <alignment horizontal="center" wrapText="1"/>
    </xf>
    <xf numFmtId="168" fontId="18" fillId="13" borderId="1" xfId="142" applyNumberFormat="1" applyFont="1" applyFill="1" applyBorder="1" applyAlignment="1">
      <alignment horizontal="center" wrapText="1"/>
    </xf>
    <xf numFmtId="176" fontId="17" fillId="0" borderId="1" xfId="0" applyNumberFormat="1" applyFont="1" applyFill="1" applyBorder="1" applyAlignment="1">
      <alignment horizontal="right" vertical="center"/>
    </xf>
    <xf numFmtId="0" fontId="17" fillId="0" borderId="1" xfId="0" applyFont="1" applyFill="1" applyBorder="1" applyAlignment="1">
      <alignment horizontal="right" vertical="center"/>
    </xf>
    <xf numFmtId="0" fontId="17" fillId="0" borderId="1" xfId="250" applyFont="1" applyFill="1" applyBorder="1" applyAlignment="1">
      <alignment horizontal="right"/>
    </xf>
    <xf numFmtId="0" fontId="17" fillId="0" borderId="1" xfId="1935" applyFont="1" applyFill="1" applyBorder="1" applyAlignment="1">
      <alignment horizontal="right"/>
    </xf>
    <xf numFmtId="174" fontId="44" fillId="0" borderId="1" xfId="0" applyNumberFormat="1" applyFont="1" applyFill="1" applyBorder="1" applyAlignment="1">
      <alignment horizontal="right" vertical="center"/>
    </xf>
    <xf numFmtId="168" fontId="44" fillId="0" borderId="1" xfId="0" applyNumberFormat="1" applyFont="1" applyFill="1" applyBorder="1" applyAlignment="1">
      <alignment horizontal="right" vertical="center"/>
    </xf>
    <xf numFmtId="3" fontId="44" fillId="0" borderId="1" xfId="0" applyNumberFormat="1" applyFont="1" applyFill="1" applyBorder="1" applyAlignment="1">
      <alignment horizontal="right" vertical="center"/>
    </xf>
    <xf numFmtId="0" fontId="17" fillId="0" borderId="1" xfId="0" applyNumberFormat="1" applyFont="1" applyFill="1" applyBorder="1" applyAlignment="1">
      <alignment horizontal="right" vertical="center"/>
    </xf>
    <xf numFmtId="175" fontId="17" fillId="0" borderId="1" xfId="0" applyNumberFormat="1" applyFont="1" applyFill="1" applyBorder="1" applyAlignment="1">
      <alignment horizontal="right" vertical="center"/>
    </xf>
    <xf numFmtId="174" fontId="17" fillId="0" borderId="1" xfId="0" applyNumberFormat="1" applyFont="1" applyFill="1" applyBorder="1" applyAlignment="1">
      <alignment horizontal="right"/>
    </xf>
    <xf numFmtId="174" fontId="17" fillId="0" borderId="1" xfId="235" applyNumberFormat="1" applyFont="1" applyFill="1" applyBorder="1" applyAlignment="1">
      <alignment horizontal="right"/>
    </xf>
    <xf numFmtId="168" fontId="17" fillId="0" borderId="1" xfId="235" applyNumberFormat="1" applyFont="1" applyFill="1" applyBorder="1" applyAlignment="1">
      <alignment horizontal="right"/>
    </xf>
    <xf numFmtId="169" fontId="17" fillId="0" borderId="1" xfId="235" applyNumberFormat="1" applyFont="1" applyFill="1" applyBorder="1" applyAlignment="1">
      <alignment horizontal="right"/>
    </xf>
    <xf numFmtId="0" fontId="44" fillId="0" borderId="1" xfId="0" applyFont="1" applyFill="1" applyBorder="1" applyAlignment="1">
      <alignment horizontal="right" vertical="center"/>
    </xf>
    <xf numFmtId="0" fontId="61" fillId="7" borderId="1" xfId="0" applyFont="1" applyFill="1" applyBorder="1"/>
    <xf numFmtId="0" fontId="18" fillId="7" borderId="1" xfId="0" applyFont="1" applyFill="1" applyBorder="1" applyAlignment="1">
      <alignment vertical="center" wrapText="1"/>
    </xf>
    <xf numFmtId="0" fontId="0" fillId="0" borderId="1" xfId="0" applyBorder="1" applyAlignment="1">
      <alignment horizontal="left"/>
    </xf>
    <xf numFmtId="0" fontId="0" fillId="0" borderId="1" xfId="0" applyBorder="1"/>
    <xf numFmtId="0" fontId="18" fillId="13" borderId="1" xfId="0" applyNumberFormat="1" applyFont="1" applyFill="1" applyBorder="1" applyAlignment="1">
      <alignment horizontal="center" vertical="center" wrapText="1"/>
    </xf>
    <xf numFmtId="170" fontId="18" fillId="13" borderId="1" xfId="142" applyNumberFormat="1" applyFont="1" applyFill="1" applyBorder="1" applyAlignment="1">
      <alignment horizontal="center" vertical="center" wrapText="1"/>
    </xf>
    <xf numFmtId="170" fontId="17" fillId="0" borderId="1" xfId="138" applyNumberFormat="1" applyFont="1" applyFill="1" applyBorder="1" applyAlignment="1">
      <alignment horizontal="right"/>
    </xf>
    <xf numFmtId="179" fontId="17" fillId="0" borderId="1" xfId="139" applyNumberFormat="1" applyFont="1" applyFill="1" applyBorder="1" applyAlignment="1">
      <alignment horizontal="right"/>
    </xf>
    <xf numFmtId="175" fontId="17" fillId="0" borderId="1" xfId="139" applyNumberFormat="1" applyFont="1" applyFill="1" applyBorder="1" applyAlignment="1">
      <alignment horizontal="right"/>
    </xf>
    <xf numFmtId="175" fontId="48" fillId="0" borderId="1" xfId="0" applyNumberFormat="1" applyFont="1" applyFill="1" applyBorder="1" applyAlignment="1">
      <alignment horizontal="center"/>
    </xf>
    <xf numFmtId="176" fontId="17" fillId="0" borderId="1" xfId="139" applyNumberFormat="1" applyFont="1" applyFill="1" applyBorder="1" applyAlignment="1">
      <alignment horizontal="right"/>
    </xf>
    <xf numFmtId="176" fontId="48" fillId="0" borderId="1" xfId="0" applyNumberFormat="1" applyFont="1" applyFill="1" applyBorder="1" applyAlignment="1">
      <alignment horizontal="center"/>
    </xf>
    <xf numFmtId="0" fontId="17" fillId="0" borderId="1" xfId="139" applyNumberFormat="1" applyFont="1" applyFill="1" applyBorder="1" applyAlignment="1">
      <alignment horizontal="right"/>
    </xf>
    <xf numFmtId="0" fontId="18" fillId="8" borderId="1" xfId="0" applyFont="1" applyFill="1" applyBorder="1" applyAlignment="1">
      <alignment vertical="center"/>
    </xf>
    <xf numFmtId="169" fontId="18" fillId="3" borderId="1" xfId="0" applyNumberFormat="1" applyFont="1" applyFill="1" applyBorder="1"/>
    <xf numFmtId="169" fontId="18" fillId="3" borderId="1" xfId="297" applyNumberFormat="1" applyFont="1" applyFill="1" applyBorder="1" applyAlignment="1">
      <alignment horizontal="center" vertical="center" wrapText="1"/>
    </xf>
    <xf numFmtId="1" fontId="18" fillId="13" borderId="1" xfId="297" applyNumberFormat="1" applyFont="1" applyFill="1" applyBorder="1" applyAlignment="1">
      <alignment horizontal="right" vertical="center" wrapText="1"/>
    </xf>
    <xf numFmtId="183" fontId="18" fillId="10" borderId="1" xfId="0" applyNumberFormat="1" applyFont="1" applyFill="1" applyBorder="1"/>
    <xf numFmtId="0" fontId="18" fillId="9" borderId="1" xfId="0" applyFont="1" applyFill="1" applyBorder="1"/>
    <xf numFmtId="0" fontId="61" fillId="9" borderId="1" xfId="0" applyFont="1" applyFill="1" applyBorder="1"/>
    <xf numFmtId="212" fontId="18" fillId="9" borderId="1" xfId="1927" applyNumberFormat="1" applyFont="1" applyFill="1" applyBorder="1" applyAlignment="1" applyProtection="1">
      <alignment vertical="center"/>
      <protection locked="0"/>
    </xf>
    <xf numFmtId="0" fontId="27" fillId="9" borderId="1" xfId="0" applyFont="1" applyFill="1" applyBorder="1"/>
    <xf numFmtId="0" fontId="18" fillId="3" borderId="1" xfId="0" applyFont="1" applyFill="1" applyBorder="1" applyAlignment="1">
      <alignment horizontal="right" vertical="center" wrapText="1"/>
    </xf>
    <xf numFmtId="0" fontId="18" fillId="3" borderId="1" xfId="1928" applyNumberFormat="1" applyFont="1" applyFill="1" applyBorder="1" applyAlignment="1" applyProtection="1">
      <alignment horizontal="center" wrapText="1"/>
      <protection locked="0"/>
    </xf>
    <xf numFmtId="0" fontId="27" fillId="9" borderId="1" xfId="0" applyFont="1" applyFill="1" applyBorder="1" applyAlignment="1">
      <alignment horizontal="left" vertical="center"/>
    </xf>
    <xf numFmtId="0" fontId="27" fillId="9" borderId="1" xfId="0" applyFont="1" applyFill="1" applyBorder="1" applyAlignment="1">
      <alignment vertical="center"/>
    </xf>
    <xf numFmtId="0" fontId="18" fillId="9" borderId="1" xfId="0" applyFont="1" applyFill="1" applyBorder="1" applyAlignment="1">
      <alignment horizontal="left" vertical="center"/>
    </xf>
    <xf numFmtId="0" fontId="27" fillId="3" borderId="1" xfId="0" applyFont="1" applyFill="1" applyBorder="1" applyAlignment="1">
      <alignment horizontal="center"/>
    </xf>
    <xf numFmtId="0" fontId="27" fillId="0" borderId="0" xfId="0" applyFont="1" applyBorder="1"/>
    <xf numFmtId="0" fontId="17" fillId="2" borderId="1" xfId="0" applyFont="1" applyFill="1" applyBorder="1" applyAlignment="1">
      <alignment horizontal="center" vertical="center"/>
    </xf>
    <xf numFmtId="0" fontId="17" fillId="2" borderId="1" xfId="0" applyFont="1" applyFill="1" applyBorder="1" applyAlignment="1">
      <alignment vertical="center"/>
    </xf>
    <xf numFmtId="0" fontId="18" fillId="2" borderId="1" xfId="0" applyFont="1" applyFill="1" applyBorder="1" applyAlignment="1">
      <alignment vertical="center"/>
    </xf>
    <xf numFmtId="0" fontId="18" fillId="2" borderId="1" xfId="0" applyFont="1" applyFill="1" applyBorder="1" applyAlignment="1">
      <alignment vertical="center" wrapText="1"/>
    </xf>
    <xf numFmtId="0" fontId="61" fillId="0" borderId="0" xfId="0" applyFont="1" applyFill="1" applyBorder="1" applyAlignment="1">
      <alignment vertical="center"/>
    </xf>
    <xf numFmtId="0" fontId="27" fillId="0" borderId="0" xfId="0" applyFont="1" applyFill="1" applyAlignment="1">
      <alignment vertical="center"/>
    </xf>
    <xf numFmtId="0" fontId="63" fillId="0" borderId="0" xfId="1" applyFont="1" applyFill="1" applyAlignment="1" applyProtection="1"/>
    <xf numFmtId="0" fontId="18" fillId="0" borderId="0" xfId="1" applyFont="1" applyFill="1" applyAlignment="1" applyProtection="1"/>
    <xf numFmtId="0" fontId="173" fillId="0" borderId="0" xfId="1" applyFont="1" applyFill="1" applyAlignment="1" applyProtection="1">
      <alignment horizontal="left"/>
    </xf>
    <xf numFmtId="0" fontId="18" fillId="0" borderId="0" xfId="1" applyFont="1" applyFill="1" applyAlignment="1" applyProtection="1">
      <alignment horizontal="left"/>
    </xf>
    <xf numFmtId="0" fontId="63" fillId="0" borderId="0" xfId="1" applyFont="1" applyFill="1" applyAlignment="1" applyProtection="1">
      <alignment horizontal="left"/>
    </xf>
    <xf numFmtId="0" fontId="63" fillId="0" borderId="0" xfId="1" applyFont="1" applyFill="1" applyBorder="1" applyAlignment="1" applyProtection="1"/>
    <xf numFmtId="0" fontId="174" fillId="0" borderId="0" xfId="0" applyFont="1"/>
    <xf numFmtId="0" fontId="175" fillId="0" borderId="0" xfId="1" applyFont="1" applyAlignment="1" applyProtection="1"/>
    <xf numFmtId="0" fontId="176" fillId="0" borderId="0" xfId="0" applyFont="1" applyFill="1" applyAlignment="1">
      <alignment horizontal="left" wrapText="1"/>
    </xf>
    <xf numFmtId="0" fontId="177" fillId="0" borderId="0" xfId="0" applyFont="1"/>
    <xf numFmtId="0" fontId="178" fillId="0" borderId="0" xfId="0" applyFont="1"/>
    <xf numFmtId="0" fontId="179" fillId="0" borderId="0" xfId="1" applyFont="1" applyFill="1" applyAlignment="1" applyProtection="1">
      <alignment horizontal="left"/>
    </xf>
    <xf numFmtId="0" fontId="61" fillId="11" borderId="1" xfId="0" applyFont="1" applyFill="1" applyBorder="1"/>
    <xf numFmtId="0" fontId="44" fillId="10" borderId="1" xfId="0" applyFont="1" applyFill="1" applyBorder="1"/>
    <xf numFmtId="172" fontId="44" fillId="0" borderId="1" xfId="0" applyNumberFormat="1" applyFont="1" applyBorder="1" applyAlignment="1">
      <alignment horizontal="right"/>
    </xf>
    <xf numFmtId="0" fontId="61" fillId="10" borderId="1" xfId="0" applyFont="1" applyFill="1" applyBorder="1"/>
    <xf numFmtId="172" fontId="61" fillId="0" borderId="1" xfId="0" applyNumberFormat="1" applyFont="1" applyBorder="1" applyAlignment="1">
      <alignment horizontal="right"/>
    </xf>
    <xf numFmtId="172" fontId="61" fillId="14" borderId="1" xfId="0" applyNumberFormat="1" applyFont="1" applyFill="1" applyBorder="1" applyAlignment="1">
      <alignment horizontal="right"/>
    </xf>
    <xf numFmtId="0" fontId="61" fillId="14" borderId="0" xfId="0" applyFont="1" applyFill="1"/>
    <xf numFmtId="172" fontId="44" fillId="14" borderId="1" xfId="0" applyNumberFormat="1" applyFont="1" applyFill="1" applyBorder="1" applyAlignment="1">
      <alignment horizontal="right"/>
    </xf>
    <xf numFmtId="0" fontId="44" fillId="14" borderId="0" xfId="0" applyFont="1" applyFill="1"/>
    <xf numFmtId="174" fontId="44" fillId="0" borderId="0" xfId="0" applyNumberFormat="1" applyFont="1"/>
    <xf numFmtId="0" fontId="61" fillId="13" borderId="1" xfId="0" applyFont="1" applyFill="1" applyBorder="1"/>
    <xf numFmtId="3" fontId="0" fillId="0" borderId="0" xfId="0" applyNumberFormat="1" applyFont="1"/>
    <xf numFmtId="168" fontId="44" fillId="0" borderId="1" xfId="0" applyNumberFormat="1" applyFont="1" applyBorder="1" applyAlignment="1">
      <alignment horizontal="right"/>
    </xf>
    <xf numFmtId="168" fontId="61" fillId="0" borderId="1" xfId="0" applyNumberFormat="1" applyFont="1" applyBorder="1" applyAlignment="1">
      <alignment horizontal="right"/>
    </xf>
    <xf numFmtId="168" fontId="61" fillId="0" borderId="1" xfId="0" applyNumberFormat="1" applyFont="1" applyBorder="1"/>
    <xf numFmtId="0" fontId="61" fillId="8" borderId="1" xfId="0" applyFont="1" applyFill="1" applyBorder="1"/>
    <xf numFmtId="172" fontId="131" fillId="0" borderId="1" xfId="0" applyNumberFormat="1" applyFont="1" applyBorder="1" applyAlignment="1">
      <alignment horizontal="right"/>
    </xf>
    <xf numFmtId="0" fontId="173" fillId="0" borderId="0" xfId="0" applyFont="1"/>
    <xf numFmtId="170" fontId="44" fillId="0" borderId="1" xfId="0" applyNumberFormat="1" applyFont="1" applyBorder="1" applyAlignment="1">
      <alignment horizontal="right"/>
    </xf>
    <xf numFmtId="170" fontId="61" fillId="0" borderId="1" xfId="0" applyNumberFormat="1" applyFont="1" applyBorder="1" applyAlignment="1">
      <alignment horizontal="right"/>
    </xf>
    <xf numFmtId="170" fontId="61" fillId="14" borderId="1" xfId="0" applyNumberFormat="1" applyFont="1" applyFill="1" applyBorder="1" applyAlignment="1">
      <alignment horizontal="right"/>
    </xf>
    <xf numFmtId="3" fontId="44" fillId="0" borderId="1" xfId="0" applyNumberFormat="1" applyFont="1" applyBorder="1" applyAlignment="1">
      <alignment horizontal="right"/>
    </xf>
    <xf numFmtId="3" fontId="61" fillId="0" borderId="1" xfId="0" applyNumberFormat="1" applyFont="1" applyBorder="1" applyAlignment="1">
      <alignment horizontal="right"/>
    </xf>
    <xf numFmtId="170" fontId="44" fillId="14" borderId="1" xfId="0" applyNumberFormat="1" applyFont="1" applyFill="1" applyBorder="1" applyAlignment="1">
      <alignment horizontal="right"/>
    </xf>
    <xf numFmtId="168" fontId="61" fillId="14" borderId="1" xfId="0" applyNumberFormat="1" applyFont="1" applyFill="1" applyBorder="1" applyAlignment="1">
      <alignment horizontal="right"/>
    </xf>
    <xf numFmtId="0" fontId="180" fillId="0" borderId="0" xfId="0" applyFont="1"/>
    <xf numFmtId="4" fontId="44" fillId="0" borderId="1" xfId="0" applyNumberFormat="1" applyFont="1" applyBorder="1" applyAlignment="1">
      <alignment horizontal="right"/>
    </xf>
    <xf numFmtId="0" fontId="18" fillId="0" borderId="0" xfId="1" applyFont="1" applyAlignment="1" applyProtection="1">
      <alignment horizontal="left"/>
    </xf>
    <xf numFmtId="0" fontId="181" fillId="2" borderId="1" xfId="0" applyFont="1" applyFill="1" applyBorder="1" applyAlignment="1" applyProtection="1">
      <alignment vertical="center"/>
      <protection locked="0"/>
    </xf>
    <xf numFmtId="0" fontId="27" fillId="3" borderId="1" xfId="0" applyFont="1" applyFill="1" applyBorder="1"/>
    <xf numFmtId="0" fontId="43" fillId="0" borderId="13" xfId="0" applyFont="1" applyBorder="1"/>
    <xf numFmtId="0" fontId="181" fillId="2" borderId="1" xfId="0" applyFont="1" applyFill="1" applyBorder="1" applyAlignment="1" applyProtection="1">
      <alignment horizontal="left"/>
      <protection locked="0"/>
    </xf>
    <xf numFmtId="172" fontId="18" fillId="0" borderId="1" xfId="0" applyNumberFormat="1" applyFont="1" applyBorder="1" applyAlignment="1">
      <alignment horizontal="right"/>
    </xf>
    <xf numFmtId="3" fontId="181" fillId="0" borderId="0" xfId="0" applyNumberFormat="1" applyFont="1" applyBorder="1" applyAlignment="1">
      <alignment horizontal="right"/>
    </xf>
    <xf numFmtId="0" fontId="181" fillId="0" borderId="0" xfId="0" applyFont="1"/>
    <xf numFmtId="0" fontId="64" fillId="2" borderId="1" xfId="0" applyFont="1" applyFill="1" applyBorder="1" applyAlignment="1" applyProtection="1">
      <alignment horizontal="left"/>
      <protection locked="0"/>
    </xf>
    <xf numFmtId="3" fontId="17" fillId="0" borderId="0" xfId="0" applyNumberFormat="1" applyFont="1" applyBorder="1" applyAlignment="1">
      <alignment horizontal="right"/>
    </xf>
    <xf numFmtId="0" fontId="17" fillId="2" borderId="1" xfId="0" applyFont="1" applyFill="1" applyBorder="1" applyAlignment="1" applyProtection="1">
      <alignment horizontal="left"/>
      <protection locked="0"/>
    </xf>
    <xf numFmtId="172" fontId="17" fillId="0" borderId="1" xfId="0" applyNumberFormat="1" applyFont="1" applyBorder="1" applyAlignment="1">
      <alignment horizontal="right"/>
    </xf>
    <xf numFmtId="172" fontId="17" fillId="0" borderId="1" xfId="0" quotePrefix="1" applyNumberFormat="1" applyFont="1" applyBorder="1" applyAlignment="1">
      <alignment horizontal="right"/>
    </xf>
    <xf numFmtId="0" fontId="66" fillId="2" borderId="1" xfId="0" applyFont="1" applyFill="1" applyBorder="1" applyAlignment="1" applyProtection="1">
      <alignment horizontal="left"/>
      <protection locked="0"/>
    </xf>
    <xf numFmtId="172" fontId="66" fillId="0" borderId="1" xfId="0" applyNumberFormat="1" applyFont="1" applyBorder="1" applyAlignment="1">
      <alignment horizontal="right"/>
    </xf>
    <xf numFmtId="3" fontId="66" fillId="0" borderId="0" xfId="0" applyNumberFormat="1" applyFont="1" applyBorder="1" applyAlignment="1">
      <alignment horizontal="right"/>
    </xf>
    <xf numFmtId="0" fontId="182" fillId="0" borderId="0" xfId="0" applyFont="1"/>
    <xf numFmtId="0" fontId="43" fillId="0" borderId="0" xfId="0" applyFont="1" applyFill="1" applyBorder="1"/>
    <xf numFmtId="0" fontId="43" fillId="0" borderId="0" xfId="0" applyFont="1" applyBorder="1"/>
    <xf numFmtId="3" fontId="42" fillId="0" borderId="0" xfId="0" applyNumberFormat="1" applyFont="1" applyBorder="1" applyAlignment="1">
      <alignment horizontal="right"/>
    </xf>
    <xf numFmtId="3" fontId="43" fillId="0" borderId="0" xfId="0" applyNumberFormat="1" applyFont="1" applyBorder="1" applyAlignment="1">
      <alignment horizontal="right"/>
    </xf>
    <xf numFmtId="0" fontId="183" fillId="0" borderId="0" xfId="0" applyFont="1"/>
    <xf numFmtId="0" fontId="18" fillId="2" borderId="1" xfId="0" applyFont="1" applyFill="1" applyBorder="1" applyAlignment="1" applyProtection="1">
      <alignment vertical="center"/>
      <protection locked="0"/>
    </xf>
    <xf numFmtId="0" fontId="173" fillId="0" borderId="0" xfId="1" applyFont="1" applyAlignment="1" applyProtection="1"/>
    <xf numFmtId="172" fontId="18" fillId="0" borderId="1" xfId="0" quotePrefix="1" applyNumberFormat="1" applyFont="1" applyBorder="1" applyAlignment="1">
      <alignment horizontal="right"/>
    </xf>
    <xf numFmtId="172" fontId="18" fillId="0" borderId="1" xfId="0" applyNumberFormat="1" applyFont="1" applyBorder="1" applyAlignment="1"/>
    <xf numFmtId="172" fontId="66" fillId="0" borderId="1" xfId="0" applyNumberFormat="1" applyFont="1" applyBorder="1" applyAlignment="1"/>
    <xf numFmtId="172" fontId="17" fillId="0" borderId="1" xfId="0" quotePrefix="1" applyNumberFormat="1" applyFont="1" applyBorder="1" applyAlignment="1"/>
    <xf numFmtId="0" fontId="173" fillId="2" borderId="1" xfId="0" applyFont="1" applyFill="1" applyBorder="1" applyAlignment="1" applyProtection="1">
      <alignment horizontal="left"/>
      <protection locked="0"/>
    </xf>
    <xf numFmtId="0" fontId="173" fillId="0" borderId="0" xfId="0" applyFont="1" applyFill="1" applyBorder="1" applyAlignment="1" applyProtection="1">
      <alignment horizontal="left"/>
      <protection locked="0"/>
    </xf>
    <xf numFmtId="3" fontId="18" fillId="0" borderId="0" xfId="0" applyNumberFormat="1" applyFont="1" applyFill="1" applyBorder="1" applyAlignment="1">
      <alignment horizontal="right"/>
    </xf>
    <xf numFmtId="0" fontId="127" fillId="0" borderId="0" xfId="0" applyFont="1"/>
    <xf numFmtId="172" fontId="17" fillId="0" borderId="1" xfId="0" applyNumberFormat="1" applyFont="1" applyBorder="1" applyAlignment="1"/>
    <xf numFmtId="172" fontId="18" fillId="0" borderId="1" xfId="11" applyNumberFormat="1" applyFont="1" applyFill="1" applyBorder="1"/>
    <xf numFmtId="172" fontId="18" fillId="0" borderId="1" xfId="304" applyNumberFormat="1" applyFont="1" applyFill="1" applyBorder="1"/>
    <xf numFmtId="172" fontId="17" fillId="0" borderId="1" xfId="11" applyNumberFormat="1" applyFont="1" applyFill="1" applyBorder="1"/>
    <xf numFmtId="172" fontId="17" fillId="0" borderId="1" xfId="11" applyNumberFormat="1" applyFont="1" applyFill="1" applyBorder="1" applyAlignment="1">
      <alignment horizontal="right"/>
    </xf>
    <xf numFmtId="172" fontId="17" fillId="0" borderId="1" xfId="11" applyNumberFormat="1" applyFont="1" applyFill="1" applyBorder="1" applyProtection="1"/>
    <xf numFmtId="172" fontId="18" fillId="0" borderId="1" xfId="11" applyNumberFormat="1" applyFont="1" applyFill="1" applyBorder="1" applyProtection="1"/>
    <xf numFmtId="172" fontId="17" fillId="0" borderId="1" xfId="12" applyNumberFormat="1" applyFont="1" applyFill="1" applyBorder="1"/>
    <xf numFmtId="172" fontId="17" fillId="0" borderId="1" xfId="12" applyNumberFormat="1" applyFont="1" applyFill="1" applyBorder="1" applyAlignment="1">
      <alignment horizontal="right" vertical="center"/>
    </xf>
    <xf numFmtId="172" fontId="18" fillId="0" borderId="1" xfId="12" applyNumberFormat="1" applyFont="1" applyFill="1" applyBorder="1" applyAlignment="1">
      <alignment horizontal="right" vertical="center"/>
    </xf>
    <xf numFmtId="172" fontId="17" fillId="0" borderId="0" xfId="0" applyNumberFormat="1" applyFont="1"/>
    <xf numFmtId="0" fontId="27" fillId="8" borderId="36" xfId="0" applyFont="1" applyFill="1" applyBorder="1"/>
    <xf numFmtId="0" fontId="18" fillId="3" borderId="36" xfId="0" applyFont="1" applyFill="1" applyBorder="1" applyAlignment="1">
      <alignment horizontal="right"/>
    </xf>
    <xf numFmtId="0" fontId="28" fillId="55" borderId="1" xfId="0" applyFont="1" applyFill="1" applyBorder="1"/>
    <xf numFmtId="168" fontId="44" fillId="0" borderId="37" xfId="0" applyNumberFormat="1" applyFont="1" applyFill="1" applyBorder="1" applyAlignment="1">
      <alignment horizontal="right"/>
    </xf>
    <xf numFmtId="0" fontId="184" fillId="55" borderId="1" xfId="0" applyFont="1" applyFill="1" applyBorder="1"/>
    <xf numFmtId="0" fontId="65" fillId="55" borderId="1" xfId="0" applyFont="1" applyFill="1" applyBorder="1"/>
    <xf numFmtId="2" fontId="44" fillId="0" borderId="1" xfId="0" applyNumberFormat="1" applyFont="1" applyBorder="1" applyAlignment="1">
      <alignment horizontal="right"/>
    </xf>
    <xf numFmtId="2" fontId="44" fillId="0" borderId="1" xfId="0" applyNumberFormat="1" applyFont="1" applyFill="1" applyBorder="1" applyAlignment="1">
      <alignment horizontal="right"/>
    </xf>
    <xf numFmtId="2" fontId="44" fillId="0" borderId="1" xfId="0" applyNumberFormat="1" applyFont="1" applyBorder="1"/>
    <xf numFmtId="1" fontId="28" fillId="55" borderId="1" xfId="0" applyNumberFormat="1" applyFont="1" applyFill="1" applyBorder="1"/>
    <xf numFmtId="174" fontId="44" fillId="0" borderId="1" xfId="0" applyNumberFormat="1" applyFont="1" applyBorder="1" applyAlignment="1">
      <alignment horizontal="right"/>
    </xf>
    <xf numFmtId="168" fontId="28" fillId="55" borderId="1" xfId="0" applyNumberFormat="1" applyFont="1" applyFill="1" applyBorder="1"/>
    <xf numFmtId="168" fontId="184" fillId="55" borderId="1" xfId="0" applyNumberFormat="1" applyFont="1" applyFill="1" applyBorder="1"/>
    <xf numFmtId="168" fontId="44" fillId="0" borderId="1" xfId="0" applyNumberFormat="1" applyFont="1" applyBorder="1"/>
    <xf numFmtId="0" fontId="27" fillId="55" borderId="1" xfId="0" applyFont="1" applyFill="1" applyBorder="1"/>
    <xf numFmtId="0" fontId="185" fillId="0" borderId="0" xfId="26" applyFont="1" applyAlignment="1" applyProtection="1"/>
    <xf numFmtId="172" fontId="28" fillId="0" borderId="1" xfId="0" applyNumberFormat="1" applyFont="1" applyBorder="1" applyAlignment="1">
      <alignment horizontal="right"/>
    </xf>
    <xf numFmtId="168" fontId="17" fillId="0" borderId="1" xfId="0" applyNumberFormat="1" applyFont="1" applyBorder="1" applyAlignment="1">
      <alignment horizontal="right"/>
    </xf>
    <xf numFmtId="168" fontId="18" fillId="0" borderId="1" xfId="0" applyNumberFormat="1" applyFont="1" applyBorder="1" applyAlignment="1">
      <alignment horizontal="right"/>
    </xf>
    <xf numFmtId="0" fontId="18" fillId="2" borderId="36" xfId="0" applyFont="1" applyFill="1" applyBorder="1" applyAlignment="1">
      <alignment vertical="center"/>
    </xf>
    <xf numFmtId="0" fontId="18" fillId="2" borderId="36" xfId="0" applyFont="1" applyFill="1" applyBorder="1" applyAlignment="1">
      <alignment vertical="center" wrapText="1"/>
    </xf>
    <xf numFmtId="0" fontId="17" fillId="2" borderId="1" xfId="0" applyFont="1" applyFill="1" applyBorder="1" applyAlignment="1">
      <alignment vertical="top" wrapText="1"/>
    </xf>
    <xf numFmtId="172" fontId="17" fillId="0" borderId="1" xfId="0" applyNumberFormat="1" applyFont="1" applyFill="1" applyBorder="1"/>
    <xf numFmtId="0" fontId="18" fillId="2" borderId="4" xfId="0" applyFont="1" applyFill="1" applyBorder="1" applyAlignment="1">
      <alignment vertical="center"/>
    </xf>
    <xf numFmtId="0" fontId="18" fillId="2" borderId="4" xfId="0" applyFont="1" applyFill="1" applyBorder="1" applyAlignment="1">
      <alignment vertical="center" wrapText="1"/>
    </xf>
    <xf numFmtId="221" fontId="17" fillId="0" borderId="1" xfId="0" applyNumberFormat="1" applyFont="1" applyFill="1" applyBorder="1" applyAlignment="1">
      <alignment horizontal="right"/>
    </xf>
    <xf numFmtId="168" fontId="17" fillId="0" borderId="0" xfId="0" applyNumberFormat="1" applyFont="1"/>
    <xf numFmtId="221" fontId="17" fillId="0" borderId="1" xfId="0" applyNumberFormat="1" applyFont="1" applyFill="1" applyBorder="1"/>
    <xf numFmtId="176" fontId="17" fillId="0" borderId="1" xfId="0" applyNumberFormat="1" applyFont="1" applyBorder="1" applyAlignment="1">
      <alignment horizontal="right"/>
    </xf>
    <xf numFmtId="0" fontId="18" fillId="0" borderId="0" xfId="2" applyFont="1" applyAlignment="1">
      <alignment horizontal="left"/>
    </xf>
    <xf numFmtId="168" fontId="17" fillId="0" borderId="1" xfId="0" applyNumberFormat="1" applyFont="1" applyBorder="1"/>
    <xf numFmtId="170" fontId="17" fillId="0" borderId="1" xfId="0" applyNumberFormat="1" applyFont="1" applyBorder="1" applyAlignment="1">
      <alignment horizontal="right"/>
    </xf>
    <xf numFmtId="0" fontId="18" fillId="0" borderId="0" xfId="3678" applyFont="1"/>
    <xf numFmtId="0" fontId="27" fillId="0" borderId="0" xfId="3678" applyFont="1"/>
    <xf numFmtId="172" fontId="17" fillId="0" borderId="1" xfId="3678" applyNumberFormat="1" applyFont="1" applyBorder="1" applyAlignment="1">
      <alignment horizontal="right"/>
    </xf>
    <xf numFmtId="172" fontId="17" fillId="0" borderId="1" xfId="3678" applyNumberFormat="1" applyFont="1" applyFill="1" applyBorder="1" applyAlignment="1">
      <alignment horizontal="right"/>
    </xf>
    <xf numFmtId="172" fontId="17" fillId="0" borderId="1" xfId="0" applyNumberFormat="1" applyFont="1" applyBorder="1"/>
    <xf numFmtId="172" fontId="17" fillId="4" borderId="1" xfId="0" applyNumberFormat="1" applyFont="1" applyFill="1" applyBorder="1" applyAlignment="1">
      <alignment horizontal="right"/>
    </xf>
    <xf numFmtId="168" fontId="17" fillId="0" borderId="1" xfId="3678" applyNumberFormat="1" applyFont="1" applyFill="1" applyBorder="1" applyAlignment="1">
      <alignment horizontal="right"/>
    </xf>
    <xf numFmtId="168" fontId="17" fillId="0" borderId="1" xfId="3678" applyNumberFormat="1" applyFont="1" applyBorder="1" applyAlignment="1">
      <alignment horizontal="right"/>
    </xf>
    <xf numFmtId="1" fontId="61" fillId="0" borderId="0" xfId="0" applyNumberFormat="1" applyFont="1"/>
    <xf numFmtId="1" fontId="18" fillId="3" borderId="1" xfId="0" applyNumberFormat="1" applyFont="1" applyFill="1" applyBorder="1"/>
    <xf numFmtId="172" fontId="127" fillId="0" borderId="1" xfId="0" applyNumberFormat="1" applyFont="1" applyFill="1" applyBorder="1"/>
    <xf numFmtId="172" fontId="28" fillId="0" borderId="1" xfId="0" applyNumberFormat="1" applyFont="1" applyBorder="1"/>
    <xf numFmtId="1" fontId="44" fillId="0" borderId="0" xfId="0" applyNumberFormat="1" applyFont="1"/>
    <xf numFmtId="0" fontId="27" fillId="0" borderId="0" xfId="0" applyFont="1" applyAlignment="1">
      <alignment horizontal="right"/>
    </xf>
    <xf numFmtId="167" fontId="17" fillId="0" borderId="1" xfId="0" applyNumberFormat="1" applyFont="1" applyBorder="1" applyAlignment="1">
      <alignment horizontal="right"/>
    </xf>
    <xf numFmtId="168" fontId="28" fillId="0" borderId="1" xfId="0" applyNumberFormat="1" applyFont="1" applyBorder="1" applyAlignment="1">
      <alignment horizontal="right"/>
    </xf>
    <xf numFmtId="0" fontId="17" fillId="0" borderId="1" xfId="0" applyFont="1" applyBorder="1" applyAlignment="1">
      <alignment horizontal="right"/>
    </xf>
    <xf numFmtId="0" fontId="28" fillId="0" borderId="1" xfId="0" applyFont="1" applyBorder="1" applyAlignment="1">
      <alignment horizontal="right"/>
    </xf>
    <xf numFmtId="0" fontId="18" fillId="0" borderId="0" xfId="3679" applyFont="1"/>
    <xf numFmtId="0" fontId="17" fillId="0" borderId="0" xfId="3679" applyFont="1"/>
    <xf numFmtId="2" fontId="17" fillId="4" borderId="1" xfId="3679" applyNumberFormat="1" applyFont="1" applyFill="1" applyBorder="1"/>
    <xf numFmtId="2" fontId="17" fillId="0" borderId="1" xfId="0" applyNumberFormat="1" applyFont="1" applyBorder="1"/>
    <xf numFmtId="2" fontId="17" fillId="4" borderId="1" xfId="3679" applyNumberFormat="1" applyFont="1" applyFill="1" applyBorder="1" applyAlignment="1">
      <alignment horizontal="right"/>
    </xf>
    <xf numFmtId="0" fontId="18" fillId="3" borderId="2" xfId="0" applyFont="1" applyFill="1" applyBorder="1"/>
    <xf numFmtId="0" fontId="70" fillId="0" borderId="0" xfId="0" applyFont="1"/>
    <xf numFmtId="0" fontId="18" fillId="0" borderId="0" xfId="0" applyFont="1" applyFill="1" applyBorder="1" applyAlignment="1">
      <alignment horizontal="center"/>
    </xf>
    <xf numFmtId="168" fontId="44" fillId="0" borderId="0" xfId="0" applyNumberFormat="1" applyFont="1" applyBorder="1" applyAlignment="1">
      <alignment horizontal="right"/>
    </xf>
    <xf numFmtId="168" fontId="61" fillId="0" borderId="0" xfId="0" applyNumberFormat="1" applyFont="1" applyBorder="1"/>
    <xf numFmtId="168" fontId="44" fillId="0" borderId="0" xfId="0" applyNumberFormat="1" applyFont="1"/>
    <xf numFmtId="0" fontId="18" fillId="2" borderId="1" xfId="138" applyFont="1" applyFill="1" applyBorder="1" applyAlignment="1">
      <alignment vertical="center" wrapText="1"/>
    </xf>
    <xf numFmtId="0" fontId="18" fillId="3" borderId="1" xfId="138" applyFont="1" applyFill="1" applyBorder="1" applyAlignment="1">
      <alignment horizontal="center" vertical="top" wrapText="1"/>
    </xf>
    <xf numFmtId="215" fontId="28" fillId="4" borderId="1" xfId="16" applyNumberFormat="1" applyFont="1" applyFill="1" applyBorder="1" applyAlignment="1">
      <alignment horizontal="center"/>
    </xf>
    <xf numFmtId="215" fontId="28" fillId="53" borderId="1" xfId="16" applyNumberFormat="1" applyFont="1" applyFill="1" applyBorder="1" applyAlignment="1">
      <alignment horizontal="center"/>
    </xf>
    <xf numFmtId="165" fontId="28" fillId="53" borderId="1" xfId="16" applyNumberFormat="1" applyFont="1" applyFill="1" applyBorder="1" applyAlignment="1">
      <alignment horizontal="center"/>
    </xf>
    <xf numFmtId="0" fontId="18" fillId="2" borderId="1" xfId="0" applyFont="1" applyFill="1" applyBorder="1" applyAlignment="1">
      <alignment wrapText="1"/>
    </xf>
    <xf numFmtId="0" fontId="18" fillId="4" borderId="0" xfId="138" applyFont="1" applyFill="1" applyBorder="1"/>
    <xf numFmtId="0" fontId="29" fillId="4" borderId="0" xfId="138" applyFont="1" applyFill="1" applyBorder="1"/>
    <xf numFmtId="0" fontId="17" fillId="4" borderId="0" xfId="138" applyFont="1" applyFill="1" applyBorder="1"/>
    <xf numFmtId="0" fontId="17" fillId="0" borderId="0" xfId="138" applyFont="1" applyAlignment="1">
      <alignment wrapText="1"/>
    </xf>
    <xf numFmtId="0" fontId="18" fillId="56" borderId="1" xfId="138" applyFont="1" applyFill="1" applyBorder="1" applyAlignment="1">
      <alignment horizontal="left" vertical="top" wrapText="1"/>
    </xf>
    <xf numFmtId="0" fontId="18" fillId="56" borderId="1" xfId="138" applyFont="1" applyFill="1" applyBorder="1" applyAlignment="1">
      <alignment horizontal="left" vertical="top"/>
    </xf>
    <xf numFmtId="167" fontId="28" fillId="4" borderId="1" xfId="16" applyNumberFormat="1" applyFont="1" applyFill="1" applyBorder="1" applyAlignment="1">
      <alignment horizontal="right"/>
    </xf>
    <xf numFmtId="0" fontId="27" fillId="7" borderId="1" xfId="0" applyFont="1" applyFill="1" applyBorder="1" applyAlignment="1">
      <alignment vertical="center"/>
    </xf>
    <xf numFmtId="0" fontId="28" fillId="3" borderId="1" xfId="0" applyFont="1" applyFill="1" applyBorder="1" applyAlignment="1">
      <alignment horizontal="center"/>
    </xf>
    <xf numFmtId="0" fontId="27" fillId="7" borderId="36" xfId="0" applyFont="1" applyFill="1" applyBorder="1" applyAlignment="1">
      <alignment vertical="center"/>
    </xf>
    <xf numFmtId="172" fontId="28" fillId="0" borderId="1" xfId="0" applyNumberFormat="1" applyFont="1" applyFill="1" applyBorder="1"/>
    <xf numFmtId="0" fontId="28" fillId="0" borderId="1" xfId="0" applyFont="1" applyFill="1" applyBorder="1"/>
    <xf numFmtId="0" fontId="28" fillId="0" borderId="1" xfId="0" applyFont="1" applyBorder="1"/>
    <xf numFmtId="1" fontId="17" fillId="0" borderId="1" xfId="0" applyNumberFormat="1" applyFont="1" applyBorder="1"/>
    <xf numFmtId="172" fontId="17" fillId="0" borderId="1" xfId="1927" applyNumberFormat="1" applyFont="1" applyFill="1" applyBorder="1" applyAlignment="1" applyProtection="1">
      <alignment horizontal="right" wrapText="1"/>
      <protection locked="0"/>
    </xf>
    <xf numFmtId="2" fontId="28" fillId="0" borderId="1" xfId="0" applyNumberFormat="1" applyFont="1" applyFill="1" applyBorder="1"/>
    <xf numFmtId="172" fontId="28" fillId="0" borderId="1" xfId="0" applyNumberFormat="1" applyFont="1" applyFill="1" applyBorder="1" applyAlignment="1">
      <alignment horizontal="right"/>
    </xf>
    <xf numFmtId="1" fontId="17" fillId="0" borderId="0" xfId="0" applyNumberFormat="1" applyFont="1"/>
    <xf numFmtId="174" fontId="17" fillId="0" borderId="1" xfId="0" applyNumberFormat="1" applyFont="1" applyFill="1" applyBorder="1"/>
    <xf numFmtId="0" fontId="18" fillId="2" borderId="1" xfId="3677" applyFont="1" applyFill="1" applyBorder="1" applyAlignment="1">
      <alignment vertical="center" wrapText="1"/>
    </xf>
    <xf numFmtId="172" fontId="17" fillId="0" borderId="1" xfId="0" applyNumberFormat="1" applyFont="1" applyFill="1" applyBorder="1" applyAlignment="1">
      <alignment horizontal="right" vertical="center" wrapText="1"/>
    </xf>
    <xf numFmtId="0" fontId="186" fillId="0" borderId="0" xfId="3677" applyFont="1" applyFill="1" applyBorder="1" applyAlignment="1">
      <alignment horizontal="left" vertical="center" wrapText="1"/>
    </xf>
    <xf numFmtId="3" fontId="17" fillId="0" borderId="0" xfId="0" applyNumberFormat="1" applyFont="1" applyFill="1" applyBorder="1" applyAlignment="1">
      <alignment horizontal="right" vertical="center" wrapText="1"/>
    </xf>
    <xf numFmtId="2" fontId="28" fillId="4" borderId="0" xfId="0" applyNumberFormat="1" applyFont="1" applyFill="1" applyBorder="1" applyAlignment="1">
      <alignment horizontal="right" vertical="center" wrapText="1"/>
    </xf>
    <xf numFmtId="222" fontId="17" fillId="0" borderId="1" xfId="0" applyNumberFormat="1" applyFont="1" applyFill="1" applyBorder="1" applyAlignment="1">
      <alignment horizontal="right" vertical="center" wrapText="1"/>
    </xf>
    <xf numFmtId="0" fontId="17" fillId="0" borderId="0" xfId="3680" applyFont="1" applyAlignment="1"/>
    <xf numFmtId="0" fontId="17" fillId="0" borderId="0" xfId="3677" applyFont="1" applyFill="1" applyBorder="1" applyAlignment="1">
      <alignment horizontal="left" vertical="center" wrapText="1"/>
    </xf>
    <xf numFmtId="2" fontId="17" fillId="4" borderId="1" xfId="0" applyNumberFormat="1" applyFont="1" applyFill="1" applyBorder="1" applyAlignment="1">
      <alignment horizontal="right" vertical="center" wrapText="1"/>
    </xf>
    <xf numFmtId="168" fontId="17" fillId="4" borderId="1" xfId="0" applyNumberFormat="1" applyFont="1" applyFill="1" applyBorder="1" applyAlignment="1">
      <alignment horizontal="right" vertical="center" wrapText="1"/>
    </xf>
    <xf numFmtId="2" fontId="17" fillId="4" borderId="0" xfId="0" applyNumberFormat="1" applyFont="1" applyFill="1" applyBorder="1" applyAlignment="1">
      <alignment horizontal="right" vertical="center" wrapText="1"/>
    </xf>
    <xf numFmtId="4" fontId="17" fillId="0" borderId="0" xfId="0" applyNumberFormat="1" applyFont="1" applyFill="1" applyBorder="1" applyAlignment="1">
      <alignment horizontal="right" vertical="center" wrapText="1"/>
    </xf>
    <xf numFmtId="0" fontId="18" fillId="2" borderId="1" xfId="0" applyFont="1" applyFill="1" applyBorder="1" applyAlignment="1">
      <alignment vertical="top" wrapText="1"/>
    </xf>
    <xf numFmtId="0" fontId="17" fillId="53" borderId="36" xfId="0" applyFont="1" applyFill="1" applyBorder="1"/>
    <xf numFmtId="0" fontId="17" fillId="53" borderId="4" xfId="0" applyFont="1" applyFill="1" applyBorder="1"/>
    <xf numFmtId="172" fontId="17" fillId="14" borderId="36" xfId="1927" applyNumberFormat="1" applyFont="1" applyFill="1" applyBorder="1" applyAlignment="1" applyProtection="1">
      <alignment horizontal="right" wrapText="1"/>
      <protection locked="0"/>
    </xf>
    <xf numFmtId="172" fontId="17" fillId="14" borderId="4" xfId="1927" applyNumberFormat="1" applyFont="1" applyFill="1" applyBorder="1" applyAlignment="1" applyProtection="1">
      <alignment horizontal="right" wrapText="1"/>
      <protection locked="0"/>
    </xf>
    <xf numFmtId="0" fontId="17" fillId="53" borderId="2" xfId="0" applyFont="1" applyFill="1" applyBorder="1"/>
    <xf numFmtId="172" fontId="17" fillId="14" borderId="2" xfId="1927" applyNumberFormat="1" applyFont="1" applyFill="1" applyBorder="1" applyAlignment="1" applyProtection="1">
      <alignment horizontal="right" wrapText="1"/>
      <protection locked="0"/>
    </xf>
    <xf numFmtId="0" fontId="17" fillId="53" borderId="1" xfId="0" applyFont="1" applyFill="1" applyBorder="1"/>
    <xf numFmtId="172" fontId="17" fillId="14" borderId="1" xfId="1927" applyNumberFormat="1" applyFont="1" applyFill="1" applyBorder="1" applyAlignment="1" applyProtection="1">
      <alignment horizontal="right" wrapText="1"/>
      <protection locked="0"/>
    </xf>
    <xf numFmtId="172" fontId="28" fillId="14" borderId="4" xfId="0" applyNumberFormat="1" applyFont="1" applyFill="1" applyBorder="1" applyAlignment="1">
      <alignment horizontal="right"/>
    </xf>
    <xf numFmtId="0" fontId="63" fillId="0" borderId="0" xfId="1" applyFont="1" applyBorder="1" applyAlignment="1" applyProtection="1"/>
    <xf numFmtId="49" fontId="158" fillId="0" borderId="0" xfId="0" applyNumberFormat="1" applyFont="1" applyAlignment="1">
      <alignment horizontal="center" vertical="center"/>
    </xf>
    <xf numFmtId="49" fontId="159" fillId="0" borderId="0" xfId="0" applyNumberFormat="1" applyFont="1" applyAlignment="1">
      <alignment horizontal="center" vertical="center"/>
    </xf>
    <xf numFmtId="0" fontId="153" fillId="0" borderId="0" xfId="0" applyFont="1" applyBorder="1" applyAlignment="1">
      <alignment horizontal="justify" vertical="center" wrapText="1"/>
    </xf>
    <xf numFmtId="0" fontId="44" fillId="0" borderId="0" xfId="0" applyFont="1" applyBorder="1" applyAlignment="1">
      <alignment horizontal="left" vertical="center" wrapText="1"/>
    </xf>
    <xf numFmtId="0" fontId="73" fillId="0" borderId="0" xfId="0" applyFont="1" applyBorder="1" applyAlignment="1">
      <alignment horizontal="left" vertical="center" wrapText="1"/>
    </xf>
    <xf numFmtId="0" fontId="153" fillId="0" borderId="0" xfId="0" applyFont="1" applyBorder="1" applyAlignment="1">
      <alignment horizontal="left" vertical="center" wrapText="1"/>
    </xf>
    <xf numFmtId="0" fontId="18" fillId="2" borderId="1" xfId="0" applyFont="1" applyFill="1" applyBorder="1" applyAlignment="1">
      <alignment horizontal="left" vertical="center"/>
    </xf>
    <xf numFmtId="0" fontId="18" fillId="2" borderId="1" xfId="0" applyFont="1" applyFill="1" applyBorder="1" applyAlignment="1">
      <alignment horizontal="left" vertical="center" wrapText="1"/>
    </xf>
    <xf numFmtId="0" fontId="18" fillId="10" borderId="1" xfId="0" applyFont="1" applyFill="1" applyBorder="1" applyAlignment="1">
      <alignment horizontal="center" vertical="center"/>
    </xf>
    <xf numFmtId="0" fontId="18" fillId="8" borderId="1" xfId="0" applyFont="1" applyFill="1" applyBorder="1" applyAlignment="1">
      <alignment horizontal="left" vertical="center" wrapText="1"/>
    </xf>
    <xf numFmtId="0" fontId="18" fillId="8" borderId="1" xfId="0" applyFont="1" applyFill="1" applyBorder="1" applyAlignment="1">
      <alignment horizontal="center"/>
    </xf>
    <xf numFmtId="0" fontId="18" fillId="3" borderId="1" xfId="0" applyFont="1" applyFill="1" applyBorder="1" applyAlignment="1">
      <alignment horizontal="center"/>
    </xf>
    <xf numFmtId="0" fontId="18" fillId="2" borderId="1" xfId="0" applyFont="1" applyFill="1" applyBorder="1" applyAlignment="1">
      <alignment horizontal="center" vertical="center"/>
    </xf>
    <xf numFmtId="0" fontId="18" fillId="13" borderId="1" xfId="0" applyFont="1" applyFill="1" applyBorder="1" applyAlignment="1">
      <alignment horizontal="center"/>
    </xf>
    <xf numFmtId="0" fontId="18" fillId="3" borderId="1" xfId="0" applyFont="1" applyFill="1" applyBorder="1" applyAlignment="1">
      <alignment horizontal="center" wrapText="1"/>
    </xf>
    <xf numFmtId="0" fontId="18" fillId="53" borderId="1" xfId="0" applyFont="1" applyFill="1" applyBorder="1" applyAlignment="1">
      <alignment horizontal="center" vertical="center"/>
    </xf>
    <xf numFmtId="0" fontId="18" fillId="3" borderId="1" xfId="0" applyNumberFormat="1" applyFont="1" applyFill="1" applyBorder="1" applyAlignment="1">
      <alignment horizontal="center"/>
    </xf>
    <xf numFmtId="0" fontId="27" fillId="2" borderId="1" xfId="0" applyFont="1" applyFill="1" applyBorder="1" applyAlignment="1">
      <alignment horizontal="center" vertical="center"/>
    </xf>
    <xf numFmtId="0" fontId="18" fillId="11" borderId="1" xfId="0" applyFont="1" applyFill="1" applyBorder="1" applyAlignment="1">
      <alignment horizontal="center"/>
    </xf>
    <xf numFmtId="0" fontId="18" fillId="11" borderId="1" xfId="0" applyFont="1" applyFill="1" applyBorder="1" applyAlignment="1">
      <alignment horizontal="center" vertical="top" readingOrder="1"/>
    </xf>
    <xf numFmtId="0" fontId="18" fillId="11" borderId="1" xfId="0" applyFont="1" applyFill="1" applyBorder="1" applyAlignment="1">
      <alignment horizontal="center" vertical="center" readingOrder="1"/>
    </xf>
    <xf numFmtId="0" fontId="18" fillId="10" borderId="1" xfId="0" applyFont="1" applyFill="1" applyBorder="1" applyAlignment="1">
      <alignment horizontal="left" vertical="center" wrapText="1"/>
    </xf>
    <xf numFmtId="0" fontId="18" fillId="9" borderId="1" xfId="0" applyFont="1" applyFill="1" applyBorder="1" applyAlignment="1">
      <alignment horizontal="left" vertical="center"/>
    </xf>
    <xf numFmtId="0" fontId="18" fillId="9" borderId="1" xfId="0" applyFont="1" applyFill="1" applyBorder="1" applyAlignment="1">
      <alignment horizontal="left" vertical="center" wrapText="1"/>
    </xf>
    <xf numFmtId="0" fontId="18" fillId="9" borderId="1" xfId="0" applyFont="1" applyFill="1" applyBorder="1" applyAlignment="1">
      <alignment vertical="center"/>
    </xf>
    <xf numFmtId="0" fontId="18" fillId="9" borderId="1" xfId="0" applyFont="1" applyFill="1" applyBorder="1" applyAlignment="1">
      <alignment vertical="center" wrapText="1"/>
    </xf>
    <xf numFmtId="0" fontId="18" fillId="7" borderId="1" xfId="0" applyFont="1" applyFill="1" applyBorder="1" applyAlignment="1">
      <alignment horizontal="left" vertical="center"/>
    </xf>
    <xf numFmtId="0" fontId="18" fillId="7" borderId="1" xfId="0" applyFont="1" applyFill="1" applyBorder="1" applyAlignment="1">
      <alignment horizontal="left" vertical="center" wrapText="1"/>
    </xf>
    <xf numFmtId="0" fontId="18" fillId="7" borderId="1" xfId="0" applyFont="1" applyFill="1" applyBorder="1" applyAlignment="1">
      <alignment horizontal="center" vertical="center" wrapText="1"/>
    </xf>
    <xf numFmtId="0" fontId="27" fillId="3" borderId="1" xfId="0" applyFont="1" applyFill="1" applyBorder="1" applyAlignment="1">
      <alignment horizontal="center"/>
    </xf>
    <xf numFmtId="0" fontId="18" fillId="10" borderId="1" xfId="0" applyFont="1" applyFill="1" applyBorder="1" applyAlignment="1">
      <alignment horizontal="left" vertical="center"/>
    </xf>
    <xf numFmtId="1" fontId="18" fillId="3" borderId="1" xfId="142" applyNumberFormat="1" applyFont="1" applyFill="1" applyBorder="1" applyAlignment="1">
      <alignment horizontal="center" vertical="center"/>
    </xf>
    <xf numFmtId="174" fontId="18" fillId="3" borderId="1" xfId="142" applyNumberFormat="1" applyFont="1" applyFill="1" applyBorder="1" applyAlignment="1">
      <alignment horizontal="center" vertical="center"/>
    </xf>
    <xf numFmtId="0" fontId="18" fillId="2" borderId="1" xfId="142" applyNumberFormat="1" applyFont="1" applyFill="1" applyBorder="1" applyAlignment="1">
      <alignment horizontal="center" vertical="center"/>
    </xf>
    <xf numFmtId="1" fontId="18" fillId="13" borderId="1" xfId="142" applyNumberFormat="1" applyFont="1" applyFill="1" applyBorder="1" applyAlignment="1">
      <alignment horizontal="center" vertical="center" wrapText="1"/>
    </xf>
    <xf numFmtId="174" fontId="18" fillId="3" borderId="1" xfId="142" applyNumberFormat="1" applyFont="1" applyFill="1" applyBorder="1" applyAlignment="1">
      <alignment horizontal="center" vertical="center" wrapText="1"/>
    </xf>
    <xf numFmtId="168" fontId="18" fillId="3" borderId="1" xfId="142" applyNumberFormat="1" applyFont="1" applyFill="1" applyBorder="1" applyAlignment="1">
      <alignment horizontal="center" vertical="center" wrapText="1"/>
    </xf>
    <xf numFmtId="168" fontId="18" fillId="3" borderId="1" xfId="142" applyNumberFormat="1" applyFont="1" applyFill="1" applyBorder="1" applyAlignment="1">
      <alignment horizontal="center" vertical="center"/>
    </xf>
    <xf numFmtId="1" fontId="18" fillId="3" borderId="1" xfId="142" applyNumberFormat="1" applyFont="1" applyFill="1" applyBorder="1" applyAlignment="1">
      <alignment horizontal="center" vertical="center" wrapText="1"/>
    </xf>
    <xf numFmtId="0" fontId="18" fillId="2" borderId="1" xfId="138" applyFont="1" applyFill="1" applyBorder="1" applyAlignment="1">
      <alignment horizontal="center" vertical="center"/>
    </xf>
    <xf numFmtId="0" fontId="61" fillId="13" borderId="1" xfId="0" applyFont="1" applyFill="1" applyBorder="1" applyAlignment="1">
      <alignment horizontal="center" vertical="center" wrapText="1"/>
    </xf>
    <xf numFmtId="0" fontId="18" fillId="3" borderId="1" xfId="142" applyNumberFormat="1" applyFont="1" applyFill="1" applyBorder="1" applyAlignment="1">
      <alignment horizontal="center" vertical="center"/>
    </xf>
    <xf numFmtId="0" fontId="18" fillId="3" borderId="1" xfId="138" applyFont="1" applyFill="1" applyBorder="1" applyAlignment="1">
      <alignment horizontal="center" vertical="center"/>
    </xf>
    <xf numFmtId="168" fontId="18" fillId="11" borderId="1" xfId="142" applyNumberFormat="1" applyFont="1" applyFill="1" applyBorder="1" applyAlignment="1">
      <alignment horizontal="center" vertical="center" wrapText="1"/>
    </xf>
    <xf numFmtId="174" fontId="18" fillId="11" borderId="1" xfId="142" applyNumberFormat="1" applyFont="1" applyFill="1" applyBorder="1" applyAlignment="1">
      <alignment horizontal="center" vertical="center" wrapText="1"/>
    </xf>
    <xf numFmtId="0" fontId="18" fillId="11" borderId="1" xfId="142" applyNumberFormat="1" applyFont="1" applyFill="1" applyBorder="1" applyAlignment="1">
      <alignment horizontal="center" vertical="center"/>
    </xf>
    <xf numFmtId="174" fontId="18" fillId="11" borderId="1" xfId="142" applyNumberFormat="1" applyFont="1" applyFill="1" applyBorder="1" applyAlignment="1">
      <alignment horizontal="center" vertical="center"/>
    </xf>
    <xf numFmtId="1" fontId="18" fillId="11" borderId="1" xfId="142" applyNumberFormat="1" applyFont="1" applyFill="1" applyBorder="1" applyAlignment="1">
      <alignment horizontal="center" vertical="center"/>
    </xf>
    <xf numFmtId="0" fontId="18" fillId="11" borderId="1" xfId="142" applyFont="1" applyFill="1" applyBorder="1" applyAlignment="1">
      <alignment horizontal="center" vertical="center"/>
    </xf>
    <xf numFmtId="0" fontId="18" fillId="11" borderId="1" xfId="142" applyFont="1" applyFill="1" applyBorder="1" applyAlignment="1">
      <alignment horizontal="center" vertical="center" wrapText="1"/>
    </xf>
    <xf numFmtId="1" fontId="18" fillId="11" borderId="1" xfId="142" applyNumberFormat="1" applyFont="1" applyFill="1" applyBorder="1" applyAlignment="1">
      <alignment horizontal="center" vertical="center" wrapText="1"/>
    </xf>
    <xf numFmtId="0" fontId="18" fillId="11" borderId="1" xfId="142" applyNumberFormat="1" applyFont="1" applyFill="1" applyBorder="1" applyAlignment="1">
      <alignment horizontal="center" vertical="center" wrapText="1"/>
    </xf>
    <xf numFmtId="0" fontId="18" fillId="2" borderId="1" xfId="250" applyNumberFormat="1" applyFont="1" applyFill="1" applyBorder="1" applyAlignment="1">
      <alignment horizontal="center" vertical="center"/>
    </xf>
    <xf numFmtId="168" fontId="18" fillId="11" borderId="1" xfId="142" applyNumberFormat="1" applyFont="1" applyFill="1" applyBorder="1" applyAlignment="1">
      <alignment horizontal="center" vertical="center"/>
    </xf>
    <xf numFmtId="168" fontId="18" fillId="13" borderId="1" xfId="142" applyNumberFormat="1" applyFont="1" applyFill="1" applyBorder="1" applyAlignment="1">
      <alignment horizontal="center" vertical="center" wrapText="1"/>
    </xf>
    <xf numFmtId="168" fontId="18" fillId="13" borderId="1" xfId="142" applyNumberFormat="1" applyFont="1" applyFill="1" applyBorder="1" applyAlignment="1">
      <alignment horizontal="left" vertical="top" wrapText="1"/>
    </xf>
    <xf numFmtId="168" fontId="18" fillId="13" borderId="1" xfId="142" applyNumberFormat="1" applyFont="1" applyFill="1" applyBorder="1" applyAlignment="1">
      <alignment horizontal="left" vertical="center" wrapText="1"/>
    </xf>
    <xf numFmtId="168" fontId="18" fillId="13" borderId="1" xfId="142" applyNumberFormat="1" applyFont="1" applyFill="1" applyBorder="1" applyAlignment="1">
      <alignment horizontal="center" vertical="top" wrapText="1"/>
    </xf>
    <xf numFmtId="2" fontId="18" fillId="13" borderId="1" xfId="142" applyNumberFormat="1" applyFont="1" applyFill="1" applyBorder="1" applyAlignment="1">
      <alignment horizontal="center" vertical="center" wrapText="1"/>
    </xf>
    <xf numFmtId="0" fontId="18" fillId="10" borderId="1" xfId="142" applyNumberFormat="1" applyFont="1" applyFill="1" applyBorder="1" applyAlignment="1">
      <alignment horizontal="center" vertical="center"/>
    </xf>
    <xf numFmtId="0" fontId="18" fillId="13" borderId="1" xfId="142" applyNumberFormat="1" applyFont="1" applyFill="1" applyBorder="1" applyAlignment="1">
      <alignment horizontal="center" vertical="top" wrapText="1"/>
    </xf>
    <xf numFmtId="0" fontId="18" fillId="13" borderId="1" xfId="142" applyNumberFormat="1" applyFont="1" applyFill="1" applyBorder="1" applyAlignment="1">
      <alignment horizontal="center" vertical="center" wrapText="1"/>
    </xf>
    <xf numFmtId="0" fontId="18" fillId="2" borderId="1" xfId="138" applyNumberFormat="1" applyFont="1" applyFill="1" applyBorder="1" applyAlignment="1">
      <alignment horizontal="left" vertical="center"/>
    </xf>
    <xf numFmtId="0" fontId="18" fillId="2" borderId="1" xfId="138" applyFont="1" applyFill="1" applyBorder="1" applyAlignment="1">
      <alignment horizontal="left" vertical="center"/>
    </xf>
    <xf numFmtId="0" fontId="0" fillId="0" borderId="0" xfId="3658" applyFont="1" applyFill="1" applyAlignment="1">
      <alignment horizontal="left" vertical="top" wrapText="1"/>
    </xf>
    <xf numFmtId="0" fontId="0" fillId="0" borderId="0" xfId="0" applyFill="1" applyAlignment="1">
      <alignment horizontal="left" vertical="top" wrapText="1"/>
    </xf>
    <xf numFmtId="0" fontId="18" fillId="2" borderId="1" xfId="0" applyNumberFormat="1" applyFont="1" applyFill="1" applyBorder="1" applyAlignment="1">
      <alignment horizontal="left" vertical="center"/>
    </xf>
    <xf numFmtId="15" fontId="18" fillId="7" borderId="1" xfId="0" applyNumberFormat="1" applyFont="1" applyFill="1" applyBorder="1" applyAlignment="1">
      <alignment horizontal="left" vertical="center"/>
    </xf>
    <xf numFmtId="0" fontId="2" fillId="0" borderId="0" xfId="0" applyFont="1" applyAlignment="1">
      <alignment horizontal="center"/>
    </xf>
    <xf numFmtId="0" fontId="18" fillId="13" borderId="1" xfId="0" applyFont="1" applyFill="1" applyBorder="1" applyAlignment="1">
      <alignment horizontal="center" vertical="center"/>
    </xf>
    <xf numFmtId="0" fontId="18" fillId="7" borderId="1" xfId="0" applyFont="1" applyFill="1" applyBorder="1" applyAlignment="1">
      <alignment horizontal="center" vertical="center"/>
    </xf>
    <xf numFmtId="0" fontId="18" fillId="7" borderId="1" xfId="0" applyFont="1" applyFill="1" applyBorder="1" applyAlignment="1">
      <alignment vertical="center"/>
    </xf>
    <xf numFmtId="0" fontId="18" fillId="13" borderId="1" xfId="0" applyFont="1" applyFill="1" applyBorder="1" applyAlignment="1">
      <alignment vertical="center"/>
    </xf>
    <xf numFmtId="0" fontId="44" fillId="0" borderId="0" xfId="0" applyFont="1" applyFill="1" applyBorder="1" applyAlignment="1">
      <alignment horizontal="left" vertical="center" wrapText="1"/>
    </xf>
    <xf numFmtId="0" fontId="44" fillId="0" borderId="0" xfId="0" applyFont="1" applyAlignment="1">
      <alignment horizontal="left" wrapText="1"/>
    </xf>
    <xf numFmtId="170" fontId="18" fillId="13" borderId="1" xfId="142" applyNumberFormat="1" applyFont="1" applyFill="1" applyBorder="1" applyAlignment="1">
      <alignment horizontal="center" vertical="center"/>
    </xf>
    <xf numFmtId="1" fontId="18" fillId="13" borderId="1" xfId="142" applyNumberFormat="1" applyFont="1" applyFill="1" applyBorder="1" applyAlignment="1">
      <alignment horizontal="center" vertical="center"/>
    </xf>
    <xf numFmtId="0" fontId="18" fillId="13" borderId="1" xfId="142" applyNumberFormat="1" applyFont="1" applyFill="1" applyBorder="1" applyAlignment="1">
      <alignment horizontal="center" vertical="center"/>
    </xf>
    <xf numFmtId="174" fontId="18" fillId="13" borderId="1" xfId="142" applyNumberFormat="1" applyFont="1" applyFill="1" applyBorder="1" applyAlignment="1">
      <alignment horizontal="center" vertical="center"/>
    </xf>
    <xf numFmtId="170" fontId="18" fillId="13" borderId="1" xfId="142" applyNumberFormat="1" applyFont="1" applyFill="1" applyBorder="1" applyAlignment="1">
      <alignment horizontal="center" vertical="center" wrapText="1"/>
    </xf>
    <xf numFmtId="174" fontId="18" fillId="13" borderId="1" xfId="142" applyNumberFormat="1" applyFont="1" applyFill="1" applyBorder="1" applyAlignment="1">
      <alignment horizontal="center" vertical="center" wrapText="1"/>
    </xf>
    <xf numFmtId="0" fontId="18" fillId="13" borderId="1" xfId="139" applyNumberFormat="1" applyFont="1" applyFill="1" applyBorder="1" applyAlignment="1">
      <alignment horizontal="center" vertical="top" wrapText="1"/>
    </xf>
    <xf numFmtId="0" fontId="18" fillId="13" borderId="1" xfId="139" applyNumberFormat="1" applyFont="1" applyFill="1" applyBorder="1" applyAlignment="1">
      <alignment horizontal="center" vertical="center" wrapText="1"/>
    </xf>
    <xf numFmtId="0" fontId="18" fillId="13" borderId="1" xfId="0" applyNumberFormat="1" applyFont="1" applyFill="1" applyBorder="1" applyAlignment="1">
      <alignment horizontal="center" vertical="center"/>
    </xf>
    <xf numFmtId="0" fontId="18" fillId="13" borderId="1" xfId="139" applyNumberFormat="1" applyFont="1" applyFill="1" applyBorder="1" applyAlignment="1">
      <alignment horizontal="center" vertical="center"/>
    </xf>
    <xf numFmtId="0" fontId="18" fillId="10" borderId="1" xfId="139" applyNumberFormat="1" applyFont="1" applyFill="1" applyBorder="1" applyAlignment="1">
      <alignment horizontal="center" vertical="center" wrapText="1"/>
    </xf>
    <xf numFmtId="174" fontId="18" fillId="13" borderId="1" xfId="139" applyNumberFormat="1" applyFont="1" applyFill="1" applyBorder="1" applyAlignment="1">
      <alignment horizontal="center" vertical="center" wrapText="1"/>
    </xf>
    <xf numFmtId="0" fontId="18" fillId="13" borderId="1" xfId="139" applyNumberFormat="1" applyFont="1" applyFill="1" applyBorder="1" applyAlignment="1">
      <alignment horizontal="center" vertical="top"/>
    </xf>
    <xf numFmtId="0" fontId="18" fillId="2" borderId="1" xfId="0" applyFont="1" applyFill="1" applyBorder="1" applyAlignment="1">
      <alignment horizontal="center"/>
    </xf>
    <xf numFmtId="0" fontId="61" fillId="10" borderId="1" xfId="0" applyFont="1" applyFill="1" applyBorder="1" applyAlignment="1">
      <alignment horizontal="left"/>
    </xf>
    <xf numFmtId="0" fontId="61" fillId="11" borderId="1" xfId="0" applyFont="1" applyFill="1" applyBorder="1" applyAlignment="1">
      <alignment horizontal="center"/>
    </xf>
    <xf numFmtId="0" fontId="61" fillId="13" borderId="1" xfId="0" applyFont="1" applyFill="1" applyBorder="1" applyAlignment="1">
      <alignment horizontal="center"/>
    </xf>
    <xf numFmtId="0" fontId="61" fillId="8" borderId="1" xfId="0" applyFont="1" applyFill="1" applyBorder="1" applyAlignment="1">
      <alignment horizontal="center"/>
    </xf>
    <xf numFmtId="0" fontId="61" fillId="10" borderId="36" xfId="0" applyFont="1" applyFill="1" applyBorder="1" applyAlignment="1">
      <alignment horizontal="left"/>
    </xf>
    <xf numFmtId="0" fontId="61" fillId="10" borderId="2" xfId="0" applyFont="1" applyFill="1" applyBorder="1" applyAlignment="1">
      <alignment horizontal="left"/>
    </xf>
    <xf numFmtId="0" fontId="61" fillId="11" borderId="33" xfId="0" applyFont="1" applyFill="1" applyBorder="1" applyAlignment="1">
      <alignment horizontal="center"/>
    </xf>
    <xf numFmtId="0" fontId="61" fillId="11" borderId="10" xfId="0" applyFont="1" applyFill="1" applyBorder="1" applyAlignment="1">
      <alignment horizontal="center"/>
    </xf>
    <xf numFmtId="0" fontId="18" fillId="3" borderId="33" xfId="0" applyFont="1" applyFill="1" applyBorder="1" applyAlignment="1">
      <alignment horizontal="center"/>
    </xf>
    <xf numFmtId="0" fontId="18" fillId="3" borderId="10" xfId="0" applyFont="1" applyFill="1" applyBorder="1" applyAlignment="1">
      <alignment horizontal="center"/>
    </xf>
    <xf numFmtId="0" fontId="18" fillId="3" borderId="37" xfId="0" applyFont="1" applyFill="1" applyBorder="1" applyAlignment="1">
      <alignment horizontal="center"/>
    </xf>
    <xf numFmtId="0" fontId="18" fillId="3" borderId="33" xfId="0" applyFont="1" applyFill="1" applyBorder="1" applyAlignment="1">
      <alignment horizontal="center" wrapText="1"/>
    </xf>
    <xf numFmtId="0" fontId="17" fillId="0" borderId="10" xfId="0" applyFont="1" applyBorder="1" applyAlignment="1">
      <alignment wrapText="1"/>
    </xf>
    <xf numFmtId="0" fontId="18" fillId="2" borderId="36" xfId="0" applyFont="1" applyFill="1" applyBorder="1" applyAlignment="1">
      <alignment horizontal="left" vertical="center"/>
    </xf>
    <xf numFmtId="0" fontId="18" fillId="2" borderId="2" xfId="0" applyFont="1" applyFill="1" applyBorder="1" applyAlignment="1">
      <alignment horizontal="left" vertical="center"/>
    </xf>
    <xf numFmtId="0" fontId="27" fillId="3" borderId="37" xfId="0" applyFont="1" applyFill="1" applyBorder="1" applyAlignment="1">
      <alignment horizontal="center"/>
    </xf>
    <xf numFmtId="0" fontId="27" fillId="3" borderId="33" xfId="0" applyFont="1" applyFill="1" applyBorder="1" applyAlignment="1">
      <alignment horizontal="center"/>
    </xf>
    <xf numFmtId="0" fontId="27" fillId="3" borderId="10" xfId="0" applyFont="1" applyFill="1" applyBorder="1" applyAlignment="1">
      <alignment horizontal="center"/>
    </xf>
    <xf numFmtId="0" fontId="28" fillId="3" borderId="37" xfId="0" applyFont="1" applyFill="1" applyBorder="1" applyAlignment="1">
      <alignment horizontal="center"/>
    </xf>
    <xf numFmtId="0" fontId="28" fillId="3" borderId="33" xfId="0" applyFont="1" applyFill="1" applyBorder="1" applyAlignment="1">
      <alignment horizontal="center"/>
    </xf>
    <xf numFmtId="0" fontId="28" fillId="3" borderId="10" xfId="0" applyFont="1" applyFill="1" applyBorder="1" applyAlignment="1">
      <alignment horizontal="center"/>
    </xf>
    <xf numFmtId="1" fontId="17" fillId="3" borderId="37" xfId="0" applyNumberFormat="1" applyFont="1" applyFill="1" applyBorder="1" applyAlignment="1">
      <alignment horizontal="center"/>
    </xf>
    <xf numFmtId="1" fontId="17" fillId="3" borderId="33" xfId="0" applyNumberFormat="1" applyFont="1" applyFill="1" applyBorder="1" applyAlignment="1">
      <alignment horizontal="center"/>
    </xf>
    <xf numFmtId="1" fontId="17" fillId="3" borderId="10" xfId="0" applyNumberFormat="1" applyFont="1" applyFill="1" applyBorder="1" applyAlignment="1">
      <alignment horizontal="center"/>
    </xf>
    <xf numFmtId="0" fontId="18" fillId="3" borderId="37" xfId="0" applyFont="1" applyFill="1" applyBorder="1" applyAlignment="1">
      <alignment horizontal="center" vertical="center" wrapText="1"/>
    </xf>
    <xf numFmtId="0" fontId="18" fillId="3" borderId="33" xfId="0" applyFont="1" applyFill="1" applyBorder="1" applyAlignment="1">
      <alignment horizontal="center" vertical="center" wrapText="1"/>
    </xf>
    <xf numFmtId="0" fontId="18" fillId="3" borderId="10" xfId="0" applyFont="1" applyFill="1" applyBorder="1" applyAlignment="1">
      <alignment horizontal="center" vertical="center" wrapText="1"/>
    </xf>
    <xf numFmtId="0" fontId="18" fillId="2" borderId="1" xfId="3677" applyFont="1" applyFill="1" applyBorder="1" applyAlignment="1">
      <alignment horizontal="center" vertical="center" wrapText="1"/>
    </xf>
    <xf numFmtId="185" fontId="74" fillId="10" borderId="1" xfId="0" applyNumberFormat="1" applyFont="1" applyFill="1" applyBorder="1" applyAlignment="1">
      <alignment horizontal="left" vertical="center"/>
    </xf>
    <xf numFmtId="185" fontId="74" fillId="10" borderId="1" xfId="0" applyNumberFormat="1" applyFont="1" applyFill="1" applyBorder="1" applyAlignment="1">
      <alignment horizontal="left" vertical="center" wrapText="1"/>
    </xf>
    <xf numFmtId="0" fontId="74" fillId="8" borderId="1" xfId="0" applyFont="1" applyFill="1" applyBorder="1" applyAlignment="1">
      <alignment horizontal="center"/>
    </xf>
    <xf numFmtId="0" fontId="74" fillId="10" borderId="1" xfId="0" applyFont="1" applyFill="1" applyBorder="1" applyAlignment="1">
      <alignment horizontal="center" vertical="center"/>
    </xf>
    <xf numFmtId="0" fontId="18" fillId="3" borderId="1" xfId="297" applyFont="1" applyFill="1" applyBorder="1" applyAlignment="1">
      <alignment horizontal="center" vertical="center" wrapText="1"/>
    </xf>
    <xf numFmtId="49" fontId="18" fillId="3" borderId="1" xfId="297" applyNumberFormat="1" applyFont="1" applyFill="1" applyBorder="1" applyAlignment="1">
      <alignment horizontal="center" vertical="center" wrapText="1"/>
    </xf>
    <xf numFmtId="49" fontId="18" fillId="3" borderId="1" xfId="297" applyNumberFormat="1" applyFont="1" applyFill="1" applyBorder="1" applyAlignment="1">
      <alignment horizontal="center" vertical="center"/>
    </xf>
    <xf numFmtId="0" fontId="18" fillId="3" borderId="1" xfId="0" applyFont="1" applyFill="1" applyBorder="1" applyAlignment="1">
      <alignment horizontal="center" vertical="center"/>
    </xf>
    <xf numFmtId="0" fontId="18" fillId="3" borderId="1" xfId="297" quotePrefix="1" applyFont="1" applyFill="1" applyBorder="1" applyAlignment="1">
      <alignment horizontal="center" vertical="center"/>
    </xf>
    <xf numFmtId="49" fontId="18" fillId="3" borderId="1" xfId="297" quotePrefix="1" applyNumberFormat="1" applyFont="1" applyFill="1" applyBorder="1" applyAlignment="1">
      <alignment horizontal="center" vertical="center" wrapText="1"/>
    </xf>
    <xf numFmtId="0" fontId="18" fillId="3" borderId="1" xfId="297" quotePrefix="1" applyFont="1" applyFill="1" applyBorder="1" applyAlignment="1">
      <alignment horizontal="center" vertical="center" wrapText="1"/>
    </xf>
    <xf numFmtId="0" fontId="18" fillId="2" borderId="1" xfId="297" applyFont="1" applyFill="1" applyBorder="1" applyAlignment="1">
      <alignment horizontal="center" vertical="center"/>
    </xf>
    <xf numFmtId="0" fontId="27" fillId="0" borderId="0" xfId="0" applyFont="1" applyBorder="1"/>
    <xf numFmtId="1" fontId="18" fillId="10" borderId="1" xfId="0" applyNumberFormat="1" applyFont="1" applyFill="1" applyBorder="1" applyAlignment="1">
      <alignment horizontal="center" vertical="center"/>
    </xf>
    <xf numFmtId="183" fontId="18" fillId="10" borderId="1" xfId="0" applyNumberFormat="1" applyFont="1" applyFill="1" applyBorder="1" applyAlignment="1">
      <alignment horizontal="left" vertical="center" wrapText="1"/>
    </xf>
    <xf numFmtId="0" fontId="18" fillId="2" borderId="11"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18" fillId="3" borderId="1" xfId="0" quotePrefix="1" applyFont="1" applyFill="1" applyBorder="1" applyAlignment="1">
      <alignment horizontal="center" wrapText="1"/>
    </xf>
    <xf numFmtId="0" fontId="18" fillId="9" borderId="36" xfId="0" applyFont="1" applyFill="1" applyBorder="1" applyAlignment="1">
      <alignment horizontal="left" vertical="center" wrapText="1"/>
    </xf>
    <xf numFmtId="0" fontId="18" fillId="9" borderId="4" xfId="0" applyFont="1" applyFill="1" applyBorder="1" applyAlignment="1">
      <alignment horizontal="left" vertical="center" wrapText="1"/>
    </xf>
    <xf numFmtId="0" fontId="18" fillId="9" borderId="2" xfId="0" applyFont="1" applyFill="1" applyBorder="1" applyAlignment="1">
      <alignment horizontal="left" vertical="center" wrapText="1"/>
    </xf>
    <xf numFmtId="0" fontId="74" fillId="7" borderId="1" xfId="0" applyFont="1" applyFill="1" applyBorder="1" applyAlignment="1">
      <alignment horizontal="center" vertical="center"/>
    </xf>
    <xf numFmtId="0" fontId="74" fillId="3" borderId="1" xfId="0" applyFont="1" applyFill="1" applyBorder="1" applyAlignment="1">
      <alignment horizontal="center"/>
    </xf>
    <xf numFmtId="0" fontId="18" fillId="9" borderId="1" xfId="0" applyFont="1" applyFill="1" applyBorder="1" applyAlignment="1">
      <alignment horizontal="center" vertical="center" wrapText="1"/>
    </xf>
    <xf numFmtId="0" fontId="27" fillId="9" borderId="1" xfId="0" applyFont="1" applyFill="1" applyBorder="1" applyAlignment="1">
      <alignment vertical="center" wrapText="1"/>
    </xf>
    <xf numFmtId="0" fontId="18" fillId="9" borderId="1" xfId="0" applyFont="1" applyFill="1" applyBorder="1" applyAlignment="1">
      <alignment horizontal="center" vertical="center"/>
    </xf>
    <xf numFmtId="0" fontId="27" fillId="9" borderId="1" xfId="0" applyFont="1" applyFill="1" applyBorder="1" applyAlignment="1">
      <alignment horizontal="left" vertical="top"/>
    </xf>
    <xf numFmtId="0" fontId="18" fillId="10" borderId="1" xfId="138" applyFont="1" applyFill="1" applyBorder="1" applyAlignment="1">
      <alignment horizontal="center" vertical="center"/>
    </xf>
    <xf numFmtId="0" fontId="18" fillId="3" borderId="1" xfId="138" applyFont="1" applyFill="1" applyBorder="1" applyAlignment="1">
      <alignment horizontal="center"/>
    </xf>
    <xf numFmtId="0" fontId="18" fillId="0" borderId="1" xfId="0" applyFont="1" applyFill="1" applyBorder="1" applyAlignment="1">
      <alignment horizontal="left" vertical="center"/>
    </xf>
    <xf numFmtId="212" fontId="17" fillId="2" borderId="1" xfId="1927" applyNumberFormat="1" applyFont="1" applyFill="1" applyBorder="1" applyAlignment="1" applyProtection="1">
      <alignment vertical="center" wrapText="1"/>
      <protection locked="0"/>
    </xf>
    <xf numFmtId="212" fontId="17" fillId="2" borderId="1" xfId="1927" applyNumberFormat="1" applyFont="1" applyFill="1" applyBorder="1" applyAlignment="1" applyProtection="1">
      <alignment vertical="center"/>
      <protection locked="0"/>
    </xf>
    <xf numFmtId="0" fontId="17" fillId="2" borderId="1" xfId="0" applyFont="1" applyFill="1" applyBorder="1" applyAlignment="1">
      <alignment horizontal="center" vertical="center"/>
    </xf>
    <xf numFmtId="2" fontId="17" fillId="2" borderId="1" xfId="1928" applyNumberFormat="1" applyFont="1" applyFill="1" applyBorder="1" applyAlignment="1" applyProtection="1">
      <alignment horizontal="center" vertical="center"/>
      <protection locked="0"/>
    </xf>
    <xf numFmtId="0" fontId="17" fillId="2" borderId="1" xfId="0" applyFont="1" applyFill="1" applyBorder="1" applyAlignment="1">
      <alignment vertical="center"/>
    </xf>
    <xf numFmtId="2" fontId="18" fillId="2" borderId="1" xfId="1928" applyNumberFormat="1" applyFont="1" applyFill="1" applyBorder="1" applyAlignment="1" applyProtection="1">
      <alignment horizontal="center" vertical="center"/>
      <protection locked="0"/>
    </xf>
    <xf numFmtId="0" fontId="18" fillId="2" borderId="1" xfId="0" applyFont="1" applyFill="1" applyBorder="1" applyAlignment="1">
      <alignment vertical="center"/>
    </xf>
    <xf numFmtId="2" fontId="18" fillId="2" borderId="1" xfId="1928" applyNumberFormat="1" applyFont="1" applyFill="1" applyBorder="1" applyAlignment="1" applyProtection="1">
      <alignment horizontal="left" vertical="center"/>
      <protection locked="0"/>
    </xf>
    <xf numFmtId="0" fontId="18" fillId="2" borderId="1" xfId="0" applyFont="1" applyFill="1" applyBorder="1" applyAlignment="1">
      <alignment vertical="center" wrapText="1"/>
    </xf>
    <xf numFmtId="0" fontId="27" fillId="9" borderId="1" xfId="0" applyFont="1" applyFill="1" applyBorder="1" applyAlignment="1">
      <alignment horizontal="left" vertical="center" wrapText="1"/>
    </xf>
    <xf numFmtId="184" fontId="18" fillId="8" borderId="1" xfId="0" applyNumberFormat="1" applyFont="1" applyFill="1" applyBorder="1" applyAlignment="1">
      <alignment horizontal="left" vertical="center" wrapText="1"/>
    </xf>
    <xf numFmtId="184" fontId="18" fillId="8" borderId="1" xfId="0" applyNumberFormat="1" applyFont="1" applyFill="1" applyBorder="1" applyAlignment="1">
      <alignment horizontal="center"/>
    </xf>
    <xf numFmtId="184" fontId="18" fillId="8" borderId="1" xfId="0" applyNumberFormat="1" applyFont="1" applyFill="1" applyBorder="1" applyAlignment="1">
      <alignment horizontal="left" vertical="top" wrapText="1"/>
    </xf>
    <xf numFmtId="0" fontId="27" fillId="9" borderId="1" xfId="0" applyFont="1" applyFill="1" applyBorder="1" applyAlignment="1">
      <alignment horizontal="left" vertical="center"/>
    </xf>
  </cellXfs>
  <cellStyles count="3681">
    <cellStyle name="_x0004_¥" xfId="304"/>
    <cellStyle name="_x0004_¥ 2" xfId="1946"/>
    <cellStyle name="=C:\WINNT\SYSTEM32\COMMAND.COM" xfId="3"/>
    <cellStyle name="=C:\WINNT\SYSTEM32\COMMAND.COM 2" xfId="4"/>
    <cellStyle name="=C:\WINNT\SYSTEM32\COMMAND.COM 2 2" xfId="5"/>
    <cellStyle name="=C:\WINNT\SYSTEM32\COMMAND.COM 2 2 2" xfId="1944"/>
    <cellStyle name="=C:\WINNT\SYSTEM32\COMMAND.COM 2 3" xfId="313"/>
    <cellStyle name="=C:\WINNT\SYSTEM32\COMMAND.COM 2 3 2" xfId="1945"/>
    <cellStyle name="=C:\WINNT\SYSTEM32\COMMAND.COM 2 4" xfId="1943"/>
    <cellStyle name="=C:\WINNT\SYSTEM32\COMMAND.COM 3" xfId="1942"/>
    <cellStyle name="1 indent" xfId="330"/>
    <cellStyle name="2 indents" xfId="331"/>
    <cellStyle name="20 % - Accent1" xfId="332"/>
    <cellStyle name="20 % - Accent1 2" xfId="1947"/>
    <cellStyle name="20 % - Accent2" xfId="333"/>
    <cellStyle name="20 % - Accent2 2" xfId="1948"/>
    <cellStyle name="20 % - Accent3" xfId="334"/>
    <cellStyle name="20 % - Accent3 2" xfId="1949"/>
    <cellStyle name="20 % - Accent4" xfId="335"/>
    <cellStyle name="20 % - Accent4 2" xfId="1950"/>
    <cellStyle name="20 % - Accent5" xfId="336"/>
    <cellStyle name="20 % - Accent5 2" xfId="1951"/>
    <cellStyle name="20 % - Accent6" xfId="337"/>
    <cellStyle name="20 % - Accent6 2" xfId="1952"/>
    <cellStyle name="20% - Accent1 2" xfId="338"/>
    <cellStyle name="20% - Accent1 2 2" xfId="1953"/>
    <cellStyle name="20% - Accent2 2" xfId="339"/>
    <cellStyle name="20% - Accent2 2 2" xfId="1954"/>
    <cellStyle name="20% - Accent3 2" xfId="340"/>
    <cellStyle name="20% - Accent3 2 2" xfId="1955"/>
    <cellStyle name="20% - Accent4 2" xfId="341"/>
    <cellStyle name="20% - Accent4 2 2" xfId="1956"/>
    <cellStyle name="20% - Accent5 2" xfId="342"/>
    <cellStyle name="20% - Accent5 2 2" xfId="1957"/>
    <cellStyle name="20% - Accent6 2" xfId="343"/>
    <cellStyle name="20% - Accent6 2 2" xfId="1958"/>
    <cellStyle name="3 indents" xfId="344"/>
    <cellStyle name="4 indents" xfId="345"/>
    <cellStyle name="40 % - Accent1" xfId="346"/>
    <cellStyle name="40 % - Accent1 2" xfId="1959"/>
    <cellStyle name="40 % - Accent2" xfId="347"/>
    <cellStyle name="40 % - Accent2 2" xfId="1960"/>
    <cellStyle name="40 % - Accent3" xfId="348"/>
    <cellStyle name="40 % - Accent3 2" xfId="1961"/>
    <cellStyle name="40 % - Accent4" xfId="349"/>
    <cellStyle name="40 % - Accent4 2" xfId="1962"/>
    <cellStyle name="40 % - Accent5" xfId="350"/>
    <cellStyle name="40 % - Accent5 2" xfId="1963"/>
    <cellStyle name="40 % - Accent6" xfId="351"/>
    <cellStyle name="40 % - Accent6 2" xfId="1964"/>
    <cellStyle name="40% - Accent1 2" xfId="352"/>
    <cellStyle name="40% - Accent1 2 2" xfId="1965"/>
    <cellStyle name="40% - Accent2 2" xfId="353"/>
    <cellStyle name="40% - Accent2 2 2" xfId="1966"/>
    <cellStyle name="40% - Accent3 2" xfId="354"/>
    <cellStyle name="40% - Accent3 2 2" xfId="1967"/>
    <cellStyle name="40% - Accent4 2" xfId="355"/>
    <cellStyle name="40% - Accent4 2 2" xfId="1968"/>
    <cellStyle name="40% - Accent5 2" xfId="356"/>
    <cellStyle name="40% - Accent5 2 2" xfId="1969"/>
    <cellStyle name="40% - Accent6 2" xfId="357"/>
    <cellStyle name="40% - Accent6 2 2" xfId="1970"/>
    <cellStyle name="5 indents" xfId="358"/>
    <cellStyle name="60 % - Accent1" xfId="359"/>
    <cellStyle name="60 % - Accent1 2" xfId="1971"/>
    <cellStyle name="60 % - Accent2" xfId="360"/>
    <cellStyle name="60 % - Accent2 2" xfId="1972"/>
    <cellStyle name="60 % - Accent3" xfId="361"/>
    <cellStyle name="60 % - Accent3 2" xfId="1973"/>
    <cellStyle name="60 % - Accent4" xfId="362"/>
    <cellStyle name="60 % - Accent4 2" xfId="1974"/>
    <cellStyle name="60 % - Accent5" xfId="363"/>
    <cellStyle name="60 % - Accent5 2" xfId="1975"/>
    <cellStyle name="60 % - Accent6" xfId="364"/>
    <cellStyle name="60 % - Accent6 2" xfId="1976"/>
    <cellStyle name="60% - Accent1 2" xfId="365"/>
    <cellStyle name="60% - Accent1 2 2" xfId="1977"/>
    <cellStyle name="60% - Accent2 2" xfId="366"/>
    <cellStyle name="60% - Accent2 2 2" xfId="1978"/>
    <cellStyle name="60% - Accent3 2" xfId="367"/>
    <cellStyle name="60% - Accent3 2 2" xfId="1979"/>
    <cellStyle name="60% - Accent4 2" xfId="368"/>
    <cellStyle name="60% - Accent4 2 2" xfId="1980"/>
    <cellStyle name="60% - Accent5 2" xfId="369"/>
    <cellStyle name="60% - Accent5 2 2" xfId="1981"/>
    <cellStyle name="60% - Accent6 2" xfId="370"/>
    <cellStyle name="60% - Accent6 2 2" xfId="1982"/>
    <cellStyle name="Accent1" xfId="3677" builtinId="29"/>
    <cellStyle name="Accent1 - 20 %" xfId="371"/>
    <cellStyle name="Accent1 - 20 % 2" xfId="1983"/>
    <cellStyle name="Accent1 - 40 %" xfId="372"/>
    <cellStyle name="Accent1 - 40 % 2" xfId="1984"/>
    <cellStyle name="Accent1 - 60 %" xfId="373"/>
    <cellStyle name="Accent1 - 60 % 2" xfId="1985"/>
    <cellStyle name="Accent1 10" xfId="374"/>
    <cellStyle name="Accent1 10 2" xfId="1986"/>
    <cellStyle name="Accent1 100" xfId="375"/>
    <cellStyle name="Accent1 100 2" xfId="1987"/>
    <cellStyle name="Accent1 101" xfId="376"/>
    <cellStyle name="Accent1 101 2" xfId="1988"/>
    <cellStyle name="Accent1 102" xfId="377"/>
    <cellStyle name="Accent1 102 2" xfId="1989"/>
    <cellStyle name="Accent1 103" xfId="378"/>
    <cellStyle name="Accent1 103 2" xfId="1990"/>
    <cellStyle name="Accent1 104" xfId="379"/>
    <cellStyle name="Accent1 104 2" xfId="1991"/>
    <cellStyle name="Accent1 105" xfId="380"/>
    <cellStyle name="Accent1 105 2" xfId="1992"/>
    <cellStyle name="Accent1 106" xfId="381"/>
    <cellStyle name="Accent1 106 2" xfId="1993"/>
    <cellStyle name="Accent1 107" xfId="382"/>
    <cellStyle name="Accent1 107 2" xfId="1994"/>
    <cellStyle name="Accent1 108" xfId="383"/>
    <cellStyle name="Accent1 108 2" xfId="1995"/>
    <cellStyle name="Accent1 109" xfId="384"/>
    <cellStyle name="Accent1 109 2" xfId="1996"/>
    <cellStyle name="Accent1 11" xfId="385"/>
    <cellStyle name="Accent1 11 2" xfId="1997"/>
    <cellStyle name="Accent1 110" xfId="386"/>
    <cellStyle name="Accent1 110 2" xfId="1998"/>
    <cellStyle name="Accent1 111" xfId="387"/>
    <cellStyle name="Accent1 111 2" xfId="1999"/>
    <cellStyle name="Accent1 112" xfId="388"/>
    <cellStyle name="Accent1 112 2" xfId="2000"/>
    <cellStyle name="Accent1 113" xfId="389"/>
    <cellStyle name="Accent1 113 2" xfId="2001"/>
    <cellStyle name="Accent1 114" xfId="390"/>
    <cellStyle name="Accent1 114 2" xfId="2002"/>
    <cellStyle name="Accent1 115" xfId="391"/>
    <cellStyle name="Accent1 115 2" xfId="2003"/>
    <cellStyle name="Accent1 116" xfId="392"/>
    <cellStyle name="Accent1 116 2" xfId="2004"/>
    <cellStyle name="Accent1 117" xfId="393"/>
    <cellStyle name="Accent1 117 2" xfId="2005"/>
    <cellStyle name="Accent1 118" xfId="394"/>
    <cellStyle name="Accent1 118 2" xfId="2006"/>
    <cellStyle name="Accent1 119" xfId="395"/>
    <cellStyle name="Accent1 119 2" xfId="2007"/>
    <cellStyle name="Accent1 12" xfId="396"/>
    <cellStyle name="Accent1 12 2" xfId="2008"/>
    <cellStyle name="Accent1 120" xfId="397"/>
    <cellStyle name="Accent1 120 2" xfId="2009"/>
    <cellStyle name="Accent1 121" xfId="398"/>
    <cellStyle name="Accent1 121 2" xfId="2010"/>
    <cellStyle name="Accent1 122" xfId="399"/>
    <cellStyle name="Accent1 122 2" xfId="2011"/>
    <cellStyle name="Accent1 123" xfId="400"/>
    <cellStyle name="Accent1 123 2" xfId="2012"/>
    <cellStyle name="Accent1 124" xfId="401"/>
    <cellStyle name="Accent1 124 2" xfId="2013"/>
    <cellStyle name="Accent1 125" xfId="402"/>
    <cellStyle name="Accent1 125 2" xfId="2014"/>
    <cellStyle name="Accent1 126" xfId="403"/>
    <cellStyle name="Accent1 126 2" xfId="2015"/>
    <cellStyle name="Accent1 127" xfId="404"/>
    <cellStyle name="Accent1 127 2" xfId="2016"/>
    <cellStyle name="Accent1 128" xfId="405"/>
    <cellStyle name="Accent1 128 2" xfId="2017"/>
    <cellStyle name="Accent1 129" xfId="406"/>
    <cellStyle name="Accent1 129 2" xfId="2018"/>
    <cellStyle name="Accent1 13" xfId="407"/>
    <cellStyle name="Accent1 13 2" xfId="2019"/>
    <cellStyle name="Accent1 130" xfId="408"/>
    <cellStyle name="Accent1 130 2" xfId="2020"/>
    <cellStyle name="Accent1 131" xfId="409"/>
    <cellStyle name="Accent1 131 2" xfId="2021"/>
    <cellStyle name="Accent1 132" xfId="410"/>
    <cellStyle name="Accent1 132 2" xfId="2022"/>
    <cellStyle name="Accent1 133" xfId="411"/>
    <cellStyle name="Accent1 133 2" xfId="2023"/>
    <cellStyle name="Accent1 134" xfId="412"/>
    <cellStyle name="Accent1 134 2" xfId="2024"/>
    <cellStyle name="Accent1 135" xfId="413"/>
    <cellStyle name="Accent1 135 2" xfId="2025"/>
    <cellStyle name="Accent1 136" xfId="414"/>
    <cellStyle name="Accent1 136 2" xfId="2026"/>
    <cellStyle name="Accent1 137" xfId="415"/>
    <cellStyle name="Accent1 137 2" xfId="2027"/>
    <cellStyle name="Accent1 138" xfId="416"/>
    <cellStyle name="Accent1 138 2" xfId="2028"/>
    <cellStyle name="Accent1 139" xfId="417"/>
    <cellStyle name="Accent1 139 2" xfId="2029"/>
    <cellStyle name="Accent1 14" xfId="418"/>
    <cellStyle name="Accent1 14 2" xfId="2030"/>
    <cellStyle name="Accent1 15" xfId="419"/>
    <cellStyle name="Accent1 15 2" xfId="2031"/>
    <cellStyle name="Accent1 16" xfId="420"/>
    <cellStyle name="Accent1 16 2" xfId="2032"/>
    <cellStyle name="Accent1 17" xfId="421"/>
    <cellStyle name="Accent1 17 2" xfId="2033"/>
    <cellStyle name="Accent1 18" xfId="422"/>
    <cellStyle name="Accent1 18 2" xfId="2034"/>
    <cellStyle name="Accent1 19" xfId="423"/>
    <cellStyle name="Accent1 19 2" xfId="2035"/>
    <cellStyle name="Accent1 2" xfId="424"/>
    <cellStyle name="Accent1 2 2" xfId="2036"/>
    <cellStyle name="Accent1 20" xfId="425"/>
    <cellStyle name="Accent1 20 2" xfId="2037"/>
    <cellStyle name="Accent1 21" xfId="426"/>
    <cellStyle name="Accent1 21 2" xfId="2038"/>
    <cellStyle name="Accent1 22" xfId="427"/>
    <cellStyle name="Accent1 22 2" xfId="2039"/>
    <cellStyle name="Accent1 23" xfId="428"/>
    <cellStyle name="Accent1 23 2" xfId="2040"/>
    <cellStyle name="Accent1 24" xfId="429"/>
    <cellStyle name="Accent1 24 2" xfId="2041"/>
    <cellStyle name="Accent1 25" xfId="430"/>
    <cellStyle name="Accent1 25 2" xfId="2042"/>
    <cellStyle name="Accent1 26" xfId="431"/>
    <cellStyle name="Accent1 26 2" xfId="2043"/>
    <cellStyle name="Accent1 27" xfId="432"/>
    <cellStyle name="Accent1 27 2" xfId="2044"/>
    <cellStyle name="Accent1 28" xfId="433"/>
    <cellStyle name="Accent1 28 2" xfId="2045"/>
    <cellStyle name="Accent1 29" xfId="434"/>
    <cellStyle name="Accent1 29 2" xfId="2046"/>
    <cellStyle name="Accent1 3" xfId="435"/>
    <cellStyle name="Accent1 3 2" xfId="2047"/>
    <cellStyle name="Accent1 30" xfId="436"/>
    <cellStyle name="Accent1 30 2" xfId="2048"/>
    <cellStyle name="Accent1 31" xfId="437"/>
    <cellStyle name="Accent1 31 2" xfId="2049"/>
    <cellStyle name="Accent1 32" xfId="438"/>
    <cellStyle name="Accent1 32 2" xfId="2050"/>
    <cellStyle name="Accent1 33" xfId="439"/>
    <cellStyle name="Accent1 33 2" xfId="2051"/>
    <cellStyle name="Accent1 34" xfId="440"/>
    <cellStyle name="Accent1 34 2" xfId="2052"/>
    <cellStyle name="Accent1 35" xfId="441"/>
    <cellStyle name="Accent1 35 2" xfId="2053"/>
    <cellStyle name="Accent1 36" xfId="442"/>
    <cellStyle name="Accent1 36 2" xfId="2054"/>
    <cellStyle name="Accent1 37" xfId="443"/>
    <cellStyle name="Accent1 37 2" xfId="2055"/>
    <cellStyle name="Accent1 38" xfId="444"/>
    <cellStyle name="Accent1 38 2" xfId="2056"/>
    <cellStyle name="Accent1 39" xfId="445"/>
    <cellStyle name="Accent1 39 2" xfId="2057"/>
    <cellStyle name="Accent1 4" xfId="446"/>
    <cellStyle name="Accent1 4 2" xfId="2058"/>
    <cellStyle name="Accent1 40" xfId="447"/>
    <cellStyle name="Accent1 40 2" xfId="2059"/>
    <cellStyle name="Accent1 41" xfId="448"/>
    <cellStyle name="Accent1 41 2" xfId="2060"/>
    <cellStyle name="Accent1 42" xfId="449"/>
    <cellStyle name="Accent1 42 2" xfId="2061"/>
    <cellStyle name="Accent1 43" xfId="450"/>
    <cellStyle name="Accent1 43 2" xfId="2062"/>
    <cellStyle name="Accent1 44" xfId="451"/>
    <cellStyle name="Accent1 44 2" xfId="2063"/>
    <cellStyle name="Accent1 45" xfId="452"/>
    <cellStyle name="Accent1 45 2" xfId="2064"/>
    <cellStyle name="Accent1 46" xfId="453"/>
    <cellStyle name="Accent1 46 2" xfId="2065"/>
    <cellStyle name="Accent1 47" xfId="454"/>
    <cellStyle name="Accent1 47 2" xfId="2066"/>
    <cellStyle name="Accent1 48" xfId="455"/>
    <cellStyle name="Accent1 48 2" xfId="2067"/>
    <cellStyle name="Accent1 49" xfId="456"/>
    <cellStyle name="Accent1 49 2" xfId="2068"/>
    <cellStyle name="Accent1 5" xfId="457"/>
    <cellStyle name="Accent1 5 2" xfId="2069"/>
    <cellStyle name="Accent1 50" xfId="458"/>
    <cellStyle name="Accent1 50 2" xfId="2070"/>
    <cellStyle name="Accent1 51" xfId="459"/>
    <cellStyle name="Accent1 51 2" xfId="2071"/>
    <cellStyle name="Accent1 52" xfId="460"/>
    <cellStyle name="Accent1 52 2" xfId="2072"/>
    <cellStyle name="Accent1 53" xfId="461"/>
    <cellStyle name="Accent1 53 2" xfId="2073"/>
    <cellStyle name="Accent1 54" xfId="462"/>
    <cellStyle name="Accent1 54 2" xfId="2074"/>
    <cellStyle name="Accent1 55" xfId="463"/>
    <cellStyle name="Accent1 55 2" xfId="2075"/>
    <cellStyle name="Accent1 56" xfId="464"/>
    <cellStyle name="Accent1 56 2" xfId="2076"/>
    <cellStyle name="Accent1 57" xfId="465"/>
    <cellStyle name="Accent1 57 2" xfId="2077"/>
    <cellStyle name="Accent1 58" xfId="466"/>
    <cellStyle name="Accent1 58 2" xfId="2078"/>
    <cellStyle name="Accent1 59" xfId="467"/>
    <cellStyle name="Accent1 59 2" xfId="2079"/>
    <cellStyle name="Accent1 6" xfId="468"/>
    <cellStyle name="Accent1 6 2" xfId="2080"/>
    <cellStyle name="Accent1 60" xfId="469"/>
    <cellStyle name="Accent1 60 2" xfId="2081"/>
    <cellStyle name="Accent1 61" xfId="470"/>
    <cellStyle name="Accent1 61 2" xfId="2082"/>
    <cellStyle name="Accent1 62" xfId="471"/>
    <cellStyle name="Accent1 62 2" xfId="2083"/>
    <cellStyle name="Accent1 63" xfId="472"/>
    <cellStyle name="Accent1 63 2" xfId="2084"/>
    <cellStyle name="Accent1 64" xfId="473"/>
    <cellStyle name="Accent1 64 2" xfId="2085"/>
    <cellStyle name="Accent1 65" xfId="474"/>
    <cellStyle name="Accent1 65 2" xfId="2086"/>
    <cellStyle name="Accent1 66" xfId="475"/>
    <cellStyle name="Accent1 66 2" xfId="2087"/>
    <cellStyle name="Accent1 67" xfId="476"/>
    <cellStyle name="Accent1 67 2" xfId="2088"/>
    <cellStyle name="Accent1 68" xfId="477"/>
    <cellStyle name="Accent1 68 2" xfId="2089"/>
    <cellStyle name="Accent1 69" xfId="478"/>
    <cellStyle name="Accent1 69 2" xfId="2090"/>
    <cellStyle name="Accent1 7" xfId="479"/>
    <cellStyle name="Accent1 7 2" xfId="2091"/>
    <cellStyle name="Accent1 70" xfId="480"/>
    <cellStyle name="Accent1 70 2" xfId="2092"/>
    <cellStyle name="Accent1 71" xfId="481"/>
    <cellStyle name="Accent1 71 2" xfId="2093"/>
    <cellStyle name="Accent1 72" xfId="482"/>
    <cellStyle name="Accent1 72 2" xfId="2094"/>
    <cellStyle name="Accent1 73" xfId="483"/>
    <cellStyle name="Accent1 73 2" xfId="2095"/>
    <cellStyle name="Accent1 74" xfId="484"/>
    <cellStyle name="Accent1 74 2" xfId="2096"/>
    <cellStyle name="Accent1 75" xfId="485"/>
    <cellStyle name="Accent1 75 2" xfId="2097"/>
    <cellStyle name="Accent1 76" xfId="486"/>
    <cellStyle name="Accent1 76 2" xfId="2098"/>
    <cellStyle name="Accent1 77" xfId="487"/>
    <cellStyle name="Accent1 77 2" xfId="2099"/>
    <cellStyle name="Accent1 78" xfId="488"/>
    <cellStyle name="Accent1 78 2" xfId="2100"/>
    <cellStyle name="Accent1 79" xfId="489"/>
    <cellStyle name="Accent1 79 2" xfId="2101"/>
    <cellStyle name="Accent1 8" xfId="490"/>
    <cellStyle name="Accent1 8 2" xfId="2102"/>
    <cellStyle name="Accent1 80" xfId="491"/>
    <cellStyle name="Accent1 80 2" xfId="2103"/>
    <cellStyle name="Accent1 81" xfId="492"/>
    <cellStyle name="Accent1 81 2" xfId="2104"/>
    <cellStyle name="Accent1 82" xfId="493"/>
    <cellStyle name="Accent1 82 2" xfId="2105"/>
    <cellStyle name="Accent1 83" xfId="494"/>
    <cellStyle name="Accent1 83 2" xfId="2106"/>
    <cellStyle name="Accent1 84" xfId="495"/>
    <cellStyle name="Accent1 84 2" xfId="2107"/>
    <cellStyle name="Accent1 85" xfId="496"/>
    <cellStyle name="Accent1 85 2" xfId="2108"/>
    <cellStyle name="Accent1 86" xfId="497"/>
    <cellStyle name="Accent1 86 2" xfId="2109"/>
    <cellStyle name="Accent1 87" xfId="498"/>
    <cellStyle name="Accent1 87 2" xfId="2110"/>
    <cellStyle name="Accent1 88" xfId="499"/>
    <cellStyle name="Accent1 88 2" xfId="2111"/>
    <cellStyle name="Accent1 89" xfId="500"/>
    <cellStyle name="Accent1 89 2" xfId="2112"/>
    <cellStyle name="Accent1 9" xfId="501"/>
    <cellStyle name="Accent1 9 2" xfId="2113"/>
    <cellStyle name="Accent1 90" xfId="502"/>
    <cellStyle name="Accent1 90 2" xfId="2114"/>
    <cellStyle name="Accent1 91" xfId="503"/>
    <cellStyle name="Accent1 91 2" xfId="2115"/>
    <cellStyle name="Accent1 92" xfId="504"/>
    <cellStyle name="Accent1 92 2" xfId="2116"/>
    <cellStyle name="Accent1 93" xfId="505"/>
    <cellStyle name="Accent1 93 2" xfId="2117"/>
    <cellStyle name="Accent1 94" xfId="506"/>
    <cellStyle name="Accent1 94 2" xfId="2118"/>
    <cellStyle name="Accent1 95" xfId="507"/>
    <cellStyle name="Accent1 95 2" xfId="2119"/>
    <cellStyle name="Accent1 96" xfId="508"/>
    <cellStyle name="Accent1 96 2" xfId="2120"/>
    <cellStyle name="Accent1 97" xfId="509"/>
    <cellStyle name="Accent1 97 2" xfId="2121"/>
    <cellStyle name="Accent1 98" xfId="510"/>
    <cellStyle name="Accent1 98 2" xfId="2122"/>
    <cellStyle name="Accent1 99" xfId="511"/>
    <cellStyle name="Accent1 99 2" xfId="2123"/>
    <cellStyle name="Accent2 - 20 %" xfId="512"/>
    <cellStyle name="Accent2 - 20 % 2" xfId="2124"/>
    <cellStyle name="Accent2 - 40 %" xfId="513"/>
    <cellStyle name="Accent2 - 40 % 2" xfId="2125"/>
    <cellStyle name="Accent2 - 60 %" xfId="514"/>
    <cellStyle name="Accent2 - 60 % 2" xfId="2126"/>
    <cellStyle name="Accent2 10" xfId="515"/>
    <cellStyle name="Accent2 10 2" xfId="2127"/>
    <cellStyle name="Accent2 100" xfId="516"/>
    <cellStyle name="Accent2 100 2" xfId="2128"/>
    <cellStyle name="Accent2 101" xfId="517"/>
    <cellStyle name="Accent2 101 2" xfId="2129"/>
    <cellStyle name="Accent2 102" xfId="518"/>
    <cellStyle name="Accent2 102 2" xfId="2130"/>
    <cellStyle name="Accent2 103" xfId="519"/>
    <cellStyle name="Accent2 103 2" xfId="2131"/>
    <cellStyle name="Accent2 104" xfId="520"/>
    <cellStyle name="Accent2 104 2" xfId="2132"/>
    <cellStyle name="Accent2 105" xfId="521"/>
    <cellStyle name="Accent2 105 2" xfId="2133"/>
    <cellStyle name="Accent2 106" xfId="522"/>
    <cellStyle name="Accent2 106 2" xfId="2134"/>
    <cellStyle name="Accent2 107" xfId="523"/>
    <cellStyle name="Accent2 107 2" xfId="2135"/>
    <cellStyle name="Accent2 108" xfId="524"/>
    <cellStyle name="Accent2 108 2" xfId="2136"/>
    <cellStyle name="Accent2 109" xfId="525"/>
    <cellStyle name="Accent2 109 2" xfId="2137"/>
    <cellStyle name="Accent2 11" xfId="526"/>
    <cellStyle name="Accent2 11 2" xfId="2138"/>
    <cellStyle name="Accent2 110" xfId="527"/>
    <cellStyle name="Accent2 110 2" xfId="2139"/>
    <cellStyle name="Accent2 111" xfId="528"/>
    <cellStyle name="Accent2 111 2" xfId="2140"/>
    <cellStyle name="Accent2 112" xfId="529"/>
    <cellStyle name="Accent2 112 2" xfId="2141"/>
    <cellStyle name="Accent2 113" xfId="530"/>
    <cellStyle name="Accent2 113 2" xfId="2142"/>
    <cellStyle name="Accent2 114" xfId="531"/>
    <cellStyle name="Accent2 114 2" xfId="2143"/>
    <cellStyle name="Accent2 115" xfId="532"/>
    <cellStyle name="Accent2 115 2" xfId="2144"/>
    <cellStyle name="Accent2 116" xfId="533"/>
    <cellStyle name="Accent2 116 2" xfId="2145"/>
    <cellStyle name="Accent2 117" xfId="534"/>
    <cellStyle name="Accent2 117 2" xfId="2146"/>
    <cellStyle name="Accent2 118" xfId="535"/>
    <cellStyle name="Accent2 118 2" xfId="2147"/>
    <cellStyle name="Accent2 119" xfId="536"/>
    <cellStyle name="Accent2 119 2" xfId="2148"/>
    <cellStyle name="Accent2 12" xfId="537"/>
    <cellStyle name="Accent2 12 2" xfId="2149"/>
    <cellStyle name="Accent2 120" xfId="538"/>
    <cellStyle name="Accent2 120 2" xfId="2150"/>
    <cellStyle name="Accent2 121" xfId="539"/>
    <cellStyle name="Accent2 121 2" xfId="2151"/>
    <cellStyle name="Accent2 122" xfId="540"/>
    <cellStyle name="Accent2 122 2" xfId="2152"/>
    <cellStyle name="Accent2 123" xfId="541"/>
    <cellStyle name="Accent2 123 2" xfId="2153"/>
    <cellStyle name="Accent2 124" xfId="542"/>
    <cellStyle name="Accent2 124 2" xfId="2154"/>
    <cellStyle name="Accent2 125" xfId="543"/>
    <cellStyle name="Accent2 125 2" xfId="2155"/>
    <cellStyle name="Accent2 126" xfId="544"/>
    <cellStyle name="Accent2 126 2" xfId="2156"/>
    <cellStyle name="Accent2 127" xfId="545"/>
    <cellStyle name="Accent2 127 2" xfId="2157"/>
    <cellStyle name="Accent2 128" xfId="546"/>
    <cellStyle name="Accent2 128 2" xfId="2158"/>
    <cellStyle name="Accent2 129" xfId="547"/>
    <cellStyle name="Accent2 129 2" xfId="2159"/>
    <cellStyle name="Accent2 13" xfId="548"/>
    <cellStyle name="Accent2 13 2" xfId="2160"/>
    <cellStyle name="Accent2 130" xfId="549"/>
    <cellStyle name="Accent2 130 2" xfId="2161"/>
    <cellStyle name="Accent2 131" xfId="550"/>
    <cellStyle name="Accent2 131 2" xfId="2162"/>
    <cellStyle name="Accent2 132" xfId="551"/>
    <cellStyle name="Accent2 132 2" xfId="2163"/>
    <cellStyle name="Accent2 133" xfId="552"/>
    <cellStyle name="Accent2 133 2" xfId="2164"/>
    <cellStyle name="Accent2 134" xfId="553"/>
    <cellStyle name="Accent2 134 2" xfId="2165"/>
    <cellStyle name="Accent2 135" xfId="554"/>
    <cellStyle name="Accent2 135 2" xfId="2166"/>
    <cellStyle name="Accent2 136" xfId="555"/>
    <cellStyle name="Accent2 136 2" xfId="2167"/>
    <cellStyle name="Accent2 137" xfId="556"/>
    <cellStyle name="Accent2 137 2" xfId="2168"/>
    <cellStyle name="Accent2 138" xfId="557"/>
    <cellStyle name="Accent2 138 2" xfId="2169"/>
    <cellStyle name="Accent2 139" xfId="558"/>
    <cellStyle name="Accent2 139 2" xfId="2170"/>
    <cellStyle name="Accent2 14" xfId="559"/>
    <cellStyle name="Accent2 14 2" xfId="2171"/>
    <cellStyle name="Accent2 15" xfId="560"/>
    <cellStyle name="Accent2 15 2" xfId="2172"/>
    <cellStyle name="Accent2 16" xfId="561"/>
    <cellStyle name="Accent2 16 2" xfId="2173"/>
    <cellStyle name="Accent2 17" xfId="562"/>
    <cellStyle name="Accent2 17 2" xfId="2174"/>
    <cellStyle name="Accent2 18" xfId="563"/>
    <cellStyle name="Accent2 18 2" xfId="2175"/>
    <cellStyle name="Accent2 19" xfId="564"/>
    <cellStyle name="Accent2 19 2" xfId="2176"/>
    <cellStyle name="Accent2 2" xfId="565"/>
    <cellStyle name="Accent2 2 2" xfId="2177"/>
    <cellStyle name="Accent2 20" xfId="566"/>
    <cellStyle name="Accent2 20 2" xfId="2178"/>
    <cellStyle name="Accent2 21" xfId="567"/>
    <cellStyle name="Accent2 21 2" xfId="2179"/>
    <cellStyle name="Accent2 22" xfId="568"/>
    <cellStyle name="Accent2 22 2" xfId="2180"/>
    <cellStyle name="Accent2 23" xfId="569"/>
    <cellStyle name="Accent2 23 2" xfId="2181"/>
    <cellStyle name="Accent2 24" xfId="570"/>
    <cellStyle name="Accent2 24 2" xfId="2182"/>
    <cellStyle name="Accent2 25" xfId="571"/>
    <cellStyle name="Accent2 25 2" xfId="2183"/>
    <cellStyle name="Accent2 26" xfId="572"/>
    <cellStyle name="Accent2 26 2" xfId="2184"/>
    <cellStyle name="Accent2 27" xfId="573"/>
    <cellStyle name="Accent2 27 2" xfId="2185"/>
    <cellStyle name="Accent2 28" xfId="574"/>
    <cellStyle name="Accent2 28 2" xfId="2186"/>
    <cellStyle name="Accent2 29" xfId="575"/>
    <cellStyle name="Accent2 29 2" xfId="2187"/>
    <cellStyle name="Accent2 3" xfId="576"/>
    <cellStyle name="Accent2 3 2" xfId="2188"/>
    <cellStyle name="Accent2 30" xfId="577"/>
    <cellStyle name="Accent2 30 2" xfId="2189"/>
    <cellStyle name="Accent2 31" xfId="578"/>
    <cellStyle name="Accent2 31 2" xfId="2190"/>
    <cellStyle name="Accent2 32" xfId="579"/>
    <cellStyle name="Accent2 32 2" xfId="2191"/>
    <cellStyle name="Accent2 33" xfId="580"/>
    <cellStyle name="Accent2 33 2" xfId="2192"/>
    <cellStyle name="Accent2 34" xfId="581"/>
    <cellStyle name="Accent2 34 2" xfId="2193"/>
    <cellStyle name="Accent2 35" xfId="582"/>
    <cellStyle name="Accent2 35 2" xfId="2194"/>
    <cellStyle name="Accent2 36" xfId="583"/>
    <cellStyle name="Accent2 36 2" xfId="2195"/>
    <cellStyle name="Accent2 37" xfId="584"/>
    <cellStyle name="Accent2 37 2" xfId="2196"/>
    <cellStyle name="Accent2 38" xfId="585"/>
    <cellStyle name="Accent2 38 2" xfId="2197"/>
    <cellStyle name="Accent2 39" xfId="586"/>
    <cellStyle name="Accent2 39 2" xfId="2198"/>
    <cellStyle name="Accent2 4" xfId="587"/>
    <cellStyle name="Accent2 4 2" xfId="2199"/>
    <cellStyle name="Accent2 40" xfId="588"/>
    <cellStyle name="Accent2 40 2" xfId="2200"/>
    <cellStyle name="Accent2 41" xfId="589"/>
    <cellStyle name="Accent2 41 2" xfId="2201"/>
    <cellStyle name="Accent2 42" xfId="590"/>
    <cellStyle name="Accent2 42 2" xfId="2202"/>
    <cellStyle name="Accent2 43" xfId="591"/>
    <cellStyle name="Accent2 43 2" xfId="2203"/>
    <cellStyle name="Accent2 44" xfId="592"/>
    <cellStyle name="Accent2 44 2" xfId="2204"/>
    <cellStyle name="Accent2 45" xfId="593"/>
    <cellStyle name="Accent2 45 2" xfId="2205"/>
    <cellStyle name="Accent2 46" xfId="594"/>
    <cellStyle name="Accent2 46 2" xfId="2206"/>
    <cellStyle name="Accent2 47" xfId="595"/>
    <cellStyle name="Accent2 47 2" xfId="2207"/>
    <cellStyle name="Accent2 48" xfId="596"/>
    <cellStyle name="Accent2 48 2" xfId="2208"/>
    <cellStyle name="Accent2 49" xfId="597"/>
    <cellStyle name="Accent2 49 2" xfId="2209"/>
    <cellStyle name="Accent2 5" xfId="598"/>
    <cellStyle name="Accent2 5 2" xfId="2210"/>
    <cellStyle name="Accent2 50" xfId="599"/>
    <cellStyle name="Accent2 50 2" xfId="2211"/>
    <cellStyle name="Accent2 51" xfId="600"/>
    <cellStyle name="Accent2 51 2" xfId="2212"/>
    <cellStyle name="Accent2 52" xfId="601"/>
    <cellStyle name="Accent2 52 2" xfId="2213"/>
    <cellStyle name="Accent2 53" xfId="602"/>
    <cellStyle name="Accent2 53 2" xfId="2214"/>
    <cellStyle name="Accent2 54" xfId="603"/>
    <cellStyle name="Accent2 54 2" xfId="2215"/>
    <cellStyle name="Accent2 55" xfId="604"/>
    <cellStyle name="Accent2 55 2" xfId="2216"/>
    <cellStyle name="Accent2 56" xfId="605"/>
    <cellStyle name="Accent2 56 2" xfId="2217"/>
    <cellStyle name="Accent2 57" xfId="606"/>
    <cellStyle name="Accent2 57 2" xfId="2218"/>
    <cellStyle name="Accent2 58" xfId="607"/>
    <cellStyle name="Accent2 58 2" xfId="2219"/>
    <cellStyle name="Accent2 59" xfId="608"/>
    <cellStyle name="Accent2 59 2" xfId="2220"/>
    <cellStyle name="Accent2 6" xfId="609"/>
    <cellStyle name="Accent2 6 2" xfId="2221"/>
    <cellStyle name="Accent2 60" xfId="610"/>
    <cellStyle name="Accent2 60 2" xfId="2222"/>
    <cellStyle name="Accent2 61" xfId="611"/>
    <cellStyle name="Accent2 61 2" xfId="2223"/>
    <cellStyle name="Accent2 62" xfId="612"/>
    <cellStyle name="Accent2 62 2" xfId="2224"/>
    <cellStyle name="Accent2 63" xfId="613"/>
    <cellStyle name="Accent2 63 2" xfId="2225"/>
    <cellStyle name="Accent2 64" xfId="614"/>
    <cellStyle name="Accent2 64 2" xfId="2226"/>
    <cellStyle name="Accent2 65" xfId="615"/>
    <cellStyle name="Accent2 65 2" xfId="2227"/>
    <cellStyle name="Accent2 66" xfId="616"/>
    <cellStyle name="Accent2 66 2" xfId="2228"/>
    <cellStyle name="Accent2 67" xfId="617"/>
    <cellStyle name="Accent2 67 2" xfId="2229"/>
    <cellStyle name="Accent2 68" xfId="618"/>
    <cellStyle name="Accent2 68 2" xfId="2230"/>
    <cellStyle name="Accent2 69" xfId="619"/>
    <cellStyle name="Accent2 69 2" xfId="2231"/>
    <cellStyle name="Accent2 7" xfId="620"/>
    <cellStyle name="Accent2 7 2" xfId="2232"/>
    <cellStyle name="Accent2 70" xfId="621"/>
    <cellStyle name="Accent2 70 2" xfId="2233"/>
    <cellStyle name="Accent2 71" xfId="622"/>
    <cellStyle name="Accent2 71 2" xfId="2234"/>
    <cellStyle name="Accent2 72" xfId="623"/>
    <cellStyle name="Accent2 72 2" xfId="2235"/>
    <cellStyle name="Accent2 73" xfId="624"/>
    <cellStyle name="Accent2 73 2" xfId="2236"/>
    <cellStyle name="Accent2 74" xfId="625"/>
    <cellStyle name="Accent2 74 2" xfId="2237"/>
    <cellStyle name="Accent2 75" xfId="626"/>
    <cellStyle name="Accent2 75 2" xfId="2238"/>
    <cellStyle name="Accent2 76" xfId="627"/>
    <cellStyle name="Accent2 76 2" xfId="2239"/>
    <cellStyle name="Accent2 77" xfId="628"/>
    <cellStyle name="Accent2 77 2" xfId="2240"/>
    <cellStyle name="Accent2 78" xfId="629"/>
    <cellStyle name="Accent2 78 2" xfId="2241"/>
    <cellStyle name="Accent2 79" xfId="630"/>
    <cellStyle name="Accent2 79 2" xfId="2242"/>
    <cellStyle name="Accent2 8" xfId="631"/>
    <cellStyle name="Accent2 8 2" xfId="2243"/>
    <cellStyle name="Accent2 80" xfId="632"/>
    <cellStyle name="Accent2 80 2" xfId="2244"/>
    <cellStyle name="Accent2 81" xfId="633"/>
    <cellStyle name="Accent2 81 2" xfId="2245"/>
    <cellStyle name="Accent2 82" xfId="634"/>
    <cellStyle name="Accent2 82 2" xfId="2246"/>
    <cellStyle name="Accent2 83" xfId="635"/>
    <cellStyle name="Accent2 83 2" xfId="2247"/>
    <cellStyle name="Accent2 84" xfId="636"/>
    <cellStyle name="Accent2 84 2" xfId="2248"/>
    <cellStyle name="Accent2 85" xfId="637"/>
    <cellStyle name="Accent2 85 2" xfId="2249"/>
    <cellStyle name="Accent2 86" xfId="638"/>
    <cellStyle name="Accent2 86 2" xfId="2250"/>
    <cellStyle name="Accent2 87" xfId="639"/>
    <cellStyle name="Accent2 87 2" xfId="2251"/>
    <cellStyle name="Accent2 88" xfId="640"/>
    <cellStyle name="Accent2 88 2" xfId="2252"/>
    <cellStyle name="Accent2 89" xfId="641"/>
    <cellStyle name="Accent2 89 2" xfId="2253"/>
    <cellStyle name="Accent2 9" xfId="642"/>
    <cellStyle name="Accent2 9 2" xfId="2254"/>
    <cellStyle name="Accent2 90" xfId="643"/>
    <cellStyle name="Accent2 90 2" xfId="2255"/>
    <cellStyle name="Accent2 91" xfId="644"/>
    <cellStyle name="Accent2 91 2" xfId="2256"/>
    <cellStyle name="Accent2 92" xfId="645"/>
    <cellStyle name="Accent2 92 2" xfId="2257"/>
    <cellStyle name="Accent2 93" xfId="646"/>
    <cellStyle name="Accent2 93 2" xfId="2258"/>
    <cellStyle name="Accent2 94" xfId="647"/>
    <cellStyle name="Accent2 94 2" xfId="2259"/>
    <cellStyle name="Accent2 95" xfId="648"/>
    <cellStyle name="Accent2 95 2" xfId="2260"/>
    <cellStyle name="Accent2 96" xfId="649"/>
    <cellStyle name="Accent2 96 2" xfId="2261"/>
    <cellStyle name="Accent2 97" xfId="650"/>
    <cellStyle name="Accent2 97 2" xfId="2262"/>
    <cellStyle name="Accent2 98" xfId="651"/>
    <cellStyle name="Accent2 98 2" xfId="2263"/>
    <cellStyle name="Accent2 99" xfId="652"/>
    <cellStyle name="Accent2 99 2" xfId="2264"/>
    <cellStyle name="Accent3 - 20 %" xfId="653"/>
    <cellStyle name="Accent3 - 20 % 2" xfId="2265"/>
    <cellStyle name="Accent3 - 40 %" xfId="654"/>
    <cellStyle name="Accent3 - 40 % 2" xfId="2266"/>
    <cellStyle name="Accent3 - 60 %" xfId="655"/>
    <cellStyle name="Accent3 - 60 % 2" xfId="2267"/>
    <cellStyle name="Accent3 10" xfId="656"/>
    <cellStyle name="Accent3 10 2" xfId="2268"/>
    <cellStyle name="Accent3 100" xfId="657"/>
    <cellStyle name="Accent3 100 2" xfId="2269"/>
    <cellStyle name="Accent3 101" xfId="658"/>
    <cellStyle name="Accent3 101 2" xfId="2270"/>
    <cellStyle name="Accent3 102" xfId="659"/>
    <cellStyle name="Accent3 102 2" xfId="2271"/>
    <cellStyle name="Accent3 103" xfId="660"/>
    <cellStyle name="Accent3 103 2" xfId="2272"/>
    <cellStyle name="Accent3 104" xfId="661"/>
    <cellStyle name="Accent3 104 2" xfId="2273"/>
    <cellStyle name="Accent3 105" xfId="662"/>
    <cellStyle name="Accent3 105 2" xfId="2274"/>
    <cellStyle name="Accent3 106" xfId="663"/>
    <cellStyle name="Accent3 106 2" xfId="2275"/>
    <cellStyle name="Accent3 107" xfId="664"/>
    <cellStyle name="Accent3 107 2" xfId="2276"/>
    <cellStyle name="Accent3 108" xfId="665"/>
    <cellStyle name="Accent3 108 2" xfId="2277"/>
    <cellStyle name="Accent3 109" xfId="666"/>
    <cellStyle name="Accent3 109 2" xfId="2278"/>
    <cellStyle name="Accent3 11" xfId="667"/>
    <cellStyle name="Accent3 11 2" xfId="2279"/>
    <cellStyle name="Accent3 110" xfId="668"/>
    <cellStyle name="Accent3 110 2" xfId="2280"/>
    <cellStyle name="Accent3 111" xfId="669"/>
    <cellStyle name="Accent3 111 2" xfId="2281"/>
    <cellStyle name="Accent3 112" xfId="670"/>
    <cellStyle name="Accent3 112 2" xfId="2282"/>
    <cellStyle name="Accent3 113" xfId="671"/>
    <cellStyle name="Accent3 113 2" xfId="2283"/>
    <cellStyle name="Accent3 114" xfId="672"/>
    <cellStyle name="Accent3 114 2" xfId="2284"/>
    <cellStyle name="Accent3 115" xfId="673"/>
    <cellStyle name="Accent3 115 2" xfId="2285"/>
    <cellStyle name="Accent3 116" xfId="674"/>
    <cellStyle name="Accent3 116 2" xfId="2286"/>
    <cellStyle name="Accent3 117" xfId="675"/>
    <cellStyle name="Accent3 117 2" xfId="2287"/>
    <cellStyle name="Accent3 118" xfId="676"/>
    <cellStyle name="Accent3 118 2" xfId="2288"/>
    <cellStyle name="Accent3 119" xfId="677"/>
    <cellStyle name="Accent3 119 2" xfId="2289"/>
    <cellStyle name="Accent3 12" xfId="678"/>
    <cellStyle name="Accent3 12 2" xfId="2290"/>
    <cellStyle name="Accent3 120" xfId="679"/>
    <cellStyle name="Accent3 120 2" xfId="2291"/>
    <cellStyle name="Accent3 121" xfId="680"/>
    <cellStyle name="Accent3 121 2" xfId="2292"/>
    <cellStyle name="Accent3 122" xfId="681"/>
    <cellStyle name="Accent3 122 2" xfId="2293"/>
    <cellStyle name="Accent3 123" xfId="682"/>
    <cellStyle name="Accent3 123 2" xfId="2294"/>
    <cellStyle name="Accent3 124" xfId="683"/>
    <cellStyle name="Accent3 124 2" xfId="2295"/>
    <cellStyle name="Accent3 125" xfId="684"/>
    <cellStyle name="Accent3 125 2" xfId="2296"/>
    <cellStyle name="Accent3 126" xfId="685"/>
    <cellStyle name="Accent3 126 2" xfId="2297"/>
    <cellStyle name="Accent3 127" xfId="686"/>
    <cellStyle name="Accent3 127 2" xfId="2298"/>
    <cellStyle name="Accent3 128" xfId="687"/>
    <cellStyle name="Accent3 128 2" xfId="2299"/>
    <cellStyle name="Accent3 129" xfId="688"/>
    <cellStyle name="Accent3 129 2" xfId="2300"/>
    <cellStyle name="Accent3 13" xfId="689"/>
    <cellStyle name="Accent3 13 2" xfId="2301"/>
    <cellStyle name="Accent3 130" xfId="690"/>
    <cellStyle name="Accent3 130 2" xfId="2302"/>
    <cellStyle name="Accent3 131" xfId="691"/>
    <cellStyle name="Accent3 131 2" xfId="2303"/>
    <cellStyle name="Accent3 132" xfId="692"/>
    <cellStyle name="Accent3 132 2" xfId="2304"/>
    <cellStyle name="Accent3 133" xfId="693"/>
    <cellStyle name="Accent3 133 2" xfId="2305"/>
    <cellStyle name="Accent3 134" xfId="694"/>
    <cellStyle name="Accent3 134 2" xfId="2306"/>
    <cellStyle name="Accent3 135" xfId="695"/>
    <cellStyle name="Accent3 135 2" xfId="2307"/>
    <cellStyle name="Accent3 136" xfId="696"/>
    <cellStyle name="Accent3 136 2" xfId="2308"/>
    <cellStyle name="Accent3 137" xfId="697"/>
    <cellStyle name="Accent3 137 2" xfId="2309"/>
    <cellStyle name="Accent3 138" xfId="698"/>
    <cellStyle name="Accent3 138 2" xfId="2310"/>
    <cellStyle name="Accent3 139" xfId="699"/>
    <cellStyle name="Accent3 139 2" xfId="2311"/>
    <cellStyle name="Accent3 14" xfId="700"/>
    <cellStyle name="Accent3 14 2" xfId="2312"/>
    <cellStyle name="Accent3 15" xfId="701"/>
    <cellStyle name="Accent3 15 2" xfId="2313"/>
    <cellStyle name="Accent3 16" xfId="702"/>
    <cellStyle name="Accent3 16 2" xfId="2314"/>
    <cellStyle name="Accent3 17" xfId="703"/>
    <cellStyle name="Accent3 17 2" xfId="2315"/>
    <cellStyle name="Accent3 18" xfId="704"/>
    <cellStyle name="Accent3 18 2" xfId="2316"/>
    <cellStyle name="Accent3 19" xfId="705"/>
    <cellStyle name="Accent3 19 2" xfId="2317"/>
    <cellStyle name="Accent3 2" xfId="706"/>
    <cellStyle name="Accent3 2 2" xfId="2318"/>
    <cellStyle name="Accent3 20" xfId="707"/>
    <cellStyle name="Accent3 20 2" xfId="2319"/>
    <cellStyle name="Accent3 21" xfId="708"/>
    <cellStyle name="Accent3 21 2" xfId="2320"/>
    <cellStyle name="Accent3 22" xfId="709"/>
    <cellStyle name="Accent3 22 2" xfId="2321"/>
    <cellStyle name="Accent3 23" xfId="710"/>
    <cellStyle name="Accent3 23 2" xfId="2322"/>
    <cellStyle name="Accent3 24" xfId="711"/>
    <cellStyle name="Accent3 24 2" xfId="2323"/>
    <cellStyle name="Accent3 25" xfId="712"/>
    <cellStyle name="Accent3 25 2" xfId="2324"/>
    <cellStyle name="Accent3 26" xfId="713"/>
    <cellStyle name="Accent3 26 2" xfId="2325"/>
    <cellStyle name="Accent3 27" xfId="714"/>
    <cellStyle name="Accent3 27 2" xfId="2326"/>
    <cellStyle name="Accent3 28" xfId="715"/>
    <cellStyle name="Accent3 28 2" xfId="2327"/>
    <cellStyle name="Accent3 29" xfId="716"/>
    <cellStyle name="Accent3 29 2" xfId="2328"/>
    <cellStyle name="Accent3 3" xfId="717"/>
    <cellStyle name="Accent3 3 2" xfId="2329"/>
    <cellStyle name="Accent3 30" xfId="718"/>
    <cellStyle name="Accent3 30 2" xfId="2330"/>
    <cellStyle name="Accent3 31" xfId="719"/>
    <cellStyle name="Accent3 31 2" xfId="2331"/>
    <cellStyle name="Accent3 32" xfId="720"/>
    <cellStyle name="Accent3 32 2" xfId="2332"/>
    <cellStyle name="Accent3 33" xfId="721"/>
    <cellStyle name="Accent3 33 2" xfId="2333"/>
    <cellStyle name="Accent3 34" xfId="722"/>
    <cellStyle name="Accent3 34 2" xfId="2334"/>
    <cellStyle name="Accent3 35" xfId="723"/>
    <cellStyle name="Accent3 35 2" xfId="2335"/>
    <cellStyle name="Accent3 36" xfId="724"/>
    <cellStyle name="Accent3 36 2" xfId="2336"/>
    <cellStyle name="Accent3 37" xfId="725"/>
    <cellStyle name="Accent3 37 2" xfId="2337"/>
    <cellStyle name="Accent3 38" xfId="726"/>
    <cellStyle name="Accent3 38 2" xfId="2338"/>
    <cellStyle name="Accent3 39" xfId="727"/>
    <cellStyle name="Accent3 39 2" xfId="2339"/>
    <cellStyle name="Accent3 4" xfId="728"/>
    <cellStyle name="Accent3 4 2" xfId="2340"/>
    <cellStyle name="Accent3 40" xfId="729"/>
    <cellStyle name="Accent3 40 2" xfId="2341"/>
    <cellStyle name="Accent3 41" xfId="730"/>
    <cellStyle name="Accent3 41 2" xfId="2342"/>
    <cellStyle name="Accent3 42" xfId="731"/>
    <cellStyle name="Accent3 42 2" xfId="2343"/>
    <cellStyle name="Accent3 43" xfId="732"/>
    <cellStyle name="Accent3 43 2" xfId="2344"/>
    <cellStyle name="Accent3 44" xfId="733"/>
    <cellStyle name="Accent3 44 2" xfId="2345"/>
    <cellStyle name="Accent3 45" xfId="734"/>
    <cellStyle name="Accent3 45 2" xfId="2346"/>
    <cellStyle name="Accent3 46" xfId="735"/>
    <cellStyle name="Accent3 46 2" xfId="2347"/>
    <cellStyle name="Accent3 47" xfId="736"/>
    <cellStyle name="Accent3 47 2" xfId="2348"/>
    <cellStyle name="Accent3 48" xfId="737"/>
    <cellStyle name="Accent3 48 2" xfId="2349"/>
    <cellStyle name="Accent3 49" xfId="738"/>
    <cellStyle name="Accent3 49 2" xfId="2350"/>
    <cellStyle name="Accent3 5" xfId="739"/>
    <cellStyle name="Accent3 5 2" xfId="2351"/>
    <cellStyle name="Accent3 50" xfId="740"/>
    <cellStyle name="Accent3 50 2" xfId="2352"/>
    <cellStyle name="Accent3 51" xfId="741"/>
    <cellStyle name="Accent3 51 2" xfId="2353"/>
    <cellStyle name="Accent3 52" xfId="742"/>
    <cellStyle name="Accent3 52 2" xfId="2354"/>
    <cellStyle name="Accent3 53" xfId="743"/>
    <cellStyle name="Accent3 53 2" xfId="2355"/>
    <cellStyle name="Accent3 54" xfId="744"/>
    <cellStyle name="Accent3 54 2" xfId="2356"/>
    <cellStyle name="Accent3 55" xfId="745"/>
    <cellStyle name="Accent3 55 2" xfId="2357"/>
    <cellStyle name="Accent3 56" xfId="746"/>
    <cellStyle name="Accent3 56 2" xfId="2358"/>
    <cellStyle name="Accent3 57" xfId="747"/>
    <cellStyle name="Accent3 57 2" xfId="2359"/>
    <cellStyle name="Accent3 58" xfId="748"/>
    <cellStyle name="Accent3 58 2" xfId="2360"/>
    <cellStyle name="Accent3 59" xfId="749"/>
    <cellStyle name="Accent3 59 2" xfId="2361"/>
    <cellStyle name="Accent3 6" xfId="750"/>
    <cellStyle name="Accent3 6 2" xfId="2362"/>
    <cellStyle name="Accent3 60" xfId="751"/>
    <cellStyle name="Accent3 60 2" xfId="2363"/>
    <cellStyle name="Accent3 61" xfId="752"/>
    <cellStyle name="Accent3 61 2" xfId="2364"/>
    <cellStyle name="Accent3 62" xfId="753"/>
    <cellStyle name="Accent3 62 2" xfId="2365"/>
    <cellStyle name="Accent3 63" xfId="754"/>
    <cellStyle name="Accent3 63 2" xfId="2366"/>
    <cellStyle name="Accent3 64" xfId="755"/>
    <cellStyle name="Accent3 64 2" xfId="2367"/>
    <cellStyle name="Accent3 65" xfId="756"/>
    <cellStyle name="Accent3 65 2" xfId="2368"/>
    <cellStyle name="Accent3 66" xfId="757"/>
    <cellStyle name="Accent3 66 2" xfId="2369"/>
    <cellStyle name="Accent3 67" xfId="758"/>
    <cellStyle name="Accent3 67 2" xfId="2370"/>
    <cellStyle name="Accent3 68" xfId="759"/>
    <cellStyle name="Accent3 68 2" xfId="2371"/>
    <cellStyle name="Accent3 69" xfId="760"/>
    <cellStyle name="Accent3 69 2" xfId="2372"/>
    <cellStyle name="Accent3 7" xfId="761"/>
    <cellStyle name="Accent3 7 2" xfId="2373"/>
    <cellStyle name="Accent3 70" xfId="762"/>
    <cellStyle name="Accent3 70 2" xfId="2374"/>
    <cellStyle name="Accent3 71" xfId="763"/>
    <cellStyle name="Accent3 71 2" xfId="2375"/>
    <cellStyle name="Accent3 72" xfId="764"/>
    <cellStyle name="Accent3 72 2" xfId="2376"/>
    <cellStyle name="Accent3 73" xfId="765"/>
    <cellStyle name="Accent3 73 2" xfId="2377"/>
    <cellStyle name="Accent3 74" xfId="766"/>
    <cellStyle name="Accent3 74 2" xfId="2378"/>
    <cellStyle name="Accent3 75" xfId="767"/>
    <cellStyle name="Accent3 75 2" xfId="2379"/>
    <cellStyle name="Accent3 76" xfId="768"/>
    <cellStyle name="Accent3 76 2" xfId="2380"/>
    <cellStyle name="Accent3 77" xfId="769"/>
    <cellStyle name="Accent3 77 2" xfId="2381"/>
    <cellStyle name="Accent3 78" xfId="770"/>
    <cellStyle name="Accent3 78 2" xfId="2382"/>
    <cellStyle name="Accent3 79" xfId="771"/>
    <cellStyle name="Accent3 79 2" xfId="2383"/>
    <cellStyle name="Accent3 8" xfId="772"/>
    <cellStyle name="Accent3 8 2" xfId="2384"/>
    <cellStyle name="Accent3 80" xfId="773"/>
    <cellStyle name="Accent3 80 2" xfId="2385"/>
    <cellStyle name="Accent3 81" xfId="774"/>
    <cellStyle name="Accent3 81 2" xfId="2386"/>
    <cellStyle name="Accent3 82" xfId="775"/>
    <cellStyle name="Accent3 82 2" xfId="2387"/>
    <cellStyle name="Accent3 83" xfId="776"/>
    <cellStyle name="Accent3 83 2" xfId="2388"/>
    <cellStyle name="Accent3 84" xfId="777"/>
    <cellStyle name="Accent3 84 2" xfId="2389"/>
    <cellStyle name="Accent3 85" xfId="778"/>
    <cellStyle name="Accent3 85 2" xfId="2390"/>
    <cellStyle name="Accent3 86" xfId="779"/>
    <cellStyle name="Accent3 86 2" xfId="2391"/>
    <cellStyle name="Accent3 87" xfId="780"/>
    <cellStyle name="Accent3 87 2" xfId="2392"/>
    <cellStyle name="Accent3 88" xfId="781"/>
    <cellStyle name="Accent3 88 2" xfId="2393"/>
    <cellStyle name="Accent3 89" xfId="782"/>
    <cellStyle name="Accent3 89 2" xfId="2394"/>
    <cellStyle name="Accent3 9" xfId="783"/>
    <cellStyle name="Accent3 9 2" xfId="2395"/>
    <cellStyle name="Accent3 90" xfId="784"/>
    <cellStyle name="Accent3 90 2" xfId="2396"/>
    <cellStyle name="Accent3 91" xfId="785"/>
    <cellStyle name="Accent3 91 2" xfId="2397"/>
    <cellStyle name="Accent3 92" xfId="786"/>
    <cellStyle name="Accent3 92 2" xfId="2398"/>
    <cellStyle name="Accent3 93" xfId="787"/>
    <cellStyle name="Accent3 93 2" xfId="2399"/>
    <cellStyle name="Accent3 94" xfId="788"/>
    <cellStyle name="Accent3 94 2" xfId="2400"/>
    <cellStyle name="Accent3 95" xfId="789"/>
    <cellStyle name="Accent3 95 2" xfId="2401"/>
    <cellStyle name="Accent3 96" xfId="790"/>
    <cellStyle name="Accent3 96 2" xfId="2402"/>
    <cellStyle name="Accent3 97" xfId="791"/>
    <cellStyle name="Accent3 97 2" xfId="2403"/>
    <cellStyle name="Accent3 98" xfId="792"/>
    <cellStyle name="Accent3 98 2" xfId="2404"/>
    <cellStyle name="Accent3 99" xfId="793"/>
    <cellStyle name="Accent3 99 2" xfId="2405"/>
    <cellStyle name="Accent4 - 20 %" xfId="794"/>
    <cellStyle name="Accent4 - 20 % 2" xfId="2406"/>
    <cellStyle name="Accent4 - 40 %" xfId="795"/>
    <cellStyle name="Accent4 - 40 % 2" xfId="2407"/>
    <cellStyle name="Accent4 - 60 %" xfId="796"/>
    <cellStyle name="Accent4 - 60 % 2" xfId="2408"/>
    <cellStyle name="Accent4 10" xfId="797"/>
    <cellStyle name="Accent4 10 2" xfId="2409"/>
    <cellStyle name="Accent4 100" xfId="798"/>
    <cellStyle name="Accent4 100 2" xfId="2410"/>
    <cellStyle name="Accent4 101" xfId="799"/>
    <cellStyle name="Accent4 101 2" xfId="2411"/>
    <cellStyle name="Accent4 102" xfId="800"/>
    <cellStyle name="Accent4 102 2" xfId="2412"/>
    <cellStyle name="Accent4 103" xfId="801"/>
    <cellStyle name="Accent4 103 2" xfId="2413"/>
    <cellStyle name="Accent4 104" xfId="802"/>
    <cellStyle name="Accent4 104 2" xfId="2414"/>
    <cellStyle name="Accent4 105" xfId="803"/>
    <cellStyle name="Accent4 105 2" xfId="2415"/>
    <cellStyle name="Accent4 106" xfId="804"/>
    <cellStyle name="Accent4 106 2" xfId="2416"/>
    <cellStyle name="Accent4 107" xfId="805"/>
    <cellStyle name="Accent4 107 2" xfId="2417"/>
    <cellStyle name="Accent4 108" xfId="806"/>
    <cellStyle name="Accent4 108 2" xfId="2418"/>
    <cellStyle name="Accent4 109" xfId="807"/>
    <cellStyle name="Accent4 109 2" xfId="2419"/>
    <cellStyle name="Accent4 11" xfId="808"/>
    <cellStyle name="Accent4 11 2" xfId="2420"/>
    <cellStyle name="Accent4 110" xfId="809"/>
    <cellStyle name="Accent4 110 2" xfId="2421"/>
    <cellStyle name="Accent4 111" xfId="810"/>
    <cellStyle name="Accent4 111 2" xfId="2422"/>
    <cellStyle name="Accent4 112" xfId="811"/>
    <cellStyle name="Accent4 112 2" xfId="2423"/>
    <cellStyle name="Accent4 113" xfId="812"/>
    <cellStyle name="Accent4 113 2" xfId="2424"/>
    <cellStyle name="Accent4 114" xfId="813"/>
    <cellStyle name="Accent4 114 2" xfId="2425"/>
    <cellStyle name="Accent4 115" xfId="814"/>
    <cellStyle name="Accent4 115 2" xfId="2426"/>
    <cellStyle name="Accent4 116" xfId="815"/>
    <cellStyle name="Accent4 116 2" xfId="2427"/>
    <cellStyle name="Accent4 117" xfId="816"/>
    <cellStyle name="Accent4 117 2" xfId="2428"/>
    <cellStyle name="Accent4 118" xfId="817"/>
    <cellStyle name="Accent4 118 2" xfId="2429"/>
    <cellStyle name="Accent4 119" xfId="818"/>
    <cellStyle name="Accent4 119 2" xfId="2430"/>
    <cellStyle name="Accent4 12" xfId="819"/>
    <cellStyle name="Accent4 12 2" xfId="2431"/>
    <cellStyle name="Accent4 120" xfId="820"/>
    <cellStyle name="Accent4 120 2" xfId="2432"/>
    <cellStyle name="Accent4 121" xfId="821"/>
    <cellStyle name="Accent4 121 2" xfId="2433"/>
    <cellStyle name="Accent4 122" xfId="822"/>
    <cellStyle name="Accent4 122 2" xfId="2434"/>
    <cellStyle name="Accent4 123" xfId="823"/>
    <cellStyle name="Accent4 123 2" xfId="2435"/>
    <cellStyle name="Accent4 124" xfId="824"/>
    <cellStyle name="Accent4 124 2" xfId="2436"/>
    <cellStyle name="Accent4 125" xfId="825"/>
    <cellStyle name="Accent4 125 2" xfId="2437"/>
    <cellStyle name="Accent4 126" xfId="826"/>
    <cellStyle name="Accent4 126 2" xfId="2438"/>
    <cellStyle name="Accent4 127" xfId="827"/>
    <cellStyle name="Accent4 127 2" xfId="2439"/>
    <cellStyle name="Accent4 128" xfId="828"/>
    <cellStyle name="Accent4 128 2" xfId="2440"/>
    <cellStyle name="Accent4 129" xfId="829"/>
    <cellStyle name="Accent4 129 2" xfId="2441"/>
    <cellStyle name="Accent4 13" xfId="830"/>
    <cellStyle name="Accent4 13 2" xfId="2442"/>
    <cellStyle name="Accent4 130" xfId="831"/>
    <cellStyle name="Accent4 130 2" xfId="2443"/>
    <cellStyle name="Accent4 131" xfId="832"/>
    <cellStyle name="Accent4 131 2" xfId="2444"/>
    <cellStyle name="Accent4 132" xfId="833"/>
    <cellStyle name="Accent4 132 2" xfId="2445"/>
    <cellStyle name="Accent4 133" xfId="834"/>
    <cellStyle name="Accent4 133 2" xfId="2446"/>
    <cellStyle name="Accent4 134" xfId="835"/>
    <cellStyle name="Accent4 134 2" xfId="2447"/>
    <cellStyle name="Accent4 135" xfId="836"/>
    <cellStyle name="Accent4 135 2" xfId="2448"/>
    <cellStyle name="Accent4 136" xfId="837"/>
    <cellStyle name="Accent4 136 2" xfId="2449"/>
    <cellStyle name="Accent4 137" xfId="838"/>
    <cellStyle name="Accent4 137 2" xfId="2450"/>
    <cellStyle name="Accent4 138" xfId="839"/>
    <cellStyle name="Accent4 138 2" xfId="2451"/>
    <cellStyle name="Accent4 139" xfId="840"/>
    <cellStyle name="Accent4 139 2" xfId="2452"/>
    <cellStyle name="Accent4 14" xfId="841"/>
    <cellStyle name="Accent4 14 2" xfId="2453"/>
    <cellStyle name="Accent4 15" xfId="842"/>
    <cellStyle name="Accent4 15 2" xfId="2454"/>
    <cellStyle name="Accent4 16" xfId="843"/>
    <cellStyle name="Accent4 16 2" xfId="2455"/>
    <cellStyle name="Accent4 17" xfId="844"/>
    <cellStyle name="Accent4 17 2" xfId="2456"/>
    <cellStyle name="Accent4 18" xfId="845"/>
    <cellStyle name="Accent4 18 2" xfId="2457"/>
    <cellStyle name="Accent4 19" xfId="846"/>
    <cellStyle name="Accent4 19 2" xfId="2458"/>
    <cellStyle name="Accent4 2" xfId="847"/>
    <cellStyle name="Accent4 2 2" xfId="2459"/>
    <cellStyle name="Accent4 20" xfId="848"/>
    <cellStyle name="Accent4 20 2" xfId="2460"/>
    <cellStyle name="Accent4 21" xfId="849"/>
    <cellStyle name="Accent4 21 2" xfId="2461"/>
    <cellStyle name="Accent4 22" xfId="850"/>
    <cellStyle name="Accent4 22 2" xfId="2462"/>
    <cellStyle name="Accent4 23" xfId="851"/>
    <cellStyle name="Accent4 23 2" xfId="2463"/>
    <cellStyle name="Accent4 24" xfId="852"/>
    <cellStyle name="Accent4 24 2" xfId="2464"/>
    <cellStyle name="Accent4 25" xfId="853"/>
    <cellStyle name="Accent4 25 2" xfId="2465"/>
    <cellStyle name="Accent4 26" xfId="854"/>
    <cellStyle name="Accent4 26 2" xfId="2466"/>
    <cellStyle name="Accent4 27" xfId="855"/>
    <cellStyle name="Accent4 27 2" xfId="2467"/>
    <cellStyle name="Accent4 28" xfId="856"/>
    <cellStyle name="Accent4 28 2" xfId="2468"/>
    <cellStyle name="Accent4 29" xfId="857"/>
    <cellStyle name="Accent4 29 2" xfId="2469"/>
    <cellStyle name="Accent4 3" xfId="858"/>
    <cellStyle name="Accent4 3 2" xfId="2470"/>
    <cellStyle name="Accent4 30" xfId="859"/>
    <cellStyle name="Accent4 30 2" xfId="2471"/>
    <cellStyle name="Accent4 31" xfId="860"/>
    <cellStyle name="Accent4 31 2" xfId="2472"/>
    <cellStyle name="Accent4 32" xfId="861"/>
    <cellStyle name="Accent4 32 2" xfId="2473"/>
    <cellStyle name="Accent4 33" xfId="862"/>
    <cellStyle name="Accent4 33 2" xfId="2474"/>
    <cellStyle name="Accent4 34" xfId="863"/>
    <cellStyle name="Accent4 34 2" xfId="2475"/>
    <cellStyle name="Accent4 35" xfId="864"/>
    <cellStyle name="Accent4 35 2" xfId="2476"/>
    <cellStyle name="Accent4 36" xfId="865"/>
    <cellStyle name="Accent4 36 2" xfId="2477"/>
    <cellStyle name="Accent4 37" xfId="866"/>
    <cellStyle name="Accent4 37 2" xfId="2478"/>
    <cellStyle name="Accent4 38" xfId="867"/>
    <cellStyle name="Accent4 38 2" xfId="2479"/>
    <cellStyle name="Accent4 39" xfId="868"/>
    <cellStyle name="Accent4 39 2" xfId="2480"/>
    <cellStyle name="Accent4 4" xfId="869"/>
    <cellStyle name="Accent4 4 2" xfId="2481"/>
    <cellStyle name="Accent4 40" xfId="870"/>
    <cellStyle name="Accent4 40 2" xfId="2482"/>
    <cellStyle name="Accent4 41" xfId="871"/>
    <cellStyle name="Accent4 41 2" xfId="2483"/>
    <cellStyle name="Accent4 42" xfId="872"/>
    <cellStyle name="Accent4 42 2" xfId="2484"/>
    <cellStyle name="Accent4 43" xfId="873"/>
    <cellStyle name="Accent4 43 2" xfId="2485"/>
    <cellStyle name="Accent4 44" xfId="874"/>
    <cellStyle name="Accent4 44 2" xfId="2486"/>
    <cellStyle name="Accent4 45" xfId="875"/>
    <cellStyle name="Accent4 45 2" xfId="2487"/>
    <cellStyle name="Accent4 46" xfId="876"/>
    <cellStyle name="Accent4 46 2" xfId="2488"/>
    <cellStyle name="Accent4 47" xfId="877"/>
    <cellStyle name="Accent4 47 2" xfId="2489"/>
    <cellStyle name="Accent4 48" xfId="878"/>
    <cellStyle name="Accent4 48 2" xfId="2490"/>
    <cellStyle name="Accent4 49" xfId="879"/>
    <cellStyle name="Accent4 49 2" xfId="2491"/>
    <cellStyle name="Accent4 5" xfId="880"/>
    <cellStyle name="Accent4 5 2" xfId="2492"/>
    <cellStyle name="Accent4 50" xfId="881"/>
    <cellStyle name="Accent4 50 2" xfId="2493"/>
    <cellStyle name="Accent4 51" xfId="882"/>
    <cellStyle name="Accent4 51 2" xfId="2494"/>
    <cellStyle name="Accent4 52" xfId="883"/>
    <cellStyle name="Accent4 52 2" xfId="2495"/>
    <cellStyle name="Accent4 53" xfId="884"/>
    <cellStyle name="Accent4 53 2" xfId="2496"/>
    <cellStyle name="Accent4 54" xfId="885"/>
    <cellStyle name="Accent4 54 2" xfId="2497"/>
    <cellStyle name="Accent4 55" xfId="886"/>
    <cellStyle name="Accent4 55 2" xfId="2498"/>
    <cellStyle name="Accent4 56" xfId="887"/>
    <cellStyle name="Accent4 56 2" xfId="2499"/>
    <cellStyle name="Accent4 57" xfId="888"/>
    <cellStyle name="Accent4 57 2" xfId="2500"/>
    <cellStyle name="Accent4 58" xfId="889"/>
    <cellStyle name="Accent4 58 2" xfId="2501"/>
    <cellStyle name="Accent4 59" xfId="890"/>
    <cellStyle name="Accent4 59 2" xfId="2502"/>
    <cellStyle name="Accent4 6" xfId="891"/>
    <cellStyle name="Accent4 6 2" xfId="2503"/>
    <cellStyle name="Accent4 60" xfId="892"/>
    <cellStyle name="Accent4 60 2" xfId="2504"/>
    <cellStyle name="Accent4 61" xfId="893"/>
    <cellStyle name="Accent4 61 2" xfId="2505"/>
    <cellStyle name="Accent4 62" xfId="894"/>
    <cellStyle name="Accent4 62 2" xfId="2506"/>
    <cellStyle name="Accent4 63" xfId="895"/>
    <cellStyle name="Accent4 63 2" xfId="2507"/>
    <cellStyle name="Accent4 64" xfId="896"/>
    <cellStyle name="Accent4 64 2" xfId="2508"/>
    <cellStyle name="Accent4 65" xfId="897"/>
    <cellStyle name="Accent4 65 2" xfId="2509"/>
    <cellStyle name="Accent4 66" xfId="898"/>
    <cellStyle name="Accent4 66 2" xfId="2510"/>
    <cellStyle name="Accent4 67" xfId="899"/>
    <cellStyle name="Accent4 67 2" xfId="2511"/>
    <cellStyle name="Accent4 68" xfId="900"/>
    <cellStyle name="Accent4 68 2" xfId="2512"/>
    <cellStyle name="Accent4 69" xfId="901"/>
    <cellStyle name="Accent4 69 2" xfId="2513"/>
    <cellStyle name="Accent4 7" xfId="902"/>
    <cellStyle name="Accent4 7 2" xfId="2514"/>
    <cellStyle name="Accent4 70" xfId="903"/>
    <cellStyle name="Accent4 70 2" xfId="2515"/>
    <cellStyle name="Accent4 71" xfId="904"/>
    <cellStyle name="Accent4 71 2" xfId="2516"/>
    <cellStyle name="Accent4 72" xfId="905"/>
    <cellStyle name="Accent4 72 2" xfId="2517"/>
    <cellStyle name="Accent4 73" xfId="906"/>
    <cellStyle name="Accent4 73 2" xfId="2518"/>
    <cellStyle name="Accent4 74" xfId="907"/>
    <cellStyle name="Accent4 74 2" xfId="2519"/>
    <cellStyle name="Accent4 75" xfId="908"/>
    <cellStyle name="Accent4 75 2" xfId="2520"/>
    <cellStyle name="Accent4 76" xfId="909"/>
    <cellStyle name="Accent4 76 2" xfId="2521"/>
    <cellStyle name="Accent4 77" xfId="910"/>
    <cellStyle name="Accent4 77 2" xfId="2522"/>
    <cellStyle name="Accent4 78" xfId="911"/>
    <cellStyle name="Accent4 78 2" xfId="2523"/>
    <cellStyle name="Accent4 79" xfId="912"/>
    <cellStyle name="Accent4 79 2" xfId="2524"/>
    <cellStyle name="Accent4 8" xfId="913"/>
    <cellStyle name="Accent4 8 2" xfId="2525"/>
    <cellStyle name="Accent4 80" xfId="914"/>
    <cellStyle name="Accent4 80 2" xfId="2526"/>
    <cellStyle name="Accent4 81" xfId="915"/>
    <cellStyle name="Accent4 81 2" xfId="2527"/>
    <cellStyle name="Accent4 82" xfId="916"/>
    <cellStyle name="Accent4 82 2" xfId="2528"/>
    <cellStyle name="Accent4 83" xfId="917"/>
    <cellStyle name="Accent4 83 2" xfId="2529"/>
    <cellStyle name="Accent4 84" xfId="918"/>
    <cellStyle name="Accent4 84 2" xfId="2530"/>
    <cellStyle name="Accent4 85" xfId="919"/>
    <cellStyle name="Accent4 85 2" xfId="2531"/>
    <cellStyle name="Accent4 86" xfId="920"/>
    <cellStyle name="Accent4 86 2" xfId="2532"/>
    <cellStyle name="Accent4 87" xfId="921"/>
    <cellStyle name="Accent4 87 2" xfId="2533"/>
    <cellStyle name="Accent4 88" xfId="922"/>
    <cellStyle name="Accent4 88 2" xfId="2534"/>
    <cellStyle name="Accent4 89" xfId="923"/>
    <cellStyle name="Accent4 89 2" xfId="2535"/>
    <cellStyle name="Accent4 9" xfId="924"/>
    <cellStyle name="Accent4 9 2" xfId="2536"/>
    <cellStyle name="Accent4 90" xfId="925"/>
    <cellStyle name="Accent4 90 2" xfId="2537"/>
    <cellStyle name="Accent4 91" xfId="926"/>
    <cellStyle name="Accent4 91 2" xfId="2538"/>
    <cellStyle name="Accent4 92" xfId="927"/>
    <cellStyle name="Accent4 92 2" xfId="2539"/>
    <cellStyle name="Accent4 93" xfId="928"/>
    <cellStyle name="Accent4 93 2" xfId="2540"/>
    <cellStyle name="Accent4 94" xfId="929"/>
    <cellStyle name="Accent4 94 2" xfId="2541"/>
    <cellStyle name="Accent4 95" xfId="930"/>
    <cellStyle name="Accent4 95 2" xfId="2542"/>
    <cellStyle name="Accent4 96" xfId="931"/>
    <cellStyle name="Accent4 96 2" xfId="2543"/>
    <cellStyle name="Accent4 97" xfId="932"/>
    <cellStyle name="Accent4 97 2" xfId="2544"/>
    <cellStyle name="Accent4 98" xfId="933"/>
    <cellStyle name="Accent4 98 2" xfId="2545"/>
    <cellStyle name="Accent4 99" xfId="934"/>
    <cellStyle name="Accent4 99 2" xfId="2546"/>
    <cellStyle name="Accent5 - 20 %" xfId="935"/>
    <cellStyle name="Accent5 - 20 % 2" xfId="2547"/>
    <cellStyle name="Accent5 - 40 %" xfId="936"/>
    <cellStyle name="Accent5 - 40 % 2" xfId="2548"/>
    <cellStyle name="Accent5 - 60 %" xfId="937"/>
    <cellStyle name="Accent5 - 60 % 2" xfId="2549"/>
    <cellStyle name="Accent5 10" xfId="938"/>
    <cellStyle name="Accent5 10 2" xfId="2550"/>
    <cellStyle name="Accent5 100" xfId="939"/>
    <cellStyle name="Accent5 100 2" xfId="2551"/>
    <cellStyle name="Accent5 101" xfId="940"/>
    <cellStyle name="Accent5 101 2" xfId="2552"/>
    <cellStyle name="Accent5 102" xfId="941"/>
    <cellStyle name="Accent5 102 2" xfId="2553"/>
    <cellStyle name="Accent5 103" xfId="942"/>
    <cellStyle name="Accent5 103 2" xfId="2554"/>
    <cellStyle name="Accent5 104" xfId="943"/>
    <cellStyle name="Accent5 104 2" xfId="2555"/>
    <cellStyle name="Accent5 105" xfId="944"/>
    <cellStyle name="Accent5 105 2" xfId="2556"/>
    <cellStyle name="Accent5 106" xfId="945"/>
    <cellStyle name="Accent5 106 2" xfId="2557"/>
    <cellStyle name="Accent5 107" xfId="946"/>
    <cellStyle name="Accent5 107 2" xfId="2558"/>
    <cellStyle name="Accent5 108" xfId="947"/>
    <cellStyle name="Accent5 108 2" xfId="2559"/>
    <cellStyle name="Accent5 109" xfId="948"/>
    <cellStyle name="Accent5 109 2" xfId="2560"/>
    <cellStyle name="Accent5 11" xfId="949"/>
    <cellStyle name="Accent5 11 2" xfId="2561"/>
    <cellStyle name="Accent5 110" xfId="950"/>
    <cellStyle name="Accent5 110 2" xfId="2562"/>
    <cellStyle name="Accent5 111" xfId="951"/>
    <cellStyle name="Accent5 111 2" xfId="2563"/>
    <cellStyle name="Accent5 112" xfId="952"/>
    <cellStyle name="Accent5 112 2" xfId="2564"/>
    <cellStyle name="Accent5 113" xfId="953"/>
    <cellStyle name="Accent5 113 2" xfId="2565"/>
    <cellStyle name="Accent5 114" xfId="954"/>
    <cellStyle name="Accent5 114 2" xfId="2566"/>
    <cellStyle name="Accent5 115" xfId="955"/>
    <cellStyle name="Accent5 115 2" xfId="2567"/>
    <cellStyle name="Accent5 116" xfId="956"/>
    <cellStyle name="Accent5 116 2" xfId="2568"/>
    <cellStyle name="Accent5 117" xfId="957"/>
    <cellStyle name="Accent5 117 2" xfId="2569"/>
    <cellStyle name="Accent5 118" xfId="958"/>
    <cellStyle name="Accent5 118 2" xfId="2570"/>
    <cellStyle name="Accent5 119" xfId="959"/>
    <cellStyle name="Accent5 119 2" xfId="2571"/>
    <cellStyle name="Accent5 12" xfId="960"/>
    <cellStyle name="Accent5 12 2" xfId="2572"/>
    <cellStyle name="Accent5 120" xfId="961"/>
    <cellStyle name="Accent5 120 2" xfId="2573"/>
    <cellStyle name="Accent5 121" xfId="962"/>
    <cellStyle name="Accent5 121 2" xfId="2574"/>
    <cellStyle name="Accent5 122" xfId="963"/>
    <cellStyle name="Accent5 122 2" xfId="2575"/>
    <cellStyle name="Accent5 123" xfId="964"/>
    <cellStyle name="Accent5 123 2" xfId="2576"/>
    <cellStyle name="Accent5 124" xfId="965"/>
    <cellStyle name="Accent5 124 2" xfId="2577"/>
    <cellStyle name="Accent5 125" xfId="966"/>
    <cellStyle name="Accent5 125 2" xfId="2578"/>
    <cellStyle name="Accent5 126" xfId="967"/>
    <cellStyle name="Accent5 126 2" xfId="2579"/>
    <cellStyle name="Accent5 127" xfId="968"/>
    <cellStyle name="Accent5 127 2" xfId="2580"/>
    <cellStyle name="Accent5 128" xfId="969"/>
    <cellStyle name="Accent5 128 2" xfId="2581"/>
    <cellStyle name="Accent5 129" xfId="970"/>
    <cellStyle name="Accent5 129 2" xfId="2582"/>
    <cellStyle name="Accent5 13" xfId="971"/>
    <cellStyle name="Accent5 13 2" xfId="2583"/>
    <cellStyle name="Accent5 130" xfId="972"/>
    <cellStyle name="Accent5 130 2" xfId="2584"/>
    <cellStyle name="Accent5 131" xfId="973"/>
    <cellStyle name="Accent5 131 2" xfId="2585"/>
    <cellStyle name="Accent5 132" xfId="974"/>
    <cellStyle name="Accent5 132 2" xfId="2586"/>
    <cellStyle name="Accent5 133" xfId="975"/>
    <cellStyle name="Accent5 133 2" xfId="2587"/>
    <cellStyle name="Accent5 134" xfId="976"/>
    <cellStyle name="Accent5 134 2" xfId="2588"/>
    <cellStyle name="Accent5 135" xfId="977"/>
    <cellStyle name="Accent5 135 2" xfId="2589"/>
    <cellStyle name="Accent5 136" xfId="978"/>
    <cellStyle name="Accent5 136 2" xfId="2590"/>
    <cellStyle name="Accent5 137" xfId="979"/>
    <cellStyle name="Accent5 137 2" xfId="2591"/>
    <cellStyle name="Accent5 138" xfId="980"/>
    <cellStyle name="Accent5 138 2" xfId="2592"/>
    <cellStyle name="Accent5 139" xfId="981"/>
    <cellStyle name="Accent5 139 2" xfId="2593"/>
    <cellStyle name="Accent5 14" xfId="982"/>
    <cellStyle name="Accent5 14 2" xfId="2594"/>
    <cellStyle name="Accent5 15" xfId="983"/>
    <cellStyle name="Accent5 15 2" xfId="2595"/>
    <cellStyle name="Accent5 16" xfId="984"/>
    <cellStyle name="Accent5 16 2" xfId="2596"/>
    <cellStyle name="Accent5 17" xfId="985"/>
    <cellStyle name="Accent5 17 2" xfId="2597"/>
    <cellStyle name="Accent5 18" xfId="986"/>
    <cellStyle name="Accent5 18 2" xfId="2598"/>
    <cellStyle name="Accent5 19" xfId="987"/>
    <cellStyle name="Accent5 19 2" xfId="2599"/>
    <cellStyle name="Accent5 2" xfId="988"/>
    <cellStyle name="Accent5 2 2" xfId="2600"/>
    <cellStyle name="Accent5 20" xfId="989"/>
    <cellStyle name="Accent5 20 2" xfId="2601"/>
    <cellStyle name="Accent5 21" xfId="990"/>
    <cellStyle name="Accent5 21 2" xfId="2602"/>
    <cellStyle name="Accent5 22" xfId="991"/>
    <cellStyle name="Accent5 22 2" xfId="2603"/>
    <cellStyle name="Accent5 23" xfId="992"/>
    <cellStyle name="Accent5 23 2" xfId="2604"/>
    <cellStyle name="Accent5 24" xfId="993"/>
    <cellStyle name="Accent5 24 2" xfId="2605"/>
    <cellStyle name="Accent5 25" xfId="994"/>
    <cellStyle name="Accent5 25 2" xfId="2606"/>
    <cellStyle name="Accent5 26" xfId="995"/>
    <cellStyle name="Accent5 26 2" xfId="2607"/>
    <cellStyle name="Accent5 27" xfId="996"/>
    <cellStyle name="Accent5 27 2" xfId="2608"/>
    <cellStyle name="Accent5 28" xfId="997"/>
    <cellStyle name="Accent5 28 2" xfId="2609"/>
    <cellStyle name="Accent5 29" xfId="998"/>
    <cellStyle name="Accent5 29 2" xfId="2610"/>
    <cellStyle name="Accent5 3" xfId="999"/>
    <cellStyle name="Accent5 3 2" xfId="2611"/>
    <cellStyle name="Accent5 30" xfId="1000"/>
    <cellStyle name="Accent5 30 2" xfId="2612"/>
    <cellStyle name="Accent5 31" xfId="1001"/>
    <cellStyle name="Accent5 31 2" xfId="2613"/>
    <cellStyle name="Accent5 32" xfId="1002"/>
    <cellStyle name="Accent5 32 2" xfId="2614"/>
    <cellStyle name="Accent5 33" xfId="1003"/>
    <cellStyle name="Accent5 33 2" xfId="2615"/>
    <cellStyle name="Accent5 34" xfId="1004"/>
    <cellStyle name="Accent5 34 2" xfId="2616"/>
    <cellStyle name="Accent5 35" xfId="1005"/>
    <cellStyle name="Accent5 35 2" xfId="2617"/>
    <cellStyle name="Accent5 36" xfId="1006"/>
    <cellStyle name="Accent5 36 2" xfId="2618"/>
    <cellStyle name="Accent5 37" xfId="1007"/>
    <cellStyle name="Accent5 37 2" xfId="2619"/>
    <cellStyle name="Accent5 38" xfId="1008"/>
    <cellStyle name="Accent5 38 2" xfId="2620"/>
    <cellStyle name="Accent5 39" xfId="1009"/>
    <cellStyle name="Accent5 39 2" xfId="2621"/>
    <cellStyle name="Accent5 4" xfId="1010"/>
    <cellStyle name="Accent5 4 2" xfId="2622"/>
    <cellStyle name="Accent5 40" xfId="1011"/>
    <cellStyle name="Accent5 40 2" xfId="2623"/>
    <cellStyle name="Accent5 41" xfId="1012"/>
    <cellStyle name="Accent5 41 2" xfId="2624"/>
    <cellStyle name="Accent5 42" xfId="1013"/>
    <cellStyle name="Accent5 42 2" xfId="2625"/>
    <cellStyle name="Accent5 43" xfId="1014"/>
    <cellStyle name="Accent5 43 2" xfId="2626"/>
    <cellStyle name="Accent5 44" xfId="1015"/>
    <cellStyle name="Accent5 44 2" xfId="2627"/>
    <cellStyle name="Accent5 45" xfId="1016"/>
    <cellStyle name="Accent5 45 2" xfId="2628"/>
    <cellStyle name="Accent5 46" xfId="1017"/>
    <cellStyle name="Accent5 46 2" xfId="2629"/>
    <cellStyle name="Accent5 47" xfId="1018"/>
    <cellStyle name="Accent5 47 2" xfId="2630"/>
    <cellStyle name="Accent5 48" xfId="1019"/>
    <cellStyle name="Accent5 48 2" xfId="2631"/>
    <cellStyle name="Accent5 49" xfId="1020"/>
    <cellStyle name="Accent5 49 2" xfId="2632"/>
    <cellStyle name="Accent5 5" xfId="1021"/>
    <cellStyle name="Accent5 5 2" xfId="2633"/>
    <cellStyle name="Accent5 50" xfId="1022"/>
    <cellStyle name="Accent5 50 2" xfId="2634"/>
    <cellStyle name="Accent5 51" xfId="1023"/>
    <cellStyle name="Accent5 51 2" xfId="2635"/>
    <cellStyle name="Accent5 52" xfId="1024"/>
    <cellStyle name="Accent5 52 2" xfId="2636"/>
    <cellStyle name="Accent5 53" xfId="1025"/>
    <cellStyle name="Accent5 53 2" xfId="2637"/>
    <cellStyle name="Accent5 54" xfId="1026"/>
    <cellStyle name="Accent5 54 2" xfId="2638"/>
    <cellStyle name="Accent5 55" xfId="1027"/>
    <cellStyle name="Accent5 55 2" xfId="2639"/>
    <cellStyle name="Accent5 56" xfId="1028"/>
    <cellStyle name="Accent5 56 2" xfId="2640"/>
    <cellStyle name="Accent5 57" xfId="1029"/>
    <cellStyle name="Accent5 57 2" xfId="2641"/>
    <cellStyle name="Accent5 58" xfId="1030"/>
    <cellStyle name="Accent5 58 2" xfId="2642"/>
    <cellStyle name="Accent5 59" xfId="1031"/>
    <cellStyle name="Accent5 59 2" xfId="2643"/>
    <cellStyle name="Accent5 6" xfId="1032"/>
    <cellStyle name="Accent5 6 2" xfId="2644"/>
    <cellStyle name="Accent5 60" xfId="1033"/>
    <cellStyle name="Accent5 60 2" xfId="2645"/>
    <cellStyle name="Accent5 61" xfId="1034"/>
    <cellStyle name="Accent5 61 2" xfId="2646"/>
    <cellStyle name="Accent5 62" xfId="1035"/>
    <cellStyle name="Accent5 62 2" xfId="2647"/>
    <cellStyle name="Accent5 63" xfId="1036"/>
    <cellStyle name="Accent5 63 2" xfId="2648"/>
    <cellStyle name="Accent5 64" xfId="1037"/>
    <cellStyle name="Accent5 64 2" xfId="2649"/>
    <cellStyle name="Accent5 65" xfId="1038"/>
    <cellStyle name="Accent5 65 2" xfId="2650"/>
    <cellStyle name="Accent5 66" xfId="1039"/>
    <cellStyle name="Accent5 66 2" xfId="2651"/>
    <cellStyle name="Accent5 67" xfId="1040"/>
    <cellStyle name="Accent5 67 2" xfId="2652"/>
    <cellStyle name="Accent5 68" xfId="1041"/>
    <cellStyle name="Accent5 68 2" xfId="2653"/>
    <cellStyle name="Accent5 69" xfId="1042"/>
    <cellStyle name="Accent5 69 2" xfId="2654"/>
    <cellStyle name="Accent5 7" xfId="1043"/>
    <cellStyle name="Accent5 7 2" xfId="2655"/>
    <cellStyle name="Accent5 70" xfId="1044"/>
    <cellStyle name="Accent5 70 2" xfId="2656"/>
    <cellStyle name="Accent5 71" xfId="1045"/>
    <cellStyle name="Accent5 71 2" xfId="2657"/>
    <cellStyle name="Accent5 72" xfId="1046"/>
    <cellStyle name="Accent5 72 2" xfId="2658"/>
    <cellStyle name="Accent5 73" xfId="1047"/>
    <cellStyle name="Accent5 73 2" xfId="2659"/>
    <cellStyle name="Accent5 74" xfId="1048"/>
    <cellStyle name="Accent5 74 2" xfId="2660"/>
    <cellStyle name="Accent5 75" xfId="1049"/>
    <cellStyle name="Accent5 75 2" xfId="2661"/>
    <cellStyle name="Accent5 76" xfId="1050"/>
    <cellStyle name="Accent5 76 2" xfId="2662"/>
    <cellStyle name="Accent5 77" xfId="1051"/>
    <cellStyle name="Accent5 77 2" xfId="2663"/>
    <cellStyle name="Accent5 78" xfId="1052"/>
    <cellStyle name="Accent5 78 2" xfId="2664"/>
    <cellStyle name="Accent5 79" xfId="1053"/>
    <cellStyle name="Accent5 79 2" xfId="2665"/>
    <cellStyle name="Accent5 8" xfId="1054"/>
    <cellStyle name="Accent5 8 2" xfId="2666"/>
    <cellStyle name="Accent5 80" xfId="1055"/>
    <cellStyle name="Accent5 80 2" xfId="2667"/>
    <cellStyle name="Accent5 81" xfId="1056"/>
    <cellStyle name="Accent5 81 2" xfId="2668"/>
    <cellStyle name="Accent5 82" xfId="1057"/>
    <cellStyle name="Accent5 82 2" xfId="2669"/>
    <cellStyle name="Accent5 83" xfId="1058"/>
    <cellStyle name="Accent5 83 2" xfId="2670"/>
    <cellStyle name="Accent5 84" xfId="1059"/>
    <cellStyle name="Accent5 84 2" xfId="2671"/>
    <cellStyle name="Accent5 85" xfId="1060"/>
    <cellStyle name="Accent5 85 2" xfId="2672"/>
    <cellStyle name="Accent5 86" xfId="1061"/>
    <cellStyle name="Accent5 86 2" xfId="2673"/>
    <cellStyle name="Accent5 87" xfId="1062"/>
    <cellStyle name="Accent5 87 2" xfId="2674"/>
    <cellStyle name="Accent5 88" xfId="1063"/>
    <cellStyle name="Accent5 88 2" xfId="2675"/>
    <cellStyle name="Accent5 89" xfId="1064"/>
    <cellStyle name="Accent5 89 2" xfId="2676"/>
    <cellStyle name="Accent5 9" xfId="1065"/>
    <cellStyle name="Accent5 9 2" xfId="2677"/>
    <cellStyle name="Accent5 90" xfId="1066"/>
    <cellStyle name="Accent5 90 2" xfId="2678"/>
    <cellStyle name="Accent5 91" xfId="1067"/>
    <cellStyle name="Accent5 91 2" xfId="2679"/>
    <cellStyle name="Accent5 92" xfId="1068"/>
    <cellStyle name="Accent5 92 2" xfId="2680"/>
    <cellStyle name="Accent5 93" xfId="1069"/>
    <cellStyle name="Accent5 93 2" xfId="2681"/>
    <cellStyle name="Accent5 94" xfId="1070"/>
    <cellStyle name="Accent5 94 2" xfId="2682"/>
    <cellStyle name="Accent5 95" xfId="1071"/>
    <cellStyle name="Accent5 95 2" xfId="2683"/>
    <cellStyle name="Accent5 96" xfId="1072"/>
    <cellStyle name="Accent5 96 2" xfId="2684"/>
    <cellStyle name="Accent5 97" xfId="1073"/>
    <cellStyle name="Accent5 97 2" xfId="2685"/>
    <cellStyle name="Accent5 98" xfId="1074"/>
    <cellStyle name="Accent5 98 2" xfId="2686"/>
    <cellStyle name="Accent5 99" xfId="1075"/>
    <cellStyle name="Accent5 99 2" xfId="2687"/>
    <cellStyle name="Accent6 - 20 %" xfId="1076"/>
    <cellStyle name="Accent6 - 20 % 2" xfId="2688"/>
    <cellStyle name="Accent6 - 40 %" xfId="1077"/>
    <cellStyle name="Accent6 - 40 % 2" xfId="2689"/>
    <cellStyle name="Accent6 - 60 %" xfId="1078"/>
    <cellStyle name="Accent6 - 60 % 2" xfId="2690"/>
    <cellStyle name="Accent6 10" xfId="1079"/>
    <cellStyle name="Accent6 10 2" xfId="2691"/>
    <cellStyle name="Accent6 100" xfId="1080"/>
    <cellStyle name="Accent6 100 2" xfId="2692"/>
    <cellStyle name="Accent6 101" xfId="1081"/>
    <cellStyle name="Accent6 101 2" xfId="2693"/>
    <cellStyle name="Accent6 102" xfId="1082"/>
    <cellStyle name="Accent6 102 2" xfId="2694"/>
    <cellStyle name="Accent6 103" xfId="1083"/>
    <cellStyle name="Accent6 103 2" xfId="2695"/>
    <cellStyle name="Accent6 104" xfId="1084"/>
    <cellStyle name="Accent6 104 2" xfId="2696"/>
    <cellStyle name="Accent6 105" xfId="1085"/>
    <cellStyle name="Accent6 105 2" xfId="2697"/>
    <cellStyle name="Accent6 106" xfId="1086"/>
    <cellStyle name="Accent6 106 2" xfId="2698"/>
    <cellStyle name="Accent6 107" xfId="1087"/>
    <cellStyle name="Accent6 107 2" xfId="2699"/>
    <cellStyle name="Accent6 108" xfId="1088"/>
    <cellStyle name="Accent6 108 2" xfId="2700"/>
    <cellStyle name="Accent6 109" xfId="1089"/>
    <cellStyle name="Accent6 109 2" xfId="2701"/>
    <cellStyle name="Accent6 11" xfId="1090"/>
    <cellStyle name="Accent6 11 2" xfId="2702"/>
    <cellStyle name="Accent6 110" xfId="1091"/>
    <cellStyle name="Accent6 110 2" xfId="2703"/>
    <cellStyle name="Accent6 111" xfId="1092"/>
    <cellStyle name="Accent6 111 2" xfId="2704"/>
    <cellStyle name="Accent6 112" xfId="1093"/>
    <cellStyle name="Accent6 112 2" xfId="2705"/>
    <cellStyle name="Accent6 113" xfId="1094"/>
    <cellStyle name="Accent6 113 2" xfId="2706"/>
    <cellStyle name="Accent6 114" xfId="1095"/>
    <cellStyle name="Accent6 114 2" xfId="2707"/>
    <cellStyle name="Accent6 115" xfId="1096"/>
    <cellStyle name="Accent6 115 2" xfId="2708"/>
    <cellStyle name="Accent6 116" xfId="1097"/>
    <cellStyle name="Accent6 116 2" xfId="2709"/>
    <cellStyle name="Accent6 117" xfId="1098"/>
    <cellStyle name="Accent6 117 2" xfId="2710"/>
    <cellStyle name="Accent6 118" xfId="1099"/>
    <cellStyle name="Accent6 118 2" xfId="2711"/>
    <cellStyle name="Accent6 119" xfId="1100"/>
    <cellStyle name="Accent6 119 2" xfId="2712"/>
    <cellStyle name="Accent6 12" xfId="1101"/>
    <cellStyle name="Accent6 12 2" xfId="2713"/>
    <cellStyle name="Accent6 120" xfId="1102"/>
    <cellStyle name="Accent6 120 2" xfId="2714"/>
    <cellStyle name="Accent6 121" xfId="1103"/>
    <cellStyle name="Accent6 121 2" xfId="2715"/>
    <cellStyle name="Accent6 122" xfId="1104"/>
    <cellStyle name="Accent6 122 2" xfId="2716"/>
    <cellStyle name="Accent6 123" xfId="1105"/>
    <cellStyle name="Accent6 123 2" xfId="2717"/>
    <cellStyle name="Accent6 124" xfId="1106"/>
    <cellStyle name="Accent6 124 2" xfId="2718"/>
    <cellStyle name="Accent6 125" xfId="1107"/>
    <cellStyle name="Accent6 125 2" xfId="2719"/>
    <cellStyle name="Accent6 126" xfId="1108"/>
    <cellStyle name="Accent6 126 2" xfId="2720"/>
    <cellStyle name="Accent6 127" xfId="1109"/>
    <cellStyle name="Accent6 127 2" xfId="2721"/>
    <cellStyle name="Accent6 128" xfId="1110"/>
    <cellStyle name="Accent6 128 2" xfId="2722"/>
    <cellStyle name="Accent6 129" xfId="1111"/>
    <cellStyle name="Accent6 129 2" xfId="2723"/>
    <cellStyle name="Accent6 13" xfId="1112"/>
    <cellStyle name="Accent6 13 2" xfId="2724"/>
    <cellStyle name="Accent6 130" xfId="1113"/>
    <cellStyle name="Accent6 130 2" xfId="2725"/>
    <cellStyle name="Accent6 131" xfId="1114"/>
    <cellStyle name="Accent6 131 2" xfId="2726"/>
    <cellStyle name="Accent6 132" xfId="1115"/>
    <cellStyle name="Accent6 132 2" xfId="2727"/>
    <cellStyle name="Accent6 133" xfId="1116"/>
    <cellStyle name="Accent6 133 2" xfId="2728"/>
    <cellStyle name="Accent6 134" xfId="1117"/>
    <cellStyle name="Accent6 134 2" xfId="2729"/>
    <cellStyle name="Accent6 135" xfId="1118"/>
    <cellStyle name="Accent6 135 2" xfId="2730"/>
    <cellStyle name="Accent6 136" xfId="1119"/>
    <cellStyle name="Accent6 136 2" xfId="2731"/>
    <cellStyle name="Accent6 137" xfId="1120"/>
    <cellStyle name="Accent6 137 2" xfId="2732"/>
    <cellStyle name="Accent6 138" xfId="1121"/>
    <cellStyle name="Accent6 138 2" xfId="2733"/>
    <cellStyle name="Accent6 139" xfId="1122"/>
    <cellStyle name="Accent6 139 2" xfId="2734"/>
    <cellStyle name="Accent6 14" xfId="1123"/>
    <cellStyle name="Accent6 14 2" xfId="2735"/>
    <cellStyle name="Accent6 15" xfId="1124"/>
    <cellStyle name="Accent6 15 2" xfId="2736"/>
    <cellStyle name="Accent6 16" xfId="1125"/>
    <cellStyle name="Accent6 16 2" xfId="2737"/>
    <cellStyle name="Accent6 17" xfId="1126"/>
    <cellStyle name="Accent6 17 2" xfId="2738"/>
    <cellStyle name="Accent6 18" xfId="1127"/>
    <cellStyle name="Accent6 18 2" xfId="2739"/>
    <cellStyle name="Accent6 19" xfId="1128"/>
    <cellStyle name="Accent6 19 2" xfId="2740"/>
    <cellStyle name="Accent6 2" xfId="1129"/>
    <cellStyle name="Accent6 2 2" xfId="2741"/>
    <cellStyle name="Accent6 20" xfId="1130"/>
    <cellStyle name="Accent6 20 2" xfId="2742"/>
    <cellStyle name="Accent6 21" xfId="1131"/>
    <cellStyle name="Accent6 21 2" xfId="2743"/>
    <cellStyle name="Accent6 22" xfId="1132"/>
    <cellStyle name="Accent6 22 2" xfId="2744"/>
    <cellStyle name="Accent6 23" xfId="1133"/>
    <cellStyle name="Accent6 23 2" xfId="2745"/>
    <cellStyle name="Accent6 24" xfId="1134"/>
    <cellStyle name="Accent6 24 2" xfId="2746"/>
    <cellStyle name="Accent6 25" xfId="1135"/>
    <cellStyle name="Accent6 25 2" xfId="2747"/>
    <cellStyle name="Accent6 26" xfId="1136"/>
    <cellStyle name="Accent6 26 2" xfId="2748"/>
    <cellStyle name="Accent6 27" xfId="1137"/>
    <cellStyle name="Accent6 27 2" xfId="2749"/>
    <cellStyle name="Accent6 28" xfId="1138"/>
    <cellStyle name="Accent6 28 2" xfId="2750"/>
    <cellStyle name="Accent6 29" xfId="1139"/>
    <cellStyle name="Accent6 29 2" xfId="2751"/>
    <cellStyle name="Accent6 3" xfId="1140"/>
    <cellStyle name="Accent6 3 2" xfId="2752"/>
    <cellStyle name="Accent6 30" xfId="1141"/>
    <cellStyle name="Accent6 30 2" xfId="2753"/>
    <cellStyle name="Accent6 31" xfId="1142"/>
    <cellStyle name="Accent6 31 2" xfId="2754"/>
    <cellStyle name="Accent6 32" xfId="1143"/>
    <cellStyle name="Accent6 32 2" xfId="2755"/>
    <cellStyle name="Accent6 33" xfId="1144"/>
    <cellStyle name="Accent6 33 2" xfId="2756"/>
    <cellStyle name="Accent6 34" xfId="1145"/>
    <cellStyle name="Accent6 34 2" xfId="2757"/>
    <cellStyle name="Accent6 35" xfId="1146"/>
    <cellStyle name="Accent6 35 2" xfId="2758"/>
    <cellStyle name="Accent6 36" xfId="1147"/>
    <cellStyle name="Accent6 36 2" xfId="2759"/>
    <cellStyle name="Accent6 37" xfId="1148"/>
    <cellStyle name="Accent6 37 2" xfId="2760"/>
    <cellStyle name="Accent6 38" xfId="1149"/>
    <cellStyle name="Accent6 38 2" xfId="2761"/>
    <cellStyle name="Accent6 39" xfId="1150"/>
    <cellStyle name="Accent6 39 2" xfId="2762"/>
    <cellStyle name="Accent6 4" xfId="1151"/>
    <cellStyle name="Accent6 4 2" xfId="2763"/>
    <cellStyle name="Accent6 40" xfId="1152"/>
    <cellStyle name="Accent6 40 2" xfId="2764"/>
    <cellStyle name="Accent6 41" xfId="1153"/>
    <cellStyle name="Accent6 41 2" xfId="2765"/>
    <cellStyle name="Accent6 42" xfId="1154"/>
    <cellStyle name="Accent6 42 2" xfId="2766"/>
    <cellStyle name="Accent6 43" xfId="1155"/>
    <cellStyle name="Accent6 43 2" xfId="2767"/>
    <cellStyle name="Accent6 44" xfId="1156"/>
    <cellStyle name="Accent6 44 2" xfId="2768"/>
    <cellStyle name="Accent6 45" xfId="1157"/>
    <cellStyle name="Accent6 45 2" xfId="2769"/>
    <cellStyle name="Accent6 46" xfId="1158"/>
    <cellStyle name="Accent6 46 2" xfId="2770"/>
    <cellStyle name="Accent6 47" xfId="1159"/>
    <cellStyle name="Accent6 47 2" xfId="2771"/>
    <cellStyle name="Accent6 48" xfId="1160"/>
    <cellStyle name="Accent6 48 2" xfId="2772"/>
    <cellStyle name="Accent6 49" xfId="1161"/>
    <cellStyle name="Accent6 49 2" xfId="2773"/>
    <cellStyle name="Accent6 5" xfId="1162"/>
    <cellStyle name="Accent6 5 2" xfId="2774"/>
    <cellStyle name="Accent6 50" xfId="1163"/>
    <cellStyle name="Accent6 50 2" xfId="2775"/>
    <cellStyle name="Accent6 51" xfId="1164"/>
    <cellStyle name="Accent6 51 2" xfId="2776"/>
    <cellStyle name="Accent6 52" xfId="1165"/>
    <cellStyle name="Accent6 52 2" xfId="2777"/>
    <cellStyle name="Accent6 53" xfId="1166"/>
    <cellStyle name="Accent6 53 2" xfId="2778"/>
    <cellStyle name="Accent6 54" xfId="1167"/>
    <cellStyle name="Accent6 54 2" xfId="2779"/>
    <cellStyle name="Accent6 55" xfId="1168"/>
    <cellStyle name="Accent6 55 2" xfId="2780"/>
    <cellStyle name="Accent6 56" xfId="1169"/>
    <cellStyle name="Accent6 56 2" xfId="2781"/>
    <cellStyle name="Accent6 57" xfId="1170"/>
    <cellStyle name="Accent6 57 2" xfId="2782"/>
    <cellStyle name="Accent6 58" xfId="1171"/>
    <cellStyle name="Accent6 58 2" xfId="2783"/>
    <cellStyle name="Accent6 59" xfId="1172"/>
    <cellStyle name="Accent6 59 2" xfId="2784"/>
    <cellStyle name="Accent6 6" xfId="1173"/>
    <cellStyle name="Accent6 6 2" xfId="2785"/>
    <cellStyle name="Accent6 60" xfId="1174"/>
    <cellStyle name="Accent6 60 2" xfId="2786"/>
    <cellStyle name="Accent6 61" xfId="1175"/>
    <cellStyle name="Accent6 61 2" xfId="2787"/>
    <cellStyle name="Accent6 62" xfId="1176"/>
    <cellStyle name="Accent6 62 2" xfId="2788"/>
    <cellStyle name="Accent6 63" xfId="1177"/>
    <cellStyle name="Accent6 63 2" xfId="2789"/>
    <cellStyle name="Accent6 64" xfId="1178"/>
    <cellStyle name="Accent6 64 2" xfId="2790"/>
    <cellStyle name="Accent6 65" xfId="1179"/>
    <cellStyle name="Accent6 65 2" xfId="2791"/>
    <cellStyle name="Accent6 66" xfId="1180"/>
    <cellStyle name="Accent6 66 2" xfId="2792"/>
    <cellStyle name="Accent6 67" xfId="1181"/>
    <cellStyle name="Accent6 67 2" xfId="2793"/>
    <cellStyle name="Accent6 68" xfId="1182"/>
    <cellStyle name="Accent6 68 2" xfId="2794"/>
    <cellStyle name="Accent6 69" xfId="1183"/>
    <cellStyle name="Accent6 69 2" xfId="2795"/>
    <cellStyle name="Accent6 7" xfId="1184"/>
    <cellStyle name="Accent6 7 2" xfId="2796"/>
    <cellStyle name="Accent6 70" xfId="1185"/>
    <cellStyle name="Accent6 70 2" xfId="2797"/>
    <cellStyle name="Accent6 71" xfId="1186"/>
    <cellStyle name="Accent6 71 2" xfId="2798"/>
    <cellStyle name="Accent6 72" xfId="1187"/>
    <cellStyle name="Accent6 72 2" xfId="2799"/>
    <cellStyle name="Accent6 73" xfId="1188"/>
    <cellStyle name="Accent6 73 2" xfId="2800"/>
    <cellStyle name="Accent6 74" xfId="1189"/>
    <cellStyle name="Accent6 74 2" xfId="2801"/>
    <cellStyle name="Accent6 75" xfId="1190"/>
    <cellStyle name="Accent6 75 2" xfId="2802"/>
    <cellStyle name="Accent6 76" xfId="1191"/>
    <cellStyle name="Accent6 76 2" xfId="2803"/>
    <cellStyle name="Accent6 77" xfId="1192"/>
    <cellStyle name="Accent6 77 2" xfId="2804"/>
    <cellStyle name="Accent6 78" xfId="1193"/>
    <cellStyle name="Accent6 78 2" xfId="2805"/>
    <cellStyle name="Accent6 79" xfId="1194"/>
    <cellStyle name="Accent6 79 2" xfId="2806"/>
    <cellStyle name="Accent6 8" xfId="1195"/>
    <cellStyle name="Accent6 8 2" xfId="2807"/>
    <cellStyle name="Accent6 80" xfId="1196"/>
    <cellStyle name="Accent6 80 2" xfId="2808"/>
    <cellStyle name="Accent6 81" xfId="1197"/>
    <cellStyle name="Accent6 81 2" xfId="2809"/>
    <cellStyle name="Accent6 82" xfId="1198"/>
    <cellStyle name="Accent6 82 2" xfId="2810"/>
    <cellStyle name="Accent6 83" xfId="1199"/>
    <cellStyle name="Accent6 83 2" xfId="2811"/>
    <cellStyle name="Accent6 84" xfId="1200"/>
    <cellStyle name="Accent6 84 2" xfId="2812"/>
    <cellStyle name="Accent6 85" xfId="1201"/>
    <cellStyle name="Accent6 85 2" xfId="2813"/>
    <cellStyle name="Accent6 86" xfId="1202"/>
    <cellStyle name="Accent6 86 2" xfId="2814"/>
    <cellStyle name="Accent6 87" xfId="1203"/>
    <cellStyle name="Accent6 87 2" xfId="2815"/>
    <cellStyle name="Accent6 88" xfId="1204"/>
    <cellStyle name="Accent6 88 2" xfId="2816"/>
    <cellStyle name="Accent6 89" xfId="1205"/>
    <cellStyle name="Accent6 89 2" xfId="2817"/>
    <cellStyle name="Accent6 9" xfId="1206"/>
    <cellStyle name="Accent6 9 2" xfId="2818"/>
    <cellStyle name="Accent6 90" xfId="1207"/>
    <cellStyle name="Accent6 90 2" xfId="2819"/>
    <cellStyle name="Accent6 91" xfId="1208"/>
    <cellStyle name="Accent6 91 2" xfId="2820"/>
    <cellStyle name="Accent6 92" xfId="1209"/>
    <cellStyle name="Accent6 92 2" xfId="2821"/>
    <cellStyle name="Accent6 93" xfId="1210"/>
    <cellStyle name="Accent6 93 2" xfId="2822"/>
    <cellStyle name="Accent6 94" xfId="1211"/>
    <cellStyle name="Accent6 94 2" xfId="2823"/>
    <cellStyle name="Accent6 95" xfId="1212"/>
    <cellStyle name="Accent6 95 2" xfId="2824"/>
    <cellStyle name="Accent6 96" xfId="1213"/>
    <cellStyle name="Accent6 96 2" xfId="2825"/>
    <cellStyle name="Accent6 97" xfId="1214"/>
    <cellStyle name="Accent6 97 2" xfId="2826"/>
    <cellStyle name="Accent6 98" xfId="1215"/>
    <cellStyle name="Accent6 98 2" xfId="2827"/>
    <cellStyle name="Accent6 99" xfId="1216"/>
    <cellStyle name="Accent6 99 2" xfId="2828"/>
    <cellStyle name="ANCLAS,REZONES Y SUS PARTES,DE FUNDICION,DE HIERRO O DE ACERO" xfId="6"/>
    <cellStyle name="ANCLAS,REZONES Y SUS PARTES,DE FUNDICION,DE HIERRO O DE ACERO 2" xfId="7"/>
    <cellStyle name="ANCLAS,REZONES Y SUS PARTES,DE FUNDICION,DE HIERRO O DE ACERO 2 2" xfId="8"/>
    <cellStyle name="ANCLAS,REZONES Y SUS PARTES,DE FUNDICION,DE HIERRO O DE ACERO 2 2 2" xfId="2831"/>
    <cellStyle name="ANCLAS,REZONES Y SUS PARTES,DE FUNDICION,DE HIERRO O DE ACERO 2 3" xfId="314"/>
    <cellStyle name="ANCLAS,REZONES Y SUS PARTES,DE FUNDICION,DE HIERRO O DE ACERO 2 3 2" xfId="2832"/>
    <cellStyle name="ANCLAS,REZONES Y SUS PARTES,DE FUNDICION,DE HIERRO O DE ACERO 2 4" xfId="2830"/>
    <cellStyle name="ANCLAS,REZONES Y SUS PARTES,DE FUNDICION,DE HIERRO O DE ACERO 3" xfId="2829"/>
    <cellStyle name="annee semestre" xfId="1217"/>
    <cellStyle name="annee semestre 2" xfId="2833"/>
    <cellStyle name="annee semestre 3" xfId="3674"/>
    <cellStyle name="arial" xfId="1218"/>
    <cellStyle name="arial 2" xfId="2834"/>
    <cellStyle name="Avertissement" xfId="1219"/>
    <cellStyle name="Avertissement 2" xfId="2835"/>
    <cellStyle name="Bad 2" xfId="1220"/>
    <cellStyle name="Bad 2 2" xfId="2836"/>
    <cellStyle name="Calcul" xfId="1221"/>
    <cellStyle name="Calcul 2" xfId="2837"/>
    <cellStyle name="Calculation 2" xfId="1222"/>
    <cellStyle name="Calculation 2 2" xfId="2838"/>
    <cellStyle name="Cellule liée" xfId="1223"/>
    <cellStyle name="Cellule liée 2" xfId="2839"/>
    <cellStyle name="Check Cell 2" xfId="1224"/>
    <cellStyle name="Check Cell 2 2" xfId="2840"/>
    <cellStyle name="clsAltData" xfId="309"/>
    <cellStyle name="clsAltData 2" xfId="1225"/>
    <cellStyle name="clsAltDataPrezn1" xfId="1226"/>
    <cellStyle name="clsAltMRVData" xfId="1227"/>
    <cellStyle name="clsAltMRVData 2" xfId="2841"/>
    <cellStyle name="clsAltMRVDataPrezn1" xfId="1228"/>
    <cellStyle name="clsAltMRVDataPrezn3" xfId="1229"/>
    <cellStyle name="clsAltRowHeader" xfId="308"/>
    <cellStyle name="clsAltRowHeader 2" xfId="1230"/>
    <cellStyle name="clsAltRowHeader 2 2" xfId="2843"/>
    <cellStyle name="clsAltRowHeader 3" xfId="2842"/>
    <cellStyle name="clsBlank" xfId="1231"/>
    <cellStyle name="clsBlank 2" xfId="2844"/>
    <cellStyle name="clsColumnHeader" xfId="307"/>
    <cellStyle name="clsColumnHeader 2" xfId="1232"/>
    <cellStyle name="clsColumnHeader 2 2" xfId="2846"/>
    <cellStyle name="clsColumnHeader 3" xfId="2845"/>
    <cellStyle name="clsData" xfId="311"/>
    <cellStyle name="clsData 2" xfId="1233"/>
    <cellStyle name="clsDataPrezn1" xfId="1234"/>
    <cellStyle name="clsDefault" xfId="1235"/>
    <cellStyle name="clsDefault 2" xfId="2847"/>
    <cellStyle name="clsFooter" xfId="1236"/>
    <cellStyle name="clsFooter 2" xfId="2848"/>
    <cellStyle name="clsIndexTableData" xfId="1237"/>
    <cellStyle name="clsIndexTableData 2" xfId="2849"/>
    <cellStyle name="clsIndexTableHdr" xfId="1238"/>
    <cellStyle name="clsIndexTableHdr 2" xfId="2850"/>
    <cellStyle name="clsIndexTableTitle" xfId="312"/>
    <cellStyle name="clsIndexTableTitle 2" xfId="2851"/>
    <cellStyle name="clsMRVData" xfId="1239"/>
    <cellStyle name="clsMRVData 2" xfId="2852"/>
    <cellStyle name="clsMRVDataPrezn1" xfId="1240"/>
    <cellStyle name="clsReportFooter" xfId="1241"/>
    <cellStyle name="clsReportFooter 2" xfId="2853"/>
    <cellStyle name="clsReportHeader" xfId="306"/>
    <cellStyle name="clsReportHeader 2" xfId="1242"/>
    <cellStyle name="clsReportHeader 2 2" xfId="2855"/>
    <cellStyle name="clsReportHeader 3" xfId="2854"/>
    <cellStyle name="clsRowHeader" xfId="310"/>
    <cellStyle name="clsRowHeader 2" xfId="2856"/>
    <cellStyle name="clsScale" xfId="1243"/>
    <cellStyle name="clsScale 2" xfId="2857"/>
    <cellStyle name="clsSection" xfId="1244"/>
    <cellStyle name="clsSection 2" xfId="2858"/>
    <cellStyle name="Comma" xfId="1929" builtinId="3"/>
    <cellStyle name="Comma 10" xfId="9"/>
    <cellStyle name="Comma 11" xfId="325"/>
    <cellStyle name="Comma 12" xfId="327"/>
    <cellStyle name="Comma 12 2" xfId="1245"/>
    <cellStyle name="Comma 13" xfId="1246"/>
    <cellStyle name="Comma 2" xfId="10"/>
    <cellStyle name="Comma 2 2" xfId="11"/>
    <cellStyle name="Comma 2 2 2" xfId="1247"/>
    <cellStyle name="Comma 2 3" xfId="12"/>
    <cellStyle name="Comma 2 3 2" xfId="1248"/>
    <cellStyle name="Comma 2 4" xfId="315"/>
    <cellStyle name="Comma 2 4 2" xfId="1249"/>
    <cellStyle name="Comma 2 5" xfId="1250"/>
    <cellStyle name="Comma 2 6" xfId="1251"/>
    <cellStyle name="Comma 2 7" xfId="3657"/>
    <cellStyle name="Comma 3" xfId="13"/>
    <cellStyle name="Comma 3 2" xfId="14"/>
    <cellStyle name="Comma 3 2 2" xfId="1252"/>
    <cellStyle name="Comma 3 3" xfId="15"/>
    <cellStyle name="Comma 3 3 2" xfId="1253"/>
    <cellStyle name="Comma 3 3 3" xfId="1254"/>
    <cellStyle name="Comma 3 3 4" xfId="1255"/>
    <cellStyle name="Comma 3 4" xfId="316"/>
    <cellStyle name="Comma 3 4 2" xfId="1256"/>
    <cellStyle name="Comma 3 5" xfId="1257"/>
    <cellStyle name="Comma 3 6" xfId="1258"/>
    <cellStyle name="Comma 3 7" xfId="3656"/>
    <cellStyle name="Comma 4" xfId="16"/>
    <cellStyle name="Comma 4 2" xfId="17"/>
    <cellStyle name="Comma 5" xfId="18"/>
    <cellStyle name="Comma 5 2" xfId="19"/>
    <cellStyle name="Comma 5 3" xfId="20"/>
    <cellStyle name="Comma 5 4" xfId="317"/>
    <cellStyle name="Comma 6" xfId="21"/>
    <cellStyle name="Comma 6 2" xfId="1259"/>
    <cellStyle name="Comma 7" xfId="22"/>
    <cellStyle name="Comma 7 2" xfId="1260"/>
    <cellStyle name="Comma 7 3" xfId="1261"/>
    <cellStyle name="Comma 7 4" xfId="1262"/>
    <cellStyle name="Comma 8" xfId="23"/>
    <cellStyle name="Comma 8 2" xfId="1263"/>
    <cellStyle name="Comma 8 3" xfId="1264"/>
    <cellStyle name="Comma 8 4" xfId="1265"/>
    <cellStyle name="Comma 9" xfId="303"/>
    <cellStyle name="Comma 9 2" xfId="1266"/>
    <cellStyle name="Comma0" xfId="1267"/>
    <cellStyle name="Commentaire" xfId="1268"/>
    <cellStyle name="Commentaire 2" xfId="1269"/>
    <cellStyle name="Commentaire 2 2" xfId="2860"/>
    <cellStyle name="Commentaire 3" xfId="2859"/>
    <cellStyle name="Currency0" xfId="1270"/>
    <cellStyle name="Date" xfId="1271"/>
    <cellStyle name="données" xfId="1272"/>
    <cellStyle name="donnéesbord" xfId="1273"/>
    <cellStyle name="Emphase 1" xfId="1274"/>
    <cellStyle name="Emphase 1 2" xfId="2861"/>
    <cellStyle name="Emphase 2" xfId="1275"/>
    <cellStyle name="Emphase 2 2" xfId="2862"/>
    <cellStyle name="Emphase 3" xfId="1276"/>
    <cellStyle name="Emphase 3 2" xfId="2863"/>
    <cellStyle name="Entrée" xfId="1277"/>
    <cellStyle name="Entrée 2" xfId="2864"/>
    <cellStyle name="Euro" xfId="1278"/>
    <cellStyle name="Euro 2" xfId="1279"/>
    <cellStyle name="Euro_BEN (2)" xfId="1280"/>
    <cellStyle name="Explanatory Text 2" xfId="1281"/>
    <cellStyle name="Explanatory Text 2 2" xfId="2865"/>
    <cellStyle name="Fixed" xfId="1282"/>
    <cellStyle name="Footnote" xfId="1283"/>
    <cellStyle name="Good 2" xfId="1284"/>
    <cellStyle name="Good 2 2" xfId="2866"/>
    <cellStyle name="Grey" xfId="1285"/>
    <cellStyle name="Heading" xfId="1286"/>
    <cellStyle name="Heading 1 2" xfId="1287"/>
    <cellStyle name="Heading 1 2 2" xfId="2868"/>
    <cellStyle name="Heading 2 2" xfId="1288"/>
    <cellStyle name="Heading 2 2 2" xfId="2869"/>
    <cellStyle name="Heading 3 2" xfId="1289"/>
    <cellStyle name="Heading 3 2 2" xfId="2870"/>
    <cellStyle name="Heading 4 2" xfId="1290"/>
    <cellStyle name="Heading 4 2 2" xfId="2871"/>
    <cellStyle name="Heading 5" xfId="2867"/>
    <cellStyle name="Hipervínculo_IIF" xfId="1291"/>
    <cellStyle name="Hyperlink" xfId="1" builtinId="8"/>
    <cellStyle name="Hyperlink 2" xfId="24"/>
    <cellStyle name="Hyperlink 2 2" xfId="2872"/>
    <cellStyle name="Hyperlink 3" xfId="25"/>
    <cellStyle name="Hyperlink 3 2" xfId="2873"/>
    <cellStyle name="Hyperlink 4" xfId="26"/>
    <cellStyle name="Hyperlink 4 2" xfId="1292"/>
    <cellStyle name="Hyperlink 4 2 2" xfId="2875"/>
    <cellStyle name="Hyperlink 4 3" xfId="2874"/>
    <cellStyle name="Hyperlink 5" xfId="27"/>
    <cellStyle name="Hyperlink 5 2" xfId="2876"/>
    <cellStyle name="Hyperlink 6" xfId="2877"/>
    <cellStyle name="Hyperlink 7" xfId="1940"/>
    <cellStyle name="imf-one decimal" xfId="1293"/>
    <cellStyle name="imf-zero decimal" xfId="1294"/>
    <cellStyle name="Input [yellow]" xfId="1295"/>
    <cellStyle name="Input 10" xfId="1296"/>
    <cellStyle name="Input 10 2" xfId="2878"/>
    <cellStyle name="Input 100" xfId="1297"/>
    <cellStyle name="Input 100 2" xfId="2879"/>
    <cellStyle name="Input 101" xfId="1298"/>
    <cellStyle name="Input 101 2" xfId="2880"/>
    <cellStyle name="Input 102" xfId="1299"/>
    <cellStyle name="Input 102 2" xfId="2881"/>
    <cellStyle name="Input 103" xfId="1300"/>
    <cellStyle name="Input 103 2" xfId="2882"/>
    <cellStyle name="Input 104" xfId="1301"/>
    <cellStyle name="Input 104 2" xfId="2883"/>
    <cellStyle name="Input 105" xfId="1302"/>
    <cellStyle name="Input 105 2" xfId="2884"/>
    <cellStyle name="Input 106" xfId="1303"/>
    <cellStyle name="Input 106 2" xfId="2885"/>
    <cellStyle name="Input 107" xfId="1304"/>
    <cellStyle name="Input 107 2" xfId="2886"/>
    <cellStyle name="Input 108" xfId="1305"/>
    <cellStyle name="Input 108 2" xfId="2887"/>
    <cellStyle name="Input 109" xfId="1306"/>
    <cellStyle name="Input 109 2" xfId="2888"/>
    <cellStyle name="Input 11" xfId="1307"/>
    <cellStyle name="Input 11 2" xfId="2889"/>
    <cellStyle name="Input 110" xfId="1308"/>
    <cellStyle name="Input 110 2" xfId="2890"/>
    <cellStyle name="Input 111" xfId="1309"/>
    <cellStyle name="Input 111 2" xfId="2891"/>
    <cellStyle name="Input 112" xfId="1310"/>
    <cellStyle name="Input 112 2" xfId="2892"/>
    <cellStyle name="Input 113" xfId="1311"/>
    <cellStyle name="Input 113 2" xfId="2893"/>
    <cellStyle name="Input 114" xfId="1312"/>
    <cellStyle name="Input 114 2" xfId="2894"/>
    <cellStyle name="Input 115" xfId="1313"/>
    <cellStyle name="Input 115 2" xfId="2895"/>
    <cellStyle name="Input 116" xfId="1314"/>
    <cellStyle name="Input 116 2" xfId="2896"/>
    <cellStyle name="Input 117" xfId="1315"/>
    <cellStyle name="Input 117 2" xfId="2897"/>
    <cellStyle name="Input 118" xfId="1316"/>
    <cellStyle name="Input 118 2" xfId="2898"/>
    <cellStyle name="Input 119" xfId="1317"/>
    <cellStyle name="Input 119 2" xfId="2899"/>
    <cellStyle name="Input 12" xfId="1318"/>
    <cellStyle name="Input 12 2" xfId="2900"/>
    <cellStyle name="Input 120" xfId="1319"/>
    <cellStyle name="Input 120 2" xfId="2901"/>
    <cellStyle name="Input 121" xfId="1320"/>
    <cellStyle name="Input 121 2" xfId="2902"/>
    <cellStyle name="Input 122" xfId="1321"/>
    <cellStyle name="Input 122 2" xfId="2903"/>
    <cellStyle name="Input 123" xfId="1322"/>
    <cellStyle name="Input 123 2" xfId="2904"/>
    <cellStyle name="Input 124" xfId="1323"/>
    <cellStyle name="Input 124 2" xfId="2905"/>
    <cellStyle name="Input 125" xfId="1324"/>
    <cellStyle name="Input 125 2" xfId="2906"/>
    <cellStyle name="Input 126" xfId="1325"/>
    <cellStyle name="Input 126 2" xfId="2907"/>
    <cellStyle name="Input 127" xfId="1326"/>
    <cellStyle name="Input 127 2" xfId="2908"/>
    <cellStyle name="Input 128" xfId="1327"/>
    <cellStyle name="Input 128 2" xfId="2909"/>
    <cellStyle name="Input 129" xfId="1328"/>
    <cellStyle name="Input 129 2" xfId="2910"/>
    <cellStyle name="Input 13" xfId="1329"/>
    <cellStyle name="Input 13 2" xfId="2911"/>
    <cellStyle name="Input 130" xfId="1330"/>
    <cellStyle name="Input 130 2" xfId="2912"/>
    <cellStyle name="Input 131" xfId="1331"/>
    <cellStyle name="Input 131 2" xfId="2913"/>
    <cellStyle name="Input 132" xfId="1332"/>
    <cellStyle name="Input 132 2" xfId="2914"/>
    <cellStyle name="Input 133" xfId="1333"/>
    <cellStyle name="Input 133 2" xfId="2915"/>
    <cellStyle name="Input 134" xfId="1334"/>
    <cellStyle name="Input 134 2" xfId="2916"/>
    <cellStyle name="Input 135" xfId="1335"/>
    <cellStyle name="Input 135 2" xfId="2917"/>
    <cellStyle name="Input 136" xfId="1336"/>
    <cellStyle name="Input 136 2" xfId="2918"/>
    <cellStyle name="Input 137" xfId="1337"/>
    <cellStyle name="Input 137 2" xfId="2919"/>
    <cellStyle name="Input 138" xfId="1338"/>
    <cellStyle name="Input 138 2" xfId="2920"/>
    <cellStyle name="Input 14" xfId="1339"/>
    <cellStyle name="Input 14 2" xfId="2921"/>
    <cellStyle name="Input 15" xfId="1340"/>
    <cellStyle name="Input 15 2" xfId="2922"/>
    <cellStyle name="Input 16" xfId="1341"/>
    <cellStyle name="Input 16 2" xfId="2923"/>
    <cellStyle name="Input 17" xfId="1342"/>
    <cellStyle name="Input 17 2" xfId="2924"/>
    <cellStyle name="Input 18" xfId="1343"/>
    <cellStyle name="Input 18 2" xfId="2925"/>
    <cellStyle name="Input 19" xfId="1344"/>
    <cellStyle name="Input 19 2" xfId="2926"/>
    <cellStyle name="Input 2" xfId="1345"/>
    <cellStyle name="Input 2 2" xfId="2927"/>
    <cellStyle name="Input 20" xfId="1346"/>
    <cellStyle name="Input 20 2" xfId="2928"/>
    <cellStyle name="Input 21" xfId="1347"/>
    <cellStyle name="Input 21 2" xfId="2929"/>
    <cellStyle name="Input 22" xfId="1348"/>
    <cellStyle name="Input 22 2" xfId="2930"/>
    <cellStyle name="Input 23" xfId="1349"/>
    <cellStyle name="Input 23 2" xfId="2931"/>
    <cellStyle name="Input 24" xfId="1350"/>
    <cellStyle name="Input 24 2" xfId="2932"/>
    <cellStyle name="Input 25" xfId="1351"/>
    <cellStyle name="Input 25 2" xfId="2933"/>
    <cellStyle name="Input 26" xfId="1352"/>
    <cellStyle name="Input 26 2" xfId="2934"/>
    <cellStyle name="Input 27" xfId="1353"/>
    <cellStyle name="Input 27 2" xfId="2935"/>
    <cellStyle name="Input 28" xfId="1354"/>
    <cellStyle name="Input 28 2" xfId="2936"/>
    <cellStyle name="Input 29" xfId="1355"/>
    <cellStyle name="Input 29 2" xfId="2937"/>
    <cellStyle name="Input 3" xfId="1356"/>
    <cellStyle name="Input 3 2" xfId="2938"/>
    <cellStyle name="Input 30" xfId="1357"/>
    <cellStyle name="Input 30 2" xfId="2939"/>
    <cellStyle name="Input 31" xfId="1358"/>
    <cellStyle name="Input 31 2" xfId="2940"/>
    <cellStyle name="Input 32" xfId="1359"/>
    <cellStyle name="Input 32 2" xfId="2941"/>
    <cellStyle name="Input 33" xfId="1360"/>
    <cellStyle name="Input 33 2" xfId="2942"/>
    <cellStyle name="Input 34" xfId="1361"/>
    <cellStyle name="Input 34 2" xfId="2943"/>
    <cellStyle name="Input 35" xfId="1362"/>
    <cellStyle name="Input 35 2" xfId="2944"/>
    <cellStyle name="Input 36" xfId="1363"/>
    <cellStyle name="Input 36 2" xfId="2945"/>
    <cellStyle name="Input 37" xfId="1364"/>
    <cellStyle name="Input 37 2" xfId="2946"/>
    <cellStyle name="Input 38" xfId="1365"/>
    <cellStyle name="Input 38 2" xfId="2947"/>
    <cellStyle name="Input 39" xfId="1366"/>
    <cellStyle name="Input 39 2" xfId="2948"/>
    <cellStyle name="Input 4" xfId="1367"/>
    <cellStyle name="Input 4 2" xfId="2949"/>
    <cellStyle name="Input 40" xfId="1368"/>
    <cellStyle name="Input 40 2" xfId="2950"/>
    <cellStyle name="Input 41" xfId="1369"/>
    <cellStyle name="Input 41 2" xfId="2951"/>
    <cellStyle name="Input 42" xfId="1370"/>
    <cellStyle name="Input 42 2" xfId="2952"/>
    <cellStyle name="Input 43" xfId="1371"/>
    <cellStyle name="Input 43 2" xfId="2953"/>
    <cellStyle name="Input 44" xfId="1372"/>
    <cellStyle name="Input 44 2" xfId="2954"/>
    <cellStyle name="Input 45" xfId="1373"/>
    <cellStyle name="Input 45 2" xfId="2955"/>
    <cellStyle name="Input 46" xfId="1374"/>
    <cellStyle name="Input 46 2" xfId="2956"/>
    <cellStyle name="Input 47" xfId="1375"/>
    <cellStyle name="Input 47 2" xfId="2957"/>
    <cellStyle name="Input 48" xfId="1376"/>
    <cellStyle name="Input 48 2" xfId="2958"/>
    <cellStyle name="Input 49" xfId="1377"/>
    <cellStyle name="Input 49 2" xfId="2959"/>
    <cellStyle name="Input 5" xfId="1378"/>
    <cellStyle name="Input 5 2" xfId="2960"/>
    <cellStyle name="Input 50" xfId="1379"/>
    <cellStyle name="Input 50 2" xfId="2961"/>
    <cellStyle name="Input 51" xfId="1380"/>
    <cellStyle name="Input 51 2" xfId="2962"/>
    <cellStyle name="Input 52" xfId="1381"/>
    <cellStyle name="Input 52 2" xfId="2963"/>
    <cellStyle name="Input 53" xfId="1382"/>
    <cellStyle name="Input 53 2" xfId="2964"/>
    <cellStyle name="Input 54" xfId="1383"/>
    <cellStyle name="Input 54 2" xfId="2965"/>
    <cellStyle name="Input 55" xfId="1384"/>
    <cellStyle name="Input 55 2" xfId="2966"/>
    <cellStyle name="Input 56" xfId="1385"/>
    <cellStyle name="Input 56 2" xfId="2967"/>
    <cellStyle name="Input 57" xfId="1386"/>
    <cellStyle name="Input 57 2" xfId="2968"/>
    <cellStyle name="Input 58" xfId="1387"/>
    <cellStyle name="Input 58 2" xfId="2969"/>
    <cellStyle name="Input 59" xfId="1388"/>
    <cellStyle name="Input 59 2" xfId="2970"/>
    <cellStyle name="Input 6" xfId="1389"/>
    <cellStyle name="Input 6 2" xfId="2971"/>
    <cellStyle name="Input 60" xfId="1390"/>
    <cellStyle name="Input 60 2" xfId="2972"/>
    <cellStyle name="Input 61" xfId="1391"/>
    <cellStyle name="Input 61 2" xfId="2973"/>
    <cellStyle name="Input 62" xfId="1392"/>
    <cellStyle name="Input 62 2" xfId="2974"/>
    <cellStyle name="Input 63" xfId="1393"/>
    <cellStyle name="Input 63 2" xfId="2975"/>
    <cellStyle name="Input 64" xfId="1394"/>
    <cellStyle name="Input 64 2" xfId="2976"/>
    <cellStyle name="Input 65" xfId="1395"/>
    <cellStyle name="Input 65 2" xfId="2977"/>
    <cellStyle name="Input 66" xfId="1396"/>
    <cellStyle name="Input 66 2" xfId="2978"/>
    <cellStyle name="Input 67" xfId="1397"/>
    <cellStyle name="Input 67 2" xfId="2979"/>
    <cellStyle name="Input 68" xfId="1398"/>
    <cellStyle name="Input 68 2" xfId="2980"/>
    <cellStyle name="Input 69" xfId="1399"/>
    <cellStyle name="Input 69 2" xfId="2981"/>
    <cellStyle name="Input 7" xfId="1400"/>
    <cellStyle name="Input 7 2" xfId="2982"/>
    <cellStyle name="Input 70" xfId="1401"/>
    <cellStyle name="Input 70 2" xfId="2983"/>
    <cellStyle name="Input 71" xfId="1402"/>
    <cellStyle name="Input 71 2" xfId="2984"/>
    <cellStyle name="Input 72" xfId="1403"/>
    <cellStyle name="Input 72 2" xfId="2985"/>
    <cellStyle name="Input 73" xfId="1404"/>
    <cellStyle name="Input 73 2" xfId="2986"/>
    <cellStyle name="Input 74" xfId="1405"/>
    <cellStyle name="Input 74 2" xfId="2987"/>
    <cellStyle name="Input 75" xfId="1406"/>
    <cellStyle name="Input 75 2" xfId="2988"/>
    <cellStyle name="Input 76" xfId="1407"/>
    <cellStyle name="Input 76 2" xfId="2989"/>
    <cellStyle name="Input 77" xfId="1408"/>
    <cellStyle name="Input 77 2" xfId="2990"/>
    <cellStyle name="Input 78" xfId="1409"/>
    <cellStyle name="Input 78 2" xfId="2991"/>
    <cellStyle name="Input 79" xfId="1410"/>
    <cellStyle name="Input 79 2" xfId="2992"/>
    <cellStyle name="Input 8" xfId="1411"/>
    <cellStyle name="Input 8 2" xfId="2993"/>
    <cellStyle name="Input 80" xfId="1412"/>
    <cellStyle name="Input 80 2" xfId="2994"/>
    <cellStyle name="Input 81" xfId="1413"/>
    <cellStyle name="Input 81 2" xfId="2995"/>
    <cellStyle name="Input 82" xfId="1414"/>
    <cellStyle name="Input 82 2" xfId="2996"/>
    <cellStyle name="Input 83" xfId="1415"/>
    <cellStyle name="Input 83 2" xfId="2997"/>
    <cellStyle name="Input 84" xfId="1416"/>
    <cellStyle name="Input 84 2" xfId="2998"/>
    <cellStyle name="Input 85" xfId="1417"/>
    <cellStyle name="Input 85 2" xfId="2999"/>
    <cellStyle name="Input 86" xfId="1418"/>
    <cellStyle name="Input 86 2" xfId="3000"/>
    <cellStyle name="Input 87" xfId="1419"/>
    <cellStyle name="Input 87 2" xfId="3001"/>
    <cellStyle name="Input 88" xfId="1420"/>
    <cellStyle name="Input 88 2" xfId="3002"/>
    <cellStyle name="Input 89" xfId="1421"/>
    <cellStyle name="Input 89 2" xfId="3003"/>
    <cellStyle name="Input 9" xfId="1422"/>
    <cellStyle name="Input 9 2" xfId="3004"/>
    <cellStyle name="Input 90" xfId="1423"/>
    <cellStyle name="Input 90 2" xfId="3005"/>
    <cellStyle name="Input 91" xfId="1424"/>
    <cellStyle name="Input 91 2" xfId="3006"/>
    <cellStyle name="Input 92" xfId="1425"/>
    <cellStyle name="Input 92 2" xfId="3007"/>
    <cellStyle name="Input 93" xfId="1426"/>
    <cellStyle name="Input 93 2" xfId="3008"/>
    <cellStyle name="Input 94" xfId="1427"/>
    <cellStyle name="Input 94 2" xfId="3009"/>
    <cellStyle name="Input 95" xfId="1428"/>
    <cellStyle name="Input 95 2" xfId="3010"/>
    <cellStyle name="Input 96" xfId="1429"/>
    <cellStyle name="Input 96 2" xfId="3011"/>
    <cellStyle name="Input 97" xfId="1430"/>
    <cellStyle name="Input 97 2" xfId="3012"/>
    <cellStyle name="Input 98" xfId="1431"/>
    <cellStyle name="Input 98 2" xfId="3013"/>
    <cellStyle name="Input 99" xfId="1432"/>
    <cellStyle name="Input 99 2" xfId="3014"/>
    <cellStyle name="Insatisfaisant" xfId="1433"/>
    <cellStyle name="Insatisfaisant 2" xfId="3015"/>
    <cellStyle name="Linked Cell 2" xfId="1434"/>
    <cellStyle name="Linked Cell 2 2" xfId="3016"/>
    <cellStyle name="m49048872" xfId="1435"/>
    <cellStyle name="m49048872 2" xfId="3017"/>
    <cellStyle name="Microsoft Excel found an error in the formula you entered. Do you want to accept the correction proposed below?_x000a__x000a_|_x000a__x000a_• To accept the correction, click Yes._x000a_• To close this message and correct the formula yourself, click No." xfId="1436"/>
    <cellStyle name="Microsoft Excel found an error in the formula you entered. Do you want to accept the correction proposed below?_x000a__x000a_|_x000a__x000a_• To accept the correction, click Yes._x000a_• To close this message and correct the formula yourself, click No. 2" xfId="3018"/>
    <cellStyle name="Millares [0]_BALPROGRAMA2001R" xfId="1437"/>
    <cellStyle name="Millares_BALPROGRAMA2001R" xfId="1438"/>
    <cellStyle name="Milliers 2" xfId="3675"/>
    <cellStyle name="Milliers 3" xfId="1439"/>
    <cellStyle name="Milliers_Total population_r8" xfId="1440"/>
    <cellStyle name="Moeda [0]_A96Parte1" xfId="1441"/>
    <cellStyle name="Moeda_A96Parte1" xfId="1442"/>
    <cellStyle name="Moneda [0]_BALPROGRAMA2001R" xfId="1443"/>
    <cellStyle name="Moneda_BALPROGRAMA2001R" xfId="1444"/>
    <cellStyle name="MS_Arabic" xfId="1445"/>
    <cellStyle name="Neutral 2" xfId="1446"/>
    <cellStyle name="Neutral 2 2" xfId="3019"/>
    <cellStyle name="Neutre" xfId="1447"/>
    <cellStyle name="Neutre 2" xfId="3020"/>
    <cellStyle name="Non défini" xfId="1448"/>
    <cellStyle name="Non défini 2" xfId="3021"/>
    <cellStyle name="Normal" xfId="0" builtinId="0"/>
    <cellStyle name="Normal - Style1" xfId="1449"/>
    <cellStyle name="Normal - Style1 2" xfId="3022"/>
    <cellStyle name="Normal - Style2" xfId="1450"/>
    <cellStyle name="Normal - Style2 2" xfId="3023"/>
    <cellStyle name="Normal 10" xfId="28"/>
    <cellStyle name="Normal 10 2" xfId="1451"/>
    <cellStyle name="Normal 10 2 2" xfId="3025"/>
    <cellStyle name="Normal 10 3" xfId="3024"/>
    <cellStyle name="Normal 100" xfId="29"/>
    <cellStyle name="Normal 100 2" xfId="1452"/>
    <cellStyle name="Normal 100 2 2" xfId="3027"/>
    <cellStyle name="Normal 100 3" xfId="3026"/>
    <cellStyle name="Normal 101" xfId="30"/>
    <cellStyle name="Normal 101 2" xfId="1453"/>
    <cellStyle name="Normal 101 2 2" xfId="3029"/>
    <cellStyle name="Normal 101 3" xfId="3028"/>
    <cellStyle name="Normal 102" xfId="31"/>
    <cellStyle name="Normal 102 2" xfId="1454"/>
    <cellStyle name="Normal 102 2 2" xfId="3031"/>
    <cellStyle name="Normal 102 3" xfId="3030"/>
    <cellStyle name="Normal 103" xfId="32"/>
    <cellStyle name="Normal 103 2" xfId="1455"/>
    <cellStyle name="Normal 103 2 2" xfId="3033"/>
    <cellStyle name="Normal 103 3" xfId="3032"/>
    <cellStyle name="Normal 104" xfId="33"/>
    <cellStyle name="Normal 104 2" xfId="1456"/>
    <cellStyle name="Normal 104 2 2" xfId="3035"/>
    <cellStyle name="Normal 104 3" xfId="3034"/>
    <cellStyle name="Normal 105" xfId="34"/>
    <cellStyle name="Normal 105 2" xfId="1457"/>
    <cellStyle name="Normal 105 2 2" xfId="3037"/>
    <cellStyle name="Normal 105 3" xfId="3036"/>
    <cellStyle name="Normal 106" xfId="35"/>
    <cellStyle name="Normal 106 2" xfId="1458"/>
    <cellStyle name="Normal 106 2 2" xfId="3039"/>
    <cellStyle name="Normal 106 3" xfId="3038"/>
    <cellStyle name="Normal 107" xfId="36"/>
    <cellStyle name="Normal 107 2" xfId="1459"/>
    <cellStyle name="Normal 107 2 2" xfId="3041"/>
    <cellStyle name="Normal 107 3" xfId="3040"/>
    <cellStyle name="Normal 108" xfId="37"/>
    <cellStyle name="Normal 108 2" xfId="1460"/>
    <cellStyle name="Normal 108 2 2" xfId="3043"/>
    <cellStyle name="Normal 108 3" xfId="3042"/>
    <cellStyle name="Normal 109" xfId="38"/>
    <cellStyle name="Normal 109 2" xfId="1461"/>
    <cellStyle name="Normal 109 2 2" xfId="3045"/>
    <cellStyle name="Normal 109 3" xfId="3044"/>
    <cellStyle name="Normal 11" xfId="39"/>
    <cellStyle name="Normal 11 2" xfId="1462"/>
    <cellStyle name="Normal 11 2 2" xfId="3047"/>
    <cellStyle name="Normal 11 3" xfId="1463"/>
    <cellStyle name="Normal 11 3 2" xfId="3048"/>
    <cellStyle name="Normal 11 4" xfId="3046"/>
    <cellStyle name="Normal 110" xfId="40"/>
    <cellStyle name="Normal 110 2" xfId="1464"/>
    <cellStyle name="Normal 110 2 2" xfId="3050"/>
    <cellStyle name="Normal 110 3" xfId="3049"/>
    <cellStyle name="Normal 111" xfId="41"/>
    <cellStyle name="Normal 111 2" xfId="1465"/>
    <cellStyle name="Normal 111 2 2" xfId="3052"/>
    <cellStyle name="Normal 111 3" xfId="3051"/>
    <cellStyle name="Normal 112" xfId="42"/>
    <cellStyle name="Normal 112 2" xfId="1466"/>
    <cellStyle name="Normal 112 2 2" xfId="3054"/>
    <cellStyle name="Normal 112 3" xfId="3053"/>
    <cellStyle name="Normal 113" xfId="43"/>
    <cellStyle name="Normal 113 2" xfId="1467"/>
    <cellStyle name="Normal 113 2 2" xfId="3056"/>
    <cellStyle name="Normal 113 3" xfId="3055"/>
    <cellStyle name="Normal 114" xfId="44"/>
    <cellStyle name="Normal 114 2" xfId="1468"/>
    <cellStyle name="Normal 114 2 2" xfId="3058"/>
    <cellStyle name="Normal 114 3" xfId="3057"/>
    <cellStyle name="Normal 115" xfId="45"/>
    <cellStyle name="Normal 115 2" xfId="1469"/>
    <cellStyle name="Normal 115 2 2" xfId="3060"/>
    <cellStyle name="Normal 115 3" xfId="3059"/>
    <cellStyle name="Normal 116" xfId="46"/>
    <cellStyle name="Normal 116 2" xfId="1470"/>
    <cellStyle name="Normal 116 2 2" xfId="3062"/>
    <cellStyle name="Normal 116 3" xfId="3061"/>
    <cellStyle name="Normal 117" xfId="47"/>
    <cellStyle name="Normal 117 2" xfId="1471"/>
    <cellStyle name="Normal 117 2 2" xfId="3064"/>
    <cellStyle name="Normal 117 3" xfId="3063"/>
    <cellStyle name="Normal 118" xfId="48"/>
    <cellStyle name="Normal 118 2" xfId="1472"/>
    <cellStyle name="Normal 118 2 2" xfId="3066"/>
    <cellStyle name="Normal 118 3" xfId="3065"/>
    <cellStyle name="Normal 119" xfId="49"/>
    <cellStyle name="Normal 119 2" xfId="1473"/>
    <cellStyle name="Normal 119 2 2" xfId="3068"/>
    <cellStyle name="Normal 119 3" xfId="3067"/>
    <cellStyle name="Normal 12" xfId="50"/>
    <cellStyle name="Normal 12 2" xfId="326"/>
    <cellStyle name="Normal 12 2 2" xfId="3070"/>
    <cellStyle name="Normal 12 3" xfId="1474"/>
    <cellStyle name="Normal 12 3 2" xfId="3071"/>
    <cellStyle name="Normal 12 4" xfId="3069"/>
    <cellStyle name="Normal 120" xfId="51"/>
    <cellStyle name="Normal 120 2" xfId="1475"/>
    <cellStyle name="Normal 120 2 2" xfId="3073"/>
    <cellStyle name="Normal 120 3" xfId="3072"/>
    <cellStyle name="Normal 121" xfId="52"/>
    <cellStyle name="Normal 121 2" xfId="1476"/>
    <cellStyle name="Normal 121 2 2" xfId="3075"/>
    <cellStyle name="Normal 121 3" xfId="3074"/>
    <cellStyle name="Normal 122" xfId="53"/>
    <cellStyle name="Normal 122 2" xfId="1477"/>
    <cellStyle name="Normal 122 2 2" xfId="3077"/>
    <cellStyle name="Normal 122 3" xfId="3076"/>
    <cellStyle name="Normal 123" xfId="54"/>
    <cellStyle name="Normal 123 2" xfId="1478"/>
    <cellStyle name="Normal 123 2 2" xfId="3079"/>
    <cellStyle name="Normal 123 3" xfId="3078"/>
    <cellStyle name="Normal 124" xfId="55"/>
    <cellStyle name="Normal 124 2" xfId="1479"/>
    <cellStyle name="Normal 124 2 2" xfId="3081"/>
    <cellStyle name="Normal 124 3" xfId="3080"/>
    <cellStyle name="Normal 125" xfId="56"/>
    <cellStyle name="Normal 125 2" xfId="1480"/>
    <cellStyle name="Normal 125 2 2" xfId="3083"/>
    <cellStyle name="Normal 125 3" xfId="3082"/>
    <cellStyle name="Normal 126" xfId="57"/>
    <cellStyle name="Normal 126 2" xfId="1481"/>
    <cellStyle name="Normal 126 2 2" xfId="3085"/>
    <cellStyle name="Normal 126 3" xfId="3084"/>
    <cellStyle name="Normal 127" xfId="58"/>
    <cellStyle name="Normal 127 2" xfId="1482"/>
    <cellStyle name="Normal 127 2 2" xfId="3087"/>
    <cellStyle name="Normal 127 3" xfId="3086"/>
    <cellStyle name="Normal 128" xfId="59"/>
    <cellStyle name="Normal 128 2" xfId="1483"/>
    <cellStyle name="Normal 128 2 2" xfId="3089"/>
    <cellStyle name="Normal 128 3" xfId="3088"/>
    <cellStyle name="Normal 129" xfId="60"/>
    <cellStyle name="Normal 129 2" xfId="1484"/>
    <cellStyle name="Normal 129 2 2" xfId="3091"/>
    <cellStyle name="Normal 129 3" xfId="3090"/>
    <cellStyle name="Normal 13" xfId="61"/>
    <cellStyle name="Normal 13 2" xfId="1485"/>
    <cellStyle name="Normal 13 2 2" xfId="3093"/>
    <cellStyle name="Normal 13 3" xfId="1486"/>
    <cellStyle name="Normal 13 3 2" xfId="3094"/>
    <cellStyle name="Normal 13 4" xfId="3092"/>
    <cellStyle name="Normal 130" xfId="62"/>
    <cellStyle name="Normal 130 2" xfId="1487"/>
    <cellStyle name="Normal 130 2 2" xfId="3096"/>
    <cellStyle name="Normal 130 3" xfId="3095"/>
    <cellStyle name="Normal 131" xfId="63"/>
    <cellStyle name="Normal 131 2" xfId="1488"/>
    <cellStyle name="Normal 131 2 2" xfId="3098"/>
    <cellStyle name="Normal 131 3" xfId="3097"/>
    <cellStyle name="Normal 132" xfId="64"/>
    <cellStyle name="Normal 132 2" xfId="1489"/>
    <cellStyle name="Normal 132 2 2" xfId="3100"/>
    <cellStyle name="Normal 132 3" xfId="3099"/>
    <cellStyle name="Normal 133" xfId="65"/>
    <cellStyle name="Normal 133 2" xfId="1490"/>
    <cellStyle name="Normal 133 2 2" xfId="3102"/>
    <cellStyle name="Normal 133 3" xfId="3101"/>
    <cellStyle name="Normal 134" xfId="66"/>
    <cellStyle name="Normal 134 2" xfId="1491"/>
    <cellStyle name="Normal 134 2 2" xfId="3104"/>
    <cellStyle name="Normal 134 3" xfId="3103"/>
    <cellStyle name="Normal 135" xfId="67"/>
    <cellStyle name="Normal 135 2" xfId="1492"/>
    <cellStyle name="Normal 135 2 2" xfId="3106"/>
    <cellStyle name="Normal 135 3" xfId="3105"/>
    <cellStyle name="Normal 136" xfId="68"/>
    <cellStyle name="Normal 136 2" xfId="1493"/>
    <cellStyle name="Normal 136 2 2" xfId="3108"/>
    <cellStyle name="Normal 136 3" xfId="3107"/>
    <cellStyle name="Normal 137" xfId="69"/>
    <cellStyle name="Normal 137 2" xfId="1494"/>
    <cellStyle name="Normal 137 2 2" xfId="3110"/>
    <cellStyle name="Normal 137 3" xfId="3109"/>
    <cellStyle name="Normal 138" xfId="70"/>
    <cellStyle name="Normal 138 2" xfId="1495"/>
    <cellStyle name="Normal 138 2 2" xfId="3112"/>
    <cellStyle name="Normal 138 3" xfId="3111"/>
    <cellStyle name="Normal 139" xfId="71"/>
    <cellStyle name="Normal 139 2" xfId="1496"/>
    <cellStyle name="Normal 139 2 2" xfId="3114"/>
    <cellStyle name="Normal 139 3" xfId="3115"/>
    <cellStyle name="Normal 139 4" xfId="3113"/>
    <cellStyle name="Normal 14" xfId="72"/>
    <cellStyle name="Normal 14 2" xfId="1497"/>
    <cellStyle name="Normal 14 2 2" xfId="3117"/>
    <cellStyle name="Normal 14 3" xfId="3116"/>
    <cellStyle name="Normal 140" xfId="73"/>
    <cellStyle name="Normal 140 2" xfId="1498"/>
    <cellStyle name="Normal 140 2 2" xfId="3119"/>
    <cellStyle name="Normal 140 3" xfId="3118"/>
    <cellStyle name="Normal 141" xfId="74"/>
    <cellStyle name="Normal 141 2" xfId="1499"/>
    <cellStyle name="Normal 141 2 2" xfId="3121"/>
    <cellStyle name="Normal 141 3" xfId="3120"/>
    <cellStyle name="Normal 142" xfId="75"/>
    <cellStyle name="Normal 142 2" xfId="1500"/>
    <cellStyle name="Normal 142 2 2" xfId="3123"/>
    <cellStyle name="Normal 142 3" xfId="3122"/>
    <cellStyle name="Normal 143" xfId="76"/>
    <cellStyle name="Normal 143 2" xfId="1501"/>
    <cellStyle name="Normal 143 2 2" xfId="3125"/>
    <cellStyle name="Normal 143 3" xfId="3124"/>
    <cellStyle name="Normal 144" xfId="77"/>
    <cellStyle name="Normal 144 2" xfId="1502"/>
    <cellStyle name="Normal 144 2 2" xfId="3127"/>
    <cellStyle name="Normal 144 3" xfId="3126"/>
    <cellStyle name="Normal 145" xfId="78"/>
    <cellStyle name="Normal 145 2" xfId="1503"/>
    <cellStyle name="Normal 145 2 2" xfId="3129"/>
    <cellStyle name="Normal 145 3" xfId="3128"/>
    <cellStyle name="Normal 146" xfId="79"/>
    <cellStyle name="Normal 146 2" xfId="1504"/>
    <cellStyle name="Normal 146 2 2" xfId="3131"/>
    <cellStyle name="Normal 146 3" xfId="3130"/>
    <cellStyle name="Normal 147" xfId="80"/>
    <cellStyle name="Normal 147 2" xfId="1505"/>
    <cellStyle name="Normal 147 2 2" xfId="3133"/>
    <cellStyle name="Normal 147 3" xfId="3132"/>
    <cellStyle name="Normal 148" xfId="81"/>
    <cellStyle name="Normal 148 2" xfId="1506"/>
    <cellStyle name="Normal 148 2 2" xfId="3135"/>
    <cellStyle name="Normal 148 3" xfId="3134"/>
    <cellStyle name="Normal 149" xfId="82"/>
    <cellStyle name="Normal 149 2" xfId="1507"/>
    <cellStyle name="Normal 149 2 2" xfId="3137"/>
    <cellStyle name="Normal 149 3" xfId="3136"/>
    <cellStyle name="Normal 15" xfId="83"/>
    <cellStyle name="Normal 15 2" xfId="1508"/>
    <cellStyle name="Normal 15 2 2" xfId="3139"/>
    <cellStyle name="Normal 15 3" xfId="3138"/>
    <cellStyle name="Normal 150" xfId="84"/>
    <cellStyle name="Normal 150 2" xfId="1509"/>
    <cellStyle name="Normal 150 2 2" xfId="3141"/>
    <cellStyle name="Normal 150 3" xfId="3140"/>
    <cellStyle name="Normal 151" xfId="85"/>
    <cellStyle name="Normal 151 2" xfId="1510"/>
    <cellStyle name="Normal 151 2 2" xfId="3143"/>
    <cellStyle name="Normal 151 3" xfId="3142"/>
    <cellStyle name="Normal 152" xfId="86"/>
    <cellStyle name="Normal 152 2" xfId="1511"/>
    <cellStyle name="Normal 152 2 2" xfId="3145"/>
    <cellStyle name="Normal 152 3" xfId="3144"/>
    <cellStyle name="Normal 153" xfId="87"/>
    <cellStyle name="Normal 153 2" xfId="1512"/>
    <cellStyle name="Normal 153 2 2" xfId="3147"/>
    <cellStyle name="Normal 153 3" xfId="3146"/>
    <cellStyle name="Normal 154" xfId="88"/>
    <cellStyle name="Normal 154 2" xfId="1513"/>
    <cellStyle name="Normal 154 2 2" xfId="3149"/>
    <cellStyle name="Normal 154 3" xfId="3148"/>
    <cellStyle name="Normal 155" xfId="89"/>
    <cellStyle name="Normal 155 2" xfId="1514"/>
    <cellStyle name="Normal 155 2 2" xfId="3151"/>
    <cellStyle name="Normal 155 3" xfId="3150"/>
    <cellStyle name="Normal 156" xfId="90"/>
    <cellStyle name="Normal 156 2" xfId="1515"/>
    <cellStyle name="Normal 156 2 2" xfId="3153"/>
    <cellStyle name="Normal 156 3" xfId="3152"/>
    <cellStyle name="Normal 157" xfId="91"/>
    <cellStyle name="Normal 157 2" xfId="3154"/>
    <cellStyle name="Normal 158" xfId="92"/>
    <cellStyle name="Normal 158 2" xfId="3155"/>
    <cellStyle name="Normal 159" xfId="93"/>
    <cellStyle name="Normal 159 2" xfId="3156"/>
    <cellStyle name="Normal 16" xfId="94"/>
    <cellStyle name="Normal 16 2" xfId="1516"/>
    <cellStyle name="Normal 16 2 2" xfId="3158"/>
    <cellStyle name="Normal 16 3" xfId="3157"/>
    <cellStyle name="Normal 160" xfId="95"/>
    <cellStyle name="Normal 160 2" xfId="3159"/>
    <cellStyle name="Normal 161" xfId="96"/>
    <cellStyle name="Normal 161 2" xfId="3160"/>
    <cellStyle name="Normal 162" xfId="97"/>
    <cellStyle name="Normal 162 2" xfId="3161"/>
    <cellStyle name="Normal 163" xfId="98"/>
    <cellStyle name="Normal 163 2" xfId="3162"/>
    <cellStyle name="Normal 164" xfId="99"/>
    <cellStyle name="Normal 164 2" xfId="3163"/>
    <cellStyle name="Normal 165" xfId="100"/>
    <cellStyle name="Normal 165 2" xfId="3164"/>
    <cellStyle name="Normal 166" xfId="101"/>
    <cellStyle name="Normal 166 2" xfId="3165"/>
    <cellStyle name="Normal 167" xfId="102"/>
    <cellStyle name="Normal 167 2" xfId="3166"/>
    <cellStyle name="Normal 168" xfId="103"/>
    <cellStyle name="Normal 168 2" xfId="3167"/>
    <cellStyle name="Normal 169" xfId="104"/>
    <cellStyle name="Normal 169 2" xfId="3168"/>
    <cellStyle name="Normal 17" xfId="105"/>
    <cellStyle name="Normal 17 2" xfId="1517"/>
    <cellStyle name="Normal 17 2 2" xfId="3170"/>
    <cellStyle name="Normal 17 3" xfId="3169"/>
    <cellStyle name="Normal 170" xfId="106"/>
    <cellStyle name="Normal 170 2" xfId="3171"/>
    <cellStyle name="Normal 171" xfId="107"/>
    <cellStyle name="Normal 171 2" xfId="3172"/>
    <cellStyle name="Normal 172" xfId="108"/>
    <cellStyle name="Normal 172 2" xfId="3173"/>
    <cellStyle name="Normal 173" xfId="109"/>
    <cellStyle name="Normal 173 2" xfId="3174"/>
    <cellStyle name="Normal 174" xfId="110"/>
    <cellStyle name="Normal 174 2" xfId="3175"/>
    <cellStyle name="Normal 175" xfId="111"/>
    <cellStyle name="Normal 175 2" xfId="3176"/>
    <cellStyle name="Normal 176" xfId="112"/>
    <cellStyle name="Normal 176 2" xfId="3177"/>
    <cellStyle name="Normal 177" xfId="113"/>
    <cellStyle name="Normal 177 2" xfId="3178"/>
    <cellStyle name="Normal 178" xfId="114"/>
    <cellStyle name="Normal 178 2" xfId="3179"/>
    <cellStyle name="Normal 179" xfId="115"/>
    <cellStyle name="Normal 179 2" xfId="3180"/>
    <cellStyle name="Normal 18" xfId="116"/>
    <cellStyle name="Normal 18 2" xfId="1518"/>
    <cellStyle name="Normal 18 2 2" xfId="3182"/>
    <cellStyle name="Normal 18 3" xfId="3181"/>
    <cellStyle name="Normal 180" xfId="117"/>
    <cellStyle name="Normal 180 2" xfId="3183"/>
    <cellStyle name="Normal 181" xfId="118"/>
    <cellStyle name="Normal 181 2" xfId="3184"/>
    <cellStyle name="Normal 182" xfId="119"/>
    <cellStyle name="Normal 182 2" xfId="3185"/>
    <cellStyle name="Normal 183" xfId="120"/>
    <cellStyle name="Normal 183 2" xfId="3186"/>
    <cellStyle name="Normal 184" xfId="121"/>
    <cellStyle name="Normal 184 2" xfId="3187"/>
    <cellStyle name="Normal 185" xfId="122"/>
    <cellStyle name="Normal 185 2" xfId="3188"/>
    <cellStyle name="Normal 186" xfId="123"/>
    <cellStyle name="Normal 186 2" xfId="3189"/>
    <cellStyle name="Normal 187" xfId="124"/>
    <cellStyle name="Normal 187 2" xfId="3190"/>
    <cellStyle name="Normal 188" xfId="125"/>
    <cellStyle name="Normal 188 2" xfId="3191"/>
    <cellStyle name="Normal 189" xfId="126"/>
    <cellStyle name="Normal 189 2" xfId="3192"/>
    <cellStyle name="Normal 19" xfId="127"/>
    <cellStyle name="Normal 19 2" xfId="1519"/>
    <cellStyle name="Normal 19 2 2" xfId="3194"/>
    <cellStyle name="Normal 19 3" xfId="3193"/>
    <cellStyle name="Normal 190" xfId="128"/>
    <cellStyle name="Normal 190 2" xfId="3195"/>
    <cellStyle name="Normal 191" xfId="129"/>
    <cellStyle name="Normal 191 2" xfId="3196"/>
    <cellStyle name="Normal 192" xfId="130"/>
    <cellStyle name="Normal 192 2" xfId="3197"/>
    <cellStyle name="Normal 193" xfId="131"/>
    <cellStyle name="Normal 193 2" xfId="3198"/>
    <cellStyle name="Normal 194" xfId="132"/>
    <cellStyle name="Normal 194 2" xfId="3199"/>
    <cellStyle name="Normal 195" xfId="133"/>
    <cellStyle name="Normal 195 2" xfId="3200"/>
    <cellStyle name="Normal 196" xfId="134"/>
    <cellStyle name="Normal 196 2" xfId="3201"/>
    <cellStyle name="Normal 197" xfId="135"/>
    <cellStyle name="Normal 197 2" xfId="3202"/>
    <cellStyle name="Normal 198" xfId="136"/>
    <cellStyle name="Normal 198 2" xfId="3203"/>
    <cellStyle name="Normal 199" xfId="137"/>
    <cellStyle name="Normal 199 2" xfId="3204"/>
    <cellStyle name="Normal 2" xfId="138"/>
    <cellStyle name="Normal 2 10" xfId="1520"/>
    <cellStyle name="Normal 2 10 2" xfId="1521"/>
    <cellStyle name="Normal 2 10 2 2" xfId="3207"/>
    <cellStyle name="Normal 2 10 3" xfId="3206"/>
    <cellStyle name="Normal 2 11" xfId="1522"/>
    <cellStyle name="Normal 2 11 2" xfId="3208"/>
    <cellStyle name="Normal 2 12" xfId="1523"/>
    <cellStyle name="Normal 2 12 2" xfId="3209"/>
    <cellStyle name="Normal 2 13" xfId="1939"/>
    <cellStyle name="Normal 2 2" xfId="139"/>
    <cellStyle name="Normal 2 2 2" xfId="140"/>
    <cellStyle name="Normal 2 2 2 2" xfId="1524"/>
    <cellStyle name="Normal 2 2 2 2 2" xfId="3211"/>
    <cellStyle name="Normal 2 2 2 3" xfId="1525"/>
    <cellStyle name="Normal 2 2 2 3 2" xfId="3212"/>
    <cellStyle name="Normal 2 2 2 4" xfId="1931"/>
    <cellStyle name="Normal 2 2 2 5" xfId="3210"/>
    <cellStyle name="Normal 2 2 3" xfId="318"/>
    <cellStyle name="Normal 2 2 3 2" xfId="1932"/>
    <cellStyle name="Normal 2 2 3 3" xfId="3213"/>
    <cellStyle name="Normal 2 2 4" xfId="1526"/>
    <cellStyle name="Normal 2 2 4 2" xfId="3214"/>
    <cellStyle name="Normal 2 2 5" xfId="1930"/>
    <cellStyle name="Normal 2 2 5 2" xfId="3658"/>
    <cellStyle name="Normal 2 2 6" xfId="3205"/>
    <cellStyle name="Normal 2 3" xfId="141"/>
    <cellStyle name="Normal 2 3 10" xfId="1527"/>
    <cellStyle name="Normal 2 3 10 2" xfId="3215"/>
    <cellStyle name="Normal 2 3 11" xfId="1528"/>
    <cellStyle name="Normal 2 3 11 2" xfId="3216"/>
    <cellStyle name="Normal 2 3 12" xfId="1529"/>
    <cellStyle name="Normal 2 3 12 2" xfId="3217"/>
    <cellStyle name="Normal 2 3 13" xfId="1530"/>
    <cellStyle name="Normal 2 3 13 2" xfId="3218"/>
    <cellStyle name="Normal 2 3 14" xfId="1531"/>
    <cellStyle name="Normal 2 3 14 2" xfId="3219"/>
    <cellStyle name="Normal 2 3 15" xfId="1532"/>
    <cellStyle name="Normal 2 3 15 2" xfId="3220"/>
    <cellStyle name="Normal 2 3 16" xfId="1533"/>
    <cellStyle name="Normal 2 3 16 2" xfId="3221"/>
    <cellStyle name="Normal 2 3 17" xfId="1534"/>
    <cellStyle name="Normal 2 3 17 2" xfId="3222"/>
    <cellStyle name="Normal 2 3 18" xfId="1535"/>
    <cellStyle name="Normal 2 3 18 2" xfId="3223"/>
    <cellStyle name="Normal 2 3 19" xfId="1941"/>
    <cellStyle name="Normal 2 3 2" xfId="1536"/>
    <cellStyle name="Normal 2 3 2 10" xfId="1537"/>
    <cellStyle name="Normal 2 3 2 10 2" xfId="3225"/>
    <cellStyle name="Normal 2 3 2 11" xfId="1538"/>
    <cellStyle name="Normal 2 3 2 11 2" xfId="3226"/>
    <cellStyle name="Normal 2 3 2 12" xfId="1539"/>
    <cellStyle name="Normal 2 3 2 12 2" xfId="3227"/>
    <cellStyle name="Normal 2 3 2 13" xfId="1540"/>
    <cellStyle name="Normal 2 3 2 13 2" xfId="3228"/>
    <cellStyle name="Normal 2 3 2 14" xfId="1541"/>
    <cellStyle name="Normal 2 3 2 14 2" xfId="3229"/>
    <cellStyle name="Normal 2 3 2 15" xfId="1542"/>
    <cellStyle name="Normal 2 3 2 15 2" xfId="3230"/>
    <cellStyle name="Normal 2 3 2 16" xfId="1543"/>
    <cellStyle name="Normal 2 3 2 16 2" xfId="3231"/>
    <cellStyle name="Normal 2 3 2 17" xfId="1544"/>
    <cellStyle name="Normal 2 3 2 17 2" xfId="3232"/>
    <cellStyle name="Normal 2 3 2 18" xfId="1545"/>
    <cellStyle name="Normal 2 3 2 18 2" xfId="3233"/>
    <cellStyle name="Normal 2 3 2 19" xfId="1546"/>
    <cellStyle name="Normal 2 3 2 19 2" xfId="3234"/>
    <cellStyle name="Normal 2 3 2 2" xfId="1547"/>
    <cellStyle name="Normal 2 3 2 2 10" xfId="1548"/>
    <cellStyle name="Normal 2 3 2 2 10 2" xfId="3236"/>
    <cellStyle name="Normal 2 3 2 2 11" xfId="1549"/>
    <cellStyle name="Normal 2 3 2 2 11 2" xfId="3237"/>
    <cellStyle name="Normal 2 3 2 2 12" xfId="1550"/>
    <cellStyle name="Normal 2 3 2 2 12 2" xfId="3238"/>
    <cellStyle name="Normal 2 3 2 2 13" xfId="1551"/>
    <cellStyle name="Normal 2 3 2 2 13 2" xfId="3239"/>
    <cellStyle name="Normal 2 3 2 2 14" xfId="1552"/>
    <cellStyle name="Normal 2 3 2 2 14 2" xfId="3240"/>
    <cellStyle name="Normal 2 3 2 2 15" xfId="1553"/>
    <cellStyle name="Normal 2 3 2 2 15 2" xfId="3241"/>
    <cellStyle name="Normal 2 3 2 2 16" xfId="1554"/>
    <cellStyle name="Normal 2 3 2 2 16 2" xfId="3242"/>
    <cellStyle name="Normal 2 3 2 2 17" xfId="1555"/>
    <cellStyle name="Normal 2 3 2 2 17 2" xfId="3243"/>
    <cellStyle name="Normal 2 3 2 2 18" xfId="3235"/>
    <cellStyle name="Normal 2 3 2 2 2" xfId="1556"/>
    <cellStyle name="Normal 2 3 2 2 2 2" xfId="1557"/>
    <cellStyle name="Normal 2 3 2 2 2 2 2" xfId="3245"/>
    <cellStyle name="Normal 2 3 2 2 2 3" xfId="1558"/>
    <cellStyle name="Normal 2 3 2 2 2 3 2" xfId="3246"/>
    <cellStyle name="Normal 2 3 2 2 2 4" xfId="1559"/>
    <cellStyle name="Normal 2 3 2 2 2 4 2" xfId="3247"/>
    <cellStyle name="Normal 2 3 2 2 2 5" xfId="1560"/>
    <cellStyle name="Normal 2 3 2 2 2 5 2" xfId="3248"/>
    <cellStyle name="Normal 2 3 2 2 2 6" xfId="1561"/>
    <cellStyle name="Normal 2 3 2 2 2 6 2" xfId="3249"/>
    <cellStyle name="Normal 2 3 2 2 2 7" xfId="1562"/>
    <cellStyle name="Normal 2 3 2 2 2 7 2" xfId="3250"/>
    <cellStyle name="Normal 2 3 2 2 2 8" xfId="1563"/>
    <cellStyle name="Normal 2 3 2 2 2 8 2" xfId="3251"/>
    <cellStyle name="Normal 2 3 2 2 2 9" xfId="3244"/>
    <cellStyle name="Normal 2 3 2 2 3" xfId="1564"/>
    <cellStyle name="Normal 2 3 2 2 3 2" xfId="3252"/>
    <cellStyle name="Normal 2 3 2 2 4" xfId="1565"/>
    <cellStyle name="Normal 2 3 2 2 4 2" xfId="3253"/>
    <cellStyle name="Normal 2 3 2 2 5" xfId="1566"/>
    <cellStyle name="Normal 2 3 2 2 5 2" xfId="3254"/>
    <cellStyle name="Normal 2 3 2 2 6" xfId="1567"/>
    <cellStyle name="Normal 2 3 2 2 6 2" xfId="3255"/>
    <cellStyle name="Normal 2 3 2 2 7" xfId="1568"/>
    <cellStyle name="Normal 2 3 2 2 7 2" xfId="3256"/>
    <cellStyle name="Normal 2 3 2 2 8" xfId="1569"/>
    <cellStyle name="Normal 2 3 2 2 8 2" xfId="3257"/>
    <cellStyle name="Normal 2 3 2 2 9" xfId="1570"/>
    <cellStyle name="Normal 2 3 2 2 9 2" xfId="3258"/>
    <cellStyle name="Normal 2 3 2 20" xfId="1571"/>
    <cellStyle name="Normal 2 3 2 20 2" xfId="3259"/>
    <cellStyle name="Normal 2 3 2 21" xfId="1572"/>
    <cellStyle name="Normal 2 3 2 21 2" xfId="3260"/>
    <cellStyle name="Normal 2 3 2 22" xfId="3224"/>
    <cellStyle name="Normal 2 3 2 3" xfId="1573"/>
    <cellStyle name="Normal 2 3 2 3 2" xfId="3261"/>
    <cellStyle name="Normal 2 3 2 4" xfId="1574"/>
    <cellStyle name="Normal 2 3 2 4 2" xfId="3262"/>
    <cellStyle name="Normal 2 3 2 5" xfId="1575"/>
    <cellStyle name="Normal 2 3 2 5 2" xfId="3263"/>
    <cellStyle name="Normal 2 3 2 6" xfId="1576"/>
    <cellStyle name="Normal 2 3 2 6 2" xfId="3264"/>
    <cellStyle name="Normal 2 3 2 7" xfId="1577"/>
    <cellStyle name="Normal 2 3 2 7 2" xfId="3265"/>
    <cellStyle name="Normal 2 3 2 8" xfId="1578"/>
    <cellStyle name="Normal 2 3 2 8 2" xfId="3266"/>
    <cellStyle name="Normal 2 3 2 9" xfId="1579"/>
    <cellStyle name="Normal 2 3 2 9 2" xfId="3267"/>
    <cellStyle name="Normal 2 3 3" xfId="1580"/>
    <cellStyle name="Normal 2 3 3 2" xfId="3268"/>
    <cellStyle name="Normal 2 3 4" xfId="1581"/>
    <cellStyle name="Normal 2 3 4 2" xfId="3269"/>
    <cellStyle name="Normal 2 3 5" xfId="1582"/>
    <cellStyle name="Normal 2 3 5 10" xfId="1583"/>
    <cellStyle name="Normal 2 3 5 10 2" xfId="3271"/>
    <cellStyle name="Normal 2 3 5 11" xfId="1584"/>
    <cellStyle name="Normal 2 3 5 11 2" xfId="3272"/>
    <cellStyle name="Normal 2 3 5 12" xfId="3270"/>
    <cellStyle name="Normal 2 3 5 2" xfId="1585"/>
    <cellStyle name="Normal 2 3 5 2 2" xfId="3273"/>
    <cellStyle name="Normal 2 3 5 3" xfId="1586"/>
    <cellStyle name="Normal 2 3 5 3 2" xfId="3274"/>
    <cellStyle name="Normal 2 3 5 4" xfId="1587"/>
    <cellStyle name="Normal 2 3 5 4 2" xfId="3275"/>
    <cellStyle name="Normal 2 3 5 5" xfId="1588"/>
    <cellStyle name="Normal 2 3 5 5 2" xfId="3276"/>
    <cellStyle name="Normal 2 3 5 6" xfId="1589"/>
    <cellStyle name="Normal 2 3 5 6 2" xfId="3277"/>
    <cellStyle name="Normal 2 3 5 7" xfId="1590"/>
    <cellStyle name="Normal 2 3 5 7 2" xfId="3278"/>
    <cellStyle name="Normal 2 3 5 8" xfId="1591"/>
    <cellStyle name="Normal 2 3 5 8 2" xfId="3279"/>
    <cellStyle name="Normal 2 3 5 9" xfId="1592"/>
    <cellStyle name="Normal 2 3 5 9 2" xfId="3280"/>
    <cellStyle name="Normal 2 3 6" xfId="1593"/>
    <cellStyle name="Normal 2 3 6 2" xfId="3281"/>
    <cellStyle name="Normal 2 3 7" xfId="1594"/>
    <cellStyle name="Normal 2 3 7 2" xfId="3282"/>
    <cellStyle name="Normal 2 3 8" xfId="1595"/>
    <cellStyle name="Normal 2 3 8 2" xfId="3283"/>
    <cellStyle name="Normal 2 3 9" xfId="1596"/>
    <cellStyle name="Normal 2 3 9 2" xfId="3284"/>
    <cellStyle name="Normal 2 4" xfId="142"/>
    <cellStyle name="Normal 2 4 10" xfId="1597"/>
    <cellStyle name="Normal 2 4 10 2" xfId="3286"/>
    <cellStyle name="Normal 2 4 11" xfId="1598"/>
    <cellStyle name="Normal 2 4 11 2" xfId="3287"/>
    <cellStyle name="Normal 2 4 12" xfId="1599"/>
    <cellStyle name="Normal 2 4 12 2" xfId="3288"/>
    <cellStyle name="Normal 2 4 13" xfId="1600"/>
    <cellStyle name="Normal 2 4 13 2" xfId="3289"/>
    <cellStyle name="Normal 2 4 14" xfId="1601"/>
    <cellStyle name="Normal 2 4 14 2" xfId="3290"/>
    <cellStyle name="Normal 2 4 15" xfId="1602"/>
    <cellStyle name="Normal 2 4 15 2" xfId="3291"/>
    <cellStyle name="Normal 2 4 16" xfId="1603"/>
    <cellStyle name="Normal 2 4 16 2" xfId="3292"/>
    <cellStyle name="Normal 2 4 17" xfId="3285"/>
    <cellStyle name="Normal 2 4 2" xfId="1604"/>
    <cellStyle name="Normal 2 4 2 10" xfId="1605"/>
    <cellStyle name="Normal 2 4 2 10 2" xfId="3294"/>
    <cellStyle name="Normal 2 4 2 11" xfId="1606"/>
    <cellStyle name="Normal 2 4 2 11 2" xfId="3295"/>
    <cellStyle name="Normal 2 4 2 12" xfId="3293"/>
    <cellStyle name="Normal 2 4 2 2" xfId="1607"/>
    <cellStyle name="Normal 2 4 2 2 2" xfId="3296"/>
    <cellStyle name="Normal 2 4 2 3" xfId="1608"/>
    <cellStyle name="Normal 2 4 2 3 2" xfId="3297"/>
    <cellStyle name="Normal 2 4 2 4" xfId="1609"/>
    <cellStyle name="Normal 2 4 2 4 2" xfId="3298"/>
    <cellStyle name="Normal 2 4 2 5" xfId="1610"/>
    <cellStyle name="Normal 2 4 2 5 2" xfId="3299"/>
    <cellStyle name="Normal 2 4 2 6" xfId="1611"/>
    <cellStyle name="Normal 2 4 2 6 2" xfId="3300"/>
    <cellStyle name="Normal 2 4 2 7" xfId="1612"/>
    <cellStyle name="Normal 2 4 2 7 2" xfId="3301"/>
    <cellStyle name="Normal 2 4 2 8" xfId="1613"/>
    <cellStyle name="Normal 2 4 2 8 2" xfId="3302"/>
    <cellStyle name="Normal 2 4 2 9" xfId="1614"/>
    <cellStyle name="Normal 2 4 2 9 2" xfId="3303"/>
    <cellStyle name="Normal 2 4 3" xfId="1615"/>
    <cellStyle name="Normal 2 4 3 2" xfId="3304"/>
    <cellStyle name="Normal 2 4 4" xfId="1616"/>
    <cellStyle name="Normal 2 4 4 2" xfId="3305"/>
    <cellStyle name="Normal 2 4 5" xfId="1617"/>
    <cellStyle name="Normal 2 4 5 2" xfId="3306"/>
    <cellStyle name="Normal 2 4 6" xfId="1618"/>
    <cellStyle name="Normal 2 4 6 2" xfId="3307"/>
    <cellStyle name="Normal 2 4 7" xfId="1619"/>
    <cellStyle name="Normal 2 4 7 2" xfId="3308"/>
    <cellStyle name="Normal 2 4 8" xfId="1620"/>
    <cellStyle name="Normal 2 4 8 2" xfId="3309"/>
    <cellStyle name="Normal 2 4 9" xfId="1621"/>
    <cellStyle name="Normal 2 4 9 2" xfId="3310"/>
    <cellStyle name="Normal 2 5" xfId="143"/>
    <cellStyle name="Normal 2 5 2" xfId="1622"/>
    <cellStyle name="Normal 2 5 2 2" xfId="3312"/>
    <cellStyle name="Normal 2 5 3" xfId="3311"/>
    <cellStyle name="Normal 2 6" xfId="144"/>
    <cellStyle name="Normal 2 6 2" xfId="145"/>
    <cellStyle name="Normal 2 6 2 2" xfId="3314"/>
    <cellStyle name="Normal 2 6 3" xfId="319"/>
    <cellStyle name="Normal 2 6 3 2" xfId="3315"/>
    <cellStyle name="Normal 2 6 4" xfId="1623"/>
    <cellStyle name="Normal 2 6 4 2" xfId="3316"/>
    <cellStyle name="Normal 2 6 5" xfId="3313"/>
    <cellStyle name="Normal 2 7" xfId="146"/>
    <cellStyle name="Normal 2 7 2" xfId="1624"/>
    <cellStyle name="Normal 2 7 2 2" xfId="3318"/>
    <cellStyle name="Normal 2 7 3" xfId="3317"/>
    <cellStyle name="Normal 2 8" xfId="328"/>
    <cellStyle name="Normal 2 8 2" xfId="1625"/>
    <cellStyle name="Normal 2 8 2 2" xfId="3320"/>
    <cellStyle name="Normal 2 8 3" xfId="1626"/>
    <cellStyle name="Normal 2 8 3 2" xfId="3321"/>
    <cellStyle name="Normal 2 8 4" xfId="3319"/>
    <cellStyle name="Normal 2 9" xfId="1627"/>
    <cellStyle name="Normal 2 9 2" xfId="1628"/>
    <cellStyle name="Normal 2 9 2 2" xfId="3323"/>
    <cellStyle name="Normal 2 9 3" xfId="3322"/>
    <cellStyle name="Normal 2_100416 ZSumary tablesvNONGROUPNEW1V (YEAR 2011)jerbi" xfId="1629"/>
    <cellStyle name="Normal 20" xfId="147"/>
    <cellStyle name="Normal 20 2" xfId="1630"/>
    <cellStyle name="Normal 20 2 2" xfId="3325"/>
    <cellStyle name="Normal 20 3" xfId="3324"/>
    <cellStyle name="Normal 200" xfId="148"/>
    <cellStyle name="Normal 200 2" xfId="3326"/>
    <cellStyle name="Normal 201" xfId="149"/>
    <cellStyle name="Normal 201 2" xfId="3327"/>
    <cellStyle name="Normal 202" xfId="150"/>
    <cellStyle name="Normal 202 2" xfId="3328"/>
    <cellStyle name="Normal 203" xfId="151"/>
    <cellStyle name="Normal 203 2" xfId="3329"/>
    <cellStyle name="Normal 204" xfId="152"/>
    <cellStyle name="Normal 204 2" xfId="3330"/>
    <cellStyle name="Normal 205" xfId="153"/>
    <cellStyle name="Normal 205 2" xfId="3331"/>
    <cellStyle name="Normal 206" xfId="154"/>
    <cellStyle name="Normal 206 2" xfId="3332"/>
    <cellStyle name="Normal 207" xfId="155"/>
    <cellStyle name="Normal 207 2" xfId="3333"/>
    <cellStyle name="Normal 208" xfId="156"/>
    <cellStyle name="Normal 208 2" xfId="3334"/>
    <cellStyle name="Normal 209" xfId="157"/>
    <cellStyle name="Normal 209 2" xfId="3335"/>
    <cellStyle name="Normal 21" xfId="158"/>
    <cellStyle name="Normal 21 2" xfId="1631"/>
    <cellStyle name="Normal 21 2 2" xfId="3337"/>
    <cellStyle name="Normal 21 3" xfId="3336"/>
    <cellStyle name="Normal 210" xfId="159"/>
    <cellStyle name="Normal 210 2" xfId="3338"/>
    <cellStyle name="Normal 211" xfId="160"/>
    <cellStyle name="Normal 211 2" xfId="3339"/>
    <cellStyle name="Normal 212" xfId="161"/>
    <cellStyle name="Normal 212 2" xfId="3340"/>
    <cellStyle name="Normal 213" xfId="162"/>
    <cellStyle name="Normal 213 2" xfId="3341"/>
    <cellStyle name="Normal 214" xfId="163"/>
    <cellStyle name="Normal 214 2" xfId="3342"/>
    <cellStyle name="Normal 215" xfId="164"/>
    <cellStyle name="Normal 215 2" xfId="3343"/>
    <cellStyle name="Normal 216" xfId="165"/>
    <cellStyle name="Normal 216 2" xfId="3344"/>
    <cellStyle name="Normal 217" xfId="166"/>
    <cellStyle name="Normal 217 2" xfId="3345"/>
    <cellStyle name="Normal 218" xfId="167"/>
    <cellStyle name="Normal 218 2" xfId="3346"/>
    <cellStyle name="Normal 219" xfId="168"/>
    <cellStyle name="Normal 219 2" xfId="3347"/>
    <cellStyle name="Normal 22" xfId="169"/>
    <cellStyle name="Normal 22 2" xfId="1632"/>
    <cellStyle name="Normal 22 2 2" xfId="3349"/>
    <cellStyle name="Normal 22 3" xfId="3348"/>
    <cellStyle name="Normal 220" xfId="170"/>
    <cellStyle name="Normal 220 2" xfId="3350"/>
    <cellStyle name="Normal 221" xfId="171"/>
    <cellStyle name="Normal 221 2" xfId="3351"/>
    <cellStyle name="Normal 222" xfId="172"/>
    <cellStyle name="Normal 222 2" xfId="3352"/>
    <cellStyle name="Normal 223" xfId="173"/>
    <cellStyle name="Normal 223 2" xfId="3353"/>
    <cellStyle name="Normal 224" xfId="174"/>
    <cellStyle name="Normal 224 2" xfId="3354"/>
    <cellStyle name="Normal 225" xfId="175"/>
    <cellStyle name="Normal 225 2" xfId="3355"/>
    <cellStyle name="Normal 226" xfId="176"/>
    <cellStyle name="Normal 226 2" xfId="3356"/>
    <cellStyle name="Normal 227" xfId="177"/>
    <cellStyle name="Normal 227 2" xfId="3357"/>
    <cellStyle name="Normal 228" xfId="178"/>
    <cellStyle name="Normal 228 2" xfId="3358"/>
    <cellStyle name="Normal 229" xfId="179"/>
    <cellStyle name="Normal 229 2" xfId="3359"/>
    <cellStyle name="Normal 23" xfId="180"/>
    <cellStyle name="Normal 23 2" xfId="1633"/>
    <cellStyle name="Normal 23 2 2" xfId="3361"/>
    <cellStyle name="Normal 23 3" xfId="3360"/>
    <cellStyle name="Normal 230" xfId="181"/>
    <cellStyle name="Normal 230 2" xfId="3362"/>
    <cellStyle name="Normal 231" xfId="182"/>
    <cellStyle name="Normal 231 2" xfId="3363"/>
    <cellStyle name="Normal 232" xfId="183"/>
    <cellStyle name="Normal 232 2" xfId="3364"/>
    <cellStyle name="Normal 233" xfId="184"/>
    <cellStyle name="Normal 233 2" xfId="3365"/>
    <cellStyle name="Normal 234" xfId="185"/>
    <cellStyle name="Normal 234 2" xfId="3366"/>
    <cellStyle name="Normal 235" xfId="186"/>
    <cellStyle name="Normal 235 2" xfId="3367"/>
    <cellStyle name="Normal 236" xfId="187"/>
    <cellStyle name="Normal 236 2" xfId="3368"/>
    <cellStyle name="Normal 237" xfId="188"/>
    <cellStyle name="Normal 237 2" xfId="3369"/>
    <cellStyle name="Normal 238" xfId="189"/>
    <cellStyle name="Normal 238 2" xfId="3370"/>
    <cellStyle name="Normal 239" xfId="190"/>
    <cellStyle name="Normal 239 2" xfId="3371"/>
    <cellStyle name="Normal 24" xfId="191"/>
    <cellStyle name="Normal 24 2" xfId="1634"/>
    <cellStyle name="Normal 24 2 2" xfId="3373"/>
    <cellStyle name="Normal 24 3" xfId="3372"/>
    <cellStyle name="Normal 240" xfId="192"/>
    <cellStyle name="Normal 240 2" xfId="3374"/>
    <cellStyle name="Normal 241" xfId="193"/>
    <cellStyle name="Normal 241 2" xfId="3375"/>
    <cellStyle name="Normal 242" xfId="194"/>
    <cellStyle name="Normal 242 2" xfId="3376"/>
    <cellStyle name="Normal 243" xfId="195"/>
    <cellStyle name="Normal 243 2" xfId="3377"/>
    <cellStyle name="Normal 244" xfId="196"/>
    <cellStyle name="Normal 244 2" xfId="3378"/>
    <cellStyle name="Normal 245" xfId="197"/>
    <cellStyle name="Normal 245 2" xfId="3379"/>
    <cellStyle name="Normal 246" xfId="198"/>
    <cellStyle name="Normal 246 2" xfId="3380"/>
    <cellStyle name="Normal 247" xfId="199"/>
    <cellStyle name="Normal 247 2" xfId="3381"/>
    <cellStyle name="Normal 248" xfId="200"/>
    <cellStyle name="Normal 248 2" xfId="3382"/>
    <cellStyle name="Normal 249" xfId="201"/>
    <cellStyle name="Normal 249 2" xfId="3383"/>
    <cellStyle name="Normal 25" xfId="202"/>
    <cellStyle name="Normal 25 2" xfId="1635"/>
    <cellStyle name="Normal 25 2 2" xfId="3385"/>
    <cellStyle name="Normal 25 3" xfId="3384"/>
    <cellStyle name="Normal 250" xfId="1636"/>
    <cellStyle name="Normal 250 2" xfId="3386"/>
    <cellStyle name="Normal 251" xfId="1637"/>
    <cellStyle name="Normal 251 2" xfId="3387"/>
    <cellStyle name="Normal 252" xfId="1638"/>
    <cellStyle name="Normal 252 2" xfId="3388"/>
    <cellStyle name="Normal 253" xfId="1639"/>
    <cellStyle name="Normal 253 2" xfId="3389"/>
    <cellStyle name="Normal 254" xfId="3390"/>
    <cellStyle name="Normal 254 2" xfId="3655"/>
    <cellStyle name="Normal 255" xfId="1640"/>
    <cellStyle name="Normal 255 2" xfId="3391"/>
    <cellStyle name="Normal 256" xfId="1938"/>
    <cellStyle name="Normal 256 2" xfId="3659"/>
    <cellStyle name="Normal 257" xfId="3676"/>
    <cellStyle name="Normal 258" xfId="3673"/>
    <cellStyle name="Normal 26" xfId="203"/>
    <cellStyle name="Normal 26 2" xfId="1641"/>
    <cellStyle name="Normal 26 2 2" xfId="3393"/>
    <cellStyle name="Normal 26 3" xfId="3392"/>
    <cellStyle name="Normal 266" xfId="1937"/>
    <cellStyle name="Normal 268" xfId="1936"/>
    <cellStyle name="Normal 27" xfId="204"/>
    <cellStyle name="Normal 27 2" xfId="1642"/>
    <cellStyle name="Normal 27 2 2" xfId="3395"/>
    <cellStyle name="Normal 27 3" xfId="3394"/>
    <cellStyle name="Normal 28" xfId="205"/>
    <cellStyle name="Normal 28 2" xfId="1643"/>
    <cellStyle name="Normal 28 2 2" xfId="3397"/>
    <cellStyle name="Normal 28 3" xfId="3396"/>
    <cellStyle name="Normal 29" xfId="206"/>
    <cellStyle name="Normal 29 2" xfId="1644"/>
    <cellStyle name="Normal 29 2 2" xfId="3399"/>
    <cellStyle name="Normal 29 3" xfId="3398"/>
    <cellStyle name="Normal 3" xfId="207"/>
    <cellStyle name="Normal 3 10" xfId="1645"/>
    <cellStyle name="Normal 3 10 2" xfId="3401"/>
    <cellStyle name="Normal 3 11" xfId="1646"/>
    <cellStyle name="Normal 3 11 2" xfId="1647"/>
    <cellStyle name="Normal 3 11 2 2" xfId="3403"/>
    <cellStyle name="Normal 3 11 3" xfId="1648"/>
    <cellStyle name="Normal 3 11 3 2" xfId="3404"/>
    <cellStyle name="Normal 3 11 4" xfId="1649"/>
    <cellStyle name="Normal 3 11 4 2" xfId="3405"/>
    <cellStyle name="Normal 3 11 5" xfId="1650"/>
    <cellStyle name="Normal 3 11 5 2" xfId="3406"/>
    <cellStyle name="Normal 3 11 6" xfId="3402"/>
    <cellStyle name="Normal 3 12" xfId="1651"/>
    <cellStyle name="Normal 3 12 2" xfId="3407"/>
    <cellStyle name="Normal 3 13" xfId="1652"/>
    <cellStyle name="Normal 3 13 2" xfId="3408"/>
    <cellStyle name="Normal 3 14" xfId="1653"/>
    <cellStyle name="Normal 3 14 2" xfId="3409"/>
    <cellStyle name="Normal 3 15" xfId="1654"/>
    <cellStyle name="Normal 3 15 2" xfId="3410"/>
    <cellStyle name="Normal 3 16" xfId="1655"/>
    <cellStyle name="Normal 3 16 2" xfId="3411"/>
    <cellStyle name="Normal 3 17" xfId="1656"/>
    <cellStyle name="Normal 3 17 2" xfId="3412"/>
    <cellStyle name="Normal 3 18" xfId="1657"/>
    <cellStyle name="Normal 3 18 2" xfId="3413"/>
    <cellStyle name="Normal 3 19" xfId="1658"/>
    <cellStyle name="Normal 3 19 2" xfId="3414"/>
    <cellStyle name="Normal 3 2" xfId="208"/>
    <cellStyle name="Normal 3 2 2" xfId="209"/>
    <cellStyle name="Normal 3 2 2 2" xfId="1659"/>
    <cellStyle name="Normal 3 2 2 2 2" xfId="3417"/>
    <cellStyle name="Normal 3 2 2 3" xfId="3416"/>
    <cellStyle name="Normal 3 2 3" xfId="320"/>
    <cellStyle name="Normal 3 2 3 2" xfId="3418"/>
    <cellStyle name="Normal 3 2 4" xfId="1660"/>
    <cellStyle name="Normal 3 2 4 2" xfId="3419"/>
    <cellStyle name="Normal 3 2 5" xfId="3415"/>
    <cellStyle name="Normal 3 20" xfId="1661"/>
    <cellStyle name="Normal 3 20 2" xfId="3420"/>
    <cellStyle name="Normal 3 21" xfId="3400"/>
    <cellStyle name="Normal 3 3" xfId="210"/>
    <cellStyle name="Normal 3 3 2" xfId="3421"/>
    <cellStyle name="Normal 3 4" xfId="1662"/>
    <cellStyle name="Normal 3 4 2" xfId="3422"/>
    <cellStyle name="Normal 3 5" xfId="1663"/>
    <cellStyle name="Normal 3 5 2" xfId="3423"/>
    <cellStyle name="Normal 3 6" xfId="1664"/>
    <cellStyle name="Normal 3 6 2" xfId="3424"/>
    <cellStyle name="Normal 3 7" xfId="1665"/>
    <cellStyle name="Normal 3 7 10" xfId="1666"/>
    <cellStyle name="Normal 3 7 10 2" xfId="3426"/>
    <cellStyle name="Normal 3 7 11" xfId="1667"/>
    <cellStyle name="Normal 3 7 11 2" xfId="3427"/>
    <cellStyle name="Normal 3 7 12" xfId="3425"/>
    <cellStyle name="Normal 3 7 2" xfId="1668"/>
    <cellStyle name="Normal 3 7 2 2" xfId="3428"/>
    <cellStyle name="Normal 3 7 3" xfId="1669"/>
    <cellStyle name="Normal 3 7 3 2" xfId="3429"/>
    <cellStyle name="Normal 3 7 4" xfId="1670"/>
    <cellStyle name="Normal 3 7 4 2" xfId="3430"/>
    <cellStyle name="Normal 3 7 5" xfId="1671"/>
    <cellStyle name="Normal 3 7 5 2" xfId="3431"/>
    <cellStyle name="Normal 3 7 6" xfId="1672"/>
    <cellStyle name="Normal 3 7 6 2" xfId="3432"/>
    <cellStyle name="Normal 3 7 7" xfId="1673"/>
    <cellStyle name="Normal 3 7 7 2" xfId="3433"/>
    <cellStyle name="Normal 3 7 8" xfId="1674"/>
    <cellStyle name="Normal 3 7 8 2" xfId="3434"/>
    <cellStyle name="Normal 3 7 9" xfId="1675"/>
    <cellStyle name="Normal 3 7 9 2" xfId="3435"/>
    <cellStyle name="Normal 3 8" xfId="1676"/>
    <cellStyle name="Normal 3 8 2" xfId="3436"/>
    <cellStyle name="Normal 3 9" xfId="1677"/>
    <cellStyle name="Normal 3 9 2" xfId="3437"/>
    <cellStyle name="Normal 3_IPI" xfId="1678"/>
    <cellStyle name="Normal 30" xfId="211"/>
    <cellStyle name="Normal 30 2" xfId="1679"/>
    <cellStyle name="Normal 30 2 2" xfId="3439"/>
    <cellStyle name="Normal 30 3" xfId="3438"/>
    <cellStyle name="Normal 31" xfId="212"/>
    <cellStyle name="Normal 31 2" xfId="1680"/>
    <cellStyle name="Normal 31 2 2" xfId="3441"/>
    <cellStyle name="Normal 31 3" xfId="3440"/>
    <cellStyle name="Normal 32" xfId="213"/>
    <cellStyle name="Normal 32 2" xfId="1681"/>
    <cellStyle name="Normal 32 2 2" xfId="3443"/>
    <cellStyle name="Normal 32 3" xfId="3442"/>
    <cellStyle name="Normal 33" xfId="214"/>
    <cellStyle name="Normal 33 2" xfId="1682"/>
    <cellStyle name="Normal 33 2 2" xfId="3445"/>
    <cellStyle name="Normal 33 3" xfId="3444"/>
    <cellStyle name="Normal 34" xfId="215"/>
    <cellStyle name="Normal 34 2" xfId="1683"/>
    <cellStyle name="Normal 34 2 2" xfId="3447"/>
    <cellStyle name="Normal 34 3" xfId="3446"/>
    <cellStyle name="Normal 35" xfId="216"/>
    <cellStyle name="Normal 35 2" xfId="1684"/>
    <cellStyle name="Normal 35 2 2" xfId="3449"/>
    <cellStyle name="Normal 35 3" xfId="3448"/>
    <cellStyle name="Normal 36" xfId="217"/>
    <cellStyle name="Normal 36 2" xfId="1685"/>
    <cellStyle name="Normal 36 2 2" xfId="3451"/>
    <cellStyle name="Normal 36 3" xfId="3450"/>
    <cellStyle name="Normal 37" xfId="218"/>
    <cellStyle name="Normal 37 2" xfId="1686"/>
    <cellStyle name="Normal 37 2 2" xfId="3453"/>
    <cellStyle name="Normal 37 3" xfId="3452"/>
    <cellStyle name="Normal 38" xfId="219"/>
    <cellStyle name="Normal 38 2" xfId="1687"/>
    <cellStyle name="Normal 38 2 2" xfId="3455"/>
    <cellStyle name="Normal 38 3" xfId="3454"/>
    <cellStyle name="Normal 39" xfId="220"/>
    <cellStyle name="Normal 39 2" xfId="1688"/>
    <cellStyle name="Normal 39 2 2" xfId="3457"/>
    <cellStyle name="Normal 39 3" xfId="3456"/>
    <cellStyle name="Normal 4" xfId="221"/>
    <cellStyle name="Normal 4 10" xfId="3458"/>
    <cellStyle name="Normal 4 2" xfId="222"/>
    <cellStyle name="Normal 4 2 2" xfId="223"/>
    <cellStyle name="Normal 4 2 2 2" xfId="3460"/>
    <cellStyle name="Normal 4 2 3" xfId="321"/>
    <cellStyle name="Normal 4 2 3 2" xfId="3461"/>
    <cellStyle name="Normal 4 2 4" xfId="1689"/>
    <cellStyle name="Normal 4 2 4 2" xfId="3462"/>
    <cellStyle name="Normal 4 2 5" xfId="3459"/>
    <cellStyle name="Normal 4 3" xfId="224"/>
    <cellStyle name="Normal 4 3 2" xfId="3463"/>
    <cellStyle name="Normal 4 4" xfId="1690"/>
    <cellStyle name="Normal 4 4 2" xfId="3464"/>
    <cellStyle name="Normal 4 5" xfId="1691"/>
    <cellStyle name="Normal 4 5 2" xfId="3465"/>
    <cellStyle name="Normal 4 6" xfId="1692"/>
    <cellStyle name="Normal 4 6 2" xfId="3466"/>
    <cellStyle name="Normal 4 7" xfId="1693"/>
    <cellStyle name="Normal 4 7 2" xfId="3467"/>
    <cellStyle name="Normal 4 8" xfId="1694"/>
    <cellStyle name="Normal 4 8 2" xfId="3468"/>
    <cellStyle name="Normal 4 9" xfId="1695"/>
    <cellStyle name="Normal 4 9 2" xfId="3469"/>
    <cellStyle name="Normal 4_IPI" xfId="1696"/>
    <cellStyle name="Normal 40" xfId="225"/>
    <cellStyle name="Normal 40 2" xfId="1697"/>
    <cellStyle name="Normal 40 2 2" xfId="3471"/>
    <cellStyle name="Normal 40 3" xfId="3470"/>
    <cellStyle name="Normal 41" xfId="226"/>
    <cellStyle name="Normal 41 2" xfId="1698"/>
    <cellStyle name="Normal 41 2 2" xfId="3473"/>
    <cellStyle name="Normal 41 3" xfId="3472"/>
    <cellStyle name="Normal 42" xfId="227"/>
    <cellStyle name="Normal 42 2" xfId="1699"/>
    <cellStyle name="Normal 42 2 2" xfId="3475"/>
    <cellStyle name="Normal 42 3" xfId="3474"/>
    <cellStyle name="Normal 43" xfId="228"/>
    <cellStyle name="Normal 43 2" xfId="1700"/>
    <cellStyle name="Normal 43 2 2" xfId="3477"/>
    <cellStyle name="Normal 43 3" xfId="3476"/>
    <cellStyle name="Normal 44" xfId="229"/>
    <cellStyle name="Normal 44 2" xfId="1701"/>
    <cellStyle name="Normal 44 2 2" xfId="3479"/>
    <cellStyle name="Normal 44 3" xfId="3478"/>
    <cellStyle name="Normal 45" xfId="230"/>
    <cellStyle name="Normal 45 2" xfId="1702"/>
    <cellStyle name="Normal 45 2 2" xfId="3481"/>
    <cellStyle name="Normal 45 3" xfId="3480"/>
    <cellStyle name="Normal 46" xfId="231"/>
    <cellStyle name="Normal 46 2" xfId="1703"/>
    <cellStyle name="Normal 46 2 2" xfId="3483"/>
    <cellStyle name="Normal 46 3" xfId="3482"/>
    <cellStyle name="Normal 47" xfId="232"/>
    <cellStyle name="Normal 47 2" xfId="1704"/>
    <cellStyle name="Normal 47 2 2" xfId="3485"/>
    <cellStyle name="Normal 47 3" xfId="3484"/>
    <cellStyle name="Normal 48" xfId="233"/>
    <cellStyle name="Normal 48 2" xfId="1705"/>
    <cellStyle name="Normal 48 2 2" xfId="3487"/>
    <cellStyle name="Normal 48 3" xfId="3486"/>
    <cellStyle name="Normal 49" xfId="234"/>
    <cellStyle name="Normal 49 2" xfId="1706"/>
    <cellStyle name="Normal 49 2 2" xfId="3489"/>
    <cellStyle name="Normal 49 3" xfId="3488"/>
    <cellStyle name="Normal 5" xfId="235"/>
    <cellStyle name="Normal 5 2" xfId="236"/>
    <cellStyle name="Normal 5 2 2" xfId="3491"/>
    <cellStyle name="Normal 5 3" xfId="237"/>
    <cellStyle name="Normal 5 3 2" xfId="3492"/>
    <cellStyle name="Normal 5 4" xfId="322"/>
    <cellStyle name="Normal 5 4 2" xfId="3493"/>
    <cellStyle name="Normal 5 5" xfId="1933"/>
    <cellStyle name="Normal 5 6" xfId="3490"/>
    <cellStyle name="Normal 5 7" xfId="3660"/>
    <cellStyle name="Normal 50" xfId="238"/>
    <cellStyle name="Normal 50 2" xfId="1707"/>
    <cellStyle name="Normal 50 2 2" xfId="3495"/>
    <cellStyle name="Normal 50 3" xfId="3494"/>
    <cellStyle name="Normal 51" xfId="239"/>
    <cellStyle name="Normal 51 2" xfId="1708"/>
    <cellStyle name="Normal 51 2 2" xfId="3497"/>
    <cellStyle name="Normal 51 3" xfId="3496"/>
    <cellStyle name="Normal 52" xfId="240"/>
    <cellStyle name="Normal 52 2" xfId="1709"/>
    <cellStyle name="Normal 52 2 2" xfId="3499"/>
    <cellStyle name="Normal 52 3" xfId="3498"/>
    <cellStyle name="Normal 53" xfId="241"/>
    <cellStyle name="Normal 53 2" xfId="1710"/>
    <cellStyle name="Normal 53 2 2" xfId="3501"/>
    <cellStyle name="Normal 53 3" xfId="3500"/>
    <cellStyle name="Normal 54" xfId="242"/>
    <cellStyle name="Normal 54 2" xfId="1711"/>
    <cellStyle name="Normal 54 2 2" xfId="3503"/>
    <cellStyle name="Normal 54 3" xfId="3502"/>
    <cellStyle name="Normal 55" xfId="243"/>
    <cellStyle name="Normal 55 2" xfId="1712"/>
    <cellStyle name="Normal 55 2 2" xfId="3505"/>
    <cellStyle name="Normal 55 3" xfId="3504"/>
    <cellStyle name="Normal 56" xfId="244"/>
    <cellStyle name="Normal 56 2" xfId="1713"/>
    <cellStyle name="Normal 56 2 2" xfId="3507"/>
    <cellStyle name="Normal 56 3" xfId="3506"/>
    <cellStyle name="Normal 57" xfId="245"/>
    <cellStyle name="Normal 57 2" xfId="1714"/>
    <cellStyle name="Normal 57 2 2" xfId="3509"/>
    <cellStyle name="Normal 57 3" xfId="3508"/>
    <cellStyle name="Normal 58" xfId="246"/>
    <cellStyle name="Normal 58 2" xfId="1715"/>
    <cellStyle name="Normal 58 2 2" xfId="3511"/>
    <cellStyle name="Normal 58 3" xfId="3510"/>
    <cellStyle name="Normal 59" xfId="247"/>
    <cellStyle name="Normal 59 2" xfId="1716"/>
    <cellStyle name="Normal 59 2 2" xfId="3513"/>
    <cellStyle name="Normal 59 3" xfId="3512"/>
    <cellStyle name="Normal 6" xfId="248"/>
    <cellStyle name="Normal 6 2" xfId="249"/>
    <cellStyle name="Normal 6 2 2" xfId="3515"/>
    <cellStyle name="Normal 6 3" xfId="250"/>
    <cellStyle name="Normal 6 3 2" xfId="3516"/>
    <cellStyle name="Normal 6 4" xfId="251"/>
    <cellStyle name="Normal 6 4 2" xfId="3517"/>
    <cellStyle name="Normal 6 5" xfId="1935"/>
    <cellStyle name="Normal 6 6" xfId="3514"/>
    <cellStyle name="Normal 6 7" xfId="3661"/>
    <cellStyle name="Normal 6 8" xfId="3662"/>
    <cellStyle name="Normal 6 9" xfId="3663"/>
    <cellStyle name="Normal 60" xfId="252"/>
    <cellStyle name="Normal 60 2" xfId="1717"/>
    <cellStyle name="Normal 60 2 2" xfId="3519"/>
    <cellStyle name="Normal 60 3" xfId="3518"/>
    <cellStyle name="Normal 61" xfId="253"/>
    <cellStyle name="Normal 61 2" xfId="1718"/>
    <cellStyle name="Normal 61 2 2" xfId="3521"/>
    <cellStyle name="Normal 61 3" xfId="3520"/>
    <cellStyle name="Normal 62" xfId="254"/>
    <cellStyle name="Normal 62 2" xfId="1719"/>
    <cellStyle name="Normal 62 2 2" xfId="3523"/>
    <cellStyle name="Normal 62 3" xfId="3522"/>
    <cellStyle name="Normal 63" xfId="255"/>
    <cellStyle name="Normal 63 2" xfId="1720"/>
    <cellStyle name="Normal 63 2 2" xfId="3525"/>
    <cellStyle name="Normal 63 3" xfId="3524"/>
    <cellStyle name="Normal 64" xfId="256"/>
    <cellStyle name="Normal 64 2" xfId="1721"/>
    <cellStyle name="Normal 64 2 2" xfId="3527"/>
    <cellStyle name="Normal 64 3" xfId="3526"/>
    <cellStyle name="Normal 65" xfId="257"/>
    <cellStyle name="Normal 65 2" xfId="1722"/>
    <cellStyle name="Normal 65 2 2" xfId="3529"/>
    <cellStyle name="Normal 65 3" xfId="3528"/>
    <cellStyle name="Normal 66" xfId="258"/>
    <cellStyle name="Normal 66 2" xfId="1723"/>
    <cellStyle name="Normal 66 2 2" xfId="3531"/>
    <cellStyle name="Normal 66 3" xfId="3530"/>
    <cellStyle name="Normal 67" xfId="259"/>
    <cellStyle name="Normal 67 2" xfId="1724"/>
    <cellStyle name="Normal 67 2 2" xfId="3533"/>
    <cellStyle name="Normal 67 3" xfId="3532"/>
    <cellStyle name="Normal 68" xfId="260"/>
    <cellStyle name="Normal 68 2" xfId="1725"/>
    <cellStyle name="Normal 68 2 2" xfId="3535"/>
    <cellStyle name="Normal 68 3" xfId="3534"/>
    <cellStyle name="Normal 69" xfId="261"/>
    <cellStyle name="Normal 69 2" xfId="1726"/>
    <cellStyle name="Normal 69 2 2" xfId="3537"/>
    <cellStyle name="Normal 69 3" xfId="3536"/>
    <cellStyle name="Normal 7" xfId="2"/>
    <cellStyle name="Normal 7 2" xfId="262"/>
    <cellStyle name="Normal 7 2 2" xfId="3539"/>
    <cellStyle name="Normal 7 3" xfId="263"/>
    <cellStyle name="Normal 7 3 2" xfId="3540"/>
    <cellStyle name="Normal 7 4" xfId="323"/>
    <cellStyle name="Normal 7 4 2" xfId="3541"/>
    <cellStyle name="Normal 7 5" xfId="1727"/>
    <cellStyle name="Normal 7 5 2" xfId="3542"/>
    <cellStyle name="Normal 7 6" xfId="3538"/>
    <cellStyle name="Normal 70" xfId="264"/>
    <cellStyle name="Normal 70 2" xfId="1728"/>
    <cellStyle name="Normal 70 2 2" xfId="3544"/>
    <cellStyle name="Normal 70 3" xfId="3543"/>
    <cellStyle name="Normal 71" xfId="265"/>
    <cellStyle name="Normal 71 2" xfId="1729"/>
    <cellStyle name="Normal 71 2 2" xfId="3546"/>
    <cellStyle name="Normal 71 3" xfId="3545"/>
    <cellStyle name="Normal 72" xfId="266"/>
    <cellStyle name="Normal 72 2" xfId="1730"/>
    <cellStyle name="Normal 72 2 2" xfId="3548"/>
    <cellStyle name="Normal 72 3" xfId="3547"/>
    <cellStyle name="Normal 73" xfId="267"/>
    <cellStyle name="Normal 73 2" xfId="1731"/>
    <cellStyle name="Normal 73 2 2" xfId="3550"/>
    <cellStyle name="Normal 73 3" xfId="3549"/>
    <cellStyle name="Normal 74" xfId="268"/>
    <cellStyle name="Normal 74 2" xfId="1732"/>
    <cellStyle name="Normal 74 2 2" xfId="3552"/>
    <cellStyle name="Normal 74 3" xfId="3551"/>
    <cellStyle name="Normal 75" xfId="269"/>
    <cellStyle name="Normal 75 2" xfId="1733"/>
    <cellStyle name="Normal 75 2 2" xfId="3554"/>
    <cellStyle name="Normal 75 3" xfId="3553"/>
    <cellStyle name="Normal 76" xfId="270"/>
    <cellStyle name="Normal 76 2" xfId="1734"/>
    <cellStyle name="Normal 76 2 2" xfId="3556"/>
    <cellStyle name="Normal 76 3" xfId="3555"/>
    <cellStyle name="Normal 77" xfId="271"/>
    <cellStyle name="Normal 77 2" xfId="1735"/>
    <cellStyle name="Normal 77 2 2" xfId="3558"/>
    <cellStyle name="Normal 77 3" xfId="3557"/>
    <cellStyle name="Normal 78" xfId="272"/>
    <cellStyle name="Normal 78 2" xfId="1736"/>
    <cellStyle name="Normal 78 2 2" xfId="3560"/>
    <cellStyle name="Normal 78 3" xfId="3559"/>
    <cellStyle name="Normal 79" xfId="273"/>
    <cellStyle name="Normal 79 2" xfId="1737"/>
    <cellStyle name="Normal 79 2 2" xfId="3562"/>
    <cellStyle name="Normal 79 3" xfId="3561"/>
    <cellStyle name="Normal 8" xfId="274"/>
    <cellStyle name="Normal 8 2" xfId="275"/>
    <cellStyle name="Normal 8 2 2" xfId="3564"/>
    <cellStyle name="Normal 8 3" xfId="1738"/>
    <cellStyle name="Normal 8 3 2" xfId="3565"/>
    <cellStyle name="Normal 8 4" xfId="3563"/>
    <cellStyle name="Normal 8_8.6.1.15" xfId="329"/>
    <cellStyle name="Normal 80" xfId="276"/>
    <cellStyle name="Normal 80 2" xfId="1739"/>
    <cellStyle name="Normal 80 2 2" xfId="3567"/>
    <cellStyle name="Normal 80 3" xfId="3566"/>
    <cellStyle name="Normal 81" xfId="277"/>
    <cellStyle name="Normal 81 2" xfId="1740"/>
    <cellStyle name="Normal 81 2 2" xfId="3569"/>
    <cellStyle name="Normal 81 3" xfId="3568"/>
    <cellStyle name="Normal 82" xfId="278"/>
    <cellStyle name="Normal 82 2" xfId="1741"/>
    <cellStyle name="Normal 82 2 2" xfId="3571"/>
    <cellStyle name="Normal 82 3" xfId="3570"/>
    <cellStyle name="Normal 83" xfId="279"/>
    <cellStyle name="Normal 83 2" xfId="1742"/>
    <cellStyle name="Normal 83 2 2" xfId="3573"/>
    <cellStyle name="Normal 83 3" xfId="3572"/>
    <cellStyle name="Normal 84" xfId="280"/>
    <cellStyle name="Normal 84 2" xfId="1743"/>
    <cellStyle name="Normal 84 2 2" xfId="3575"/>
    <cellStyle name="Normal 84 3" xfId="3574"/>
    <cellStyle name="Normal 85" xfId="281"/>
    <cellStyle name="Normal 85 2" xfId="1744"/>
    <cellStyle name="Normal 85 2 2" xfId="3577"/>
    <cellStyle name="Normal 85 3" xfId="3576"/>
    <cellStyle name="Normal 86" xfId="282"/>
    <cellStyle name="Normal 86 2" xfId="1745"/>
    <cellStyle name="Normal 86 2 2" xfId="3579"/>
    <cellStyle name="Normal 86 3" xfId="3578"/>
    <cellStyle name="Normal 87" xfId="283"/>
    <cellStyle name="Normal 87 2" xfId="1746"/>
    <cellStyle name="Normal 87 2 2" xfId="3581"/>
    <cellStyle name="Normal 87 3" xfId="3580"/>
    <cellStyle name="Normal 88" xfId="284"/>
    <cellStyle name="Normal 88 2" xfId="1747"/>
    <cellStyle name="Normal 88 2 2" xfId="3583"/>
    <cellStyle name="Normal 88 3" xfId="3582"/>
    <cellStyle name="Normal 89" xfId="285"/>
    <cellStyle name="Normal 89 2" xfId="1748"/>
    <cellStyle name="Normal 89 2 2" xfId="3585"/>
    <cellStyle name="Normal 89 3" xfId="3584"/>
    <cellStyle name="Normal 9" xfId="286"/>
    <cellStyle name="Normal 9 2" xfId="1749"/>
    <cellStyle name="Normal 9 2 2" xfId="3587"/>
    <cellStyle name="Normal 9 3" xfId="1750"/>
    <cellStyle name="Normal 9 3 2" xfId="3588"/>
    <cellStyle name="Normal 9 4" xfId="1934"/>
    <cellStyle name="Normal 9 5" xfId="3586"/>
    <cellStyle name="Normal 90" xfId="287"/>
    <cellStyle name="Normal 90 2" xfId="1751"/>
    <cellStyle name="Normal 90 2 2" xfId="3590"/>
    <cellStyle name="Normal 90 3" xfId="3589"/>
    <cellStyle name="Normal 91" xfId="288"/>
    <cellStyle name="Normal 91 2" xfId="1752"/>
    <cellStyle name="Normal 91 2 2" xfId="3592"/>
    <cellStyle name="Normal 91 3" xfId="3591"/>
    <cellStyle name="Normal 92" xfId="289"/>
    <cellStyle name="Normal 92 2" xfId="1753"/>
    <cellStyle name="Normal 92 2 2" xfId="3594"/>
    <cellStyle name="Normal 92 3" xfId="3593"/>
    <cellStyle name="Normal 93" xfId="290"/>
    <cellStyle name="Normal 93 2" xfId="1754"/>
    <cellStyle name="Normal 93 2 2" xfId="3596"/>
    <cellStyle name="Normal 93 3" xfId="3595"/>
    <cellStyle name="Normal 94" xfId="291"/>
    <cellStyle name="Normal 94 2" xfId="1755"/>
    <cellStyle name="Normal 94 2 2" xfId="3598"/>
    <cellStyle name="Normal 94 3" xfId="3597"/>
    <cellStyle name="Normal 95" xfId="292"/>
    <cellStyle name="Normal 95 2" xfId="1756"/>
    <cellStyle name="Normal 95 2 2" xfId="3600"/>
    <cellStyle name="Normal 95 3" xfId="3599"/>
    <cellStyle name="Normal 96" xfId="293"/>
    <cellStyle name="Normal 96 2" xfId="1757"/>
    <cellStyle name="Normal 96 2 2" xfId="3602"/>
    <cellStyle name="Normal 96 3" xfId="3601"/>
    <cellStyle name="Normal 97" xfId="294"/>
    <cellStyle name="Normal 97 2" xfId="1758"/>
    <cellStyle name="Normal 97 2 2" xfId="3604"/>
    <cellStyle name="Normal 97 3" xfId="3603"/>
    <cellStyle name="Normal 98" xfId="295"/>
    <cellStyle name="Normal 98 2" xfId="1759"/>
    <cellStyle name="Normal 98 2 2" xfId="3606"/>
    <cellStyle name="Normal 98 3" xfId="3605"/>
    <cellStyle name="Normal 99" xfId="296"/>
    <cellStyle name="Normal 99 2" xfId="1760"/>
    <cellStyle name="Normal 99 2 2" xfId="3608"/>
    <cellStyle name="Normal 99 3" xfId="3607"/>
    <cellStyle name="Normal Table" xfId="1761"/>
    <cellStyle name="Normal_6.4.8" xfId="3679"/>
    <cellStyle name="Normal_A8_Table" xfId="297"/>
    <cellStyle name="Normal_CO2" xfId="1927"/>
    <cellStyle name="Normal_Sheet1" xfId="3678"/>
    <cellStyle name="Normal_Sheet1 2" xfId="1928"/>
    <cellStyle name="Normal_Sheet1 3" xfId="3680"/>
    <cellStyle name="Note 2" xfId="1762"/>
    <cellStyle name="Note 2 2" xfId="3609"/>
    <cellStyle name="Note 2 3" xfId="3664"/>
    <cellStyle name="Note 2 4" xfId="3665"/>
    <cellStyle name="Note 2 5" xfId="3666"/>
    <cellStyle name="Note 3" xfId="3667"/>
    <cellStyle name="Note 3 2" xfId="3668"/>
    <cellStyle name="Note 3 3" xfId="3669"/>
    <cellStyle name="Note 3 4" xfId="3670"/>
    <cellStyle name="Note 3 5" xfId="3671"/>
    <cellStyle name="Note 4" xfId="3672"/>
    <cellStyle name="notes" xfId="1763"/>
    <cellStyle name="notes 2" xfId="3610"/>
    <cellStyle name="Output 2" xfId="1764"/>
    <cellStyle name="Output 2 2" xfId="3611"/>
    <cellStyle name="Percent" xfId="305" builtinId="5"/>
    <cellStyle name="Percent [2]" xfId="1765"/>
    <cellStyle name="Percent 10" xfId="1766"/>
    <cellStyle name="Percent 11" xfId="1767"/>
    <cellStyle name="Percent 12" xfId="1768"/>
    <cellStyle name="Percent 13" xfId="1769"/>
    <cellStyle name="Percent 14" xfId="1770"/>
    <cellStyle name="Percent 15" xfId="1771"/>
    <cellStyle name="Percent 16" xfId="1772"/>
    <cellStyle name="Percent 17" xfId="1773"/>
    <cellStyle name="Percent 18" xfId="1774"/>
    <cellStyle name="Percent 19" xfId="1775"/>
    <cellStyle name="Percent 2" xfId="298"/>
    <cellStyle name="Percent 2 2" xfId="299"/>
    <cellStyle name="Percent 2 2 2" xfId="300"/>
    <cellStyle name="Percent 2 3" xfId="301"/>
    <cellStyle name="Percent 2 4" xfId="324"/>
    <cellStyle name="Percent 20" xfId="1776"/>
    <cellStyle name="Percent 21" xfId="1777"/>
    <cellStyle name="Percent 22" xfId="1778"/>
    <cellStyle name="Percent 23" xfId="1779"/>
    <cellStyle name="Percent 24" xfId="1780"/>
    <cellStyle name="Percent 25" xfId="1781"/>
    <cellStyle name="Percent 26" xfId="1782"/>
    <cellStyle name="Percent 27" xfId="1783"/>
    <cellStyle name="Percent 28" xfId="1784"/>
    <cellStyle name="Percent 29" xfId="1785"/>
    <cellStyle name="Percent 3" xfId="302"/>
    <cellStyle name="Percent 3 2" xfId="1786"/>
    <cellStyle name="Percent 30" xfId="1787"/>
    <cellStyle name="Percent 31" xfId="1788"/>
    <cellStyle name="Percent 32" xfId="1789"/>
    <cellStyle name="Percent 33" xfId="1790"/>
    <cellStyle name="Percent 34" xfId="1791"/>
    <cellStyle name="Percent 35" xfId="1792"/>
    <cellStyle name="Percent 36" xfId="1793"/>
    <cellStyle name="Percent 37" xfId="1794"/>
    <cellStyle name="Percent 38" xfId="1795"/>
    <cellStyle name="Percent 39" xfId="1796"/>
    <cellStyle name="Percent 4" xfId="1797"/>
    <cellStyle name="Percent 40" xfId="1798"/>
    <cellStyle name="Percent 41" xfId="1799"/>
    <cellStyle name="Percent 42" xfId="1800"/>
    <cellStyle name="Percent 43" xfId="1801"/>
    <cellStyle name="Percent 44" xfId="1802"/>
    <cellStyle name="Percent 45" xfId="1803"/>
    <cellStyle name="Percent 46" xfId="1804"/>
    <cellStyle name="Percent 47" xfId="1805"/>
    <cellStyle name="Percent 48" xfId="1806"/>
    <cellStyle name="Percent 49" xfId="1807"/>
    <cellStyle name="Percent 5" xfId="1808"/>
    <cellStyle name="Percent 50" xfId="1809"/>
    <cellStyle name="Percent 51" xfId="1810"/>
    <cellStyle name="Percent 52" xfId="1811"/>
    <cellStyle name="Percent 53" xfId="1812"/>
    <cellStyle name="Percent 54" xfId="1813"/>
    <cellStyle name="Percent 55" xfId="1814"/>
    <cellStyle name="Percent 56" xfId="1815"/>
    <cellStyle name="Percent 57" xfId="1816"/>
    <cellStyle name="Percent 58" xfId="1817"/>
    <cellStyle name="Percent 59" xfId="1818"/>
    <cellStyle name="Percent 6" xfId="1819"/>
    <cellStyle name="Percent 60" xfId="1820"/>
    <cellStyle name="Percent 61" xfId="1821"/>
    <cellStyle name="Percent 62" xfId="1822"/>
    <cellStyle name="Percent 63" xfId="1823"/>
    <cellStyle name="Percent 64" xfId="1824"/>
    <cellStyle name="Percent 65" xfId="1825"/>
    <cellStyle name="Percent 66" xfId="1826"/>
    <cellStyle name="Percent 67" xfId="1827"/>
    <cellStyle name="Percent 68" xfId="1828"/>
    <cellStyle name="Percent 69" xfId="1829"/>
    <cellStyle name="Percent 7" xfId="1830"/>
    <cellStyle name="Percent 70" xfId="1831"/>
    <cellStyle name="Percent 71" xfId="1832"/>
    <cellStyle name="Percent 72" xfId="1833"/>
    <cellStyle name="Percent 73" xfId="1834"/>
    <cellStyle name="Percent 74" xfId="1835"/>
    <cellStyle name="Percent 75" xfId="1836"/>
    <cellStyle name="Percent 76" xfId="1837"/>
    <cellStyle name="Percent 77" xfId="1838"/>
    <cellStyle name="Percent 78" xfId="1839"/>
    <cellStyle name="Percent 79" xfId="1840"/>
    <cellStyle name="Percent 8" xfId="1841"/>
    <cellStyle name="Percent 80" xfId="1842"/>
    <cellStyle name="Percent 81" xfId="1843"/>
    <cellStyle name="Percent 82" xfId="1844"/>
    <cellStyle name="Percent 83" xfId="1845"/>
    <cellStyle name="Percent 9" xfId="1846"/>
    <cellStyle name="percentage difference" xfId="1847"/>
    <cellStyle name="percentage difference one decimal" xfId="1848"/>
    <cellStyle name="percentage difference zero decimal" xfId="1849"/>
    <cellStyle name="Pourcentage 2" xfId="1850"/>
    <cellStyle name="Pourcentage 6" xfId="1851"/>
    <cellStyle name="Pourcentage 6 2" xfId="1852"/>
    <cellStyle name="Publication" xfId="1853"/>
    <cellStyle name="Publication 2" xfId="3612"/>
    <cellStyle name="s24" xfId="1854"/>
    <cellStyle name="s30" xfId="1855"/>
    <cellStyle name="s32" xfId="1856"/>
    <cellStyle name="s33" xfId="1857"/>
    <cellStyle name="s35" xfId="1858"/>
    <cellStyle name="s37" xfId="1859"/>
    <cellStyle name="s37 2" xfId="3613"/>
    <cellStyle name="s44" xfId="1860"/>
    <cellStyle name="s45" xfId="1861"/>
    <cellStyle name="s48" xfId="1862"/>
    <cellStyle name="s56" xfId="1863"/>
    <cellStyle name="s57" xfId="1864"/>
    <cellStyle name="s58" xfId="1865"/>
    <cellStyle name="s58 2" xfId="3614"/>
    <cellStyle name="s59" xfId="1866"/>
    <cellStyle name="s59 2" xfId="3615"/>
    <cellStyle name="s62" xfId="1867"/>
    <cellStyle name="s63" xfId="1868"/>
    <cellStyle name="s64" xfId="1869"/>
    <cellStyle name="s64 2" xfId="3616"/>
    <cellStyle name="s65" xfId="1870"/>
    <cellStyle name="s65 2" xfId="3617"/>
    <cellStyle name="s66" xfId="1871"/>
    <cellStyle name="s66 2" xfId="3618"/>
    <cellStyle name="s67" xfId="1872"/>
    <cellStyle name="s68" xfId="1873"/>
    <cellStyle name="s69" xfId="1874"/>
    <cellStyle name="s69 2" xfId="3619"/>
    <cellStyle name="s70" xfId="1875"/>
    <cellStyle name="s70 2" xfId="3620"/>
    <cellStyle name="s73" xfId="1876"/>
    <cellStyle name="s73 2" xfId="3621"/>
    <cellStyle name="s78" xfId="1877"/>
    <cellStyle name="s78 2" xfId="3622"/>
    <cellStyle name="s80" xfId="1878"/>
    <cellStyle name="s82" xfId="1879"/>
    <cellStyle name="s85" xfId="1880"/>
    <cellStyle name="s85 2" xfId="3623"/>
    <cellStyle name="s93" xfId="1881"/>
    <cellStyle name="s93 2" xfId="3624"/>
    <cellStyle name="s94" xfId="1882"/>
    <cellStyle name="s95" xfId="1883"/>
    <cellStyle name="s95 2" xfId="3625"/>
    <cellStyle name="Satisfaisant" xfId="1884"/>
    <cellStyle name="Satisfaisant 2" xfId="3626"/>
    <cellStyle name="semestre" xfId="1885"/>
    <cellStyle name="semestre 2" xfId="3627"/>
    <cellStyle name="Separador de milhares [0]_meteorol (2)" xfId="1886"/>
    <cellStyle name="Sortie" xfId="1887"/>
    <cellStyle name="Sortie 2" xfId="3628"/>
    <cellStyle name="Spelling 1033,0" xfId="1888"/>
    <cellStyle name="Stub" xfId="1889"/>
    <cellStyle name="Stub 2" xfId="3629"/>
    <cellStyle name="Style 1" xfId="1890"/>
    <cellStyle name="Style 1 2" xfId="3630"/>
    <cellStyle name="tête chapitre" xfId="1891"/>
    <cellStyle name="tête chapitre 2" xfId="3631"/>
    <cellStyle name="Text" xfId="1892"/>
    <cellStyle name="Text 2" xfId="3632"/>
    <cellStyle name="Texte explicatif" xfId="1893"/>
    <cellStyle name="Texte explicatif 2" xfId="3633"/>
    <cellStyle name="Title 2" xfId="1894"/>
    <cellStyle name="Title 2 2" xfId="3634"/>
    <cellStyle name="Titre" xfId="1895"/>
    <cellStyle name="Titre 2" xfId="3635"/>
    <cellStyle name="Titre de la feuille" xfId="1896"/>
    <cellStyle name="Titre de la feuille 2" xfId="3636"/>
    <cellStyle name="Titre 1" xfId="1897"/>
    <cellStyle name="Titre 1 2" xfId="1898"/>
    <cellStyle name="Titre 1 2 2" xfId="3638"/>
    <cellStyle name="Titre 1 3" xfId="3637"/>
    <cellStyle name="Titre 2" xfId="1899"/>
    <cellStyle name="Titre 2 2" xfId="1900"/>
    <cellStyle name="Titre 2 2 2" xfId="3640"/>
    <cellStyle name="Titre 2 3" xfId="3639"/>
    <cellStyle name="Titre 3" xfId="1901"/>
    <cellStyle name="Titre 3 2" xfId="3641"/>
    <cellStyle name="Titre 4" xfId="1902"/>
    <cellStyle name="Titre 4 2" xfId="3642"/>
    <cellStyle name="Top" xfId="1903"/>
    <cellStyle name="Top 2" xfId="3643"/>
    <cellStyle name="Total 2" xfId="1904"/>
    <cellStyle name="Total 2 2" xfId="3644"/>
    <cellStyle name="Total 3" xfId="1905"/>
    <cellStyle name="Total 3 2" xfId="3645"/>
    <cellStyle name="Totals" xfId="1906"/>
    <cellStyle name="Totals 2" xfId="3646"/>
    <cellStyle name="Vérification" xfId="1907"/>
    <cellStyle name="Vérification 2" xfId="3647"/>
    <cellStyle name="Vírgula 2" xfId="3654"/>
    <cellStyle name="Vírgula_meteorol (2)" xfId="1908"/>
    <cellStyle name="Warning Text 2" xfId="1909"/>
    <cellStyle name="Warning Text 2 2" xfId="3648"/>
    <cellStyle name="ДАТА" xfId="1910"/>
    <cellStyle name="ДАТА 2" xfId="3649"/>
    <cellStyle name="ДЕНЕЖНЫЙ_BOPENGC" xfId="1911"/>
    <cellStyle name="ЗАГОЛОВОК1" xfId="1912"/>
    <cellStyle name="ЗАГОЛОВОК1 2" xfId="3650"/>
    <cellStyle name="ЗАГОЛОВОК2" xfId="1913"/>
    <cellStyle name="ЗАГОЛОВОК2 2" xfId="3651"/>
    <cellStyle name="ИТОГОВЫЙ" xfId="1914"/>
    <cellStyle name="ИТОГОВЫЙ 2" xfId="3652"/>
    <cellStyle name="Обычный_BOPENGC" xfId="1915"/>
    <cellStyle name="ПРОЦЕНТНЫЙ_BOPENGC" xfId="1916"/>
    <cellStyle name="ТЕКСТ" xfId="1917"/>
    <cellStyle name="ТЕКСТ 2" xfId="3653"/>
    <cellStyle name="ФИКСИРОВАННЫЙ" xfId="1918"/>
    <cellStyle name="ФИНАНСОВЫЙ_BOPENGC" xfId="1919"/>
    <cellStyle name="ارتباط تشعبي متبع_قطاعات" xfId="1920"/>
    <cellStyle name="ارتباط تشعبي_a" xfId="1921"/>
    <cellStyle name="عادي_2002 2003 الرابع" xfId="1922"/>
    <cellStyle name="عملة [0]_2002 2003 الرابع" xfId="1923"/>
    <cellStyle name="عملة_2002 2003 الرابع" xfId="1924"/>
    <cellStyle name="فاصلة [0]_2002 2003 الرابع" xfId="1925"/>
    <cellStyle name="فاصلة_2002 2003 الرابع" xfId="1926"/>
  </cellStyles>
  <dxfs count="246">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rgb="FFFFFFFF"/>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val="0"/>
        <i val="0"/>
        <condense val="0"/>
        <extend val="0"/>
        <color indexed="9"/>
      </font>
    </dxf>
    <dxf>
      <font>
        <condense val="0"/>
        <extend val="0"/>
        <color indexed="9"/>
      </font>
    </dxf>
    <dxf>
      <font>
        <b val="0"/>
        <i val="0"/>
        <condense val="0"/>
        <extend val="0"/>
        <color indexed="9"/>
      </font>
    </dxf>
    <dxf>
      <font>
        <condense val="0"/>
        <extend val="0"/>
        <color indexed="9"/>
      </font>
    </dxf>
    <dxf>
      <font>
        <b val="0"/>
        <i val="0"/>
        <condense val="0"/>
        <extend val="0"/>
        <color indexed="9"/>
      </font>
    </dxf>
    <dxf>
      <font>
        <condense val="0"/>
        <extend val="0"/>
        <color indexed="9"/>
      </font>
    </dxf>
    <dxf>
      <font>
        <b val="0"/>
        <i val="0"/>
        <condense val="0"/>
        <extend val="0"/>
        <color indexed="9"/>
      </font>
    </dxf>
    <dxf>
      <font>
        <condense val="0"/>
        <extend val="0"/>
        <color indexed="9"/>
      </font>
    </dxf>
    <dxf>
      <font>
        <b val="0"/>
        <i val="0"/>
        <condense val="0"/>
        <extend val="0"/>
        <color indexed="9"/>
      </font>
    </dxf>
    <dxf>
      <font>
        <condense val="0"/>
        <extend val="0"/>
        <color indexed="9"/>
      </font>
    </dxf>
    <dxf>
      <font>
        <b val="0"/>
        <i val="0"/>
        <condense val="0"/>
        <extend val="0"/>
        <color indexed="9"/>
      </font>
    </dxf>
    <dxf>
      <font>
        <condense val="0"/>
        <extend val="0"/>
        <color indexed="9"/>
      </font>
    </dxf>
    <dxf>
      <font>
        <b val="0"/>
        <i val="0"/>
        <condense val="0"/>
        <extend val="0"/>
        <color indexed="9"/>
      </font>
    </dxf>
    <dxf>
      <font>
        <condense val="0"/>
        <extend val="0"/>
        <color indexed="9"/>
      </font>
    </dxf>
    <dxf>
      <font>
        <b val="0"/>
        <i val="0"/>
        <condense val="0"/>
        <extend val="0"/>
        <color indexed="9"/>
      </font>
    </dxf>
    <dxf>
      <font>
        <condense val="0"/>
        <extend val="0"/>
        <color indexed="9"/>
      </font>
    </dxf>
    <dxf>
      <font>
        <b val="0"/>
        <i val="0"/>
        <condense val="0"/>
        <extend val="0"/>
        <color indexed="9"/>
      </font>
    </dxf>
    <dxf>
      <font>
        <condense val="0"/>
        <extend val="0"/>
        <color indexed="9"/>
      </font>
    </dxf>
    <dxf>
      <font>
        <b val="0"/>
        <i val="0"/>
        <condense val="0"/>
        <extend val="0"/>
        <color indexed="9"/>
      </font>
    </dxf>
    <dxf>
      <font>
        <condense val="0"/>
        <extend val="0"/>
        <color indexed="9"/>
      </font>
    </dxf>
    <dxf>
      <font>
        <b val="0"/>
        <i val="0"/>
        <condense val="0"/>
        <extend val="0"/>
        <color indexed="9"/>
      </font>
    </dxf>
    <dxf>
      <font>
        <condense val="0"/>
        <extend val="0"/>
        <color indexed="9"/>
      </font>
    </dxf>
    <dxf>
      <font>
        <b val="0"/>
        <i val="0"/>
        <condense val="0"/>
        <extend val="0"/>
        <color indexed="9"/>
      </font>
    </dxf>
    <dxf>
      <font>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b val="0"/>
        <i val="0"/>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colors>
    <mruColors>
      <color rgb="FF33CCFF"/>
      <color rgb="FF0000FF"/>
      <color rgb="FF66FF33"/>
      <color rgb="FF66FFCC"/>
      <color rgb="FF969696"/>
      <color rgb="FFC0C0C0"/>
      <color rgb="FF5F5F5F"/>
      <color rgb="FF000099"/>
      <color rgb="FF0033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99" Type="http://schemas.openxmlformats.org/officeDocument/2006/relationships/worksheet" Target="worksheets/sheet299.xml"/><Relationship Id="rId303" Type="http://schemas.openxmlformats.org/officeDocument/2006/relationships/worksheet" Target="worksheets/sheet303.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324" Type="http://schemas.openxmlformats.org/officeDocument/2006/relationships/worksheet" Target="worksheets/sheet324.xml"/><Relationship Id="rId345" Type="http://schemas.openxmlformats.org/officeDocument/2006/relationships/worksheet" Target="worksheets/sheet345.xml"/><Relationship Id="rId366" Type="http://schemas.openxmlformats.org/officeDocument/2006/relationships/worksheet" Target="worksheets/sheet366.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226" Type="http://schemas.openxmlformats.org/officeDocument/2006/relationships/worksheet" Target="worksheets/sheet226.xml"/><Relationship Id="rId247" Type="http://schemas.openxmlformats.org/officeDocument/2006/relationships/worksheet" Target="worksheets/sheet247.xml"/><Relationship Id="rId107" Type="http://schemas.openxmlformats.org/officeDocument/2006/relationships/worksheet" Target="worksheets/sheet107.xml"/><Relationship Id="rId268" Type="http://schemas.openxmlformats.org/officeDocument/2006/relationships/worksheet" Target="worksheets/sheet268.xml"/><Relationship Id="rId289" Type="http://schemas.openxmlformats.org/officeDocument/2006/relationships/worksheet" Target="worksheets/sheet289.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314" Type="http://schemas.openxmlformats.org/officeDocument/2006/relationships/worksheet" Target="worksheets/sheet314.xml"/><Relationship Id="rId335" Type="http://schemas.openxmlformats.org/officeDocument/2006/relationships/worksheet" Target="worksheets/sheet335.xml"/><Relationship Id="rId356" Type="http://schemas.openxmlformats.org/officeDocument/2006/relationships/worksheet" Target="worksheets/sheet356.xml"/><Relationship Id="rId377" Type="http://schemas.openxmlformats.org/officeDocument/2006/relationships/externalLink" Target="externalLinks/externalLink11.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worksheet" Target="worksheets/sheet216.xml"/><Relationship Id="rId237" Type="http://schemas.openxmlformats.org/officeDocument/2006/relationships/worksheet" Target="worksheets/sheet237.xml"/><Relationship Id="rId258" Type="http://schemas.openxmlformats.org/officeDocument/2006/relationships/worksheet" Target="worksheets/sheet258.xml"/><Relationship Id="rId279" Type="http://schemas.openxmlformats.org/officeDocument/2006/relationships/worksheet" Target="worksheets/sheet279.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290" Type="http://schemas.openxmlformats.org/officeDocument/2006/relationships/worksheet" Target="worksheets/sheet290.xml"/><Relationship Id="rId304" Type="http://schemas.openxmlformats.org/officeDocument/2006/relationships/worksheet" Target="worksheets/sheet304.xml"/><Relationship Id="rId325" Type="http://schemas.openxmlformats.org/officeDocument/2006/relationships/worksheet" Target="worksheets/sheet325.xml"/><Relationship Id="rId346" Type="http://schemas.openxmlformats.org/officeDocument/2006/relationships/worksheet" Target="worksheets/sheet346.xml"/><Relationship Id="rId367" Type="http://schemas.openxmlformats.org/officeDocument/2006/relationships/externalLink" Target="externalLinks/externalLink1.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227" Type="http://schemas.openxmlformats.org/officeDocument/2006/relationships/worksheet" Target="worksheets/sheet227.xml"/><Relationship Id="rId248" Type="http://schemas.openxmlformats.org/officeDocument/2006/relationships/worksheet" Target="worksheets/sheet248.xml"/><Relationship Id="rId269" Type="http://schemas.openxmlformats.org/officeDocument/2006/relationships/worksheet" Target="worksheets/sheet269.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280" Type="http://schemas.openxmlformats.org/officeDocument/2006/relationships/worksheet" Target="worksheets/sheet280.xml"/><Relationship Id="rId315" Type="http://schemas.openxmlformats.org/officeDocument/2006/relationships/worksheet" Target="worksheets/sheet315.xml"/><Relationship Id="rId336" Type="http://schemas.openxmlformats.org/officeDocument/2006/relationships/worksheet" Target="worksheets/sheet336.xml"/><Relationship Id="rId357" Type="http://schemas.openxmlformats.org/officeDocument/2006/relationships/worksheet" Target="worksheets/sheet357.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217" Type="http://schemas.openxmlformats.org/officeDocument/2006/relationships/worksheet" Target="worksheets/sheet217.xml"/><Relationship Id="rId378" Type="http://schemas.openxmlformats.org/officeDocument/2006/relationships/theme" Target="theme/theme1.xml"/><Relationship Id="rId6" Type="http://schemas.openxmlformats.org/officeDocument/2006/relationships/worksheet" Target="worksheets/sheet6.xml"/><Relationship Id="rId238" Type="http://schemas.openxmlformats.org/officeDocument/2006/relationships/worksheet" Target="worksheets/sheet238.xml"/><Relationship Id="rId259" Type="http://schemas.openxmlformats.org/officeDocument/2006/relationships/worksheet" Target="worksheets/sheet259.xml"/><Relationship Id="rId23" Type="http://schemas.openxmlformats.org/officeDocument/2006/relationships/worksheet" Target="worksheets/sheet23.xml"/><Relationship Id="rId119" Type="http://schemas.openxmlformats.org/officeDocument/2006/relationships/worksheet" Target="worksheets/sheet119.xml"/><Relationship Id="rId270" Type="http://schemas.openxmlformats.org/officeDocument/2006/relationships/worksheet" Target="worksheets/sheet270.xml"/><Relationship Id="rId291" Type="http://schemas.openxmlformats.org/officeDocument/2006/relationships/worksheet" Target="worksheets/sheet291.xml"/><Relationship Id="rId305" Type="http://schemas.openxmlformats.org/officeDocument/2006/relationships/worksheet" Target="worksheets/sheet305.xml"/><Relationship Id="rId326" Type="http://schemas.openxmlformats.org/officeDocument/2006/relationships/worksheet" Target="worksheets/sheet326.xml"/><Relationship Id="rId347" Type="http://schemas.openxmlformats.org/officeDocument/2006/relationships/worksheet" Target="worksheets/sheet347.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368" Type="http://schemas.openxmlformats.org/officeDocument/2006/relationships/externalLink" Target="externalLinks/externalLink2.xml"/><Relationship Id="rId172" Type="http://schemas.openxmlformats.org/officeDocument/2006/relationships/worksheet" Target="worksheets/sheet172.xml"/><Relationship Id="rId193" Type="http://schemas.openxmlformats.org/officeDocument/2006/relationships/worksheet" Target="worksheets/sheet193.xml"/><Relationship Id="rId207" Type="http://schemas.openxmlformats.org/officeDocument/2006/relationships/worksheet" Target="worksheets/sheet207.xml"/><Relationship Id="rId228" Type="http://schemas.openxmlformats.org/officeDocument/2006/relationships/worksheet" Target="worksheets/sheet228.xml"/><Relationship Id="rId249" Type="http://schemas.openxmlformats.org/officeDocument/2006/relationships/worksheet" Target="worksheets/sheet249.xml"/><Relationship Id="rId13" Type="http://schemas.openxmlformats.org/officeDocument/2006/relationships/worksheet" Target="worksheets/sheet13.xml"/><Relationship Id="rId109" Type="http://schemas.openxmlformats.org/officeDocument/2006/relationships/worksheet" Target="worksheets/sheet109.xml"/><Relationship Id="rId260" Type="http://schemas.openxmlformats.org/officeDocument/2006/relationships/worksheet" Target="worksheets/sheet260.xml"/><Relationship Id="rId281" Type="http://schemas.openxmlformats.org/officeDocument/2006/relationships/worksheet" Target="worksheets/sheet281.xml"/><Relationship Id="rId316" Type="http://schemas.openxmlformats.org/officeDocument/2006/relationships/worksheet" Target="worksheets/sheet316.xml"/><Relationship Id="rId337" Type="http://schemas.openxmlformats.org/officeDocument/2006/relationships/worksheet" Target="worksheets/sheet337.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358" Type="http://schemas.openxmlformats.org/officeDocument/2006/relationships/worksheet" Target="worksheets/sheet358.xml"/><Relationship Id="rId379" Type="http://schemas.openxmlformats.org/officeDocument/2006/relationships/styles" Target="styles.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18" Type="http://schemas.openxmlformats.org/officeDocument/2006/relationships/worksheet" Target="worksheets/sheet218.xml"/><Relationship Id="rId239" Type="http://schemas.openxmlformats.org/officeDocument/2006/relationships/worksheet" Target="worksheets/sheet239.xml"/><Relationship Id="rId250" Type="http://schemas.openxmlformats.org/officeDocument/2006/relationships/worksheet" Target="worksheets/sheet250.xml"/><Relationship Id="rId271" Type="http://schemas.openxmlformats.org/officeDocument/2006/relationships/worksheet" Target="worksheets/sheet271.xml"/><Relationship Id="rId292" Type="http://schemas.openxmlformats.org/officeDocument/2006/relationships/worksheet" Target="worksheets/sheet292.xml"/><Relationship Id="rId306" Type="http://schemas.openxmlformats.org/officeDocument/2006/relationships/worksheet" Target="worksheets/sheet306.xml"/><Relationship Id="rId24" Type="http://schemas.openxmlformats.org/officeDocument/2006/relationships/worksheet" Target="worksheets/sheet24.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31" Type="http://schemas.openxmlformats.org/officeDocument/2006/relationships/worksheet" Target="worksheets/sheet131.xml"/><Relationship Id="rId327" Type="http://schemas.openxmlformats.org/officeDocument/2006/relationships/worksheet" Target="worksheets/sheet327.xml"/><Relationship Id="rId348" Type="http://schemas.openxmlformats.org/officeDocument/2006/relationships/worksheet" Target="worksheets/sheet348.xml"/><Relationship Id="rId369" Type="http://schemas.openxmlformats.org/officeDocument/2006/relationships/externalLink" Target="externalLinks/externalLink3.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208" Type="http://schemas.openxmlformats.org/officeDocument/2006/relationships/worksheet" Target="worksheets/sheet208.xml"/><Relationship Id="rId229" Type="http://schemas.openxmlformats.org/officeDocument/2006/relationships/worksheet" Target="worksheets/sheet229.xml"/><Relationship Id="rId380" Type="http://schemas.openxmlformats.org/officeDocument/2006/relationships/sharedStrings" Target="sharedStrings.xml"/><Relationship Id="rId240" Type="http://schemas.openxmlformats.org/officeDocument/2006/relationships/worksheet" Target="worksheets/sheet240.xml"/><Relationship Id="rId261" Type="http://schemas.openxmlformats.org/officeDocument/2006/relationships/worksheet" Target="worksheets/sheet261.xml"/><Relationship Id="rId14" Type="http://schemas.openxmlformats.org/officeDocument/2006/relationships/worksheet" Target="worksheets/sheet14.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282" Type="http://schemas.openxmlformats.org/officeDocument/2006/relationships/worksheet" Target="worksheets/sheet282.xml"/><Relationship Id="rId317" Type="http://schemas.openxmlformats.org/officeDocument/2006/relationships/worksheet" Target="worksheets/sheet317.xml"/><Relationship Id="rId338" Type="http://schemas.openxmlformats.org/officeDocument/2006/relationships/worksheet" Target="worksheets/sheet338.xml"/><Relationship Id="rId359" Type="http://schemas.openxmlformats.org/officeDocument/2006/relationships/worksheet" Target="worksheets/sheet359.xml"/><Relationship Id="rId8" Type="http://schemas.openxmlformats.org/officeDocument/2006/relationships/worksheet" Target="worksheets/sheet8.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219" Type="http://schemas.openxmlformats.org/officeDocument/2006/relationships/worksheet" Target="worksheets/sheet219.xml"/><Relationship Id="rId370" Type="http://schemas.openxmlformats.org/officeDocument/2006/relationships/externalLink" Target="externalLinks/externalLink4.xml"/><Relationship Id="rId230" Type="http://schemas.openxmlformats.org/officeDocument/2006/relationships/worksheet" Target="worksheets/sheet230.xml"/><Relationship Id="rId251" Type="http://schemas.openxmlformats.org/officeDocument/2006/relationships/worksheet" Target="worksheets/sheet251.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72" Type="http://schemas.openxmlformats.org/officeDocument/2006/relationships/worksheet" Target="worksheets/sheet272.xml"/><Relationship Id="rId293" Type="http://schemas.openxmlformats.org/officeDocument/2006/relationships/worksheet" Target="worksheets/sheet293.xml"/><Relationship Id="rId307" Type="http://schemas.openxmlformats.org/officeDocument/2006/relationships/worksheet" Target="worksheets/sheet307.xml"/><Relationship Id="rId328" Type="http://schemas.openxmlformats.org/officeDocument/2006/relationships/worksheet" Target="worksheets/sheet328.xml"/><Relationship Id="rId349" Type="http://schemas.openxmlformats.org/officeDocument/2006/relationships/worksheet" Target="worksheets/sheet349.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95" Type="http://schemas.openxmlformats.org/officeDocument/2006/relationships/worksheet" Target="worksheets/sheet195.xml"/><Relationship Id="rId209" Type="http://schemas.openxmlformats.org/officeDocument/2006/relationships/worksheet" Target="worksheets/sheet209.xml"/><Relationship Id="rId360" Type="http://schemas.openxmlformats.org/officeDocument/2006/relationships/worksheet" Target="worksheets/sheet360.xml"/><Relationship Id="rId381" Type="http://schemas.openxmlformats.org/officeDocument/2006/relationships/calcChain" Target="calcChain.xml"/><Relationship Id="rId220" Type="http://schemas.openxmlformats.org/officeDocument/2006/relationships/worksheet" Target="worksheets/sheet220.xml"/><Relationship Id="rId241" Type="http://schemas.openxmlformats.org/officeDocument/2006/relationships/worksheet" Target="worksheets/sheet24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262" Type="http://schemas.openxmlformats.org/officeDocument/2006/relationships/worksheet" Target="worksheets/sheet262.xml"/><Relationship Id="rId283" Type="http://schemas.openxmlformats.org/officeDocument/2006/relationships/worksheet" Target="worksheets/sheet283.xml"/><Relationship Id="rId318" Type="http://schemas.openxmlformats.org/officeDocument/2006/relationships/worksheet" Target="worksheets/sheet318.xml"/><Relationship Id="rId339" Type="http://schemas.openxmlformats.org/officeDocument/2006/relationships/worksheet" Target="worksheets/sheet339.xml"/><Relationship Id="rId78" Type="http://schemas.openxmlformats.org/officeDocument/2006/relationships/worksheet" Target="worksheets/sheet78.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64" Type="http://schemas.openxmlformats.org/officeDocument/2006/relationships/worksheet" Target="worksheets/sheet164.xml"/><Relationship Id="rId185" Type="http://schemas.openxmlformats.org/officeDocument/2006/relationships/worksheet" Target="worksheets/sheet185.xml"/><Relationship Id="rId350" Type="http://schemas.openxmlformats.org/officeDocument/2006/relationships/worksheet" Target="worksheets/sheet350.xml"/><Relationship Id="rId371" Type="http://schemas.openxmlformats.org/officeDocument/2006/relationships/externalLink" Target="externalLinks/externalLink5.xml"/><Relationship Id="rId9" Type="http://schemas.openxmlformats.org/officeDocument/2006/relationships/worksheet" Target="worksheets/sheet9.xml"/><Relationship Id="rId210" Type="http://schemas.openxmlformats.org/officeDocument/2006/relationships/worksheet" Target="worksheets/sheet210.xml"/><Relationship Id="rId26" Type="http://schemas.openxmlformats.org/officeDocument/2006/relationships/worksheet" Target="worksheets/sheet26.xml"/><Relationship Id="rId231" Type="http://schemas.openxmlformats.org/officeDocument/2006/relationships/worksheet" Target="worksheets/sheet231.xml"/><Relationship Id="rId252" Type="http://schemas.openxmlformats.org/officeDocument/2006/relationships/worksheet" Target="worksheets/sheet252.xml"/><Relationship Id="rId273" Type="http://schemas.openxmlformats.org/officeDocument/2006/relationships/worksheet" Target="worksheets/sheet273.xml"/><Relationship Id="rId294" Type="http://schemas.openxmlformats.org/officeDocument/2006/relationships/worksheet" Target="worksheets/sheet294.xml"/><Relationship Id="rId308" Type="http://schemas.openxmlformats.org/officeDocument/2006/relationships/worksheet" Target="worksheets/sheet308.xml"/><Relationship Id="rId329" Type="http://schemas.openxmlformats.org/officeDocument/2006/relationships/worksheet" Target="worksheets/sheet329.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340" Type="http://schemas.openxmlformats.org/officeDocument/2006/relationships/worksheet" Target="worksheets/sheet340.xml"/><Relationship Id="rId361" Type="http://schemas.openxmlformats.org/officeDocument/2006/relationships/worksheet" Target="worksheets/sheet361.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worksheet" Target="worksheets/sheet221.xml"/><Relationship Id="rId242" Type="http://schemas.openxmlformats.org/officeDocument/2006/relationships/worksheet" Target="worksheets/sheet242.xml"/><Relationship Id="rId263" Type="http://schemas.openxmlformats.org/officeDocument/2006/relationships/worksheet" Target="worksheets/sheet263.xml"/><Relationship Id="rId284" Type="http://schemas.openxmlformats.org/officeDocument/2006/relationships/worksheet" Target="worksheets/sheet284.xml"/><Relationship Id="rId319" Type="http://schemas.openxmlformats.org/officeDocument/2006/relationships/worksheet" Target="worksheets/sheet319.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330" Type="http://schemas.openxmlformats.org/officeDocument/2006/relationships/worksheet" Target="worksheets/sheet330.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351" Type="http://schemas.openxmlformats.org/officeDocument/2006/relationships/worksheet" Target="worksheets/sheet351.xml"/><Relationship Id="rId372" Type="http://schemas.openxmlformats.org/officeDocument/2006/relationships/externalLink" Target="externalLinks/externalLink6.xml"/><Relationship Id="rId211" Type="http://schemas.openxmlformats.org/officeDocument/2006/relationships/worksheet" Target="worksheets/sheet211.xml"/><Relationship Id="rId232" Type="http://schemas.openxmlformats.org/officeDocument/2006/relationships/worksheet" Target="worksheets/sheet232.xml"/><Relationship Id="rId253" Type="http://schemas.openxmlformats.org/officeDocument/2006/relationships/worksheet" Target="worksheets/sheet253.xml"/><Relationship Id="rId274" Type="http://schemas.openxmlformats.org/officeDocument/2006/relationships/worksheet" Target="worksheets/sheet274.xml"/><Relationship Id="rId295" Type="http://schemas.openxmlformats.org/officeDocument/2006/relationships/worksheet" Target="worksheets/sheet295.xml"/><Relationship Id="rId309" Type="http://schemas.openxmlformats.org/officeDocument/2006/relationships/worksheet" Target="worksheets/sheet309.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320" Type="http://schemas.openxmlformats.org/officeDocument/2006/relationships/worksheet" Target="worksheets/sheet320.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341" Type="http://schemas.openxmlformats.org/officeDocument/2006/relationships/worksheet" Target="worksheets/sheet341.xml"/><Relationship Id="rId362" Type="http://schemas.openxmlformats.org/officeDocument/2006/relationships/worksheet" Target="worksheets/sheet362.xml"/><Relationship Id="rId201" Type="http://schemas.openxmlformats.org/officeDocument/2006/relationships/worksheet" Target="worksheets/sheet201.xml"/><Relationship Id="rId222" Type="http://schemas.openxmlformats.org/officeDocument/2006/relationships/worksheet" Target="worksheets/sheet222.xml"/><Relationship Id="rId243" Type="http://schemas.openxmlformats.org/officeDocument/2006/relationships/worksheet" Target="worksheets/sheet243.xml"/><Relationship Id="rId264" Type="http://schemas.openxmlformats.org/officeDocument/2006/relationships/worksheet" Target="worksheets/sheet264.xml"/><Relationship Id="rId285" Type="http://schemas.openxmlformats.org/officeDocument/2006/relationships/worksheet" Target="worksheets/sheet285.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310" Type="http://schemas.openxmlformats.org/officeDocument/2006/relationships/worksheet" Target="worksheets/sheet310.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331" Type="http://schemas.openxmlformats.org/officeDocument/2006/relationships/worksheet" Target="worksheets/sheet331.xml"/><Relationship Id="rId352" Type="http://schemas.openxmlformats.org/officeDocument/2006/relationships/worksheet" Target="worksheets/sheet352.xml"/><Relationship Id="rId373" Type="http://schemas.openxmlformats.org/officeDocument/2006/relationships/externalLink" Target="externalLinks/externalLink7.xml"/><Relationship Id="rId1" Type="http://schemas.openxmlformats.org/officeDocument/2006/relationships/worksheet" Target="worksheets/sheet1.xml"/><Relationship Id="rId212" Type="http://schemas.openxmlformats.org/officeDocument/2006/relationships/worksheet" Target="worksheets/sheet212.xml"/><Relationship Id="rId233" Type="http://schemas.openxmlformats.org/officeDocument/2006/relationships/worksheet" Target="worksheets/sheet233.xml"/><Relationship Id="rId254" Type="http://schemas.openxmlformats.org/officeDocument/2006/relationships/worksheet" Target="worksheets/sheet254.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275" Type="http://schemas.openxmlformats.org/officeDocument/2006/relationships/worksheet" Target="worksheets/sheet275.xml"/><Relationship Id="rId296" Type="http://schemas.openxmlformats.org/officeDocument/2006/relationships/worksheet" Target="worksheets/sheet296.xml"/><Relationship Id="rId300" Type="http://schemas.openxmlformats.org/officeDocument/2006/relationships/worksheet" Target="worksheets/sheet300.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321" Type="http://schemas.openxmlformats.org/officeDocument/2006/relationships/worksheet" Target="worksheets/sheet321.xml"/><Relationship Id="rId342" Type="http://schemas.openxmlformats.org/officeDocument/2006/relationships/worksheet" Target="worksheets/sheet342.xml"/><Relationship Id="rId363" Type="http://schemas.openxmlformats.org/officeDocument/2006/relationships/worksheet" Target="worksheets/sheet363.xml"/><Relationship Id="rId202" Type="http://schemas.openxmlformats.org/officeDocument/2006/relationships/worksheet" Target="worksheets/sheet202.xml"/><Relationship Id="rId223" Type="http://schemas.openxmlformats.org/officeDocument/2006/relationships/worksheet" Target="worksheets/sheet223.xml"/><Relationship Id="rId244" Type="http://schemas.openxmlformats.org/officeDocument/2006/relationships/worksheet" Target="worksheets/sheet244.xml"/><Relationship Id="rId18" Type="http://schemas.openxmlformats.org/officeDocument/2006/relationships/worksheet" Target="worksheets/sheet18.xml"/><Relationship Id="rId39" Type="http://schemas.openxmlformats.org/officeDocument/2006/relationships/worksheet" Target="worksheets/sheet39.xml"/><Relationship Id="rId265" Type="http://schemas.openxmlformats.org/officeDocument/2006/relationships/worksheet" Target="worksheets/sheet265.xml"/><Relationship Id="rId286" Type="http://schemas.openxmlformats.org/officeDocument/2006/relationships/worksheet" Target="worksheets/sheet286.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311" Type="http://schemas.openxmlformats.org/officeDocument/2006/relationships/worksheet" Target="worksheets/sheet311.xml"/><Relationship Id="rId332" Type="http://schemas.openxmlformats.org/officeDocument/2006/relationships/worksheet" Target="worksheets/sheet332.xml"/><Relationship Id="rId353" Type="http://schemas.openxmlformats.org/officeDocument/2006/relationships/worksheet" Target="worksheets/sheet353.xml"/><Relationship Id="rId374" Type="http://schemas.openxmlformats.org/officeDocument/2006/relationships/externalLink" Target="externalLinks/externalLink8.xml"/><Relationship Id="rId71" Type="http://schemas.openxmlformats.org/officeDocument/2006/relationships/worksheet" Target="worksheets/sheet71.xml"/><Relationship Id="rId92" Type="http://schemas.openxmlformats.org/officeDocument/2006/relationships/worksheet" Target="worksheets/sheet92.xml"/><Relationship Id="rId213" Type="http://schemas.openxmlformats.org/officeDocument/2006/relationships/worksheet" Target="worksheets/sheet213.xml"/><Relationship Id="rId234" Type="http://schemas.openxmlformats.org/officeDocument/2006/relationships/worksheet" Target="worksheets/sheet234.xml"/><Relationship Id="rId2" Type="http://schemas.openxmlformats.org/officeDocument/2006/relationships/worksheet" Target="worksheets/sheet2.xml"/><Relationship Id="rId29" Type="http://schemas.openxmlformats.org/officeDocument/2006/relationships/worksheet" Target="worksheets/sheet29.xml"/><Relationship Id="rId255" Type="http://schemas.openxmlformats.org/officeDocument/2006/relationships/worksheet" Target="worksheets/sheet255.xml"/><Relationship Id="rId276" Type="http://schemas.openxmlformats.org/officeDocument/2006/relationships/worksheet" Target="worksheets/sheet276.xml"/><Relationship Id="rId297" Type="http://schemas.openxmlformats.org/officeDocument/2006/relationships/worksheet" Target="worksheets/sheet297.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301" Type="http://schemas.openxmlformats.org/officeDocument/2006/relationships/worksheet" Target="worksheets/sheet301.xml"/><Relationship Id="rId322" Type="http://schemas.openxmlformats.org/officeDocument/2006/relationships/worksheet" Target="worksheets/sheet322.xml"/><Relationship Id="rId343" Type="http://schemas.openxmlformats.org/officeDocument/2006/relationships/worksheet" Target="worksheets/sheet343.xml"/><Relationship Id="rId364" Type="http://schemas.openxmlformats.org/officeDocument/2006/relationships/worksheet" Target="worksheets/sheet364.xml"/><Relationship Id="rId61" Type="http://schemas.openxmlformats.org/officeDocument/2006/relationships/worksheet" Target="worksheets/sheet61.xml"/><Relationship Id="rId82" Type="http://schemas.openxmlformats.org/officeDocument/2006/relationships/worksheet" Target="worksheets/sheet82.xml"/><Relationship Id="rId199" Type="http://schemas.openxmlformats.org/officeDocument/2006/relationships/worksheet" Target="worksheets/sheet199.xml"/><Relationship Id="rId203" Type="http://schemas.openxmlformats.org/officeDocument/2006/relationships/worksheet" Target="worksheets/sheet203.xml"/><Relationship Id="rId19" Type="http://schemas.openxmlformats.org/officeDocument/2006/relationships/worksheet" Target="worksheets/sheet19.xml"/><Relationship Id="rId224" Type="http://schemas.openxmlformats.org/officeDocument/2006/relationships/worksheet" Target="worksheets/sheet224.xml"/><Relationship Id="rId245" Type="http://schemas.openxmlformats.org/officeDocument/2006/relationships/worksheet" Target="worksheets/sheet245.xml"/><Relationship Id="rId266" Type="http://schemas.openxmlformats.org/officeDocument/2006/relationships/worksheet" Target="worksheets/sheet266.xml"/><Relationship Id="rId287" Type="http://schemas.openxmlformats.org/officeDocument/2006/relationships/worksheet" Target="worksheets/sheet287.xml"/><Relationship Id="rId30" Type="http://schemas.openxmlformats.org/officeDocument/2006/relationships/worksheet" Target="worksheets/sheet3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312" Type="http://schemas.openxmlformats.org/officeDocument/2006/relationships/worksheet" Target="worksheets/sheet312.xml"/><Relationship Id="rId333" Type="http://schemas.openxmlformats.org/officeDocument/2006/relationships/worksheet" Target="worksheets/sheet333.xml"/><Relationship Id="rId354" Type="http://schemas.openxmlformats.org/officeDocument/2006/relationships/worksheet" Target="worksheets/sheet354.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189" Type="http://schemas.openxmlformats.org/officeDocument/2006/relationships/worksheet" Target="worksheets/sheet189.xml"/><Relationship Id="rId375" Type="http://schemas.openxmlformats.org/officeDocument/2006/relationships/externalLink" Target="externalLinks/externalLink9.xml"/><Relationship Id="rId3" Type="http://schemas.openxmlformats.org/officeDocument/2006/relationships/worksheet" Target="worksheets/sheet3.xml"/><Relationship Id="rId214" Type="http://schemas.openxmlformats.org/officeDocument/2006/relationships/worksheet" Target="worksheets/sheet214.xml"/><Relationship Id="rId235" Type="http://schemas.openxmlformats.org/officeDocument/2006/relationships/worksheet" Target="worksheets/sheet235.xml"/><Relationship Id="rId256" Type="http://schemas.openxmlformats.org/officeDocument/2006/relationships/worksheet" Target="worksheets/sheet256.xml"/><Relationship Id="rId277" Type="http://schemas.openxmlformats.org/officeDocument/2006/relationships/worksheet" Target="worksheets/sheet277.xml"/><Relationship Id="rId298" Type="http://schemas.openxmlformats.org/officeDocument/2006/relationships/worksheet" Target="worksheets/sheet298.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302" Type="http://schemas.openxmlformats.org/officeDocument/2006/relationships/worksheet" Target="worksheets/sheet302.xml"/><Relationship Id="rId323" Type="http://schemas.openxmlformats.org/officeDocument/2006/relationships/worksheet" Target="worksheets/sheet323.xml"/><Relationship Id="rId344" Type="http://schemas.openxmlformats.org/officeDocument/2006/relationships/worksheet" Target="worksheets/sheet344.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179" Type="http://schemas.openxmlformats.org/officeDocument/2006/relationships/worksheet" Target="worksheets/sheet179.xml"/><Relationship Id="rId365" Type="http://schemas.openxmlformats.org/officeDocument/2006/relationships/worksheet" Target="worksheets/sheet365.xml"/><Relationship Id="rId190" Type="http://schemas.openxmlformats.org/officeDocument/2006/relationships/worksheet" Target="worksheets/sheet190.xml"/><Relationship Id="rId204" Type="http://schemas.openxmlformats.org/officeDocument/2006/relationships/worksheet" Target="worksheets/sheet204.xml"/><Relationship Id="rId225" Type="http://schemas.openxmlformats.org/officeDocument/2006/relationships/worksheet" Target="worksheets/sheet225.xml"/><Relationship Id="rId246" Type="http://schemas.openxmlformats.org/officeDocument/2006/relationships/worksheet" Target="worksheets/sheet246.xml"/><Relationship Id="rId267" Type="http://schemas.openxmlformats.org/officeDocument/2006/relationships/worksheet" Target="worksheets/sheet267.xml"/><Relationship Id="rId288" Type="http://schemas.openxmlformats.org/officeDocument/2006/relationships/worksheet" Target="worksheets/sheet288.xml"/><Relationship Id="rId106" Type="http://schemas.openxmlformats.org/officeDocument/2006/relationships/worksheet" Target="worksheets/sheet106.xml"/><Relationship Id="rId127" Type="http://schemas.openxmlformats.org/officeDocument/2006/relationships/worksheet" Target="worksheets/sheet127.xml"/><Relationship Id="rId313" Type="http://schemas.openxmlformats.org/officeDocument/2006/relationships/worksheet" Target="worksheets/sheet313.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94" Type="http://schemas.openxmlformats.org/officeDocument/2006/relationships/worksheet" Target="worksheets/sheet94.xml"/><Relationship Id="rId148" Type="http://schemas.openxmlformats.org/officeDocument/2006/relationships/worksheet" Target="worksheets/sheet148.xml"/><Relationship Id="rId169" Type="http://schemas.openxmlformats.org/officeDocument/2006/relationships/worksheet" Target="worksheets/sheet169.xml"/><Relationship Id="rId334" Type="http://schemas.openxmlformats.org/officeDocument/2006/relationships/worksheet" Target="worksheets/sheet334.xml"/><Relationship Id="rId355" Type="http://schemas.openxmlformats.org/officeDocument/2006/relationships/worksheet" Target="worksheets/sheet355.xml"/><Relationship Id="rId376" Type="http://schemas.openxmlformats.org/officeDocument/2006/relationships/externalLink" Target="externalLinks/externalLink10.xml"/><Relationship Id="rId4" Type="http://schemas.openxmlformats.org/officeDocument/2006/relationships/worksheet" Target="worksheets/sheet4.xml"/><Relationship Id="rId180" Type="http://schemas.openxmlformats.org/officeDocument/2006/relationships/worksheet" Target="worksheets/sheet180.xml"/><Relationship Id="rId215" Type="http://schemas.openxmlformats.org/officeDocument/2006/relationships/worksheet" Target="worksheets/sheet215.xml"/><Relationship Id="rId236" Type="http://schemas.openxmlformats.org/officeDocument/2006/relationships/worksheet" Target="worksheets/sheet236.xml"/><Relationship Id="rId257" Type="http://schemas.openxmlformats.org/officeDocument/2006/relationships/worksheet" Target="worksheets/sheet257.xml"/><Relationship Id="rId278" Type="http://schemas.openxmlformats.org/officeDocument/2006/relationships/worksheet" Target="worksheets/sheet278.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10.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5" Type="http://schemas.openxmlformats.org/officeDocument/2006/relationships/image" Target="../media/image9.png"/><Relationship Id="rId4" Type="http://schemas.openxmlformats.org/officeDocument/2006/relationships/image" Target="../media/image8.png"/></Relationships>
</file>

<file path=xl/drawings/_rels/drawing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18</xdr:col>
      <xdr:colOff>333375</xdr:colOff>
      <xdr:row>41</xdr:row>
      <xdr:rowOff>133350</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3143" y="370114"/>
          <a:ext cx="11436803" cy="73505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xdr:row>
      <xdr:rowOff>0</xdr:rowOff>
    </xdr:from>
    <xdr:to>
      <xdr:col>18</xdr:col>
      <xdr:colOff>332038</xdr:colOff>
      <xdr:row>41</xdr:row>
      <xdr:rowOff>132405</xdr:rowOff>
    </xdr:to>
    <xdr:pic>
      <xdr:nvPicPr>
        <xdr:cNvPr id="3" name="Picture 2"/>
        <xdr:cNvPicPr>
          <a:picLocks noChangeAspect="1"/>
        </xdr:cNvPicPr>
      </xdr:nvPicPr>
      <xdr:blipFill>
        <a:blip xmlns:r="http://schemas.openxmlformats.org/officeDocument/2006/relationships" r:embed="rId2"/>
        <a:stretch>
          <a:fillRect/>
        </a:stretch>
      </xdr:blipFill>
      <xdr:spPr>
        <a:xfrm>
          <a:off x="653143" y="370114"/>
          <a:ext cx="11435466" cy="734963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18</xdr:col>
      <xdr:colOff>333375</xdr:colOff>
      <xdr:row>41</xdr:row>
      <xdr:rowOff>133350</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3143" y="370114"/>
          <a:ext cx="11436803" cy="73505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xdr:row>
      <xdr:rowOff>0</xdr:rowOff>
    </xdr:from>
    <xdr:to>
      <xdr:col>18</xdr:col>
      <xdr:colOff>332038</xdr:colOff>
      <xdr:row>41</xdr:row>
      <xdr:rowOff>132405</xdr:rowOff>
    </xdr:to>
    <xdr:pic>
      <xdr:nvPicPr>
        <xdr:cNvPr id="3" name="Picture 2"/>
        <xdr:cNvPicPr>
          <a:picLocks noChangeAspect="1"/>
        </xdr:cNvPicPr>
      </xdr:nvPicPr>
      <xdr:blipFill>
        <a:blip xmlns:r="http://schemas.openxmlformats.org/officeDocument/2006/relationships" r:embed="rId2"/>
        <a:stretch>
          <a:fillRect/>
        </a:stretch>
      </xdr:blipFill>
      <xdr:spPr>
        <a:xfrm>
          <a:off x="653143" y="370114"/>
          <a:ext cx="11435466" cy="73496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15</xdr:col>
      <xdr:colOff>85725</xdr:colOff>
      <xdr:row>9</xdr:row>
      <xdr:rowOff>9525</xdr:rowOff>
    </xdr:to>
    <xdr:pic>
      <xdr:nvPicPr>
        <xdr:cNvPr id="5" name="Picture 4"/>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190500"/>
          <a:ext cx="8620125" cy="1533525"/>
        </a:xfrm>
        <a:prstGeom prst="rect">
          <a:avLst/>
        </a:prstGeom>
        <a:noFill/>
      </xdr:spPr>
    </xdr:pic>
    <xdr:clientData/>
  </xdr:twoCellAnchor>
  <xdr:twoCellAnchor editAs="oneCell">
    <xdr:from>
      <xdr:col>4</xdr:col>
      <xdr:colOff>200025</xdr:colOff>
      <xdr:row>18</xdr:row>
      <xdr:rowOff>47625</xdr:rowOff>
    </xdr:from>
    <xdr:to>
      <xdr:col>11</xdr:col>
      <xdr:colOff>390525</xdr:colOff>
      <xdr:row>33</xdr:row>
      <xdr:rowOff>142875</xdr:rowOff>
    </xdr:to>
    <xdr:pic>
      <xdr:nvPicPr>
        <xdr:cNvPr id="6" name="Picture 5"/>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38425" y="3476625"/>
          <a:ext cx="4457700" cy="2952750"/>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39</xdr:row>
      <xdr:rowOff>0</xdr:rowOff>
    </xdr:from>
    <xdr:to>
      <xdr:col>4</xdr:col>
      <xdr:colOff>342900</xdr:colOff>
      <xdr:row>40</xdr:row>
      <xdr:rowOff>123825</xdr:rowOff>
    </xdr:to>
    <xdr:pic>
      <xdr:nvPicPr>
        <xdr:cNvPr id="2" name="Picture 3" descr="http://unstats.un.org/unsd/snaama/Share.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88229" y="7429500"/>
          <a:ext cx="233498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36</xdr:row>
      <xdr:rowOff>0</xdr:rowOff>
    </xdr:from>
    <xdr:to>
      <xdr:col>0</xdr:col>
      <xdr:colOff>85725</xdr:colOff>
      <xdr:row>36</xdr:row>
      <xdr:rowOff>85725</xdr:rowOff>
    </xdr:to>
    <xdr:pic>
      <xdr:nvPicPr>
        <xdr:cNvPr id="3" name="Picture 2" descr="http://unstats.un.org/unsd/snaama/page.pn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68580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37</xdr:row>
      <xdr:rowOff>0</xdr:rowOff>
    </xdr:from>
    <xdr:to>
      <xdr:col>4</xdr:col>
      <xdr:colOff>323850</xdr:colOff>
      <xdr:row>39</xdr:row>
      <xdr:rowOff>47625</xdr:rowOff>
    </xdr:to>
    <xdr:pic>
      <xdr:nvPicPr>
        <xdr:cNvPr id="4" name="Picture 3" descr="http://unstats.un.org/unsd/snaama/growthRateGDP.gif"/>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88229" y="7048500"/>
          <a:ext cx="231593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41</xdr:row>
      <xdr:rowOff>0</xdr:rowOff>
    </xdr:from>
    <xdr:to>
      <xdr:col>0</xdr:col>
      <xdr:colOff>85725</xdr:colOff>
      <xdr:row>41</xdr:row>
      <xdr:rowOff>85725</xdr:rowOff>
    </xdr:to>
    <xdr:pic>
      <xdr:nvPicPr>
        <xdr:cNvPr id="5" name="Picture 4" descr="http://unstats.un.org/unsd/snaama/page.pn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78105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41</xdr:row>
      <xdr:rowOff>0</xdr:rowOff>
    </xdr:from>
    <xdr:to>
      <xdr:col>0</xdr:col>
      <xdr:colOff>85725</xdr:colOff>
      <xdr:row>41</xdr:row>
      <xdr:rowOff>85725</xdr:rowOff>
    </xdr:to>
    <xdr:pic>
      <xdr:nvPicPr>
        <xdr:cNvPr id="6" name="Picture 5" descr="http://unstats.un.org/unsd/snaama/page.pn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78105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41</xdr:row>
      <xdr:rowOff>0</xdr:rowOff>
    </xdr:from>
    <xdr:to>
      <xdr:col>0</xdr:col>
      <xdr:colOff>85725</xdr:colOff>
      <xdr:row>41</xdr:row>
      <xdr:rowOff>85725</xdr:rowOff>
    </xdr:to>
    <xdr:pic>
      <xdr:nvPicPr>
        <xdr:cNvPr id="7" name="Picture 7" descr="http://unstats.un.org/unsd/snaama/page.pn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78105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42</xdr:row>
      <xdr:rowOff>0</xdr:rowOff>
    </xdr:from>
    <xdr:to>
      <xdr:col>5</xdr:col>
      <xdr:colOff>476250</xdr:colOff>
      <xdr:row>44</xdr:row>
      <xdr:rowOff>47625</xdr:rowOff>
    </xdr:to>
    <xdr:pic>
      <xdr:nvPicPr>
        <xdr:cNvPr id="8" name="Picture 9" descr="http://unstats.un.org/unsd/snaama/growthRateComp.gif"/>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788229" y="8001000"/>
          <a:ext cx="3126921"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48</xdr:row>
      <xdr:rowOff>0</xdr:rowOff>
    </xdr:from>
    <xdr:to>
      <xdr:col>0</xdr:col>
      <xdr:colOff>85725</xdr:colOff>
      <xdr:row>48</xdr:row>
      <xdr:rowOff>85725</xdr:rowOff>
    </xdr:to>
    <xdr:pic>
      <xdr:nvPicPr>
        <xdr:cNvPr id="9" name="Picture 8" descr="http://unstats.un.org/unsd/snaama/page.pn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91440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50</xdr:row>
      <xdr:rowOff>0</xdr:rowOff>
    </xdr:from>
    <xdr:to>
      <xdr:col>8</xdr:col>
      <xdr:colOff>228600</xdr:colOff>
      <xdr:row>52</xdr:row>
      <xdr:rowOff>47625</xdr:rowOff>
    </xdr:to>
    <xdr:pic>
      <xdr:nvPicPr>
        <xdr:cNvPr id="10" name="Picture 9" descr="http://unstats.un.org/unsd/snaama/growthRateAverage.gif"/>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788229" y="9525000"/>
          <a:ext cx="4871357"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44</xdr:row>
      <xdr:rowOff>0</xdr:rowOff>
    </xdr:from>
    <xdr:to>
      <xdr:col>1</xdr:col>
      <xdr:colOff>85725</xdr:colOff>
      <xdr:row>44</xdr:row>
      <xdr:rowOff>85725</xdr:rowOff>
    </xdr:to>
    <xdr:pic>
      <xdr:nvPicPr>
        <xdr:cNvPr id="2" name="Picture 1" descr="http://unstats.un.org/unsd/snaama/page.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31771" y="83820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46</xdr:row>
      <xdr:rowOff>0</xdr:rowOff>
    </xdr:from>
    <xdr:to>
      <xdr:col>4</xdr:col>
      <xdr:colOff>219075</xdr:colOff>
      <xdr:row>47</xdr:row>
      <xdr:rowOff>123825</xdr:rowOff>
    </xdr:to>
    <xdr:pic>
      <xdr:nvPicPr>
        <xdr:cNvPr id="3" name="Picture 2" descr="http://unstats.un.org/unsd/snaama/Share.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31771" y="8763000"/>
          <a:ext cx="227647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51</xdr:row>
      <xdr:rowOff>0</xdr:rowOff>
    </xdr:from>
    <xdr:to>
      <xdr:col>1</xdr:col>
      <xdr:colOff>85725</xdr:colOff>
      <xdr:row>51</xdr:row>
      <xdr:rowOff>85725</xdr:rowOff>
    </xdr:to>
    <xdr:pic>
      <xdr:nvPicPr>
        <xdr:cNvPr id="2" name="Picture 1" descr="http://unstats.un.org/unsd/snaama/page.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99114" y="97155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53</xdr:row>
      <xdr:rowOff>0</xdr:rowOff>
    </xdr:from>
    <xdr:to>
      <xdr:col>4</xdr:col>
      <xdr:colOff>285750</xdr:colOff>
      <xdr:row>54</xdr:row>
      <xdr:rowOff>104775</xdr:rowOff>
    </xdr:to>
    <xdr:pic>
      <xdr:nvPicPr>
        <xdr:cNvPr id="3" name="Picture 2" descr="http://unstats.un.org/unsd/snaama/Share.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99114" y="10096500"/>
          <a:ext cx="3404507"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51</xdr:row>
      <xdr:rowOff>0</xdr:rowOff>
    </xdr:from>
    <xdr:to>
      <xdr:col>1</xdr:col>
      <xdr:colOff>85725</xdr:colOff>
      <xdr:row>51</xdr:row>
      <xdr:rowOff>85725</xdr:rowOff>
    </xdr:to>
    <xdr:pic>
      <xdr:nvPicPr>
        <xdr:cNvPr id="4" name="Picture 3" descr="http://unstats.un.org/unsd/snaama/page.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99114" y="97155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53</xdr:row>
      <xdr:rowOff>0</xdr:rowOff>
    </xdr:from>
    <xdr:to>
      <xdr:col>3</xdr:col>
      <xdr:colOff>200025</xdr:colOff>
      <xdr:row>54</xdr:row>
      <xdr:rowOff>104775</xdr:rowOff>
    </xdr:to>
    <xdr:pic>
      <xdr:nvPicPr>
        <xdr:cNvPr id="5" name="Picture 4" descr="http://unstats.un.org/unsd/snaama/Share.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99114" y="10096500"/>
          <a:ext cx="2279197"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40</xdr:row>
      <xdr:rowOff>0</xdr:rowOff>
    </xdr:from>
    <xdr:to>
      <xdr:col>1</xdr:col>
      <xdr:colOff>85725</xdr:colOff>
      <xdr:row>40</xdr:row>
      <xdr:rowOff>85725</xdr:rowOff>
    </xdr:to>
    <xdr:pic>
      <xdr:nvPicPr>
        <xdr:cNvPr id="2" name="Picture 1" descr="http://unstats.un.org/unsd/snaama/page.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7343" y="76200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42</xdr:row>
      <xdr:rowOff>0</xdr:rowOff>
    </xdr:from>
    <xdr:to>
      <xdr:col>4</xdr:col>
      <xdr:colOff>523875</xdr:colOff>
      <xdr:row>43</xdr:row>
      <xdr:rowOff>123825</xdr:rowOff>
    </xdr:to>
    <xdr:pic>
      <xdr:nvPicPr>
        <xdr:cNvPr id="3" name="Picture 2" descr="http://unstats.un.org/unsd/snaama/Share.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77343" y="8001000"/>
          <a:ext cx="258127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51</xdr:row>
      <xdr:rowOff>0</xdr:rowOff>
    </xdr:from>
    <xdr:to>
      <xdr:col>1</xdr:col>
      <xdr:colOff>85725</xdr:colOff>
      <xdr:row>51</xdr:row>
      <xdr:rowOff>85725</xdr:rowOff>
    </xdr:to>
    <xdr:pic>
      <xdr:nvPicPr>
        <xdr:cNvPr id="4" name="Picture 3" descr="http://unstats.un.org/unsd/snaama/page.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7343" y="97155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53</xdr:row>
      <xdr:rowOff>0</xdr:rowOff>
    </xdr:from>
    <xdr:to>
      <xdr:col>4</xdr:col>
      <xdr:colOff>219075</xdr:colOff>
      <xdr:row>54</xdr:row>
      <xdr:rowOff>123825</xdr:rowOff>
    </xdr:to>
    <xdr:pic>
      <xdr:nvPicPr>
        <xdr:cNvPr id="5" name="Picture 4" descr="http://unstats.un.org/unsd/snaama/Share.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77343" y="10096500"/>
          <a:ext cx="227647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49</xdr:row>
      <xdr:rowOff>0</xdr:rowOff>
    </xdr:from>
    <xdr:to>
      <xdr:col>1</xdr:col>
      <xdr:colOff>85725</xdr:colOff>
      <xdr:row>49</xdr:row>
      <xdr:rowOff>85725</xdr:rowOff>
    </xdr:to>
    <xdr:pic>
      <xdr:nvPicPr>
        <xdr:cNvPr id="2" name="Picture 1" descr="http://unstats.un.org/unsd/snaama/page.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01143" y="93345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51</xdr:row>
      <xdr:rowOff>0</xdr:rowOff>
    </xdr:from>
    <xdr:to>
      <xdr:col>4</xdr:col>
      <xdr:colOff>276225</xdr:colOff>
      <xdr:row>52</xdr:row>
      <xdr:rowOff>123825</xdr:rowOff>
    </xdr:to>
    <xdr:pic>
      <xdr:nvPicPr>
        <xdr:cNvPr id="3" name="Picture 2" descr="http://unstats.un.org/unsd/snaama/Share.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01143" y="9715500"/>
          <a:ext cx="23336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49</xdr:row>
      <xdr:rowOff>0</xdr:rowOff>
    </xdr:from>
    <xdr:to>
      <xdr:col>1</xdr:col>
      <xdr:colOff>85725</xdr:colOff>
      <xdr:row>49</xdr:row>
      <xdr:rowOff>85725</xdr:rowOff>
    </xdr:to>
    <xdr:pic>
      <xdr:nvPicPr>
        <xdr:cNvPr id="4" name="Picture 1" descr="http://unstats.un.org/unsd/snaama/page.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01143" y="93345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51</xdr:row>
      <xdr:rowOff>0</xdr:rowOff>
    </xdr:from>
    <xdr:to>
      <xdr:col>4</xdr:col>
      <xdr:colOff>276225</xdr:colOff>
      <xdr:row>52</xdr:row>
      <xdr:rowOff>123825</xdr:rowOff>
    </xdr:to>
    <xdr:pic>
      <xdr:nvPicPr>
        <xdr:cNvPr id="5" name="Picture 2" descr="http://unstats.un.org/unsd/snaama/Share.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01143" y="9715500"/>
          <a:ext cx="233362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50</xdr:row>
      <xdr:rowOff>0</xdr:rowOff>
    </xdr:from>
    <xdr:to>
      <xdr:col>1</xdr:col>
      <xdr:colOff>85725</xdr:colOff>
      <xdr:row>50</xdr:row>
      <xdr:rowOff>85725</xdr:rowOff>
    </xdr:to>
    <xdr:pic>
      <xdr:nvPicPr>
        <xdr:cNvPr id="2" name="Picture 1" descr="http://unstats.un.org/unsd/snaama/page.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1014" y="9568543"/>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52</xdr:row>
      <xdr:rowOff>0</xdr:rowOff>
    </xdr:from>
    <xdr:to>
      <xdr:col>4</xdr:col>
      <xdr:colOff>142875</xdr:colOff>
      <xdr:row>53</xdr:row>
      <xdr:rowOff>123825</xdr:rowOff>
    </xdr:to>
    <xdr:pic>
      <xdr:nvPicPr>
        <xdr:cNvPr id="3" name="Picture 2" descr="http://unstats.un.org/unsd/snaama/Share.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61014" y="9949543"/>
          <a:ext cx="2624818"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50</xdr:row>
      <xdr:rowOff>0</xdr:rowOff>
    </xdr:from>
    <xdr:to>
      <xdr:col>1</xdr:col>
      <xdr:colOff>85725</xdr:colOff>
      <xdr:row>50</xdr:row>
      <xdr:rowOff>85725</xdr:rowOff>
    </xdr:to>
    <xdr:pic>
      <xdr:nvPicPr>
        <xdr:cNvPr id="4" name="Picture 1" descr="http://unstats.un.org/unsd/snaama/page.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1014" y="9568543"/>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52</xdr:row>
      <xdr:rowOff>0</xdr:rowOff>
    </xdr:from>
    <xdr:to>
      <xdr:col>3</xdr:col>
      <xdr:colOff>657225</xdr:colOff>
      <xdr:row>53</xdr:row>
      <xdr:rowOff>123825</xdr:rowOff>
    </xdr:to>
    <xdr:pic>
      <xdr:nvPicPr>
        <xdr:cNvPr id="5" name="Picture 2" descr="http://unstats.un.org/unsd/snaama/Share.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61014" y="9949543"/>
          <a:ext cx="2311854"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50</xdr:row>
      <xdr:rowOff>0</xdr:rowOff>
    </xdr:from>
    <xdr:to>
      <xdr:col>1</xdr:col>
      <xdr:colOff>85725</xdr:colOff>
      <xdr:row>50</xdr:row>
      <xdr:rowOff>85725</xdr:rowOff>
    </xdr:to>
    <xdr:pic>
      <xdr:nvPicPr>
        <xdr:cNvPr id="6" name="Picture 1" descr="http://unstats.un.org/unsd/snaama/page.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1014" y="9568543"/>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52</xdr:row>
      <xdr:rowOff>0</xdr:rowOff>
    </xdr:from>
    <xdr:to>
      <xdr:col>3</xdr:col>
      <xdr:colOff>657225</xdr:colOff>
      <xdr:row>53</xdr:row>
      <xdr:rowOff>123825</xdr:rowOff>
    </xdr:to>
    <xdr:pic>
      <xdr:nvPicPr>
        <xdr:cNvPr id="7" name="Picture 2" descr="http://unstats.un.org/unsd/snaama/Share.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61014" y="9949543"/>
          <a:ext cx="2311854"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50</xdr:row>
      <xdr:rowOff>0</xdr:rowOff>
    </xdr:from>
    <xdr:to>
      <xdr:col>1</xdr:col>
      <xdr:colOff>85725</xdr:colOff>
      <xdr:row>50</xdr:row>
      <xdr:rowOff>85725</xdr:rowOff>
    </xdr:to>
    <xdr:pic>
      <xdr:nvPicPr>
        <xdr:cNvPr id="8" name="Picture 1" descr="http://unstats.un.org/unsd/snaama/page.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1014" y="9568543"/>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52</xdr:row>
      <xdr:rowOff>0</xdr:rowOff>
    </xdr:from>
    <xdr:to>
      <xdr:col>3</xdr:col>
      <xdr:colOff>657225</xdr:colOff>
      <xdr:row>53</xdr:row>
      <xdr:rowOff>123825</xdr:rowOff>
    </xdr:to>
    <xdr:pic>
      <xdr:nvPicPr>
        <xdr:cNvPr id="9" name="Picture 2" descr="http://unstats.un.org/unsd/snaama/Share.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61014" y="9949543"/>
          <a:ext cx="2311854"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50</xdr:row>
      <xdr:rowOff>0</xdr:rowOff>
    </xdr:from>
    <xdr:to>
      <xdr:col>1</xdr:col>
      <xdr:colOff>85725</xdr:colOff>
      <xdr:row>50</xdr:row>
      <xdr:rowOff>85725</xdr:rowOff>
    </xdr:to>
    <xdr:pic>
      <xdr:nvPicPr>
        <xdr:cNvPr id="10" name="Picture 1" descr="http://unstats.un.org/unsd/snaama/page.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1014" y="9568543"/>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52</xdr:row>
      <xdr:rowOff>0</xdr:rowOff>
    </xdr:from>
    <xdr:to>
      <xdr:col>3</xdr:col>
      <xdr:colOff>657225</xdr:colOff>
      <xdr:row>53</xdr:row>
      <xdr:rowOff>123825</xdr:rowOff>
    </xdr:to>
    <xdr:pic>
      <xdr:nvPicPr>
        <xdr:cNvPr id="11" name="Picture 2" descr="http://unstats.un.org/unsd/snaama/Share.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61014" y="9949543"/>
          <a:ext cx="2311854"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51</xdr:row>
      <xdr:rowOff>0</xdr:rowOff>
    </xdr:from>
    <xdr:to>
      <xdr:col>1</xdr:col>
      <xdr:colOff>85725</xdr:colOff>
      <xdr:row>51</xdr:row>
      <xdr:rowOff>85725</xdr:rowOff>
    </xdr:to>
    <xdr:pic>
      <xdr:nvPicPr>
        <xdr:cNvPr id="12" name="Picture 1" descr="http://unstats.un.org/unsd/snaama/page.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1014" y="9759043"/>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53</xdr:row>
      <xdr:rowOff>0</xdr:rowOff>
    </xdr:from>
    <xdr:to>
      <xdr:col>3</xdr:col>
      <xdr:colOff>657225</xdr:colOff>
      <xdr:row>54</xdr:row>
      <xdr:rowOff>123825</xdr:rowOff>
    </xdr:to>
    <xdr:pic>
      <xdr:nvPicPr>
        <xdr:cNvPr id="13" name="Picture 2" descr="http://unstats.un.org/unsd/snaama/Share.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61014" y="10140043"/>
          <a:ext cx="2311854"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50</xdr:row>
      <xdr:rowOff>0</xdr:rowOff>
    </xdr:from>
    <xdr:to>
      <xdr:col>1</xdr:col>
      <xdr:colOff>85725</xdr:colOff>
      <xdr:row>50</xdr:row>
      <xdr:rowOff>85725</xdr:rowOff>
    </xdr:to>
    <xdr:pic>
      <xdr:nvPicPr>
        <xdr:cNvPr id="14" name="Picture 13" descr="http://unstats.un.org/unsd/snaama/page.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1014" y="9568543"/>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52</xdr:row>
      <xdr:rowOff>0</xdr:rowOff>
    </xdr:from>
    <xdr:to>
      <xdr:col>5</xdr:col>
      <xdr:colOff>638175</xdr:colOff>
      <xdr:row>53</xdr:row>
      <xdr:rowOff>123825</xdr:rowOff>
    </xdr:to>
    <xdr:pic>
      <xdr:nvPicPr>
        <xdr:cNvPr id="15" name="Picture 14" descr="http://unstats.un.org/unsd/snaama/Share.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61014" y="9949543"/>
          <a:ext cx="3947432"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50</xdr:row>
      <xdr:rowOff>0</xdr:rowOff>
    </xdr:from>
    <xdr:to>
      <xdr:col>1</xdr:col>
      <xdr:colOff>85725</xdr:colOff>
      <xdr:row>50</xdr:row>
      <xdr:rowOff>85725</xdr:rowOff>
    </xdr:to>
    <xdr:pic>
      <xdr:nvPicPr>
        <xdr:cNvPr id="16" name="Picture 1" descr="http://unstats.un.org/unsd/snaama/page.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1014" y="9568543"/>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52</xdr:row>
      <xdr:rowOff>0</xdr:rowOff>
    </xdr:from>
    <xdr:to>
      <xdr:col>5</xdr:col>
      <xdr:colOff>638175</xdr:colOff>
      <xdr:row>53</xdr:row>
      <xdr:rowOff>123825</xdr:rowOff>
    </xdr:to>
    <xdr:pic>
      <xdr:nvPicPr>
        <xdr:cNvPr id="17" name="Picture 2" descr="http://unstats.un.org/unsd/snaama/Share.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61014" y="9949543"/>
          <a:ext cx="3947432"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56</xdr:row>
      <xdr:rowOff>0</xdr:rowOff>
    </xdr:from>
    <xdr:to>
      <xdr:col>1</xdr:col>
      <xdr:colOff>85725</xdr:colOff>
      <xdr:row>56</xdr:row>
      <xdr:rowOff>85725</xdr:rowOff>
    </xdr:to>
    <xdr:pic>
      <xdr:nvPicPr>
        <xdr:cNvPr id="2" name="Picture 1" descr="http://unstats.un.org/unsd/snaama/page.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1014" y="106680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58</xdr:row>
      <xdr:rowOff>0</xdr:rowOff>
    </xdr:from>
    <xdr:to>
      <xdr:col>4</xdr:col>
      <xdr:colOff>190500</xdr:colOff>
      <xdr:row>59</xdr:row>
      <xdr:rowOff>123825</xdr:rowOff>
    </xdr:to>
    <xdr:pic>
      <xdr:nvPicPr>
        <xdr:cNvPr id="3" name="Picture 2" descr="http://unstats.un.org/unsd/snaama/Share.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61014" y="11049000"/>
          <a:ext cx="22479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56</xdr:row>
      <xdr:rowOff>0</xdr:rowOff>
    </xdr:from>
    <xdr:to>
      <xdr:col>1</xdr:col>
      <xdr:colOff>85725</xdr:colOff>
      <xdr:row>56</xdr:row>
      <xdr:rowOff>85725</xdr:rowOff>
    </xdr:to>
    <xdr:pic>
      <xdr:nvPicPr>
        <xdr:cNvPr id="4" name="Picture 1" descr="http://unstats.un.org/unsd/snaama/page.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1014" y="10668000"/>
          <a:ext cx="8572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58</xdr:row>
      <xdr:rowOff>0</xdr:rowOff>
    </xdr:from>
    <xdr:to>
      <xdr:col>4</xdr:col>
      <xdr:colOff>190500</xdr:colOff>
      <xdr:row>59</xdr:row>
      <xdr:rowOff>123825</xdr:rowOff>
    </xdr:to>
    <xdr:pic>
      <xdr:nvPicPr>
        <xdr:cNvPr id="5" name="Picture 2" descr="http://unstats.un.org/unsd/snaama/Share.gif"/>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61014" y="11049000"/>
          <a:ext cx="22479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ADC%20Statistics%20Yearbook%202013/SYB%202013_submissions%20post%2017Oct2014/Madagascar_SADC%20STATISTICAL%20YEARBOOK_2013_12NOV2014.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ajere/AppData/Local/Temp/Lesotho-SADC%20STATISTICAL%20YEARBOOK_2013_17Oct2014%20(1)-4%20-%20AFTER%20LOCAL%20VALIDATION%20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Sils/Downloads/2011%20to%202016%20Fuel%20Pric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ADC%20Statistics%20Yearbook%202013/SYB%202013_submissions%20post%2017Oct2014/Malawi_SADC%20STATISTICAL%20YEARBOOK_2013_2811201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SADC%20Statistics%20Yearbook%202013/SYB%202013_submissions%20post%2017Oct2014/Mozambique_SADC%20STATISTICAL%20YEARBOOK_2013_30Nov2014.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cparirenyatwa/Desktop/SADC%20Statistical%20Yearbook%202015/SYB%202015%20Data%20Submissions%20during%20VW_October%202016/SADC%20SYB%202015_NAMIBIA%20Consolidated%20Master%20Copy_19%20October%202016.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nchauque/AppData/Local/Microsoft/Windows/Temporary%20Internet%20Files/Content.IE5/WMU62056/INE-%20Conjuntura%20Econ&#243;mica/AnuarioSADC/Projec&#231;&#245;es_2000_204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nchauque/AppData/Local/Microsoft/Windows/Temporary%20Internet%20Files/Content.IE5/WMU62056/INE-%20Conjuntura%20Econ&#243;mica/AnuarioSADC/Populacao_NovaProj.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OCUMENTOSDESKTOP/TudoDESKTOP/Projec&#231;&#245;es_2007_2040/Mo&#231;ambique_Projec&#231;&#245;es_2007_204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cparirenyatwa/AppData/Local/Microsoft/Windows/INetCache/Content.Outlook/TF1POW1O/7th%20NDP%20(KPIs).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G:\Revised%20National%20Accounts%20201422%20may\Macroframework%2029%20February%20%202016%20Baseline%20Fin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 Page"/>
      <sheetName val="1.1.1"/>
      <sheetName val="1.1.2"/>
      <sheetName val="1.1.3"/>
      <sheetName val="1.1.4"/>
      <sheetName val="1.1.5"/>
      <sheetName val="1.1.6"/>
      <sheetName val="1.1.7"/>
      <sheetName val="1.1.8"/>
      <sheetName val="1.1.9"/>
      <sheetName val="1.1.10"/>
      <sheetName val="1.1.11"/>
      <sheetName val="1.1.12"/>
      <sheetName val="1.2.1"/>
      <sheetName val="1.2.2"/>
      <sheetName val="2.1.1"/>
      <sheetName val="2.1.2"/>
      <sheetName val="2.1.3"/>
      <sheetName val="2.1.4"/>
      <sheetName val="2.1.5"/>
      <sheetName val="2.1.6"/>
      <sheetName val="2.1.7"/>
      <sheetName val="2.2.1"/>
      <sheetName val="2.2.2"/>
      <sheetName val="2.2.3"/>
      <sheetName val="2.2.4"/>
      <sheetName val="2.2.5"/>
      <sheetName val="2.2.6"/>
      <sheetName val="2.2.7"/>
      <sheetName val="2.2.8"/>
      <sheetName val="2.2.9"/>
      <sheetName val="2.2.10"/>
      <sheetName val="2.2.11"/>
      <sheetName val="2.2.12"/>
      <sheetName val="2.2.13"/>
      <sheetName val="2.3.1"/>
      <sheetName val="2.3.2"/>
      <sheetName val="3.1"/>
      <sheetName val="3.2"/>
      <sheetName val="3.3"/>
      <sheetName val="3.4"/>
      <sheetName val="3.5"/>
      <sheetName val="3.6"/>
      <sheetName val="3.7"/>
      <sheetName val="3.8"/>
      <sheetName val="4.1"/>
      <sheetName val="4.2"/>
      <sheetName val="4.3"/>
      <sheetName val="4.4"/>
      <sheetName val="4.5"/>
      <sheetName val="4.6"/>
      <sheetName val="4.7"/>
      <sheetName val="5.1"/>
      <sheetName val="5.2"/>
      <sheetName val="5.3"/>
      <sheetName val="5.4"/>
      <sheetName val="8.2.1"/>
      <sheetName val="8.2.2"/>
      <sheetName val="8.2.3"/>
      <sheetName val="8.2.4"/>
      <sheetName val="8.2.5"/>
      <sheetName val="8.2.6"/>
      <sheetName val="8.2.7"/>
      <sheetName val="8.3.1.1."/>
      <sheetName val="8.3.1.2"/>
      <sheetName val="8.3.1.3"/>
      <sheetName val=" 8.3.1.4"/>
      <sheetName val="8.3.1.5"/>
      <sheetName val="8.3.1.6"/>
      <sheetName val="8.3.1.7"/>
      <sheetName val="8.3.1.8 "/>
      <sheetName val="8.3.1.9"/>
      <sheetName val="8.3.1.10"/>
      <sheetName val="8.3.1.11"/>
      <sheetName val="8.3.1.12"/>
      <sheetName val="8.3.1.13"/>
      <sheetName val="8.3.1.14"/>
      <sheetName val="8.3.1.15"/>
      <sheetName val="8.3.1.16"/>
      <sheetName val="8.3.1.17"/>
      <sheetName val="8.3.1.18"/>
      <sheetName val="8.3.1.19"/>
      <sheetName val="8.3.1.20"/>
      <sheetName val="8.3.1.21"/>
      <sheetName val="8.3.1.22"/>
      <sheetName val="8.3.1.23"/>
      <sheetName val="8.3.1.24"/>
      <sheetName val="8.3.1.25"/>
      <sheetName val="8.3.1.26"/>
      <sheetName val="8.3.1.27"/>
      <sheetName val="8.3.1.28"/>
      <sheetName val="8.3.1.29"/>
      <sheetName val="8.3.1.30"/>
      <sheetName val="8.3.1.31"/>
      <sheetName val="8.3.1.32"/>
      <sheetName val="8.3.1.33 "/>
      <sheetName val="8.3.1.34"/>
      <sheetName val="8.3.1.35"/>
      <sheetName val="8.3.1.36 "/>
      <sheetName val="8.3.1.37"/>
      <sheetName val="8.3.1.38"/>
      <sheetName val="8.3.1.39"/>
      <sheetName val="8.3.1.40"/>
      <sheetName val="8.3.1.41"/>
      <sheetName val="8.3.1.42"/>
      <sheetName val="8.3.1.43"/>
      <sheetName val="8.3.1.44"/>
      <sheetName val="8.3.1.45"/>
      <sheetName val="8.3.1.46"/>
      <sheetName val="8.3.1.47"/>
      <sheetName val="8.3.1.48"/>
      <sheetName val="8.3.1.49"/>
      <sheetName val=" 8.3.2.1.11 SADC 2011"/>
      <sheetName val=" 8.3.2.1.10 SADC 2010"/>
      <sheetName val=" 8.3.2.1.09 SADC 2009"/>
      <sheetName val="8.3.2.1.08 SADC 2008"/>
      <sheetName val=" 8.3.2.1.07 SADC 2007"/>
      <sheetName val="8.3.2.1.06 SADC 2006"/>
      <sheetName val="8.3.2.2.11 Angola 2011"/>
      <sheetName val="8.3.2.2.10 Angola 2010"/>
      <sheetName val="8.3.2.2.09 Angola 2009"/>
      <sheetName val="8.3.2.2.08 Angola 2008"/>
      <sheetName val="8.3.2.2.07 Angola 2007"/>
      <sheetName val="8.3.2.2.06 Angola 2006"/>
      <sheetName val="8.3.2.3.11 Botswana 2011"/>
      <sheetName val="8.3.2.3.10 Botswana 2010"/>
      <sheetName val="8.3.2.3.09 Botswana 2009"/>
      <sheetName val="8.3.2.3.08 Botswana 2008"/>
      <sheetName val="8.3.2.3.07 Botswana 2007"/>
      <sheetName val="8.3.2.3.06 Botswana 2006"/>
      <sheetName val="8.3.2.4.11 D.R.C 2011"/>
      <sheetName val="8.3.2.4.10 D.R.C 2010"/>
      <sheetName val="8.3.2.4.09 D.R.C 2009"/>
      <sheetName val="8.3.2.4.08 D.R.C 2008"/>
      <sheetName val="8.3.2.4.07 D.R.C 2007"/>
      <sheetName val="8.3.2.4.06 D.R.C 2006"/>
      <sheetName val="8.3.2.5.11 Lesotho 2011"/>
      <sheetName val="8.3.2.5.10 Lesotho 2010"/>
      <sheetName val="8.3.2.5.09 Lesotho 2009"/>
      <sheetName val="8.3.2.5.08 Lesotho 2008"/>
      <sheetName val="8.3.2.5.08 Lesotho 2007"/>
      <sheetName val="8.3.2.5.06 Lesotho 2006"/>
      <sheetName val="8.3.2.6.11 Madagascar 2011"/>
      <sheetName val="8.3.2.6.10 Madagascar 2010"/>
      <sheetName val="8.3.2.6.09 Madagascar 2009"/>
      <sheetName val="8.3.2.6.08 Madagascar 2008"/>
      <sheetName val="8.3.2.6.07 Madagascar 2007"/>
      <sheetName val="8.3.2.6.06 Madagascar 2006"/>
      <sheetName val="8.3.2.7.11 Malawi 2011"/>
      <sheetName val="8.3.2.7.10 Malawi 2010"/>
      <sheetName val="8.3.2.7.09 Malawi 2009"/>
      <sheetName val="8.3.2.7.08 Malawi 2008"/>
      <sheetName val="8.3.2.7.07 Malawi 2007"/>
      <sheetName val="8.3.2.7.06 Malawi 2006"/>
      <sheetName val="8.3.2.8.11 Mauritius 2011"/>
      <sheetName val="8.3.2.8.10 Mauritius 2010"/>
      <sheetName val="8.3.2.8.09 Mauritius 2009"/>
      <sheetName val="8.3.2.8.08 Mauritius 2008"/>
      <sheetName val="8.3.2.8.07 Mauritius 2007"/>
      <sheetName val="8.3.2.8.06 Mauritius 2006"/>
      <sheetName val="8.3.2.9.11 Mozambique 2011"/>
      <sheetName val="8.3.2.9.10 Mozambique 2010"/>
      <sheetName val="8.3.2.9.09 Mozambique 2009"/>
      <sheetName val="8.3.2.9.08 Mozambique 2008"/>
      <sheetName val="8.3.2.9.07 Mozambique 2007"/>
      <sheetName val="8.3.2.9.06 Mozambique 2006"/>
      <sheetName val="8.3.2.10.11 Namibia 2011"/>
      <sheetName val="8.3.2.10.10 Namibia 2010"/>
      <sheetName val="8.3.2.10.09 Namibia 2009"/>
      <sheetName val="8.3.2.10.08 Namibia 2008"/>
      <sheetName val="8.3.2.10.07 Namibia 2007"/>
      <sheetName val="8.3.2.10.06 Namibia 2006"/>
      <sheetName val="8.3.2.11.11 Seychelles 2011"/>
      <sheetName val="8.3.2.11.10 Seychelles 2010"/>
      <sheetName val="8.3.2.11.09 Seychelles 2009"/>
      <sheetName val="8.3.2.11.08 Seychelles 2008"/>
      <sheetName val="8.3.2.11.07 Seychelles 2007"/>
      <sheetName val="8.3.2.11.06 Seychelles 2006"/>
      <sheetName val="8.3.2.12.11 South Africa 2011"/>
      <sheetName val="8.3.2.12.10 South Africa 2010"/>
      <sheetName val="8.3.2.12.09 South Africa 2009"/>
      <sheetName val="8.3.2.12.08 South Africa 2008"/>
      <sheetName val="8.3.2.12.07 South Africa 2007"/>
      <sheetName val="8.3.2.12.06 South Africa 2006"/>
      <sheetName val="8.3.2.13.11 Swaziland 2011"/>
      <sheetName val="8.3.2.13.10 Swaziland 2010"/>
      <sheetName val="8.3.2.13.09 Swaziland 2009"/>
      <sheetName val="8.3.2.13.08 Swaziland 2008"/>
      <sheetName val="8.3.2.13.07 Swaziland 2007"/>
      <sheetName val="8.3.2.13.06 Sawziland 2006"/>
      <sheetName val="8.3.2.14.11 Tanzania 2011"/>
      <sheetName val="8.3.2.14.10 Tanzania 2010"/>
      <sheetName val="8.3.2.14.09 Tanzania 2009"/>
      <sheetName val="8.3.2.14.08 Tanzania 2008"/>
      <sheetName val="8.3.2.14.07 Tanzania 2007"/>
      <sheetName val="8.3.2.14.06 Tanzania 2006"/>
      <sheetName val="8.3.2.15.11 Zambia 2011"/>
      <sheetName val="8.3.2.15.10 Zambia 2010"/>
      <sheetName val="8.3.2.15.09 Zambia 2009"/>
      <sheetName val="8.3.2.15.08 Zambia 2008"/>
      <sheetName val="8.3.2.15.07 Zambia 2007"/>
      <sheetName val="8.3.2.15.06 Zambia 2006"/>
      <sheetName val="8.3.2.16.11 Zimbabwe 2011"/>
      <sheetName val="8.3.2.16.10 Zimbabwe 2010"/>
      <sheetName val="8.3.2.16.09 Zimbabwe 2009"/>
      <sheetName val="8.3.2.16.08 Zimbabwe 2008"/>
      <sheetName val="8.3.2.16.07 Zimbabwe 2007"/>
      <sheetName val="8.3.2.16.06 Zimbabwe 2006"/>
      <sheetName val="8.3.2.17"/>
      <sheetName val="8.3.2.18"/>
      <sheetName val="8.3.2.19"/>
      <sheetName val="8.3.2.20"/>
      <sheetName val="8.3.3.1 "/>
      <sheetName val="8.3.3.2"/>
      <sheetName val="8.3.3.3"/>
      <sheetName val="8.3.3.4"/>
      <sheetName val="8.3.3.5"/>
      <sheetName val="8.3.3.6"/>
      <sheetName val="8.3.3.7"/>
      <sheetName val="8.6.1.1"/>
      <sheetName val="8.6.1.2"/>
      <sheetName val="8.6.1.3"/>
      <sheetName val="8.6.1.4 "/>
      <sheetName val="8.6.1.5"/>
      <sheetName val="8.6.1.6"/>
      <sheetName val="8.6.1.7"/>
      <sheetName val="8.6.1.8"/>
      <sheetName val="8.6.1.9"/>
      <sheetName val="8.6.1.10"/>
      <sheetName val="8.6.1.11"/>
      <sheetName val="8.6.1.12"/>
      <sheetName val="8.6.1.13"/>
      <sheetName val="8.6.1.14"/>
      <sheetName val="8.6.1.15"/>
      <sheetName val="8.6.2.1"/>
      <sheetName val="8.6.2.2"/>
      <sheetName val="8.6.2.3"/>
      <sheetName val="8.6.2.4"/>
      <sheetName val="8.6.2.5"/>
      <sheetName val="8.6.2.6"/>
      <sheetName val="8.6.2.7"/>
      <sheetName val="8.6.2.8"/>
      <sheetName val="8.6.2.9"/>
      <sheetName val="8.6.2.10"/>
      <sheetName val="9.1"/>
      <sheetName val="9.2"/>
      <sheetName val="9.3"/>
      <sheetName val="9.4"/>
      <sheetName val="9.5"/>
      <sheetName val="9.6"/>
      <sheetName val="9.7"/>
      <sheetName val="10.1"/>
      <sheetName val="6.1.2.1.1"/>
      <sheetName val="6.1.2.2.1"/>
      <sheetName val="6.1.2.2.2"/>
      <sheetName val="6.1.2.2.3"/>
      <sheetName val="6.1.2.3.1"/>
      <sheetName val="6.1.2.3.2"/>
      <sheetName val="6.1.2.3.3"/>
      <sheetName val="6.1.2.4.1"/>
      <sheetName val="6.1.2.4.2"/>
      <sheetName val="6.1.2.4.3"/>
      <sheetName val="6.1.2.6.1"/>
      <sheetName val="6.1.2.6.2"/>
      <sheetName val="6.1.2.6.3"/>
      <sheetName val="6.1.2.7.1"/>
      <sheetName val="6.1.2.7.2"/>
      <sheetName val="6.1.2.7.3"/>
      <sheetName val="6.1.2.8.1"/>
      <sheetName val="6.1.2.8.2"/>
      <sheetName val="6.1.2.8.3"/>
      <sheetName val="6.1.2.9.1"/>
      <sheetName val="6.1.2.9.2"/>
      <sheetName val="6.1.2.9.3"/>
      <sheetName val="6.1.2.10.1"/>
      <sheetName val="6.1.2.10.2"/>
      <sheetName val="6.1.2.11.1"/>
      <sheetName val="6.1.2.11.2"/>
      <sheetName val="6.1.2.11.3"/>
      <sheetName val="6.1.2.12.1"/>
      <sheetName val="6.1.2.12.2"/>
      <sheetName val="6.1.2.12.3"/>
      <sheetName val="6.1.2.13.1"/>
      <sheetName val="6.1.2.13.2"/>
      <sheetName val="6.1.2.14.1"/>
      <sheetName val="6.1.2.14.2"/>
      <sheetName val="6.1.2.14.3"/>
      <sheetName val="6.1.2.15.1"/>
      <sheetName val="6.1.2.15.2"/>
      <sheetName val="6.2.1.1"/>
      <sheetName val="6.2.1.2"/>
      <sheetName val="6.2.1.3"/>
      <sheetName val="6.2.1.4"/>
      <sheetName val="6.2.1.6"/>
      <sheetName val="6.2.1.7"/>
      <sheetName val="6.2.1.8"/>
      <sheetName val="6.2.1.9"/>
      <sheetName val="6.2.1.10"/>
      <sheetName val="6.2.1.11"/>
      <sheetName val="6.2.1.12"/>
      <sheetName val="6.2.1.13"/>
      <sheetName val="6.2.1.14"/>
      <sheetName val="6.2.1.15"/>
      <sheetName val="6.2.2.1"/>
      <sheetName val="6.2.2.2"/>
      <sheetName val="6.2.2.3"/>
      <sheetName val="6.2.2.4"/>
      <sheetName val="6.2.2.5"/>
      <sheetName val="6.2.2.6"/>
      <sheetName val="6.2.2.7"/>
      <sheetName val="6.2.2.8"/>
      <sheetName val="6.2.2.9"/>
      <sheetName val="6.2.2.10"/>
      <sheetName val="6.2.2.11"/>
      <sheetName val="6.2.2.12"/>
      <sheetName val="6.2.2.14"/>
      <sheetName val="6.2.2.15"/>
      <sheetName val="6.2.2.16"/>
      <sheetName val="6.2.2.17"/>
      <sheetName val="6.2.2.18"/>
      <sheetName val="6.2.2.19"/>
      <sheetName val="6.2.2.20"/>
      <sheetName val="6.2.2.21"/>
      <sheetName val="6.2.2.22"/>
      <sheetName val="6.2.2.23"/>
      <sheetName val="6.2.2.24"/>
      <sheetName val="6.2.2.25"/>
      <sheetName val="6.2.2.26"/>
      <sheetName val="6.2.3.1"/>
      <sheetName val="6.2.3.2"/>
      <sheetName val="6.2.3.3"/>
      <sheetName val="6.2.3.4"/>
      <sheetName val="6.2.3.5"/>
      <sheetName val="6.2.3.6"/>
      <sheetName val="6.2.3.7"/>
      <sheetName val="6.2.4.2"/>
      <sheetName val="6.2.4.4"/>
      <sheetName val="6.3.1"/>
      <sheetName val="6.3.2"/>
      <sheetName val="6.3.3"/>
      <sheetName val="6.3.4"/>
      <sheetName val="6.3.5"/>
      <sheetName val="6.3.6"/>
      <sheetName val="6.4.1"/>
      <sheetName val="6.4.4."/>
      <sheetName val="6.4.5"/>
      <sheetName val="6.4.6"/>
      <sheetName val="6.4.7"/>
      <sheetName val="6.4.8"/>
      <sheetName val="6.4.9"/>
      <sheetName val="6.4.10"/>
      <sheetName val="6.4.11"/>
      <sheetName val="6.4.12"/>
      <sheetName val="6.4.13"/>
      <sheetName val="6.5.1.1"/>
      <sheetName val="6.5.1.2"/>
      <sheetName val="6.5.1.3"/>
      <sheetName val="6.5.1.4"/>
      <sheetName val="6.5.1.5"/>
      <sheetName val="6.5.1.6"/>
      <sheetName val="6.5.1.7"/>
      <sheetName val="6.5.1.8"/>
      <sheetName val="6.5.2.1"/>
      <sheetName val="7.1"/>
      <sheetName val="7.2"/>
      <sheetName val="7.3"/>
      <sheetName val="8.1.1.1"/>
      <sheetName val="8.1.1.2"/>
      <sheetName val="8.1.1.3"/>
      <sheetName val="8.1.1.4"/>
      <sheetName val="8.1.1.5"/>
      <sheetName val="8.1.1.6"/>
      <sheetName val="8.1.1.7 "/>
      <sheetName val="8.1.1.8"/>
      <sheetName val="8.1.1.9"/>
      <sheetName val="8.1.2.1 "/>
      <sheetName val="8.1.2.2"/>
      <sheetName val="8.1.2.3"/>
      <sheetName val="8.1.2.4"/>
      <sheetName val="8.1.2.5"/>
      <sheetName val="8.1.2.6"/>
      <sheetName val="8.1.2.7"/>
      <sheetName val="8.1.2.8"/>
      <sheetName val="8.1.2.9"/>
      <sheetName val="8.1.2.10"/>
      <sheetName val="8.1.2.11"/>
      <sheetName val="Title"/>
      <sheetName val="Acronyms"/>
      <sheetName val="Content"/>
      <sheetName val="8.3.2.1.15 SADC 2015"/>
      <sheetName val="8.3.2.1.14 SADC 2014"/>
      <sheetName val="8.3.2.1.13 SADC 2013"/>
      <sheetName val="8.3.2.1.12 SADC 2012"/>
      <sheetName val="8.3.2.1.15 (2)"/>
      <sheetName val="8.3.2.1.14 (2)"/>
      <sheetName val="8.3.2.1.13 (2)"/>
      <sheetName val="8.3.2.1.12 (2)"/>
      <sheetName val="8.5.1.1"/>
      <sheetName val="8.5.1.2"/>
      <sheetName val="8.5.1.3"/>
      <sheetName val="8.5.1.4 "/>
      <sheetName val="8.5.1.5"/>
      <sheetName val="8.5.1.6"/>
      <sheetName val="8.5.1.7"/>
      <sheetName val="8.5.1.8"/>
      <sheetName val="8.5.1.9"/>
      <sheetName val="8.5.1.10"/>
      <sheetName val="8.5.1.11"/>
      <sheetName val="8.5.1.12"/>
      <sheetName val="8.5.1.13"/>
      <sheetName val="8.5.1.14"/>
      <sheetName val="8.5.1.15"/>
      <sheetName val="8.5.2.1"/>
      <sheetName val="8.5.2.2"/>
      <sheetName val="8.5.2.3"/>
      <sheetName val="8.5.2.4"/>
      <sheetName val="8.5.2.5"/>
      <sheetName val="8.5.2.6"/>
      <sheetName val="8.5.2.7"/>
      <sheetName val="8.5.2.8"/>
      <sheetName val="8.5.2.9"/>
      <sheetName val="8.5.2.10"/>
    </sheetNames>
    <sheetDataSet>
      <sheetData sheetId="0"/>
      <sheetData sheetId="1">
        <row r="18">
          <cell r="R18">
            <v>21850.949106165044</v>
          </cell>
        </row>
      </sheetData>
      <sheetData sheetId="2"/>
      <sheetData sheetId="3">
        <row r="9">
          <cell r="B9">
            <v>587041</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 Page"/>
      <sheetName val="1.1.1"/>
      <sheetName val="1.1.2"/>
      <sheetName val="1.1.3"/>
      <sheetName val="1.1.4"/>
      <sheetName val="1.1.5"/>
      <sheetName val="1.1.6"/>
      <sheetName val="1.1.7"/>
      <sheetName val="1.1.8"/>
      <sheetName val="1.1.9"/>
      <sheetName val="1.1.10"/>
      <sheetName val="1.1.11"/>
      <sheetName val="1.1.12"/>
      <sheetName val="1.2.1"/>
      <sheetName val="1.2.2"/>
      <sheetName val="2.1.1"/>
      <sheetName val="2.1.2"/>
      <sheetName val="2.1.3"/>
      <sheetName val="2.1.4"/>
      <sheetName val="2.1.5"/>
      <sheetName val="2.1.6"/>
      <sheetName val="2.1.7"/>
      <sheetName val="2.2.1"/>
      <sheetName val="2.2.2"/>
      <sheetName val="2.2.3"/>
      <sheetName val="2.2.4"/>
      <sheetName val="2.2.5"/>
      <sheetName val="2.2.6"/>
      <sheetName val="2.2.7"/>
      <sheetName val="2.2.8"/>
      <sheetName val="2.2.9"/>
      <sheetName val="2.2.10"/>
      <sheetName val="2.2.11"/>
      <sheetName val="2.2.12"/>
      <sheetName val="2.2.13"/>
      <sheetName val="2.3.1"/>
      <sheetName val="2.3.2"/>
      <sheetName val="3.1"/>
      <sheetName val="3.2"/>
      <sheetName val="3.3"/>
      <sheetName val="3.4"/>
      <sheetName val="3.5"/>
      <sheetName val="3.6"/>
      <sheetName val="3.7"/>
      <sheetName val="3.8"/>
      <sheetName val="4.1"/>
      <sheetName val="4.2"/>
      <sheetName val="4.3"/>
      <sheetName val="4.4"/>
      <sheetName val="4.5"/>
      <sheetName val="4.6"/>
      <sheetName val="4.7"/>
      <sheetName val="5.1"/>
      <sheetName val="5.2"/>
      <sheetName val="5.3"/>
      <sheetName val="5.4"/>
      <sheetName val="8.2.1"/>
      <sheetName val="8.2.2"/>
      <sheetName val="8.2.3"/>
      <sheetName val="8.2.4"/>
      <sheetName val="8.2.5"/>
      <sheetName val="8.2.6"/>
      <sheetName val="8.2.7"/>
      <sheetName val="8.3.1.1."/>
      <sheetName val="8.3.1.2"/>
      <sheetName val="8.3.1.3"/>
      <sheetName val=" 8.3.1.4"/>
      <sheetName val="8.3.1.5"/>
      <sheetName val="8.3.1.6"/>
      <sheetName val="8.3.1.7"/>
      <sheetName val="8.3.1.8 "/>
      <sheetName val="8.3.1.9"/>
      <sheetName val="8.3.1.10"/>
      <sheetName val="8.3.1.11"/>
      <sheetName val="8.3.1.12"/>
      <sheetName val="8.3.1.13"/>
      <sheetName val="8.3.1.14"/>
      <sheetName val="8.3.1.15"/>
      <sheetName val="8.3.1.16"/>
      <sheetName val="8.3.1.17"/>
      <sheetName val="8.3.1.18"/>
      <sheetName val="8.3.1.19"/>
      <sheetName val="8.3.1.20"/>
      <sheetName val="8.3.1.21"/>
      <sheetName val="8.3.1.22"/>
      <sheetName val="8.3.1.23"/>
      <sheetName val="8.3.1.24"/>
      <sheetName val="8.3.1.25"/>
      <sheetName val="8.3.1.26"/>
      <sheetName val="8.3.1.27"/>
      <sheetName val="8.3.1.28"/>
      <sheetName val="8.3.1.29"/>
      <sheetName val="8.3.1.30"/>
      <sheetName val="8.3.1.31"/>
      <sheetName val="8.3.1.32"/>
      <sheetName val="8.3.1.33 "/>
      <sheetName val="8.3.1.34"/>
      <sheetName val="8.3.1.35"/>
      <sheetName val="8.3.1.36 "/>
      <sheetName val="8.3.1.37"/>
      <sheetName val="8.3.1.38"/>
      <sheetName val="8.3.1.39"/>
      <sheetName val="8.3.1.40"/>
      <sheetName val="8.3.1.41"/>
      <sheetName val="8.3.1.42"/>
      <sheetName val="8.3.1.43"/>
      <sheetName val="8.3.1.44"/>
      <sheetName val="8.3.1.45"/>
      <sheetName val="8.3.1.46"/>
      <sheetName val="8.3.1.47"/>
      <sheetName val="8.3.1.48"/>
      <sheetName val="8.3.1.49"/>
      <sheetName val=" 8.3.2.1.11 SADC 2011"/>
      <sheetName val=" 8.3.2.1.10 SADC 2010"/>
      <sheetName val=" 8.3.2.1.09 SADC 2009"/>
      <sheetName val="8.3.2.1.08 SADC 2008"/>
      <sheetName val=" 8.3.2.1.07 SADC 2007"/>
      <sheetName val="8.3.2.1.06 SADC 2006"/>
      <sheetName val="8.3.2.2.11 Angola 2011"/>
      <sheetName val="8.3.2.2.10 Angola 2010"/>
      <sheetName val="8.3.2.2.09 Angola 2009"/>
      <sheetName val="8.3.2.2.08 Angola 2008"/>
      <sheetName val="8.3.2.2.07 Angola 2007"/>
      <sheetName val="8.3.2.2.06 Angola 2006"/>
      <sheetName val="8.3.2.3.11 Botswana 2011"/>
      <sheetName val="8.3.2.3.10 Botswana 2010"/>
      <sheetName val="8.3.2.3.09 Botswana 2009"/>
      <sheetName val="8.3.2.3.08 Botswana 2008"/>
      <sheetName val="8.3.2.3.07 Botswana 2007"/>
      <sheetName val="8.3.2.3.06 Botswana 2006"/>
      <sheetName val="8.3.2.4.11 D.R.C 2011"/>
      <sheetName val="8.3.2.4.10 D.R.C 2010"/>
      <sheetName val="8.3.2.4.09 D.R.C 2009"/>
      <sheetName val="8.3.2.4.08 D.R.C 2008"/>
      <sheetName val="8.3.2.4.07 D.R.C 2007"/>
      <sheetName val="8.3.2.4.06 D.R.C 2006"/>
      <sheetName val="8.3.2.5.11 Lesotho 2011"/>
      <sheetName val="8.3.2.5.10 Lesotho 2010"/>
      <sheetName val="8.3.2.5.09 Lesotho 2009"/>
      <sheetName val="8.3.2.5.08 Lesotho 2008"/>
      <sheetName val="8.3.2.5.08 Lesotho 2007"/>
      <sheetName val="8.3.2.5.06 Lesotho 2006"/>
      <sheetName val="8.3.2.6.11 Madagascar 2011"/>
      <sheetName val="8.3.2.6.10 Madagascar 2010"/>
      <sheetName val="8.3.2.6.09 Madagascar 2009"/>
      <sheetName val="8.3.2.6.08 Madagascar 2008"/>
      <sheetName val="8.3.2.6.07 Madagascar 2007"/>
      <sheetName val="8.3.2.6.06 Madagascar 2006"/>
      <sheetName val="8.3.2.7.11 Malawi 2011"/>
      <sheetName val="8.3.2.7.10 Malawi 2010"/>
      <sheetName val="8.3.2.7.09 Malawi 2009"/>
      <sheetName val="8.3.2.7.08 Malawi 2008"/>
      <sheetName val="8.3.2.7.07 Malawi 2007"/>
      <sheetName val="8.3.2.7.06 Malawi 2006"/>
      <sheetName val="8.3.2.8.11 Mauritius 2011"/>
      <sheetName val="8.3.2.8.10 Mauritius 2010"/>
      <sheetName val="8.3.2.8.09 Mauritius 2009"/>
      <sheetName val="8.3.2.8.08 Mauritius 2008"/>
      <sheetName val="8.3.2.8.07 Mauritius 2007"/>
      <sheetName val="8.3.2.8.06 Mauritius 2006"/>
      <sheetName val="8.3.2.9.11 Mozambique 2011"/>
      <sheetName val="8.3.2.9.10 Mozambique 2010"/>
      <sheetName val="8.3.2.9.09 Mozambique 2009"/>
      <sheetName val="8.3.2.9.08 Mozambique 2008"/>
      <sheetName val="8.3.2.9.07 Mozambique 2007"/>
      <sheetName val="8.3.2.9.06 Mozambique 2006"/>
      <sheetName val="8.3.2.10.11 Namibia 2011"/>
      <sheetName val="8.3.2.10.10 Namibia 2010"/>
      <sheetName val="8.3.2.10.09 Namibia 2009"/>
      <sheetName val="8.3.2.10.08 Namibia 2008"/>
      <sheetName val="8.3.2.10.07 Namibia 2007"/>
      <sheetName val="8.3.2.10.06 Namibia 2006"/>
      <sheetName val="8.3.2.11.11 Seychelles 2011"/>
      <sheetName val="8.3.2.11.10 Seychelles 2010"/>
      <sheetName val="8.3.2.11.09 Seychelles 2009"/>
      <sheetName val="8.3.2.11.08 Seychelles 2008"/>
      <sheetName val="8.3.2.11.07 Seychelles 2007"/>
      <sheetName val="8.3.2.11.06 Seychelles 2006"/>
      <sheetName val="8.3.2.12.11 South Africa 2011"/>
      <sheetName val="8.3.2.12.10 South Africa 2010"/>
      <sheetName val="8.3.2.12.09 South Africa 2009"/>
      <sheetName val="8.3.2.12.08 South Africa 2008"/>
      <sheetName val="8.3.2.12.07 South Africa 2007"/>
      <sheetName val="8.3.2.12.06 South Africa 2006"/>
      <sheetName val="8.3.2.13.11 Swaziland 2011"/>
      <sheetName val="8.3.2.13.10 Swaziland 2010"/>
      <sheetName val="8.3.2.13.09 Swaziland 2009"/>
      <sheetName val="8.3.2.13.08 Swaziland 2008"/>
      <sheetName val="8.3.2.13.07 Swaziland 2007"/>
      <sheetName val="8.3.2.13.06 Sawziland 2006"/>
      <sheetName val="8.3.2.14.11 Tanzania 2011"/>
      <sheetName val="8.3.2.14.10 Tanzania 2010"/>
      <sheetName val="8.3.2.14.09 Tanzania 2009"/>
      <sheetName val="8.3.2.14.08 Tanzania 2008"/>
      <sheetName val="8.3.2.14.07 Tanzania 2007"/>
      <sheetName val="8.3.2.14.06 Tanzania 2006"/>
      <sheetName val="8.3.2.15.11 Zambia 2011"/>
      <sheetName val="8.3.2.15.10 Zambia 2010"/>
      <sheetName val="8.3.2.15.09 Zambia 2009"/>
      <sheetName val="8.3.2.15.08 Zambia 2008"/>
      <sheetName val="8.3.2.15.07 Zambia 2007"/>
      <sheetName val="8.3.2.15.06 Zambia 2006"/>
      <sheetName val="8.3.2.16.11 Zimbabwe 2011"/>
      <sheetName val="8.3.2.16.10 Zimbabwe 2010"/>
      <sheetName val="8.3.2.16.09 Zimbabwe 2009"/>
      <sheetName val="8.3.2.16.08 Zimbabwe 2008"/>
      <sheetName val="8.3.2.16.07 Zimbabwe 2007"/>
      <sheetName val="8.3.2.16.06 Zimbabwe 2006"/>
      <sheetName val="8.3.2.17"/>
      <sheetName val="8.3.2.18"/>
      <sheetName val="8.3.2.19"/>
      <sheetName val="8.3.2.20"/>
      <sheetName val="8.3.3.1 "/>
      <sheetName val="8.3.3.2"/>
      <sheetName val="8.3.3.3"/>
      <sheetName val="8.3.3.4"/>
      <sheetName val="8.3.3.5"/>
      <sheetName val="8.3.3.6"/>
      <sheetName val="8.3.3.7"/>
      <sheetName val="8.6.1.1"/>
      <sheetName val="8.6.1.2"/>
      <sheetName val="8.6.1.3"/>
      <sheetName val="8.6.1.4 "/>
      <sheetName val="8.6.1.5"/>
      <sheetName val="8.6.1.6"/>
      <sheetName val="8.6.1.7"/>
      <sheetName val="8.6.1.8"/>
      <sheetName val="8.6.1.9"/>
      <sheetName val="8.6.1.10"/>
      <sheetName val="8.6.1.11"/>
      <sheetName val="8.6.1.12"/>
      <sheetName val="8.6.1.13"/>
      <sheetName val="8.6.1.14"/>
      <sheetName val="8.6.1.15"/>
      <sheetName val="8.6.2.1"/>
      <sheetName val="8.6.2.2"/>
      <sheetName val="8.6.2.3"/>
      <sheetName val="8.6.2.4"/>
      <sheetName val="8.6.2.5"/>
      <sheetName val="8.6.2.6"/>
      <sheetName val="8.6.2.7"/>
      <sheetName val="8.6.2.8"/>
      <sheetName val="8.6.2.9"/>
      <sheetName val="8.6.2.10"/>
      <sheetName val="9.1"/>
      <sheetName val="9.2"/>
      <sheetName val="9.3"/>
      <sheetName val="9.4"/>
      <sheetName val="9.5"/>
      <sheetName val="9.6"/>
      <sheetName val="9.7"/>
      <sheetName val="10.1"/>
      <sheetName val="6.1.2.1.1"/>
      <sheetName val="6.1.2.2.1"/>
      <sheetName val="6.1.2.2.2"/>
      <sheetName val="6.1.2.2.3"/>
      <sheetName val="6.1.2.3.1"/>
      <sheetName val="6.1.2.3.2"/>
      <sheetName val="6.1.2.3.3"/>
      <sheetName val="6.1.2.4.1"/>
      <sheetName val="6.1.2.4.2"/>
      <sheetName val="6.1.2.4.3"/>
      <sheetName val="6.1.2.6.1"/>
      <sheetName val="6.1.2.6.2"/>
      <sheetName val="6.1.2.6.3"/>
      <sheetName val="6.1.2.7.1"/>
      <sheetName val="6.1.2.7.2"/>
      <sheetName val="6.1.2.7.3"/>
      <sheetName val="6.1.2.8.1"/>
      <sheetName val="6.1.2.8.2"/>
      <sheetName val="6.1.2.8.3"/>
      <sheetName val="6.1.2.9.1"/>
      <sheetName val="6.1.2.9.2"/>
      <sheetName val="6.1.2.9.3"/>
      <sheetName val="6.1.2.10.1"/>
      <sheetName val="6.1.2.10.2"/>
      <sheetName val="6.1.2.11.1"/>
      <sheetName val="6.1.2.11.2"/>
      <sheetName val="6.1.2.11.3"/>
      <sheetName val="6.1.2.12.1"/>
      <sheetName val="6.1.2.12.2"/>
      <sheetName val="6.1.2.12.3"/>
      <sheetName val="6.1.2.13.1"/>
      <sheetName val="6.1.2.13.2"/>
      <sheetName val="6.1.2.14.1"/>
      <sheetName val="6.1.2.14.2"/>
      <sheetName val="6.1.2.14.3"/>
      <sheetName val="6.1.2.15.1"/>
      <sheetName val="6.1.2.15.2"/>
      <sheetName val="6.2.1.1"/>
      <sheetName val="6.2.1.2"/>
      <sheetName val="6.2.1.3"/>
      <sheetName val="6.2.1.4"/>
      <sheetName val="6.2.1.6"/>
      <sheetName val="6.2.1.7"/>
      <sheetName val="6.2.1.8"/>
      <sheetName val="6.2.1.9"/>
      <sheetName val="6.2.1.10"/>
      <sheetName val="6.2.1.11"/>
      <sheetName val="6.2.1.12"/>
      <sheetName val="6.2.1.13"/>
      <sheetName val="6.2.1.14"/>
      <sheetName val="6.2.1.15"/>
      <sheetName val="6.2.2.1"/>
      <sheetName val="6.2.2.2"/>
      <sheetName val="6.2.2.3"/>
      <sheetName val="6.2.2.4"/>
      <sheetName val="6.2.2.5"/>
      <sheetName val="6.2.2.6"/>
      <sheetName val="6.2.2.7"/>
      <sheetName val="6.2.2.8"/>
      <sheetName val="6.2.2.9"/>
      <sheetName val="6.2.2.10"/>
      <sheetName val="6.2.2.11"/>
      <sheetName val="6.2.2.12"/>
      <sheetName val="6.2.2.14"/>
      <sheetName val="6.2.2.15"/>
      <sheetName val="6.2.2.16"/>
      <sheetName val="6.2.2.17"/>
      <sheetName val="6.2.2.18"/>
      <sheetName val="6.2.2.19"/>
      <sheetName val="6.2.2.20"/>
      <sheetName val="6.2.2.21"/>
      <sheetName val="6.2.2.22"/>
      <sheetName val="6.2.2.23"/>
      <sheetName val="6.2.2.24"/>
      <sheetName val="6.2.2.25"/>
      <sheetName val="6.2.2.26"/>
      <sheetName val="6.2.3.1"/>
      <sheetName val="6.2.3.2"/>
      <sheetName val="6.2.3.3"/>
      <sheetName val="6.2.3.4"/>
      <sheetName val="6.2.3.5"/>
      <sheetName val="6.2.3.6"/>
      <sheetName val="6.2.3.7"/>
      <sheetName val="6.2.4.2"/>
      <sheetName val="6.2.4.4"/>
      <sheetName val="6.3.1"/>
      <sheetName val="6.3.2"/>
      <sheetName val="6.3.3"/>
      <sheetName val="6.3.4"/>
      <sheetName val="6.3.5"/>
      <sheetName val="6.3.6"/>
      <sheetName val="6.4.1"/>
      <sheetName val="6.4.4."/>
      <sheetName val="6.4.5"/>
      <sheetName val="6.4.6"/>
      <sheetName val="6.4.7"/>
      <sheetName val="6.4.8"/>
      <sheetName val="6.4.9"/>
      <sheetName val="6.4.10"/>
      <sheetName val="6.4.11"/>
      <sheetName val="6.4.12"/>
      <sheetName val="6.4.13"/>
      <sheetName val="6.5.1.1"/>
      <sheetName val="6.5.1.2"/>
      <sheetName val="6.5.1.3"/>
      <sheetName val="6.5.1.4"/>
      <sheetName val="6.5.1.5"/>
      <sheetName val="6.5.1.6"/>
      <sheetName val="6.5.1.7"/>
      <sheetName val="6.5.1.8"/>
      <sheetName val="6.5.2.1"/>
      <sheetName val="7.1"/>
      <sheetName val="7.2"/>
      <sheetName val="7.3"/>
      <sheetName val="8.1.1.1"/>
      <sheetName val="8.1.1.2"/>
      <sheetName val="8.1.1.3"/>
      <sheetName val="8.1.1.4"/>
      <sheetName val="8.1.1.5"/>
      <sheetName val="8.1.1.6"/>
      <sheetName val="8.1.1.7 "/>
      <sheetName val="8.1.1.8"/>
      <sheetName val="8.1.1.9"/>
      <sheetName val="8.1.2.1 "/>
      <sheetName val="8.1.2.2"/>
      <sheetName val="8.1.2.3"/>
      <sheetName val="8.1.2.4"/>
      <sheetName val="8.1.2.5"/>
      <sheetName val="8.1.2.6"/>
      <sheetName val="8.1.2.7"/>
      <sheetName val="8.1.2.8"/>
      <sheetName val="8.1.2.9"/>
      <sheetName val="8.1.2.10"/>
      <sheetName val="8.1.2.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ow r="8">
          <cell r="B8">
            <v>40</v>
          </cell>
          <cell r="C8">
            <v>40.200000000000003</v>
          </cell>
          <cell r="D8">
            <v>40.4</v>
          </cell>
          <cell r="E8">
            <v>40.6</v>
          </cell>
          <cell r="F8">
            <v>40.799999999999997</v>
          </cell>
          <cell r="G8">
            <v>41</v>
          </cell>
          <cell r="H8">
            <v>41.2</v>
          </cell>
          <cell r="I8">
            <v>41.4</v>
          </cell>
          <cell r="J8">
            <v>41.6</v>
          </cell>
          <cell r="K8">
            <v>41.8</v>
          </cell>
          <cell r="L8">
            <v>42</v>
          </cell>
          <cell r="M8">
            <v>42.2</v>
          </cell>
          <cell r="N8">
            <v>42.4</v>
          </cell>
          <cell r="O8">
            <v>42.6</v>
          </cell>
          <cell r="P8">
            <v>42.8</v>
          </cell>
          <cell r="Q8">
            <v>43</v>
          </cell>
          <cell r="R8">
            <v>43.2</v>
          </cell>
          <cell r="S8">
            <v>43.4</v>
          </cell>
          <cell r="T8">
            <v>43.6</v>
          </cell>
          <cell r="U8">
            <v>43.8</v>
          </cell>
          <cell r="V8">
            <v>44</v>
          </cell>
          <cell r="W8">
            <v>44.2</v>
          </cell>
        </row>
      </sheetData>
      <sheetData sheetId="213" refreshError="1"/>
      <sheetData sheetId="214">
        <row r="8">
          <cell r="G8">
            <v>3036</v>
          </cell>
          <cell r="H8">
            <v>3036</v>
          </cell>
          <cell r="I8">
            <v>3036</v>
          </cell>
          <cell r="J8">
            <v>3036</v>
          </cell>
          <cell r="K8">
            <v>3036</v>
          </cell>
          <cell r="L8">
            <v>3036</v>
          </cell>
          <cell r="M8">
            <v>3036</v>
          </cell>
          <cell r="N8">
            <v>3036</v>
          </cell>
          <cell r="O8">
            <v>3036</v>
          </cell>
          <cell r="P8">
            <v>3036</v>
          </cell>
          <cell r="Q8">
            <v>3036</v>
          </cell>
          <cell r="R8">
            <v>3036</v>
          </cell>
          <cell r="S8">
            <v>3036</v>
          </cell>
          <cell r="T8">
            <v>3036</v>
          </cell>
          <cell r="U8">
            <v>3036</v>
          </cell>
          <cell r="V8">
            <v>3036</v>
          </cell>
          <cell r="W8">
            <v>3036</v>
          </cell>
        </row>
      </sheetData>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1"/>
      <sheetName val="2013"/>
      <sheetName val="2014"/>
      <sheetName val="2015"/>
      <sheetName val="Sheet1"/>
    </sheetNames>
    <sheetDataSet>
      <sheetData sheetId="0" refreshError="1"/>
      <sheetData sheetId="1" refreshError="1">
        <row r="15">
          <cell r="D15">
            <v>172.95626641940967</v>
          </cell>
          <cell r="E15">
            <v>160.53160253438423</v>
          </cell>
        </row>
      </sheetData>
      <sheetData sheetId="2" refreshError="1">
        <row r="17">
          <cell r="E17">
            <v>168.80549376148562</v>
          </cell>
          <cell r="F17">
            <v>158.2435438630429</v>
          </cell>
        </row>
      </sheetData>
      <sheetData sheetId="3" refreshError="1">
        <row r="19">
          <cell r="D19">
            <v>103.56590858909254</v>
          </cell>
          <cell r="E19">
            <v>90.582910134687594</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 Page"/>
      <sheetName val="1.1.1"/>
      <sheetName val="1.1.2"/>
      <sheetName val="1.1.3"/>
      <sheetName val="1.1.4"/>
      <sheetName val="1.1.5"/>
      <sheetName val="1.1.6"/>
      <sheetName val="1.1.7"/>
      <sheetName val="1.1.8"/>
      <sheetName val="1.1.9"/>
      <sheetName val="1.1.10"/>
      <sheetName val="1.1.11"/>
      <sheetName val="1.1.12"/>
      <sheetName val="1.2.1"/>
      <sheetName val="1.2.2"/>
      <sheetName val="2.1.1"/>
      <sheetName val="2.1.2"/>
      <sheetName val="2.1.3"/>
      <sheetName val="2.1.4"/>
      <sheetName val="2.1.5"/>
      <sheetName val="2.1.6"/>
      <sheetName val="2.1.7"/>
      <sheetName val="2.2.1"/>
      <sheetName val="2.2.2"/>
      <sheetName val="2.2.3"/>
      <sheetName val="2.2.4"/>
      <sheetName val="2.2.5"/>
      <sheetName val="2.2.6"/>
      <sheetName val="2.2.7"/>
      <sheetName val="2.2.8"/>
      <sheetName val="2.2.9"/>
      <sheetName val="2.2.10"/>
      <sheetName val="2.2.11"/>
      <sheetName val="2.2.12"/>
      <sheetName val="2.2.13"/>
      <sheetName val="2.3.1"/>
      <sheetName val="2.3.2"/>
      <sheetName val="3.1"/>
      <sheetName val="3.2"/>
      <sheetName val="3.3"/>
      <sheetName val="3.4"/>
      <sheetName val="3.5"/>
      <sheetName val="3.6"/>
      <sheetName val="3.7"/>
      <sheetName val="3.8"/>
      <sheetName val="4.1"/>
      <sheetName val="4.2"/>
      <sheetName val="4.3"/>
      <sheetName val="4.4"/>
      <sheetName val="4.5"/>
      <sheetName val="4.6"/>
      <sheetName val="4.7"/>
      <sheetName val="5.1"/>
      <sheetName val="5.2"/>
      <sheetName val="5.3"/>
      <sheetName val="5.4"/>
      <sheetName val="8.2.1"/>
      <sheetName val="8.2.2"/>
      <sheetName val="8.2.3"/>
      <sheetName val="8.2.4"/>
      <sheetName val="8.2.5"/>
      <sheetName val="8.2.6"/>
      <sheetName val="8.2.7"/>
      <sheetName val="8.3.1.1."/>
      <sheetName val="8.3.1.2"/>
      <sheetName val="8.3.1.3"/>
      <sheetName val=" 8.3.1.4"/>
      <sheetName val="8.3.1.5"/>
      <sheetName val="8.3.1.6"/>
      <sheetName val="8.3.1.7"/>
      <sheetName val="8.3.1.8 "/>
      <sheetName val="8.3.1.9"/>
      <sheetName val="8.3.1.10"/>
      <sheetName val="8.3.1.11"/>
      <sheetName val="8.3.1.12"/>
      <sheetName val="8.3.1.13"/>
      <sheetName val="8.3.1.14"/>
      <sheetName val="8.3.1.15"/>
      <sheetName val="8.3.1.16"/>
      <sheetName val="8.3.1.17"/>
      <sheetName val="8.3.1.18"/>
      <sheetName val="8.3.1.19"/>
      <sheetName val="8.3.1.20"/>
      <sheetName val="8.3.1.21"/>
      <sheetName val="8.3.1.22"/>
      <sheetName val="8.3.1.23"/>
      <sheetName val="8.3.1.24"/>
      <sheetName val="8.3.1.25"/>
      <sheetName val="8.3.1.26"/>
      <sheetName val="8.3.1.27"/>
      <sheetName val="8.3.1.28"/>
      <sheetName val="8.3.1.29"/>
      <sheetName val="8.3.1.30"/>
      <sheetName val="8.3.1.31"/>
      <sheetName val="8.3.1.32"/>
      <sheetName val="8.3.1.33 "/>
      <sheetName val="8.3.1.34"/>
      <sheetName val="8.3.1.35"/>
      <sheetName val="8.3.1.36 "/>
      <sheetName val="8.3.1.37"/>
      <sheetName val="8.3.1.38"/>
      <sheetName val="8.3.1.39"/>
      <sheetName val="8.3.1.40"/>
      <sheetName val="8.3.1.41"/>
      <sheetName val="8.3.1.42"/>
      <sheetName val="8.3.1.43"/>
      <sheetName val="8.3.1.44"/>
      <sheetName val="8.3.1.45"/>
      <sheetName val="8.3.1.46"/>
      <sheetName val="8.3.1.47"/>
      <sheetName val="8.3.1.48"/>
      <sheetName val="8.3.1.49"/>
      <sheetName val=" 8.3.2.1.11 SADC 2011"/>
      <sheetName val=" 8.3.2.1.10 SADC 2010"/>
      <sheetName val=" 8.3.2.1.09 SADC 2009"/>
      <sheetName val="8.3.2.1.08 SADC 2008"/>
      <sheetName val=" 8.3.2.1.07 SADC 2007"/>
      <sheetName val="8.3.2.1.06 SADC 2006"/>
      <sheetName val="8.3.2.2.11 Angola 2011"/>
      <sheetName val="8.3.2.2.10 Angola 2010"/>
      <sheetName val="8.3.2.2.09 Angola 2009"/>
      <sheetName val="8.3.2.2.08 Angola 2008"/>
      <sheetName val="8.3.2.2.07 Angola 2007"/>
      <sheetName val="8.3.2.2.06 Angola 2006"/>
      <sheetName val="8.3.2.3.11 Botswana 2011"/>
      <sheetName val="8.3.2.3.10 Botswana 2010"/>
      <sheetName val="8.3.2.3.09 Botswana 2009"/>
      <sheetName val="8.3.2.3.08 Botswana 2008"/>
      <sheetName val="8.3.2.3.07 Botswana 2007"/>
      <sheetName val="8.3.2.3.06 Botswana 2006"/>
      <sheetName val="8.3.2.4.11 D.R.C 2011"/>
      <sheetName val="8.3.2.4.10 D.R.C 2010"/>
      <sheetName val="8.3.2.4.09 D.R.C 2009"/>
      <sheetName val="8.3.2.4.08 D.R.C 2008"/>
      <sheetName val="8.3.2.4.07 D.R.C 2007"/>
      <sheetName val="8.3.2.4.06 D.R.C 2006"/>
      <sheetName val="8.3.2.5.11 Lesotho 2011"/>
      <sheetName val="8.3.2.5.10 Lesotho 2010"/>
      <sheetName val="8.3.2.5.09 Lesotho 2009"/>
      <sheetName val="8.3.2.5.08 Lesotho 2008"/>
      <sheetName val="8.3.2.5.08 Lesotho 2007"/>
      <sheetName val="8.3.2.5.06 Lesotho 2006"/>
      <sheetName val="8.3.2.6.11 Madagascar 2011"/>
      <sheetName val="8.3.2.6.10 Madagascar 2010"/>
      <sheetName val="8.3.2.6.09 Madagascar 2009"/>
      <sheetName val="8.3.2.6.08 Madagascar 2008"/>
      <sheetName val="8.3.2.6.07 Madagascar 2007"/>
      <sheetName val="8.3.2.6.06 Madagascar 2006"/>
      <sheetName val="8.3.2.7.11 Malawi 2011"/>
      <sheetName val="8.3.2.7.10 Malawi 2010"/>
      <sheetName val="8.3.2.7.09 Malawi 2009"/>
      <sheetName val="8.3.2.7.08 Malawi 2008"/>
      <sheetName val="8.3.2.7.07 Malawi 2007"/>
      <sheetName val="8.3.2.7.06 Malawi 2006"/>
      <sheetName val="8.3.2.8.11 Mauritius 2011"/>
      <sheetName val="8.3.2.8.10 Mauritius 2010"/>
      <sheetName val="8.3.2.8.09 Mauritius 2009"/>
      <sheetName val="8.3.2.8.08 Mauritius 2008"/>
      <sheetName val="8.3.2.8.07 Mauritius 2007"/>
      <sheetName val="8.3.2.8.06 Mauritius 2006"/>
      <sheetName val="8.3.2.9.11 Mozambique 2011"/>
      <sheetName val="8.3.2.9.10 Mozambique 2010"/>
      <sheetName val="8.3.2.9.09 Mozambique 2009"/>
      <sheetName val="8.3.2.9.08 Mozambique 2008"/>
      <sheetName val="8.3.2.9.07 Mozambique 2007"/>
      <sheetName val="8.3.2.9.06 Mozambique 2006"/>
      <sheetName val="8.3.2.10.11 Namibia 2011"/>
      <sheetName val="8.3.2.10.10 Namibia 2010"/>
      <sheetName val="8.3.2.10.09 Namibia 2009"/>
      <sheetName val="8.3.2.10.08 Namibia 2008"/>
      <sheetName val="8.3.2.10.07 Namibia 2007"/>
      <sheetName val="8.3.2.10.06 Namibia 2006"/>
      <sheetName val="8.3.2.11.11 Seychelles 2011"/>
      <sheetName val="8.3.2.11.10 Seychelles 2010"/>
      <sheetName val="8.3.2.11.09 Seychelles 2009"/>
      <sheetName val="8.3.2.11.08 Seychelles 2008"/>
      <sheetName val="8.3.2.11.07 Seychelles 2007"/>
      <sheetName val="8.3.2.11.06 Seychelles 2006"/>
      <sheetName val="8.3.2.12.11 South Africa 2011"/>
      <sheetName val="8.3.2.12.10 South Africa 2010"/>
      <sheetName val="8.3.2.12.09 South Africa 2009"/>
      <sheetName val="8.3.2.12.08 South Africa 2008"/>
      <sheetName val="8.3.2.12.07 South Africa 2007"/>
      <sheetName val="8.3.2.12.06 South Africa 2006"/>
      <sheetName val="8.3.2.13.11 Swaziland 2011"/>
      <sheetName val="8.3.2.13.10 Swaziland 2010"/>
      <sheetName val="8.3.2.13.09 Swaziland 2009"/>
      <sheetName val="8.3.2.13.08 Swaziland 2008"/>
      <sheetName val="8.3.2.13.07 Swaziland 2007"/>
      <sheetName val="8.3.2.13.06 Sawziland 2006"/>
      <sheetName val="8.3.2.14.11 Tanzania 2011"/>
      <sheetName val="8.3.2.14.10 Tanzania 2010"/>
      <sheetName val="8.3.2.14.09 Tanzania 2009"/>
      <sheetName val="8.3.2.14.08 Tanzania 2008"/>
      <sheetName val="8.3.2.14.07 Tanzania 2007"/>
      <sheetName val="8.3.2.14.06 Tanzania 2006"/>
      <sheetName val="8.3.2.15.11 Zambia 2011"/>
      <sheetName val="8.3.2.15.10 Zambia 2010"/>
      <sheetName val="8.3.2.15.09 Zambia 2009"/>
      <sheetName val="8.3.2.15.08 Zambia 2008"/>
      <sheetName val="8.3.2.15.07 Zambia 2007"/>
      <sheetName val="8.3.2.15.06 Zambia 2006"/>
      <sheetName val="8.3.2.16.11 Zimbabwe 2011"/>
      <sheetName val="8.3.2.16.10 Zimbabwe 2010"/>
      <sheetName val="8.3.2.16.09 Zimbabwe 2009"/>
      <sheetName val="8.3.2.16.08 Zimbabwe 2008"/>
      <sheetName val="8.3.2.16.07 Zimbabwe 2007"/>
      <sheetName val="8.3.2.16.06 Zimbabwe 2006"/>
      <sheetName val="8.3.2.17"/>
      <sheetName val="8.3.2.18"/>
      <sheetName val="8.3.2.19"/>
      <sheetName val="8.3.2.20"/>
      <sheetName val="8.3.3.1 "/>
      <sheetName val="8.3.3.2"/>
      <sheetName val="8.3.3.3"/>
      <sheetName val="8.3.3.4"/>
      <sheetName val="8.3.3.5"/>
      <sheetName val="8.3.3.6"/>
      <sheetName val="8.3.3.7"/>
      <sheetName val="8.6.1.1"/>
      <sheetName val="8.6.1.2"/>
      <sheetName val="8.6.1.3"/>
      <sheetName val="8.6.1.4 "/>
      <sheetName val="8.6.1.5"/>
      <sheetName val="8.6.1.6"/>
      <sheetName val="8.6.1.7"/>
      <sheetName val="8.6.1.8"/>
      <sheetName val="8.6.1.9"/>
      <sheetName val="8.6.1.10"/>
      <sheetName val="8.6.1.11"/>
      <sheetName val="8.6.1.12"/>
      <sheetName val="8.6.1.13"/>
      <sheetName val="8.6.1.14"/>
      <sheetName val="8.6.1.15"/>
      <sheetName val="8.6.2.1"/>
      <sheetName val="8.6.2.2"/>
      <sheetName val="8.6.2.3"/>
      <sheetName val="8.6.2.4"/>
      <sheetName val="8.6.2.5"/>
      <sheetName val="8.6.2.6"/>
      <sheetName val="8.6.2.7"/>
      <sheetName val="8.6.2.8"/>
      <sheetName val="8.6.2.9"/>
      <sheetName val="8.6.2.10"/>
      <sheetName val="9.1"/>
      <sheetName val="9.2"/>
      <sheetName val="9.3"/>
      <sheetName val="9.4"/>
      <sheetName val="9.5"/>
      <sheetName val="9.6"/>
      <sheetName val="9.7"/>
      <sheetName val="10.1"/>
      <sheetName val="6.1.2.1.1"/>
      <sheetName val="6.1.2.2.1"/>
      <sheetName val="6.1.2.2.2"/>
      <sheetName val="6.1.2.2.3"/>
      <sheetName val="6.1.2.3.1"/>
      <sheetName val="6.1.2.3.2"/>
      <sheetName val="6.1.2.3.3"/>
      <sheetName val="6.1.2.4.1"/>
      <sheetName val="6.1.2.4.2"/>
      <sheetName val="6.1.2.4.3"/>
      <sheetName val="6.1.2.6.1"/>
      <sheetName val="6.1.2.6.2"/>
      <sheetName val="6.1.2.6.3"/>
      <sheetName val="6.1.2.7.1"/>
      <sheetName val="6.1.2.7.2"/>
      <sheetName val="6.1.2.7.3"/>
      <sheetName val="6.1.2.8.1"/>
      <sheetName val="6.1.2.8.2"/>
      <sheetName val="6.1.2.8.3"/>
      <sheetName val="6.1.2.9.1"/>
      <sheetName val="6.1.2.9.2"/>
      <sheetName val="6.1.2.9.3"/>
      <sheetName val="6.1.2.10.1"/>
      <sheetName val="6.1.2.10.2"/>
      <sheetName val="6.1.2.11.1"/>
      <sheetName val="6.1.2.11.2"/>
      <sheetName val="6.1.2.11.3"/>
      <sheetName val="6.1.2.12.1"/>
      <sheetName val="6.1.2.12.2"/>
      <sheetName val="6.1.2.12.3"/>
      <sheetName val="6.1.2.13.1"/>
      <sheetName val="6.1.2.13.2"/>
      <sheetName val="6.1.2.14.1"/>
      <sheetName val="6.1.2.14.2"/>
      <sheetName val="6.1.2.14.3"/>
      <sheetName val="6.1.2.15.1"/>
      <sheetName val="6.1.2.15.2"/>
      <sheetName val="6.2.1.1"/>
      <sheetName val="6.2.1.2"/>
      <sheetName val="6.2.1.3"/>
      <sheetName val="6.2.1.4"/>
      <sheetName val="6.2.1.6"/>
      <sheetName val="6.2.1.7"/>
      <sheetName val="6.2.1.8"/>
      <sheetName val="6.2.1.9"/>
      <sheetName val="6.2.1.10"/>
      <sheetName val="6.2.1.11"/>
      <sheetName val="6.2.1.12"/>
      <sheetName val="6.2.1.13"/>
      <sheetName val="6.2.1.14"/>
      <sheetName val="6.2.1.15"/>
      <sheetName val="6.2.2.1"/>
      <sheetName val="6.2.2.2"/>
      <sheetName val="6.2.2.3"/>
      <sheetName val="6.2.2.4"/>
      <sheetName val="6.2.2.5"/>
      <sheetName val="6.2.2.6"/>
      <sheetName val="6.2.2.7"/>
      <sheetName val="6.2.2.8"/>
      <sheetName val="6.2.2.9"/>
      <sheetName val="6.2.2.10"/>
      <sheetName val="6.2.2.11"/>
      <sheetName val="6.2.2.12"/>
      <sheetName val="6.2.2.14"/>
      <sheetName val="6.2.2.15"/>
      <sheetName val="6.2.2.16"/>
      <sheetName val="6.2.2.17"/>
      <sheetName val="6.2.2.18"/>
      <sheetName val="6.2.2.19"/>
      <sheetName val="6.2.2.20"/>
      <sheetName val="6.2.2.21"/>
      <sheetName val="6.2.2.22"/>
      <sheetName val="6.2.2.23"/>
      <sheetName val="6.2.2.24"/>
      <sheetName val="6.2.2.25"/>
      <sheetName val="6.2.2.26"/>
      <sheetName val="6.2.3.1"/>
      <sheetName val="6.2.3.2"/>
      <sheetName val="6.2.3.3"/>
      <sheetName val="6.2.3.4"/>
      <sheetName val="6.2.3.5"/>
      <sheetName val="6.2.3.6"/>
      <sheetName val="6.2.3.7"/>
      <sheetName val="6.2.4.2"/>
      <sheetName val="6.2.4.4"/>
      <sheetName val="6.3.1"/>
      <sheetName val="6.3.2"/>
      <sheetName val="6.3.3"/>
      <sheetName val="6.3.4"/>
      <sheetName val="6.3.5"/>
      <sheetName val="6.3.6"/>
      <sheetName val="6.4.1"/>
      <sheetName val="6.4.4."/>
      <sheetName val="6.4.5"/>
      <sheetName val="6.4.6"/>
      <sheetName val="6.4.7"/>
      <sheetName val="6.4.8"/>
      <sheetName val="6.4.9"/>
      <sheetName val="6.4.10"/>
      <sheetName val="6.4.11"/>
      <sheetName val="6.4.12"/>
      <sheetName val="6.4.13"/>
      <sheetName val="6.5.1.1"/>
      <sheetName val="6.5.1.2"/>
      <sheetName val="6.5.1.3"/>
      <sheetName val="6.5.1.4"/>
      <sheetName val="6.5.1.5"/>
      <sheetName val="6.5.1.6"/>
      <sheetName val="6.5.1.7"/>
      <sheetName val="6.5.1.8"/>
      <sheetName val="6.5.2.1"/>
      <sheetName val="7.1"/>
      <sheetName val="7.2"/>
      <sheetName val="7.3"/>
      <sheetName val="8.1.1.1"/>
      <sheetName val="8.1.1.2"/>
      <sheetName val="8.1.1.3"/>
      <sheetName val="8.1.1.4"/>
      <sheetName val="8.1.1.5"/>
      <sheetName val="8.1.1.6"/>
      <sheetName val="8.1.1.7 "/>
      <sheetName val="8.1.1.8"/>
      <sheetName val="8.1.1.9"/>
      <sheetName val="8.1.2.1 "/>
      <sheetName val="8.1.2.2"/>
      <sheetName val="8.1.2.3"/>
      <sheetName val="8.1.2.4"/>
      <sheetName val="8.1.2.5"/>
      <sheetName val="8.1.2.6"/>
      <sheetName val="8.1.2.7"/>
      <sheetName val="8.1.2.8"/>
      <sheetName val="8.1.2.9"/>
      <sheetName val="8.1.2.10"/>
      <sheetName val="8.1.2.11"/>
    </sheetNames>
    <sheetDataSet>
      <sheetData sheetId="0"/>
      <sheetData sheetId="1">
        <row r="21">
          <cell r="R21">
            <v>15317</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 Page"/>
      <sheetName val="1.1.1"/>
      <sheetName val="1.1.2"/>
      <sheetName val="1.1.3"/>
      <sheetName val="1.1.4"/>
      <sheetName val="1.1.5"/>
      <sheetName val="1.1.6"/>
      <sheetName val="1.1.7"/>
      <sheetName val="1.1.8"/>
      <sheetName val="1.1.9"/>
      <sheetName val="1.1.10"/>
      <sheetName val="1.1.11"/>
      <sheetName val="1.1.12"/>
      <sheetName val="1.2.1"/>
      <sheetName val="1.2.2"/>
      <sheetName val="2.1.1"/>
      <sheetName val="2.1.2"/>
      <sheetName val="2.1.3"/>
      <sheetName val="2.1.4"/>
      <sheetName val="2.1.5"/>
      <sheetName val="2.1.6"/>
      <sheetName val="2.1.7"/>
      <sheetName val="2.2.1"/>
      <sheetName val="2.2.2"/>
      <sheetName val="2.2.3"/>
      <sheetName val="2.2.4"/>
      <sheetName val="2.2.5"/>
      <sheetName val="2.2.6"/>
      <sheetName val="2.2.7"/>
      <sheetName val="2.2.8"/>
      <sheetName val="2.2.9"/>
      <sheetName val="2.2.10"/>
      <sheetName val="2.2.11"/>
      <sheetName val="2.2.12"/>
      <sheetName val="2.2.13"/>
      <sheetName val="2.3.1"/>
      <sheetName val="2.3.2"/>
      <sheetName val="3.1"/>
      <sheetName val="3.2"/>
      <sheetName val="3.3"/>
      <sheetName val="3.4"/>
      <sheetName val="3.5"/>
      <sheetName val="3.6"/>
      <sheetName val="3.7"/>
      <sheetName val="3.8"/>
      <sheetName val="4.1"/>
      <sheetName val="4.2"/>
      <sheetName val="4.3"/>
      <sheetName val="4.4"/>
      <sheetName val="4.5"/>
      <sheetName val="4.6"/>
      <sheetName val="4.7"/>
      <sheetName val="5.1"/>
      <sheetName val="5.2"/>
      <sheetName val="5.3"/>
      <sheetName val="5.4"/>
      <sheetName val="8.2.1"/>
      <sheetName val="8.2.2"/>
      <sheetName val="8.2.3"/>
      <sheetName val="8.2.4"/>
      <sheetName val="8.2.5"/>
      <sheetName val="8.2.6"/>
      <sheetName val="8.2.7"/>
      <sheetName val="8.3.1.1."/>
      <sheetName val="8.3.1.2"/>
      <sheetName val="8.3.1.3"/>
      <sheetName val=" 8.3.1.4"/>
      <sheetName val="8.3.1.5"/>
      <sheetName val="8.3.1.6"/>
      <sheetName val="8.3.1.7"/>
      <sheetName val="8.3.1.8 "/>
      <sheetName val="8.3.1.9"/>
      <sheetName val="8.3.1.10"/>
      <sheetName val="8.3.1.11"/>
      <sheetName val="8.3.1.12"/>
      <sheetName val="8.3.1.13"/>
      <sheetName val="8.3.1.14"/>
      <sheetName val="8.3.1.15"/>
      <sheetName val="8.3.1.16"/>
      <sheetName val="8.3.1.17"/>
      <sheetName val="8.3.1.18"/>
      <sheetName val="8.3.1.19"/>
      <sheetName val="8.3.1.20"/>
      <sheetName val="8.3.1.21"/>
      <sheetName val="8.3.1.22"/>
      <sheetName val="8.3.1.23"/>
      <sheetName val="8.3.1.24"/>
      <sheetName val="8.3.1.25"/>
      <sheetName val="8.3.1.26"/>
      <sheetName val="8.3.1.27"/>
      <sheetName val="8.3.1.28"/>
      <sheetName val="8.3.1.29"/>
      <sheetName val="8.3.1.30"/>
      <sheetName val="8.3.1.31"/>
      <sheetName val="8.3.1.32"/>
      <sheetName val="8.3.1.33 "/>
      <sheetName val="8.3.1.34"/>
      <sheetName val="8.3.1.35"/>
      <sheetName val="8.3.1.36 "/>
      <sheetName val="8.3.1.37"/>
      <sheetName val="8.3.1.38"/>
      <sheetName val="8.3.1.39"/>
      <sheetName val="8.3.1.40"/>
      <sheetName val="8.3.1.41"/>
      <sheetName val="8.3.1.42"/>
      <sheetName val="8.3.1.43"/>
      <sheetName val="8.3.1.44"/>
      <sheetName val="8.3.1.45"/>
      <sheetName val="8.3.1.46"/>
      <sheetName val="8.3.1.47"/>
      <sheetName val="8.3.1.48"/>
      <sheetName val="8.3.1.49"/>
      <sheetName val=" 8.3.2.1.11 SADC 2011"/>
      <sheetName val=" 8.3.2.1.10 SADC 2010"/>
      <sheetName val=" 8.3.2.1.09 SADC 2009"/>
      <sheetName val="8.3.2.1.08 SADC 2008"/>
      <sheetName val=" 8.3.2.1.07 SADC 2007"/>
      <sheetName val="8.3.2.1.06 SADC 2006"/>
      <sheetName val="8.3.2.2.11 Angola 2011"/>
      <sheetName val="8.3.2.2.10 Angola 2010"/>
      <sheetName val="8.3.2.2.09 Angola 2009"/>
      <sheetName val="8.3.2.2.08 Angola 2008"/>
      <sheetName val="8.3.2.2.07 Angola 2007"/>
      <sheetName val="8.3.2.2.06 Angola 2006"/>
      <sheetName val="8.3.2.3.11 Botswana 2011"/>
      <sheetName val="8.3.2.3.10 Botswana 2010"/>
      <sheetName val="8.3.2.3.09 Botswana 2009"/>
      <sheetName val="8.3.2.3.08 Botswana 2008"/>
      <sheetName val="8.3.2.3.07 Botswana 2007"/>
      <sheetName val="8.3.2.3.06 Botswana 2006"/>
      <sheetName val="8.3.2.4.11 D.R.C 2011"/>
      <sheetName val="8.3.2.4.10 D.R.C 2010"/>
      <sheetName val="8.3.2.4.09 D.R.C 2009"/>
      <sheetName val="8.3.2.4.08 D.R.C 2008"/>
      <sheetName val="8.3.2.4.07 D.R.C 2007"/>
      <sheetName val="8.3.2.4.06 D.R.C 2006"/>
      <sheetName val="8.3.2.5.11 Lesotho 2011"/>
      <sheetName val="8.3.2.5.10 Lesotho 2010"/>
      <sheetName val="8.3.2.5.09 Lesotho 2009"/>
      <sheetName val="8.3.2.5.08 Lesotho 2008"/>
      <sheetName val="8.3.2.5.08 Lesotho 2007"/>
      <sheetName val="8.3.2.5.06 Lesotho 2006"/>
      <sheetName val="8.3.2.6.11 Madagascar 2011"/>
      <sheetName val="8.3.2.6.10 Madagascar 2010"/>
      <sheetName val="8.3.2.6.09 Madagascar 2009"/>
      <sheetName val="8.3.2.6.08 Madagascar 2008"/>
      <sheetName val="8.3.2.6.07 Madagascar 2007"/>
      <sheetName val="8.3.2.6.06 Madagascar 2006"/>
      <sheetName val="8.3.2.7.11 Malawi 2011"/>
      <sheetName val="8.3.2.7.10 Malawi 2010"/>
      <sheetName val="8.3.2.7.09 Malawi 2009"/>
      <sheetName val="8.3.2.7.08 Malawi 2008"/>
      <sheetName val="8.3.2.7.07 Malawi 2007"/>
      <sheetName val="8.3.2.7.06 Malawi 2006"/>
      <sheetName val="8.3.2.8.11 Mauritius 2011"/>
      <sheetName val="8.3.2.8.10 Mauritius 2010"/>
      <sheetName val="8.3.2.8.09 Mauritius 2009"/>
      <sheetName val="8.3.2.8.08 Mauritius 2008"/>
      <sheetName val="8.3.2.8.07 Mauritius 2007"/>
      <sheetName val="8.3.2.8.06 Mauritius 2006"/>
      <sheetName val="8.3.2.9.11 Mozambique 2011"/>
      <sheetName val="8.3.2.9.10 Mozambique 2010"/>
      <sheetName val="8.3.2.9.09 Mozambique 2009"/>
      <sheetName val="8.3.2.9.08 Mozambique 2008"/>
      <sheetName val="8.3.2.9.07 Mozambique 2007"/>
      <sheetName val="8.3.2.9.06 Mozambique 2006"/>
      <sheetName val="8.3.2.10.11 Namibia 2011"/>
      <sheetName val="8.3.2.10.10 Namibia 2010"/>
      <sheetName val="8.3.2.10.09 Namibia 2009"/>
      <sheetName val="8.3.2.10.08 Namibia 2008"/>
      <sheetName val="8.3.2.10.07 Namibia 2007"/>
      <sheetName val="8.3.2.10.06 Namibia 2006"/>
      <sheetName val="8.3.2.11.11 Seychelles 2011"/>
      <sheetName val="8.3.2.11.10 Seychelles 2010"/>
      <sheetName val="8.3.2.11.09 Seychelles 2009"/>
      <sheetName val="8.3.2.11.08 Seychelles 2008"/>
      <sheetName val="8.3.2.11.07 Seychelles 2007"/>
      <sheetName val="8.3.2.11.06 Seychelles 2006"/>
      <sheetName val="8.3.2.12.11 South Africa 2011"/>
      <sheetName val="8.3.2.12.10 South Africa 2010"/>
      <sheetName val="8.3.2.12.09 South Africa 2009"/>
      <sheetName val="8.3.2.12.08 South Africa 2008"/>
      <sheetName val="8.3.2.12.07 South Africa 2007"/>
      <sheetName val="8.3.2.12.06 South Africa 2006"/>
      <sheetName val="8.3.2.13.11 Swaziland 2011"/>
      <sheetName val="8.3.2.13.10 Swaziland 2010"/>
      <sheetName val="8.3.2.13.09 Swaziland 2009"/>
      <sheetName val="8.3.2.13.08 Swaziland 2008"/>
      <sheetName val="8.3.2.13.07 Swaziland 2007"/>
      <sheetName val="8.3.2.13.06 Sawziland 2006"/>
      <sheetName val="8.3.2.14.11 Tanzania 2011"/>
      <sheetName val="8.3.2.14.10 Tanzania 2010"/>
      <sheetName val="8.3.2.14.09 Tanzania 2009"/>
      <sheetName val="8.3.2.14.08 Tanzania 2008"/>
      <sheetName val="8.3.2.14.07 Tanzania 2007"/>
      <sheetName val="8.3.2.14.06 Tanzania 2006"/>
      <sheetName val="8.3.2.15.11 Zambia 2011"/>
      <sheetName val="8.3.2.15.10 Zambia 2010"/>
      <sheetName val="8.3.2.15.09 Zambia 2009"/>
      <sheetName val="8.3.2.15.08 Zambia 2008"/>
      <sheetName val="8.3.2.15.07 Zambia 2007"/>
      <sheetName val="8.3.2.15.06 Zambia 2006"/>
      <sheetName val="8.3.2.16.11 Zimbabwe 2011"/>
      <sheetName val="8.3.2.16.10 Zimbabwe 2010"/>
      <sheetName val="8.3.2.16.09 Zimbabwe 2009"/>
      <sheetName val="8.3.2.16.08 Zimbabwe 2008"/>
      <sheetName val="8.3.2.16.07 Zimbabwe 2007"/>
      <sheetName val="8.3.2.16.06 Zimbabwe 2006"/>
      <sheetName val="8.3.2.17"/>
      <sheetName val="8.3.2.18"/>
      <sheetName val="8.3.2.19"/>
      <sheetName val="8.3.2.20"/>
      <sheetName val="8.3.3.1 "/>
      <sheetName val="8.3.3.2"/>
      <sheetName val="8.3.3.3"/>
      <sheetName val="8.3.3.4"/>
      <sheetName val="8.3.3.5"/>
      <sheetName val="8.3.3.6"/>
      <sheetName val="8.3.3.7"/>
      <sheetName val="8.6.1.1"/>
      <sheetName val="8.6.1.2"/>
      <sheetName val="8.6.1.3"/>
      <sheetName val="8.6.1.4 "/>
      <sheetName val="8.6.1.5"/>
      <sheetName val="8.6.1.6"/>
      <sheetName val="8.6.1.7"/>
      <sheetName val="8.6.1.8"/>
      <sheetName val="8.6.1.9"/>
      <sheetName val="8.6.1.10"/>
      <sheetName val="8.6.1.11"/>
      <sheetName val="8.6.1.12"/>
      <sheetName val="8.6.1.13"/>
      <sheetName val="8.6.1.14"/>
      <sheetName val="8.6.1.15"/>
      <sheetName val="8.6.2.1"/>
      <sheetName val="8.6.2.2"/>
      <sheetName val="8.6.2.3"/>
      <sheetName val="8.6.2.4"/>
      <sheetName val="8.6.2.5"/>
      <sheetName val="8.6.2.6"/>
      <sheetName val="8.6.2.7"/>
      <sheetName val="8.6.2.8"/>
      <sheetName val="8.6.2.9"/>
      <sheetName val="8.6.2.10"/>
      <sheetName val="9.1"/>
      <sheetName val="9.2"/>
      <sheetName val="9.3"/>
      <sheetName val="9.4"/>
      <sheetName val="9.5"/>
      <sheetName val="9.6"/>
      <sheetName val="9.7"/>
      <sheetName val="10.1"/>
      <sheetName val="6.1.2.1.1"/>
      <sheetName val="6.1.2.2.1"/>
      <sheetName val="6.1.2.2.2"/>
      <sheetName val="6.1.2.2.3"/>
      <sheetName val="6.1.2.3.1"/>
      <sheetName val="6.1.2.3.2"/>
      <sheetName val="6.1.2.3.3"/>
      <sheetName val="6.1.2.4.1"/>
      <sheetName val="6.1.2.4.2"/>
      <sheetName val="6.1.2.4.3"/>
      <sheetName val="6.1.2.6.1"/>
      <sheetName val="6.1.2.6.2"/>
      <sheetName val="6.1.2.6.3"/>
      <sheetName val="6.1.2.7.1"/>
      <sheetName val="6.1.2.7.2"/>
      <sheetName val="6.1.2.7.3"/>
      <sheetName val="6.1.2.8.1"/>
      <sheetName val="6.1.2.8.2"/>
      <sheetName val="6.1.2.8.3"/>
      <sheetName val="6.1.2.9.1"/>
      <sheetName val="6.1.2.9.2"/>
      <sheetName val="6.1.2.9.3"/>
      <sheetName val="6.1.2.10.1"/>
      <sheetName val="6.1.2.10.2"/>
      <sheetName val="6.1.2.11.1"/>
      <sheetName val="6.1.2.11.2"/>
      <sheetName val="6.1.2.11.3"/>
      <sheetName val="6.1.2.12.1"/>
      <sheetName val="6.1.2.12.2"/>
      <sheetName val="6.1.2.12.3"/>
      <sheetName val="6.1.2.13.1"/>
      <sheetName val="6.1.2.13.2"/>
      <sheetName val="6.1.2.14.1"/>
      <sheetName val="6.1.2.14.2"/>
      <sheetName val="6.1.2.14.3"/>
      <sheetName val="6.1.2.15.1"/>
      <sheetName val="6.1.2.15.2"/>
      <sheetName val="6.2.1.1"/>
      <sheetName val="6.2.1.2"/>
      <sheetName val="6.2.1.3"/>
      <sheetName val="6.2.1.4"/>
      <sheetName val="6.2.1.6"/>
      <sheetName val="6.2.1.7"/>
      <sheetName val="6.2.1.8"/>
      <sheetName val="6.2.1.9"/>
      <sheetName val="6.2.1.10"/>
      <sheetName val="6.2.1.11"/>
      <sheetName val="6.2.1.12"/>
      <sheetName val="6.2.1.13"/>
      <sheetName val="6.2.1.14"/>
      <sheetName val="6.2.1.15"/>
      <sheetName val="6.2.2.1"/>
      <sheetName val="6.2.2.2"/>
      <sheetName val="6.2.2.3"/>
      <sheetName val="6.2.2.4"/>
      <sheetName val="6.2.2.5"/>
      <sheetName val="6.2.2.6"/>
      <sheetName val="6.2.2.7"/>
      <sheetName val="6.2.2.8"/>
      <sheetName val="6.2.2.9"/>
      <sheetName val="6.2.2.10"/>
      <sheetName val="6.2.2.11"/>
      <sheetName val="6.2.2.12"/>
      <sheetName val="6.2.2.14"/>
      <sheetName val="6.2.2.15"/>
      <sheetName val="6.2.2.16"/>
      <sheetName val="6.2.2.17"/>
      <sheetName val="6.2.2.18"/>
      <sheetName val="6.2.2.19"/>
      <sheetName val="6.2.2.20"/>
      <sheetName val="6.2.2.21"/>
      <sheetName val="6.2.2.22"/>
      <sheetName val="6.2.2.23"/>
      <sheetName val="6.2.2.24"/>
      <sheetName val="6.2.2.25"/>
      <sheetName val="6.2.2.26"/>
      <sheetName val="6.2.3.1"/>
      <sheetName val="6.2.3.2"/>
      <sheetName val="6.2.3.3"/>
      <sheetName val="6.2.3.4"/>
      <sheetName val="6.2.3.5"/>
      <sheetName val="6.2.3.6"/>
      <sheetName val="6.2.3.7"/>
      <sheetName val="6.2.4.2"/>
      <sheetName val="6.2.4.4"/>
      <sheetName val="6.3.1"/>
      <sheetName val="6.3.2"/>
      <sheetName val="6.3.3"/>
      <sheetName val="6.3.4"/>
      <sheetName val="6.3.5"/>
      <sheetName val="6.3.6"/>
      <sheetName val="6.4.1"/>
      <sheetName val="6.4.4."/>
      <sheetName val="6.4.5"/>
      <sheetName val="6.4.6"/>
      <sheetName val="6.4.7"/>
      <sheetName val="6.4.8"/>
      <sheetName val="6.4.9"/>
      <sheetName val="6.4.10"/>
      <sheetName val="6.4.11"/>
      <sheetName val="6.4.12"/>
      <sheetName val="6.4.13"/>
      <sheetName val="6.5.1.1"/>
      <sheetName val="6.5.1.2"/>
      <sheetName val="6.5.1.3"/>
      <sheetName val="6.5.1.4"/>
      <sheetName val="6.5.1.5"/>
      <sheetName val="6.5.1.6"/>
      <sheetName val="6.5.1.7"/>
      <sheetName val="6.5.1.8"/>
      <sheetName val="6.5.2.1"/>
      <sheetName val="7.1"/>
      <sheetName val="7.2"/>
      <sheetName val="7.3"/>
      <sheetName val="8.1.1.1"/>
      <sheetName val="8.1.1.2"/>
      <sheetName val="8.1.1.3"/>
      <sheetName val="8.1.1.4"/>
      <sheetName val="8.1.1.5"/>
      <sheetName val="8.1.1.6"/>
      <sheetName val="8.1.1.7 "/>
      <sheetName val="8.1.1.8"/>
      <sheetName val="8.1.1.9"/>
      <sheetName val="8.1.2.1 "/>
      <sheetName val="8.1.2.2"/>
      <sheetName val="8.1.2.3"/>
      <sheetName val="8.1.2.4"/>
      <sheetName val="8.1.2.5"/>
      <sheetName val="8.1.2.6"/>
      <sheetName val="8.1.2.7"/>
      <sheetName val="8.1.2.8"/>
      <sheetName val="8.1.2.9"/>
      <sheetName val="8.1.2.10"/>
      <sheetName val="8.1.2.11"/>
    </sheetNames>
    <sheetDataSet>
      <sheetData sheetId="0"/>
      <sheetData sheetId="1">
        <row r="27">
          <cell r="E27">
            <v>17248.742473084094</v>
          </cell>
          <cell r="F27">
            <v>17677.660750964049</v>
          </cell>
          <cell r="G27">
            <v>18124.226511366818</v>
          </cell>
          <cell r="H27">
            <v>18589.795325819592</v>
          </cell>
          <cell r="I27">
            <v>19075.022759472027</v>
          </cell>
          <cell r="J27">
            <v>19579.475850722611</v>
          </cell>
          <cell r="K27">
            <v>20101.911592124998</v>
          </cell>
          <cell r="L27">
            <v>20632.434000000001</v>
          </cell>
          <cell r="M27">
            <v>21207.929</v>
          </cell>
          <cell r="N27">
            <v>21802.866000000002</v>
          </cell>
          <cell r="O27">
            <v>22416.881000000001</v>
          </cell>
          <cell r="P27">
            <v>23049.620999999999</v>
          </cell>
          <cell r="Q27">
            <v>23700.715</v>
          </cell>
          <cell r="R27">
            <v>24366.112000000001</v>
          </cell>
        </row>
      </sheetData>
      <sheetData sheetId="2"/>
      <sheetData sheetId="3">
        <row r="12">
          <cell r="B12">
            <v>799380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Acronyms"/>
      <sheetName val="Content"/>
      <sheetName val="1.1.1"/>
      <sheetName val="1.1.2"/>
      <sheetName val="1.1.3"/>
      <sheetName val="1.1.4"/>
      <sheetName val="1.1.5"/>
      <sheetName val="1.1.6"/>
      <sheetName val="1.1.7"/>
      <sheetName val="1.1.8"/>
      <sheetName val="1.1.9"/>
      <sheetName val="1.1.10"/>
      <sheetName val="1.1.11"/>
      <sheetName val="1.1.12"/>
      <sheetName val="1.2.1"/>
      <sheetName val="1.2.2"/>
      <sheetName val="2.1.1"/>
      <sheetName val="2.1.2"/>
      <sheetName val="2.1.3"/>
      <sheetName val="2.1.4"/>
      <sheetName val="2.1.5"/>
      <sheetName val="2.1.6"/>
      <sheetName val="2.1.7"/>
      <sheetName val="2.2.1"/>
      <sheetName val="2.2.2"/>
      <sheetName val="2.2.3"/>
      <sheetName val="2.2.4"/>
      <sheetName val="2.2.5"/>
      <sheetName val="2.2.6"/>
      <sheetName val="2.2.7"/>
      <sheetName val="2.2.8"/>
      <sheetName val="2.2.9"/>
      <sheetName val="2.2.10"/>
      <sheetName val="2.2.11"/>
      <sheetName val="2.2.12"/>
      <sheetName val="2.2.13"/>
      <sheetName val="2.3.1"/>
      <sheetName val="2.3.2"/>
      <sheetName val="3.1"/>
      <sheetName val="3.2"/>
      <sheetName val="3.3"/>
      <sheetName val="3.4"/>
      <sheetName val="3.5"/>
      <sheetName val="3.6"/>
      <sheetName val="3.7"/>
      <sheetName val="3.8"/>
      <sheetName val="4.1"/>
      <sheetName val="4.2"/>
      <sheetName val="4.3"/>
      <sheetName val="4.4"/>
      <sheetName val="4.5"/>
      <sheetName val="4.6"/>
      <sheetName val="4.7"/>
      <sheetName val="5.1"/>
      <sheetName val="5.2"/>
      <sheetName val="5.3"/>
      <sheetName val="5.4"/>
      <sheetName val="8.2.1"/>
      <sheetName val="8.2.2"/>
      <sheetName val="8.2.3"/>
      <sheetName val="8.2.4"/>
      <sheetName val="8.2.5"/>
      <sheetName val="8.2.6"/>
      <sheetName val="8.2.7"/>
      <sheetName val="8.3.1.1."/>
      <sheetName val="8.3.1.2"/>
      <sheetName val="8.3.1.3"/>
      <sheetName val=" 8.3.1.4"/>
      <sheetName val="8.3.1.5"/>
      <sheetName val="8.3.1.6"/>
      <sheetName val="8.3.1.7"/>
      <sheetName val="8.3.1.8 "/>
      <sheetName val="8.3.1.9"/>
      <sheetName val="8.3.1.10"/>
      <sheetName val="8.3.1.11"/>
      <sheetName val="8.3.1.12"/>
      <sheetName val="8.3.1.13"/>
      <sheetName val="8.3.1.14"/>
      <sheetName val="8.3.1.15"/>
      <sheetName val="8.3.1.16"/>
      <sheetName val="8.3.1.17"/>
      <sheetName val="8.3.1.18"/>
      <sheetName val="8.3.1.19"/>
      <sheetName val="8.3.1.20"/>
      <sheetName val="8.3.1.21"/>
      <sheetName val="8.3.1.22"/>
      <sheetName val="8.3.1.23"/>
      <sheetName val="8.3.1.24"/>
      <sheetName val="8.3.1.25"/>
      <sheetName val="8.3.1.26"/>
      <sheetName val="8.3.1.27"/>
      <sheetName val="8.3.1.28"/>
      <sheetName val="8.3.1.29"/>
      <sheetName val="8.3.1.30"/>
      <sheetName val="8.3.1.31"/>
      <sheetName val="8.3.1.32"/>
      <sheetName val="8.3.1.33 "/>
      <sheetName val="8.3.1.34"/>
      <sheetName val="8.3.1.35"/>
      <sheetName val="8.3.1.36 "/>
      <sheetName val="8.3.1.37"/>
      <sheetName val="8.3.1.38"/>
      <sheetName val="8.3.1.39"/>
      <sheetName val="8.3.1.40"/>
      <sheetName val="8.3.1.41"/>
      <sheetName val="8.3.1.42"/>
      <sheetName val="8.3.1.43"/>
      <sheetName val="8.3.1.44"/>
      <sheetName val="8.3.1.45"/>
      <sheetName val="8.3.1.46"/>
      <sheetName val="8.3.1.47"/>
      <sheetName val="8.3.1.48"/>
      <sheetName val="8.3.1.49"/>
      <sheetName val="8.3.2.1.15 SADC 2015"/>
      <sheetName val="8.3.2.1.14 SADC 2014"/>
      <sheetName val="8.3.2.1.13 SADC 2013"/>
      <sheetName val="8.3.2.1.12 SADC 2012"/>
      <sheetName val=" 8.3.2.1.11 SADC 2011"/>
      <sheetName val=" 8.3.2.1.10 SADC 2010"/>
      <sheetName val=" 8.3.2.1.09 SADC 2009"/>
      <sheetName val="8.3.2.1.08 SADC 2008"/>
      <sheetName val=" 8.3.2.1.07 SADC 2007"/>
      <sheetName val="8.3.2.1.06 SADC 2006"/>
      <sheetName val="8.3.2.1.15 (2)"/>
      <sheetName val="8.3.2.1.14 (2)"/>
      <sheetName val="8.3.2.1.13 (2)"/>
      <sheetName val="8.3.2.1.12 (2)"/>
      <sheetName val="8.3.2.2.11 Angola 2011"/>
      <sheetName val="8.3.2.2.10 Angola 2010"/>
      <sheetName val="8.3.2.2.09 Angola 2009"/>
      <sheetName val="8.3.2.2.08 Angola 2008"/>
      <sheetName val="8.3.2.2.07 Angola 2007"/>
      <sheetName val="8.3.2.2.06 Angola 2006"/>
      <sheetName val="8.3.2.3.11 Botswana 2011"/>
      <sheetName val="8.3.2.3.10 Botswana 2010"/>
      <sheetName val="8.3.2.3.09 Botswana 2009"/>
      <sheetName val="8.3.2.3.08 Botswana 2008"/>
      <sheetName val="8.3.2.3.07 Botswana 2007"/>
      <sheetName val="8.3.2.3.06 Botswana 2006"/>
      <sheetName val="8.3.2.4.11 D.R.C 2011"/>
      <sheetName val="8.3.2.4.10 D.R.C 2010"/>
      <sheetName val="8.3.2.4.09 D.R.C 2009"/>
      <sheetName val="8.3.2.4.08 D.R.C 2008"/>
      <sheetName val="8.3.2.4.07 D.R.C 2007"/>
      <sheetName val="8.3.2.4.06 D.R.C 2006"/>
      <sheetName val="8.3.2.5.11 Lesotho 2011"/>
      <sheetName val="8.3.2.5.10 Lesotho 2010"/>
      <sheetName val="8.3.2.5.09 Lesotho 2009"/>
      <sheetName val="8.3.2.5.08 Lesotho 2008"/>
      <sheetName val="8.3.2.5.08 Lesotho 2007"/>
      <sheetName val="8.3.2.5.06 Lesotho 2006"/>
      <sheetName val="8.3.2.6.11 Madagascar 2011"/>
      <sheetName val="8.3.2.6.10 Madagascar 2010"/>
      <sheetName val="8.3.2.6.09 Madagascar 2009"/>
      <sheetName val="8.3.2.6.08 Madagascar 2008"/>
      <sheetName val="8.3.2.6.07 Madagascar 2007"/>
      <sheetName val="8.3.2.6.06 Madagascar 2006"/>
      <sheetName val="8.3.2.7.11 Malawi 2011"/>
      <sheetName val="8.3.2.7.10 Malawi 2010"/>
      <sheetName val="8.3.2.7.09 Malawi 2009"/>
      <sheetName val="8.3.2.7.08 Malawi 2008"/>
      <sheetName val="8.3.2.7.07 Malawi 2007"/>
      <sheetName val="8.3.2.7.06 Malawi 2006"/>
      <sheetName val="8.3.2.8.11 Mauritius 2011"/>
      <sheetName val="8.3.2.8.10 Mauritius 2010"/>
      <sheetName val="8.3.2.8.09 Mauritius 2009"/>
      <sheetName val="8.3.2.8.08 Mauritius 2008"/>
      <sheetName val="8.3.2.8.07 Mauritius 2007"/>
      <sheetName val="8.3.2.8.06 Mauritius 2006"/>
      <sheetName val="8.3.2.9.11 Mozambique 2011"/>
      <sheetName val="8.3.2.9.10 Mozambique 2010"/>
      <sheetName val="8.3.2.9.09 Mozambique 2009"/>
      <sheetName val="8.3.2.9.08 Mozambique 2008"/>
      <sheetName val="8.3.2.9.07 Mozambique 2007"/>
      <sheetName val="8.3.2.9.06 Mozambique 2006"/>
      <sheetName val="8.3.2.10.11 Namibia 2011"/>
      <sheetName val="8.3.2.10.10 Namibia 2010"/>
      <sheetName val="8.3.2.10.09 Namibia 2009"/>
      <sheetName val="8.3.2.10.08 Namibia 2008"/>
      <sheetName val="8.3.2.10.07 Namibia 2007"/>
      <sheetName val="8.3.2.10.06 Namibia 2006"/>
      <sheetName val="8.3.2.11.11 Seychelles 2011"/>
      <sheetName val="8.3.2.11.10 Seychelles 2010"/>
      <sheetName val="8.3.2.11.09 Seychelles 2009"/>
      <sheetName val="8.3.2.11.08 Seychelles 2008"/>
      <sheetName val="8.3.2.11.07 Seychelles 2007"/>
      <sheetName val="8.3.2.11.06 Seychelles 2006"/>
      <sheetName val="8.3.2.12.11 South Africa 2011"/>
      <sheetName val="8.3.2.12.10 South Africa 2010"/>
      <sheetName val="8.3.2.12.09 South Africa 2009"/>
      <sheetName val="8.3.2.12.08 South Africa 2008"/>
      <sheetName val="8.3.2.12.07 South Africa 2007"/>
      <sheetName val="8.3.2.12.06 South Africa 2006"/>
      <sheetName val="8.3.2.13.11 Swaziland 2011"/>
      <sheetName val="8.3.2.13.10 Swaziland 2010"/>
      <sheetName val="8.3.2.13.09 Swaziland 2009"/>
      <sheetName val="8.3.2.13.08 Swaziland 2008"/>
      <sheetName val="8.3.2.13.07 Swaziland 2007"/>
      <sheetName val="8.3.2.13.06 Sawziland 2006"/>
      <sheetName val="8.3.2.14.11 Tanzania 2011"/>
      <sheetName val="8.3.2.14.10 Tanzania 2010"/>
      <sheetName val="8.3.2.14.09 Tanzania 2009"/>
      <sheetName val="8.3.2.14.08 Tanzania 2008"/>
      <sheetName val="8.3.2.14.07 Tanzania 2007"/>
      <sheetName val="8.3.2.14.06 Tanzania 2006"/>
      <sheetName val="8.3.2.15.11 Zambia 2011"/>
      <sheetName val="8.3.2.15.10 Zambia 2010"/>
      <sheetName val="8.3.2.15.09 Zambia 2009"/>
      <sheetName val="8.3.2.15.08 Zambia 2008"/>
      <sheetName val="8.3.2.15.07 Zambia 2007"/>
      <sheetName val="8.3.2.15.06 Zambia 2006"/>
      <sheetName val="8.3.2.16.11 Zimbabwe 2011"/>
      <sheetName val="8.3.2.16.10 Zimbabwe 2010"/>
      <sheetName val="8.3.2.16.09 Zimbabwe 2009"/>
      <sheetName val="8.3.2.16.08 Zimbabwe 2008"/>
      <sheetName val="8.3.2.16.07 Zimbabwe 2007"/>
      <sheetName val="8.3.2.16.06 Zimbabwe 2006"/>
      <sheetName val="8.3.2.17"/>
      <sheetName val="8.3.2.18"/>
      <sheetName val="8.3.2.19"/>
      <sheetName val="8.3.2.20"/>
      <sheetName val="8.3.3.1 "/>
      <sheetName val="8.3.3.2"/>
      <sheetName val="8.3.3.3"/>
      <sheetName val="8.3.3.4"/>
      <sheetName val="8.3.3.5"/>
      <sheetName val="8.3.3.6"/>
      <sheetName val="8.3.3.7"/>
      <sheetName val="8.5.1.1"/>
      <sheetName val="8.5.1.2"/>
      <sheetName val="8.5.1.3"/>
      <sheetName val="8.5.1.4 "/>
      <sheetName val="8.5.1.5"/>
      <sheetName val="8.5.1.6"/>
      <sheetName val="8.5.1.7"/>
      <sheetName val="8.5.1.8"/>
      <sheetName val="8.5.1.9"/>
      <sheetName val="8.5.1.10"/>
      <sheetName val="8.5.1.11"/>
      <sheetName val="8.5.1.12"/>
      <sheetName val="8.5.1.13"/>
      <sheetName val="8.5.1.14"/>
      <sheetName val="8.5.1.15"/>
      <sheetName val="8.5.2.1"/>
      <sheetName val="8.5.2.2"/>
      <sheetName val="8.5.2.3"/>
      <sheetName val="8.5.2.4"/>
      <sheetName val="8.5.2.5"/>
      <sheetName val="8.5.2.6"/>
      <sheetName val="8.5.2.7"/>
      <sheetName val="8.5.2.8"/>
      <sheetName val="8.5.2.9"/>
      <sheetName val="8.5.2.10"/>
      <sheetName val="9.1"/>
      <sheetName val="9.2"/>
      <sheetName val="9.3"/>
      <sheetName val="9.4"/>
      <sheetName val="9.5"/>
      <sheetName val="9.6"/>
      <sheetName val="9.7"/>
      <sheetName val="6.1.2.1.1"/>
      <sheetName val="6.1.2.2.1"/>
      <sheetName val="6.1.2.2.2"/>
      <sheetName val="6.1.2.2.3"/>
      <sheetName val="6.1.2.3.1"/>
      <sheetName val="6.1.2.3.2"/>
      <sheetName val="6.1.2.3.3"/>
      <sheetName val="6.1.2.4.1"/>
      <sheetName val="6.1.2.4.2"/>
      <sheetName val="6.1.2.4.3"/>
      <sheetName val="6.1.2.6.1"/>
      <sheetName val="6.1.2.6.2"/>
      <sheetName val="6.1.2.6.3"/>
      <sheetName val="6.1.2.7.1"/>
      <sheetName val="6.1.2.7.2"/>
      <sheetName val="6.1.2.7.3"/>
      <sheetName val="6.1.2.8.1"/>
      <sheetName val="6.1.2.8.2"/>
      <sheetName val="6.1.2.8.3"/>
      <sheetName val="6.1.2.9.1"/>
      <sheetName val="6.1.2.9.2"/>
      <sheetName val="6.1.2.9.3"/>
      <sheetName val="6.1.2.10.1"/>
      <sheetName val="6.1.2.10.2"/>
      <sheetName val="6.1.2.11.1"/>
      <sheetName val="6.1.2.11.2"/>
      <sheetName val="6.1.2.11.3"/>
      <sheetName val="6.1.2.12.2"/>
      <sheetName val="6.1.2.12.3"/>
      <sheetName val="6.1.2.13.1"/>
      <sheetName val="6.1.2.13.2"/>
      <sheetName val="6.1.2.14.1"/>
      <sheetName val="6.1.2.14.2"/>
      <sheetName val="6.1.2.14.3"/>
      <sheetName val="6.1.2.15.1"/>
      <sheetName val="6.1.2.15.2"/>
      <sheetName val="6.2.1.1"/>
      <sheetName val="6.2.1.2"/>
      <sheetName val="6.2.1.3"/>
      <sheetName val="6.2.1.4"/>
      <sheetName val="6.2.1.6"/>
      <sheetName val="6.2.1.7"/>
      <sheetName val="6.2.1.8"/>
      <sheetName val="6.2.1.9"/>
      <sheetName val="6.2.1.10"/>
      <sheetName val="6.2.1.11"/>
      <sheetName val="6.2.1.12"/>
      <sheetName val="6.2.1.13"/>
      <sheetName val="6.2.1.14"/>
      <sheetName val="6.2.1.15"/>
      <sheetName val="6.2.2.1"/>
      <sheetName val="6.2.2.2"/>
      <sheetName val="6.2.2.3"/>
      <sheetName val="6.2.2.4"/>
      <sheetName val="6.2.2.5"/>
      <sheetName val="6.2.2.6"/>
      <sheetName val="6.2.2.7"/>
      <sheetName val="6.2.2.8"/>
      <sheetName val="6.2.2.9"/>
      <sheetName val="6.2.2.10"/>
      <sheetName val="6.2.2.11"/>
      <sheetName val="6.2.2.12"/>
      <sheetName val="6.2.2.14"/>
      <sheetName val="6.2.2.15"/>
      <sheetName val="6.2.2.16"/>
      <sheetName val="6.2.2.17"/>
      <sheetName val="6.2.2.18"/>
      <sheetName val="6.2.2.19"/>
      <sheetName val="6.2.2.20"/>
      <sheetName val="6.2.2.21"/>
      <sheetName val="6.2.2.22"/>
      <sheetName val="6.2.2.23"/>
      <sheetName val="6.2.2.24"/>
      <sheetName val="6.2.2.25"/>
      <sheetName val="6.2.2.26"/>
      <sheetName val="6.2.3.1"/>
      <sheetName val="6.2.3.2"/>
      <sheetName val="6.2.3.3"/>
      <sheetName val="6.2.3.4"/>
      <sheetName val="6.2.3.5"/>
      <sheetName val="6.2.3.6"/>
      <sheetName val="6.2.3.7"/>
      <sheetName val="6.2.4.2"/>
      <sheetName val="6.2.4.4"/>
      <sheetName val="6.3.1"/>
      <sheetName val="6.3.2"/>
      <sheetName val="6.3.3"/>
      <sheetName val="6.3.4"/>
      <sheetName val="6.3.5"/>
      <sheetName val="6.3.6"/>
      <sheetName val="6.4.1"/>
      <sheetName val="6.4.4."/>
      <sheetName val="6.4.5"/>
      <sheetName val="6.4.6"/>
      <sheetName val="6.4.7"/>
      <sheetName val="6.4.8"/>
      <sheetName val="6.4.9"/>
      <sheetName val="6.4.10"/>
      <sheetName val="6.4.11"/>
      <sheetName val="6.4.12"/>
      <sheetName val="6.4.13"/>
      <sheetName val="6.5.1.1"/>
      <sheetName val="6.5.1.2"/>
      <sheetName val="6.5.1.3"/>
      <sheetName val="6.5.1.4"/>
      <sheetName val="6.5.1.5"/>
      <sheetName val="6.5.1.6"/>
      <sheetName val="6.5.1.7"/>
      <sheetName val="6.5.1.8"/>
      <sheetName val="6.5.2.1"/>
      <sheetName val="7.1"/>
      <sheetName val="7.2"/>
      <sheetName val="7.3"/>
      <sheetName val="8.1.1.1"/>
      <sheetName val="8.1.1.2"/>
      <sheetName val="8.1.1.3"/>
      <sheetName val="8.1.1.4"/>
      <sheetName val="8.1.1.5"/>
      <sheetName val="8.1.1.6"/>
      <sheetName val="8.1.1.7 "/>
      <sheetName val="8.1.1.8"/>
      <sheetName val="8.1.1.9"/>
      <sheetName val="8.1.2.1 "/>
      <sheetName val="8.1.2.2"/>
      <sheetName val="8.1.2.3"/>
      <sheetName val="8.1.2.4"/>
      <sheetName val="8.1.2.5"/>
      <sheetName val="8.1.2.6"/>
      <sheetName val="8.1.2.7"/>
      <sheetName val="8.1.2.8"/>
      <sheetName val="8.1.2.9"/>
      <sheetName val="8.1.2.10"/>
      <sheetName val="8.1.2.11"/>
      <sheetName val="10.1"/>
    </sheetNames>
    <sheetDataSet>
      <sheetData sheetId="0"/>
      <sheetData sheetId="1"/>
      <sheetData sheetId="2"/>
      <sheetData sheetId="3">
        <row r="30">
          <cell r="T30">
            <v>2280</v>
          </cell>
        </row>
      </sheetData>
      <sheetData sheetId="4"/>
      <sheetData sheetId="5">
        <row r="13">
          <cell r="B13">
            <v>825615</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efreshError="1">
        <row r="4">
          <cell r="B4">
            <v>17248742.473084092</v>
          </cell>
          <cell r="C4">
            <v>8278233.7906676894</v>
          </cell>
          <cell r="D4">
            <v>8970508.6824163999</v>
          </cell>
          <cell r="Q4">
            <v>19579475.850722611</v>
          </cell>
          <cell r="R4">
            <v>9418741.7317249477</v>
          </cell>
          <cell r="S4">
            <v>10160734.118997658</v>
          </cell>
          <cell r="AF4">
            <v>22416881</v>
          </cell>
          <cell r="AG4">
            <v>10799284</v>
          </cell>
          <cell r="AH4">
            <v>11617597</v>
          </cell>
          <cell r="AI4">
            <v>23049621</v>
          </cell>
          <cell r="AJ4">
            <v>11108128</v>
          </cell>
          <cell r="AK4">
            <v>11941493</v>
          </cell>
          <cell r="AL4">
            <v>23700715</v>
          </cell>
          <cell r="AM4">
            <v>11426321</v>
          </cell>
          <cell r="AN4">
            <v>12274394</v>
          </cell>
          <cell r="AO4">
            <v>24366112</v>
          </cell>
          <cell r="AP4">
            <v>11751849</v>
          </cell>
          <cell r="AQ4">
            <v>12614263</v>
          </cell>
        </row>
        <row r="6">
          <cell r="B6">
            <v>3025646.9391984567</v>
          </cell>
          <cell r="C6">
            <v>1507595.2777343593</v>
          </cell>
          <cell r="D6">
            <v>1518051.6614640974</v>
          </cell>
          <cell r="Q6">
            <v>3516372.5973309916</v>
          </cell>
          <cell r="R6">
            <v>1751980.2449739282</v>
          </cell>
          <cell r="S6">
            <v>1764392.3523570634</v>
          </cell>
          <cell r="AF6">
            <v>3938439</v>
          </cell>
          <cell r="AG6">
            <v>1961130</v>
          </cell>
          <cell r="AH6">
            <v>1977309</v>
          </cell>
          <cell r="AI6">
            <v>4022750</v>
          </cell>
          <cell r="AJ6">
            <v>2006212</v>
          </cell>
          <cell r="AK6">
            <v>2016538</v>
          </cell>
          <cell r="AL6">
            <v>4131821</v>
          </cell>
          <cell r="AM6">
            <v>2064844</v>
          </cell>
          <cell r="AN6">
            <v>2066977</v>
          </cell>
          <cell r="AO6">
            <v>4232436</v>
          </cell>
          <cell r="AP6">
            <v>2114929</v>
          </cell>
          <cell r="AQ6">
            <v>2117507</v>
          </cell>
          <cell r="AR6">
            <v>4325645</v>
          </cell>
        </row>
        <row r="7">
          <cell r="B7">
            <v>2547047.4767072056</v>
          </cell>
          <cell r="C7">
            <v>1258403.1270479043</v>
          </cell>
          <cell r="D7">
            <v>1288644.3496593013</v>
          </cell>
          <cell r="Q7">
            <v>2886360.8335934682</v>
          </cell>
          <cell r="R7">
            <v>1428446.3150193407</v>
          </cell>
          <cell r="S7">
            <v>1457914.5185741279</v>
          </cell>
          <cell r="AF7">
            <v>3381816</v>
          </cell>
          <cell r="AG7">
            <v>1682564</v>
          </cell>
          <cell r="AH7">
            <v>1699252</v>
          </cell>
          <cell r="AI7">
            <v>3486341</v>
          </cell>
          <cell r="AJ7">
            <v>1731816</v>
          </cell>
          <cell r="AK7">
            <v>1754525</v>
          </cell>
          <cell r="AL7">
            <v>3564634</v>
          </cell>
          <cell r="AM7">
            <v>1766790</v>
          </cell>
          <cell r="AN7">
            <v>1797844</v>
          </cell>
          <cell r="AO7">
            <v>3645291</v>
          </cell>
          <cell r="AP7">
            <v>1807607</v>
          </cell>
          <cell r="AQ7">
            <v>1837684</v>
          </cell>
          <cell r="AR7">
            <v>3723981</v>
          </cell>
        </row>
        <row r="8">
          <cell r="B8">
            <v>2186271.4097466315</v>
          </cell>
          <cell r="C8">
            <v>1087806.8526932904</v>
          </cell>
          <cell r="D8">
            <v>1098464.5570533411</v>
          </cell>
          <cell r="Q8">
            <v>2476236.7832388943</v>
          </cell>
          <cell r="R8">
            <v>1206217.7390619002</v>
          </cell>
          <cell r="S8">
            <v>1270019.0441769944</v>
          </cell>
          <cell r="AF8">
            <v>2850390</v>
          </cell>
          <cell r="AG8">
            <v>1415277</v>
          </cell>
          <cell r="AH8">
            <v>1435113</v>
          </cell>
          <cell r="AI8">
            <v>2930044</v>
          </cell>
          <cell r="AJ8">
            <v>1460561</v>
          </cell>
          <cell r="AK8">
            <v>1469483</v>
          </cell>
          <cell r="AL8">
            <v>3019414</v>
          </cell>
          <cell r="AM8">
            <v>1508566</v>
          </cell>
          <cell r="AN8">
            <v>1510848</v>
          </cell>
          <cell r="AO8">
            <v>3118697</v>
          </cell>
          <cell r="AP8">
            <v>1559448</v>
          </cell>
          <cell r="AQ8">
            <v>1559249</v>
          </cell>
          <cell r="AR8">
            <v>3225408</v>
          </cell>
        </row>
        <row r="9">
          <cell r="B9">
            <v>1760047.4622748699</v>
          </cell>
          <cell r="C9">
            <v>880322.90990645078</v>
          </cell>
          <cell r="D9">
            <v>879724.55236841901</v>
          </cell>
          <cell r="Q9">
            <v>2058097.2977633188</v>
          </cell>
          <cell r="R9">
            <v>999702.78448676085</v>
          </cell>
          <cell r="S9">
            <v>1058394.5132765579</v>
          </cell>
          <cell r="AF9">
            <v>2377810</v>
          </cell>
          <cell r="AG9">
            <v>1149705</v>
          </cell>
          <cell r="AH9">
            <v>1228105</v>
          </cell>
          <cell r="AI9">
            <v>2460934</v>
          </cell>
          <cell r="AJ9">
            <v>1194748</v>
          </cell>
          <cell r="AK9">
            <v>1266186</v>
          </cell>
          <cell r="AL9">
            <v>2542923</v>
          </cell>
          <cell r="AM9">
            <v>1241617</v>
          </cell>
          <cell r="AN9">
            <v>1301306</v>
          </cell>
          <cell r="AO9">
            <v>2621317</v>
          </cell>
          <cell r="AP9">
            <v>1288159</v>
          </cell>
          <cell r="AQ9">
            <v>1333158</v>
          </cell>
          <cell r="AR9">
            <v>2696713</v>
          </cell>
        </row>
        <row r="10">
          <cell r="B10">
            <v>1543460.4338874891</v>
          </cell>
          <cell r="C10">
            <v>710171.81032400054</v>
          </cell>
          <cell r="D10">
            <v>833288.6235634886</v>
          </cell>
          <cell r="Q10">
            <v>1688988.161450176</v>
          </cell>
          <cell r="R10">
            <v>804630.44600738946</v>
          </cell>
          <cell r="S10">
            <v>884357.71544278669</v>
          </cell>
          <cell r="AF10">
            <v>1968575</v>
          </cell>
          <cell r="AG10">
            <v>906788</v>
          </cell>
          <cell r="AH10">
            <v>1061787</v>
          </cell>
          <cell r="AI10">
            <v>2023767</v>
          </cell>
          <cell r="AJ10">
            <v>934017</v>
          </cell>
          <cell r="AK10">
            <v>1089750</v>
          </cell>
          <cell r="AL10">
            <v>2081622</v>
          </cell>
          <cell r="AM10">
            <v>964090</v>
          </cell>
          <cell r="AN10">
            <v>1117532</v>
          </cell>
          <cell r="AO10">
            <v>2146954</v>
          </cell>
          <cell r="AP10">
            <v>998638</v>
          </cell>
          <cell r="AQ10">
            <v>1148316</v>
          </cell>
          <cell r="AR10">
            <v>2222255</v>
          </cell>
        </row>
        <row r="11">
          <cell r="B11">
            <v>1368217.0236029197</v>
          </cell>
          <cell r="C11">
            <v>583882.46980618429</v>
          </cell>
          <cell r="D11">
            <v>784334.55379673524</v>
          </cell>
          <cell r="Q11">
            <v>1459367.9940511731</v>
          </cell>
          <cell r="R11">
            <v>662146.5824230276</v>
          </cell>
          <cell r="S11">
            <v>797221.41162814549</v>
          </cell>
          <cell r="AF11">
            <v>1662299</v>
          </cell>
          <cell r="AG11">
            <v>752182</v>
          </cell>
          <cell r="AH11">
            <v>910117</v>
          </cell>
          <cell r="AI11">
            <v>1714631</v>
          </cell>
          <cell r="AJ11">
            <v>769710</v>
          </cell>
          <cell r="AK11">
            <v>944921</v>
          </cell>
          <cell r="AL11">
            <v>1769115</v>
          </cell>
          <cell r="AM11">
            <v>787893</v>
          </cell>
          <cell r="AN11">
            <v>981222</v>
          </cell>
          <cell r="AO11">
            <v>1823293</v>
          </cell>
          <cell r="AP11">
            <v>807821</v>
          </cell>
          <cell r="AQ11">
            <v>1015472</v>
          </cell>
          <cell r="AR11">
            <v>1875376</v>
          </cell>
        </row>
        <row r="12">
          <cell r="B12">
            <v>1091753.2095920928</v>
          </cell>
          <cell r="C12">
            <v>486766.85608770885</v>
          </cell>
          <cell r="D12">
            <v>604986.35350438394</v>
          </cell>
          <cell r="Q12">
            <v>1247922.5796496435</v>
          </cell>
          <cell r="R12">
            <v>556357.09040528326</v>
          </cell>
          <cell r="S12">
            <v>691565.48924436001</v>
          </cell>
          <cell r="AF12">
            <v>1370640</v>
          </cell>
          <cell r="AG12">
            <v>633958</v>
          </cell>
          <cell r="AH12">
            <v>736682</v>
          </cell>
          <cell r="AI12">
            <v>1408645</v>
          </cell>
          <cell r="AJ12">
            <v>650546</v>
          </cell>
          <cell r="AK12">
            <v>758099</v>
          </cell>
          <cell r="AL12">
            <v>1450376</v>
          </cell>
          <cell r="AM12">
            <v>667937</v>
          </cell>
          <cell r="AN12">
            <v>782439</v>
          </cell>
          <cell r="AO12">
            <v>1494869</v>
          </cell>
          <cell r="AP12">
            <v>685308</v>
          </cell>
          <cell r="AQ12">
            <v>809561</v>
          </cell>
          <cell r="AR12">
            <v>1541357</v>
          </cell>
        </row>
        <row r="13">
          <cell r="B13">
            <v>851596.83897559193</v>
          </cell>
          <cell r="C13">
            <v>405015.22080327093</v>
          </cell>
          <cell r="D13">
            <v>446581.61817232106</v>
          </cell>
          <cell r="Q13">
            <v>995933.48924418201</v>
          </cell>
          <cell r="R13">
            <v>462851.78896780009</v>
          </cell>
          <cell r="S13">
            <v>533081.70027638203</v>
          </cell>
          <cell r="AF13">
            <v>1146912</v>
          </cell>
          <cell r="AG13">
            <v>531991</v>
          </cell>
          <cell r="AH13">
            <v>614921</v>
          </cell>
          <cell r="AI13">
            <v>1172093</v>
          </cell>
          <cell r="AJ13">
            <v>546289</v>
          </cell>
          <cell r="AK13">
            <v>625804</v>
          </cell>
          <cell r="AL13">
            <v>1196803</v>
          </cell>
          <cell r="AM13">
            <v>560369</v>
          </cell>
          <cell r="AN13">
            <v>636434</v>
          </cell>
          <cell r="AO13">
            <v>1223202</v>
          </cell>
          <cell r="AP13">
            <v>574397</v>
          </cell>
          <cell r="AQ13">
            <v>648805</v>
          </cell>
          <cell r="AR13">
            <v>1252907</v>
          </cell>
        </row>
        <row r="14">
          <cell r="B14">
            <v>699137.45671251626</v>
          </cell>
          <cell r="C14">
            <v>330906.06254683196</v>
          </cell>
          <cell r="D14">
            <v>368231.39416568435</v>
          </cell>
          <cell r="Q14">
            <v>780205.22612369596</v>
          </cell>
          <cell r="R14">
            <v>381890.06429103622</v>
          </cell>
          <cell r="S14">
            <v>398315.16183265974</v>
          </cell>
          <cell r="AF14">
            <v>924063</v>
          </cell>
          <cell r="AG14">
            <v>438314</v>
          </cell>
          <cell r="AH14">
            <v>485749</v>
          </cell>
          <cell r="AI14">
            <v>959742</v>
          </cell>
          <cell r="AJ14">
            <v>450897</v>
          </cell>
          <cell r="AK14">
            <v>508845</v>
          </cell>
          <cell r="AL14">
            <v>993502</v>
          </cell>
          <cell r="AM14">
            <v>463861</v>
          </cell>
          <cell r="AN14">
            <v>529641</v>
          </cell>
          <cell r="AO14">
            <v>1024163</v>
          </cell>
          <cell r="AP14">
            <v>477010</v>
          </cell>
          <cell r="AQ14">
            <v>547153</v>
          </cell>
          <cell r="AR14">
            <v>1051581</v>
          </cell>
        </row>
        <row r="15">
          <cell r="B15">
            <v>556813.26136017428</v>
          </cell>
          <cell r="C15">
            <v>264946.74768826232</v>
          </cell>
          <cell r="D15">
            <v>291866.5136719119</v>
          </cell>
          <cell r="Q15">
            <v>633143.57553888462</v>
          </cell>
          <cell r="R15">
            <v>304086.13906769326</v>
          </cell>
          <cell r="S15">
            <v>329057.43647119129</v>
          </cell>
          <cell r="AF15">
            <v>708698</v>
          </cell>
          <cell r="AG15">
            <v>354042</v>
          </cell>
          <cell r="AH15">
            <v>354656</v>
          </cell>
          <cell r="AI15">
            <v>730800</v>
          </cell>
          <cell r="AJ15">
            <v>364553</v>
          </cell>
          <cell r="AK15">
            <v>366247</v>
          </cell>
          <cell r="AL15">
            <v>756504</v>
          </cell>
          <cell r="AM15">
            <v>375133</v>
          </cell>
          <cell r="AN15">
            <v>381371</v>
          </cell>
          <cell r="AO15">
            <v>786041</v>
          </cell>
          <cell r="AP15">
            <v>385793</v>
          </cell>
          <cell r="AQ15">
            <v>400248</v>
          </cell>
          <cell r="AR15">
            <v>818753</v>
          </cell>
        </row>
        <row r="16">
          <cell r="B16">
            <v>458199.63536217547</v>
          </cell>
          <cell r="C16">
            <v>214486.66581222444</v>
          </cell>
          <cell r="D16">
            <v>243712.96954995103</v>
          </cell>
          <cell r="Q16">
            <v>508723.49139229505</v>
          </cell>
          <cell r="R16">
            <v>238475.51301506377</v>
          </cell>
          <cell r="S16">
            <v>270247.97837723128</v>
          </cell>
          <cell r="AF16">
            <v>580025</v>
          </cell>
          <cell r="AG16">
            <v>277105</v>
          </cell>
          <cell r="AH16">
            <v>302920</v>
          </cell>
          <cell r="AI16">
            <v>592800</v>
          </cell>
          <cell r="AJ16">
            <v>286571</v>
          </cell>
          <cell r="AK16">
            <v>306229</v>
          </cell>
          <cell r="AL16">
            <v>605599</v>
          </cell>
          <cell r="AM16">
            <v>295950</v>
          </cell>
          <cell r="AN16">
            <v>309649</v>
          </cell>
          <cell r="AO16">
            <v>619170</v>
          </cell>
          <cell r="AP16">
            <v>305267</v>
          </cell>
          <cell r="AQ16">
            <v>313903</v>
          </cell>
          <cell r="AR16">
            <v>634400</v>
          </cell>
        </row>
        <row r="17">
          <cell r="B17">
            <v>358623.57919278223</v>
          </cell>
          <cell r="C17">
            <v>166490.63146361028</v>
          </cell>
          <cell r="D17">
            <v>192132.94772917195</v>
          </cell>
          <cell r="Q17">
            <v>409844.46217254899</v>
          </cell>
          <cell r="R17">
            <v>189300.68066704232</v>
          </cell>
          <cell r="S17">
            <v>220543.78150550666</v>
          </cell>
          <cell r="AF17">
            <v>461418</v>
          </cell>
          <cell r="AG17">
            <v>211117</v>
          </cell>
          <cell r="AH17">
            <v>250301</v>
          </cell>
          <cell r="AI17">
            <v>474509</v>
          </cell>
          <cell r="AJ17">
            <v>216913</v>
          </cell>
          <cell r="AK17">
            <v>257596</v>
          </cell>
          <cell r="AL17">
            <v>488630</v>
          </cell>
          <cell r="AM17">
            <v>223577</v>
          </cell>
          <cell r="AN17">
            <v>265053</v>
          </cell>
          <cell r="AO17">
            <v>502560</v>
          </cell>
          <cell r="AP17">
            <v>231030</v>
          </cell>
          <cell r="AQ17">
            <v>271530</v>
          </cell>
          <cell r="AR17">
            <v>515314</v>
          </cell>
        </row>
        <row r="18">
          <cell r="B18">
            <v>279270.01579662034</v>
          </cell>
          <cell r="C18">
            <v>132090.83520280966</v>
          </cell>
          <cell r="D18">
            <v>147179.18059381068</v>
          </cell>
          <cell r="Q18">
            <v>307508.42507681833</v>
          </cell>
          <cell r="R18">
            <v>144254.28307257305</v>
          </cell>
          <cell r="S18">
            <v>163254.14200424525</v>
          </cell>
          <cell r="AF18">
            <v>354876</v>
          </cell>
          <cell r="AG18">
            <v>164461</v>
          </cell>
          <cell r="AH18">
            <v>190415</v>
          </cell>
          <cell r="AI18">
            <v>364370</v>
          </cell>
          <cell r="AJ18">
            <v>168216</v>
          </cell>
          <cell r="AK18">
            <v>196154</v>
          </cell>
          <cell r="AL18">
            <v>373235</v>
          </cell>
          <cell r="AM18">
            <v>171825</v>
          </cell>
          <cell r="AN18">
            <v>201410</v>
          </cell>
          <cell r="AO18">
            <v>382324</v>
          </cell>
          <cell r="AP18">
            <v>175480</v>
          </cell>
          <cell r="AQ18">
            <v>206844</v>
          </cell>
          <cell r="AR18">
            <v>392488</v>
          </cell>
        </row>
        <row r="19">
          <cell r="B19">
            <v>211987.90680727779</v>
          </cell>
          <cell r="C19">
            <v>101097.93434635234</v>
          </cell>
          <cell r="D19">
            <v>110889.97246092546</v>
          </cell>
          <cell r="Q19">
            <v>232252.80879848305</v>
          </cell>
          <cell r="R19">
            <v>110114.69038562279</v>
          </cell>
          <cell r="S19">
            <v>122138.11841286029</v>
          </cell>
          <cell r="AF19">
            <v>263641</v>
          </cell>
          <cell r="AG19">
            <v>123175</v>
          </cell>
          <cell r="AH19">
            <v>140466</v>
          </cell>
          <cell r="AI19">
            <v>270659</v>
          </cell>
          <cell r="AJ19">
            <v>126163</v>
          </cell>
          <cell r="AK19">
            <v>144496</v>
          </cell>
          <cell r="AL19">
            <v>278430</v>
          </cell>
          <cell r="AM19">
            <v>129397</v>
          </cell>
          <cell r="AN19">
            <v>149033</v>
          </cell>
          <cell r="AO19">
            <v>286753</v>
          </cell>
          <cell r="AP19">
            <v>132721</v>
          </cell>
          <cell r="AQ19">
            <v>154032</v>
          </cell>
          <cell r="AR19">
            <v>295271</v>
          </cell>
        </row>
        <row r="20">
          <cell r="B20">
            <v>147849.74172611418</v>
          </cell>
          <cell r="C20">
            <v>70677.927576533228</v>
          </cell>
          <cell r="D20">
            <v>77171.814149580954</v>
          </cell>
          <cell r="Q20">
            <v>164449.3069481948</v>
          </cell>
          <cell r="R20">
            <v>78109.353727126727</v>
          </cell>
          <cell r="S20">
            <v>86339.953221068077</v>
          </cell>
          <cell r="AF20">
            <v>187871</v>
          </cell>
          <cell r="AG20">
            <v>87545</v>
          </cell>
          <cell r="AH20">
            <v>100326</v>
          </cell>
          <cell r="AI20">
            <v>193025</v>
          </cell>
          <cell r="AJ20">
            <v>89437</v>
          </cell>
          <cell r="AK20">
            <v>103588</v>
          </cell>
          <cell r="AL20">
            <v>198177</v>
          </cell>
          <cell r="AM20">
            <v>91333</v>
          </cell>
          <cell r="AN20">
            <v>106844</v>
          </cell>
          <cell r="AO20">
            <v>203263</v>
          </cell>
          <cell r="AP20">
            <v>93279</v>
          </cell>
          <cell r="AQ20">
            <v>109984</v>
          </cell>
          <cell r="AR20">
            <v>208293</v>
          </cell>
        </row>
        <row r="21">
          <cell r="B21">
            <v>89000.729923623163</v>
          </cell>
          <cell r="C21">
            <v>43097.490742936898</v>
          </cell>
          <cell r="D21">
            <v>45903.239180686272</v>
          </cell>
          <cell r="Q21">
            <v>113675.80458626605</v>
          </cell>
          <cell r="R21">
            <v>54205.851296015986</v>
          </cell>
          <cell r="S21">
            <v>59469.953290250087</v>
          </cell>
          <cell r="AF21">
            <v>121238</v>
          </cell>
          <cell r="AG21">
            <v>56509</v>
          </cell>
          <cell r="AH21">
            <v>64729</v>
          </cell>
          <cell r="AI21">
            <v>124488</v>
          </cell>
          <cell r="AJ21">
            <v>57673</v>
          </cell>
          <cell r="AK21">
            <v>66815</v>
          </cell>
          <cell r="AL21">
            <v>127833</v>
          </cell>
          <cell r="AM21">
            <v>58863</v>
          </cell>
          <cell r="AN21">
            <v>68970</v>
          </cell>
          <cell r="AO21">
            <v>131315</v>
          </cell>
          <cell r="AP21">
            <v>60083</v>
          </cell>
          <cell r="AQ21">
            <v>71232</v>
          </cell>
          <cell r="AR21">
            <v>134944</v>
          </cell>
        </row>
        <row r="22">
          <cell r="B22">
            <v>73819.35221754646</v>
          </cell>
          <cell r="C22">
            <v>34474.970884959643</v>
          </cell>
          <cell r="D22">
            <v>39344.381332586825</v>
          </cell>
          <cell r="Q22">
            <v>100393.01376357151</v>
          </cell>
          <cell r="R22">
            <v>45972.164857345269</v>
          </cell>
          <cell r="S22">
            <v>54420.848906226223</v>
          </cell>
          <cell r="AF22">
            <v>118170</v>
          </cell>
          <cell r="AG22">
            <v>53421</v>
          </cell>
          <cell r="AH22">
            <v>64749</v>
          </cell>
          <cell r="AI22">
            <v>120023</v>
          </cell>
          <cell r="AJ22">
            <v>53806</v>
          </cell>
          <cell r="AK22">
            <v>66217</v>
          </cell>
          <cell r="AL22">
            <v>122097</v>
          </cell>
          <cell r="AM22">
            <v>54276</v>
          </cell>
          <cell r="AN22">
            <v>67821</v>
          </cell>
          <cell r="AO22">
            <v>124464</v>
          </cell>
          <cell r="AP22">
            <v>54879</v>
          </cell>
          <cell r="AQ22">
            <v>69585</v>
          </cell>
          <cell r="AR22">
            <v>127236</v>
          </cell>
        </row>
      </sheetData>
      <sheetData sheetId="1" refreshError="1"/>
      <sheetData sheetId="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O"/>
      <sheetName val="1997"/>
      <sheetName val="1998"/>
      <sheetName val="1999"/>
      <sheetName val="2000"/>
      <sheetName val="2001"/>
      <sheetName val="2002"/>
      <sheetName val="2003"/>
      <sheetName val="2004"/>
      <sheetName val="2005"/>
      <sheetName val="2006"/>
      <sheetName val="2007"/>
      <sheetName val="2008"/>
      <sheetName val="2009"/>
      <sheetName val="2010"/>
      <sheetName val="2011"/>
      <sheetName val="2012"/>
      <sheetName val="2013"/>
      <sheetName val="2014"/>
      <sheetName val="2015"/>
      <sheetName val="INDICADNIASSA"/>
      <sheetName val="INDICADCABODELG"/>
      <sheetName val="INDICADNAMPULA"/>
      <sheetName val="INDICADZAMBÉZIA"/>
      <sheetName val="INDICADTETE"/>
      <sheetName val="INDICADMANICA"/>
      <sheetName val="INDICADSOFALA"/>
      <sheetName val="INDICADINHAMBANE"/>
      <sheetName val="INDICADGAZA"/>
      <sheetName val="INDICADMAPUTOPROV"/>
      <sheetName val="INDICADMAPUTOCIDADE"/>
      <sheetName val="URBRU97"/>
      <sheetName val="URBRU98"/>
      <sheetName val="URBRU99"/>
      <sheetName val="URBRU00"/>
      <sheetName val="URBRU01"/>
      <sheetName val="URBRU02"/>
      <sheetName val="URBRU03"/>
      <sheetName val="URBRU04"/>
      <sheetName val="URBRU05"/>
      <sheetName val="URBRU06"/>
      <sheetName val="URBRU07"/>
      <sheetName val="URBRU08"/>
      <sheetName val="URBRU09 "/>
      <sheetName val="URBRU10"/>
      <sheetName val="URBRU11"/>
      <sheetName val="URBRU12"/>
      <sheetName val="URBRU13"/>
      <sheetName val="URBRU14"/>
      <sheetName val="URBRU15"/>
      <sheetName val="INDICADURBANOS"/>
      <sheetName val="INDICADRURAL"/>
      <sheetName val="Geral"/>
      <sheetName val="Sheet24"/>
      <sheetName val="Sheet25"/>
      <sheetName val="Sheet26"/>
      <sheetName val="Sheet27"/>
      <sheetName val="Sheet28"/>
      <sheetName val="Sheet29"/>
      <sheetName val="Sheet30"/>
      <sheetName val="Sheet16"/>
      <sheetName val="Sheet17"/>
      <sheetName val="Sheet18"/>
      <sheetName val="Sheet19"/>
      <sheetName val="Sheet20"/>
      <sheetName val="Sheet21"/>
      <sheetName val="Sheet7"/>
      <sheetName val="Sheet8"/>
      <sheetName val="Sheet9"/>
      <sheetName val="Sheet10"/>
      <sheetName val="Sheet11"/>
      <sheetName val="Sheet12"/>
      <sheetName val="Sheet4"/>
      <sheetName val="Sheet5"/>
      <sheetName val="Sheet6"/>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row r="4">
          <cell r="B4">
            <v>17240665</v>
          </cell>
          <cell r="E4">
            <v>5089503</v>
          </cell>
          <cell r="H4">
            <v>12151162</v>
          </cell>
        </row>
      </sheetData>
      <sheetData sheetId="35" refreshError="1">
        <row r="4">
          <cell r="B4">
            <v>17653239</v>
          </cell>
          <cell r="E4">
            <v>5264570</v>
          </cell>
          <cell r="H4">
            <v>12388669</v>
          </cell>
        </row>
      </sheetData>
      <sheetData sheetId="36" refreshError="1">
        <row r="4">
          <cell r="B4">
            <v>18077570</v>
          </cell>
          <cell r="E4">
            <v>5444387</v>
          </cell>
          <cell r="H4">
            <v>12633183</v>
          </cell>
        </row>
      </sheetData>
      <sheetData sheetId="37" refreshError="1">
        <row r="4">
          <cell r="B4">
            <v>18513826</v>
          </cell>
          <cell r="E4">
            <v>5628727</v>
          </cell>
          <cell r="H4">
            <v>12885099</v>
          </cell>
        </row>
      </sheetData>
      <sheetData sheetId="38" refreshError="1">
        <row r="4">
          <cell r="B4">
            <v>18961503</v>
          </cell>
          <cell r="E4">
            <v>5817306</v>
          </cell>
          <cell r="H4">
            <v>13144197</v>
          </cell>
        </row>
      </sheetData>
      <sheetData sheetId="39" refreshError="1">
        <row r="4">
          <cell r="B4">
            <v>19420036</v>
          </cell>
          <cell r="E4">
            <v>6009788</v>
          </cell>
          <cell r="H4">
            <v>13410248</v>
          </cell>
        </row>
      </sheetData>
      <sheetData sheetId="40" refreshError="1">
        <row r="4">
          <cell r="B4">
            <v>19888701</v>
          </cell>
          <cell r="E4">
            <v>6205688</v>
          </cell>
          <cell r="H4">
            <v>13683013</v>
          </cell>
        </row>
      </sheetData>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row r="22">
          <cell r="E22">
            <v>42.45</v>
          </cell>
        </row>
        <row r="33">
          <cell r="E33">
            <v>44.51</v>
          </cell>
          <cell r="F33">
            <v>44.1</v>
          </cell>
          <cell r="G33">
            <v>43.73</v>
          </cell>
          <cell r="H33">
            <v>43.39</v>
          </cell>
          <cell r="I33">
            <v>42.99</v>
          </cell>
          <cell r="J33">
            <v>42.62</v>
          </cell>
          <cell r="K33">
            <v>42.28</v>
          </cell>
        </row>
        <row r="35">
          <cell r="E35">
            <v>6.0601000000000003</v>
          </cell>
          <cell r="F35">
            <v>6.0175000000000001</v>
          </cell>
          <cell r="G35">
            <v>5.9771999999999998</v>
          </cell>
          <cell r="I35">
            <v>5.8901000000000003</v>
          </cell>
          <cell r="K35">
            <v>5.7923999999999998</v>
          </cell>
        </row>
      </sheetData>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Q1_2007"/>
      <sheetName val="Q2_2008"/>
      <sheetName val="Q3_2009"/>
      <sheetName val="Q4_2010"/>
      <sheetName val="Q5_2011"/>
      <sheetName val="Q6_2012"/>
      <sheetName val="Q7_2013"/>
      <sheetName val="Q8_2014"/>
      <sheetName val="Q9_2015"/>
      <sheetName val="Q10_2016"/>
      <sheetName val="Q11_2017"/>
      <sheetName val="Q12_2018"/>
      <sheetName val="Q13_2019"/>
      <sheetName val="Q14_2020"/>
      <sheetName val="Q15_2021"/>
      <sheetName val="Q16_2022"/>
      <sheetName val="Q17_2023"/>
      <sheetName val="Q18_2024"/>
      <sheetName val="Q19_2025"/>
      <sheetName val="Q20_2026"/>
      <sheetName val="Q21_2027"/>
      <sheetName val="Q22_2028"/>
      <sheetName val="Q23_2029"/>
      <sheetName val="Q24_2030"/>
      <sheetName val="Q25_2031"/>
      <sheetName val="Q26_2032"/>
      <sheetName val="Q27_2033"/>
      <sheetName val="Q28_2034"/>
      <sheetName val="Q29_2035"/>
      <sheetName val="Q30_2036"/>
      <sheetName val="Q31_2037"/>
      <sheetName val="Q32_2038"/>
      <sheetName val="Q33_2039"/>
      <sheetName val="Q34_2040"/>
      <sheetName val="Q35_Indicadores"/>
      <sheetName val="Sheet44"/>
      <sheetName val="Sheet32"/>
      <sheetName val="Sheet33"/>
      <sheetName val="Sheet34"/>
      <sheetName val="Sheet35"/>
      <sheetName val="Sheet28"/>
      <sheetName val="Sheet29"/>
      <sheetName val="Sheet30"/>
      <sheetName val="Sheet31"/>
      <sheetName val="Sheet3"/>
    </sheetNames>
    <sheetDataSet>
      <sheetData sheetId="0" refreshError="1"/>
      <sheetData sheetId="1" refreshError="1">
        <row r="4">
          <cell r="B4">
            <v>20632434</v>
          </cell>
          <cell r="E4">
            <v>6269621</v>
          </cell>
          <cell r="H4">
            <v>14362813</v>
          </cell>
        </row>
      </sheetData>
      <sheetData sheetId="2" refreshError="1">
        <row r="4">
          <cell r="B4">
            <v>21207929</v>
          </cell>
          <cell r="E4">
            <v>6472214</v>
          </cell>
          <cell r="H4">
            <v>14735715</v>
          </cell>
        </row>
      </sheetData>
      <sheetData sheetId="3" refreshError="1">
        <row r="4">
          <cell r="B4">
            <v>21802866</v>
          </cell>
          <cell r="E4">
            <v>6685108</v>
          </cell>
          <cell r="H4">
            <v>15117758</v>
          </cell>
        </row>
      </sheetData>
      <sheetData sheetId="4" refreshError="1">
        <row r="4">
          <cell r="B4">
            <v>22416881</v>
          </cell>
          <cell r="E4">
            <v>6908291</v>
          </cell>
          <cell r="H4">
            <v>15508590</v>
          </cell>
        </row>
      </sheetData>
      <sheetData sheetId="5" refreshError="1">
        <row r="4">
          <cell r="B4">
            <v>23049621</v>
          </cell>
          <cell r="E4">
            <v>7141715</v>
          </cell>
          <cell r="H4">
            <v>15907906</v>
          </cell>
        </row>
      </sheetData>
      <sheetData sheetId="6" refreshError="1">
        <row r="4">
          <cell r="B4">
            <v>23700715</v>
          </cell>
          <cell r="E4">
            <v>7385294</v>
          </cell>
          <cell r="H4">
            <v>16315421</v>
          </cell>
        </row>
      </sheetData>
      <sheetData sheetId="7" refreshError="1">
        <row r="4">
          <cell r="B4">
            <v>24366112</v>
          </cell>
          <cell r="E4">
            <v>7639557</v>
          </cell>
          <cell r="H4">
            <v>16726555</v>
          </cell>
        </row>
      </sheetData>
      <sheetData sheetId="8" refreshError="1"/>
      <sheetData sheetId="9" refreshError="1"/>
      <sheetData sheetId="10" refreshError="1"/>
      <sheetData sheetId="11" refreshError="1"/>
      <sheetData sheetId="12" refreshError="1"/>
      <sheetData sheetId="13" refreshError="1"/>
      <sheetData sheetId="14" refreshError="1">
        <row r="4">
          <cell r="B4">
            <v>29310474</v>
          </cell>
        </row>
      </sheetData>
      <sheetData sheetId="15" refreshError="1"/>
      <sheetData sheetId="16" refreshError="1"/>
      <sheetData sheetId="17" refreshError="1"/>
      <sheetData sheetId="18" refreshError="1"/>
      <sheetData sheetId="19" refreshError="1">
        <row r="4">
          <cell r="B4">
            <v>33164996</v>
          </cell>
        </row>
      </sheetData>
      <sheetData sheetId="20" refreshError="1"/>
      <sheetData sheetId="21" refreshError="1"/>
      <sheetData sheetId="22" refreshError="1"/>
      <sheetData sheetId="23" refreshError="1"/>
      <sheetData sheetId="24" refreshError="1">
        <row r="4">
          <cell r="B4">
            <v>37228722</v>
          </cell>
        </row>
      </sheetData>
      <sheetData sheetId="25" refreshError="1"/>
      <sheetData sheetId="26" refreshError="1"/>
      <sheetData sheetId="27" refreshError="1"/>
      <sheetData sheetId="28" refreshError="1"/>
      <sheetData sheetId="29" refreshError="1">
        <row r="4">
          <cell r="B4">
            <v>41553734</v>
          </cell>
        </row>
      </sheetData>
      <sheetData sheetId="30" refreshError="1"/>
      <sheetData sheetId="31" refreshError="1"/>
      <sheetData sheetId="32" refreshError="1"/>
      <sheetData sheetId="33" refreshError="1"/>
      <sheetData sheetId="34" refreshError="1">
        <row r="4">
          <cell r="B4">
            <v>46181058</v>
          </cell>
        </row>
      </sheetData>
      <sheetData sheetId="35" refreshError="1">
        <row r="6">
          <cell r="B6">
            <v>50.85</v>
          </cell>
        </row>
        <row r="7">
          <cell r="B7">
            <v>51.28</v>
          </cell>
          <cell r="C7">
            <v>49.23</v>
          </cell>
          <cell r="D7">
            <v>53.34</v>
          </cell>
        </row>
        <row r="8">
          <cell r="B8">
            <v>51.68</v>
          </cell>
          <cell r="C8">
            <v>49.62</v>
          </cell>
          <cell r="D8">
            <v>53.76</v>
          </cell>
        </row>
        <row r="9">
          <cell r="B9">
            <v>52.07</v>
          </cell>
          <cell r="C9">
            <v>49.99</v>
          </cell>
          <cell r="D9">
            <v>54.16</v>
          </cell>
        </row>
        <row r="10">
          <cell r="B10">
            <v>52.44</v>
          </cell>
          <cell r="C10">
            <v>50.35</v>
          </cell>
          <cell r="D10">
            <v>54.54</v>
          </cell>
        </row>
        <row r="11">
          <cell r="B11">
            <v>52.79</v>
          </cell>
          <cell r="C11">
            <v>50.69</v>
          </cell>
          <cell r="D11">
            <v>54.91</v>
          </cell>
        </row>
        <row r="12">
          <cell r="B12">
            <v>53.13</v>
          </cell>
          <cell r="C12">
            <v>51.02</v>
          </cell>
          <cell r="D12">
            <v>55.26</v>
          </cell>
        </row>
      </sheetData>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efreshError="1">
        <row r="15">
          <cell r="E15">
            <v>646962784.31869912</v>
          </cell>
          <cell r="F15">
            <v>504542903.35846871</v>
          </cell>
        </row>
      </sheetData>
      <sheetData sheetId="1" refreshError="1"/>
      <sheetData sheetId="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istency Guide"/>
      <sheetName val="MacroFram Consistency Checks"/>
      <sheetName val="Summary "/>
      <sheetName val="Fiscal Accounts 2016"/>
      <sheetName val="Monetary Survey 2016"/>
      <sheetName val="Balance of Payments 2016"/>
      <sheetName val="GDP National Accounts 2016"/>
      <sheetName val="Expenditure Approach 2016"/>
      <sheetName val="Contribution to Growth Exp"/>
      <sheetName val="Contribution to Growth "/>
      <sheetName val="ZIMSTAT ACTUAL 2009-2014"/>
      <sheetName val="Agriculture_Feb 2016_"/>
      <sheetName val="Mining_Feb_2016"/>
      <sheetName val="Manufacturing__Feb_2016"/>
      <sheetName val="DistribHotelsRest__Feb_2016"/>
      <sheetName val="Electr&amp;Water__Feb_2016"/>
      <sheetName val="Real Estate _Feb_2016"/>
      <sheetName val="Fin&amp;Insurance__Feb_2016"/>
      <sheetName val="Construction _Feb_2016"/>
      <sheetName val="Transp&amp;Com__Feb_2016"/>
      <sheetName val="Health _Feb_2016"/>
      <sheetName val="Education _Feb_2016"/>
      <sheetName val="Public Admin _Feb_2016"/>
      <sheetName val="Interest Payments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6">
          <cell r="X6">
            <v>200</v>
          </cell>
          <cell r="Y6">
            <v>198.91454400000001</v>
          </cell>
        </row>
        <row r="9">
          <cell r="X9">
            <v>120</v>
          </cell>
          <cell r="Y9">
            <v>105</v>
          </cell>
        </row>
        <row r="10">
          <cell r="W10">
            <v>4400.7690000000002</v>
          </cell>
          <cell r="X10">
            <v>5358.6719999999996</v>
          </cell>
        </row>
        <row r="13">
          <cell r="X13">
            <v>88.885999999999996</v>
          </cell>
          <cell r="Y13">
            <v>88.885999999999996</v>
          </cell>
        </row>
        <row r="14">
          <cell r="X14">
            <v>57.219000000000001</v>
          </cell>
          <cell r="Y14">
            <v>62.3</v>
          </cell>
        </row>
        <row r="16">
          <cell r="X16">
            <v>0.6</v>
          </cell>
          <cell r="Y16">
            <v>0.6</v>
          </cell>
        </row>
        <row r="17">
          <cell r="X17">
            <v>57.85</v>
          </cell>
          <cell r="Y17">
            <v>57.85</v>
          </cell>
        </row>
        <row r="18">
          <cell r="X18">
            <v>13.016</v>
          </cell>
          <cell r="Y18">
            <v>14</v>
          </cell>
        </row>
        <row r="22">
          <cell r="X22">
            <v>39.746000000000002</v>
          </cell>
          <cell r="Y22">
            <v>39.746000000000002</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10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1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1.bin"/></Relationships>
</file>

<file path=xl/worksheets/_rels/sheet1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2.bin"/></Relationships>
</file>

<file path=xl/worksheets/_rels/sheet113.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1.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3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7.bin"/></Relationships>
</file>

<file path=xl/worksheets/_rels/sheet133.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172.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173.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174.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175.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176.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177.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78.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79.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80.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82.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83.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85.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86.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87.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88.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91.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92.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93.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94.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95.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96.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97.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98.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99.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00.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201.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202.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203.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204.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205.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206.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207.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208.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209.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10.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211.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213.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214.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215.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216.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217.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218.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219.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220.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221.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222.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224.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225.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226.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227.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228.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229.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0.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231.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235.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236.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237.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238.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239.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1.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245.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246.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247.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248.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249.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250.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254.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256.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2.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266.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267.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268.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269.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0.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271.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272.xml.rels><?xml version="1.0" encoding="UTF-8" standalone="yes"?>
<Relationships xmlns="http://schemas.openxmlformats.org/package/2006/relationships"><Relationship Id="rId1" Type="http://schemas.openxmlformats.org/officeDocument/2006/relationships/printerSettings" Target="../printerSettings/printerSettings170.bin"/></Relationships>
</file>

<file path=xl/worksheets/_rels/sheet273.xml.rels><?xml version="1.0" encoding="UTF-8" standalone="yes"?>
<Relationships xmlns="http://schemas.openxmlformats.org/package/2006/relationships"><Relationship Id="rId1" Type="http://schemas.openxmlformats.org/officeDocument/2006/relationships/printerSettings" Target="../printerSettings/printerSettings171.bin"/></Relationships>
</file>

<file path=xl/worksheets/_rels/sheet274.xml.rels><?xml version="1.0" encoding="UTF-8" standalone="yes"?>
<Relationships xmlns="http://schemas.openxmlformats.org/package/2006/relationships"><Relationship Id="rId1" Type="http://schemas.openxmlformats.org/officeDocument/2006/relationships/printerSettings" Target="../printerSettings/printerSettings172.bin"/></Relationships>
</file>

<file path=xl/worksheets/_rels/sheet275.xml.rels><?xml version="1.0" encoding="UTF-8" standalone="yes"?>
<Relationships xmlns="http://schemas.openxmlformats.org/package/2006/relationships"><Relationship Id="rId1" Type="http://schemas.openxmlformats.org/officeDocument/2006/relationships/printerSettings" Target="../printerSettings/printerSettings173.bin"/></Relationships>
</file>

<file path=xl/worksheets/_rels/sheet276.xml.rels><?xml version="1.0" encoding="UTF-8" standalone="yes"?>
<Relationships xmlns="http://schemas.openxmlformats.org/package/2006/relationships"><Relationship Id="rId1" Type="http://schemas.openxmlformats.org/officeDocument/2006/relationships/printerSettings" Target="../printerSettings/printerSettings174.bin"/></Relationships>
</file>

<file path=xl/worksheets/_rels/sheet277.xml.rels><?xml version="1.0" encoding="UTF-8" standalone="yes"?>
<Relationships xmlns="http://schemas.openxmlformats.org/package/2006/relationships"><Relationship Id="rId1" Type="http://schemas.openxmlformats.org/officeDocument/2006/relationships/printerSettings" Target="../printerSettings/printerSettings175.bin"/></Relationships>
</file>

<file path=xl/worksheets/_rels/sheet278.xml.rels><?xml version="1.0" encoding="UTF-8" standalone="yes"?>
<Relationships xmlns="http://schemas.openxmlformats.org/package/2006/relationships"><Relationship Id="rId1" Type="http://schemas.openxmlformats.org/officeDocument/2006/relationships/printerSettings" Target="../printerSettings/printerSettings176.bin"/></Relationships>
</file>

<file path=xl/worksheets/_rels/sheet279.xml.rels><?xml version="1.0" encoding="UTF-8" standalone="yes"?>
<Relationships xmlns="http://schemas.openxmlformats.org/package/2006/relationships"><Relationship Id="rId1" Type="http://schemas.openxmlformats.org/officeDocument/2006/relationships/printerSettings" Target="../printerSettings/printerSettings17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2.xml.rels><?xml version="1.0" encoding="UTF-8" standalone="yes"?>
<Relationships xmlns="http://schemas.openxmlformats.org/package/2006/relationships"><Relationship Id="rId1" Type="http://schemas.openxmlformats.org/officeDocument/2006/relationships/printerSettings" Target="../printerSettings/printerSettings178.bin"/></Relationships>
</file>

<file path=xl/worksheets/_rels/sheet287.xml.rels><?xml version="1.0" encoding="UTF-8" standalone="yes"?>
<Relationships xmlns="http://schemas.openxmlformats.org/package/2006/relationships"><Relationship Id="rId1" Type="http://schemas.openxmlformats.org/officeDocument/2006/relationships/printerSettings" Target="../printerSettings/printerSettings179.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6.xml.rels><?xml version="1.0" encoding="UTF-8" standalone="yes"?>
<Relationships xmlns="http://schemas.openxmlformats.org/package/2006/relationships"><Relationship Id="rId1" Type="http://schemas.openxmlformats.org/officeDocument/2006/relationships/printerSettings" Target="../printerSettings/printerSettings180.bin"/></Relationships>
</file>

<file path=xl/worksheets/_rels/sheet298.xml.rels><?xml version="1.0" encoding="UTF-8" standalone="yes"?>
<Relationships xmlns="http://schemas.openxmlformats.org/package/2006/relationships"><Relationship Id="rId1" Type="http://schemas.openxmlformats.org/officeDocument/2006/relationships/printerSettings" Target="../printerSettings/printerSettings18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02.xml.rels><?xml version="1.0" encoding="UTF-8" standalone="yes"?>
<Relationships xmlns="http://schemas.openxmlformats.org/package/2006/relationships"><Relationship Id="rId1" Type="http://schemas.openxmlformats.org/officeDocument/2006/relationships/printerSettings" Target="../printerSettings/printerSettings182.bin"/></Relationships>
</file>

<file path=xl/worksheets/_rels/sheet307.xml.rels><?xml version="1.0" encoding="UTF-8" standalone="yes"?>
<Relationships xmlns="http://schemas.openxmlformats.org/package/2006/relationships"><Relationship Id="rId1" Type="http://schemas.openxmlformats.org/officeDocument/2006/relationships/printerSettings" Target="../printerSettings/printerSettings183.bin"/></Relationships>
</file>

<file path=xl/worksheets/_rels/sheet308.xml.rels><?xml version="1.0" encoding="UTF-8" standalone="yes"?>
<Relationships xmlns="http://schemas.openxmlformats.org/package/2006/relationships"><Relationship Id="rId1" Type="http://schemas.openxmlformats.org/officeDocument/2006/relationships/printerSettings" Target="../printerSettings/printerSettings184.bin"/></Relationships>
</file>

<file path=xl/worksheets/_rels/sheet309.xml.rels><?xml version="1.0" encoding="UTF-8" standalone="yes"?>
<Relationships xmlns="http://schemas.openxmlformats.org/package/2006/relationships"><Relationship Id="rId1" Type="http://schemas.openxmlformats.org/officeDocument/2006/relationships/printerSettings" Target="../printerSettings/printerSettings185.bin"/></Relationships>
</file>

<file path=xl/worksheets/_rels/sheet319.xml.rels><?xml version="1.0" encoding="UTF-8" standalone="yes"?>
<Relationships xmlns="http://schemas.openxmlformats.org/package/2006/relationships"><Relationship Id="rId1" Type="http://schemas.openxmlformats.org/officeDocument/2006/relationships/printerSettings" Target="../printerSettings/printerSettings186.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0.xml.rels><?xml version="1.0" encoding="UTF-8" standalone="yes"?>
<Relationships xmlns="http://schemas.openxmlformats.org/package/2006/relationships"><Relationship Id="rId1" Type="http://schemas.openxmlformats.org/officeDocument/2006/relationships/printerSettings" Target="../printerSettings/printerSettings187.bin"/></Relationships>
</file>

<file path=xl/worksheets/_rels/sheet321.xml.rels><?xml version="1.0" encoding="UTF-8" standalone="yes"?>
<Relationships xmlns="http://schemas.openxmlformats.org/package/2006/relationships"><Relationship Id="rId1" Type="http://schemas.openxmlformats.org/officeDocument/2006/relationships/printerSettings" Target="../printerSettings/printerSettings188.bin"/></Relationships>
</file>

<file path=xl/worksheets/_rels/sheet324.xml.rels><?xml version="1.0" encoding="UTF-8" standalone="yes"?>
<Relationships xmlns="http://schemas.openxmlformats.org/package/2006/relationships"><Relationship Id="rId1" Type="http://schemas.openxmlformats.org/officeDocument/2006/relationships/printerSettings" Target="../printerSettings/printerSettings189.bin"/></Relationships>
</file>

<file path=xl/worksheets/_rels/sheet325.xml.rels><?xml version="1.0" encoding="UTF-8" standalone="yes"?>
<Relationships xmlns="http://schemas.openxmlformats.org/package/2006/relationships"><Relationship Id="rId1" Type="http://schemas.openxmlformats.org/officeDocument/2006/relationships/printerSettings" Target="../printerSettings/printerSettings190.bin"/></Relationships>
</file>

<file path=xl/worksheets/_rels/sheet327.xml.rels><?xml version="1.0" encoding="UTF-8" standalone="yes"?>
<Relationships xmlns="http://schemas.openxmlformats.org/package/2006/relationships"><Relationship Id="rId1" Type="http://schemas.openxmlformats.org/officeDocument/2006/relationships/printerSettings" Target="../printerSettings/printerSettings191.bin"/></Relationships>
</file>

<file path=xl/worksheets/_rels/sheet332.xml.rels><?xml version="1.0" encoding="UTF-8" standalone="yes"?>
<Relationships xmlns="http://schemas.openxmlformats.org/package/2006/relationships"><Relationship Id="rId1" Type="http://schemas.openxmlformats.org/officeDocument/2006/relationships/printerSettings" Target="../printerSettings/printerSettings192.bin"/></Relationships>
</file>

<file path=xl/worksheets/_rels/sheet333.xml.rels><?xml version="1.0" encoding="UTF-8" standalone="yes"?>
<Relationships xmlns="http://schemas.openxmlformats.org/package/2006/relationships"><Relationship Id="rId1" Type="http://schemas.openxmlformats.org/officeDocument/2006/relationships/printerSettings" Target="../printerSettings/printerSettings193.bin"/></Relationships>
</file>

<file path=xl/worksheets/_rels/sheet334.xml.rels><?xml version="1.0" encoding="UTF-8" standalone="yes"?>
<Relationships xmlns="http://schemas.openxmlformats.org/package/2006/relationships"><Relationship Id="rId1" Type="http://schemas.openxmlformats.org/officeDocument/2006/relationships/printerSettings" Target="../printerSettings/printerSettings194.bin"/></Relationships>
</file>

<file path=xl/worksheets/_rels/sheet335.xml.rels><?xml version="1.0" encoding="UTF-8" standalone="yes"?>
<Relationships xmlns="http://schemas.openxmlformats.org/package/2006/relationships"><Relationship Id="rId1" Type="http://schemas.openxmlformats.org/officeDocument/2006/relationships/printerSettings" Target="../printerSettings/printerSettings195.bin"/></Relationships>
</file>

<file path=xl/worksheets/_rels/sheet336.xml.rels><?xml version="1.0" encoding="UTF-8" standalone="yes"?>
<Relationships xmlns="http://schemas.openxmlformats.org/package/2006/relationships"><Relationship Id="rId1" Type="http://schemas.openxmlformats.org/officeDocument/2006/relationships/printerSettings" Target="../printerSettings/printerSettings196.bin"/></Relationships>
</file>

<file path=xl/worksheets/_rels/sheet337.xml.rels><?xml version="1.0" encoding="UTF-8" standalone="yes"?>
<Relationships xmlns="http://schemas.openxmlformats.org/package/2006/relationships"><Relationship Id="rId1" Type="http://schemas.openxmlformats.org/officeDocument/2006/relationships/printerSettings" Target="../printerSettings/printerSettings197.bin"/></Relationships>
</file>

<file path=xl/worksheets/_rels/sheet338.xml.rels><?xml version="1.0" encoding="UTF-8" standalone="yes"?>
<Relationships xmlns="http://schemas.openxmlformats.org/package/2006/relationships"><Relationship Id="rId1" Type="http://schemas.openxmlformats.org/officeDocument/2006/relationships/printerSettings" Target="../printerSettings/printerSettings198.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41.xml.rels><?xml version="1.0" encoding="UTF-8" standalone="yes"?>
<Relationships xmlns="http://schemas.openxmlformats.org/package/2006/relationships"><Relationship Id="rId1" Type="http://schemas.openxmlformats.org/officeDocument/2006/relationships/printerSettings" Target="../printerSettings/printerSettings199.bin"/></Relationships>
</file>

<file path=xl/worksheets/_rels/sheet343.xml.rels><?xml version="1.0" encoding="UTF-8" standalone="yes"?>
<Relationships xmlns="http://schemas.openxmlformats.org/package/2006/relationships"><Relationship Id="rId1" Type="http://schemas.openxmlformats.org/officeDocument/2006/relationships/printerSettings" Target="../printerSettings/printerSettings200.bin"/></Relationships>
</file>

<file path=xl/worksheets/_rels/sheet344.xml.rels><?xml version="1.0" encoding="UTF-8" standalone="yes"?>
<Relationships xmlns="http://schemas.openxmlformats.org/package/2006/relationships"><Relationship Id="rId1" Type="http://schemas.openxmlformats.org/officeDocument/2006/relationships/printerSettings" Target="../printerSettings/printerSettings201.bin"/></Relationships>
</file>

<file path=xl/worksheets/_rels/sheet348.xml.rels><?xml version="1.0" encoding="UTF-8" standalone="yes"?>
<Relationships xmlns="http://schemas.openxmlformats.org/package/2006/relationships"><Relationship Id="rId1" Type="http://schemas.openxmlformats.org/officeDocument/2006/relationships/printerSettings" Target="../printerSettings/printerSettings202.bin"/></Relationships>
</file>

<file path=xl/worksheets/_rels/sheet349.xml.rels><?xml version="1.0" encoding="UTF-8" standalone="yes"?>
<Relationships xmlns="http://schemas.openxmlformats.org/package/2006/relationships"><Relationship Id="rId1" Type="http://schemas.openxmlformats.org/officeDocument/2006/relationships/printerSettings" Target="../printerSettings/printerSettings20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51.xml.rels><?xml version="1.0" encoding="UTF-8" standalone="yes"?>
<Relationships xmlns="http://schemas.openxmlformats.org/package/2006/relationships"><Relationship Id="rId1" Type="http://schemas.openxmlformats.org/officeDocument/2006/relationships/printerSettings" Target="../printerSettings/printerSettings204.bin"/></Relationships>
</file>

<file path=xl/worksheets/_rels/sheet355.xml.rels><?xml version="1.0" encoding="UTF-8" standalone="yes"?>
<Relationships xmlns="http://schemas.openxmlformats.org/package/2006/relationships"><Relationship Id="rId1" Type="http://schemas.openxmlformats.org/officeDocument/2006/relationships/printerSettings" Target="../printerSettings/printerSettings205.bin"/></Relationships>
</file>

<file path=xl/worksheets/_rels/sheet356.xml.rels><?xml version="1.0" encoding="UTF-8" standalone="yes"?>
<Relationships xmlns="http://schemas.openxmlformats.org/package/2006/relationships"><Relationship Id="rId1" Type="http://schemas.openxmlformats.org/officeDocument/2006/relationships/printerSettings" Target="../printerSettings/printerSettings206.bin"/></Relationships>
</file>

<file path=xl/worksheets/_rels/sheet357.xml.rels><?xml version="1.0" encoding="UTF-8" standalone="yes"?>
<Relationships xmlns="http://schemas.openxmlformats.org/package/2006/relationships"><Relationship Id="rId1" Type="http://schemas.openxmlformats.org/officeDocument/2006/relationships/printerSettings" Target="../printerSettings/printerSettings207.bin"/></Relationships>
</file>

<file path=xl/worksheets/_rels/sheet358.xml.rels><?xml version="1.0" encoding="UTF-8" standalone="yes"?>
<Relationships xmlns="http://schemas.openxmlformats.org/package/2006/relationships"><Relationship Id="rId1" Type="http://schemas.openxmlformats.org/officeDocument/2006/relationships/printerSettings" Target="../printerSettings/printerSettings208.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60.xml.rels><?xml version="1.0" encoding="UTF-8" standalone="yes"?>
<Relationships xmlns="http://schemas.openxmlformats.org/package/2006/relationships"><Relationship Id="rId1" Type="http://schemas.openxmlformats.org/officeDocument/2006/relationships/printerSettings" Target="../printerSettings/printerSettings209.bin"/></Relationships>
</file>

<file path=xl/worksheets/_rels/sheet361.xml.rels><?xml version="1.0" encoding="UTF-8" standalone="yes"?>
<Relationships xmlns="http://schemas.openxmlformats.org/package/2006/relationships"><Relationship Id="rId1" Type="http://schemas.openxmlformats.org/officeDocument/2006/relationships/printerSettings" Target="../printerSettings/printerSettings210.bin"/></Relationships>
</file>

<file path=xl/worksheets/_rels/sheet362.xml.rels><?xml version="1.0" encoding="UTF-8" standalone="yes"?>
<Relationships xmlns="http://schemas.openxmlformats.org/package/2006/relationships"><Relationship Id="rId1" Type="http://schemas.openxmlformats.org/officeDocument/2006/relationships/printerSettings" Target="../printerSettings/printerSettings211.bin"/></Relationships>
</file>

<file path=xl/worksheets/_rels/sheet363.xml.rels><?xml version="1.0" encoding="UTF-8" standalone="yes"?>
<Relationships xmlns="http://schemas.openxmlformats.org/package/2006/relationships"><Relationship Id="rId1" Type="http://schemas.openxmlformats.org/officeDocument/2006/relationships/printerSettings" Target="../printerSettings/printerSettings212.bin"/></Relationships>
</file>

<file path=xl/worksheets/_rels/sheet364.xml.rels><?xml version="1.0" encoding="UTF-8" standalone="yes"?>
<Relationships xmlns="http://schemas.openxmlformats.org/package/2006/relationships"><Relationship Id="rId1" Type="http://schemas.openxmlformats.org/officeDocument/2006/relationships/printerSettings" Target="../printerSettings/printerSettings213.bin"/></Relationships>
</file>

<file path=xl/worksheets/_rels/sheet365.xml.rels><?xml version="1.0" encoding="UTF-8" standalone="yes"?>
<Relationships xmlns="http://schemas.openxmlformats.org/package/2006/relationships"><Relationship Id="rId1" Type="http://schemas.openxmlformats.org/officeDocument/2006/relationships/printerSettings" Target="../printerSettings/printerSettings214.bin"/></Relationships>
</file>

<file path=xl/worksheets/_rels/sheet36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1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4.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
  <sheetViews>
    <sheetView workbookViewId="0">
      <selection activeCell="L1" sqref="L1"/>
    </sheetView>
  </sheetViews>
  <sheetFormatPr defaultColWidth="9.26953125" defaultRowHeight="14.5"/>
  <cols>
    <col min="1" max="16384" width="9.26953125" style="499"/>
  </cols>
  <sheetData/>
  <printOptions horizontalCentered="1" verticalCentered="1"/>
  <pageMargins left="0.7" right="0.7" top="0.75" bottom="0.75" header="0.3" footer="0.3"/>
  <pageSetup scale="74"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topLeftCell="B1" workbookViewId="0">
      <selection activeCell="M5" sqref="M5"/>
    </sheetView>
  </sheetViews>
  <sheetFormatPr defaultRowHeight="14.5"/>
  <cols>
    <col min="1" max="1" width="33.81640625" customWidth="1"/>
    <col min="2" max="2" width="14.81640625" customWidth="1"/>
    <col min="3" max="3" width="17.1796875" customWidth="1"/>
    <col min="4" max="8" width="10.36328125" customWidth="1"/>
    <col min="9" max="9" width="11.54296875" customWidth="1"/>
  </cols>
  <sheetData>
    <row r="1" spans="1:13">
      <c r="A1" s="140" t="s">
        <v>671</v>
      </c>
      <c r="B1" s="36"/>
      <c r="C1" s="57"/>
      <c r="D1" s="57"/>
      <c r="E1" s="57"/>
      <c r="F1" s="57"/>
      <c r="G1" s="57"/>
      <c r="H1" s="57"/>
      <c r="I1" s="57"/>
    </row>
    <row r="2" spans="1:13">
      <c r="A2" s="36"/>
      <c r="B2" s="36"/>
      <c r="C2" s="57"/>
      <c r="D2" s="57"/>
      <c r="E2" s="57"/>
      <c r="F2" s="57"/>
      <c r="G2" s="57"/>
      <c r="H2" s="57"/>
      <c r="I2" s="57"/>
    </row>
    <row r="3" spans="1:13">
      <c r="A3" s="1089" t="s">
        <v>16</v>
      </c>
      <c r="B3" s="1089" t="s">
        <v>42</v>
      </c>
      <c r="C3" s="1085" t="s">
        <v>41</v>
      </c>
      <c r="D3" s="1085"/>
      <c r="E3" s="1085"/>
      <c r="F3" s="1085"/>
      <c r="G3" s="1085"/>
      <c r="H3" s="1085"/>
      <c r="I3" s="1085"/>
    </row>
    <row r="4" spans="1:13">
      <c r="A4" s="1089"/>
      <c r="B4" s="1089"/>
      <c r="C4" s="761" t="s">
        <v>40</v>
      </c>
      <c r="D4" s="761">
        <v>1</v>
      </c>
      <c r="E4" s="761">
        <v>2</v>
      </c>
      <c r="F4" s="761">
        <v>3</v>
      </c>
      <c r="G4" s="761">
        <v>4</v>
      </c>
      <c r="H4" s="761">
        <v>5</v>
      </c>
      <c r="I4" s="761" t="s">
        <v>39</v>
      </c>
    </row>
    <row r="5" spans="1:13">
      <c r="A5" s="543" t="s">
        <v>15</v>
      </c>
      <c r="B5" s="802">
        <v>2014</v>
      </c>
      <c r="C5" s="584">
        <f>SUM(D5:I5)</f>
        <v>5544834.2399593852</v>
      </c>
      <c r="D5" s="584">
        <v>658889.0879944854</v>
      </c>
      <c r="E5" s="584">
        <v>621133.91999511805</v>
      </c>
      <c r="F5" s="584">
        <v>726732.86399334855</v>
      </c>
      <c r="G5" s="584">
        <v>790258.65599228407</v>
      </c>
      <c r="H5" s="584">
        <v>765460.6079926996</v>
      </c>
      <c r="I5" s="584">
        <v>1982359.1039914498</v>
      </c>
      <c r="M5" s="285" t="s">
        <v>13</v>
      </c>
    </row>
    <row r="6" spans="1:13">
      <c r="A6" s="543" t="s">
        <v>14</v>
      </c>
      <c r="B6" s="802">
        <v>2011</v>
      </c>
      <c r="C6" s="584">
        <f>SUM(D6:I6)</f>
        <v>550917</v>
      </c>
      <c r="D6" s="584">
        <v>152936</v>
      </c>
      <c r="E6" s="584">
        <v>99431</v>
      </c>
      <c r="F6" s="584">
        <v>77150</v>
      </c>
      <c r="G6" s="584">
        <v>65043</v>
      </c>
      <c r="H6" s="584">
        <v>49718</v>
      </c>
      <c r="I6" s="584">
        <v>106639</v>
      </c>
    </row>
    <row r="7" spans="1:13">
      <c r="A7" s="543" t="s">
        <v>268</v>
      </c>
      <c r="B7" s="802">
        <v>2013</v>
      </c>
      <c r="C7" s="584">
        <v>15258700</v>
      </c>
      <c r="D7" s="584">
        <v>1144403</v>
      </c>
      <c r="E7" s="584" t="s">
        <v>429</v>
      </c>
      <c r="F7" s="584" t="s">
        <v>429</v>
      </c>
      <c r="G7" s="584" t="s">
        <v>429</v>
      </c>
      <c r="H7" s="584" t="s">
        <v>429</v>
      </c>
      <c r="I7" s="584">
        <v>3707864</v>
      </c>
    </row>
    <row r="8" spans="1:13">
      <c r="A8" s="543" t="s">
        <v>12</v>
      </c>
      <c r="B8" s="802">
        <v>2011</v>
      </c>
      <c r="C8" s="584">
        <f>SUM(D8:I8)</f>
        <v>447149.26850000001</v>
      </c>
      <c r="D8" s="584">
        <v>19704.124</v>
      </c>
      <c r="E8" s="584">
        <v>33810.485499999995</v>
      </c>
      <c r="F8" s="584">
        <v>60231.924499999994</v>
      </c>
      <c r="G8" s="584">
        <v>77473.03300000001</v>
      </c>
      <c r="H8" s="584">
        <v>74114.375500000009</v>
      </c>
      <c r="I8" s="584">
        <v>181815.326</v>
      </c>
    </row>
    <row r="9" spans="1:13">
      <c r="A9" s="543" t="s">
        <v>11</v>
      </c>
      <c r="B9" s="802">
        <v>2012</v>
      </c>
      <c r="C9" s="584">
        <f>SUM(D9:I9)</f>
        <v>4600487</v>
      </c>
      <c r="D9" s="584">
        <v>335344</v>
      </c>
      <c r="E9" s="584">
        <v>551573</v>
      </c>
      <c r="F9" s="584">
        <v>804041</v>
      </c>
      <c r="G9" s="584">
        <v>864004</v>
      </c>
      <c r="H9" s="584">
        <v>728467</v>
      </c>
      <c r="I9" s="584">
        <v>1317058</v>
      </c>
    </row>
    <row r="10" spans="1:13">
      <c r="A10" s="543" t="s">
        <v>10</v>
      </c>
      <c r="B10" s="802" t="s">
        <v>429</v>
      </c>
      <c r="C10" s="584" t="s">
        <v>429</v>
      </c>
      <c r="D10" s="584" t="s">
        <v>429</v>
      </c>
      <c r="E10" s="584" t="s">
        <v>429</v>
      </c>
      <c r="F10" s="584" t="s">
        <v>429</v>
      </c>
      <c r="G10" s="584" t="s">
        <v>429</v>
      </c>
      <c r="H10" s="584" t="s">
        <v>429</v>
      </c>
      <c r="I10" s="584" t="s">
        <v>429</v>
      </c>
    </row>
    <row r="11" spans="1:13">
      <c r="A11" s="543" t="s">
        <v>9</v>
      </c>
      <c r="B11" s="802">
        <v>2011</v>
      </c>
      <c r="C11" s="584">
        <f t="shared" ref="C11:C16" si="0">SUM(D11:I11)</f>
        <v>348266</v>
      </c>
      <c r="D11" s="584">
        <v>34739</v>
      </c>
      <c r="E11" s="584">
        <v>65044</v>
      </c>
      <c r="F11" s="584">
        <v>77817</v>
      </c>
      <c r="G11" s="584">
        <v>93801</v>
      </c>
      <c r="H11" s="584">
        <v>46337</v>
      </c>
      <c r="I11" s="584">
        <v>30528</v>
      </c>
    </row>
    <row r="12" spans="1:13">
      <c r="A12" s="543" t="s">
        <v>7</v>
      </c>
      <c r="B12" s="802">
        <v>2007</v>
      </c>
      <c r="C12" s="584">
        <f t="shared" si="0"/>
        <v>4634887</v>
      </c>
      <c r="D12" s="584">
        <v>465218</v>
      </c>
      <c r="E12" s="584">
        <v>662605</v>
      </c>
      <c r="F12" s="584">
        <v>767718</v>
      </c>
      <c r="G12" s="584">
        <v>764802</v>
      </c>
      <c r="H12" s="584">
        <v>664317</v>
      </c>
      <c r="I12" s="584">
        <v>1310227</v>
      </c>
    </row>
    <row r="13" spans="1:13">
      <c r="A13" s="543" t="s">
        <v>6</v>
      </c>
      <c r="B13" s="802">
        <v>2011</v>
      </c>
      <c r="C13" s="584">
        <f t="shared" si="0"/>
        <v>464839</v>
      </c>
      <c r="D13" s="584">
        <v>78160</v>
      </c>
      <c r="E13" s="584">
        <v>72724</v>
      </c>
      <c r="F13" s="584">
        <v>64845</v>
      </c>
      <c r="G13" s="584">
        <v>59339</v>
      </c>
      <c r="H13" s="584">
        <v>49679</v>
      </c>
      <c r="I13" s="584">
        <v>140092</v>
      </c>
    </row>
    <row r="14" spans="1:13">
      <c r="A14" s="543" t="s">
        <v>5</v>
      </c>
      <c r="B14" s="802">
        <v>2010</v>
      </c>
      <c r="C14" s="584">
        <f t="shared" si="0"/>
        <v>22885</v>
      </c>
      <c r="D14" s="584">
        <v>4008</v>
      </c>
      <c r="E14" s="584">
        <v>4451</v>
      </c>
      <c r="F14" s="584">
        <v>5086</v>
      </c>
      <c r="G14" s="584">
        <v>4791</v>
      </c>
      <c r="H14" s="584">
        <v>2966</v>
      </c>
      <c r="I14" s="584">
        <v>1583</v>
      </c>
    </row>
    <row r="15" spans="1:13">
      <c r="A15" s="543" t="s">
        <v>4</v>
      </c>
      <c r="B15" s="802">
        <v>2011</v>
      </c>
      <c r="C15" s="584">
        <f t="shared" si="0"/>
        <v>15066999</v>
      </c>
      <c r="D15" s="584">
        <v>4151958</v>
      </c>
      <c r="E15" s="584">
        <v>2936674</v>
      </c>
      <c r="F15" s="584">
        <v>2261202</v>
      </c>
      <c r="G15" s="584">
        <v>2089225</v>
      </c>
      <c r="H15" s="584">
        <v>1377193</v>
      </c>
      <c r="I15" s="584">
        <v>2250747</v>
      </c>
    </row>
    <row r="16" spans="1:13">
      <c r="A16" s="543" t="s">
        <v>3</v>
      </c>
      <c r="B16" s="802">
        <v>2007</v>
      </c>
      <c r="C16" s="584">
        <f t="shared" si="0"/>
        <v>212195</v>
      </c>
      <c r="D16" s="584">
        <v>37461</v>
      </c>
      <c r="E16" s="584">
        <v>27942</v>
      </c>
      <c r="F16" s="584">
        <v>24314</v>
      </c>
      <c r="G16" s="584">
        <v>23999</v>
      </c>
      <c r="H16" s="584">
        <v>21826</v>
      </c>
      <c r="I16" s="584">
        <v>76653</v>
      </c>
    </row>
    <row r="17" spans="1:9">
      <c r="A17" s="543" t="s">
        <v>79</v>
      </c>
      <c r="B17" s="802">
        <v>2012</v>
      </c>
      <c r="C17" s="584">
        <v>9276997</v>
      </c>
      <c r="D17" s="584">
        <v>994086</v>
      </c>
      <c r="E17" s="584">
        <v>1147865</v>
      </c>
      <c r="F17" s="584">
        <v>1367034</v>
      </c>
      <c r="G17" s="584">
        <v>1375971</v>
      </c>
      <c r="H17" s="584">
        <v>1232690</v>
      </c>
      <c r="I17" s="584">
        <v>3159351</v>
      </c>
    </row>
    <row r="18" spans="1:9">
      <c r="A18" s="543" t="s">
        <v>2</v>
      </c>
      <c r="B18" s="802">
        <v>2010</v>
      </c>
      <c r="C18" s="584">
        <f>SUM(D18:I18)</f>
        <v>2543768</v>
      </c>
      <c r="D18" s="584">
        <v>163630</v>
      </c>
      <c r="E18" s="584">
        <v>225661</v>
      </c>
      <c r="F18" s="584">
        <v>320669</v>
      </c>
      <c r="G18" s="584">
        <v>371193</v>
      </c>
      <c r="H18" s="584">
        <v>368344</v>
      </c>
      <c r="I18" s="584">
        <v>1094271</v>
      </c>
    </row>
    <row r="19" spans="1:9">
      <c r="A19" s="543" t="s">
        <v>1</v>
      </c>
      <c r="B19" s="802">
        <v>2012</v>
      </c>
      <c r="C19" s="584">
        <f>SUM(D19:I19)</f>
        <v>3059016</v>
      </c>
      <c r="D19" s="584">
        <v>369254</v>
      </c>
      <c r="E19" s="584">
        <v>402763</v>
      </c>
      <c r="F19" s="584">
        <v>532648</v>
      </c>
      <c r="G19" s="584">
        <v>537314</v>
      </c>
      <c r="H19" s="584">
        <v>440744</v>
      </c>
      <c r="I19" s="584">
        <v>776293</v>
      </c>
    </row>
    <row r="20" spans="1:9">
      <c r="A20" s="543" t="s">
        <v>34</v>
      </c>
      <c r="B20" s="802" t="s">
        <v>858</v>
      </c>
      <c r="C20" s="584">
        <f>SUM(C5:C19)</f>
        <v>62031939.508459389</v>
      </c>
      <c r="D20" s="584">
        <f t="shared" ref="D20:I20" si="1">SUM(D5:D19)</f>
        <v>8609790.2119944859</v>
      </c>
      <c r="E20" s="584">
        <f t="shared" si="1"/>
        <v>6851677.4054951183</v>
      </c>
      <c r="F20" s="584">
        <f t="shared" si="1"/>
        <v>7089488.7884933483</v>
      </c>
      <c r="G20" s="584">
        <f t="shared" si="1"/>
        <v>7117213.6889922842</v>
      </c>
      <c r="H20" s="584">
        <f t="shared" si="1"/>
        <v>5821855.9834926995</v>
      </c>
      <c r="I20" s="584">
        <f t="shared" si="1"/>
        <v>16135480.42999145</v>
      </c>
    </row>
    <row r="21" spans="1:9">
      <c r="A21" s="57"/>
      <c r="B21" s="57"/>
      <c r="C21" s="57"/>
      <c r="D21" s="57"/>
      <c r="E21" s="57"/>
      <c r="F21" s="57"/>
      <c r="G21" s="57"/>
      <c r="H21" s="57"/>
      <c r="I21" s="57"/>
    </row>
    <row r="22" spans="1:9" s="7" customFormat="1">
      <c r="A22" s="136" t="s">
        <v>35</v>
      </c>
      <c r="B22" s="134"/>
      <c r="D22" s="57"/>
      <c r="E22" s="93"/>
      <c r="F22" s="93"/>
      <c r="G22" s="93"/>
      <c r="H22" s="93"/>
      <c r="I22" s="93"/>
    </row>
    <row r="23" spans="1:9">
      <c r="A23" s="57"/>
      <c r="B23" s="151" t="s">
        <v>17</v>
      </c>
      <c r="C23" s="151" t="s">
        <v>17</v>
      </c>
      <c r="D23" s="57"/>
      <c r="E23" s="57"/>
      <c r="F23" s="57"/>
      <c r="G23" s="57"/>
      <c r="H23" s="57"/>
      <c r="I23" s="57"/>
    </row>
    <row r="24" spans="1:9">
      <c r="A24" s="167" t="s">
        <v>431</v>
      </c>
    </row>
  </sheetData>
  <mergeCells count="3">
    <mergeCell ref="A3:A4"/>
    <mergeCell ref="B3:B4"/>
    <mergeCell ref="C3:I3"/>
  </mergeCells>
  <hyperlinks>
    <hyperlink ref="M5" location="Content!B5" display="Back to Content Page"/>
  </hyperlinks>
  <pageMargins left="0.7" right="0.7" top="0.75" bottom="0.75" header="0.3" footer="0.3"/>
  <pageSetup orientation="portrait" horizontalDpi="300" verticalDpi="300"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topLeftCell="B1" zoomScale="89" zoomScaleNormal="89" workbookViewId="0">
      <selection activeCell="A9" sqref="A9"/>
    </sheetView>
  </sheetViews>
  <sheetFormatPr defaultColWidth="9.1796875" defaultRowHeight="15" customHeight="1"/>
  <cols>
    <col min="1" max="1" width="46.54296875" style="289" customWidth="1"/>
    <col min="2" max="12" width="11.7265625" style="289" customWidth="1"/>
    <col min="13" max="15" width="14" style="289" bestFit="1" customWidth="1"/>
    <col min="16" max="16" width="14" style="289" customWidth="1"/>
    <col min="17" max="17" width="14" style="289" bestFit="1" customWidth="1"/>
    <col min="18" max="18" width="21" style="289" bestFit="1" customWidth="1"/>
    <col min="19" max="25" width="22.54296875" style="289" bestFit="1" customWidth="1"/>
    <col min="26" max="27" width="12" style="289" customWidth="1"/>
    <col min="28" max="16384" width="9.1796875" style="289"/>
  </cols>
  <sheetData>
    <row r="1" spans="1:19" s="136" customFormat="1" ht="18" customHeight="1">
      <c r="A1" s="136" t="s">
        <v>1929</v>
      </c>
    </row>
    <row r="2" spans="1:19" s="136" customFormat="1" ht="15" customHeight="1">
      <c r="A2" s="1163" t="s">
        <v>1845</v>
      </c>
      <c r="B2" s="1166" t="s">
        <v>83</v>
      </c>
      <c r="C2" s="1166"/>
      <c r="D2" s="1166"/>
      <c r="E2" s="1166"/>
      <c r="F2" s="1166"/>
      <c r="G2" s="1166"/>
      <c r="H2" s="1166"/>
      <c r="I2" s="1166"/>
      <c r="J2" s="1166"/>
      <c r="K2" s="1166"/>
      <c r="L2" s="1166"/>
      <c r="M2" s="1166"/>
      <c r="N2" s="1166"/>
      <c r="O2" s="1166"/>
      <c r="P2" s="1166"/>
      <c r="Q2" s="1166"/>
    </row>
    <row r="3" spans="1:19" s="136" customFormat="1" ht="15" customHeight="1">
      <c r="A3" s="1163"/>
      <c r="B3" s="910">
        <v>2000</v>
      </c>
      <c r="C3" s="910">
        <v>2001</v>
      </c>
      <c r="D3" s="910">
        <v>2002</v>
      </c>
      <c r="E3" s="910">
        <v>2003</v>
      </c>
      <c r="F3" s="910">
        <v>2004</v>
      </c>
      <c r="G3" s="910">
        <v>2005</v>
      </c>
      <c r="H3" s="910">
        <v>2006</v>
      </c>
      <c r="I3" s="910">
        <v>2007</v>
      </c>
      <c r="J3" s="910">
        <v>2008</v>
      </c>
      <c r="K3" s="910">
        <v>2009</v>
      </c>
      <c r="L3" s="910">
        <v>2010</v>
      </c>
      <c r="M3" s="910">
        <v>2011</v>
      </c>
      <c r="N3" s="910">
        <v>2012</v>
      </c>
      <c r="O3" s="910">
        <v>2013</v>
      </c>
      <c r="P3" s="910">
        <v>2014</v>
      </c>
      <c r="Q3" s="910">
        <v>2015</v>
      </c>
    </row>
    <row r="4" spans="1:19" ht="15" customHeight="1">
      <c r="A4" s="896" t="s">
        <v>66</v>
      </c>
      <c r="B4" s="897" t="s">
        <v>8</v>
      </c>
      <c r="C4" s="897" t="s">
        <v>8</v>
      </c>
      <c r="D4" s="897">
        <v>38608.479622473322</v>
      </c>
      <c r="E4" s="897">
        <v>81731.437404086202</v>
      </c>
      <c r="F4" s="897">
        <v>122020.61055881424</v>
      </c>
      <c r="G4" s="897">
        <v>161808.57981721323</v>
      </c>
      <c r="H4" s="897">
        <v>217073.75763250628</v>
      </c>
      <c r="I4" s="897">
        <v>259748.29848943005</v>
      </c>
      <c r="J4" s="897">
        <v>314887.52454297745</v>
      </c>
      <c r="K4" s="897">
        <v>361885.67971755983</v>
      </c>
      <c r="L4" s="897">
        <v>468771.77375178284</v>
      </c>
      <c r="M4" s="897">
        <v>605046.15082000231</v>
      </c>
      <c r="N4" s="897">
        <v>733076.66451300145</v>
      </c>
      <c r="O4" s="897">
        <v>847799.35704646155</v>
      </c>
      <c r="P4" s="897">
        <v>1148119.6596885377</v>
      </c>
      <c r="Q4" s="897">
        <v>1343105.5737478549</v>
      </c>
    </row>
    <row r="5" spans="1:19" ht="15" customHeight="1">
      <c r="A5" s="896" t="s">
        <v>1846</v>
      </c>
      <c r="B5" s="897" t="s">
        <v>8</v>
      </c>
      <c r="C5" s="897" t="s">
        <v>8</v>
      </c>
      <c r="D5" s="897">
        <v>308232.52445788559</v>
      </c>
      <c r="E5" s="897">
        <v>568204.65892809478</v>
      </c>
      <c r="F5" s="897">
        <v>857439.57275727962</v>
      </c>
      <c r="G5" s="897">
        <v>1617346.465796994</v>
      </c>
      <c r="H5" s="897">
        <v>1957862.7782183858</v>
      </c>
      <c r="I5" s="897">
        <v>2473945.5749583603</v>
      </c>
      <c r="J5" s="897">
        <v>3255676.3116162051</v>
      </c>
      <c r="K5" s="897">
        <v>1538174.591705878</v>
      </c>
      <c r="L5" s="897">
        <v>2900937.2705852347</v>
      </c>
      <c r="M5" s="897">
        <v>4489550.6468015369</v>
      </c>
      <c r="N5" s="897">
        <v>5014481.6893017273</v>
      </c>
      <c r="O5" s="897">
        <v>4718925.5572730135</v>
      </c>
      <c r="P5" s="897">
        <v>4038204.0099333525</v>
      </c>
      <c r="Q5" s="897">
        <v>3183847.2633288754</v>
      </c>
      <c r="S5" s="7"/>
    </row>
    <row r="6" spans="1:19" ht="15" customHeight="1">
      <c r="A6" s="896" t="s">
        <v>1847</v>
      </c>
      <c r="B6" s="897" t="s">
        <v>8</v>
      </c>
      <c r="C6" s="897" t="s">
        <v>8</v>
      </c>
      <c r="D6" s="897">
        <v>24210.345294149298</v>
      </c>
      <c r="E6" s="897">
        <v>52741.257171015874</v>
      </c>
      <c r="F6" s="897">
        <v>91394.03774026953</v>
      </c>
      <c r="G6" s="897">
        <v>125116.14914562949</v>
      </c>
      <c r="H6" s="897">
        <v>151070.15363193714</v>
      </c>
      <c r="I6" s="897">
        <v>168440.53524457771</v>
      </c>
      <c r="J6" s="897">
        <v>226852.48675582485</v>
      </c>
      <c r="K6" s="897">
        <v>279258.65310845681</v>
      </c>
      <c r="L6" s="897">
        <v>344490.9972773224</v>
      </c>
      <c r="M6" s="897">
        <v>431380.75150417013</v>
      </c>
      <c r="N6" s="897">
        <v>531819.70055835589</v>
      </c>
      <c r="O6" s="897">
        <v>628908.61720467277</v>
      </c>
      <c r="P6" s="897">
        <v>701898.23635130248</v>
      </c>
      <c r="Q6" s="897">
        <v>722339.27132826811</v>
      </c>
      <c r="S6" s="285" t="s">
        <v>13</v>
      </c>
    </row>
    <row r="7" spans="1:19" ht="15" customHeight="1">
      <c r="A7" s="896" t="s">
        <v>1848</v>
      </c>
      <c r="B7" s="897" t="s">
        <v>8</v>
      </c>
      <c r="C7" s="897" t="s">
        <v>8</v>
      </c>
      <c r="D7" s="897">
        <v>2564.5681318512065</v>
      </c>
      <c r="E7" s="897">
        <v>8405.4275715888452</v>
      </c>
      <c r="F7" s="897">
        <v>10906.389324290412</v>
      </c>
      <c r="G7" s="897">
        <v>9235.1415046247675</v>
      </c>
      <c r="H7" s="897">
        <v>34217.719052160021</v>
      </c>
      <c r="I7" s="897">
        <v>54595.996881076106</v>
      </c>
      <c r="J7" s="897">
        <v>35985.913019443724</v>
      </c>
      <c r="K7" s="897">
        <v>37911.723812826633</v>
      </c>
      <c r="L7" s="897">
        <v>41704.769642104788</v>
      </c>
      <c r="M7" s="897">
        <v>43010.804731779295</v>
      </c>
      <c r="N7" s="897">
        <v>47160.090235812349</v>
      </c>
      <c r="O7" s="897">
        <v>58583.09854712533</v>
      </c>
      <c r="P7" s="897">
        <v>60309.297314872827</v>
      </c>
      <c r="Q7" s="897">
        <v>69750.582993071686</v>
      </c>
      <c r="S7" s="499"/>
    </row>
    <row r="8" spans="1:19" ht="15" customHeight="1">
      <c r="A8" s="896" t="s">
        <v>1849</v>
      </c>
      <c r="B8" s="897" t="s">
        <v>8</v>
      </c>
      <c r="C8" s="897" t="s">
        <v>8</v>
      </c>
      <c r="D8" s="897">
        <v>35740.523184145452</v>
      </c>
      <c r="E8" s="897">
        <v>71045.441778576234</v>
      </c>
      <c r="F8" s="897">
        <v>106666.6575391618</v>
      </c>
      <c r="G8" s="897">
        <v>179682.19123387372</v>
      </c>
      <c r="H8" s="897">
        <v>286695.24688942375</v>
      </c>
      <c r="I8" s="897">
        <v>369269.36309581477</v>
      </c>
      <c r="J8" s="897">
        <v>429913.34864120622</v>
      </c>
      <c r="K8" s="897">
        <v>552583.90960938937</v>
      </c>
      <c r="L8" s="897">
        <v>684983.39715327078</v>
      </c>
      <c r="M8" s="897">
        <v>834976.22424116766</v>
      </c>
      <c r="N8" s="897">
        <v>1280996.7936767272</v>
      </c>
      <c r="O8" s="897">
        <v>1545721.8219273733</v>
      </c>
      <c r="P8" s="897">
        <v>1777970.7061113038</v>
      </c>
      <c r="Q8" s="897">
        <v>1768876.2235724109</v>
      </c>
    </row>
    <row r="9" spans="1:19" ht="15" customHeight="1">
      <c r="A9" s="896" t="s">
        <v>1850</v>
      </c>
      <c r="B9" s="897" t="s">
        <v>8</v>
      </c>
      <c r="C9" s="897" t="s">
        <v>8</v>
      </c>
      <c r="D9" s="897">
        <v>70037.722083332977</v>
      </c>
      <c r="E9" s="897">
        <v>159661.46429790874</v>
      </c>
      <c r="F9" s="897">
        <v>239628.51262250452</v>
      </c>
      <c r="G9" s="897">
        <v>352244.01553430228</v>
      </c>
      <c r="H9" s="897">
        <v>391872.52899589238</v>
      </c>
      <c r="I9" s="897">
        <v>468285.39130828873</v>
      </c>
      <c r="J9" s="897">
        <v>576090.92224129615</v>
      </c>
      <c r="K9" s="897">
        <v>688862.95969424827</v>
      </c>
      <c r="L9" s="897">
        <v>874230.0667432698</v>
      </c>
      <c r="M9" s="897">
        <v>1116079.8462322308</v>
      </c>
      <c r="N9" s="897">
        <v>1345681.7779491632</v>
      </c>
      <c r="O9" s="897">
        <v>1561599.7983677606</v>
      </c>
      <c r="P9" s="897">
        <v>1943565.3789514918</v>
      </c>
      <c r="Q9" s="897">
        <v>2223747.1273822617</v>
      </c>
    </row>
    <row r="10" spans="1:19" ht="15" customHeight="1">
      <c r="A10" s="896" t="s">
        <v>1851</v>
      </c>
      <c r="B10" s="897" t="s">
        <v>8</v>
      </c>
      <c r="C10" s="897" t="s">
        <v>8</v>
      </c>
      <c r="D10" s="897">
        <v>18587.030023230509</v>
      </c>
      <c r="E10" s="897">
        <v>40098.577384088203</v>
      </c>
      <c r="F10" s="897">
        <v>52034.677037214467</v>
      </c>
      <c r="G10" s="897">
        <v>94654.690529531799</v>
      </c>
      <c r="H10" s="897">
        <v>131999.00631675721</v>
      </c>
      <c r="I10" s="897">
        <v>167571.1272137448</v>
      </c>
      <c r="J10" s="897">
        <v>256843.10603625013</v>
      </c>
      <c r="K10" s="897">
        <v>296095.75249136111</v>
      </c>
      <c r="L10" s="897">
        <v>338086.93452894373</v>
      </c>
      <c r="M10" s="897">
        <v>491810.66861396015</v>
      </c>
      <c r="N10" s="897">
        <v>550649.57085159898</v>
      </c>
      <c r="O10" s="897">
        <v>623106.40945863712</v>
      </c>
      <c r="P10" s="897">
        <v>698353.83087572898</v>
      </c>
      <c r="Q10" s="897">
        <v>614662.26113830355</v>
      </c>
    </row>
    <row r="11" spans="1:19" ht="15" customHeight="1">
      <c r="A11" s="896" t="s">
        <v>1852</v>
      </c>
      <c r="B11" s="897" t="s">
        <v>8</v>
      </c>
      <c r="C11" s="897" t="s">
        <v>8</v>
      </c>
      <c r="D11" s="897">
        <v>50670.146070039846</v>
      </c>
      <c r="E11" s="897">
        <v>88736.710539949374</v>
      </c>
      <c r="F11" s="897">
        <v>156754.8694810638</v>
      </c>
      <c r="G11" s="897">
        <v>186490.74914612898</v>
      </c>
      <c r="H11" s="897">
        <v>234186.22481283208</v>
      </c>
      <c r="I11" s="897">
        <v>297282.064810579</v>
      </c>
      <c r="J11" s="897">
        <v>354065.93329297542</v>
      </c>
      <c r="K11" s="897">
        <v>420797.56524447678</v>
      </c>
      <c r="L11" s="897">
        <v>490044.77167164366</v>
      </c>
      <c r="M11" s="897">
        <v>548895.51319541142</v>
      </c>
      <c r="N11" s="897">
        <v>673201.74322544457</v>
      </c>
      <c r="O11" s="897">
        <v>726399.94723034161</v>
      </c>
      <c r="P11" s="897">
        <v>739120.85910839424</v>
      </c>
      <c r="Q11" s="897">
        <v>838007.30158927431</v>
      </c>
    </row>
    <row r="12" spans="1:19" ht="15" customHeight="1">
      <c r="A12" s="896" t="s">
        <v>1853</v>
      </c>
      <c r="B12" s="897" t="s">
        <v>8</v>
      </c>
      <c r="C12" s="897" t="s">
        <v>8</v>
      </c>
      <c r="D12" s="897">
        <v>58679.287895162866</v>
      </c>
      <c r="E12" s="897">
        <v>140518.21803780747</v>
      </c>
      <c r="F12" s="897">
        <v>188580.81984641455</v>
      </c>
      <c r="G12" s="897">
        <v>274301.21911734639</v>
      </c>
      <c r="H12" s="897">
        <v>360009.50272988813</v>
      </c>
      <c r="I12" s="897">
        <v>442394.95068623353</v>
      </c>
      <c r="J12" s="897">
        <v>618108.48351504153</v>
      </c>
      <c r="K12" s="897">
        <v>748810.85643449787</v>
      </c>
      <c r="L12" s="897">
        <v>800634.06277368648</v>
      </c>
      <c r="M12" s="897">
        <v>1010594.7469765958</v>
      </c>
      <c r="N12" s="897">
        <v>1196458.0899547737</v>
      </c>
      <c r="O12" s="897">
        <v>1400958.7536703532</v>
      </c>
      <c r="P12" s="897">
        <v>1734438.0882689562</v>
      </c>
      <c r="Q12" s="897">
        <v>1534123.2792612407</v>
      </c>
    </row>
    <row r="13" spans="1:19" ht="15" customHeight="1">
      <c r="A13" s="896" t="s">
        <v>1854</v>
      </c>
      <c r="B13" s="897" t="s">
        <v>8</v>
      </c>
      <c r="C13" s="897" t="s">
        <v>8</v>
      </c>
      <c r="D13" s="897">
        <v>52653.68687738369</v>
      </c>
      <c r="E13" s="897">
        <v>114020.84189374206</v>
      </c>
      <c r="F13" s="897">
        <v>150606.2187065914</v>
      </c>
      <c r="G13" s="897">
        <v>228291.79817435564</v>
      </c>
      <c r="H13" s="897">
        <v>435648.98289592908</v>
      </c>
      <c r="I13" s="897">
        <v>339441.50700613437</v>
      </c>
      <c r="J13" s="897">
        <v>445018.58840983972</v>
      </c>
      <c r="K13" s="897">
        <v>523040.08144939318</v>
      </c>
      <c r="L13" s="897">
        <v>674111.51053109136</v>
      </c>
      <c r="M13" s="897">
        <v>877087.48696610064</v>
      </c>
      <c r="N13" s="897">
        <v>1017407.7113659482</v>
      </c>
      <c r="O13" s="897">
        <v>1261975.1929852213</v>
      </c>
      <c r="P13" s="897">
        <v>1405591.107052712</v>
      </c>
      <c r="Q13" s="897">
        <v>1265343.2005073752</v>
      </c>
    </row>
    <row r="14" spans="1:19" s="901" customFormat="1" ht="15" customHeight="1">
      <c r="A14" s="898" t="s">
        <v>1855</v>
      </c>
      <c r="B14" s="899" t="s">
        <v>8</v>
      </c>
      <c r="C14" s="899" t="s">
        <v>8</v>
      </c>
      <c r="D14" s="899">
        <v>659984.31363965478</v>
      </c>
      <c r="E14" s="900">
        <v>1325164.0350068577</v>
      </c>
      <c r="F14" s="900">
        <v>1976032.3656136044</v>
      </c>
      <c r="G14" s="900">
        <v>3229171</v>
      </c>
      <c r="H14" s="900">
        <v>4200635.9011757122</v>
      </c>
      <c r="I14" s="900">
        <v>5040974.809694238</v>
      </c>
      <c r="J14" s="900">
        <v>6513442.6180710616</v>
      </c>
      <c r="K14" s="900">
        <v>5447421.7732680878</v>
      </c>
      <c r="L14" s="900">
        <v>7617995.5546583505</v>
      </c>
      <c r="M14" s="900">
        <v>10448432.840082955</v>
      </c>
      <c r="N14" s="900">
        <v>12390933.831632553</v>
      </c>
      <c r="O14" s="900">
        <v>13373978.55371096</v>
      </c>
      <c r="P14" s="899">
        <v>14247571.173656652</v>
      </c>
      <c r="Q14" s="899">
        <v>13563802.084848935</v>
      </c>
    </row>
    <row r="15" spans="1:19" s="903" customFormat="1" ht="15" customHeight="1">
      <c r="A15" s="896" t="s">
        <v>1856</v>
      </c>
      <c r="B15" s="897" t="s">
        <v>8</v>
      </c>
      <c r="C15" s="897" t="s">
        <v>8</v>
      </c>
      <c r="D15" s="897">
        <v>5400.6863603452221</v>
      </c>
      <c r="E15" s="902">
        <v>3776</v>
      </c>
      <c r="F15" s="902">
        <v>-8461</v>
      </c>
      <c r="G15" s="902">
        <v>-6819</v>
      </c>
      <c r="H15" s="902">
        <v>9126</v>
      </c>
      <c r="I15" s="902">
        <v>-34640</v>
      </c>
      <c r="J15" s="902">
        <v>129910</v>
      </c>
      <c r="K15" s="902">
        <v>136109.26016400001</v>
      </c>
      <c r="L15" s="902">
        <v>83656</v>
      </c>
      <c r="M15" s="902">
        <v>52509</v>
      </c>
      <c r="N15" s="902">
        <v>-165984</v>
      </c>
      <c r="O15" s="902">
        <v>-178975</v>
      </c>
      <c r="P15" s="897">
        <v>76288.049014675838</v>
      </c>
      <c r="Q15" s="897">
        <v>260371.65215849</v>
      </c>
    </row>
    <row r="16" spans="1:19" s="901" customFormat="1" ht="15" customHeight="1">
      <c r="A16" s="898" t="s">
        <v>1857</v>
      </c>
      <c r="B16" s="899" t="s">
        <v>8</v>
      </c>
      <c r="C16" s="899" t="s">
        <v>8</v>
      </c>
      <c r="D16" s="911">
        <f>D14+D15</f>
        <v>665385</v>
      </c>
      <c r="E16" s="911">
        <v>1328940.0350068577</v>
      </c>
      <c r="F16" s="911">
        <v>1967571.3656136044</v>
      </c>
      <c r="G16" s="911">
        <v>3222352</v>
      </c>
      <c r="H16" s="911">
        <v>4209761.9011757122</v>
      </c>
      <c r="I16" s="911">
        <v>5006334.809694238</v>
      </c>
      <c r="J16" s="911">
        <v>6643352.6180710616</v>
      </c>
      <c r="K16" s="911">
        <v>5583531.0334320879</v>
      </c>
      <c r="L16" s="911">
        <v>7701651.5546583505</v>
      </c>
      <c r="M16" s="911">
        <v>10500941.840082955</v>
      </c>
      <c r="N16" s="911">
        <v>12224949.831632553</v>
      </c>
      <c r="O16" s="911">
        <v>13195003.55371096</v>
      </c>
      <c r="P16" s="899">
        <v>14323859.222671328</v>
      </c>
      <c r="Q16" s="899">
        <v>13824173.737007424</v>
      </c>
    </row>
    <row r="18" spans="1:1" s="287" customFormat="1" ht="15" customHeight="1">
      <c r="A18" s="912" t="s">
        <v>1930</v>
      </c>
    </row>
  </sheetData>
  <mergeCells count="2">
    <mergeCell ref="A2:A3"/>
    <mergeCell ref="B2:Q2"/>
  </mergeCells>
  <hyperlinks>
    <hyperlink ref="S6" location="'Content Page'!A1" display="Back to Content Page"/>
  </hyperlinks>
  <pageMargins left="0.7" right="0.7" top="0.75" bottom="0.75" header="0.3" footer="0.3"/>
  <pageSetup orientation="portrait" horizontalDpi="1200" verticalDpi="1200"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6"/>
  <sheetViews>
    <sheetView zoomScale="95" zoomScaleNormal="95" workbookViewId="0">
      <selection activeCell="A9" sqref="A9"/>
    </sheetView>
  </sheetViews>
  <sheetFormatPr defaultColWidth="9.1796875" defaultRowHeight="15" customHeight="1"/>
  <cols>
    <col min="1" max="1" width="56" style="289" customWidth="1"/>
    <col min="2" max="17" width="8.7265625" style="289" customWidth="1"/>
    <col min="18" max="18" width="21" style="289" bestFit="1" customWidth="1"/>
    <col min="19" max="25" width="22.54296875" style="289" bestFit="1" customWidth="1"/>
    <col min="26" max="27" width="12" style="289" customWidth="1"/>
    <col min="28" max="16384" width="9.1796875" style="289"/>
  </cols>
  <sheetData>
    <row r="1" spans="1:19" s="136" customFormat="1" ht="21" customHeight="1">
      <c r="A1" s="136" t="s">
        <v>1931</v>
      </c>
    </row>
    <row r="2" spans="1:19" s="136" customFormat="1" ht="15" customHeight="1">
      <c r="A2" s="1163" t="s">
        <v>1845</v>
      </c>
      <c r="B2" s="1166" t="s">
        <v>83</v>
      </c>
      <c r="C2" s="1166"/>
      <c r="D2" s="1166"/>
      <c r="E2" s="1166"/>
      <c r="F2" s="1166"/>
      <c r="G2" s="1166"/>
      <c r="H2" s="1166"/>
      <c r="I2" s="1166"/>
      <c r="J2" s="1166"/>
      <c r="K2" s="1166"/>
      <c r="L2" s="1166"/>
      <c r="M2" s="1166"/>
      <c r="N2" s="1166"/>
      <c r="O2" s="1166"/>
      <c r="P2" s="1166"/>
      <c r="Q2" s="1166"/>
    </row>
    <row r="3" spans="1:19" s="136" customFormat="1" ht="15" customHeight="1">
      <c r="A3" s="1163"/>
      <c r="B3" s="910">
        <v>2000</v>
      </c>
      <c r="C3" s="910">
        <v>2001</v>
      </c>
      <c r="D3" s="910">
        <v>2002</v>
      </c>
      <c r="E3" s="910">
        <v>2003</v>
      </c>
      <c r="F3" s="910">
        <v>2004</v>
      </c>
      <c r="G3" s="910">
        <v>2005</v>
      </c>
      <c r="H3" s="910">
        <v>2006</v>
      </c>
      <c r="I3" s="910">
        <v>2007</v>
      </c>
      <c r="J3" s="910">
        <v>2008</v>
      </c>
      <c r="K3" s="910">
        <v>2009</v>
      </c>
      <c r="L3" s="910">
        <v>2010</v>
      </c>
      <c r="M3" s="910">
        <v>2011</v>
      </c>
      <c r="N3" s="910">
        <v>2012</v>
      </c>
      <c r="O3" s="910">
        <v>2013</v>
      </c>
      <c r="P3" s="910">
        <v>2014</v>
      </c>
      <c r="Q3" s="910">
        <v>2015</v>
      </c>
    </row>
    <row r="4" spans="1:19" ht="15" customHeight="1">
      <c r="A4" s="896" t="s">
        <v>66</v>
      </c>
      <c r="B4" s="913" t="s">
        <v>8</v>
      </c>
      <c r="C4" s="913" t="s">
        <v>8</v>
      </c>
      <c r="D4" s="913">
        <v>5.8870973967810665</v>
      </c>
      <c r="E4" s="913">
        <v>6.1676468154120432</v>
      </c>
      <c r="F4" s="913">
        <v>6.1750309702505284</v>
      </c>
      <c r="G4" s="913">
        <v>5.0108396185031161</v>
      </c>
      <c r="H4" s="913">
        <v>5.1676403939639171</v>
      </c>
      <c r="I4" s="913">
        <v>5.1527394659840615</v>
      </c>
      <c r="J4" s="913">
        <v>4.8344254030786349</v>
      </c>
      <c r="K4" s="913">
        <v>6.6432469300142447</v>
      </c>
      <c r="L4" s="913">
        <v>6.1534792241396392</v>
      </c>
      <c r="M4" s="913">
        <v>5.7907837479596465</v>
      </c>
      <c r="N4" s="913">
        <v>5.9162341956951261</v>
      </c>
      <c r="O4" s="913">
        <v>6.339170902971258</v>
      </c>
      <c r="P4" s="913">
        <v>8.0583535656335421</v>
      </c>
      <c r="Q4" s="913">
        <v>9.9021319048007435</v>
      </c>
      <c r="S4" s="7"/>
    </row>
    <row r="5" spans="1:19" ht="15" customHeight="1">
      <c r="A5" s="896" t="s">
        <v>1846</v>
      </c>
      <c r="B5" s="913" t="s">
        <v>8</v>
      </c>
      <c r="C5" s="913" t="s">
        <v>8</v>
      </c>
      <c r="D5" s="913">
        <v>46.999905463333263</v>
      </c>
      <c r="E5" s="913">
        <v>42.878062180819313</v>
      </c>
      <c r="F5" s="913">
        <v>43.391980196185933</v>
      </c>
      <c r="G5" s="913">
        <v>50.085500761557512</v>
      </c>
      <c r="H5" s="913">
        <v>46.608723638018752</v>
      </c>
      <c r="I5" s="913">
        <v>49.076729568272079</v>
      </c>
      <c r="J5" s="913">
        <v>49.983956296530103</v>
      </c>
      <c r="K5" s="913">
        <v>28.236744936000726</v>
      </c>
      <c r="L5" s="913">
        <v>38.080059902520325</v>
      </c>
      <c r="M5" s="913">
        <v>42.96865104571885</v>
      </c>
      <c r="N5" s="913">
        <v>40.468957040996877</v>
      </c>
      <c r="O5" s="913">
        <v>35.284381071208045</v>
      </c>
      <c r="P5" s="913">
        <v>28.343104664743663</v>
      </c>
      <c r="Q5" s="913">
        <v>23.473117960673449</v>
      </c>
      <c r="S5" s="285" t="s">
        <v>13</v>
      </c>
    </row>
    <row r="6" spans="1:19" ht="15" customHeight="1">
      <c r="A6" s="896" t="s">
        <v>1847</v>
      </c>
      <c r="B6" s="913" t="s">
        <v>8</v>
      </c>
      <c r="C6" s="913" t="s">
        <v>8</v>
      </c>
      <c r="D6" s="913">
        <v>3.6916413738652802</v>
      </c>
      <c r="E6" s="913">
        <v>3.979979517837045</v>
      </c>
      <c r="F6" s="913">
        <v>4.6251285824404773</v>
      </c>
      <c r="G6" s="913">
        <v>3.874559419294596</v>
      </c>
      <c r="H6" s="913">
        <v>3.5963639121794455</v>
      </c>
      <c r="I6" s="913">
        <v>3.3414278309951415</v>
      </c>
      <c r="J6" s="913">
        <v>3.4828354229519047</v>
      </c>
      <c r="K6" s="913">
        <v>5.1264371427755311</v>
      </c>
      <c r="L6" s="913">
        <v>4.5220687621256044</v>
      </c>
      <c r="M6" s="913">
        <v>4.1286646342720354</v>
      </c>
      <c r="N6" s="913">
        <v>4.292006621814771</v>
      </c>
      <c r="O6" s="913">
        <v>4.7024796299689413</v>
      </c>
      <c r="P6" s="913">
        <v>4.9264413407464982</v>
      </c>
      <c r="Q6" s="913">
        <v>5.3254925632919461</v>
      </c>
      <c r="S6" s="499"/>
    </row>
    <row r="7" spans="1:19" ht="15" customHeight="1">
      <c r="A7" s="896" t="s">
        <v>1848</v>
      </c>
      <c r="B7" s="913" t="s">
        <v>8</v>
      </c>
      <c r="C7" s="913" t="s">
        <v>8</v>
      </c>
      <c r="D7" s="913">
        <v>0.39105042520505573</v>
      </c>
      <c r="E7" s="913">
        <v>0.63429336667330749</v>
      </c>
      <c r="F7" s="913">
        <v>0.55193373924843192</v>
      </c>
      <c r="G7" s="913">
        <v>0.28599109507129755</v>
      </c>
      <c r="H7" s="913">
        <v>0.81458426431538289</v>
      </c>
      <c r="I7" s="913">
        <v>1.0830444297417074</v>
      </c>
      <c r="J7" s="913">
        <v>0.55248683575723057</v>
      </c>
      <c r="K7" s="913">
        <v>0.69595719573008452</v>
      </c>
      <c r="L7" s="913">
        <v>0.54745069543395342</v>
      </c>
      <c r="M7" s="913">
        <v>0.41164838201168752</v>
      </c>
      <c r="N7" s="913">
        <v>0.38060158238774827</v>
      </c>
      <c r="O7" s="913">
        <v>0.43803792799465724</v>
      </c>
      <c r="P7" s="913">
        <v>0.42329528717416032</v>
      </c>
      <c r="Q7" s="913">
        <v>0.51424064253329538</v>
      </c>
    </row>
    <row r="8" spans="1:19" ht="15" customHeight="1">
      <c r="A8" s="896" t="s">
        <v>1849</v>
      </c>
      <c r="B8" s="913" t="s">
        <v>8</v>
      </c>
      <c r="C8" s="913" t="s">
        <v>8</v>
      </c>
      <c r="D8" s="913">
        <v>5.4497857220593904</v>
      </c>
      <c r="E8" s="913">
        <v>5.3612564106607801</v>
      </c>
      <c r="F8" s="913">
        <v>5.3980217832130144</v>
      </c>
      <c r="G8" s="913">
        <v>5.5643442615418559</v>
      </c>
      <c r="H8" s="913">
        <v>6.8250439608246198</v>
      </c>
      <c r="I8" s="913">
        <v>7.3253562462894513</v>
      </c>
      <c r="J8" s="913">
        <v>6.6004012601330624</v>
      </c>
      <c r="K8" s="913">
        <v>10.143953095775728</v>
      </c>
      <c r="L8" s="913">
        <v>8.991648685518177</v>
      </c>
      <c r="M8" s="913">
        <v>7.9914015529484743</v>
      </c>
      <c r="N8" s="913">
        <v>10.338177986282982</v>
      </c>
      <c r="O8" s="913">
        <v>11.557681326612208</v>
      </c>
      <c r="P8" s="913">
        <v>12.479114400907292</v>
      </c>
      <c r="Q8" s="913">
        <v>13.041153302791733</v>
      </c>
    </row>
    <row r="9" spans="1:19" ht="15" customHeight="1">
      <c r="A9" s="896" t="s">
        <v>1850</v>
      </c>
      <c r="B9" s="913" t="s">
        <v>8</v>
      </c>
      <c r="C9" s="913" t="s">
        <v>8</v>
      </c>
      <c r="D9" s="913">
        <v>10.679490500145512</v>
      </c>
      <c r="E9" s="913">
        <v>12.048430238078598</v>
      </c>
      <c r="F9" s="913">
        <v>12.126750390958009</v>
      </c>
      <c r="G9" s="913">
        <v>10.908187133301467</v>
      </c>
      <c r="H9" s="913">
        <v>9.328885869070719</v>
      </c>
      <c r="I9" s="913">
        <v>9.2895800710555942</v>
      </c>
      <c r="J9" s="913">
        <v>8.8446456969310656</v>
      </c>
      <c r="K9" s="913">
        <v>12.645669609698251</v>
      </c>
      <c r="L9" s="913">
        <v>11.475854251564696</v>
      </c>
      <c r="M9" s="913">
        <v>10.681791837247143</v>
      </c>
      <c r="N9" s="913">
        <v>10.860212767126564</v>
      </c>
      <c r="O9" s="913">
        <v>11.676404236003906</v>
      </c>
      <c r="P9" s="913">
        <v>13.64138038169683</v>
      </c>
      <c r="Q9" s="913">
        <v>16.394718187949938</v>
      </c>
    </row>
    <row r="10" spans="1:19" ht="15" customHeight="1">
      <c r="A10" s="896" t="s">
        <v>1851</v>
      </c>
      <c r="B10" s="913" t="s">
        <v>8</v>
      </c>
      <c r="C10" s="913" t="s">
        <v>8</v>
      </c>
      <c r="D10" s="913">
        <v>2.8341871302271708</v>
      </c>
      <c r="E10" s="913">
        <v>3.0259331165655037</v>
      </c>
      <c r="F10" s="913">
        <v>2.6332907265441716</v>
      </c>
      <c r="G10" s="913">
        <v>2.9312380957692183</v>
      </c>
      <c r="H10" s="913">
        <v>3.142357714931022</v>
      </c>
      <c r="I10" s="913">
        <v>3.3241810074410751</v>
      </c>
      <c r="J10" s="913">
        <v>3.9432773280854287</v>
      </c>
      <c r="K10" s="913">
        <v>5.4355209641445379</v>
      </c>
      <c r="L10" s="913">
        <v>4.4380038305772702</v>
      </c>
      <c r="M10" s="913">
        <v>4.7070280887220166</v>
      </c>
      <c r="N10" s="913">
        <v>4.4439715225163843</v>
      </c>
      <c r="O10" s="913">
        <v>4.6590953242237694</v>
      </c>
      <c r="P10" s="913">
        <v>4.9015640796865423</v>
      </c>
      <c r="Q10" s="913">
        <v>4.5316369060331159</v>
      </c>
    </row>
    <row r="11" spans="1:19" ht="15" customHeight="1">
      <c r="A11" s="896" t="s">
        <v>1852</v>
      </c>
      <c r="B11" s="913" t="s">
        <v>8</v>
      </c>
      <c r="C11" s="913" t="s">
        <v>8</v>
      </c>
      <c r="D11" s="913">
        <v>7.7262841722939211</v>
      </c>
      <c r="E11" s="913">
        <v>6.6962812297792356</v>
      </c>
      <c r="F11" s="913">
        <v>7.9328088045960587</v>
      </c>
      <c r="G11" s="913">
        <v>5.7751896429804743</v>
      </c>
      <c r="H11" s="913">
        <v>5.575018409648071</v>
      </c>
      <c r="I11" s="913">
        <v>5.8973130403048097</v>
      </c>
      <c r="J11" s="913">
        <v>5.4359261922511743</v>
      </c>
      <c r="K11" s="913">
        <v>7.7247105650867631</v>
      </c>
      <c r="L11" s="913">
        <v>6.4327258811799224</v>
      </c>
      <c r="M11" s="913">
        <v>5.253376478525114</v>
      </c>
      <c r="N11" s="913">
        <v>5.4330186277554153</v>
      </c>
      <c r="O11" s="913">
        <v>5.4314424411035329</v>
      </c>
      <c r="P11" s="913">
        <v>5.187697258007085</v>
      </c>
      <c r="Q11" s="913">
        <v>6.1782625280661296</v>
      </c>
    </row>
    <row r="12" spans="1:19" ht="15" customHeight="1">
      <c r="A12" s="896" t="s">
        <v>1853</v>
      </c>
      <c r="B12" s="913" t="s">
        <v>8</v>
      </c>
      <c r="C12" s="913" t="s">
        <v>8</v>
      </c>
      <c r="D12" s="913">
        <v>8.9475339715656474</v>
      </c>
      <c r="E12" s="913">
        <v>10.6038357762313</v>
      </c>
      <c r="F12" s="913">
        <v>9.5434074425119952</v>
      </c>
      <c r="G12" s="913">
        <v>8.4944779671731965</v>
      </c>
      <c r="H12" s="913">
        <v>8.5703572316068968</v>
      </c>
      <c r="I12" s="913">
        <v>8.7759801900907934</v>
      </c>
      <c r="J12" s="913">
        <v>9.4897356092482585</v>
      </c>
      <c r="K12" s="913">
        <v>13.746151621838919</v>
      </c>
      <c r="L12" s="913">
        <v>10.509773299672045</v>
      </c>
      <c r="M12" s="913">
        <v>9.6722136462387631</v>
      </c>
      <c r="N12" s="913">
        <v>9.6559154153528031</v>
      </c>
      <c r="O12" s="913">
        <v>10.475257964890487</v>
      </c>
      <c r="P12" s="913">
        <v>12.173570267723118</v>
      </c>
      <c r="Q12" s="913">
        <v>11.310422178563709</v>
      </c>
    </row>
    <row r="13" spans="1:19" ht="15" customHeight="1">
      <c r="A13" s="896" t="s">
        <v>1854</v>
      </c>
      <c r="B13" s="913" t="s">
        <v>8</v>
      </c>
      <c r="C13" s="913" t="s">
        <v>8</v>
      </c>
      <c r="D13" s="913">
        <v>8.0287384009376677</v>
      </c>
      <c r="E13" s="913">
        <v>8.6042813479428588</v>
      </c>
      <c r="F13" s="913">
        <v>7.6216473640513804</v>
      </c>
      <c r="G13" s="913">
        <v>7.069672004807293</v>
      </c>
      <c r="H13" s="913">
        <v>10.371024605441185</v>
      </c>
      <c r="I13" s="913">
        <v>6.7336481498252763</v>
      </c>
      <c r="J13" s="913">
        <v>6.8323099550331321</v>
      </c>
      <c r="K13" s="913">
        <v>9.601607938935194</v>
      </c>
      <c r="L13" s="913">
        <v>8.8489354672683813</v>
      </c>
      <c r="M13" s="913">
        <v>8.3944405863562714</v>
      </c>
      <c r="N13" s="913">
        <v>8.2109042400713115</v>
      </c>
      <c r="O13" s="913">
        <v>9.4360491750231876</v>
      </c>
      <c r="P13" s="913">
        <v>9.865478753681252</v>
      </c>
      <c r="Q13" s="913">
        <v>9.3288238252959417</v>
      </c>
    </row>
    <row r="14" spans="1:19" s="901" customFormat="1" ht="15" customHeight="1">
      <c r="A14" s="898" t="s">
        <v>1855</v>
      </c>
      <c r="B14" s="914" t="s">
        <v>8</v>
      </c>
      <c r="C14" s="914" t="s">
        <v>8</v>
      </c>
      <c r="D14" s="914">
        <v>100</v>
      </c>
      <c r="E14" s="915">
        <v>99.999999999999957</v>
      </c>
      <c r="F14" s="914">
        <v>100</v>
      </c>
      <c r="G14" s="914">
        <v>100.00000000000003</v>
      </c>
      <c r="H14" s="914">
        <v>100</v>
      </c>
      <c r="I14" s="914">
        <v>99.999999999999972</v>
      </c>
      <c r="J14" s="914">
        <v>100</v>
      </c>
      <c r="K14" s="914">
        <v>99.999999999999972</v>
      </c>
      <c r="L14" s="914">
        <v>100.00000000000001</v>
      </c>
      <c r="M14" s="914">
        <v>99.999999999999986</v>
      </c>
      <c r="N14" s="914">
        <v>99.999999999999986</v>
      </c>
      <c r="O14" s="914">
        <v>99.999999999999986</v>
      </c>
      <c r="P14" s="914">
        <v>100</v>
      </c>
      <c r="Q14" s="914">
        <v>100</v>
      </c>
    </row>
    <row r="16" spans="1:19" s="287" customFormat="1" ht="15" customHeight="1">
      <c r="A16" s="287" t="s">
        <v>1932</v>
      </c>
    </row>
  </sheetData>
  <mergeCells count="2">
    <mergeCell ref="A2:A3"/>
    <mergeCell ref="B2:Q2"/>
  </mergeCells>
  <hyperlinks>
    <hyperlink ref="S5" location="'Content Page'!A1" display="Back to Content Page"/>
  </hyperlinks>
  <pageMargins left="0.7" right="0.7" top="0.75" bottom="0.75" header="0.3" footer="0.3"/>
  <pageSetup orientation="portrait"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
  <sheetViews>
    <sheetView topLeftCell="B1" zoomScale="89" zoomScaleNormal="89" workbookViewId="0">
      <selection activeCell="A9" sqref="A9"/>
    </sheetView>
  </sheetViews>
  <sheetFormatPr defaultColWidth="9.1796875" defaultRowHeight="15" customHeight="1"/>
  <cols>
    <col min="1" max="1" width="54.7265625" style="289" customWidth="1"/>
    <col min="2" max="17" width="12.7265625" style="289" customWidth="1"/>
    <col min="18" max="18" width="21" style="289" bestFit="1" customWidth="1"/>
    <col min="19" max="25" width="22.54296875" style="289" bestFit="1" customWidth="1"/>
    <col min="26" max="27" width="12" style="289" customWidth="1"/>
    <col min="28" max="16384" width="9.1796875" style="289"/>
  </cols>
  <sheetData>
    <row r="1" spans="1:19" s="136" customFormat="1" ht="15" customHeight="1">
      <c r="A1" s="136" t="s">
        <v>1933</v>
      </c>
    </row>
    <row r="2" spans="1:19" s="136" customFormat="1" ht="15" customHeight="1">
      <c r="A2" s="1163" t="s">
        <v>1888</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c r="S3" s="7"/>
    </row>
    <row r="4" spans="1:19" ht="15" customHeight="1">
      <c r="A4" s="896" t="s">
        <v>1889</v>
      </c>
      <c r="B4" s="897" t="s">
        <v>8</v>
      </c>
      <c r="C4" s="897" t="s">
        <v>8</v>
      </c>
      <c r="D4" s="897">
        <v>276187</v>
      </c>
      <c r="E4" s="897">
        <v>570822</v>
      </c>
      <c r="F4" s="897">
        <v>818775</v>
      </c>
      <c r="G4" s="897">
        <v>1029632</v>
      </c>
      <c r="H4" s="897">
        <v>1222807</v>
      </c>
      <c r="I4" s="897">
        <v>1551012</v>
      </c>
      <c r="J4" s="897">
        <v>1913019</v>
      </c>
      <c r="K4" s="897">
        <v>2360502.2521012565</v>
      </c>
      <c r="L4" s="897">
        <v>2757018.0560567961</v>
      </c>
      <c r="M4" s="897">
        <v>3568471.7192127211</v>
      </c>
      <c r="N4" s="897">
        <v>4328808.5947234919</v>
      </c>
      <c r="O4" s="897">
        <v>4955099.0897998242</v>
      </c>
      <c r="P4" s="897">
        <v>6369353.8129280033</v>
      </c>
      <c r="Q4" s="897">
        <v>7231824.3888435168</v>
      </c>
      <c r="S4" s="285" t="s">
        <v>13</v>
      </c>
    </row>
    <row r="5" spans="1:19" ht="15" customHeight="1">
      <c r="A5" s="896" t="s">
        <v>1890</v>
      </c>
      <c r="B5" s="897" t="s">
        <v>8</v>
      </c>
      <c r="C5" s="897" t="s">
        <v>8</v>
      </c>
      <c r="D5" s="897">
        <v>127292</v>
      </c>
      <c r="E5" s="897">
        <v>290430</v>
      </c>
      <c r="F5" s="897">
        <v>281600</v>
      </c>
      <c r="G5" s="897">
        <v>516512</v>
      </c>
      <c r="H5" s="897">
        <v>645850</v>
      </c>
      <c r="I5" s="897">
        <v>777831</v>
      </c>
      <c r="J5" s="897">
        <v>1117054</v>
      </c>
      <c r="K5" s="897">
        <v>1109812.1861007703</v>
      </c>
      <c r="L5" s="897">
        <v>1312541.91819762</v>
      </c>
      <c r="M5" s="897">
        <v>1914937.10828989</v>
      </c>
      <c r="N5" s="897">
        <v>2181253.1003986602</v>
      </c>
      <c r="O5" s="897">
        <v>2853016.9040687401</v>
      </c>
      <c r="P5" s="897">
        <v>2574808.1912214998</v>
      </c>
      <c r="Q5" s="897">
        <v>2292427.8934506401</v>
      </c>
      <c r="S5" s="499"/>
    </row>
    <row r="6" spans="1:19" ht="15" customHeight="1">
      <c r="A6" s="896" t="s">
        <v>1891</v>
      </c>
      <c r="B6" s="897" t="s">
        <v>8</v>
      </c>
      <c r="C6" s="897" t="s">
        <v>8</v>
      </c>
      <c r="D6" s="897">
        <v>202897</v>
      </c>
      <c r="E6" s="897">
        <v>404677</v>
      </c>
      <c r="F6" s="897">
        <v>607855</v>
      </c>
      <c r="G6" s="897">
        <v>887970</v>
      </c>
      <c r="H6" s="897">
        <v>980907</v>
      </c>
      <c r="I6" s="897">
        <v>1288159</v>
      </c>
      <c r="J6" s="897">
        <v>2046422</v>
      </c>
      <c r="K6" s="897">
        <v>2388265.2045893772</v>
      </c>
      <c r="L6" s="897">
        <v>2171658.5009518368</v>
      </c>
      <c r="M6" s="897">
        <v>2774806.0125803477</v>
      </c>
      <c r="N6" s="897">
        <v>3260098.1365104229</v>
      </c>
      <c r="O6" s="897">
        <v>3449565.7342100707</v>
      </c>
      <c r="P6" s="897">
        <v>3939127.3829228054</v>
      </c>
      <c r="Q6" s="897">
        <v>4771346.7112413086</v>
      </c>
    </row>
    <row r="7" spans="1:19" ht="15" customHeight="1">
      <c r="A7" s="896" t="s">
        <v>1892</v>
      </c>
      <c r="B7" s="897" t="s">
        <v>8</v>
      </c>
      <c r="C7" s="897" t="s">
        <v>8</v>
      </c>
      <c r="D7" s="897">
        <v>379835</v>
      </c>
      <c r="E7" s="897">
        <v>721898</v>
      </c>
      <c r="F7" s="897">
        <v>1148675</v>
      </c>
      <c r="G7" s="897">
        <v>2111487</v>
      </c>
      <c r="H7" s="897">
        <v>2671846</v>
      </c>
      <c r="I7" s="897">
        <v>3399591</v>
      </c>
      <c r="J7" s="897">
        <v>4814772</v>
      </c>
      <c r="K7" s="897">
        <v>3277094.9999999995</v>
      </c>
      <c r="L7" s="897">
        <v>4739836</v>
      </c>
      <c r="M7" s="897">
        <v>6370916</v>
      </c>
      <c r="N7" s="897">
        <v>6838653</v>
      </c>
      <c r="O7" s="897">
        <v>6696079.5887805186</v>
      </c>
      <c r="P7" s="897">
        <v>6402053.2562735761</v>
      </c>
      <c r="Q7" s="897">
        <v>4150853.1703701401</v>
      </c>
    </row>
    <row r="8" spans="1:19" ht="15" customHeight="1">
      <c r="A8" s="896" t="s">
        <v>1893</v>
      </c>
      <c r="B8" s="897" t="s">
        <v>8</v>
      </c>
      <c r="C8" s="897" t="s">
        <v>8</v>
      </c>
      <c r="D8" s="897">
        <v>320827</v>
      </c>
      <c r="E8" s="897">
        <v>658887</v>
      </c>
      <c r="F8" s="897">
        <v>889334</v>
      </c>
      <c r="G8" s="897">
        <v>1323249</v>
      </c>
      <c r="H8" s="897">
        <v>1311648</v>
      </c>
      <c r="I8" s="897">
        <v>2010258</v>
      </c>
      <c r="J8" s="897">
        <v>3247914</v>
      </c>
      <c r="K8" s="897">
        <v>3552143.5835527363</v>
      </c>
      <c r="L8" s="897">
        <v>3279403</v>
      </c>
      <c r="M8" s="897">
        <v>4128189</v>
      </c>
      <c r="N8" s="897">
        <v>4383863</v>
      </c>
      <c r="O8" s="897">
        <v>4758757.7631481942</v>
      </c>
      <c r="P8" s="897">
        <v>4961483.4206745559</v>
      </c>
      <c r="Q8" s="897">
        <v>4622278.3900436265</v>
      </c>
    </row>
    <row r="9" spans="1:19" s="136" customFormat="1" ht="15" customHeight="1">
      <c r="A9" s="898" t="s">
        <v>1857</v>
      </c>
      <c r="B9" s="899" t="s">
        <v>8</v>
      </c>
      <c r="C9" s="899" t="s">
        <v>8</v>
      </c>
      <c r="D9" s="899">
        <v>665385</v>
      </c>
      <c r="E9" s="899">
        <v>1328940</v>
      </c>
      <c r="F9" s="899">
        <v>1967571</v>
      </c>
      <c r="G9" s="899">
        <v>3222352</v>
      </c>
      <c r="H9" s="899">
        <v>4209762</v>
      </c>
      <c r="I9" s="899">
        <v>5006335</v>
      </c>
      <c r="J9" s="899">
        <v>6643353</v>
      </c>
      <c r="K9" s="899">
        <v>5583531.0592386667</v>
      </c>
      <c r="L9" s="899">
        <v>7701651.4752062522</v>
      </c>
      <c r="M9" s="899">
        <v>10500941.840082958</v>
      </c>
      <c r="N9" s="899">
        <v>12224949.831632575</v>
      </c>
      <c r="O9" s="899">
        <v>13195003.553710962</v>
      </c>
      <c r="P9" s="899">
        <v>14323859.22267133</v>
      </c>
      <c r="Q9" s="899">
        <v>13824173.773861978</v>
      </c>
    </row>
    <row r="11" spans="1:19" ht="15" customHeight="1">
      <c r="A11" s="912" t="s">
        <v>1930</v>
      </c>
    </row>
  </sheetData>
  <mergeCells count="2">
    <mergeCell ref="A2:A3"/>
    <mergeCell ref="B2:Q2"/>
  </mergeCells>
  <hyperlinks>
    <hyperlink ref="S4" location="'Content Page'!A1" display="Back to Content Page"/>
  </hyperlinks>
  <pageMargins left="0.7" right="0.7" top="0.75" bottom="0.75" header="0.3" footer="0.3"/>
  <pageSetup orientation="portrait" horizontalDpi="1200" verticalDpi="1200"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
  <sheetViews>
    <sheetView workbookViewId="0">
      <selection activeCell="A9" sqref="A9"/>
    </sheetView>
  </sheetViews>
  <sheetFormatPr defaultColWidth="9.1796875" defaultRowHeight="15" customHeight="1"/>
  <cols>
    <col min="1" max="1" width="53.1796875" style="289" customWidth="1"/>
    <col min="2" max="17" width="8.7265625" style="289" customWidth="1"/>
    <col min="18" max="18" width="21" style="289" bestFit="1" customWidth="1"/>
    <col min="19" max="25" width="22.54296875" style="289" bestFit="1" customWidth="1"/>
    <col min="26" max="27" width="12" style="289" customWidth="1"/>
    <col min="28" max="16384" width="9.1796875" style="289"/>
  </cols>
  <sheetData>
    <row r="1" spans="1:19" s="136" customFormat="1" ht="15" customHeight="1">
      <c r="A1" s="136" t="s">
        <v>1934</v>
      </c>
    </row>
    <row r="2" spans="1:19" s="136" customFormat="1" ht="15" customHeight="1">
      <c r="A2" s="1163" t="s">
        <v>1888</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c r="S3" s="7"/>
    </row>
    <row r="4" spans="1:19" ht="15" customHeight="1">
      <c r="A4" s="896" t="s">
        <v>1889</v>
      </c>
      <c r="B4" s="916" t="s">
        <v>8</v>
      </c>
      <c r="C4" s="916" t="s">
        <v>8</v>
      </c>
      <c r="D4" s="913">
        <v>41.507848839393738</v>
      </c>
      <c r="E4" s="913">
        <v>42.953180730507015</v>
      </c>
      <c r="F4" s="913">
        <v>41.613491965474182</v>
      </c>
      <c r="G4" s="913">
        <v>31.952809624770971</v>
      </c>
      <c r="H4" s="913">
        <v>29.046938995601181</v>
      </c>
      <c r="I4" s="913">
        <v>30.980987089357782</v>
      </c>
      <c r="J4" s="913">
        <v>28.795986002851272</v>
      </c>
      <c r="K4" s="913">
        <v>42.276155125805268</v>
      </c>
      <c r="L4" s="913">
        <v>35.797751494369749</v>
      </c>
      <c r="M4" s="913">
        <v>33.982396755989747</v>
      </c>
      <c r="N4" s="913">
        <v>35.409622569759073</v>
      </c>
      <c r="O4" s="913">
        <v>37.552843920275052</v>
      </c>
      <c r="P4" s="913">
        <v>44.466744010209212</v>
      </c>
      <c r="Q4" s="913">
        <v>52.312886883099452</v>
      </c>
      <c r="S4" s="285" t="s">
        <v>13</v>
      </c>
    </row>
    <row r="5" spans="1:19" ht="15" customHeight="1">
      <c r="A5" s="896" t="s">
        <v>1890</v>
      </c>
      <c r="B5" s="916" t="s">
        <v>8</v>
      </c>
      <c r="C5" s="916" t="s">
        <v>8</v>
      </c>
      <c r="D5" s="913">
        <v>19.130578537237838</v>
      </c>
      <c r="E5" s="913">
        <v>21.854259785994852</v>
      </c>
      <c r="F5" s="913">
        <v>14.312062944615466</v>
      </c>
      <c r="G5" s="913">
        <v>16.02903717533032</v>
      </c>
      <c r="H5" s="913">
        <v>15.341722406159777</v>
      </c>
      <c r="I5" s="913">
        <v>15.536934703730374</v>
      </c>
      <c r="J5" s="913">
        <v>16.814611537276434</v>
      </c>
      <c r="K5" s="913">
        <v>19.876529284536602</v>
      </c>
      <c r="L5" s="913">
        <v>17.042343741768317</v>
      </c>
      <c r="M5" s="913">
        <v>18.235860529961396</v>
      </c>
      <c r="N5" s="913">
        <v>17.842634370200649</v>
      </c>
      <c r="O5" s="913">
        <v>21.62194873578763</v>
      </c>
      <c r="P5" s="913">
        <v>17.975659710102278</v>
      </c>
      <c r="Q5" s="913">
        <v>16.582747952612127</v>
      </c>
      <c r="S5" s="499"/>
    </row>
    <row r="6" spans="1:19" ht="15" customHeight="1">
      <c r="A6" s="896" t="s">
        <v>1891</v>
      </c>
      <c r="B6" s="916" t="s">
        <v>8</v>
      </c>
      <c r="C6" s="916" t="s">
        <v>8</v>
      </c>
      <c r="D6" s="913">
        <v>30.493173125333456</v>
      </c>
      <c r="E6" s="913">
        <v>30.451111412102875</v>
      </c>
      <c r="F6" s="913">
        <v>30.893675501417739</v>
      </c>
      <c r="G6" s="913">
        <v>27.556579790165692</v>
      </c>
      <c r="H6" s="913">
        <v>23.300770922441696</v>
      </c>
      <c r="I6" s="913">
        <v>25.730579355956003</v>
      </c>
      <c r="J6" s="913">
        <v>30.804053314643976</v>
      </c>
      <c r="K6" s="913">
        <v>42.773384427363162</v>
      </c>
      <c r="L6" s="913">
        <v>28.19730947242947</v>
      </c>
      <c r="M6" s="913">
        <v>26.424353689767948</v>
      </c>
      <c r="N6" s="913">
        <v>26.667578856436542</v>
      </c>
      <c r="O6" s="913">
        <v>26.142969345695366</v>
      </c>
      <c r="P6" s="913">
        <v>27.500461444692821</v>
      </c>
      <c r="Q6" s="913">
        <v>34.514516305218329</v>
      </c>
    </row>
    <row r="7" spans="1:19" ht="15" customHeight="1">
      <c r="A7" s="896" t="s">
        <v>1892</v>
      </c>
      <c r="B7" s="916" t="s">
        <v>8</v>
      </c>
      <c r="C7" s="916" t="s">
        <v>8</v>
      </c>
      <c r="D7" s="913">
        <v>57.084995904626645</v>
      </c>
      <c r="E7" s="913">
        <v>54.321338811383512</v>
      </c>
      <c r="F7" s="913">
        <v>58.380358319979308</v>
      </c>
      <c r="G7" s="913">
        <v>65.526267769629143</v>
      </c>
      <c r="H7" s="913">
        <v>63.467863503922551</v>
      </c>
      <c r="I7" s="913">
        <v>67.905783372467084</v>
      </c>
      <c r="J7" s="913">
        <v>72.475028799463161</v>
      </c>
      <c r="K7" s="913">
        <v>58.69216030557628</v>
      </c>
      <c r="L7" s="913">
        <v>61.543112087827446</v>
      </c>
      <c r="M7" s="913">
        <v>60.66994843911705</v>
      </c>
      <c r="N7" s="913">
        <v>55.940131404913387</v>
      </c>
      <c r="O7" s="913">
        <v>50.747084390873951</v>
      </c>
      <c r="P7" s="913">
        <v>44.695030555317231</v>
      </c>
      <c r="Q7" s="913">
        <v>30.02604884943182</v>
      </c>
    </row>
    <row r="8" spans="1:19" ht="15" customHeight="1">
      <c r="A8" s="896" t="s">
        <v>1893</v>
      </c>
      <c r="B8" s="916" t="s">
        <v>8</v>
      </c>
      <c r="C8" s="916" t="s">
        <v>8</v>
      </c>
      <c r="D8" s="913">
        <v>48.21674669552214</v>
      </c>
      <c r="E8" s="913">
        <v>49.579890739988265</v>
      </c>
      <c r="F8" s="913">
        <v>45.199588731486692</v>
      </c>
      <c r="G8" s="913">
        <v>41.064694359896123</v>
      </c>
      <c r="H8" s="913">
        <v>31.157295828125196</v>
      </c>
      <c r="I8" s="913">
        <v>40.154284521511244</v>
      </c>
      <c r="J8" s="913">
        <v>48.88967965423484</v>
      </c>
      <c r="K8" s="913">
        <v>63.618229143281305</v>
      </c>
      <c r="L8" s="913">
        <v>42.580516796394981</v>
      </c>
      <c r="M8" s="913">
        <v>39.312559414836137</v>
      </c>
      <c r="N8" s="913">
        <v>35.859967201309644</v>
      </c>
      <c r="O8" s="913">
        <v>36.064846392632013</v>
      </c>
      <c r="P8" s="913">
        <v>34.637895720321552</v>
      </c>
      <c r="Q8" s="913">
        <v>33.436199990361722</v>
      </c>
    </row>
    <row r="9" spans="1:19" s="136" customFormat="1" ht="15" customHeight="1">
      <c r="A9" s="898" t="s">
        <v>1857</v>
      </c>
      <c r="B9" s="917" t="s">
        <v>8</v>
      </c>
      <c r="C9" s="917" t="s">
        <v>8</v>
      </c>
      <c r="D9" s="914">
        <v>100.00000000000001</v>
      </c>
      <c r="E9" s="914">
        <v>100</v>
      </c>
      <c r="F9" s="914">
        <v>100</v>
      </c>
      <c r="G9" s="914">
        <v>100</v>
      </c>
      <c r="H9" s="914">
        <v>100</v>
      </c>
      <c r="I9" s="914">
        <v>100</v>
      </c>
      <c r="J9" s="914">
        <v>100</v>
      </c>
      <c r="K9" s="914">
        <v>100.00000000000003</v>
      </c>
      <c r="L9" s="914">
        <v>100</v>
      </c>
      <c r="M9" s="914">
        <v>100</v>
      </c>
      <c r="N9" s="914">
        <v>100</v>
      </c>
      <c r="O9" s="914">
        <v>99.999999999999972</v>
      </c>
      <c r="P9" s="914">
        <v>99.999999999999972</v>
      </c>
      <c r="Q9" s="914">
        <v>100</v>
      </c>
    </row>
    <row r="10" spans="1:19" ht="11.25" customHeight="1"/>
    <row r="11" spans="1:19" s="287" customFormat="1" ht="15" customHeight="1">
      <c r="A11" s="287" t="s">
        <v>1935</v>
      </c>
    </row>
  </sheetData>
  <mergeCells count="2">
    <mergeCell ref="A2:A3"/>
    <mergeCell ref="B2:Q2"/>
  </mergeCells>
  <hyperlinks>
    <hyperlink ref="S4" location="'Content Page'!A1" display="Back to Content Page"/>
  </hyperlinks>
  <pageMargins left="0.7" right="0.7" top="0.75" bottom="0.75" header="0.3" footer="0.3"/>
  <pageSetup orientation="portrait"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zoomScale="96" zoomScaleNormal="96" workbookViewId="0">
      <selection activeCell="A9" sqref="A9"/>
    </sheetView>
  </sheetViews>
  <sheetFormatPr defaultColWidth="9.1796875" defaultRowHeight="15" customHeight="1"/>
  <cols>
    <col min="1" max="1" width="53.54296875" style="289" customWidth="1"/>
    <col min="2" max="2" width="9.54296875" style="289" bestFit="1" customWidth="1"/>
    <col min="3" max="7" width="9.26953125" style="289" bestFit="1" customWidth="1"/>
    <col min="8" max="10" width="9.54296875" style="289" bestFit="1" customWidth="1"/>
    <col min="11" max="11" width="9.26953125" style="289" bestFit="1" customWidth="1"/>
    <col min="12" max="12" width="9.54296875" style="289" bestFit="1" customWidth="1"/>
    <col min="13" max="16" width="9.54296875" style="289" customWidth="1"/>
    <col min="17" max="24" width="9.26953125" style="289" bestFit="1" customWidth="1"/>
    <col min="25" max="16384" width="9.1796875" style="289"/>
  </cols>
  <sheetData>
    <row r="1" spans="1:19" s="136" customFormat="1" ht="15" customHeight="1">
      <c r="A1" s="136" t="s">
        <v>1936</v>
      </c>
    </row>
    <row r="2" spans="1:19" s="136" customFormat="1" ht="15" customHeight="1">
      <c r="A2" s="1163" t="s">
        <v>1845</v>
      </c>
      <c r="B2" s="1166" t="s">
        <v>83</v>
      </c>
      <c r="C2" s="1166"/>
      <c r="D2" s="1166"/>
      <c r="E2" s="1166"/>
      <c r="F2" s="1166"/>
      <c r="G2" s="1166"/>
      <c r="H2" s="1166"/>
      <c r="I2" s="1166"/>
      <c r="J2" s="1166"/>
      <c r="K2" s="1166"/>
      <c r="L2" s="1166"/>
      <c r="M2" s="1166"/>
      <c r="N2" s="1166"/>
      <c r="O2" s="1166"/>
      <c r="P2" s="1166"/>
      <c r="Q2" s="1166"/>
    </row>
    <row r="3" spans="1:19" s="136" customFormat="1" ht="15" customHeight="1">
      <c r="A3" s="1163"/>
      <c r="B3" s="910">
        <v>2000</v>
      </c>
      <c r="C3" s="910">
        <v>2001</v>
      </c>
      <c r="D3" s="910">
        <v>2002</v>
      </c>
      <c r="E3" s="910">
        <v>2003</v>
      </c>
      <c r="F3" s="910">
        <v>2004</v>
      </c>
      <c r="G3" s="910">
        <v>2005</v>
      </c>
      <c r="H3" s="910">
        <v>2006</v>
      </c>
      <c r="I3" s="910">
        <v>2007</v>
      </c>
      <c r="J3" s="910">
        <v>2008</v>
      </c>
      <c r="K3" s="910">
        <v>2009</v>
      </c>
      <c r="L3" s="910">
        <v>2010</v>
      </c>
      <c r="M3" s="910">
        <v>2011</v>
      </c>
      <c r="N3" s="910">
        <v>2012</v>
      </c>
      <c r="O3" s="910">
        <v>2013</v>
      </c>
      <c r="P3" s="910">
        <v>2014</v>
      </c>
      <c r="Q3" s="910">
        <v>2015</v>
      </c>
    </row>
    <row r="4" spans="1:19" ht="15" customHeight="1">
      <c r="A4" s="896" t="s">
        <v>66</v>
      </c>
      <c r="B4" s="913" t="s">
        <v>8</v>
      </c>
      <c r="C4" s="913">
        <v>18</v>
      </c>
      <c r="D4" s="913">
        <v>13.3</v>
      </c>
      <c r="E4" s="913">
        <v>8.0228424684043915</v>
      </c>
      <c r="F4" s="913">
        <v>9.0730960346330392</v>
      </c>
      <c r="G4" s="913">
        <v>4.5491342660445468</v>
      </c>
      <c r="H4" s="913">
        <v>16.303107410926287</v>
      </c>
      <c r="I4" s="913">
        <v>5.5773228697897821</v>
      </c>
      <c r="J4" s="913">
        <v>4.7529716737732883</v>
      </c>
      <c r="K4" s="913">
        <v>5.7326318244492711</v>
      </c>
      <c r="L4" s="913">
        <v>8.5379115564017951</v>
      </c>
      <c r="M4" s="913">
        <v>9.1561937650993315</v>
      </c>
      <c r="N4" s="913">
        <v>7.1103770200936509</v>
      </c>
      <c r="O4" s="913">
        <v>4.0196696593942676</v>
      </c>
      <c r="P4" s="913">
        <v>23.097222635983002</v>
      </c>
      <c r="Q4" s="913">
        <v>10.058690595988494</v>
      </c>
      <c r="S4" s="7"/>
    </row>
    <row r="5" spans="1:19" ht="15" customHeight="1">
      <c r="A5" s="896" t="s">
        <v>1846</v>
      </c>
      <c r="B5" s="913" t="s">
        <v>8</v>
      </c>
      <c r="C5" s="913">
        <v>1.4</v>
      </c>
      <c r="D5" s="913">
        <v>17.8</v>
      </c>
      <c r="E5" s="913">
        <v>-2.5197371884781603</v>
      </c>
      <c r="F5" s="913">
        <v>13.485876434140721</v>
      </c>
      <c r="G5" s="913">
        <v>23.142305543552226</v>
      </c>
      <c r="H5" s="913">
        <v>13.763237569899019</v>
      </c>
      <c r="I5" s="913">
        <v>21.659261857159336</v>
      </c>
      <c r="J5" s="913">
        <v>9.9422450344115845</v>
      </c>
      <c r="K5" s="913">
        <v>-6.0419795391099029</v>
      </c>
      <c r="L5" s="913">
        <v>-2.5298615650341389</v>
      </c>
      <c r="M5" s="913">
        <v>-5.0529536664419794</v>
      </c>
      <c r="N5" s="913">
        <v>8.3362927296315661</v>
      </c>
      <c r="O5" s="913">
        <v>-0.79622628873842416</v>
      </c>
      <c r="P5" s="913">
        <v>-2.4361989881184059</v>
      </c>
      <c r="Q5" s="913">
        <v>11.238599392603319</v>
      </c>
      <c r="S5" s="285" t="s">
        <v>13</v>
      </c>
    </row>
    <row r="6" spans="1:19" ht="15" customHeight="1">
      <c r="A6" s="896" t="s">
        <v>1847</v>
      </c>
      <c r="B6" s="913" t="s">
        <v>8</v>
      </c>
      <c r="C6" s="913">
        <v>9.8000000000000007</v>
      </c>
      <c r="D6" s="913">
        <v>10.199999999999999</v>
      </c>
      <c r="E6" s="913">
        <v>5.3516705911853251</v>
      </c>
      <c r="F6" s="913">
        <v>16.575601930589784</v>
      </c>
      <c r="G6" s="913">
        <v>6.1252953728033788</v>
      </c>
      <c r="H6" s="913">
        <v>6.5483297136751872</v>
      </c>
      <c r="I6" s="913">
        <v>2.0165568069162561</v>
      </c>
      <c r="J6" s="913">
        <v>5.9146044636257216</v>
      </c>
      <c r="K6" s="913">
        <v>6.7556333058800675</v>
      </c>
      <c r="L6" s="913">
        <v>9.5550727988410529</v>
      </c>
      <c r="M6" s="913">
        <v>9.0810997738285408</v>
      </c>
      <c r="N6" s="913">
        <v>9.5625302260037586</v>
      </c>
      <c r="O6" s="913">
        <v>7.7242535068887861</v>
      </c>
      <c r="P6" s="913">
        <v>2.329943622053321</v>
      </c>
      <c r="Q6" s="913">
        <v>-1.0609059230782663</v>
      </c>
      <c r="S6" s="499"/>
    </row>
    <row r="7" spans="1:19" ht="15" customHeight="1">
      <c r="A7" s="896" t="s">
        <v>1848</v>
      </c>
      <c r="B7" s="913" t="s">
        <v>8</v>
      </c>
      <c r="C7" s="913" t="s">
        <v>8</v>
      </c>
      <c r="D7" s="913" t="s">
        <v>8</v>
      </c>
      <c r="E7" s="913">
        <v>12.406896637576878</v>
      </c>
      <c r="F7" s="913">
        <v>14.162145772567669</v>
      </c>
      <c r="G7" s="913">
        <v>7.093181395786786</v>
      </c>
      <c r="H7" s="913">
        <v>33.460399102789182</v>
      </c>
      <c r="I7" s="913">
        <v>9.5352907985221123</v>
      </c>
      <c r="J7" s="913">
        <v>8.1069648018453648</v>
      </c>
      <c r="K7" s="913">
        <v>5.9314226409341302</v>
      </c>
      <c r="L7" s="913">
        <v>9.8312510287014163</v>
      </c>
      <c r="M7" s="913">
        <v>3.852906146651037</v>
      </c>
      <c r="N7" s="913">
        <v>10.255634546407919</v>
      </c>
      <c r="O7" s="913">
        <v>25.293899486730709</v>
      </c>
      <c r="P7" s="913">
        <v>3.5979524433576273</v>
      </c>
      <c r="Q7" s="913">
        <v>10.594255097996367</v>
      </c>
    </row>
    <row r="8" spans="1:19" ht="15" customHeight="1">
      <c r="A8" s="896" t="s">
        <v>1849</v>
      </c>
      <c r="B8" s="913" t="s">
        <v>8</v>
      </c>
      <c r="C8" s="913">
        <v>8.5</v>
      </c>
      <c r="D8" s="913">
        <v>10</v>
      </c>
      <c r="E8" s="913">
        <v>16.316446478830727</v>
      </c>
      <c r="F8" s="913">
        <v>24.076789034799063</v>
      </c>
      <c r="G8" s="913">
        <v>12.906495728023913</v>
      </c>
      <c r="H8" s="913">
        <v>11.649101424090063</v>
      </c>
      <c r="I8" s="913">
        <v>17.688992700468305</v>
      </c>
      <c r="J8" s="913">
        <v>8.933004526859861</v>
      </c>
      <c r="K8" s="913">
        <v>5.8741483270662513</v>
      </c>
      <c r="L8" s="913">
        <v>12.563809011657796</v>
      </c>
      <c r="M8" s="913">
        <v>8.3990888755678839</v>
      </c>
      <c r="N8" s="913">
        <v>23.917149529441346</v>
      </c>
      <c r="O8" s="913">
        <v>16.148479924496641</v>
      </c>
      <c r="P8" s="913">
        <v>4.0999999999999943</v>
      </c>
      <c r="Q8" s="913">
        <v>-2.1790178644860703</v>
      </c>
    </row>
    <row r="9" spans="1:19" ht="15" customHeight="1">
      <c r="A9" s="896" t="s">
        <v>1850</v>
      </c>
      <c r="B9" s="913" t="s">
        <v>8</v>
      </c>
      <c r="C9" s="913">
        <v>6</v>
      </c>
      <c r="D9" s="913">
        <v>11.7</v>
      </c>
      <c r="E9" s="913">
        <v>6.1913494184301214</v>
      </c>
      <c r="F9" s="913">
        <v>6.2408463955123636</v>
      </c>
      <c r="G9" s="913">
        <v>10.362334196563154</v>
      </c>
      <c r="H9" s="913">
        <v>4.0614394638209887</v>
      </c>
      <c r="I9" s="913">
        <v>13.557828514002807</v>
      </c>
      <c r="J9" s="913">
        <v>17.602480388289791</v>
      </c>
      <c r="K9" s="913">
        <v>7.8806452524225108</v>
      </c>
      <c r="L9" s="913">
        <v>8.53061003596045</v>
      </c>
      <c r="M9" s="913">
        <v>8.7800000000000153</v>
      </c>
      <c r="N9" s="913">
        <v>7.0050092209244781</v>
      </c>
      <c r="O9" s="913">
        <v>5.6106703012080317</v>
      </c>
      <c r="P9" s="913">
        <v>13.260768904754386</v>
      </c>
      <c r="Q9" s="913">
        <v>3.9631707658729738</v>
      </c>
    </row>
    <row r="10" spans="1:19" ht="15" customHeight="1">
      <c r="A10" s="896" t="s">
        <v>1851</v>
      </c>
      <c r="B10" s="913" t="s">
        <v>8</v>
      </c>
      <c r="C10" s="913">
        <v>5.9</v>
      </c>
      <c r="D10" s="913">
        <v>11.5</v>
      </c>
      <c r="E10" s="913">
        <v>1.7477496330680964</v>
      </c>
      <c r="F10" s="913">
        <v>6.4111581949609047</v>
      </c>
      <c r="G10" s="913">
        <v>1.1006909697639458</v>
      </c>
      <c r="H10" s="913">
        <v>9.2171441955303521</v>
      </c>
      <c r="I10" s="913">
        <v>8.9700919961549772</v>
      </c>
      <c r="J10" s="913">
        <v>27.504639366302456</v>
      </c>
      <c r="K10" s="913">
        <v>10.91553192155088</v>
      </c>
      <c r="L10" s="913">
        <v>8.3448787836442477</v>
      </c>
      <c r="M10" s="913">
        <v>38.857069008272163</v>
      </c>
      <c r="N10" s="913">
        <v>8.0131795306699303</v>
      </c>
      <c r="O10" s="913">
        <v>11.952319278734478</v>
      </c>
      <c r="P10" s="913">
        <v>10.475570060646476</v>
      </c>
      <c r="Q10" s="913">
        <v>-13.034612556887964</v>
      </c>
    </row>
    <row r="11" spans="1:19" ht="15" customHeight="1">
      <c r="A11" s="896" t="s">
        <v>1852</v>
      </c>
      <c r="B11" s="913" t="s">
        <v>8</v>
      </c>
      <c r="C11" s="913" t="s">
        <v>8</v>
      </c>
      <c r="D11" s="913" t="s">
        <v>8</v>
      </c>
      <c r="E11" s="913">
        <v>3.947914510284761</v>
      </c>
      <c r="F11" s="913">
        <v>2.4240936711007492</v>
      </c>
      <c r="G11" s="913">
        <v>7.9364920876740683</v>
      </c>
      <c r="H11" s="913">
        <v>8.3583412904914667</v>
      </c>
      <c r="I11" s="913">
        <v>4.9213152601711272</v>
      </c>
      <c r="J11" s="913">
        <v>10.401983632702681</v>
      </c>
      <c r="K11" s="913">
        <v>6.3503697921021995</v>
      </c>
      <c r="L11" s="913">
        <v>4.8695356715702474</v>
      </c>
      <c r="M11" s="913">
        <v>4.8046686965218726</v>
      </c>
      <c r="N11" s="913">
        <v>13.815947827697016</v>
      </c>
      <c r="O11" s="913">
        <v>1.0131669503447682</v>
      </c>
      <c r="P11" s="913">
        <v>-5.8531220600458482</v>
      </c>
      <c r="Q11" s="913">
        <v>9.4118853730893193</v>
      </c>
    </row>
    <row r="12" spans="1:19" ht="15" customHeight="1">
      <c r="A12" s="896" t="s">
        <v>1853</v>
      </c>
      <c r="B12" s="913" t="s">
        <v>8</v>
      </c>
      <c r="C12" s="913">
        <v>1.3</v>
      </c>
      <c r="D12" s="913">
        <v>2.9</v>
      </c>
      <c r="E12" s="913">
        <v>6.9325946697260861</v>
      </c>
      <c r="F12" s="913">
        <v>8.470731438345382</v>
      </c>
      <c r="G12" s="913">
        <v>11.464355256626391</v>
      </c>
      <c r="H12" s="913">
        <v>11.533561534930129</v>
      </c>
      <c r="I12" s="913">
        <v>9.6339991992510505</v>
      </c>
      <c r="J12" s="913">
        <v>7.9702936445398223</v>
      </c>
      <c r="K12" s="913">
        <v>11.164545077272294</v>
      </c>
      <c r="L12" s="913">
        <v>2.8497365287811931</v>
      </c>
      <c r="M12" s="913">
        <v>6.5564548115140155</v>
      </c>
      <c r="N12" s="913">
        <v>3.1270190236879074</v>
      </c>
      <c r="O12" s="913">
        <v>9.3668713828797081</v>
      </c>
      <c r="P12" s="913">
        <v>9.8121598561963026</v>
      </c>
      <c r="Q12" s="913">
        <v>-7.0022128663311207</v>
      </c>
    </row>
    <row r="13" spans="1:19" ht="15" customHeight="1">
      <c r="A13" s="896" t="s">
        <v>1854</v>
      </c>
      <c r="B13" s="913" t="s">
        <v>8</v>
      </c>
      <c r="C13" s="913" t="s">
        <v>8</v>
      </c>
      <c r="D13" s="913" t="s">
        <v>8</v>
      </c>
      <c r="E13" s="913">
        <v>4.2381278669013227</v>
      </c>
      <c r="F13" s="913">
        <v>12.316327343685614</v>
      </c>
      <c r="G13" s="913">
        <v>5.5534777834125322</v>
      </c>
      <c r="H13" s="913">
        <v>12.108278202153855</v>
      </c>
      <c r="I13" s="913">
        <v>-5.536193309816511</v>
      </c>
      <c r="J13" s="913">
        <v>7.9051636217020445</v>
      </c>
      <c r="K13" s="913">
        <v>7.8416534231561315</v>
      </c>
      <c r="L13" s="913">
        <v>10.049269341709802</v>
      </c>
      <c r="M13" s="913">
        <v>7.4400616993791573</v>
      </c>
      <c r="N13" s="913">
        <v>0.45331401406096461</v>
      </c>
      <c r="O13" s="913">
        <v>10.816483810780881</v>
      </c>
      <c r="P13" s="913">
        <v>-2.1828194739939732</v>
      </c>
      <c r="Q13" s="913">
        <v>-18.938502825818787</v>
      </c>
    </row>
    <row r="14" spans="1:19" s="901" customFormat="1" ht="15" customHeight="1">
      <c r="A14" s="898" t="s">
        <v>1855</v>
      </c>
      <c r="B14" s="914" t="s">
        <v>8</v>
      </c>
      <c r="C14" s="915">
        <v>3.2</v>
      </c>
      <c r="D14" s="915">
        <v>15.4</v>
      </c>
      <c r="E14" s="915">
        <v>2.3845035207606884</v>
      </c>
      <c r="F14" s="915">
        <v>11.598681006657955</v>
      </c>
      <c r="G14" s="915">
        <v>14.875170984485251</v>
      </c>
      <c r="H14" s="915">
        <v>11.801208075620735</v>
      </c>
      <c r="I14" s="915">
        <v>13.860795657563713</v>
      </c>
      <c r="J14" s="915">
        <v>10.49818508293032</v>
      </c>
      <c r="K14" s="915">
        <v>1.0112166116127241</v>
      </c>
      <c r="L14" s="915">
        <v>4.9868441592201549</v>
      </c>
      <c r="M14" s="915">
        <v>4.2407817730103261</v>
      </c>
      <c r="N14" s="915">
        <v>8.5528087618522477</v>
      </c>
      <c r="O14" s="915">
        <v>5.0170140756690529</v>
      </c>
      <c r="P14" s="914">
        <v>3.7590496503151201</v>
      </c>
      <c r="Q14" s="914">
        <v>1.3997774384754962</v>
      </c>
    </row>
    <row r="15" spans="1:19" s="903" customFormat="1" ht="15" customHeight="1">
      <c r="A15" s="896" t="s">
        <v>1856</v>
      </c>
      <c r="B15" s="913" t="s">
        <v>8</v>
      </c>
      <c r="C15" s="918">
        <v>1.2</v>
      </c>
      <c r="D15" s="918">
        <v>-51</v>
      </c>
      <c r="E15" s="918">
        <v>78.656494231484942</v>
      </c>
      <c r="F15" s="918">
        <v>37.337542842028853</v>
      </c>
      <c r="G15" s="918">
        <v>3.5645808112835908</v>
      </c>
      <c r="H15" s="918">
        <v>17.218262548366667</v>
      </c>
      <c r="I15" s="918">
        <v>7.8024727549066597</v>
      </c>
      <c r="J15" s="918">
        <v>8.8415624104670059</v>
      </c>
      <c r="K15" s="918">
        <v>10.925062369993839</v>
      </c>
      <c r="L15" s="918">
        <v>-7.0563421542964448</v>
      </c>
      <c r="M15" s="918">
        <v>13.13300007576423</v>
      </c>
      <c r="N15" s="918">
        <v>-12.287511380563615</v>
      </c>
      <c r="O15" s="918">
        <v>5.342798110167152</v>
      </c>
      <c r="P15" s="913">
        <v>-16.211864884654332</v>
      </c>
      <c r="Q15" s="913">
        <v>46.916250525322056</v>
      </c>
    </row>
    <row r="16" spans="1:19" s="901" customFormat="1" ht="15" customHeight="1">
      <c r="A16" s="898" t="s">
        <v>1857</v>
      </c>
      <c r="B16" s="914">
        <v>3</v>
      </c>
      <c r="C16" s="915">
        <v>3.1</v>
      </c>
      <c r="D16" s="915">
        <v>14.4</v>
      </c>
      <c r="E16" s="915">
        <v>2.9898500041912257</v>
      </c>
      <c r="F16" s="915">
        <v>11.245473092874207</v>
      </c>
      <c r="G16" s="915">
        <v>14.863604437733599</v>
      </c>
      <c r="H16" s="915">
        <v>11.697057851690133</v>
      </c>
      <c r="I16" s="915">
        <v>13.853950382334375</v>
      </c>
      <c r="J16" s="915">
        <v>10.475557015088441</v>
      </c>
      <c r="K16" s="915">
        <v>0.84347717404969558</v>
      </c>
      <c r="L16" s="915">
        <v>5.1962451024751175</v>
      </c>
      <c r="M16" s="915">
        <v>4.0775616383102715</v>
      </c>
      <c r="N16" s="915">
        <v>8.8368473622775952</v>
      </c>
      <c r="O16" s="915">
        <v>4.9967986358912668</v>
      </c>
      <c r="P16" s="914">
        <v>3.9999170269501008</v>
      </c>
      <c r="Q16" s="914">
        <v>0.88368928244454992</v>
      </c>
    </row>
    <row r="18" spans="1:1" s="287" customFormat="1" ht="15" customHeight="1">
      <c r="A18" s="912" t="s">
        <v>1930</v>
      </c>
    </row>
  </sheetData>
  <mergeCells count="2">
    <mergeCell ref="A2:A3"/>
    <mergeCell ref="B2:Q2"/>
  </mergeCells>
  <hyperlinks>
    <hyperlink ref="S5" location="'Content Page'!A1" display="Back to Content Page"/>
  </hyperlinks>
  <pageMargins left="0.7" right="0.7" top="0.75" bottom="0.75" header="0.3" footer="0.3"/>
  <pageSetup orientation="portrait" r:id="rId1"/>
  <drawing r:id="rId2"/>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zoomScale="91" zoomScaleNormal="91" workbookViewId="0">
      <selection activeCell="A9" sqref="A9"/>
    </sheetView>
  </sheetViews>
  <sheetFormatPr defaultColWidth="9.1796875" defaultRowHeight="15" customHeight="1"/>
  <cols>
    <col min="1" max="1" width="56.1796875" style="289" customWidth="1"/>
    <col min="2" max="17" width="10.7265625" style="289" customWidth="1"/>
    <col min="18" max="18" width="7.1796875" style="289" customWidth="1"/>
    <col min="19" max="25" width="22.54296875" style="289" bestFit="1" customWidth="1"/>
    <col min="26" max="27" width="12" style="289" customWidth="1"/>
    <col min="28" max="16384" width="9.1796875" style="289"/>
  </cols>
  <sheetData>
    <row r="1" spans="1:19" s="136" customFormat="1" ht="15" customHeight="1">
      <c r="A1" s="136" t="s">
        <v>1937</v>
      </c>
    </row>
    <row r="2" spans="1:19" s="136" customFormat="1" ht="15" customHeight="1">
      <c r="A2" s="1163" t="s">
        <v>1845</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row>
    <row r="4" spans="1:19" ht="15" customHeight="1">
      <c r="A4" s="896" t="s">
        <v>66</v>
      </c>
      <c r="B4" s="897">
        <v>825.34179432071028</v>
      </c>
      <c r="C4" s="897">
        <v>830.63263545907853</v>
      </c>
      <c r="D4" s="897">
        <v>834.80255050701328</v>
      </c>
      <c r="E4" s="897">
        <v>1012.2265413837201</v>
      </c>
      <c r="F4" s="897">
        <v>949.85060322618335</v>
      </c>
      <c r="G4" s="897">
        <v>927.94102274492911</v>
      </c>
      <c r="H4" s="897">
        <v>1210.7248659568056</v>
      </c>
      <c r="I4" s="897">
        <v>1504.7116433722226</v>
      </c>
      <c r="J4" s="897">
        <v>1887.4635581239461</v>
      </c>
      <c r="K4" s="897">
        <v>2070.9641772130035</v>
      </c>
      <c r="L4" s="897">
        <v>2161.2941158775443</v>
      </c>
      <c r="M4" s="897">
        <v>2635.9576260130352</v>
      </c>
      <c r="N4" s="897">
        <v>2961.3046089036779</v>
      </c>
      <c r="O4" s="897">
        <v>2876.8</v>
      </c>
      <c r="P4" s="897">
        <v>3045.270217195336</v>
      </c>
      <c r="Q4" s="897">
        <v>3168.6493516773035</v>
      </c>
      <c r="S4" s="7"/>
    </row>
    <row r="5" spans="1:19" ht="15" customHeight="1">
      <c r="A5" s="896" t="s">
        <v>1846</v>
      </c>
      <c r="B5" s="897">
        <v>10024.063714008707</v>
      </c>
      <c r="C5" s="897">
        <v>10418.17003106807</v>
      </c>
      <c r="D5" s="897">
        <v>10090.261854416951</v>
      </c>
      <c r="E5" s="897">
        <v>9725.7673877882917</v>
      </c>
      <c r="F5" s="897">
        <v>10801.495220797875</v>
      </c>
      <c r="G5" s="897">
        <v>16105.078736974352</v>
      </c>
      <c r="H5" s="897">
        <v>19018.954316922925</v>
      </c>
      <c r="I5" s="897">
        <v>19567.658943742845</v>
      </c>
      <c r="J5" s="897">
        <v>18643.480728793253</v>
      </c>
      <c r="K5" s="897">
        <v>11209.582175712914</v>
      </c>
      <c r="L5" s="897">
        <v>16660.772068735332</v>
      </c>
      <c r="M5" s="897">
        <v>26792.206407066773</v>
      </c>
      <c r="N5" s="897">
        <v>21312.280294975739</v>
      </c>
      <c r="O5" s="897">
        <v>26072.069647253804</v>
      </c>
      <c r="P5" s="897">
        <v>34211.655596305754</v>
      </c>
      <c r="Q5" s="897">
        <v>26593.650991276721</v>
      </c>
      <c r="S5" s="285" t="s">
        <v>13</v>
      </c>
    </row>
    <row r="6" spans="1:19" ht="15" customHeight="1">
      <c r="A6" s="896" t="s">
        <v>1847</v>
      </c>
      <c r="B6" s="897">
        <v>1661.744795552647</v>
      </c>
      <c r="C6" s="897">
        <v>1872.6667183965792</v>
      </c>
      <c r="D6" s="897">
        <v>2084.5714893121303</v>
      </c>
      <c r="E6" s="897">
        <v>2121.4111313634776</v>
      </c>
      <c r="F6" s="897">
        <v>2334.7610813008332</v>
      </c>
      <c r="G6" s="897">
        <v>2511.9762060117578</v>
      </c>
      <c r="H6" s="897">
        <v>3123.086402688672</v>
      </c>
      <c r="I6" s="897">
        <v>4206.5975406074413</v>
      </c>
      <c r="J6" s="897">
        <v>4278.8987395847826</v>
      </c>
      <c r="K6" s="897">
        <v>4662.3080157063632</v>
      </c>
      <c r="L6" s="897">
        <v>5548.2899126219754</v>
      </c>
      <c r="M6" s="897">
        <v>6074.2205652887724</v>
      </c>
      <c r="N6" s="897">
        <v>6523.1602851264324</v>
      </c>
      <c r="O6" s="897">
        <v>7285.1141989643656</v>
      </c>
      <c r="P6" s="897">
        <v>7736.1804438579438</v>
      </c>
      <c r="Q6" s="897">
        <v>8347.3027570892809</v>
      </c>
      <c r="S6" s="499"/>
    </row>
    <row r="7" spans="1:19" ht="15" customHeight="1">
      <c r="A7" s="896" t="s">
        <v>1848</v>
      </c>
      <c r="B7" s="897">
        <v>512.6111971958112</v>
      </c>
      <c r="C7" s="897">
        <v>570.34492028677391</v>
      </c>
      <c r="D7" s="897">
        <v>679.9957182869648</v>
      </c>
      <c r="E7" s="897">
        <v>776.69298409989847</v>
      </c>
      <c r="F7" s="897">
        <v>806.83007663087756</v>
      </c>
      <c r="G7" s="897">
        <v>714.88707014248189</v>
      </c>
      <c r="H7" s="897">
        <v>785.06958648137845</v>
      </c>
      <c r="I7" s="897">
        <v>751.54160441453564</v>
      </c>
      <c r="J7" s="897">
        <v>654.12321548274167</v>
      </c>
      <c r="K7" s="897">
        <v>317.17301149453021</v>
      </c>
      <c r="L7" s="897">
        <v>411.92419131015851</v>
      </c>
      <c r="M7" s="897">
        <v>-58.800999999999476</v>
      </c>
      <c r="N7" s="897">
        <v>-621.17799887245872</v>
      </c>
      <c r="O7" s="897">
        <v>-123.23643237828685</v>
      </c>
      <c r="P7" s="897">
        <v>-581.54727932380331</v>
      </c>
      <c r="Q7" s="897">
        <v>-509.39483555983077</v>
      </c>
    </row>
    <row r="8" spans="1:19" ht="15" customHeight="1">
      <c r="A8" s="896" t="s">
        <v>1849</v>
      </c>
      <c r="B8" s="897">
        <v>1474.5884133803513</v>
      </c>
      <c r="C8" s="897">
        <v>1493.981112470484</v>
      </c>
      <c r="D8" s="897">
        <v>2276.1708857519934</v>
      </c>
      <c r="E8" s="897">
        <v>2106.1371348285184</v>
      </c>
      <c r="F8" s="897">
        <v>2376.2889982957495</v>
      </c>
      <c r="G8" s="897">
        <v>2417.8026848619497</v>
      </c>
      <c r="H8" s="897">
        <v>2838.0095498314381</v>
      </c>
      <c r="I8" s="897">
        <v>3544.1246888408041</v>
      </c>
      <c r="J8" s="897">
        <v>3726.8745739225478</v>
      </c>
      <c r="K8" s="897">
        <v>4495.0242786405206</v>
      </c>
      <c r="L8" s="897">
        <v>5056.1194644975531</v>
      </c>
      <c r="M8" s="897">
        <v>6247.2384060692248</v>
      </c>
      <c r="N8" s="897">
        <v>7464.5182486131343</v>
      </c>
      <c r="O8" s="897">
        <v>7997.8819899155023</v>
      </c>
      <c r="P8" s="897">
        <v>8689.7529821986718</v>
      </c>
      <c r="Q8" s="897">
        <v>9526.6342282854239</v>
      </c>
    </row>
    <row r="9" spans="1:19" ht="15" customHeight="1">
      <c r="A9" s="896" t="s">
        <v>1850</v>
      </c>
      <c r="B9" s="897">
        <v>2968.8425283119514</v>
      </c>
      <c r="C9" s="897">
        <v>3428.4659146498952</v>
      </c>
      <c r="D9" s="897">
        <v>4105.568836008697</v>
      </c>
      <c r="E9" s="897">
        <v>4813.561079636981</v>
      </c>
      <c r="F9" s="897">
        <v>5116.315252985697</v>
      </c>
      <c r="G9" s="897">
        <v>5498.9051791411821</v>
      </c>
      <c r="H9" s="897">
        <v>7032.3482336464076</v>
      </c>
      <c r="I9" s="897">
        <v>8243.6021654712076</v>
      </c>
      <c r="J9" s="897">
        <v>10047.052732178787</v>
      </c>
      <c r="K9" s="897">
        <v>11162.838690913422</v>
      </c>
      <c r="L9" s="897">
        <v>13084.296069645523</v>
      </c>
      <c r="M9" s="897">
        <v>15595.307697329637</v>
      </c>
      <c r="N9" s="897">
        <v>16896.674332331197</v>
      </c>
      <c r="O9" s="897">
        <v>18535.092658501468</v>
      </c>
      <c r="P9" s="897">
        <v>21033.200000000001</v>
      </c>
      <c r="Q9" s="897">
        <v>23506.049508903037</v>
      </c>
    </row>
    <row r="10" spans="1:19" ht="15" customHeight="1">
      <c r="A10" s="896" t="s">
        <v>1851</v>
      </c>
      <c r="B10" s="897">
        <v>969.17640012847551</v>
      </c>
      <c r="C10" s="897">
        <v>1049.9404903223235</v>
      </c>
      <c r="D10" s="897">
        <v>1155.8929903113062</v>
      </c>
      <c r="E10" s="897">
        <v>1255.3149300987559</v>
      </c>
      <c r="F10" s="897">
        <v>1449.4420106373814</v>
      </c>
      <c r="G10" s="897">
        <v>1824.9560115085101</v>
      </c>
      <c r="H10" s="897">
        <v>2250.5279101400856</v>
      </c>
      <c r="I10" s="897">
        <v>2697.3332383909483</v>
      </c>
      <c r="J10" s="897">
        <v>3303.9478404622946</v>
      </c>
      <c r="K10" s="897">
        <v>3993.0302155574082</v>
      </c>
      <c r="L10" s="897">
        <v>4470.7503864238652</v>
      </c>
      <c r="M10" s="897">
        <v>5113.9144903095603</v>
      </c>
      <c r="N10" s="897">
        <v>6325.31600944198</v>
      </c>
      <c r="O10" s="897">
        <v>6906.1762723560951</v>
      </c>
      <c r="P10" s="897">
        <v>7786.645731602559</v>
      </c>
      <c r="Q10" s="897">
        <v>8552.8007238338723</v>
      </c>
    </row>
    <row r="11" spans="1:19" ht="15" customHeight="1">
      <c r="A11" s="896" t="s">
        <v>1852</v>
      </c>
      <c r="B11" s="897">
        <v>3268.5727111675865</v>
      </c>
      <c r="C11" s="897">
        <v>3844.9398196363845</v>
      </c>
      <c r="D11" s="897">
        <v>4289.7863422477103</v>
      </c>
      <c r="E11" s="897">
        <v>4806.3304237493949</v>
      </c>
      <c r="F11" s="897">
        <v>5330.5069585764959</v>
      </c>
      <c r="G11" s="897">
        <v>5918.6027360865228</v>
      </c>
      <c r="H11" s="897">
        <v>6675.448645886423</v>
      </c>
      <c r="I11" s="897">
        <v>7653.030940145597</v>
      </c>
      <c r="J11" s="897">
        <v>9316.7191690527725</v>
      </c>
      <c r="K11" s="897">
        <v>9694.7999999999993</v>
      </c>
      <c r="L11" s="897">
        <v>11609.599999999999</v>
      </c>
      <c r="M11" s="897">
        <v>13978.8</v>
      </c>
      <c r="N11" s="897">
        <v>16467.845807486417</v>
      </c>
      <c r="O11" s="897">
        <v>17717.018025414491</v>
      </c>
      <c r="P11" s="897">
        <v>19226.624500283426</v>
      </c>
      <c r="Q11" s="897">
        <v>21456.809882694411</v>
      </c>
    </row>
    <row r="12" spans="1:19" ht="15" customHeight="1">
      <c r="A12" s="896" t="s">
        <v>1853</v>
      </c>
      <c r="B12" s="897">
        <v>4313.5390570143227</v>
      </c>
      <c r="C12" s="897">
        <v>4788.5241912598794</v>
      </c>
      <c r="D12" s="897">
        <v>5177.4240831027328</v>
      </c>
      <c r="E12" s="897">
        <v>5684.442203870939</v>
      </c>
      <c r="F12" s="897">
        <v>6151.7836173682399</v>
      </c>
      <c r="G12" s="897">
        <v>7195.4748654764571</v>
      </c>
      <c r="H12" s="897">
        <v>7818.5176825332073</v>
      </c>
      <c r="I12" s="897">
        <v>8887.3527738766861</v>
      </c>
      <c r="J12" s="897">
        <v>10899.538688747602</v>
      </c>
      <c r="K12" s="897">
        <v>12316.277636754156</v>
      </c>
      <c r="L12" s="897">
        <v>13377.33057375779</v>
      </c>
      <c r="M12" s="897">
        <v>14777.631194455356</v>
      </c>
      <c r="N12" s="897">
        <v>16923.738579669778</v>
      </c>
      <c r="O12" s="897">
        <v>17731.045121148756</v>
      </c>
      <c r="P12" s="897">
        <v>19945.9646589615</v>
      </c>
      <c r="Q12" s="897">
        <v>22291.372768874113</v>
      </c>
    </row>
    <row r="13" spans="1:19" ht="15" customHeight="1">
      <c r="A13" s="896" t="s">
        <v>1854</v>
      </c>
      <c r="B13" s="897">
        <v>1042.1569914130014</v>
      </c>
      <c r="C13" s="897">
        <v>1283.2508757187325</v>
      </c>
      <c r="D13" s="897">
        <v>1510.9890616534826</v>
      </c>
      <c r="E13" s="897">
        <v>1745.5078154967375</v>
      </c>
      <c r="F13" s="897">
        <v>2110.1656527597379</v>
      </c>
      <c r="G13" s="897">
        <v>2544.4022700124083</v>
      </c>
      <c r="H13" s="897">
        <v>2938.8898649658299</v>
      </c>
      <c r="I13" s="897">
        <v>3255.7637524390721</v>
      </c>
      <c r="J13" s="897">
        <v>3847.3580739711251</v>
      </c>
      <c r="K13" s="897">
        <v>4593.271585114052</v>
      </c>
      <c r="L13" s="897">
        <v>5242.6777704185452</v>
      </c>
      <c r="M13" s="897">
        <v>5881.178542291399</v>
      </c>
      <c r="N13" s="897">
        <v>6750.2180422106239</v>
      </c>
      <c r="O13" s="897">
        <v>7344.1107807199996</v>
      </c>
      <c r="P13" s="897">
        <v>8138.4680030498021</v>
      </c>
      <c r="Q13" s="897">
        <v>8653.0436613809979</v>
      </c>
    </row>
    <row r="14" spans="1:19" s="901" customFormat="1" ht="15" customHeight="1">
      <c r="A14" s="898" t="s">
        <v>1855</v>
      </c>
      <c r="B14" s="900">
        <v>27060.637602493567</v>
      </c>
      <c r="C14" s="900">
        <v>29580.916709268196</v>
      </c>
      <c r="D14" s="900">
        <v>32205.46381159898</v>
      </c>
      <c r="E14" s="900">
        <v>34047.391632316714</v>
      </c>
      <c r="F14" s="900">
        <v>37427.439472579063</v>
      </c>
      <c r="G14" s="900">
        <v>45660.026782960551</v>
      </c>
      <c r="H14" s="900">
        <v>53691.577059053176</v>
      </c>
      <c r="I14" s="900">
        <v>60311.717291301364</v>
      </c>
      <c r="J14" s="900">
        <v>66605.457320319867</v>
      </c>
      <c r="K14" s="900">
        <v>64515.269787106372</v>
      </c>
      <c r="L14" s="900">
        <v>77623.054553288297</v>
      </c>
      <c r="M14" s="900">
        <v>97037.653928823769</v>
      </c>
      <c r="N14" s="900">
        <v>101003.8782098865</v>
      </c>
      <c r="O14" s="900">
        <v>112342.07226189619</v>
      </c>
      <c r="P14" s="900">
        <v>129232.21485413119</v>
      </c>
      <c r="Q14" s="900">
        <v>131586.91903845532</v>
      </c>
    </row>
    <row r="15" spans="1:19" s="903" customFormat="1" ht="15" customHeight="1">
      <c r="A15" s="896" t="s">
        <v>1856</v>
      </c>
      <c r="B15" s="902">
        <v>2470.3063253900027</v>
      </c>
      <c r="C15" s="902">
        <v>2485.0010727861754</v>
      </c>
      <c r="D15" s="902">
        <v>2210.5037869993007</v>
      </c>
      <c r="E15" s="902">
        <v>3134.1889917057174</v>
      </c>
      <c r="F15" s="902">
        <v>4609.0607738904164</v>
      </c>
      <c r="G15" s="902">
        <v>5092.0452522927726</v>
      </c>
      <c r="H15" s="902">
        <v>5415.3212599391327</v>
      </c>
      <c r="I15" s="902">
        <v>6840.9988369197536</v>
      </c>
      <c r="J15" s="902">
        <v>8115.4441177874933</v>
      </c>
      <c r="K15" s="902">
        <v>8947.0948558632699</v>
      </c>
      <c r="L15" s="902">
        <v>9244.3605724307454</v>
      </c>
      <c r="M15" s="902">
        <v>10205.336730597455</v>
      </c>
      <c r="N15" s="902">
        <v>10892.347936285641</v>
      </c>
      <c r="O15" s="902">
        <v>11968.589369691676</v>
      </c>
      <c r="P15" s="902">
        <v>13232.27682270211</v>
      </c>
      <c r="Q15" s="902">
        <v>14127.67547022894</v>
      </c>
    </row>
    <row r="16" spans="1:19" s="901" customFormat="1" ht="15" customHeight="1">
      <c r="A16" s="898" t="s">
        <v>1857</v>
      </c>
      <c r="B16" s="900">
        <v>29530.943927883571</v>
      </c>
      <c r="C16" s="900">
        <v>32065.91778205437</v>
      </c>
      <c r="D16" s="900">
        <v>34415.967598598283</v>
      </c>
      <c r="E16" s="900">
        <v>37181.580624022434</v>
      </c>
      <c r="F16" s="900">
        <v>42036.500246469477</v>
      </c>
      <c r="G16" s="900">
        <v>50752.072035253324</v>
      </c>
      <c r="H16" s="900">
        <v>59106.898318992309</v>
      </c>
      <c r="I16" s="900">
        <v>67152.716128221116</v>
      </c>
      <c r="J16" s="900">
        <v>74720.901438107365</v>
      </c>
      <c r="K16" s="900">
        <v>73462.364642969638</v>
      </c>
      <c r="L16" s="900">
        <v>86867.415125719039</v>
      </c>
      <c r="M16" s="900">
        <v>107242.99065942122</v>
      </c>
      <c r="N16" s="900">
        <v>111896.22614617215</v>
      </c>
      <c r="O16" s="900">
        <v>124310.66163158786</v>
      </c>
      <c r="P16" s="900">
        <v>142464.49167683331</v>
      </c>
      <c r="Q16" s="900">
        <v>145714.59450868427</v>
      </c>
    </row>
    <row r="18" spans="1:1" ht="15" customHeight="1">
      <c r="A18" s="289" t="s">
        <v>1938</v>
      </c>
    </row>
  </sheetData>
  <mergeCells count="2">
    <mergeCell ref="A2:A3"/>
    <mergeCell ref="B2:Q2"/>
  </mergeCells>
  <hyperlinks>
    <hyperlink ref="S5" location="'Content Page'!A1" display="Back to Content Page"/>
  </hyperlinks>
  <pageMargins left="0.7" right="0.7" top="0.75" bottom="0.75" header="0.3" footer="0.3"/>
  <pageSetup orientation="portrait"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6"/>
  <sheetViews>
    <sheetView workbookViewId="0">
      <selection activeCell="A9" sqref="A9"/>
    </sheetView>
  </sheetViews>
  <sheetFormatPr defaultColWidth="9.1796875" defaultRowHeight="15" customHeight="1"/>
  <cols>
    <col min="1" max="1" width="51.81640625" style="289" customWidth="1"/>
    <col min="2" max="18" width="8.7265625" style="289" customWidth="1"/>
    <col min="19" max="25" width="22.54296875" style="289" bestFit="1" customWidth="1"/>
    <col min="26" max="27" width="12" style="289" customWidth="1"/>
    <col min="28" max="16384" width="9.1796875" style="289"/>
  </cols>
  <sheetData>
    <row r="1" spans="1:19" s="136" customFormat="1" ht="15" customHeight="1">
      <c r="A1" s="136" t="s">
        <v>1939</v>
      </c>
    </row>
    <row r="2" spans="1:19" s="136" customFormat="1" ht="15" customHeight="1">
      <c r="A2" s="1163" t="s">
        <v>1845</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row>
    <row r="4" spans="1:19" ht="15" customHeight="1">
      <c r="A4" s="896" t="s">
        <v>66</v>
      </c>
      <c r="B4" s="913">
        <v>3.0499717207131041</v>
      </c>
      <c r="C4" s="913">
        <v>2.8080016708840785</v>
      </c>
      <c r="D4" s="913">
        <v>2.5921146653579767</v>
      </c>
      <c r="E4" s="913">
        <v>2.9729929162119619</v>
      </c>
      <c r="F4" s="913">
        <v>2.5378455395595108</v>
      </c>
      <c r="G4" s="913">
        <v>2.032283132806262</v>
      </c>
      <c r="H4" s="913">
        <v>2.2549623838114847</v>
      </c>
      <c r="I4" s="913">
        <v>2.4948910608938073</v>
      </c>
      <c r="J4" s="913">
        <v>2.8337971602638063</v>
      </c>
      <c r="K4" s="913">
        <v>3.2100372269184776</v>
      </c>
      <c r="L4" s="913">
        <v>2.7843456152499306</v>
      </c>
      <c r="M4" s="913">
        <v>2.7164276126734124</v>
      </c>
      <c r="N4" s="913">
        <v>2.931872182917644</v>
      </c>
      <c r="O4" s="913">
        <v>2.5607503423058575</v>
      </c>
      <c r="P4" s="913">
        <v>2.3564327367078222</v>
      </c>
      <c r="Q4" s="913">
        <v>2.4080276176625799</v>
      </c>
      <c r="S4" s="7"/>
    </row>
    <row r="5" spans="1:19" ht="15" customHeight="1">
      <c r="A5" s="896" t="s">
        <v>1846</v>
      </c>
      <c r="B5" s="913">
        <v>37.042969427612512</v>
      </c>
      <c r="C5" s="913">
        <v>35.219226413642154</v>
      </c>
      <c r="D5" s="913">
        <v>31.330900599490469</v>
      </c>
      <c r="E5" s="913">
        <v>28.565381726795479</v>
      </c>
      <c r="F5" s="913">
        <v>28.859829507470074</v>
      </c>
      <c r="G5" s="913">
        <v>35.27172424477083</v>
      </c>
      <c r="H5" s="913">
        <v>35.422603243716893</v>
      </c>
      <c r="I5" s="913">
        <v>32.444207896174511</v>
      </c>
      <c r="J5" s="913">
        <v>27.990920682569261</v>
      </c>
      <c r="K5" s="913">
        <v>17.375083778930726</v>
      </c>
      <c r="L5" s="913">
        <v>21.463690348977053</v>
      </c>
      <c r="M5" s="913">
        <v>27.610113520179098</v>
      </c>
      <c r="N5" s="913">
        <v>21.100457400941306</v>
      </c>
      <c r="O5" s="913">
        <v>23.207752111313727</v>
      </c>
      <c r="P5" s="913">
        <v>26.473008788808283</v>
      </c>
      <c r="Q5" s="913">
        <v>20.209950339748374</v>
      </c>
      <c r="S5" s="285" t="s">
        <v>13</v>
      </c>
    </row>
    <row r="6" spans="1:19" ht="15" customHeight="1">
      <c r="A6" s="896" t="s">
        <v>1847</v>
      </c>
      <c r="B6" s="913">
        <v>6.140819074416493</v>
      </c>
      <c r="C6" s="913">
        <v>6.3306581631726155</v>
      </c>
      <c r="D6" s="913">
        <v>6.4727261855528999</v>
      </c>
      <c r="E6" s="913">
        <v>6.2307596255035902</v>
      </c>
      <c r="F6" s="913">
        <v>6.2380999453926815</v>
      </c>
      <c r="G6" s="913">
        <v>5.5014777322670767</v>
      </c>
      <c r="H6" s="913">
        <v>5.8167157192155416</v>
      </c>
      <c r="I6" s="913">
        <v>6.9747600127017941</v>
      </c>
      <c r="J6" s="913">
        <v>6.4242464682835898</v>
      </c>
      <c r="K6" s="913">
        <v>7.2266736713517448</v>
      </c>
      <c r="L6" s="913">
        <v>7.1477345803405212</v>
      </c>
      <c r="M6" s="913">
        <v>6.259653154582816</v>
      </c>
      <c r="N6" s="913">
        <v>6.4583265521461239</v>
      </c>
      <c r="O6" s="913">
        <v>6.4847603861009659</v>
      </c>
      <c r="P6" s="913">
        <v>5.9862631408043532</v>
      </c>
      <c r="Q6" s="913">
        <v>6.3435657724076986</v>
      </c>
      <c r="S6" s="499"/>
    </row>
    <row r="7" spans="1:19" ht="15" customHeight="1">
      <c r="A7" s="896" t="s">
        <v>1848</v>
      </c>
      <c r="B7" s="913">
        <v>1.8943056875665614</v>
      </c>
      <c r="C7" s="913">
        <v>1.9280839937866945</v>
      </c>
      <c r="D7" s="913">
        <v>2.1114296700240676</v>
      </c>
      <c r="E7" s="913">
        <v>2.2812114140417323</v>
      </c>
      <c r="F7" s="913">
        <v>2.1557180720898517</v>
      </c>
      <c r="G7" s="913">
        <v>1.5656737862651977</v>
      </c>
      <c r="H7" s="913">
        <v>1.4621838833638885</v>
      </c>
      <c r="I7" s="913">
        <v>1.2460955153782844</v>
      </c>
      <c r="J7" s="913">
        <v>0.98208651632992094</v>
      </c>
      <c r="K7" s="913">
        <v>0.49162471542189606</v>
      </c>
      <c r="L7" s="913">
        <v>0.53067248342742324</v>
      </c>
      <c r="M7" s="913">
        <v>-6.0596065155418398E-2</v>
      </c>
      <c r="N7" s="913">
        <v>-0.6150041066558336</v>
      </c>
      <c r="O7" s="913">
        <v>-0.10969748901461718</v>
      </c>
      <c r="P7" s="913">
        <v>-0.45000178939919555</v>
      </c>
      <c r="Q7" s="913">
        <v>-0.38711662168407779</v>
      </c>
    </row>
    <row r="8" spans="1:19" ht="15" customHeight="1">
      <c r="A8" s="896" t="s">
        <v>1849</v>
      </c>
      <c r="B8" s="913">
        <v>5.4492005511520984</v>
      </c>
      <c r="C8" s="913">
        <v>5.0504895678313941</v>
      </c>
      <c r="D8" s="913">
        <v>7.0676544174849534</v>
      </c>
      <c r="E8" s="913">
        <v>6.1858986367385604</v>
      </c>
      <c r="F8" s="913">
        <v>6.3490557510265164</v>
      </c>
      <c r="G8" s="913">
        <v>5.2952283544525374</v>
      </c>
      <c r="H8" s="913">
        <v>5.2857630661696291</v>
      </c>
      <c r="I8" s="913">
        <v>5.8763451747243911</v>
      </c>
      <c r="J8" s="913">
        <v>5.5954492677667726</v>
      </c>
      <c r="K8" s="913">
        <v>6.9673804255544924</v>
      </c>
      <c r="L8" s="913">
        <v>6.5136826856337144</v>
      </c>
      <c r="M8" s="913">
        <v>6.4379528493666154</v>
      </c>
      <c r="N8" s="913">
        <v>7.3903283526418981</v>
      </c>
      <c r="O8" s="913">
        <v>7.1192224149742671</v>
      </c>
      <c r="P8" s="913">
        <v>6.7241383984690595</v>
      </c>
      <c r="Q8" s="913">
        <v>7.2398033922363769</v>
      </c>
    </row>
    <row r="9" spans="1:19" ht="15" customHeight="1">
      <c r="A9" s="896" t="s">
        <v>1850</v>
      </c>
      <c r="B9" s="913">
        <v>10.971073822881323</v>
      </c>
      <c r="C9" s="913">
        <v>11.590127339007379</v>
      </c>
      <c r="D9" s="913">
        <v>12.748050641425799</v>
      </c>
      <c r="E9" s="913">
        <v>14.137826273505485</v>
      </c>
      <c r="F9" s="913">
        <v>13.669957990939047</v>
      </c>
      <c r="G9" s="913">
        <v>12.043149263314204</v>
      </c>
      <c r="H9" s="913">
        <v>13.097674940543866</v>
      </c>
      <c r="I9" s="913">
        <v>13.668326049572071</v>
      </c>
      <c r="J9" s="913">
        <v>15.084428718596381</v>
      </c>
      <c r="K9" s="913">
        <v>17.302630412535855</v>
      </c>
      <c r="L9" s="913">
        <v>16.856198387121111</v>
      </c>
      <c r="M9" s="913">
        <v>16.07139812836845</v>
      </c>
      <c r="N9" s="913">
        <v>16.728738175003372</v>
      </c>
      <c r="O9" s="913">
        <v>16.498798967578008</v>
      </c>
      <c r="P9" s="913">
        <v>16.275508412311041</v>
      </c>
      <c r="Q9" s="913">
        <v>17.863515371184853</v>
      </c>
    </row>
    <row r="10" spans="1:19" ht="15" customHeight="1">
      <c r="A10" s="896" t="s">
        <v>1851</v>
      </c>
      <c r="B10" s="913">
        <v>3.5814987598044197</v>
      </c>
      <c r="C10" s="913">
        <v>3.5493845597873568</v>
      </c>
      <c r="D10" s="913">
        <v>3.5891207686784026</v>
      </c>
      <c r="E10" s="913">
        <v>3.6869635819833269</v>
      </c>
      <c r="F10" s="913">
        <v>3.8726721118587459</v>
      </c>
      <c r="G10" s="913">
        <v>3.9968351752906743</v>
      </c>
      <c r="H10" s="913">
        <v>4.191584664508591</v>
      </c>
      <c r="I10" s="913">
        <v>4.4723204039490669</v>
      </c>
      <c r="J10" s="913">
        <v>4.960476173255449</v>
      </c>
      <c r="K10" s="913">
        <v>6.1892792647910939</v>
      </c>
      <c r="L10" s="913">
        <v>5.7595651345499306</v>
      </c>
      <c r="M10" s="913">
        <v>5.2700310480100532</v>
      </c>
      <c r="N10" s="913">
        <v>6.2624486520190299</v>
      </c>
      <c r="O10" s="913">
        <v>6.14745316096373</v>
      </c>
      <c r="P10" s="913">
        <v>6.0253132242541936</v>
      </c>
      <c r="Q10" s="913">
        <v>6.499734765683189</v>
      </c>
    </row>
    <row r="11" spans="1:19" ht="15" customHeight="1">
      <c r="A11" s="896" t="s">
        <v>1852</v>
      </c>
      <c r="B11" s="913">
        <v>12.078698067581364</v>
      </c>
      <c r="C11" s="913">
        <v>12.998041465130457</v>
      </c>
      <c r="D11" s="913">
        <v>13.320057637868018</v>
      </c>
      <c r="E11" s="913">
        <v>14.116589240238236</v>
      </c>
      <c r="F11" s="913">
        <v>14.242243214318343</v>
      </c>
      <c r="G11" s="913">
        <v>12.962328656134806</v>
      </c>
      <c r="H11" s="913">
        <v>12.432953195888379</v>
      </c>
      <c r="I11" s="913">
        <v>12.689127890658449</v>
      </c>
      <c r="J11" s="913">
        <v>13.987921626671943</v>
      </c>
      <c r="K11" s="913">
        <v>15.027140135958236</v>
      </c>
      <c r="L11" s="913">
        <v>14.956381279778158</v>
      </c>
      <c r="M11" s="913">
        <v>14.405542007696642</v>
      </c>
      <c r="N11" s="913">
        <v>16.304171779687668</v>
      </c>
      <c r="O11" s="913">
        <v>15.770599267665183</v>
      </c>
      <c r="P11" s="913">
        <v>14.877578722909899</v>
      </c>
      <c r="Q11" s="913">
        <v>16.306187605489733</v>
      </c>
    </row>
    <row r="12" spans="1:19" ht="15" customHeight="1">
      <c r="A12" s="896" t="s">
        <v>1853</v>
      </c>
      <c r="B12" s="913">
        <v>15.940271328332786</v>
      </c>
      <c r="C12" s="913">
        <v>16.187883013644246</v>
      </c>
      <c r="D12" s="913">
        <v>16.076228907586962</v>
      </c>
      <c r="E12" s="913">
        <v>16.695676030804798</v>
      </c>
      <c r="F12" s="913">
        <v>16.436560192356463</v>
      </c>
      <c r="G12" s="913">
        <v>15.758805617174257</v>
      </c>
      <c r="H12" s="913">
        <v>14.561907306119801</v>
      </c>
      <c r="I12" s="913">
        <v>14.735698423162777</v>
      </c>
      <c r="J12" s="913">
        <v>16.364332784818806</v>
      </c>
      <c r="K12" s="913">
        <v>19.090484589767012</v>
      </c>
      <c r="L12" s="913">
        <v>17.233708014639181</v>
      </c>
      <c r="M12" s="913">
        <v>15.228759760921893</v>
      </c>
      <c r="N12" s="913">
        <v>16.755533430609638</v>
      </c>
      <c r="O12" s="913">
        <v>15.783085325160689</v>
      </c>
      <c r="P12" s="913">
        <v>15.434204761928125</v>
      </c>
      <c r="Q12" s="913">
        <v>16.940416974395166</v>
      </c>
    </row>
    <row r="13" spans="1:19" ht="15" customHeight="1">
      <c r="A13" s="896" t="s">
        <v>1854</v>
      </c>
      <c r="B13" s="913">
        <v>3.8511915599393323</v>
      </c>
      <c r="C13" s="913">
        <v>4.3381038131136362</v>
      </c>
      <c r="D13" s="913">
        <v>4.6917165065304589</v>
      </c>
      <c r="E13" s="913">
        <v>5.1267005541768329</v>
      </c>
      <c r="F13" s="913">
        <v>5.638017674988788</v>
      </c>
      <c r="G13" s="913">
        <v>5.5724940375241534</v>
      </c>
      <c r="H13" s="913">
        <v>5.4736515966619219</v>
      </c>
      <c r="I13" s="913">
        <v>5.3982275727848394</v>
      </c>
      <c r="J13" s="913">
        <v>5.7763406014440504</v>
      </c>
      <c r="K13" s="913">
        <v>7.1196657787704636</v>
      </c>
      <c r="L13" s="913">
        <v>6.7540214702829591</v>
      </c>
      <c r="M13" s="913">
        <v>6.0607179833564295</v>
      </c>
      <c r="N13" s="913">
        <v>6.6831275806891703</v>
      </c>
      <c r="O13" s="913">
        <v>6.5372755129521956</v>
      </c>
      <c r="P13" s="913">
        <v>6.2975536032064214</v>
      </c>
      <c r="Q13" s="913">
        <v>6.5759147828761062</v>
      </c>
    </row>
    <row r="14" spans="1:19" s="901" customFormat="1" ht="15" customHeight="1">
      <c r="A14" s="898" t="s">
        <v>1855</v>
      </c>
      <c r="B14" s="915">
        <v>100</v>
      </c>
      <c r="C14" s="915">
        <v>100</v>
      </c>
      <c r="D14" s="915">
        <v>100</v>
      </c>
      <c r="E14" s="915">
        <v>100</v>
      </c>
      <c r="F14" s="915">
        <v>100</v>
      </c>
      <c r="G14" s="915">
        <v>100</v>
      </c>
      <c r="H14" s="915">
        <v>100</v>
      </c>
      <c r="I14" s="915">
        <v>100</v>
      </c>
      <c r="J14" s="915">
        <v>100</v>
      </c>
      <c r="K14" s="915">
        <v>100</v>
      </c>
      <c r="L14" s="915">
        <v>100</v>
      </c>
      <c r="M14" s="915">
        <v>100</v>
      </c>
      <c r="N14" s="915">
        <v>100</v>
      </c>
      <c r="O14" s="915">
        <v>100</v>
      </c>
      <c r="P14" s="915">
        <v>100</v>
      </c>
      <c r="Q14" s="915">
        <v>100</v>
      </c>
    </row>
    <row r="16" spans="1:19" s="287" customFormat="1" ht="15" customHeight="1">
      <c r="A16" s="287" t="s">
        <v>1932</v>
      </c>
    </row>
  </sheetData>
  <mergeCells count="2">
    <mergeCell ref="A2:A3"/>
    <mergeCell ref="B2:Q2"/>
  </mergeCells>
  <hyperlinks>
    <hyperlink ref="S5" location="'Content Page'!A1" display="Back to Content Page"/>
  </hyperlinks>
  <pageMargins left="0.7" right="0.7" top="0.75" bottom="0.75" header="0.3" footer="0.3"/>
  <pageSetup orientation="portrait"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
  <sheetViews>
    <sheetView topLeftCell="B1" zoomScale="91" zoomScaleNormal="91" workbookViewId="0">
      <selection activeCell="A9" sqref="A9"/>
    </sheetView>
  </sheetViews>
  <sheetFormatPr defaultRowHeight="15" customHeight="1"/>
  <cols>
    <col min="1" max="1" width="51.81640625" style="289" customWidth="1"/>
    <col min="2" max="17" width="10.7265625" style="289" customWidth="1"/>
    <col min="18" max="25" width="16.54296875" style="289" bestFit="1" customWidth="1"/>
    <col min="26" max="27" width="16.54296875" style="289" customWidth="1"/>
    <col min="28" max="28" width="9.26953125" style="289" customWidth="1"/>
    <col min="29" max="240" width="9.26953125" style="289"/>
    <col min="241" max="241" width="34.81640625" style="289" customWidth="1"/>
    <col min="242" max="243" width="13.1796875" style="289" bestFit="1" customWidth="1"/>
    <col min="244" max="253" width="14.26953125" style="289" bestFit="1" customWidth="1"/>
    <col min="254" max="265" width="15.36328125" style="289" bestFit="1" customWidth="1"/>
    <col min="266" max="281" width="16.54296875" style="289" bestFit="1" customWidth="1"/>
    <col min="282" max="283" width="16.54296875" style="289" customWidth="1"/>
    <col min="284" max="284" width="9.26953125" style="289" customWidth="1"/>
    <col min="285" max="496" width="9.26953125" style="289"/>
    <col min="497" max="497" width="34.81640625" style="289" customWidth="1"/>
    <col min="498" max="499" width="13.1796875" style="289" bestFit="1" customWidth="1"/>
    <col min="500" max="509" width="14.26953125" style="289" bestFit="1" customWidth="1"/>
    <col min="510" max="521" width="15.36328125" style="289" bestFit="1" customWidth="1"/>
    <col min="522" max="537" width="16.54296875" style="289" bestFit="1" customWidth="1"/>
    <col min="538" max="539" width="16.54296875" style="289" customWidth="1"/>
    <col min="540" max="540" width="9.26953125" style="289" customWidth="1"/>
    <col min="541" max="752" width="9.26953125" style="289"/>
    <col min="753" max="753" width="34.81640625" style="289" customWidth="1"/>
    <col min="754" max="755" width="13.1796875" style="289" bestFit="1" customWidth="1"/>
    <col min="756" max="765" width="14.26953125" style="289" bestFit="1" customWidth="1"/>
    <col min="766" max="777" width="15.36328125" style="289" bestFit="1" customWidth="1"/>
    <col min="778" max="793" width="16.54296875" style="289" bestFit="1" customWidth="1"/>
    <col min="794" max="795" width="16.54296875" style="289" customWidth="1"/>
    <col min="796" max="796" width="9.26953125" style="289" customWidth="1"/>
    <col min="797" max="1008" width="9.26953125" style="289"/>
    <col min="1009" max="1009" width="34.81640625" style="289" customWidth="1"/>
    <col min="1010" max="1011" width="13.1796875" style="289" bestFit="1" customWidth="1"/>
    <col min="1012" max="1021" width="14.26953125" style="289" bestFit="1" customWidth="1"/>
    <col min="1022" max="1033" width="15.36328125" style="289" bestFit="1" customWidth="1"/>
    <col min="1034" max="1049" width="16.54296875" style="289" bestFit="1" customWidth="1"/>
    <col min="1050" max="1051" width="16.54296875" style="289" customWidth="1"/>
    <col min="1052" max="1052" width="9.26953125" style="289" customWidth="1"/>
    <col min="1053" max="1264" width="9.26953125" style="289"/>
    <col min="1265" max="1265" width="34.81640625" style="289" customWidth="1"/>
    <col min="1266" max="1267" width="13.1796875" style="289" bestFit="1" customWidth="1"/>
    <col min="1268" max="1277" width="14.26953125" style="289" bestFit="1" customWidth="1"/>
    <col min="1278" max="1289" width="15.36328125" style="289" bestFit="1" customWidth="1"/>
    <col min="1290" max="1305" width="16.54296875" style="289" bestFit="1" customWidth="1"/>
    <col min="1306" max="1307" width="16.54296875" style="289" customWidth="1"/>
    <col min="1308" max="1308" width="9.26953125" style="289" customWidth="1"/>
    <col min="1309" max="1520" width="9.26953125" style="289"/>
    <col min="1521" max="1521" width="34.81640625" style="289" customWidth="1"/>
    <col min="1522" max="1523" width="13.1796875" style="289" bestFit="1" customWidth="1"/>
    <col min="1524" max="1533" width="14.26953125" style="289" bestFit="1" customWidth="1"/>
    <col min="1534" max="1545" width="15.36328125" style="289" bestFit="1" customWidth="1"/>
    <col min="1546" max="1561" width="16.54296875" style="289" bestFit="1" customWidth="1"/>
    <col min="1562" max="1563" width="16.54296875" style="289" customWidth="1"/>
    <col min="1564" max="1564" width="9.26953125" style="289" customWidth="1"/>
    <col min="1565" max="1776" width="9.26953125" style="289"/>
    <col min="1777" max="1777" width="34.81640625" style="289" customWidth="1"/>
    <col min="1778" max="1779" width="13.1796875" style="289" bestFit="1" customWidth="1"/>
    <col min="1780" max="1789" width="14.26953125" style="289" bestFit="1" customWidth="1"/>
    <col min="1790" max="1801" width="15.36328125" style="289" bestFit="1" customWidth="1"/>
    <col min="1802" max="1817" width="16.54296875" style="289" bestFit="1" customWidth="1"/>
    <col min="1818" max="1819" width="16.54296875" style="289" customWidth="1"/>
    <col min="1820" max="1820" width="9.26953125" style="289" customWidth="1"/>
    <col min="1821" max="2032" width="9.26953125" style="289"/>
    <col min="2033" max="2033" width="34.81640625" style="289" customWidth="1"/>
    <col min="2034" max="2035" width="13.1796875" style="289" bestFit="1" customWidth="1"/>
    <col min="2036" max="2045" width="14.26953125" style="289" bestFit="1" customWidth="1"/>
    <col min="2046" max="2057" width="15.36328125" style="289" bestFit="1" customWidth="1"/>
    <col min="2058" max="2073" width="16.54296875" style="289" bestFit="1" customWidth="1"/>
    <col min="2074" max="2075" width="16.54296875" style="289" customWidth="1"/>
    <col min="2076" max="2076" width="9.26953125" style="289" customWidth="1"/>
    <col min="2077" max="2288" width="9.26953125" style="289"/>
    <col min="2289" max="2289" width="34.81640625" style="289" customWidth="1"/>
    <col min="2290" max="2291" width="13.1796875" style="289" bestFit="1" customWidth="1"/>
    <col min="2292" max="2301" width="14.26953125" style="289" bestFit="1" customWidth="1"/>
    <col min="2302" max="2313" width="15.36328125" style="289" bestFit="1" customWidth="1"/>
    <col min="2314" max="2329" width="16.54296875" style="289" bestFit="1" customWidth="1"/>
    <col min="2330" max="2331" width="16.54296875" style="289" customWidth="1"/>
    <col min="2332" max="2332" width="9.26953125" style="289" customWidth="1"/>
    <col min="2333" max="2544" width="9.26953125" style="289"/>
    <col min="2545" max="2545" width="34.81640625" style="289" customWidth="1"/>
    <col min="2546" max="2547" width="13.1796875" style="289" bestFit="1" customWidth="1"/>
    <col min="2548" max="2557" width="14.26953125" style="289" bestFit="1" customWidth="1"/>
    <col min="2558" max="2569" width="15.36328125" style="289" bestFit="1" customWidth="1"/>
    <col min="2570" max="2585" width="16.54296875" style="289" bestFit="1" customWidth="1"/>
    <col min="2586" max="2587" width="16.54296875" style="289" customWidth="1"/>
    <col min="2588" max="2588" width="9.26953125" style="289" customWidth="1"/>
    <col min="2589" max="2800" width="9.26953125" style="289"/>
    <col min="2801" max="2801" width="34.81640625" style="289" customWidth="1"/>
    <col min="2802" max="2803" width="13.1796875" style="289" bestFit="1" customWidth="1"/>
    <col min="2804" max="2813" width="14.26953125" style="289" bestFit="1" customWidth="1"/>
    <col min="2814" max="2825" width="15.36328125" style="289" bestFit="1" customWidth="1"/>
    <col min="2826" max="2841" width="16.54296875" style="289" bestFit="1" customWidth="1"/>
    <col min="2842" max="2843" width="16.54296875" style="289" customWidth="1"/>
    <col min="2844" max="2844" width="9.26953125" style="289" customWidth="1"/>
    <col min="2845" max="3056" width="9.26953125" style="289"/>
    <col min="3057" max="3057" width="34.81640625" style="289" customWidth="1"/>
    <col min="3058" max="3059" width="13.1796875" style="289" bestFit="1" customWidth="1"/>
    <col min="3060" max="3069" width="14.26953125" style="289" bestFit="1" customWidth="1"/>
    <col min="3070" max="3081" width="15.36328125" style="289" bestFit="1" customWidth="1"/>
    <col min="3082" max="3097" width="16.54296875" style="289" bestFit="1" customWidth="1"/>
    <col min="3098" max="3099" width="16.54296875" style="289" customWidth="1"/>
    <col min="3100" max="3100" width="9.26953125" style="289" customWidth="1"/>
    <col min="3101" max="3312" width="9.26953125" style="289"/>
    <col min="3313" max="3313" width="34.81640625" style="289" customWidth="1"/>
    <col min="3314" max="3315" width="13.1796875" style="289" bestFit="1" customWidth="1"/>
    <col min="3316" max="3325" width="14.26953125" style="289" bestFit="1" customWidth="1"/>
    <col min="3326" max="3337" width="15.36328125" style="289" bestFit="1" customWidth="1"/>
    <col min="3338" max="3353" width="16.54296875" style="289" bestFit="1" customWidth="1"/>
    <col min="3354" max="3355" width="16.54296875" style="289" customWidth="1"/>
    <col min="3356" max="3356" width="9.26953125" style="289" customWidth="1"/>
    <col min="3357" max="3568" width="9.26953125" style="289"/>
    <col min="3569" max="3569" width="34.81640625" style="289" customWidth="1"/>
    <col min="3570" max="3571" width="13.1796875" style="289" bestFit="1" customWidth="1"/>
    <col min="3572" max="3581" width="14.26953125" style="289" bestFit="1" customWidth="1"/>
    <col min="3582" max="3593" width="15.36328125" style="289" bestFit="1" customWidth="1"/>
    <col min="3594" max="3609" width="16.54296875" style="289" bestFit="1" customWidth="1"/>
    <col min="3610" max="3611" width="16.54296875" style="289" customWidth="1"/>
    <col min="3612" max="3612" width="9.26953125" style="289" customWidth="1"/>
    <col min="3613" max="3824" width="9.26953125" style="289"/>
    <col min="3825" max="3825" width="34.81640625" style="289" customWidth="1"/>
    <col min="3826" max="3827" width="13.1796875" style="289" bestFit="1" customWidth="1"/>
    <col min="3828" max="3837" width="14.26953125" style="289" bestFit="1" customWidth="1"/>
    <col min="3838" max="3849" width="15.36328125" style="289" bestFit="1" customWidth="1"/>
    <col min="3850" max="3865" width="16.54296875" style="289" bestFit="1" customWidth="1"/>
    <col min="3866" max="3867" width="16.54296875" style="289" customWidth="1"/>
    <col min="3868" max="3868" width="9.26953125" style="289" customWidth="1"/>
    <col min="3869" max="4080" width="9.26953125" style="289"/>
    <col min="4081" max="4081" width="34.81640625" style="289" customWidth="1"/>
    <col min="4082" max="4083" width="13.1796875" style="289" bestFit="1" customWidth="1"/>
    <col min="4084" max="4093" width="14.26953125" style="289" bestFit="1" customWidth="1"/>
    <col min="4094" max="4105" width="15.36328125" style="289" bestFit="1" customWidth="1"/>
    <col min="4106" max="4121" width="16.54296875" style="289" bestFit="1" customWidth="1"/>
    <col min="4122" max="4123" width="16.54296875" style="289" customWidth="1"/>
    <col min="4124" max="4124" width="9.26953125" style="289" customWidth="1"/>
    <col min="4125" max="4336" width="9.26953125" style="289"/>
    <col min="4337" max="4337" width="34.81640625" style="289" customWidth="1"/>
    <col min="4338" max="4339" width="13.1796875" style="289" bestFit="1" customWidth="1"/>
    <col min="4340" max="4349" width="14.26953125" style="289" bestFit="1" customWidth="1"/>
    <col min="4350" max="4361" width="15.36328125" style="289" bestFit="1" customWidth="1"/>
    <col min="4362" max="4377" width="16.54296875" style="289" bestFit="1" customWidth="1"/>
    <col min="4378" max="4379" width="16.54296875" style="289" customWidth="1"/>
    <col min="4380" max="4380" width="9.26953125" style="289" customWidth="1"/>
    <col min="4381" max="4592" width="9.26953125" style="289"/>
    <col min="4593" max="4593" width="34.81640625" style="289" customWidth="1"/>
    <col min="4594" max="4595" width="13.1796875" style="289" bestFit="1" customWidth="1"/>
    <col min="4596" max="4605" width="14.26953125" style="289" bestFit="1" customWidth="1"/>
    <col min="4606" max="4617" width="15.36328125" style="289" bestFit="1" customWidth="1"/>
    <col min="4618" max="4633" width="16.54296875" style="289" bestFit="1" customWidth="1"/>
    <col min="4634" max="4635" width="16.54296875" style="289" customWidth="1"/>
    <col min="4636" max="4636" width="9.26953125" style="289" customWidth="1"/>
    <col min="4637" max="4848" width="9.26953125" style="289"/>
    <col min="4849" max="4849" width="34.81640625" style="289" customWidth="1"/>
    <col min="4850" max="4851" width="13.1796875" style="289" bestFit="1" customWidth="1"/>
    <col min="4852" max="4861" width="14.26953125" style="289" bestFit="1" customWidth="1"/>
    <col min="4862" max="4873" width="15.36328125" style="289" bestFit="1" customWidth="1"/>
    <col min="4874" max="4889" width="16.54296875" style="289" bestFit="1" customWidth="1"/>
    <col min="4890" max="4891" width="16.54296875" style="289" customWidth="1"/>
    <col min="4892" max="4892" width="9.26953125" style="289" customWidth="1"/>
    <col min="4893" max="5104" width="9.26953125" style="289"/>
    <col min="5105" max="5105" width="34.81640625" style="289" customWidth="1"/>
    <col min="5106" max="5107" width="13.1796875" style="289" bestFit="1" customWidth="1"/>
    <col min="5108" max="5117" width="14.26953125" style="289" bestFit="1" customWidth="1"/>
    <col min="5118" max="5129" width="15.36328125" style="289" bestFit="1" customWidth="1"/>
    <col min="5130" max="5145" width="16.54296875" style="289" bestFit="1" customWidth="1"/>
    <col min="5146" max="5147" width="16.54296875" style="289" customWidth="1"/>
    <col min="5148" max="5148" width="9.26953125" style="289" customWidth="1"/>
    <col min="5149" max="5360" width="9.26953125" style="289"/>
    <col min="5361" max="5361" width="34.81640625" style="289" customWidth="1"/>
    <col min="5362" max="5363" width="13.1796875" style="289" bestFit="1" customWidth="1"/>
    <col min="5364" max="5373" width="14.26953125" style="289" bestFit="1" customWidth="1"/>
    <col min="5374" max="5385" width="15.36328125" style="289" bestFit="1" customWidth="1"/>
    <col min="5386" max="5401" width="16.54296875" style="289" bestFit="1" customWidth="1"/>
    <col min="5402" max="5403" width="16.54296875" style="289" customWidth="1"/>
    <col min="5404" max="5404" width="9.26953125" style="289" customWidth="1"/>
    <col min="5405" max="5616" width="9.26953125" style="289"/>
    <col min="5617" max="5617" width="34.81640625" style="289" customWidth="1"/>
    <col min="5618" max="5619" width="13.1796875" style="289" bestFit="1" customWidth="1"/>
    <col min="5620" max="5629" width="14.26953125" style="289" bestFit="1" customWidth="1"/>
    <col min="5630" max="5641" width="15.36328125" style="289" bestFit="1" customWidth="1"/>
    <col min="5642" max="5657" width="16.54296875" style="289" bestFit="1" customWidth="1"/>
    <col min="5658" max="5659" width="16.54296875" style="289" customWidth="1"/>
    <col min="5660" max="5660" width="9.26953125" style="289" customWidth="1"/>
    <col min="5661" max="5872" width="9.26953125" style="289"/>
    <col min="5873" max="5873" width="34.81640625" style="289" customWidth="1"/>
    <col min="5874" max="5875" width="13.1796875" style="289" bestFit="1" customWidth="1"/>
    <col min="5876" max="5885" width="14.26953125" style="289" bestFit="1" customWidth="1"/>
    <col min="5886" max="5897" width="15.36328125" style="289" bestFit="1" customWidth="1"/>
    <col min="5898" max="5913" width="16.54296875" style="289" bestFit="1" customWidth="1"/>
    <col min="5914" max="5915" width="16.54296875" style="289" customWidth="1"/>
    <col min="5916" max="5916" width="9.26953125" style="289" customWidth="1"/>
    <col min="5917" max="6128" width="9.26953125" style="289"/>
    <col min="6129" max="6129" width="34.81640625" style="289" customWidth="1"/>
    <col min="6130" max="6131" width="13.1796875" style="289" bestFit="1" customWidth="1"/>
    <col min="6132" max="6141" width="14.26953125" style="289" bestFit="1" customWidth="1"/>
    <col min="6142" max="6153" width="15.36328125" style="289" bestFit="1" customWidth="1"/>
    <col min="6154" max="6169" width="16.54296875" style="289" bestFit="1" customWidth="1"/>
    <col min="6170" max="6171" width="16.54296875" style="289" customWidth="1"/>
    <col min="6172" max="6172" width="9.26953125" style="289" customWidth="1"/>
    <col min="6173" max="6384" width="9.26953125" style="289"/>
    <col min="6385" max="6385" width="34.81640625" style="289" customWidth="1"/>
    <col min="6386" max="6387" width="13.1796875" style="289" bestFit="1" customWidth="1"/>
    <col min="6388" max="6397" width="14.26953125" style="289" bestFit="1" customWidth="1"/>
    <col min="6398" max="6409" width="15.36328125" style="289" bestFit="1" customWidth="1"/>
    <col min="6410" max="6425" width="16.54296875" style="289" bestFit="1" customWidth="1"/>
    <col min="6426" max="6427" width="16.54296875" style="289" customWidth="1"/>
    <col min="6428" max="6428" width="9.26953125" style="289" customWidth="1"/>
    <col min="6429" max="6640" width="9.26953125" style="289"/>
    <col min="6641" max="6641" width="34.81640625" style="289" customWidth="1"/>
    <col min="6642" max="6643" width="13.1796875" style="289" bestFit="1" customWidth="1"/>
    <col min="6644" max="6653" width="14.26953125" style="289" bestFit="1" customWidth="1"/>
    <col min="6654" max="6665" width="15.36328125" style="289" bestFit="1" customWidth="1"/>
    <col min="6666" max="6681" width="16.54296875" style="289" bestFit="1" customWidth="1"/>
    <col min="6682" max="6683" width="16.54296875" style="289" customWidth="1"/>
    <col min="6684" max="6684" width="9.26953125" style="289" customWidth="1"/>
    <col min="6685" max="6896" width="9.26953125" style="289"/>
    <col min="6897" max="6897" width="34.81640625" style="289" customWidth="1"/>
    <col min="6898" max="6899" width="13.1796875" style="289" bestFit="1" customWidth="1"/>
    <col min="6900" max="6909" width="14.26953125" style="289" bestFit="1" customWidth="1"/>
    <col min="6910" max="6921" width="15.36328125" style="289" bestFit="1" customWidth="1"/>
    <col min="6922" max="6937" width="16.54296875" style="289" bestFit="1" customWidth="1"/>
    <col min="6938" max="6939" width="16.54296875" style="289" customWidth="1"/>
    <col min="6940" max="6940" width="9.26953125" style="289" customWidth="1"/>
    <col min="6941" max="7152" width="9.26953125" style="289"/>
    <col min="7153" max="7153" width="34.81640625" style="289" customWidth="1"/>
    <col min="7154" max="7155" width="13.1796875" style="289" bestFit="1" customWidth="1"/>
    <col min="7156" max="7165" width="14.26953125" style="289" bestFit="1" customWidth="1"/>
    <col min="7166" max="7177" width="15.36328125" style="289" bestFit="1" customWidth="1"/>
    <col min="7178" max="7193" width="16.54296875" style="289" bestFit="1" customWidth="1"/>
    <col min="7194" max="7195" width="16.54296875" style="289" customWidth="1"/>
    <col min="7196" max="7196" width="9.26953125" style="289" customWidth="1"/>
    <col min="7197" max="7408" width="9.26953125" style="289"/>
    <col min="7409" max="7409" width="34.81640625" style="289" customWidth="1"/>
    <col min="7410" max="7411" width="13.1796875" style="289" bestFit="1" customWidth="1"/>
    <col min="7412" max="7421" width="14.26953125" style="289" bestFit="1" customWidth="1"/>
    <col min="7422" max="7433" width="15.36328125" style="289" bestFit="1" customWidth="1"/>
    <col min="7434" max="7449" width="16.54296875" style="289" bestFit="1" customWidth="1"/>
    <col min="7450" max="7451" width="16.54296875" style="289" customWidth="1"/>
    <col min="7452" max="7452" width="9.26953125" style="289" customWidth="1"/>
    <col min="7453" max="7664" width="9.26953125" style="289"/>
    <col min="7665" max="7665" width="34.81640625" style="289" customWidth="1"/>
    <col min="7666" max="7667" width="13.1796875" style="289" bestFit="1" customWidth="1"/>
    <col min="7668" max="7677" width="14.26953125" style="289" bestFit="1" customWidth="1"/>
    <col min="7678" max="7689" width="15.36328125" style="289" bestFit="1" customWidth="1"/>
    <col min="7690" max="7705" width="16.54296875" style="289" bestFit="1" customWidth="1"/>
    <col min="7706" max="7707" width="16.54296875" style="289" customWidth="1"/>
    <col min="7708" max="7708" width="9.26953125" style="289" customWidth="1"/>
    <col min="7709" max="7920" width="9.26953125" style="289"/>
    <col min="7921" max="7921" width="34.81640625" style="289" customWidth="1"/>
    <col min="7922" max="7923" width="13.1796875" style="289" bestFit="1" customWidth="1"/>
    <col min="7924" max="7933" width="14.26953125" style="289" bestFit="1" customWidth="1"/>
    <col min="7934" max="7945" width="15.36328125" style="289" bestFit="1" customWidth="1"/>
    <col min="7946" max="7961" width="16.54296875" style="289" bestFit="1" customWidth="1"/>
    <col min="7962" max="7963" width="16.54296875" style="289" customWidth="1"/>
    <col min="7964" max="7964" width="9.26953125" style="289" customWidth="1"/>
    <col min="7965" max="8176" width="9.26953125" style="289"/>
    <col min="8177" max="8177" width="34.81640625" style="289" customWidth="1"/>
    <col min="8178" max="8179" width="13.1796875" style="289" bestFit="1" customWidth="1"/>
    <col min="8180" max="8189" width="14.26953125" style="289" bestFit="1" customWidth="1"/>
    <col min="8190" max="8201" width="15.36328125" style="289" bestFit="1" customWidth="1"/>
    <col min="8202" max="8217" width="16.54296875" style="289" bestFit="1" customWidth="1"/>
    <col min="8218" max="8219" width="16.54296875" style="289" customWidth="1"/>
    <col min="8220" max="8220" width="9.26953125" style="289" customWidth="1"/>
    <col min="8221" max="8432" width="9.26953125" style="289"/>
    <col min="8433" max="8433" width="34.81640625" style="289" customWidth="1"/>
    <col min="8434" max="8435" width="13.1796875" style="289" bestFit="1" customWidth="1"/>
    <col min="8436" max="8445" width="14.26953125" style="289" bestFit="1" customWidth="1"/>
    <col min="8446" max="8457" width="15.36328125" style="289" bestFit="1" customWidth="1"/>
    <col min="8458" max="8473" width="16.54296875" style="289" bestFit="1" customWidth="1"/>
    <col min="8474" max="8475" width="16.54296875" style="289" customWidth="1"/>
    <col min="8476" max="8476" width="9.26953125" style="289" customWidth="1"/>
    <col min="8477" max="8688" width="9.26953125" style="289"/>
    <col min="8689" max="8689" width="34.81640625" style="289" customWidth="1"/>
    <col min="8690" max="8691" width="13.1796875" style="289" bestFit="1" customWidth="1"/>
    <col min="8692" max="8701" width="14.26953125" style="289" bestFit="1" customWidth="1"/>
    <col min="8702" max="8713" width="15.36328125" style="289" bestFit="1" customWidth="1"/>
    <col min="8714" max="8729" width="16.54296875" style="289" bestFit="1" customWidth="1"/>
    <col min="8730" max="8731" width="16.54296875" style="289" customWidth="1"/>
    <col min="8732" max="8732" width="9.26953125" style="289" customWidth="1"/>
    <col min="8733" max="8944" width="9.26953125" style="289"/>
    <col min="8945" max="8945" width="34.81640625" style="289" customWidth="1"/>
    <col min="8946" max="8947" width="13.1796875" style="289" bestFit="1" customWidth="1"/>
    <col min="8948" max="8957" width="14.26953125" style="289" bestFit="1" customWidth="1"/>
    <col min="8958" max="8969" width="15.36328125" style="289" bestFit="1" customWidth="1"/>
    <col min="8970" max="8985" width="16.54296875" style="289" bestFit="1" customWidth="1"/>
    <col min="8986" max="8987" width="16.54296875" style="289" customWidth="1"/>
    <col min="8988" max="8988" width="9.26953125" style="289" customWidth="1"/>
    <col min="8989" max="9200" width="9.26953125" style="289"/>
    <col min="9201" max="9201" width="34.81640625" style="289" customWidth="1"/>
    <col min="9202" max="9203" width="13.1796875" style="289" bestFit="1" customWidth="1"/>
    <col min="9204" max="9213" width="14.26953125" style="289" bestFit="1" customWidth="1"/>
    <col min="9214" max="9225" width="15.36328125" style="289" bestFit="1" customWidth="1"/>
    <col min="9226" max="9241" width="16.54296875" style="289" bestFit="1" customWidth="1"/>
    <col min="9242" max="9243" width="16.54296875" style="289" customWidth="1"/>
    <col min="9244" max="9244" width="9.26953125" style="289" customWidth="1"/>
    <col min="9245" max="9456" width="9.26953125" style="289"/>
    <col min="9457" max="9457" width="34.81640625" style="289" customWidth="1"/>
    <col min="9458" max="9459" width="13.1796875" style="289" bestFit="1" customWidth="1"/>
    <col min="9460" max="9469" width="14.26953125" style="289" bestFit="1" customWidth="1"/>
    <col min="9470" max="9481" width="15.36328125" style="289" bestFit="1" customWidth="1"/>
    <col min="9482" max="9497" width="16.54296875" style="289" bestFit="1" customWidth="1"/>
    <col min="9498" max="9499" width="16.54296875" style="289" customWidth="1"/>
    <col min="9500" max="9500" width="9.26953125" style="289" customWidth="1"/>
    <col min="9501" max="9712" width="9.26953125" style="289"/>
    <col min="9713" max="9713" width="34.81640625" style="289" customWidth="1"/>
    <col min="9714" max="9715" width="13.1796875" style="289" bestFit="1" customWidth="1"/>
    <col min="9716" max="9725" width="14.26953125" style="289" bestFit="1" customWidth="1"/>
    <col min="9726" max="9737" width="15.36328125" style="289" bestFit="1" customWidth="1"/>
    <col min="9738" max="9753" width="16.54296875" style="289" bestFit="1" customWidth="1"/>
    <col min="9754" max="9755" width="16.54296875" style="289" customWidth="1"/>
    <col min="9756" max="9756" width="9.26953125" style="289" customWidth="1"/>
    <col min="9757" max="9968" width="9.26953125" style="289"/>
    <col min="9969" max="9969" width="34.81640625" style="289" customWidth="1"/>
    <col min="9970" max="9971" width="13.1796875" style="289" bestFit="1" customWidth="1"/>
    <col min="9972" max="9981" width="14.26953125" style="289" bestFit="1" customWidth="1"/>
    <col min="9982" max="9993" width="15.36328125" style="289" bestFit="1" customWidth="1"/>
    <col min="9994" max="10009" width="16.54296875" style="289" bestFit="1" customWidth="1"/>
    <col min="10010" max="10011" width="16.54296875" style="289" customWidth="1"/>
    <col min="10012" max="10012" width="9.26953125" style="289" customWidth="1"/>
    <col min="10013" max="10224" width="9.26953125" style="289"/>
    <col min="10225" max="10225" width="34.81640625" style="289" customWidth="1"/>
    <col min="10226" max="10227" width="13.1796875" style="289" bestFit="1" customWidth="1"/>
    <col min="10228" max="10237" width="14.26953125" style="289" bestFit="1" customWidth="1"/>
    <col min="10238" max="10249" width="15.36328125" style="289" bestFit="1" customWidth="1"/>
    <col min="10250" max="10265" width="16.54296875" style="289" bestFit="1" customWidth="1"/>
    <col min="10266" max="10267" width="16.54296875" style="289" customWidth="1"/>
    <col min="10268" max="10268" width="9.26953125" style="289" customWidth="1"/>
    <col min="10269" max="10480" width="9.26953125" style="289"/>
    <col min="10481" max="10481" width="34.81640625" style="289" customWidth="1"/>
    <col min="10482" max="10483" width="13.1796875" style="289" bestFit="1" customWidth="1"/>
    <col min="10484" max="10493" width="14.26953125" style="289" bestFit="1" customWidth="1"/>
    <col min="10494" max="10505" width="15.36328125" style="289" bestFit="1" customWidth="1"/>
    <col min="10506" max="10521" width="16.54296875" style="289" bestFit="1" customWidth="1"/>
    <col min="10522" max="10523" width="16.54296875" style="289" customWidth="1"/>
    <col min="10524" max="10524" width="9.26953125" style="289" customWidth="1"/>
    <col min="10525" max="10736" width="9.26953125" style="289"/>
    <col min="10737" max="10737" width="34.81640625" style="289" customWidth="1"/>
    <col min="10738" max="10739" width="13.1796875" style="289" bestFit="1" customWidth="1"/>
    <col min="10740" max="10749" width="14.26953125" style="289" bestFit="1" customWidth="1"/>
    <col min="10750" max="10761" width="15.36328125" style="289" bestFit="1" customWidth="1"/>
    <col min="10762" max="10777" width="16.54296875" style="289" bestFit="1" customWidth="1"/>
    <col min="10778" max="10779" width="16.54296875" style="289" customWidth="1"/>
    <col min="10780" max="10780" width="9.26953125" style="289" customWidth="1"/>
    <col min="10781" max="10992" width="9.26953125" style="289"/>
    <col min="10993" max="10993" width="34.81640625" style="289" customWidth="1"/>
    <col min="10994" max="10995" width="13.1796875" style="289" bestFit="1" customWidth="1"/>
    <col min="10996" max="11005" width="14.26953125" style="289" bestFit="1" customWidth="1"/>
    <col min="11006" max="11017" width="15.36328125" style="289" bestFit="1" customWidth="1"/>
    <col min="11018" max="11033" width="16.54296875" style="289" bestFit="1" customWidth="1"/>
    <col min="11034" max="11035" width="16.54296875" style="289" customWidth="1"/>
    <col min="11036" max="11036" width="9.26953125" style="289" customWidth="1"/>
    <col min="11037" max="11248" width="9.26953125" style="289"/>
    <col min="11249" max="11249" width="34.81640625" style="289" customWidth="1"/>
    <col min="11250" max="11251" width="13.1796875" style="289" bestFit="1" customWidth="1"/>
    <col min="11252" max="11261" width="14.26953125" style="289" bestFit="1" customWidth="1"/>
    <col min="11262" max="11273" width="15.36328125" style="289" bestFit="1" customWidth="1"/>
    <col min="11274" max="11289" width="16.54296875" style="289" bestFit="1" customWidth="1"/>
    <col min="11290" max="11291" width="16.54296875" style="289" customWidth="1"/>
    <col min="11292" max="11292" width="9.26953125" style="289" customWidth="1"/>
    <col min="11293" max="11504" width="9.26953125" style="289"/>
    <col min="11505" max="11505" width="34.81640625" style="289" customWidth="1"/>
    <col min="11506" max="11507" width="13.1796875" style="289" bestFit="1" customWidth="1"/>
    <col min="11508" max="11517" width="14.26953125" style="289" bestFit="1" customWidth="1"/>
    <col min="11518" max="11529" width="15.36328125" style="289" bestFit="1" customWidth="1"/>
    <col min="11530" max="11545" width="16.54296875" style="289" bestFit="1" customWidth="1"/>
    <col min="11546" max="11547" width="16.54296875" style="289" customWidth="1"/>
    <col min="11548" max="11548" width="9.26953125" style="289" customWidth="1"/>
    <col min="11549" max="11760" width="9.26953125" style="289"/>
    <col min="11761" max="11761" width="34.81640625" style="289" customWidth="1"/>
    <col min="11762" max="11763" width="13.1796875" style="289" bestFit="1" customWidth="1"/>
    <col min="11764" max="11773" width="14.26953125" style="289" bestFit="1" customWidth="1"/>
    <col min="11774" max="11785" width="15.36328125" style="289" bestFit="1" customWidth="1"/>
    <col min="11786" max="11801" width="16.54296875" style="289" bestFit="1" customWidth="1"/>
    <col min="11802" max="11803" width="16.54296875" style="289" customWidth="1"/>
    <col min="11804" max="11804" width="9.26953125" style="289" customWidth="1"/>
    <col min="11805" max="12016" width="9.26953125" style="289"/>
    <col min="12017" max="12017" width="34.81640625" style="289" customWidth="1"/>
    <col min="12018" max="12019" width="13.1796875" style="289" bestFit="1" customWidth="1"/>
    <col min="12020" max="12029" width="14.26953125" style="289" bestFit="1" customWidth="1"/>
    <col min="12030" max="12041" width="15.36328125" style="289" bestFit="1" customWidth="1"/>
    <col min="12042" max="12057" width="16.54296875" style="289" bestFit="1" customWidth="1"/>
    <col min="12058" max="12059" width="16.54296875" style="289" customWidth="1"/>
    <col min="12060" max="12060" width="9.26953125" style="289" customWidth="1"/>
    <col min="12061" max="12272" width="9.26953125" style="289"/>
    <col min="12273" max="12273" width="34.81640625" style="289" customWidth="1"/>
    <col min="12274" max="12275" width="13.1796875" style="289" bestFit="1" customWidth="1"/>
    <col min="12276" max="12285" width="14.26953125" style="289" bestFit="1" customWidth="1"/>
    <col min="12286" max="12297" width="15.36328125" style="289" bestFit="1" customWidth="1"/>
    <col min="12298" max="12313" width="16.54296875" style="289" bestFit="1" customWidth="1"/>
    <col min="12314" max="12315" width="16.54296875" style="289" customWidth="1"/>
    <col min="12316" max="12316" width="9.26953125" style="289" customWidth="1"/>
    <col min="12317" max="12528" width="9.26953125" style="289"/>
    <col min="12529" max="12529" width="34.81640625" style="289" customWidth="1"/>
    <col min="12530" max="12531" width="13.1796875" style="289" bestFit="1" customWidth="1"/>
    <col min="12532" max="12541" width="14.26953125" style="289" bestFit="1" customWidth="1"/>
    <col min="12542" max="12553" width="15.36328125" style="289" bestFit="1" customWidth="1"/>
    <col min="12554" max="12569" width="16.54296875" style="289" bestFit="1" customWidth="1"/>
    <col min="12570" max="12571" width="16.54296875" style="289" customWidth="1"/>
    <col min="12572" max="12572" width="9.26953125" style="289" customWidth="1"/>
    <col min="12573" max="12784" width="9.26953125" style="289"/>
    <col min="12785" max="12785" width="34.81640625" style="289" customWidth="1"/>
    <col min="12786" max="12787" width="13.1796875" style="289" bestFit="1" customWidth="1"/>
    <col min="12788" max="12797" width="14.26953125" style="289" bestFit="1" customWidth="1"/>
    <col min="12798" max="12809" width="15.36328125" style="289" bestFit="1" customWidth="1"/>
    <col min="12810" max="12825" width="16.54296875" style="289" bestFit="1" customWidth="1"/>
    <col min="12826" max="12827" width="16.54296875" style="289" customWidth="1"/>
    <col min="12828" max="12828" width="9.26953125" style="289" customWidth="1"/>
    <col min="12829" max="13040" width="9.26953125" style="289"/>
    <col min="13041" max="13041" width="34.81640625" style="289" customWidth="1"/>
    <col min="13042" max="13043" width="13.1796875" style="289" bestFit="1" customWidth="1"/>
    <col min="13044" max="13053" width="14.26953125" style="289" bestFit="1" customWidth="1"/>
    <col min="13054" max="13065" width="15.36328125" style="289" bestFit="1" customWidth="1"/>
    <col min="13066" max="13081" width="16.54296875" style="289" bestFit="1" customWidth="1"/>
    <col min="13082" max="13083" width="16.54296875" style="289" customWidth="1"/>
    <col min="13084" max="13084" width="9.26953125" style="289" customWidth="1"/>
    <col min="13085" max="13296" width="9.26953125" style="289"/>
    <col min="13297" max="13297" width="34.81640625" style="289" customWidth="1"/>
    <col min="13298" max="13299" width="13.1796875" style="289" bestFit="1" customWidth="1"/>
    <col min="13300" max="13309" width="14.26953125" style="289" bestFit="1" customWidth="1"/>
    <col min="13310" max="13321" width="15.36328125" style="289" bestFit="1" customWidth="1"/>
    <col min="13322" max="13337" width="16.54296875" style="289" bestFit="1" customWidth="1"/>
    <col min="13338" max="13339" width="16.54296875" style="289" customWidth="1"/>
    <col min="13340" max="13340" width="9.26953125" style="289" customWidth="1"/>
    <col min="13341" max="13552" width="9.26953125" style="289"/>
    <col min="13553" max="13553" width="34.81640625" style="289" customWidth="1"/>
    <col min="13554" max="13555" width="13.1796875" style="289" bestFit="1" customWidth="1"/>
    <col min="13556" max="13565" width="14.26953125" style="289" bestFit="1" customWidth="1"/>
    <col min="13566" max="13577" width="15.36328125" style="289" bestFit="1" customWidth="1"/>
    <col min="13578" max="13593" width="16.54296875" style="289" bestFit="1" customWidth="1"/>
    <col min="13594" max="13595" width="16.54296875" style="289" customWidth="1"/>
    <col min="13596" max="13596" width="9.26953125" style="289" customWidth="1"/>
    <col min="13597" max="13808" width="9.26953125" style="289"/>
    <col min="13809" max="13809" width="34.81640625" style="289" customWidth="1"/>
    <col min="13810" max="13811" width="13.1796875" style="289" bestFit="1" customWidth="1"/>
    <col min="13812" max="13821" width="14.26953125" style="289" bestFit="1" customWidth="1"/>
    <col min="13822" max="13833" width="15.36328125" style="289" bestFit="1" customWidth="1"/>
    <col min="13834" max="13849" width="16.54296875" style="289" bestFit="1" customWidth="1"/>
    <col min="13850" max="13851" width="16.54296875" style="289" customWidth="1"/>
    <col min="13852" max="13852" width="9.26953125" style="289" customWidth="1"/>
    <col min="13853" max="14064" width="9.26953125" style="289"/>
    <col min="14065" max="14065" width="34.81640625" style="289" customWidth="1"/>
    <col min="14066" max="14067" width="13.1796875" style="289" bestFit="1" customWidth="1"/>
    <col min="14068" max="14077" width="14.26953125" style="289" bestFit="1" customWidth="1"/>
    <col min="14078" max="14089" width="15.36328125" style="289" bestFit="1" customWidth="1"/>
    <col min="14090" max="14105" width="16.54296875" style="289" bestFit="1" customWidth="1"/>
    <col min="14106" max="14107" width="16.54296875" style="289" customWidth="1"/>
    <col min="14108" max="14108" width="9.26953125" style="289" customWidth="1"/>
    <col min="14109" max="14320" width="9.26953125" style="289"/>
    <col min="14321" max="14321" width="34.81640625" style="289" customWidth="1"/>
    <col min="14322" max="14323" width="13.1796875" style="289" bestFit="1" customWidth="1"/>
    <col min="14324" max="14333" width="14.26953125" style="289" bestFit="1" customWidth="1"/>
    <col min="14334" max="14345" width="15.36328125" style="289" bestFit="1" customWidth="1"/>
    <col min="14346" max="14361" width="16.54296875" style="289" bestFit="1" customWidth="1"/>
    <col min="14362" max="14363" width="16.54296875" style="289" customWidth="1"/>
    <col min="14364" max="14364" width="9.26953125" style="289" customWidth="1"/>
    <col min="14365" max="14576" width="9.26953125" style="289"/>
    <col min="14577" max="14577" width="34.81640625" style="289" customWidth="1"/>
    <col min="14578" max="14579" width="13.1796875" style="289" bestFit="1" customWidth="1"/>
    <col min="14580" max="14589" width="14.26953125" style="289" bestFit="1" customWidth="1"/>
    <col min="14590" max="14601" width="15.36328125" style="289" bestFit="1" customWidth="1"/>
    <col min="14602" max="14617" width="16.54296875" style="289" bestFit="1" customWidth="1"/>
    <col min="14618" max="14619" width="16.54296875" style="289" customWidth="1"/>
    <col min="14620" max="14620" width="9.26953125" style="289" customWidth="1"/>
    <col min="14621" max="14832" width="9.26953125" style="289"/>
    <col min="14833" max="14833" width="34.81640625" style="289" customWidth="1"/>
    <col min="14834" max="14835" width="13.1796875" style="289" bestFit="1" customWidth="1"/>
    <col min="14836" max="14845" width="14.26953125" style="289" bestFit="1" customWidth="1"/>
    <col min="14846" max="14857" width="15.36328125" style="289" bestFit="1" customWidth="1"/>
    <col min="14858" max="14873" width="16.54296875" style="289" bestFit="1" customWidth="1"/>
    <col min="14874" max="14875" width="16.54296875" style="289" customWidth="1"/>
    <col min="14876" max="14876" width="9.26953125" style="289" customWidth="1"/>
    <col min="14877" max="15088" width="9.26953125" style="289"/>
    <col min="15089" max="15089" width="34.81640625" style="289" customWidth="1"/>
    <col min="15090" max="15091" width="13.1796875" style="289" bestFit="1" customWidth="1"/>
    <col min="15092" max="15101" width="14.26953125" style="289" bestFit="1" customWidth="1"/>
    <col min="15102" max="15113" width="15.36328125" style="289" bestFit="1" customWidth="1"/>
    <col min="15114" max="15129" width="16.54296875" style="289" bestFit="1" customWidth="1"/>
    <col min="15130" max="15131" width="16.54296875" style="289" customWidth="1"/>
    <col min="15132" max="15132" width="9.26953125" style="289" customWidth="1"/>
    <col min="15133" max="15344" width="9.26953125" style="289"/>
    <col min="15345" max="15345" width="34.81640625" style="289" customWidth="1"/>
    <col min="15346" max="15347" width="13.1796875" style="289" bestFit="1" customWidth="1"/>
    <col min="15348" max="15357" width="14.26953125" style="289" bestFit="1" customWidth="1"/>
    <col min="15358" max="15369" width="15.36328125" style="289" bestFit="1" customWidth="1"/>
    <col min="15370" max="15385" width="16.54296875" style="289" bestFit="1" customWidth="1"/>
    <col min="15386" max="15387" width="16.54296875" style="289" customWidth="1"/>
    <col min="15388" max="15388" width="9.26953125" style="289" customWidth="1"/>
    <col min="15389" max="15600" width="9.26953125" style="289"/>
    <col min="15601" max="15601" width="34.81640625" style="289" customWidth="1"/>
    <col min="15602" max="15603" width="13.1796875" style="289" bestFit="1" customWidth="1"/>
    <col min="15604" max="15613" width="14.26953125" style="289" bestFit="1" customWidth="1"/>
    <col min="15614" max="15625" width="15.36328125" style="289" bestFit="1" customWidth="1"/>
    <col min="15626" max="15641" width="16.54296875" style="289" bestFit="1" customWidth="1"/>
    <col min="15642" max="15643" width="16.54296875" style="289" customWidth="1"/>
    <col min="15644" max="15644" width="9.26953125" style="289" customWidth="1"/>
    <col min="15645" max="15856" width="9.26953125" style="289"/>
    <col min="15857" max="15857" width="34.81640625" style="289" customWidth="1"/>
    <col min="15858" max="15859" width="13.1796875" style="289" bestFit="1" customWidth="1"/>
    <col min="15860" max="15869" width="14.26953125" style="289" bestFit="1" customWidth="1"/>
    <col min="15870" max="15881" width="15.36328125" style="289" bestFit="1" customWidth="1"/>
    <col min="15882" max="15897" width="16.54296875" style="289" bestFit="1" customWidth="1"/>
    <col min="15898" max="15899" width="16.54296875" style="289" customWidth="1"/>
    <col min="15900" max="15900" width="9.26953125" style="289" customWidth="1"/>
    <col min="15901" max="16112" width="9.26953125" style="289"/>
    <col min="16113" max="16113" width="34.81640625" style="289" customWidth="1"/>
    <col min="16114" max="16115" width="13.1796875" style="289" bestFit="1" customWidth="1"/>
    <col min="16116" max="16125" width="14.26953125" style="289" bestFit="1" customWidth="1"/>
    <col min="16126" max="16137" width="15.36328125" style="289" bestFit="1" customWidth="1"/>
    <col min="16138" max="16153" width="16.54296875" style="289" bestFit="1" customWidth="1"/>
    <col min="16154" max="16155" width="16.54296875" style="289" customWidth="1"/>
    <col min="16156" max="16156" width="9.26953125" style="289" customWidth="1"/>
    <col min="16157" max="16384" width="9.26953125" style="289"/>
  </cols>
  <sheetData>
    <row r="1" spans="1:19" s="136" customFormat="1" ht="15" customHeight="1">
      <c r="A1" s="136" t="s">
        <v>1940</v>
      </c>
    </row>
    <row r="2" spans="1:19" s="136" customFormat="1" ht="15" customHeight="1">
      <c r="A2" s="1163" t="s">
        <v>1888</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c r="S3" s="7"/>
    </row>
    <row r="4" spans="1:19" ht="15" customHeight="1">
      <c r="A4" s="896" t="s">
        <v>1889</v>
      </c>
      <c r="B4" s="897">
        <v>9840.3196747592046</v>
      </c>
      <c r="C4" s="897">
        <v>11048.249637064564</v>
      </c>
      <c r="D4" s="897">
        <v>12863.133901712294</v>
      </c>
      <c r="E4" s="897">
        <v>14343.412442166231</v>
      </c>
      <c r="F4" s="897">
        <v>16724.758037220949</v>
      </c>
      <c r="G4" s="897">
        <v>19339.960339368594</v>
      </c>
      <c r="H4" s="897">
        <v>22892.667566312637</v>
      </c>
      <c r="I4" s="897">
        <v>26622.246481470836</v>
      </c>
      <c r="J4" s="897">
        <v>32929.092299425582</v>
      </c>
      <c r="K4" s="897">
        <v>37223.542583095295</v>
      </c>
      <c r="L4" s="897">
        <v>42692.064598105891</v>
      </c>
      <c r="M4" s="897">
        <v>48629.070341115621</v>
      </c>
      <c r="N4" s="897">
        <v>57100.291936170644</v>
      </c>
      <c r="O4" s="897">
        <v>65878.8</v>
      </c>
      <c r="P4" s="897">
        <v>68787.189456393622</v>
      </c>
      <c r="Q4" s="897">
        <v>70832.304006575694</v>
      </c>
      <c r="S4" s="285" t="s">
        <v>13</v>
      </c>
    </row>
    <row r="5" spans="1:19" ht="15" customHeight="1">
      <c r="A5" s="896" t="s">
        <v>1890</v>
      </c>
      <c r="B5" s="897">
        <v>7354.0283416072252</v>
      </c>
      <c r="C5" s="897">
        <v>7531.2012931613153</v>
      </c>
      <c r="D5" s="897">
        <v>7701.9965493173986</v>
      </c>
      <c r="E5" s="897">
        <v>8183.1884787462623</v>
      </c>
      <c r="F5" s="897">
        <v>8631.0787808649166</v>
      </c>
      <c r="G5" s="897">
        <v>9846.2801373597104</v>
      </c>
      <c r="H5" s="897">
        <v>10070.546523303046</v>
      </c>
      <c r="I5" s="897">
        <v>11815.363298199589</v>
      </c>
      <c r="J5" s="897">
        <v>15206.644266685351</v>
      </c>
      <c r="K5" s="897">
        <v>15492.877277051193</v>
      </c>
      <c r="L5" s="897">
        <v>17161.965664672356</v>
      </c>
      <c r="M5" s="897">
        <v>19407.32</v>
      </c>
      <c r="N5" s="897">
        <v>21195.572257338961</v>
      </c>
      <c r="O5" s="897">
        <v>23463</v>
      </c>
      <c r="P5" s="897">
        <v>23387.599999999999</v>
      </c>
      <c r="Q5" s="897">
        <v>25582.579891880046</v>
      </c>
      <c r="S5" s="499"/>
    </row>
    <row r="6" spans="1:19" ht="15" customHeight="1">
      <c r="A6" s="896" t="s">
        <v>1891</v>
      </c>
      <c r="B6" s="897">
        <v>8869.9150147301152</v>
      </c>
      <c r="C6" s="897">
        <v>10347.178913424714</v>
      </c>
      <c r="D6" s="897">
        <v>9556.026382460248</v>
      </c>
      <c r="E6" s="897">
        <v>10260.2383617051</v>
      </c>
      <c r="F6" s="897">
        <v>13221.163428383623</v>
      </c>
      <c r="G6" s="897">
        <v>12764.531558525021</v>
      </c>
      <c r="H6" s="897">
        <v>15401.386863497468</v>
      </c>
      <c r="I6" s="897">
        <v>19362.3464870684</v>
      </c>
      <c r="J6" s="897">
        <v>30596.164871996414</v>
      </c>
      <c r="K6" s="897">
        <v>33296.344782823151</v>
      </c>
      <c r="L6" s="897">
        <v>33640.384862940773</v>
      </c>
      <c r="M6" s="897">
        <v>43032.600318305595</v>
      </c>
      <c r="N6" s="897">
        <v>46953.36195266257</v>
      </c>
      <c r="O6" s="897">
        <v>34873.861631587832</v>
      </c>
      <c r="P6" s="897">
        <v>40244.28092807826</v>
      </c>
      <c r="Q6" s="897">
        <v>51232.710610228518</v>
      </c>
    </row>
    <row r="7" spans="1:19" ht="15" customHeight="1">
      <c r="A7" s="896" t="s">
        <v>1892</v>
      </c>
      <c r="B7" s="897">
        <v>15306.439694212135</v>
      </c>
      <c r="C7" s="897">
        <v>15602.452151091049</v>
      </c>
      <c r="D7" s="897">
        <v>17950.485217895475</v>
      </c>
      <c r="E7" s="897">
        <v>18154.597545383789</v>
      </c>
      <c r="F7" s="897">
        <v>20855.899999999998</v>
      </c>
      <c r="G7" s="897">
        <v>26859.8</v>
      </c>
      <c r="H7" s="897">
        <v>30886</v>
      </c>
      <c r="I7" s="897">
        <v>36609</v>
      </c>
      <c r="J7" s="897">
        <v>34128</v>
      </c>
      <c r="K7" s="897">
        <v>25565.599999999999</v>
      </c>
      <c r="L7" s="897">
        <v>37905</v>
      </c>
      <c r="M7" s="897">
        <v>52438</v>
      </c>
      <c r="N7" s="897">
        <v>54112</v>
      </c>
      <c r="O7" s="897">
        <v>76988</v>
      </c>
      <c r="P7" s="897">
        <v>88732</v>
      </c>
      <c r="Q7" s="897">
        <v>76223</v>
      </c>
    </row>
    <row r="8" spans="1:19" ht="15" customHeight="1">
      <c r="A8" s="896" t="s">
        <v>1893</v>
      </c>
      <c r="B8" s="897">
        <v>11839.758797425113</v>
      </c>
      <c r="C8" s="897">
        <v>12463.164212687268</v>
      </c>
      <c r="D8" s="897">
        <v>13655.674452787138</v>
      </c>
      <c r="E8" s="897">
        <v>13759.856203978954</v>
      </c>
      <c r="F8" s="897">
        <v>17396.399999999998</v>
      </c>
      <c r="G8" s="897">
        <v>18058.499999999996</v>
      </c>
      <c r="H8" s="897">
        <v>20143.7</v>
      </c>
      <c r="I8" s="897">
        <v>27256.29545646537</v>
      </c>
      <c r="J8" s="897">
        <v>38139</v>
      </c>
      <c r="K8" s="897">
        <v>38116</v>
      </c>
      <c r="L8" s="897">
        <v>44532</v>
      </c>
      <c r="M8" s="897">
        <v>56264</v>
      </c>
      <c r="N8" s="897">
        <v>67465</v>
      </c>
      <c r="O8" s="897">
        <v>76893</v>
      </c>
      <c r="P8" s="897">
        <v>78685</v>
      </c>
      <c r="Q8" s="897">
        <v>78156</v>
      </c>
    </row>
    <row r="9" spans="1:19" s="136" customFormat="1" ht="15" customHeight="1">
      <c r="A9" s="898" t="s">
        <v>1857</v>
      </c>
      <c r="B9" s="899">
        <v>29530.943927883563</v>
      </c>
      <c r="C9" s="899">
        <v>32065.917782054377</v>
      </c>
      <c r="D9" s="899">
        <v>34415.967598598276</v>
      </c>
      <c r="E9" s="899">
        <v>37181.580624022426</v>
      </c>
      <c r="F9" s="899">
        <v>42036.500246469499</v>
      </c>
      <c r="G9" s="899">
        <v>50752.072035253324</v>
      </c>
      <c r="H9" s="899">
        <v>59106.90095311316</v>
      </c>
      <c r="I9" s="899">
        <v>67152.660810273461</v>
      </c>
      <c r="J9" s="899">
        <v>74720.90143810735</v>
      </c>
      <c r="K9" s="899">
        <v>73462.364642969653</v>
      </c>
      <c r="L9" s="899">
        <v>86867.415125719039</v>
      </c>
      <c r="M9" s="899">
        <v>107242.99065942122</v>
      </c>
      <c r="N9" s="899">
        <v>111896.22614617218</v>
      </c>
      <c r="O9" s="899">
        <v>124310.66163158783</v>
      </c>
      <c r="P9" s="899">
        <v>142466.07038447188</v>
      </c>
      <c r="Q9" s="899">
        <v>145714.59450868424</v>
      </c>
    </row>
    <row r="11" spans="1:19" ht="15" customHeight="1">
      <c r="A11" s="289" t="s">
        <v>1938</v>
      </c>
    </row>
  </sheetData>
  <mergeCells count="2">
    <mergeCell ref="A2:A3"/>
    <mergeCell ref="B2:Q2"/>
  </mergeCells>
  <hyperlinks>
    <hyperlink ref="S4" location="'Content Page'!A1" display="Back to Content Page"/>
  </hyperlinks>
  <pageMargins left="0.7" right="0.7" top="0.75" bottom="0.75" header="0.3" footer="0.3"/>
  <pageSetup orientation="portrait" horizontalDpi="1200" verticalDpi="1200"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
  <sheetViews>
    <sheetView workbookViewId="0">
      <selection activeCell="A9" sqref="A9"/>
    </sheetView>
  </sheetViews>
  <sheetFormatPr defaultRowHeight="15" customHeight="1"/>
  <cols>
    <col min="1" max="1" width="55" style="289" customWidth="1"/>
    <col min="2" max="17" width="8.7265625" style="289" customWidth="1"/>
    <col min="18" max="25" width="16.54296875" style="289" bestFit="1" customWidth="1"/>
    <col min="26" max="27" width="16.54296875" style="289" customWidth="1"/>
    <col min="28" max="28" width="9.26953125" style="289" customWidth="1"/>
    <col min="29" max="240" width="9.26953125" style="289"/>
    <col min="241" max="241" width="34.81640625" style="289" customWidth="1"/>
    <col min="242" max="243" width="13.1796875" style="289" bestFit="1" customWidth="1"/>
    <col min="244" max="253" width="14.26953125" style="289" bestFit="1" customWidth="1"/>
    <col min="254" max="265" width="15.36328125" style="289" bestFit="1" customWidth="1"/>
    <col min="266" max="281" width="16.54296875" style="289" bestFit="1" customWidth="1"/>
    <col min="282" max="283" width="16.54296875" style="289" customWidth="1"/>
    <col min="284" max="284" width="9.26953125" style="289" customWidth="1"/>
    <col min="285" max="496" width="9.26953125" style="289"/>
    <col min="497" max="497" width="34.81640625" style="289" customWidth="1"/>
    <col min="498" max="499" width="13.1796875" style="289" bestFit="1" customWidth="1"/>
    <col min="500" max="509" width="14.26953125" style="289" bestFit="1" customWidth="1"/>
    <col min="510" max="521" width="15.36328125" style="289" bestFit="1" customWidth="1"/>
    <col min="522" max="537" width="16.54296875" style="289" bestFit="1" customWidth="1"/>
    <col min="538" max="539" width="16.54296875" style="289" customWidth="1"/>
    <col min="540" max="540" width="9.26953125" style="289" customWidth="1"/>
    <col min="541" max="752" width="9.26953125" style="289"/>
    <col min="753" max="753" width="34.81640625" style="289" customWidth="1"/>
    <col min="754" max="755" width="13.1796875" style="289" bestFit="1" customWidth="1"/>
    <col min="756" max="765" width="14.26953125" style="289" bestFit="1" customWidth="1"/>
    <col min="766" max="777" width="15.36328125" style="289" bestFit="1" customWidth="1"/>
    <col min="778" max="793" width="16.54296875" style="289" bestFit="1" customWidth="1"/>
    <col min="794" max="795" width="16.54296875" style="289" customWidth="1"/>
    <col min="796" max="796" width="9.26953125" style="289" customWidth="1"/>
    <col min="797" max="1008" width="9.26953125" style="289"/>
    <col min="1009" max="1009" width="34.81640625" style="289" customWidth="1"/>
    <col min="1010" max="1011" width="13.1796875" style="289" bestFit="1" customWidth="1"/>
    <col min="1012" max="1021" width="14.26953125" style="289" bestFit="1" customWidth="1"/>
    <col min="1022" max="1033" width="15.36328125" style="289" bestFit="1" customWidth="1"/>
    <col min="1034" max="1049" width="16.54296875" style="289" bestFit="1" customWidth="1"/>
    <col min="1050" max="1051" width="16.54296875" style="289" customWidth="1"/>
    <col min="1052" max="1052" width="9.26953125" style="289" customWidth="1"/>
    <col min="1053" max="1264" width="9.26953125" style="289"/>
    <col min="1265" max="1265" width="34.81640625" style="289" customWidth="1"/>
    <col min="1266" max="1267" width="13.1796875" style="289" bestFit="1" customWidth="1"/>
    <col min="1268" max="1277" width="14.26953125" style="289" bestFit="1" customWidth="1"/>
    <col min="1278" max="1289" width="15.36328125" style="289" bestFit="1" customWidth="1"/>
    <col min="1290" max="1305" width="16.54296875" style="289" bestFit="1" customWidth="1"/>
    <col min="1306" max="1307" width="16.54296875" style="289" customWidth="1"/>
    <col min="1308" max="1308" width="9.26953125" style="289" customWidth="1"/>
    <col min="1309" max="1520" width="9.26953125" style="289"/>
    <col min="1521" max="1521" width="34.81640625" style="289" customWidth="1"/>
    <col min="1522" max="1523" width="13.1796875" style="289" bestFit="1" customWidth="1"/>
    <col min="1524" max="1533" width="14.26953125" style="289" bestFit="1" customWidth="1"/>
    <col min="1534" max="1545" width="15.36328125" style="289" bestFit="1" customWidth="1"/>
    <col min="1546" max="1561" width="16.54296875" style="289" bestFit="1" customWidth="1"/>
    <col min="1562" max="1563" width="16.54296875" style="289" customWidth="1"/>
    <col min="1564" max="1564" width="9.26953125" style="289" customWidth="1"/>
    <col min="1565" max="1776" width="9.26953125" style="289"/>
    <col min="1777" max="1777" width="34.81640625" style="289" customWidth="1"/>
    <col min="1778" max="1779" width="13.1796875" style="289" bestFit="1" customWidth="1"/>
    <col min="1780" max="1789" width="14.26953125" style="289" bestFit="1" customWidth="1"/>
    <col min="1790" max="1801" width="15.36328125" style="289" bestFit="1" customWidth="1"/>
    <col min="1802" max="1817" width="16.54296875" style="289" bestFit="1" customWidth="1"/>
    <col min="1818" max="1819" width="16.54296875" style="289" customWidth="1"/>
    <col min="1820" max="1820" width="9.26953125" style="289" customWidth="1"/>
    <col min="1821" max="2032" width="9.26953125" style="289"/>
    <col min="2033" max="2033" width="34.81640625" style="289" customWidth="1"/>
    <col min="2034" max="2035" width="13.1796875" style="289" bestFit="1" customWidth="1"/>
    <col min="2036" max="2045" width="14.26953125" style="289" bestFit="1" customWidth="1"/>
    <col min="2046" max="2057" width="15.36328125" style="289" bestFit="1" customWidth="1"/>
    <col min="2058" max="2073" width="16.54296875" style="289" bestFit="1" customWidth="1"/>
    <col min="2074" max="2075" width="16.54296875" style="289" customWidth="1"/>
    <col min="2076" max="2076" width="9.26953125" style="289" customWidth="1"/>
    <col min="2077" max="2288" width="9.26953125" style="289"/>
    <col min="2289" max="2289" width="34.81640625" style="289" customWidth="1"/>
    <col min="2290" max="2291" width="13.1796875" style="289" bestFit="1" customWidth="1"/>
    <col min="2292" max="2301" width="14.26953125" style="289" bestFit="1" customWidth="1"/>
    <col min="2302" max="2313" width="15.36328125" style="289" bestFit="1" customWidth="1"/>
    <col min="2314" max="2329" width="16.54296875" style="289" bestFit="1" customWidth="1"/>
    <col min="2330" max="2331" width="16.54296875" style="289" customWidth="1"/>
    <col min="2332" max="2332" width="9.26953125" style="289" customWidth="1"/>
    <col min="2333" max="2544" width="9.26953125" style="289"/>
    <col min="2545" max="2545" width="34.81640625" style="289" customWidth="1"/>
    <col min="2546" max="2547" width="13.1796875" style="289" bestFit="1" customWidth="1"/>
    <col min="2548" max="2557" width="14.26953125" style="289" bestFit="1" customWidth="1"/>
    <col min="2558" max="2569" width="15.36328125" style="289" bestFit="1" customWidth="1"/>
    <col min="2570" max="2585" width="16.54296875" style="289" bestFit="1" customWidth="1"/>
    <col min="2586" max="2587" width="16.54296875" style="289" customWidth="1"/>
    <col min="2588" max="2588" width="9.26953125" style="289" customWidth="1"/>
    <col min="2589" max="2800" width="9.26953125" style="289"/>
    <col min="2801" max="2801" width="34.81640625" style="289" customWidth="1"/>
    <col min="2802" max="2803" width="13.1796875" style="289" bestFit="1" customWidth="1"/>
    <col min="2804" max="2813" width="14.26953125" style="289" bestFit="1" customWidth="1"/>
    <col min="2814" max="2825" width="15.36328125" style="289" bestFit="1" customWidth="1"/>
    <col min="2826" max="2841" width="16.54296875" style="289" bestFit="1" customWidth="1"/>
    <col min="2842" max="2843" width="16.54296875" style="289" customWidth="1"/>
    <col min="2844" max="2844" width="9.26953125" style="289" customWidth="1"/>
    <col min="2845" max="3056" width="9.26953125" style="289"/>
    <col min="3057" max="3057" width="34.81640625" style="289" customWidth="1"/>
    <col min="3058" max="3059" width="13.1796875" style="289" bestFit="1" customWidth="1"/>
    <col min="3060" max="3069" width="14.26953125" style="289" bestFit="1" customWidth="1"/>
    <col min="3070" max="3081" width="15.36328125" style="289" bestFit="1" customWidth="1"/>
    <col min="3082" max="3097" width="16.54296875" style="289" bestFit="1" customWidth="1"/>
    <col min="3098" max="3099" width="16.54296875" style="289" customWidth="1"/>
    <col min="3100" max="3100" width="9.26953125" style="289" customWidth="1"/>
    <col min="3101" max="3312" width="9.26953125" style="289"/>
    <col min="3313" max="3313" width="34.81640625" style="289" customWidth="1"/>
    <col min="3314" max="3315" width="13.1796875" style="289" bestFit="1" customWidth="1"/>
    <col min="3316" max="3325" width="14.26953125" style="289" bestFit="1" customWidth="1"/>
    <col min="3326" max="3337" width="15.36328125" style="289" bestFit="1" customWidth="1"/>
    <col min="3338" max="3353" width="16.54296875" style="289" bestFit="1" customWidth="1"/>
    <col min="3354" max="3355" width="16.54296875" style="289" customWidth="1"/>
    <col min="3356" max="3356" width="9.26953125" style="289" customWidth="1"/>
    <col min="3357" max="3568" width="9.26953125" style="289"/>
    <col min="3569" max="3569" width="34.81640625" style="289" customWidth="1"/>
    <col min="3570" max="3571" width="13.1796875" style="289" bestFit="1" customWidth="1"/>
    <col min="3572" max="3581" width="14.26953125" style="289" bestFit="1" customWidth="1"/>
    <col min="3582" max="3593" width="15.36328125" style="289" bestFit="1" customWidth="1"/>
    <col min="3594" max="3609" width="16.54296875" style="289" bestFit="1" customWidth="1"/>
    <col min="3610" max="3611" width="16.54296875" style="289" customWidth="1"/>
    <col min="3612" max="3612" width="9.26953125" style="289" customWidth="1"/>
    <col min="3613" max="3824" width="9.26953125" style="289"/>
    <col min="3825" max="3825" width="34.81640625" style="289" customWidth="1"/>
    <col min="3826" max="3827" width="13.1796875" style="289" bestFit="1" customWidth="1"/>
    <col min="3828" max="3837" width="14.26953125" style="289" bestFit="1" customWidth="1"/>
    <col min="3838" max="3849" width="15.36328125" style="289" bestFit="1" customWidth="1"/>
    <col min="3850" max="3865" width="16.54296875" style="289" bestFit="1" customWidth="1"/>
    <col min="3866" max="3867" width="16.54296875" style="289" customWidth="1"/>
    <col min="3868" max="3868" width="9.26953125" style="289" customWidth="1"/>
    <col min="3869" max="4080" width="9.26953125" style="289"/>
    <col min="4081" max="4081" width="34.81640625" style="289" customWidth="1"/>
    <col min="4082" max="4083" width="13.1796875" style="289" bestFit="1" customWidth="1"/>
    <col min="4084" max="4093" width="14.26953125" style="289" bestFit="1" customWidth="1"/>
    <col min="4094" max="4105" width="15.36328125" style="289" bestFit="1" customWidth="1"/>
    <col min="4106" max="4121" width="16.54296875" style="289" bestFit="1" customWidth="1"/>
    <col min="4122" max="4123" width="16.54296875" style="289" customWidth="1"/>
    <col min="4124" max="4124" width="9.26953125" style="289" customWidth="1"/>
    <col min="4125" max="4336" width="9.26953125" style="289"/>
    <col min="4337" max="4337" width="34.81640625" style="289" customWidth="1"/>
    <col min="4338" max="4339" width="13.1796875" style="289" bestFit="1" customWidth="1"/>
    <col min="4340" max="4349" width="14.26953125" style="289" bestFit="1" customWidth="1"/>
    <col min="4350" max="4361" width="15.36328125" style="289" bestFit="1" customWidth="1"/>
    <col min="4362" max="4377" width="16.54296875" style="289" bestFit="1" customWidth="1"/>
    <col min="4378" max="4379" width="16.54296875" style="289" customWidth="1"/>
    <col min="4380" max="4380" width="9.26953125" style="289" customWidth="1"/>
    <col min="4381" max="4592" width="9.26953125" style="289"/>
    <col min="4593" max="4593" width="34.81640625" style="289" customWidth="1"/>
    <col min="4594" max="4595" width="13.1796875" style="289" bestFit="1" customWidth="1"/>
    <col min="4596" max="4605" width="14.26953125" style="289" bestFit="1" customWidth="1"/>
    <col min="4606" max="4617" width="15.36328125" style="289" bestFit="1" customWidth="1"/>
    <col min="4618" max="4633" width="16.54296875" style="289" bestFit="1" customWidth="1"/>
    <col min="4634" max="4635" width="16.54296875" style="289" customWidth="1"/>
    <col min="4636" max="4636" width="9.26953125" style="289" customWidth="1"/>
    <col min="4637" max="4848" width="9.26953125" style="289"/>
    <col min="4849" max="4849" width="34.81640625" style="289" customWidth="1"/>
    <col min="4850" max="4851" width="13.1796875" style="289" bestFit="1" customWidth="1"/>
    <col min="4852" max="4861" width="14.26953125" style="289" bestFit="1" customWidth="1"/>
    <col min="4862" max="4873" width="15.36328125" style="289" bestFit="1" customWidth="1"/>
    <col min="4874" max="4889" width="16.54296875" style="289" bestFit="1" customWidth="1"/>
    <col min="4890" max="4891" width="16.54296875" style="289" customWidth="1"/>
    <col min="4892" max="4892" width="9.26953125" style="289" customWidth="1"/>
    <col min="4893" max="5104" width="9.26953125" style="289"/>
    <col min="5105" max="5105" width="34.81640625" style="289" customWidth="1"/>
    <col min="5106" max="5107" width="13.1796875" style="289" bestFit="1" customWidth="1"/>
    <col min="5108" max="5117" width="14.26953125" style="289" bestFit="1" customWidth="1"/>
    <col min="5118" max="5129" width="15.36328125" style="289" bestFit="1" customWidth="1"/>
    <col min="5130" max="5145" width="16.54296875" style="289" bestFit="1" customWidth="1"/>
    <col min="5146" max="5147" width="16.54296875" style="289" customWidth="1"/>
    <col min="5148" max="5148" width="9.26953125" style="289" customWidth="1"/>
    <col min="5149" max="5360" width="9.26953125" style="289"/>
    <col min="5361" max="5361" width="34.81640625" style="289" customWidth="1"/>
    <col min="5362" max="5363" width="13.1796875" style="289" bestFit="1" customWidth="1"/>
    <col min="5364" max="5373" width="14.26953125" style="289" bestFit="1" customWidth="1"/>
    <col min="5374" max="5385" width="15.36328125" style="289" bestFit="1" customWidth="1"/>
    <col min="5386" max="5401" width="16.54296875" style="289" bestFit="1" customWidth="1"/>
    <col min="5402" max="5403" width="16.54296875" style="289" customWidth="1"/>
    <col min="5404" max="5404" width="9.26953125" style="289" customWidth="1"/>
    <col min="5405" max="5616" width="9.26953125" style="289"/>
    <col min="5617" max="5617" width="34.81640625" style="289" customWidth="1"/>
    <col min="5618" max="5619" width="13.1796875" style="289" bestFit="1" customWidth="1"/>
    <col min="5620" max="5629" width="14.26953125" style="289" bestFit="1" customWidth="1"/>
    <col min="5630" max="5641" width="15.36328125" style="289" bestFit="1" customWidth="1"/>
    <col min="5642" max="5657" width="16.54296875" style="289" bestFit="1" customWidth="1"/>
    <col min="5658" max="5659" width="16.54296875" style="289" customWidth="1"/>
    <col min="5660" max="5660" width="9.26953125" style="289" customWidth="1"/>
    <col min="5661" max="5872" width="9.26953125" style="289"/>
    <col min="5873" max="5873" width="34.81640625" style="289" customWidth="1"/>
    <col min="5874" max="5875" width="13.1796875" style="289" bestFit="1" customWidth="1"/>
    <col min="5876" max="5885" width="14.26953125" style="289" bestFit="1" customWidth="1"/>
    <col min="5886" max="5897" width="15.36328125" style="289" bestFit="1" customWidth="1"/>
    <col min="5898" max="5913" width="16.54296875" style="289" bestFit="1" customWidth="1"/>
    <col min="5914" max="5915" width="16.54296875" style="289" customWidth="1"/>
    <col min="5916" max="5916" width="9.26953125" style="289" customWidth="1"/>
    <col min="5917" max="6128" width="9.26953125" style="289"/>
    <col min="6129" max="6129" width="34.81640625" style="289" customWidth="1"/>
    <col min="6130" max="6131" width="13.1796875" style="289" bestFit="1" customWidth="1"/>
    <col min="6132" max="6141" width="14.26953125" style="289" bestFit="1" customWidth="1"/>
    <col min="6142" max="6153" width="15.36328125" style="289" bestFit="1" customWidth="1"/>
    <col min="6154" max="6169" width="16.54296875" style="289" bestFit="1" customWidth="1"/>
    <col min="6170" max="6171" width="16.54296875" style="289" customWidth="1"/>
    <col min="6172" max="6172" width="9.26953125" style="289" customWidth="1"/>
    <col min="6173" max="6384" width="9.26953125" style="289"/>
    <col min="6385" max="6385" width="34.81640625" style="289" customWidth="1"/>
    <col min="6386" max="6387" width="13.1796875" style="289" bestFit="1" customWidth="1"/>
    <col min="6388" max="6397" width="14.26953125" style="289" bestFit="1" customWidth="1"/>
    <col min="6398" max="6409" width="15.36328125" style="289" bestFit="1" customWidth="1"/>
    <col min="6410" max="6425" width="16.54296875" style="289" bestFit="1" customWidth="1"/>
    <col min="6426" max="6427" width="16.54296875" style="289" customWidth="1"/>
    <col min="6428" max="6428" width="9.26953125" style="289" customWidth="1"/>
    <col min="6429" max="6640" width="9.26953125" style="289"/>
    <col min="6641" max="6641" width="34.81640625" style="289" customWidth="1"/>
    <col min="6642" max="6643" width="13.1796875" style="289" bestFit="1" customWidth="1"/>
    <col min="6644" max="6653" width="14.26953125" style="289" bestFit="1" customWidth="1"/>
    <col min="6654" max="6665" width="15.36328125" style="289" bestFit="1" customWidth="1"/>
    <col min="6666" max="6681" width="16.54296875" style="289" bestFit="1" customWidth="1"/>
    <col min="6682" max="6683" width="16.54296875" style="289" customWidth="1"/>
    <col min="6684" max="6684" width="9.26953125" style="289" customWidth="1"/>
    <col min="6685" max="6896" width="9.26953125" style="289"/>
    <col min="6897" max="6897" width="34.81640625" style="289" customWidth="1"/>
    <col min="6898" max="6899" width="13.1796875" style="289" bestFit="1" customWidth="1"/>
    <col min="6900" max="6909" width="14.26953125" style="289" bestFit="1" customWidth="1"/>
    <col min="6910" max="6921" width="15.36328125" style="289" bestFit="1" customWidth="1"/>
    <col min="6922" max="6937" width="16.54296875" style="289" bestFit="1" customWidth="1"/>
    <col min="6938" max="6939" width="16.54296875" style="289" customWidth="1"/>
    <col min="6940" max="6940" width="9.26953125" style="289" customWidth="1"/>
    <col min="6941" max="7152" width="9.26953125" style="289"/>
    <col min="7153" max="7153" width="34.81640625" style="289" customWidth="1"/>
    <col min="7154" max="7155" width="13.1796875" style="289" bestFit="1" customWidth="1"/>
    <col min="7156" max="7165" width="14.26953125" style="289" bestFit="1" customWidth="1"/>
    <col min="7166" max="7177" width="15.36328125" style="289" bestFit="1" customWidth="1"/>
    <col min="7178" max="7193" width="16.54296875" style="289" bestFit="1" customWidth="1"/>
    <col min="7194" max="7195" width="16.54296875" style="289" customWidth="1"/>
    <col min="7196" max="7196" width="9.26953125" style="289" customWidth="1"/>
    <col min="7197" max="7408" width="9.26953125" style="289"/>
    <col min="7409" max="7409" width="34.81640625" style="289" customWidth="1"/>
    <col min="7410" max="7411" width="13.1796875" style="289" bestFit="1" customWidth="1"/>
    <col min="7412" max="7421" width="14.26953125" style="289" bestFit="1" customWidth="1"/>
    <col min="7422" max="7433" width="15.36328125" style="289" bestFit="1" customWidth="1"/>
    <col min="7434" max="7449" width="16.54296875" style="289" bestFit="1" customWidth="1"/>
    <col min="7450" max="7451" width="16.54296875" style="289" customWidth="1"/>
    <col min="7452" max="7452" width="9.26953125" style="289" customWidth="1"/>
    <col min="7453" max="7664" width="9.26953125" style="289"/>
    <col min="7665" max="7665" width="34.81640625" style="289" customWidth="1"/>
    <col min="7666" max="7667" width="13.1796875" style="289" bestFit="1" customWidth="1"/>
    <col min="7668" max="7677" width="14.26953125" style="289" bestFit="1" customWidth="1"/>
    <col min="7678" max="7689" width="15.36328125" style="289" bestFit="1" customWidth="1"/>
    <col min="7690" max="7705" width="16.54296875" style="289" bestFit="1" customWidth="1"/>
    <col min="7706" max="7707" width="16.54296875" style="289" customWidth="1"/>
    <col min="7708" max="7708" width="9.26953125" style="289" customWidth="1"/>
    <col min="7709" max="7920" width="9.26953125" style="289"/>
    <col min="7921" max="7921" width="34.81640625" style="289" customWidth="1"/>
    <col min="7922" max="7923" width="13.1796875" style="289" bestFit="1" customWidth="1"/>
    <col min="7924" max="7933" width="14.26953125" style="289" bestFit="1" customWidth="1"/>
    <col min="7934" max="7945" width="15.36328125" style="289" bestFit="1" customWidth="1"/>
    <col min="7946" max="7961" width="16.54296875" style="289" bestFit="1" customWidth="1"/>
    <col min="7962" max="7963" width="16.54296875" style="289" customWidth="1"/>
    <col min="7964" max="7964" width="9.26953125" style="289" customWidth="1"/>
    <col min="7965" max="8176" width="9.26953125" style="289"/>
    <col min="8177" max="8177" width="34.81640625" style="289" customWidth="1"/>
    <col min="8178" max="8179" width="13.1796875" style="289" bestFit="1" customWidth="1"/>
    <col min="8180" max="8189" width="14.26953125" style="289" bestFit="1" customWidth="1"/>
    <col min="8190" max="8201" width="15.36328125" style="289" bestFit="1" customWidth="1"/>
    <col min="8202" max="8217" width="16.54296875" style="289" bestFit="1" customWidth="1"/>
    <col min="8218" max="8219" width="16.54296875" style="289" customWidth="1"/>
    <col min="8220" max="8220" width="9.26953125" style="289" customWidth="1"/>
    <col min="8221" max="8432" width="9.26953125" style="289"/>
    <col min="8433" max="8433" width="34.81640625" style="289" customWidth="1"/>
    <col min="8434" max="8435" width="13.1796875" style="289" bestFit="1" customWidth="1"/>
    <col min="8436" max="8445" width="14.26953125" style="289" bestFit="1" customWidth="1"/>
    <col min="8446" max="8457" width="15.36328125" style="289" bestFit="1" customWidth="1"/>
    <col min="8458" max="8473" width="16.54296875" style="289" bestFit="1" customWidth="1"/>
    <col min="8474" max="8475" width="16.54296875" style="289" customWidth="1"/>
    <col min="8476" max="8476" width="9.26953125" style="289" customWidth="1"/>
    <col min="8477" max="8688" width="9.26953125" style="289"/>
    <col min="8689" max="8689" width="34.81640625" style="289" customWidth="1"/>
    <col min="8690" max="8691" width="13.1796875" style="289" bestFit="1" customWidth="1"/>
    <col min="8692" max="8701" width="14.26953125" style="289" bestFit="1" customWidth="1"/>
    <col min="8702" max="8713" width="15.36328125" style="289" bestFit="1" customWidth="1"/>
    <col min="8714" max="8729" width="16.54296875" style="289" bestFit="1" customWidth="1"/>
    <col min="8730" max="8731" width="16.54296875" style="289" customWidth="1"/>
    <col min="8732" max="8732" width="9.26953125" style="289" customWidth="1"/>
    <col min="8733" max="8944" width="9.26953125" style="289"/>
    <col min="8945" max="8945" width="34.81640625" style="289" customWidth="1"/>
    <col min="8946" max="8947" width="13.1796875" style="289" bestFit="1" customWidth="1"/>
    <col min="8948" max="8957" width="14.26953125" style="289" bestFit="1" customWidth="1"/>
    <col min="8958" max="8969" width="15.36328125" style="289" bestFit="1" customWidth="1"/>
    <col min="8970" max="8985" width="16.54296875" style="289" bestFit="1" customWidth="1"/>
    <col min="8986" max="8987" width="16.54296875" style="289" customWidth="1"/>
    <col min="8988" max="8988" width="9.26953125" style="289" customWidth="1"/>
    <col min="8989" max="9200" width="9.26953125" style="289"/>
    <col min="9201" max="9201" width="34.81640625" style="289" customWidth="1"/>
    <col min="9202" max="9203" width="13.1796875" style="289" bestFit="1" customWidth="1"/>
    <col min="9204" max="9213" width="14.26953125" style="289" bestFit="1" customWidth="1"/>
    <col min="9214" max="9225" width="15.36328125" style="289" bestFit="1" customWidth="1"/>
    <col min="9226" max="9241" width="16.54296875" style="289" bestFit="1" customWidth="1"/>
    <col min="9242" max="9243" width="16.54296875" style="289" customWidth="1"/>
    <col min="9244" max="9244" width="9.26953125" style="289" customWidth="1"/>
    <col min="9245" max="9456" width="9.26953125" style="289"/>
    <col min="9457" max="9457" width="34.81640625" style="289" customWidth="1"/>
    <col min="9458" max="9459" width="13.1796875" style="289" bestFit="1" customWidth="1"/>
    <col min="9460" max="9469" width="14.26953125" style="289" bestFit="1" customWidth="1"/>
    <col min="9470" max="9481" width="15.36328125" style="289" bestFit="1" customWidth="1"/>
    <col min="9482" max="9497" width="16.54296875" style="289" bestFit="1" customWidth="1"/>
    <col min="9498" max="9499" width="16.54296875" style="289" customWidth="1"/>
    <col min="9500" max="9500" width="9.26953125" style="289" customWidth="1"/>
    <col min="9501" max="9712" width="9.26953125" style="289"/>
    <col min="9713" max="9713" width="34.81640625" style="289" customWidth="1"/>
    <col min="9714" max="9715" width="13.1796875" style="289" bestFit="1" customWidth="1"/>
    <col min="9716" max="9725" width="14.26953125" style="289" bestFit="1" customWidth="1"/>
    <col min="9726" max="9737" width="15.36328125" style="289" bestFit="1" customWidth="1"/>
    <col min="9738" max="9753" width="16.54296875" style="289" bestFit="1" customWidth="1"/>
    <col min="9754" max="9755" width="16.54296875" style="289" customWidth="1"/>
    <col min="9756" max="9756" width="9.26953125" style="289" customWidth="1"/>
    <col min="9757" max="9968" width="9.26953125" style="289"/>
    <col min="9969" max="9969" width="34.81640625" style="289" customWidth="1"/>
    <col min="9970" max="9971" width="13.1796875" style="289" bestFit="1" customWidth="1"/>
    <col min="9972" max="9981" width="14.26953125" style="289" bestFit="1" customWidth="1"/>
    <col min="9982" max="9993" width="15.36328125" style="289" bestFit="1" customWidth="1"/>
    <col min="9994" max="10009" width="16.54296875" style="289" bestFit="1" customWidth="1"/>
    <col min="10010" max="10011" width="16.54296875" style="289" customWidth="1"/>
    <col min="10012" max="10012" width="9.26953125" style="289" customWidth="1"/>
    <col min="10013" max="10224" width="9.26953125" style="289"/>
    <col min="10225" max="10225" width="34.81640625" style="289" customWidth="1"/>
    <col min="10226" max="10227" width="13.1796875" style="289" bestFit="1" customWidth="1"/>
    <col min="10228" max="10237" width="14.26953125" style="289" bestFit="1" customWidth="1"/>
    <col min="10238" max="10249" width="15.36328125" style="289" bestFit="1" customWidth="1"/>
    <col min="10250" max="10265" width="16.54296875" style="289" bestFit="1" customWidth="1"/>
    <col min="10266" max="10267" width="16.54296875" style="289" customWidth="1"/>
    <col min="10268" max="10268" width="9.26953125" style="289" customWidth="1"/>
    <col min="10269" max="10480" width="9.26953125" style="289"/>
    <col min="10481" max="10481" width="34.81640625" style="289" customWidth="1"/>
    <col min="10482" max="10483" width="13.1796875" style="289" bestFit="1" customWidth="1"/>
    <col min="10484" max="10493" width="14.26953125" style="289" bestFit="1" customWidth="1"/>
    <col min="10494" max="10505" width="15.36328125" style="289" bestFit="1" customWidth="1"/>
    <col min="10506" max="10521" width="16.54296875" style="289" bestFit="1" customWidth="1"/>
    <col min="10522" max="10523" width="16.54296875" style="289" customWidth="1"/>
    <col min="10524" max="10524" width="9.26953125" style="289" customWidth="1"/>
    <col min="10525" max="10736" width="9.26953125" style="289"/>
    <col min="10737" max="10737" width="34.81640625" style="289" customWidth="1"/>
    <col min="10738" max="10739" width="13.1796875" style="289" bestFit="1" customWidth="1"/>
    <col min="10740" max="10749" width="14.26953125" style="289" bestFit="1" customWidth="1"/>
    <col min="10750" max="10761" width="15.36328125" style="289" bestFit="1" customWidth="1"/>
    <col min="10762" max="10777" width="16.54296875" style="289" bestFit="1" customWidth="1"/>
    <col min="10778" max="10779" width="16.54296875" style="289" customWidth="1"/>
    <col min="10780" max="10780" width="9.26953125" style="289" customWidth="1"/>
    <col min="10781" max="10992" width="9.26953125" style="289"/>
    <col min="10993" max="10993" width="34.81640625" style="289" customWidth="1"/>
    <col min="10994" max="10995" width="13.1796875" style="289" bestFit="1" customWidth="1"/>
    <col min="10996" max="11005" width="14.26953125" style="289" bestFit="1" customWidth="1"/>
    <col min="11006" max="11017" width="15.36328125" style="289" bestFit="1" customWidth="1"/>
    <col min="11018" max="11033" width="16.54296875" style="289" bestFit="1" customWidth="1"/>
    <col min="11034" max="11035" width="16.54296875" style="289" customWidth="1"/>
    <col min="11036" max="11036" width="9.26953125" style="289" customWidth="1"/>
    <col min="11037" max="11248" width="9.26953125" style="289"/>
    <col min="11249" max="11249" width="34.81640625" style="289" customWidth="1"/>
    <col min="11250" max="11251" width="13.1796875" style="289" bestFit="1" customWidth="1"/>
    <col min="11252" max="11261" width="14.26953125" style="289" bestFit="1" customWidth="1"/>
    <col min="11262" max="11273" width="15.36328125" style="289" bestFit="1" customWidth="1"/>
    <col min="11274" max="11289" width="16.54296875" style="289" bestFit="1" customWidth="1"/>
    <col min="11290" max="11291" width="16.54296875" style="289" customWidth="1"/>
    <col min="11292" max="11292" width="9.26953125" style="289" customWidth="1"/>
    <col min="11293" max="11504" width="9.26953125" style="289"/>
    <col min="11505" max="11505" width="34.81640625" style="289" customWidth="1"/>
    <col min="11506" max="11507" width="13.1796875" style="289" bestFit="1" customWidth="1"/>
    <col min="11508" max="11517" width="14.26953125" style="289" bestFit="1" customWidth="1"/>
    <col min="11518" max="11529" width="15.36328125" style="289" bestFit="1" customWidth="1"/>
    <col min="11530" max="11545" width="16.54296875" style="289" bestFit="1" customWidth="1"/>
    <col min="11546" max="11547" width="16.54296875" style="289" customWidth="1"/>
    <col min="11548" max="11548" width="9.26953125" style="289" customWidth="1"/>
    <col min="11549" max="11760" width="9.26953125" style="289"/>
    <col min="11761" max="11761" width="34.81640625" style="289" customWidth="1"/>
    <col min="11762" max="11763" width="13.1796875" style="289" bestFit="1" customWidth="1"/>
    <col min="11764" max="11773" width="14.26953125" style="289" bestFit="1" customWidth="1"/>
    <col min="11774" max="11785" width="15.36328125" style="289" bestFit="1" customWidth="1"/>
    <col min="11786" max="11801" width="16.54296875" style="289" bestFit="1" customWidth="1"/>
    <col min="11802" max="11803" width="16.54296875" style="289" customWidth="1"/>
    <col min="11804" max="11804" width="9.26953125" style="289" customWidth="1"/>
    <col min="11805" max="12016" width="9.26953125" style="289"/>
    <col min="12017" max="12017" width="34.81640625" style="289" customWidth="1"/>
    <col min="12018" max="12019" width="13.1796875" style="289" bestFit="1" customWidth="1"/>
    <col min="12020" max="12029" width="14.26953125" style="289" bestFit="1" customWidth="1"/>
    <col min="12030" max="12041" width="15.36328125" style="289" bestFit="1" customWidth="1"/>
    <col min="12042" max="12057" width="16.54296875" style="289" bestFit="1" customWidth="1"/>
    <col min="12058" max="12059" width="16.54296875" style="289" customWidth="1"/>
    <col min="12060" max="12060" width="9.26953125" style="289" customWidth="1"/>
    <col min="12061" max="12272" width="9.26953125" style="289"/>
    <col min="12273" max="12273" width="34.81640625" style="289" customWidth="1"/>
    <col min="12274" max="12275" width="13.1796875" style="289" bestFit="1" customWidth="1"/>
    <col min="12276" max="12285" width="14.26953125" style="289" bestFit="1" customWidth="1"/>
    <col min="12286" max="12297" width="15.36328125" style="289" bestFit="1" customWidth="1"/>
    <col min="12298" max="12313" width="16.54296875" style="289" bestFit="1" customWidth="1"/>
    <col min="12314" max="12315" width="16.54296875" style="289" customWidth="1"/>
    <col min="12316" max="12316" width="9.26953125" style="289" customWidth="1"/>
    <col min="12317" max="12528" width="9.26953125" style="289"/>
    <col min="12529" max="12529" width="34.81640625" style="289" customWidth="1"/>
    <col min="12530" max="12531" width="13.1796875" style="289" bestFit="1" customWidth="1"/>
    <col min="12532" max="12541" width="14.26953125" style="289" bestFit="1" customWidth="1"/>
    <col min="12542" max="12553" width="15.36328125" style="289" bestFit="1" customWidth="1"/>
    <col min="12554" max="12569" width="16.54296875" style="289" bestFit="1" customWidth="1"/>
    <col min="12570" max="12571" width="16.54296875" style="289" customWidth="1"/>
    <col min="12572" max="12572" width="9.26953125" style="289" customWidth="1"/>
    <col min="12573" max="12784" width="9.26953125" style="289"/>
    <col min="12785" max="12785" width="34.81640625" style="289" customWidth="1"/>
    <col min="12786" max="12787" width="13.1796875" style="289" bestFit="1" customWidth="1"/>
    <col min="12788" max="12797" width="14.26953125" style="289" bestFit="1" customWidth="1"/>
    <col min="12798" max="12809" width="15.36328125" style="289" bestFit="1" customWidth="1"/>
    <col min="12810" max="12825" width="16.54296875" style="289" bestFit="1" customWidth="1"/>
    <col min="12826" max="12827" width="16.54296875" style="289" customWidth="1"/>
    <col min="12828" max="12828" width="9.26953125" style="289" customWidth="1"/>
    <col min="12829" max="13040" width="9.26953125" style="289"/>
    <col min="13041" max="13041" width="34.81640625" style="289" customWidth="1"/>
    <col min="13042" max="13043" width="13.1796875" style="289" bestFit="1" customWidth="1"/>
    <col min="13044" max="13053" width="14.26953125" style="289" bestFit="1" customWidth="1"/>
    <col min="13054" max="13065" width="15.36328125" style="289" bestFit="1" customWidth="1"/>
    <col min="13066" max="13081" width="16.54296875" style="289" bestFit="1" customWidth="1"/>
    <col min="13082" max="13083" width="16.54296875" style="289" customWidth="1"/>
    <col min="13084" max="13084" width="9.26953125" style="289" customWidth="1"/>
    <col min="13085" max="13296" width="9.26953125" style="289"/>
    <col min="13297" max="13297" width="34.81640625" style="289" customWidth="1"/>
    <col min="13298" max="13299" width="13.1796875" style="289" bestFit="1" customWidth="1"/>
    <col min="13300" max="13309" width="14.26953125" style="289" bestFit="1" customWidth="1"/>
    <col min="13310" max="13321" width="15.36328125" style="289" bestFit="1" customWidth="1"/>
    <col min="13322" max="13337" width="16.54296875" style="289" bestFit="1" customWidth="1"/>
    <col min="13338" max="13339" width="16.54296875" style="289" customWidth="1"/>
    <col min="13340" max="13340" width="9.26953125" style="289" customWidth="1"/>
    <col min="13341" max="13552" width="9.26953125" style="289"/>
    <col min="13553" max="13553" width="34.81640625" style="289" customWidth="1"/>
    <col min="13554" max="13555" width="13.1796875" style="289" bestFit="1" customWidth="1"/>
    <col min="13556" max="13565" width="14.26953125" style="289" bestFit="1" customWidth="1"/>
    <col min="13566" max="13577" width="15.36328125" style="289" bestFit="1" customWidth="1"/>
    <col min="13578" max="13593" width="16.54296875" style="289" bestFit="1" customWidth="1"/>
    <col min="13594" max="13595" width="16.54296875" style="289" customWidth="1"/>
    <col min="13596" max="13596" width="9.26953125" style="289" customWidth="1"/>
    <col min="13597" max="13808" width="9.26953125" style="289"/>
    <col min="13809" max="13809" width="34.81640625" style="289" customWidth="1"/>
    <col min="13810" max="13811" width="13.1796875" style="289" bestFit="1" customWidth="1"/>
    <col min="13812" max="13821" width="14.26953125" style="289" bestFit="1" customWidth="1"/>
    <col min="13822" max="13833" width="15.36328125" style="289" bestFit="1" customWidth="1"/>
    <col min="13834" max="13849" width="16.54296875" style="289" bestFit="1" customWidth="1"/>
    <col min="13850" max="13851" width="16.54296875" style="289" customWidth="1"/>
    <col min="13852" max="13852" width="9.26953125" style="289" customWidth="1"/>
    <col min="13853" max="14064" width="9.26953125" style="289"/>
    <col min="14065" max="14065" width="34.81640625" style="289" customWidth="1"/>
    <col min="14066" max="14067" width="13.1796875" style="289" bestFit="1" customWidth="1"/>
    <col min="14068" max="14077" width="14.26953125" style="289" bestFit="1" customWidth="1"/>
    <col min="14078" max="14089" width="15.36328125" style="289" bestFit="1" customWidth="1"/>
    <col min="14090" max="14105" width="16.54296875" style="289" bestFit="1" customWidth="1"/>
    <col min="14106" max="14107" width="16.54296875" style="289" customWidth="1"/>
    <col min="14108" max="14108" width="9.26953125" style="289" customWidth="1"/>
    <col min="14109" max="14320" width="9.26953125" style="289"/>
    <col min="14321" max="14321" width="34.81640625" style="289" customWidth="1"/>
    <col min="14322" max="14323" width="13.1796875" style="289" bestFit="1" customWidth="1"/>
    <col min="14324" max="14333" width="14.26953125" style="289" bestFit="1" customWidth="1"/>
    <col min="14334" max="14345" width="15.36328125" style="289" bestFit="1" customWidth="1"/>
    <col min="14346" max="14361" width="16.54296875" style="289" bestFit="1" customWidth="1"/>
    <col min="14362" max="14363" width="16.54296875" style="289" customWidth="1"/>
    <col min="14364" max="14364" width="9.26953125" style="289" customWidth="1"/>
    <col min="14365" max="14576" width="9.26953125" style="289"/>
    <col min="14577" max="14577" width="34.81640625" style="289" customWidth="1"/>
    <col min="14578" max="14579" width="13.1796875" style="289" bestFit="1" customWidth="1"/>
    <col min="14580" max="14589" width="14.26953125" style="289" bestFit="1" customWidth="1"/>
    <col min="14590" max="14601" width="15.36328125" style="289" bestFit="1" customWidth="1"/>
    <col min="14602" max="14617" width="16.54296875" style="289" bestFit="1" customWidth="1"/>
    <col min="14618" max="14619" width="16.54296875" style="289" customWidth="1"/>
    <col min="14620" max="14620" width="9.26953125" style="289" customWidth="1"/>
    <col min="14621" max="14832" width="9.26953125" style="289"/>
    <col min="14833" max="14833" width="34.81640625" style="289" customWidth="1"/>
    <col min="14834" max="14835" width="13.1796875" style="289" bestFit="1" customWidth="1"/>
    <col min="14836" max="14845" width="14.26953125" style="289" bestFit="1" customWidth="1"/>
    <col min="14846" max="14857" width="15.36328125" style="289" bestFit="1" customWidth="1"/>
    <col min="14858" max="14873" width="16.54296875" style="289" bestFit="1" customWidth="1"/>
    <col min="14874" max="14875" width="16.54296875" style="289" customWidth="1"/>
    <col min="14876" max="14876" width="9.26953125" style="289" customWidth="1"/>
    <col min="14877" max="15088" width="9.26953125" style="289"/>
    <col min="15089" max="15089" width="34.81640625" style="289" customWidth="1"/>
    <col min="15090" max="15091" width="13.1796875" style="289" bestFit="1" customWidth="1"/>
    <col min="15092" max="15101" width="14.26953125" style="289" bestFit="1" customWidth="1"/>
    <col min="15102" max="15113" width="15.36328125" style="289" bestFit="1" customWidth="1"/>
    <col min="15114" max="15129" width="16.54296875" style="289" bestFit="1" customWidth="1"/>
    <col min="15130" max="15131" width="16.54296875" style="289" customWidth="1"/>
    <col min="15132" max="15132" width="9.26953125" style="289" customWidth="1"/>
    <col min="15133" max="15344" width="9.26953125" style="289"/>
    <col min="15345" max="15345" width="34.81640625" style="289" customWidth="1"/>
    <col min="15346" max="15347" width="13.1796875" style="289" bestFit="1" customWidth="1"/>
    <col min="15348" max="15357" width="14.26953125" style="289" bestFit="1" customWidth="1"/>
    <col min="15358" max="15369" width="15.36328125" style="289" bestFit="1" customWidth="1"/>
    <col min="15370" max="15385" width="16.54296875" style="289" bestFit="1" customWidth="1"/>
    <col min="15386" max="15387" width="16.54296875" style="289" customWidth="1"/>
    <col min="15388" max="15388" width="9.26953125" style="289" customWidth="1"/>
    <col min="15389" max="15600" width="9.26953125" style="289"/>
    <col min="15601" max="15601" width="34.81640625" style="289" customWidth="1"/>
    <col min="15602" max="15603" width="13.1796875" style="289" bestFit="1" customWidth="1"/>
    <col min="15604" max="15613" width="14.26953125" style="289" bestFit="1" customWidth="1"/>
    <col min="15614" max="15625" width="15.36328125" style="289" bestFit="1" customWidth="1"/>
    <col min="15626" max="15641" width="16.54296875" style="289" bestFit="1" customWidth="1"/>
    <col min="15642" max="15643" width="16.54296875" style="289" customWidth="1"/>
    <col min="15644" max="15644" width="9.26953125" style="289" customWidth="1"/>
    <col min="15645" max="15856" width="9.26953125" style="289"/>
    <col min="15857" max="15857" width="34.81640625" style="289" customWidth="1"/>
    <col min="15858" max="15859" width="13.1796875" style="289" bestFit="1" customWidth="1"/>
    <col min="15860" max="15869" width="14.26953125" style="289" bestFit="1" customWidth="1"/>
    <col min="15870" max="15881" width="15.36328125" style="289" bestFit="1" customWidth="1"/>
    <col min="15882" max="15897" width="16.54296875" style="289" bestFit="1" customWidth="1"/>
    <col min="15898" max="15899" width="16.54296875" style="289" customWidth="1"/>
    <col min="15900" max="15900" width="9.26953125" style="289" customWidth="1"/>
    <col min="15901" max="16112" width="9.26953125" style="289"/>
    <col min="16113" max="16113" width="34.81640625" style="289" customWidth="1"/>
    <col min="16114" max="16115" width="13.1796875" style="289" bestFit="1" customWidth="1"/>
    <col min="16116" max="16125" width="14.26953125" style="289" bestFit="1" customWidth="1"/>
    <col min="16126" max="16137" width="15.36328125" style="289" bestFit="1" customWidth="1"/>
    <col min="16138" max="16153" width="16.54296875" style="289" bestFit="1" customWidth="1"/>
    <col min="16154" max="16155" width="16.54296875" style="289" customWidth="1"/>
    <col min="16156" max="16156" width="9.26953125" style="289" customWidth="1"/>
    <col min="16157" max="16384" width="9.26953125" style="289"/>
  </cols>
  <sheetData>
    <row r="1" spans="1:19" s="136" customFormat="1" ht="15" customHeight="1">
      <c r="A1" s="136" t="s">
        <v>1941</v>
      </c>
    </row>
    <row r="2" spans="1:19" s="136" customFormat="1" ht="15" customHeight="1">
      <c r="A2" s="1163" t="s">
        <v>1888</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row>
    <row r="4" spans="1:19" ht="15" customHeight="1">
      <c r="A4" s="896" t="s">
        <v>1889</v>
      </c>
      <c r="B4" s="907">
        <v>33.322062778588752</v>
      </c>
      <c r="C4" s="907">
        <v>34.45480560437192</v>
      </c>
      <c r="D4" s="907">
        <v>37.375482368353332</v>
      </c>
      <c r="E4" s="907">
        <v>38.576661350698956</v>
      </c>
      <c r="F4" s="907">
        <v>39.786276067607709</v>
      </c>
      <c r="G4" s="907">
        <v>38.10674040250948</v>
      </c>
      <c r="H4" s="907">
        <v>38.730955602751628</v>
      </c>
      <c r="I4" s="907">
        <v>39.644365778277532</v>
      </c>
      <c r="J4" s="907">
        <v>44.069452677443053</v>
      </c>
      <c r="K4" s="907">
        <v>50.670221090763093</v>
      </c>
      <c r="L4" s="907">
        <v>49.14623571602737</v>
      </c>
      <c r="M4" s="907">
        <v>45.344754041362229</v>
      </c>
      <c r="N4" s="907">
        <v>51.029685184895726</v>
      </c>
      <c r="O4" s="907">
        <v>52.995293513311928</v>
      </c>
      <c r="P4" s="907">
        <v>48.283208254960826</v>
      </c>
      <c r="Q4" s="907">
        <v>48.610301696549868</v>
      </c>
      <c r="S4" s="7"/>
    </row>
    <row r="5" spans="1:19" ht="15" customHeight="1">
      <c r="A5" s="896" t="s">
        <v>1890</v>
      </c>
      <c r="B5" s="907">
        <v>24.902787935144328</v>
      </c>
      <c r="C5" s="907">
        <v>23.486623225161939</v>
      </c>
      <c r="D5" s="907">
        <v>22.379137030658676</v>
      </c>
      <c r="E5" s="907">
        <v>22.008715986267767</v>
      </c>
      <c r="F5" s="907">
        <v>20.532343868445164</v>
      </c>
      <c r="G5" s="907">
        <v>19.400745117401915</v>
      </c>
      <c r="H5" s="907">
        <v>17.037852367342957</v>
      </c>
      <c r="I5" s="907">
        <v>17.594780542771872</v>
      </c>
      <c r="J5" s="907">
        <v>20.351259117612873</v>
      </c>
      <c r="K5" s="907">
        <v>21.089543404091689</v>
      </c>
      <c r="L5" s="907">
        <v>19.756505520320442</v>
      </c>
      <c r="M5" s="907">
        <v>18.096585968618808</v>
      </c>
      <c r="N5" s="907">
        <v>18.942168996522529</v>
      </c>
      <c r="O5" s="907">
        <v>18.874487266052775</v>
      </c>
      <c r="P5" s="907">
        <v>16.41625963072056</v>
      </c>
      <c r="Q5" s="907">
        <v>17.556635269197681</v>
      </c>
      <c r="S5" s="285" t="s">
        <v>13</v>
      </c>
    </row>
    <row r="6" spans="1:19" ht="15" customHeight="1">
      <c r="A6" s="896" t="s">
        <v>1891</v>
      </c>
      <c r="B6" s="907">
        <v>30.036002358715692</v>
      </c>
      <c r="C6" s="907">
        <v>32.268463306593674</v>
      </c>
      <c r="D6" s="907">
        <v>27.766258075072848</v>
      </c>
      <c r="E6" s="907">
        <v>27.594949406416909</v>
      </c>
      <c r="F6" s="907">
        <v>31.451627397297479</v>
      </c>
      <c r="G6" s="907">
        <v>25.150759459945878</v>
      </c>
      <c r="H6" s="907">
        <v>26.056833660953892</v>
      </c>
      <c r="I6" s="907">
        <v>28.83332730742103</v>
      </c>
      <c r="J6" s="907">
        <v>40.947264129755929</v>
      </c>
      <c r="K6" s="907">
        <v>45.324357505567455</v>
      </c>
      <c r="L6" s="907">
        <v>38.726126262942969</v>
      </c>
      <c r="M6" s="907">
        <v>40.126259118385761</v>
      </c>
      <c r="N6" s="907">
        <v>41.961524145887182</v>
      </c>
      <c r="O6" s="907">
        <v>28.053797778778971</v>
      </c>
      <c r="P6" s="907">
        <v>28.248326650318482</v>
      </c>
      <c r="Q6" s="907">
        <v>35.159628850475357</v>
      </c>
      <c r="S6" s="499"/>
    </row>
    <row r="7" spans="1:19" ht="15" customHeight="1">
      <c r="A7" s="896" t="s">
        <v>1892</v>
      </c>
      <c r="B7" s="907">
        <v>51.831867384907952</v>
      </c>
      <c r="C7" s="907">
        <v>48.657432034653716</v>
      </c>
      <c r="D7" s="907">
        <v>52.157432931296043</v>
      </c>
      <c r="E7" s="907">
        <v>48.826857924524042</v>
      </c>
      <c r="F7" s="907">
        <v>49.613787726659318</v>
      </c>
      <c r="G7" s="907">
        <v>52.923553508007885</v>
      </c>
      <c r="H7" s="907">
        <v>52.254473677279186</v>
      </c>
      <c r="I7" s="907">
        <v>54.516082547244814</v>
      </c>
      <c r="J7" s="907">
        <v>45.673967180747717</v>
      </c>
      <c r="K7" s="907">
        <v>34.800948927045773</v>
      </c>
      <c r="L7" s="907">
        <v>43.635464397256342</v>
      </c>
      <c r="M7" s="907">
        <v>48.896435727469481</v>
      </c>
      <c r="N7" s="907">
        <v>48.359092941447784</v>
      </c>
      <c r="O7" s="907">
        <v>61.931936480367867</v>
      </c>
      <c r="P7" s="907">
        <v>62.282899893665743</v>
      </c>
      <c r="Q7" s="907">
        <v>52.309791107065315</v>
      </c>
    </row>
    <row r="8" spans="1:19" ht="15" customHeight="1">
      <c r="A8" s="896" t="s">
        <v>1893</v>
      </c>
      <c r="B8" s="907">
        <v>40.092720457356712</v>
      </c>
      <c r="C8" s="907">
        <v>38.867324170781266</v>
      </c>
      <c r="D8" s="907">
        <v>39.678310405380898</v>
      </c>
      <c r="E8" s="907">
        <v>37.007184667907659</v>
      </c>
      <c r="F8" s="907">
        <v>41.384035060009694</v>
      </c>
      <c r="G8" s="907">
        <v>35.581798487865143</v>
      </c>
      <c r="H8" s="907">
        <v>34.080115308327684</v>
      </c>
      <c r="I8" s="907">
        <v>40.588556175715262</v>
      </c>
      <c r="J8" s="907">
        <v>51.041943105559575</v>
      </c>
      <c r="K8" s="907">
        <v>51.885070927468021</v>
      </c>
      <c r="L8" s="907">
        <v>51.264331896547141</v>
      </c>
      <c r="M8" s="907">
        <v>52.464034855836282</v>
      </c>
      <c r="N8" s="907">
        <v>60.292471268753232</v>
      </c>
      <c r="O8" s="907">
        <v>61.855515038511534</v>
      </c>
      <c r="P8" s="907">
        <v>55.230694429665618</v>
      </c>
      <c r="Q8" s="907">
        <v>53.636356923288211</v>
      </c>
    </row>
    <row r="9" spans="1:19" s="136" customFormat="1" ht="15" customHeight="1">
      <c r="A9" s="898" t="s">
        <v>1857</v>
      </c>
      <c r="B9" s="908">
        <v>100</v>
      </c>
      <c r="C9" s="908">
        <v>100</v>
      </c>
      <c r="D9" s="908">
        <v>100</v>
      </c>
      <c r="E9" s="908">
        <v>100</v>
      </c>
      <c r="F9" s="908">
        <v>100</v>
      </c>
      <c r="G9" s="908">
        <v>100</v>
      </c>
      <c r="H9" s="908">
        <v>100</v>
      </c>
      <c r="I9" s="908">
        <v>100</v>
      </c>
      <c r="J9" s="908">
        <v>100</v>
      </c>
      <c r="K9" s="908">
        <v>100</v>
      </c>
      <c r="L9" s="908">
        <v>100</v>
      </c>
      <c r="M9" s="908">
        <v>100</v>
      </c>
      <c r="N9" s="908">
        <v>100</v>
      </c>
      <c r="O9" s="908">
        <v>100</v>
      </c>
      <c r="P9" s="908">
        <v>100</v>
      </c>
      <c r="Q9" s="908">
        <v>100</v>
      </c>
    </row>
    <row r="11" spans="1:19" s="287" customFormat="1" ht="15" customHeight="1">
      <c r="A11" s="287" t="s">
        <v>1935</v>
      </c>
    </row>
  </sheetData>
  <mergeCells count="2">
    <mergeCell ref="A2:A3"/>
    <mergeCell ref="B2:Q2"/>
  </mergeCells>
  <hyperlinks>
    <hyperlink ref="S5" location="'Content Page'!A1" display="Back to Content Page"/>
  </hyperlinks>
  <pageMargins left="0.7" right="0.7" top="0.75" bottom="0.75" header="0.3" footer="0.3"/>
  <pageSetup orientation="portrait"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workbookViewId="0">
      <selection activeCell="A9" sqref="A9"/>
    </sheetView>
  </sheetViews>
  <sheetFormatPr defaultColWidth="9.1796875" defaultRowHeight="15" customHeight="1"/>
  <cols>
    <col min="1" max="1" width="54.36328125" style="289" customWidth="1"/>
    <col min="2" max="16384" width="9.1796875" style="289"/>
  </cols>
  <sheetData>
    <row r="1" spans="1:19" s="136" customFormat="1" ht="15" customHeight="1">
      <c r="A1" s="136" t="s">
        <v>1942</v>
      </c>
    </row>
    <row r="2" spans="1:19" s="136" customFormat="1" ht="15" customHeight="1">
      <c r="A2" s="1163" t="s">
        <v>1845</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row>
    <row r="4" spans="1:19" ht="15" customHeight="1">
      <c r="A4" s="896" t="s">
        <v>66</v>
      </c>
      <c r="B4" s="913">
        <v>-4.6029647443950239</v>
      </c>
      <c r="C4" s="913">
        <v>7.4246414955676698</v>
      </c>
      <c r="D4" s="913">
        <v>-20.485300672881863</v>
      </c>
      <c r="E4" s="913">
        <v>20.125614567682334</v>
      </c>
      <c r="F4" s="913">
        <v>0.47249815093171321</v>
      </c>
      <c r="G4" s="913">
        <v>-2.5030767026297696</v>
      </c>
      <c r="H4" s="913">
        <v>13.327660245188255</v>
      </c>
      <c r="I4" s="913">
        <v>12.242483161223447</v>
      </c>
      <c r="J4" s="913">
        <v>1.9671599701497371</v>
      </c>
      <c r="K4" s="913">
        <v>6.3723756506808513</v>
      </c>
      <c r="L4" s="913">
        <v>5.8167664690620029</v>
      </c>
      <c r="M4" s="913">
        <v>0.17504727129258413</v>
      </c>
      <c r="N4" s="913">
        <v>-8.5319674851985496</v>
      </c>
      <c r="O4" s="913">
        <v>1.3335490067881324</v>
      </c>
      <c r="P4" s="913">
        <v>-0.3549261605235472</v>
      </c>
      <c r="Q4" s="913">
        <v>0.31951739533351997</v>
      </c>
      <c r="S4" s="7"/>
    </row>
    <row r="5" spans="1:19" ht="15" customHeight="1">
      <c r="A5" s="896" t="s">
        <v>1846</v>
      </c>
      <c r="B5" s="913">
        <v>13.760148078800654</v>
      </c>
      <c r="C5" s="913">
        <v>2.5656549577203691</v>
      </c>
      <c r="D5" s="913">
        <v>11.567992439577537</v>
      </c>
      <c r="E5" s="913">
        <v>6.6305961932187927</v>
      </c>
      <c r="F5" s="913">
        <v>-1.4754365127928821</v>
      </c>
      <c r="G5" s="913">
        <v>8.2776627894979953</v>
      </c>
      <c r="H5" s="913">
        <v>5.1482853912880842</v>
      </c>
      <c r="I5" s="913">
        <v>-4.7598491163453218</v>
      </c>
      <c r="J5" s="913">
        <v>0.26055978598924412</v>
      </c>
      <c r="K5" s="913">
        <v>-42.370631491091117</v>
      </c>
      <c r="L5" s="913">
        <v>20.353980848534377</v>
      </c>
      <c r="M5" s="913">
        <v>-6.4625711479964281</v>
      </c>
      <c r="N5" s="913">
        <v>-5.7800157142026762</v>
      </c>
      <c r="O5" s="913">
        <v>24.168982090540723</v>
      </c>
      <c r="P5" s="913">
        <v>0.48506472266230105</v>
      </c>
      <c r="Q5" s="913">
        <v>-19.711246717923828</v>
      </c>
      <c r="S5" s="285" t="s">
        <v>13</v>
      </c>
    </row>
    <row r="6" spans="1:19" ht="15" customHeight="1">
      <c r="A6" s="896" t="s">
        <v>1847</v>
      </c>
      <c r="B6" s="913">
        <v>-3.1699827629596911</v>
      </c>
      <c r="C6" s="913">
        <v>1.070352768780495</v>
      </c>
      <c r="D6" s="913">
        <v>1.3542810166827053</v>
      </c>
      <c r="E6" s="913">
        <v>-9.9515209045041217</v>
      </c>
      <c r="F6" s="913">
        <v>-0.18869104159092842</v>
      </c>
      <c r="G6" s="913">
        <v>1.8445921641788772</v>
      </c>
      <c r="H6" s="913">
        <v>20.009481763031388</v>
      </c>
      <c r="I6" s="913">
        <v>25.696427489291523</v>
      </c>
      <c r="J6" s="913">
        <v>-2.5655257877519375</v>
      </c>
      <c r="K6" s="913">
        <v>5.0097044734757219</v>
      </c>
      <c r="L6" s="913">
        <v>3.9092278950081578</v>
      </c>
      <c r="M6" s="913">
        <v>11.350953801929293</v>
      </c>
      <c r="N6" s="913">
        <v>3.7060419826897117</v>
      </c>
      <c r="O6" s="913">
        <v>6.5337910502508976</v>
      </c>
      <c r="P6" s="913">
        <v>0.43945803904499314</v>
      </c>
      <c r="Q6" s="913">
        <v>1.665055050498637</v>
      </c>
      <c r="S6" s="499"/>
    </row>
    <row r="7" spans="1:19" ht="15" customHeight="1">
      <c r="A7" s="896" t="s">
        <v>1848</v>
      </c>
      <c r="B7" s="913">
        <v>12.527926216673805</v>
      </c>
      <c r="C7" s="913">
        <v>8.5616334985930678</v>
      </c>
      <c r="D7" s="913">
        <v>9.0314051835086389</v>
      </c>
      <c r="E7" s="913">
        <v>6.7031724912617818</v>
      </c>
      <c r="F7" s="913">
        <v>2.4137158253841164</v>
      </c>
      <c r="G7" s="913">
        <v>-14.051823006867068</v>
      </c>
      <c r="H7" s="913">
        <v>2.9980284508878583</v>
      </c>
      <c r="I7" s="913">
        <v>-4.9350807244707937</v>
      </c>
      <c r="J7" s="913">
        <v>6.5884017980393423</v>
      </c>
      <c r="K7" s="913">
        <v>-5.2331819248637572</v>
      </c>
      <c r="L7" s="913">
        <v>11.984946631971383</v>
      </c>
      <c r="M7" s="913">
        <v>-34.214934650768797</v>
      </c>
      <c r="N7" s="913">
        <v>-27.453410706409414</v>
      </c>
      <c r="O7" s="913">
        <v>67.498189940574434</v>
      </c>
      <c r="P7" s="913">
        <v>-55.764176247923437</v>
      </c>
      <c r="Q7" s="913">
        <v>-89.317668985919937</v>
      </c>
    </row>
    <row r="8" spans="1:19" ht="15" customHeight="1">
      <c r="A8" s="896" t="s">
        <v>1849</v>
      </c>
      <c r="B8" s="913">
        <v>-7.8291320818969155</v>
      </c>
      <c r="C8" s="913">
        <v>-14.59181510356656</v>
      </c>
      <c r="D8" s="913">
        <v>36.960706761712601</v>
      </c>
      <c r="E8" s="913">
        <v>-14.150960922698019</v>
      </c>
      <c r="F8" s="913">
        <v>-1.1446391653875025</v>
      </c>
      <c r="G8" s="913">
        <v>-1.2083117988355525</v>
      </c>
      <c r="H8" s="913">
        <v>15.906742914901329</v>
      </c>
      <c r="I8" s="913">
        <v>23.218031604352845</v>
      </c>
      <c r="J8" s="913">
        <v>0.78151127946857457</v>
      </c>
      <c r="K8" s="913">
        <v>12.329231120828481</v>
      </c>
      <c r="L8" s="913">
        <v>3.6010082111643129</v>
      </c>
      <c r="M8" s="913">
        <v>23.061431907553171</v>
      </c>
      <c r="N8" s="913">
        <v>14.417321482920386</v>
      </c>
      <c r="O8" s="913">
        <v>5.0924868820164733</v>
      </c>
      <c r="P8" s="913">
        <v>2.7523652789168693</v>
      </c>
      <c r="Q8" s="913">
        <v>3.218294083681954</v>
      </c>
    </row>
    <row r="9" spans="1:19" ht="15" customHeight="1">
      <c r="A9" s="896" t="s">
        <v>1850</v>
      </c>
      <c r="B9" s="913">
        <v>-1.4504262556336016</v>
      </c>
      <c r="C9" s="913">
        <v>-2.0031232141852797</v>
      </c>
      <c r="D9" s="913">
        <v>7.6258221022929007</v>
      </c>
      <c r="E9" s="913">
        <v>5.2499000763092312</v>
      </c>
      <c r="F9" s="913">
        <v>-5.2828552062371301</v>
      </c>
      <c r="G9" s="913">
        <v>3.7532433665718088</v>
      </c>
      <c r="H9" s="913">
        <v>27.370326087499876</v>
      </c>
      <c r="I9" s="913">
        <v>15.243706918257686</v>
      </c>
      <c r="J9" s="913">
        <v>17.97225178880457</v>
      </c>
      <c r="K9" s="913">
        <v>3.8582304819091178</v>
      </c>
      <c r="L9" s="913">
        <v>9.2878619060861638</v>
      </c>
      <c r="M9" s="913">
        <v>13.785549889440716</v>
      </c>
      <c r="N9" s="913">
        <v>6.8027209644938296</v>
      </c>
      <c r="O9" s="913">
        <v>7.6588369584698484</v>
      </c>
      <c r="P9" s="913">
        <v>7.0656511391356673</v>
      </c>
      <c r="Q9" s="913">
        <v>6.5034322884662572</v>
      </c>
    </row>
    <row r="10" spans="1:19" ht="15" customHeight="1">
      <c r="A10" s="896" t="s">
        <v>1851</v>
      </c>
      <c r="B10" s="913">
        <v>-0.23995054898225021</v>
      </c>
      <c r="C10" s="913">
        <v>-4.1964127970051521</v>
      </c>
      <c r="D10" s="913">
        <v>1.7562358063261598</v>
      </c>
      <c r="E10" s="913">
        <v>-3.2130326330879626</v>
      </c>
      <c r="F10" s="913">
        <v>0.49013898580348325</v>
      </c>
      <c r="G10" s="913">
        <v>14.028832150680984</v>
      </c>
      <c r="H10" s="913">
        <v>13.753216003970152</v>
      </c>
      <c r="I10" s="913">
        <v>15.419117996848613</v>
      </c>
      <c r="J10" s="913">
        <v>10.179543629185332</v>
      </c>
      <c r="K10" s="913">
        <v>14.793374358303851</v>
      </c>
      <c r="L10" s="913">
        <v>6.4354722675928855</v>
      </c>
      <c r="M10" s="913">
        <v>6.0588079383735192</v>
      </c>
      <c r="N10" s="913">
        <v>10.873739316683867</v>
      </c>
      <c r="O10" s="913">
        <v>5.4455959524133419</v>
      </c>
      <c r="P10" s="913">
        <v>7.4137706711891127</v>
      </c>
      <c r="Q10" s="913">
        <v>5.2937722309499975</v>
      </c>
    </row>
    <row r="11" spans="1:19" ht="15" customHeight="1">
      <c r="A11" s="896" t="s">
        <v>1852</v>
      </c>
      <c r="B11" s="913">
        <v>3.6435369530379234</v>
      </c>
      <c r="C11" s="913">
        <v>8.0887895272966972</v>
      </c>
      <c r="D11" s="913">
        <v>2.776314149219445</v>
      </c>
      <c r="E11" s="913">
        <v>2.3324953827200261</v>
      </c>
      <c r="F11" s="913">
        <v>1.3944756785608092</v>
      </c>
      <c r="G11" s="913">
        <v>1.4143506323877943</v>
      </c>
      <c r="H11" s="913">
        <v>4.9305500796816375</v>
      </c>
      <c r="I11" s="913">
        <v>11.237902791914138</v>
      </c>
      <c r="J11" s="913">
        <v>11.686314551561551</v>
      </c>
      <c r="K11" s="913">
        <v>1.4646379024807459</v>
      </c>
      <c r="L11" s="913">
        <v>11.459485352156221</v>
      </c>
      <c r="M11" s="913">
        <v>7.6639201411212952</v>
      </c>
      <c r="N11" s="913">
        <v>9.1119621055422755</v>
      </c>
      <c r="O11" s="913">
        <v>8.7505403072821082</v>
      </c>
      <c r="P11" s="913">
        <v>2.4217797725515737</v>
      </c>
      <c r="Q11" s="913">
        <v>3.8016255261395031</v>
      </c>
    </row>
    <row r="12" spans="1:19" ht="15" customHeight="1">
      <c r="A12" s="896" t="s">
        <v>1853</v>
      </c>
      <c r="B12" s="913">
        <v>6.1836709251509916</v>
      </c>
      <c r="C12" s="913">
        <v>3.7919106127192208</v>
      </c>
      <c r="D12" s="913">
        <v>7.6229012664596354</v>
      </c>
      <c r="E12" s="913">
        <v>4.9062153841336027</v>
      </c>
      <c r="F12" s="913">
        <v>7.9689225796571748</v>
      </c>
      <c r="G12" s="913">
        <v>-1.091928444239926</v>
      </c>
      <c r="H12" s="913">
        <v>-2.1890927899997195</v>
      </c>
      <c r="I12" s="913">
        <v>5.5979748256132638</v>
      </c>
      <c r="J12" s="913">
        <v>0.24742249088474466</v>
      </c>
      <c r="K12" s="913">
        <v>2.8261066996549715</v>
      </c>
      <c r="L12" s="913">
        <v>7.5212762281219767</v>
      </c>
      <c r="M12" s="913">
        <v>6.2562950310123426</v>
      </c>
      <c r="N12" s="913">
        <v>2.7796324957443375</v>
      </c>
      <c r="O12" s="913">
        <v>5.9931951704081712</v>
      </c>
      <c r="P12" s="913">
        <v>4.5983472203415658</v>
      </c>
      <c r="Q12" s="913">
        <v>3.2592332026968336</v>
      </c>
    </row>
    <row r="13" spans="1:19" ht="15" customHeight="1">
      <c r="A13" s="896" t="s">
        <v>1854</v>
      </c>
      <c r="B13" s="913">
        <v>7.6301821103007512</v>
      </c>
      <c r="C13" s="913">
        <v>5.1729185035064944</v>
      </c>
      <c r="D13" s="913">
        <v>6.3424740685973404</v>
      </c>
      <c r="E13" s="913">
        <v>3.8466452789388086</v>
      </c>
      <c r="F13" s="913">
        <v>6.683667674106573</v>
      </c>
      <c r="G13" s="913">
        <v>18.645980687082513</v>
      </c>
      <c r="H13" s="913">
        <v>13.793957482277236</v>
      </c>
      <c r="I13" s="913">
        <v>8.1957150892074395</v>
      </c>
      <c r="J13" s="913">
        <v>15.226973578304765</v>
      </c>
      <c r="K13" s="913">
        <v>11.252896567242686</v>
      </c>
      <c r="L13" s="913">
        <v>6.218400944691524</v>
      </c>
      <c r="M13" s="913">
        <v>8.313837109650791</v>
      </c>
      <c r="N13" s="913">
        <v>10.709145922788892</v>
      </c>
      <c r="O13" s="913">
        <v>8.0068695974203621</v>
      </c>
      <c r="P13" s="913">
        <v>4.2024004070858325</v>
      </c>
      <c r="Q13" s="913">
        <v>3.6266325632007437</v>
      </c>
    </row>
    <row r="14" spans="1:19" s="901" customFormat="1" ht="15" customHeight="1">
      <c r="A14" s="898" t="s">
        <v>1855</v>
      </c>
      <c r="B14" s="915">
        <v>6.7365203857786753</v>
      </c>
      <c r="C14" s="915">
        <v>1.8231238727279333</v>
      </c>
      <c r="D14" s="915">
        <v>8.3111575594939637</v>
      </c>
      <c r="E14" s="915">
        <v>3.0335009256913708</v>
      </c>
      <c r="F14" s="915">
        <v>0.58074834699610278</v>
      </c>
      <c r="G14" s="915">
        <v>4.433392666530338</v>
      </c>
      <c r="H14" s="915">
        <v>8.6725902331838114</v>
      </c>
      <c r="I14" s="915">
        <v>6.5436357344547531</v>
      </c>
      <c r="J14" s="915">
        <v>5.494378708050391</v>
      </c>
      <c r="K14" s="915">
        <v>-9.0510728070254913</v>
      </c>
      <c r="L14" s="915">
        <v>10.198387819913648</v>
      </c>
      <c r="M14" s="915">
        <v>6.081910965885811</v>
      </c>
      <c r="N14" s="915">
        <v>4.4714881893598317</v>
      </c>
      <c r="O14" s="915">
        <v>10.138275789529416</v>
      </c>
      <c r="P14" s="915">
        <v>2.9969412017384087</v>
      </c>
      <c r="Q14" s="915">
        <v>-0.56678117359574287</v>
      </c>
    </row>
    <row r="15" spans="1:19" s="903" customFormat="1" ht="15" customHeight="1">
      <c r="A15" s="896" t="s">
        <v>1856</v>
      </c>
      <c r="B15" s="918">
        <v>-4.4458103160972371</v>
      </c>
      <c r="C15" s="918">
        <v>-15.02381221218802</v>
      </c>
      <c r="D15" s="918">
        <v>-20.021274442086494</v>
      </c>
      <c r="E15" s="918">
        <v>29.725488682811942</v>
      </c>
      <c r="F15" s="918">
        <v>29.309502681344526</v>
      </c>
      <c r="G15" s="918">
        <v>5.7568349786860864</v>
      </c>
      <c r="H15" s="918">
        <v>5.3830598070977516</v>
      </c>
      <c r="I15" s="918">
        <v>25.475410591838397</v>
      </c>
      <c r="J15" s="918">
        <v>12.568745169203567</v>
      </c>
      <c r="K15" s="918">
        <v>3.3848358213915475</v>
      </c>
      <c r="L15" s="918">
        <v>-2.7840323865661105</v>
      </c>
      <c r="M15" s="918">
        <v>5.7839774554496302</v>
      </c>
      <c r="N15" s="918">
        <v>4.3352748460183648</v>
      </c>
      <c r="O15" s="918">
        <v>7.6649355475574339</v>
      </c>
      <c r="P15" s="918">
        <v>4.8826924249988082</v>
      </c>
      <c r="Q15" s="918">
        <v>2.2201722381719264</v>
      </c>
    </row>
    <row r="16" spans="1:19" s="901" customFormat="1" ht="15" customHeight="1">
      <c r="A16" s="898" t="s">
        <v>1857</v>
      </c>
      <c r="B16" s="915">
        <v>5.8864524255598525</v>
      </c>
      <c r="C16" s="915">
        <v>0.25059842532679966</v>
      </c>
      <c r="D16" s="915">
        <v>6.0694916918785822</v>
      </c>
      <c r="E16" s="915">
        <v>4.6259000601496183</v>
      </c>
      <c r="F16" s="915">
        <v>2.705821671508275</v>
      </c>
      <c r="G16" s="915">
        <v>4.5566456724303066</v>
      </c>
      <c r="H16" s="915">
        <v>8.3627176054889958</v>
      </c>
      <c r="I16" s="915">
        <v>8.2779650074438678</v>
      </c>
      <c r="J16" s="915">
        <v>6.2453897405898573</v>
      </c>
      <c r="K16" s="915">
        <v>-7.652310188943332</v>
      </c>
      <c r="L16" s="915">
        <v>8.5636317307205871</v>
      </c>
      <c r="M16" s="915">
        <v>6.0483163333153982</v>
      </c>
      <c r="N16" s="915">
        <v>4.4561672177076446</v>
      </c>
      <c r="O16" s="915">
        <v>9.8604019909539034</v>
      </c>
      <c r="P16" s="915">
        <v>3.204566960878779</v>
      </c>
      <c r="Q16" s="915">
        <v>-0.25494143642313816</v>
      </c>
    </row>
    <row r="18" spans="1:1" ht="15" customHeight="1">
      <c r="A18" s="289" t="s">
        <v>1938</v>
      </c>
    </row>
  </sheetData>
  <mergeCells count="2">
    <mergeCell ref="A2:A3"/>
    <mergeCell ref="B2:Q2"/>
  </mergeCells>
  <hyperlinks>
    <hyperlink ref="S5" location="'Content Page'!A1" display="Back to Content Page"/>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43"/>
  <sheetViews>
    <sheetView topLeftCell="AA1" workbookViewId="0">
      <selection activeCell="AF3" sqref="AF3:AG3"/>
    </sheetView>
  </sheetViews>
  <sheetFormatPr defaultRowHeight="14.5"/>
  <cols>
    <col min="1" max="1" width="33.81640625" customWidth="1"/>
    <col min="2" max="2" width="7.7265625" customWidth="1"/>
    <col min="3" max="3" width="7.1796875" customWidth="1"/>
    <col min="4" max="4" width="7.7265625" customWidth="1"/>
    <col min="5" max="5" width="7.1796875" customWidth="1"/>
    <col min="6" max="6" width="7.7265625" customWidth="1"/>
    <col min="7" max="7" width="7.1796875" customWidth="1"/>
    <col min="8" max="8" width="7.7265625" customWidth="1"/>
    <col min="9" max="9" width="7.1796875" customWidth="1"/>
    <col min="10" max="10" width="7.7265625" customWidth="1"/>
    <col min="11" max="11" width="7.1796875" customWidth="1"/>
    <col min="12" max="12" width="7.7265625" customWidth="1"/>
    <col min="13" max="13" width="7.1796875" customWidth="1"/>
    <col min="14" max="14" width="7.7265625" customWidth="1"/>
    <col min="15" max="15" width="7.1796875" customWidth="1"/>
    <col min="16" max="16" width="7.7265625" customWidth="1"/>
    <col min="17" max="17" width="7.1796875" customWidth="1"/>
    <col min="18" max="18" width="7.7265625" customWidth="1"/>
    <col min="19" max="19" width="7.1796875" customWidth="1"/>
    <col min="20" max="20" width="7.7265625" customWidth="1"/>
    <col min="21" max="21" width="7.1796875" customWidth="1"/>
    <col min="22" max="22" width="7.7265625" customWidth="1"/>
    <col min="23" max="23" width="7.1796875" customWidth="1"/>
    <col min="24" max="24" width="7.7265625" customWidth="1"/>
    <col min="25" max="25" width="7.1796875" customWidth="1"/>
    <col min="26" max="26" width="7.7265625" customWidth="1"/>
    <col min="27" max="27" width="7.1796875" customWidth="1"/>
    <col min="28" max="28" width="7.7265625" style="283" customWidth="1"/>
    <col min="29" max="29" width="7.1796875" style="283" customWidth="1"/>
    <col min="31" max="31" width="9.1796875" style="283"/>
    <col min="32" max="33" width="9.1796875" style="499"/>
  </cols>
  <sheetData>
    <row r="1" spans="1:37">
      <c r="A1" s="140" t="s">
        <v>1348</v>
      </c>
      <c r="B1" s="57"/>
      <c r="C1" s="57"/>
      <c r="D1" s="57"/>
      <c r="E1" s="57"/>
      <c r="F1" s="57"/>
      <c r="G1" s="57"/>
      <c r="H1" s="57"/>
      <c r="I1" s="57"/>
      <c r="J1" s="57"/>
      <c r="K1" s="57"/>
      <c r="L1" s="57"/>
      <c r="M1" s="57"/>
      <c r="N1" s="57"/>
      <c r="O1" s="57"/>
      <c r="P1" s="57"/>
      <c r="Q1" s="57"/>
      <c r="R1" s="57"/>
      <c r="S1" s="57"/>
      <c r="T1" s="57"/>
      <c r="U1" s="57"/>
      <c r="V1" s="57"/>
      <c r="W1" s="57"/>
      <c r="X1" s="57"/>
      <c r="Y1" s="57"/>
      <c r="Z1" s="57"/>
      <c r="AA1" s="57"/>
      <c r="AB1" s="289"/>
      <c r="AC1" s="289"/>
      <c r="AD1" s="57"/>
      <c r="AE1" s="289"/>
    </row>
    <row r="2" spans="1:37">
      <c r="A2" s="36"/>
      <c r="B2" s="57"/>
      <c r="C2" s="57"/>
      <c r="D2" s="57"/>
      <c r="E2" s="57"/>
      <c r="F2" s="57"/>
      <c r="G2" s="57"/>
      <c r="H2" s="57"/>
      <c r="I2" s="57"/>
      <c r="J2" s="57"/>
      <c r="K2" s="57"/>
      <c r="L2" s="57"/>
      <c r="M2" s="57"/>
      <c r="N2" s="57"/>
      <c r="O2" s="57"/>
      <c r="P2" s="57"/>
      <c r="Q2" s="57"/>
      <c r="R2" s="57"/>
      <c r="S2" s="57"/>
      <c r="T2" s="57"/>
      <c r="U2" s="57"/>
      <c r="V2" s="57"/>
      <c r="W2" s="57"/>
      <c r="X2" s="57"/>
      <c r="Y2" s="57"/>
      <c r="Z2" s="57"/>
      <c r="AA2" s="57"/>
      <c r="AB2" s="289"/>
      <c r="AC2" s="289"/>
      <c r="AD2" s="57"/>
      <c r="AE2" s="289"/>
    </row>
    <row r="3" spans="1:37">
      <c r="A3" s="1091" t="s">
        <v>16</v>
      </c>
      <c r="B3" s="1090">
        <v>2000</v>
      </c>
      <c r="C3" s="1090"/>
      <c r="D3" s="1090">
        <v>2001</v>
      </c>
      <c r="E3" s="1090"/>
      <c r="F3" s="1090">
        <v>2002</v>
      </c>
      <c r="G3" s="1090"/>
      <c r="H3" s="1090">
        <v>2003</v>
      </c>
      <c r="I3" s="1090"/>
      <c r="J3" s="1090">
        <v>2004</v>
      </c>
      <c r="K3" s="1090"/>
      <c r="L3" s="1090">
        <v>2005</v>
      </c>
      <c r="M3" s="1090"/>
      <c r="N3" s="1090">
        <v>2006</v>
      </c>
      <c r="O3" s="1090"/>
      <c r="P3" s="1090">
        <v>2007</v>
      </c>
      <c r="Q3" s="1090"/>
      <c r="R3" s="1090">
        <v>2008</v>
      </c>
      <c r="S3" s="1090"/>
      <c r="T3" s="1090">
        <v>2009</v>
      </c>
      <c r="U3" s="1090"/>
      <c r="V3" s="1090">
        <v>2010</v>
      </c>
      <c r="W3" s="1090"/>
      <c r="X3" s="1090">
        <v>2011</v>
      </c>
      <c r="Y3" s="1090"/>
      <c r="Z3" s="1090">
        <v>2012</v>
      </c>
      <c r="AA3" s="1090"/>
      <c r="AB3" s="1090">
        <v>2013</v>
      </c>
      <c r="AC3" s="1090"/>
      <c r="AD3" s="1090">
        <v>2014</v>
      </c>
      <c r="AE3" s="1090"/>
      <c r="AF3" s="1090">
        <v>2015</v>
      </c>
      <c r="AG3" s="1090"/>
    </row>
    <row r="4" spans="1:37">
      <c r="A4" s="1091"/>
      <c r="B4" s="741" t="s">
        <v>44</v>
      </c>
      <c r="C4" s="741" t="s">
        <v>43</v>
      </c>
      <c r="D4" s="741" t="s">
        <v>44</v>
      </c>
      <c r="E4" s="741" t="s">
        <v>43</v>
      </c>
      <c r="F4" s="741" t="s">
        <v>44</v>
      </c>
      <c r="G4" s="741" t="s">
        <v>43</v>
      </c>
      <c r="H4" s="741" t="s">
        <v>44</v>
      </c>
      <c r="I4" s="741" t="s">
        <v>43</v>
      </c>
      <c r="J4" s="741" t="s">
        <v>44</v>
      </c>
      <c r="K4" s="741" t="s">
        <v>43</v>
      </c>
      <c r="L4" s="741" t="s">
        <v>44</v>
      </c>
      <c r="M4" s="741" t="s">
        <v>43</v>
      </c>
      <c r="N4" s="741" t="s">
        <v>44</v>
      </c>
      <c r="O4" s="741" t="s">
        <v>43</v>
      </c>
      <c r="P4" s="741" t="s">
        <v>44</v>
      </c>
      <c r="Q4" s="741" t="s">
        <v>43</v>
      </c>
      <c r="R4" s="741" t="s">
        <v>44</v>
      </c>
      <c r="S4" s="741" t="s">
        <v>43</v>
      </c>
      <c r="T4" s="741" t="s">
        <v>44</v>
      </c>
      <c r="U4" s="741" t="s">
        <v>43</v>
      </c>
      <c r="V4" s="741" t="s">
        <v>44</v>
      </c>
      <c r="W4" s="741" t="s">
        <v>43</v>
      </c>
      <c r="X4" s="741" t="s">
        <v>44</v>
      </c>
      <c r="Y4" s="741" t="s">
        <v>43</v>
      </c>
      <c r="Z4" s="741" t="s">
        <v>44</v>
      </c>
      <c r="AA4" s="741" t="s">
        <v>43</v>
      </c>
      <c r="AB4" s="741" t="s">
        <v>44</v>
      </c>
      <c r="AC4" s="741" t="s">
        <v>43</v>
      </c>
      <c r="AD4" s="741" t="s">
        <v>44</v>
      </c>
      <c r="AE4" s="741" t="s">
        <v>43</v>
      </c>
      <c r="AF4" s="741" t="s">
        <v>44</v>
      </c>
      <c r="AG4" s="741" t="s">
        <v>43</v>
      </c>
    </row>
    <row r="5" spans="1:37">
      <c r="A5" s="284" t="s">
        <v>15</v>
      </c>
      <c r="B5" s="577">
        <v>49</v>
      </c>
      <c r="C5" s="577">
        <f>100-B5</f>
        <v>51</v>
      </c>
      <c r="D5" s="577">
        <v>66</v>
      </c>
      <c r="E5" s="577">
        <f>100-D5</f>
        <v>34</v>
      </c>
      <c r="F5" s="577">
        <v>51</v>
      </c>
      <c r="G5" s="577">
        <f>100-F5</f>
        <v>49</v>
      </c>
      <c r="H5" s="577">
        <v>52</v>
      </c>
      <c r="I5" s="577">
        <f>100-H5</f>
        <v>48</v>
      </c>
      <c r="J5" s="577">
        <v>53</v>
      </c>
      <c r="K5" s="577">
        <f>100-J5</f>
        <v>47</v>
      </c>
      <c r="L5" s="577">
        <v>54</v>
      </c>
      <c r="M5" s="577">
        <f>100-L5</f>
        <v>46</v>
      </c>
      <c r="N5" s="577">
        <v>54.9</v>
      </c>
      <c r="O5" s="577">
        <f>100-N5</f>
        <v>45.1</v>
      </c>
      <c r="P5" s="577">
        <v>55.8</v>
      </c>
      <c r="Q5" s="577">
        <f>100-P5</f>
        <v>44.2</v>
      </c>
      <c r="R5" s="577">
        <v>56.7</v>
      </c>
      <c r="S5" s="577">
        <f>100-R5</f>
        <v>43.3</v>
      </c>
      <c r="T5" s="577">
        <v>57.6</v>
      </c>
      <c r="U5" s="577">
        <f>100-T5</f>
        <v>42.4</v>
      </c>
      <c r="V5" s="577">
        <v>58.378999999999998</v>
      </c>
      <c r="W5" s="577">
        <v>41.621000000000002</v>
      </c>
      <c r="X5" s="577">
        <v>55.4</v>
      </c>
      <c r="Y5" s="577">
        <v>44.6</v>
      </c>
      <c r="Z5" s="577">
        <v>59.906199999999998</v>
      </c>
      <c r="AA5" s="577">
        <v>40.093800000000002</v>
      </c>
      <c r="AB5" s="577">
        <v>42.49</v>
      </c>
      <c r="AC5" s="577">
        <v>57.51</v>
      </c>
      <c r="AD5" s="577">
        <v>62.4</v>
      </c>
      <c r="AE5" s="577">
        <v>37.6</v>
      </c>
      <c r="AF5" s="577">
        <v>62.818947446535233</v>
      </c>
      <c r="AG5" s="577">
        <v>37.181052553464767</v>
      </c>
      <c r="AK5" s="285" t="s">
        <v>13</v>
      </c>
    </row>
    <row r="6" spans="1:37">
      <c r="A6" s="284" t="s">
        <v>14</v>
      </c>
      <c r="B6" s="577">
        <v>53.2</v>
      </c>
      <c r="C6" s="577">
        <f>100-B6</f>
        <v>46.8</v>
      </c>
      <c r="D6" s="577">
        <v>54.2</v>
      </c>
      <c r="E6" s="577">
        <f>100-D6</f>
        <v>45.8</v>
      </c>
      <c r="F6" s="577">
        <v>54.84</v>
      </c>
      <c r="G6" s="577">
        <f>100-F6</f>
        <v>45.16</v>
      </c>
      <c r="H6" s="577">
        <v>55.66</v>
      </c>
      <c r="I6" s="577">
        <f>100-H6</f>
        <v>44.34</v>
      </c>
      <c r="J6" s="577">
        <v>56.48</v>
      </c>
      <c r="K6" s="577">
        <f>100-J6</f>
        <v>43.52</v>
      </c>
      <c r="L6" s="577">
        <v>57.3</v>
      </c>
      <c r="M6" s="577">
        <f>100-L6</f>
        <v>42.7</v>
      </c>
      <c r="N6" s="577">
        <v>58.06</v>
      </c>
      <c r="O6" s="577">
        <f>100-N6</f>
        <v>41.94</v>
      </c>
      <c r="P6" s="577">
        <v>58.82</v>
      </c>
      <c r="Q6" s="577">
        <f>100-P6</f>
        <v>41.18</v>
      </c>
      <c r="R6" s="577">
        <v>59.58</v>
      </c>
      <c r="S6" s="577">
        <f>100-R6</f>
        <v>40.42</v>
      </c>
      <c r="T6" s="577">
        <v>60.34</v>
      </c>
      <c r="U6" s="577">
        <f>100-T6</f>
        <v>39.659999999999997</v>
      </c>
      <c r="V6" s="577">
        <v>60.976999999999997</v>
      </c>
      <c r="W6" s="577">
        <v>39.023000000000003</v>
      </c>
      <c r="X6" s="577">
        <v>61.614800000000002</v>
      </c>
      <c r="Y6" s="577">
        <v>38.385199999999998</v>
      </c>
      <c r="Z6" s="577">
        <v>62.252600000000001</v>
      </c>
      <c r="AA6" s="577">
        <v>37.747399999999999</v>
      </c>
      <c r="AB6" s="577">
        <v>56.938000000000002</v>
      </c>
      <c r="AC6" s="577">
        <v>43.061999999999998</v>
      </c>
      <c r="AD6" s="577">
        <v>67.724285885881415</v>
      </c>
      <c r="AE6" s="577">
        <v>32.275714114118585</v>
      </c>
      <c r="AF6" s="577">
        <v>68.709999999999994</v>
      </c>
      <c r="AG6" s="577">
        <v>31.29</v>
      </c>
    </row>
    <row r="7" spans="1:37">
      <c r="A7" s="284" t="s">
        <v>268</v>
      </c>
      <c r="B7" s="577">
        <v>29.8</v>
      </c>
      <c r="C7" s="577">
        <f>100-B7</f>
        <v>70.2</v>
      </c>
      <c r="D7" s="577">
        <v>30.26</v>
      </c>
      <c r="E7" s="577">
        <f>100-D7</f>
        <v>69.739999999999995</v>
      </c>
      <c r="F7" s="577">
        <v>30.72</v>
      </c>
      <c r="G7" s="577">
        <f>100-F7</f>
        <v>69.28</v>
      </c>
      <c r="H7" s="577">
        <v>31.18</v>
      </c>
      <c r="I7" s="577">
        <f>100-H7</f>
        <v>68.819999999999993</v>
      </c>
      <c r="J7" s="577">
        <v>31.64</v>
      </c>
      <c r="K7" s="577">
        <f>100-J7</f>
        <v>68.36</v>
      </c>
      <c r="L7" s="577">
        <v>32.1</v>
      </c>
      <c r="M7" s="577">
        <f>100-L7</f>
        <v>67.900000000000006</v>
      </c>
      <c r="N7" s="577">
        <v>32.72</v>
      </c>
      <c r="O7" s="577">
        <f>100-N7</f>
        <v>67.28</v>
      </c>
      <c r="P7" s="577">
        <v>33.340000000000003</v>
      </c>
      <c r="Q7" s="577">
        <f>100-P7</f>
        <v>66.66</v>
      </c>
      <c r="R7" s="577">
        <v>33.96</v>
      </c>
      <c r="S7" s="577">
        <f>100-R7</f>
        <v>66.039999999999992</v>
      </c>
      <c r="T7" s="577">
        <v>34.58</v>
      </c>
      <c r="U7" s="577">
        <f>100-T7</f>
        <v>65.42</v>
      </c>
      <c r="V7" s="577">
        <v>33.726999999999997</v>
      </c>
      <c r="W7" s="577">
        <v>66.272999999999996</v>
      </c>
      <c r="X7" s="577">
        <v>34.279000000000003</v>
      </c>
      <c r="Y7" s="577">
        <v>65.721000000000004</v>
      </c>
      <c r="Z7" s="577">
        <v>34.831000000000003</v>
      </c>
      <c r="AA7" s="577">
        <v>65.168999999999997</v>
      </c>
      <c r="AB7" s="577">
        <v>41.460999999999999</v>
      </c>
      <c r="AC7" s="577">
        <v>58.539000000000001</v>
      </c>
      <c r="AD7" s="577">
        <v>38.799999999999997</v>
      </c>
      <c r="AE7" s="577">
        <v>61.2</v>
      </c>
      <c r="AF7" s="587">
        <v>42.494</v>
      </c>
      <c r="AG7" s="587">
        <v>57.506</v>
      </c>
    </row>
    <row r="8" spans="1:37">
      <c r="A8" s="284" t="s">
        <v>12</v>
      </c>
      <c r="B8" s="577">
        <v>20</v>
      </c>
      <c r="C8" s="577">
        <f>100-B8</f>
        <v>80</v>
      </c>
      <c r="D8" s="577">
        <v>20.66</v>
      </c>
      <c r="E8" s="577">
        <f>100-D8</f>
        <v>79.34</v>
      </c>
      <c r="F8" s="577">
        <v>21.32</v>
      </c>
      <c r="G8" s="577">
        <f>100-F8</f>
        <v>78.680000000000007</v>
      </c>
      <c r="H8" s="577">
        <v>21.98</v>
      </c>
      <c r="I8" s="577">
        <f>100-H8</f>
        <v>78.02</v>
      </c>
      <c r="J8" s="577">
        <v>22.64</v>
      </c>
      <c r="K8" s="577">
        <f>100-J8</f>
        <v>77.36</v>
      </c>
      <c r="L8" s="577">
        <v>23.3</v>
      </c>
      <c r="M8" s="577">
        <f>100-L8</f>
        <v>76.7</v>
      </c>
      <c r="N8" s="577">
        <v>22.6</v>
      </c>
      <c r="O8" s="577">
        <v>77.400000000000006</v>
      </c>
      <c r="P8" s="577">
        <v>23.4</v>
      </c>
      <c r="Q8" s="577">
        <v>76.599999999999994</v>
      </c>
      <c r="R8" s="577">
        <v>23.9</v>
      </c>
      <c r="S8" s="577">
        <v>76.099999999999994</v>
      </c>
      <c r="T8" s="577">
        <v>24.4</v>
      </c>
      <c r="U8" s="577">
        <v>75.599999999999994</v>
      </c>
      <c r="V8" s="577">
        <v>24.8</v>
      </c>
      <c r="W8" s="577">
        <v>75.2</v>
      </c>
      <c r="X8" s="577">
        <v>23.7</v>
      </c>
      <c r="Y8" s="577">
        <v>76.3</v>
      </c>
      <c r="Z8" s="577">
        <v>25.76</v>
      </c>
      <c r="AA8" s="577">
        <v>74.2</v>
      </c>
      <c r="AB8" s="577">
        <v>26.2</v>
      </c>
      <c r="AC8" s="577">
        <v>73.8</v>
      </c>
      <c r="AD8" s="577">
        <v>26.6</v>
      </c>
      <c r="AE8" s="577">
        <v>73.400000000000006</v>
      </c>
      <c r="AF8" s="585">
        <v>26.995070103061714</v>
      </c>
      <c r="AG8" s="585">
        <v>73.004929896938293</v>
      </c>
    </row>
    <row r="9" spans="1:37">
      <c r="A9" s="284" t="s">
        <v>11</v>
      </c>
      <c r="B9" s="577">
        <v>23.4</v>
      </c>
      <c r="C9" s="577">
        <v>76.599999999999994</v>
      </c>
      <c r="D9" s="577">
        <v>23.5</v>
      </c>
      <c r="E9" s="577">
        <v>76.5</v>
      </c>
      <c r="F9" s="577">
        <v>23.5</v>
      </c>
      <c r="G9" s="577">
        <v>76.5</v>
      </c>
      <c r="H9" s="577">
        <v>23.6</v>
      </c>
      <c r="I9" s="577">
        <v>76.400000000000006</v>
      </c>
      <c r="J9" s="577">
        <v>23.6</v>
      </c>
      <c r="K9" s="577">
        <v>76.400000000000006</v>
      </c>
      <c r="L9" s="577">
        <v>23.7</v>
      </c>
      <c r="M9" s="577">
        <v>76.3</v>
      </c>
      <c r="N9" s="577">
        <v>23.8</v>
      </c>
      <c r="O9" s="577">
        <v>76.2</v>
      </c>
      <c r="P9" s="577">
        <v>23.8</v>
      </c>
      <c r="Q9" s="577">
        <v>76.2</v>
      </c>
      <c r="R9" s="577">
        <v>23.9</v>
      </c>
      <c r="S9" s="577">
        <v>76.099999999999994</v>
      </c>
      <c r="T9" s="577">
        <v>23.9</v>
      </c>
      <c r="U9" s="577">
        <v>76.099999999999994</v>
      </c>
      <c r="V9" s="577">
        <v>24</v>
      </c>
      <c r="W9" s="577">
        <v>76</v>
      </c>
      <c r="X9" s="577">
        <v>24.1</v>
      </c>
      <c r="Y9" s="577">
        <v>75.900000000000006</v>
      </c>
      <c r="Z9" s="577">
        <v>24.1</v>
      </c>
      <c r="AA9" s="577">
        <v>75.900000000000006</v>
      </c>
      <c r="AB9" s="577">
        <v>24.2</v>
      </c>
      <c r="AC9" s="577">
        <v>75.8</v>
      </c>
      <c r="AD9" s="577">
        <v>24.24</v>
      </c>
      <c r="AE9" s="577">
        <v>75.760000000000005</v>
      </c>
      <c r="AF9" s="577">
        <v>24.294117659824309</v>
      </c>
      <c r="AG9" s="577">
        <v>75.705882340175691</v>
      </c>
    </row>
    <row r="10" spans="1:37">
      <c r="A10" s="284" t="s">
        <v>10</v>
      </c>
      <c r="B10" s="577">
        <v>15.2</v>
      </c>
      <c r="C10" s="577">
        <f>100-B10</f>
        <v>84.8</v>
      </c>
      <c r="D10" s="577">
        <v>15.62</v>
      </c>
      <c r="E10" s="577">
        <f>100-D10</f>
        <v>84.38</v>
      </c>
      <c r="F10" s="577">
        <v>16.04</v>
      </c>
      <c r="G10" s="577">
        <f>100-F10</f>
        <v>83.960000000000008</v>
      </c>
      <c r="H10" s="577">
        <v>16.46</v>
      </c>
      <c r="I10" s="577">
        <f>100-H10</f>
        <v>83.539999999999992</v>
      </c>
      <c r="J10" s="577">
        <v>16.88</v>
      </c>
      <c r="K10" s="577">
        <f>100-J10</f>
        <v>83.12</v>
      </c>
      <c r="L10" s="577">
        <v>17.3</v>
      </c>
      <c r="M10" s="577">
        <f>100-L10</f>
        <v>82.7</v>
      </c>
      <c r="N10" s="577">
        <v>17.8</v>
      </c>
      <c r="O10" s="577">
        <f>100-N10</f>
        <v>82.2</v>
      </c>
      <c r="P10" s="577">
        <v>18.3</v>
      </c>
      <c r="Q10" s="577">
        <f>100-P10</f>
        <v>81.7</v>
      </c>
      <c r="R10" s="577">
        <v>15.4</v>
      </c>
      <c r="S10" s="577">
        <f>100-R10</f>
        <v>84.6</v>
      </c>
      <c r="T10" s="577">
        <v>12.8</v>
      </c>
      <c r="U10" s="577">
        <f>100-T10</f>
        <v>87.2</v>
      </c>
      <c r="V10" s="577">
        <v>13.2</v>
      </c>
      <c r="W10" s="577">
        <f>100-V10</f>
        <v>86.8</v>
      </c>
      <c r="X10" s="577">
        <v>13.6</v>
      </c>
      <c r="Y10" s="577">
        <f>100-X10</f>
        <v>86.4</v>
      </c>
      <c r="Z10" s="577">
        <v>14</v>
      </c>
      <c r="AA10" s="577">
        <f>100-Z10</f>
        <v>86</v>
      </c>
      <c r="AB10" s="577">
        <v>14.8</v>
      </c>
      <c r="AC10" s="577">
        <f>100-AB10</f>
        <v>85.2</v>
      </c>
      <c r="AD10" s="577">
        <v>14.9</v>
      </c>
      <c r="AE10" s="577">
        <f>100-AD10</f>
        <v>85.1</v>
      </c>
      <c r="AF10" s="577">
        <v>15.4</v>
      </c>
      <c r="AG10" s="577">
        <f>100-AF10</f>
        <v>84.6</v>
      </c>
    </row>
    <row r="11" spans="1:37">
      <c r="A11" s="284" t="s">
        <v>9</v>
      </c>
      <c r="B11" s="577">
        <v>42.7</v>
      </c>
      <c r="C11" s="577">
        <v>57.3</v>
      </c>
      <c r="D11" s="577">
        <v>42.3</v>
      </c>
      <c r="E11" s="577">
        <v>57.7</v>
      </c>
      <c r="F11" s="577">
        <v>42.1</v>
      </c>
      <c r="G11" s="577">
        <v>57.9</v>
      </c>
      <c r="H11" s="577">
        <v>41.6</v>
      </c>
      <c r="I11" s="577">
        <v>58.2</v>
      </c>
      <c r="J11" s="577">
        <v>41.6</v>
      </c>
      <c r="K11" s="577">
        <v>58.4</v>
      </c>
      <c r="L11" s="577">
        <v>41.3</v>
      </c>
      <c r="M11" s="577">
        <v>58.7</v>
      </c>
      <c r="N11" s="577">
        <v>41.2</v>
      </c>
      <c r="O11" s="577">
        <v>58.8</v>
      </c>
      <c r="P11" s="577">
        <v>41</v>
      </c>
      <c r="Q11" s="577">
        <v>59</v>
      </c>
      <c r="R11" s="577">
        <v>40.9</v>
      </c>
      <c r="S11" s="577">
        <v>59.1</v>
      </c>
      <c r="T11" s="577">
        <v>40.799999999999997</v>
      </c>
      <c r="U11" s="577">
        <v>59.2</v>
      </c>
      <c r="V11" s="577">
        <v>40.700000000000003</v>
      </c>
      <c r="W11" s="577">
        <v>59.3</v>
      </c>
      <c r="X11" s="577">
        <v>41.6</v>
      </c>
      <c r="Y11" s="577">
        <v>58.4</v>
      </c>
      <c r="Z11" s="577">
        <v>41.4</v>
      </c>
      <c r="AA11" s="577">
        <v>58.5</v>
      </c>
      <c r="AB11" s="577">
        <v>41.3</v>
      </c>
      <c r="AC11" s="577">
        <v>58.7</v>
      </c>
      <c r="AD11" s="577">
        <v>41.1</v>
      </c>
      <c r="AE11" s="577">
        <v>58.9</v>
      </c>
      <c r="AF11" s="577">
        <v>41</v>
      </c>
      <c r="AG11" s="577">
        <v>59</v>
      </c>
    </row>
    <row r="12" spans="1:37">
      <c r="A12" s="284" t="s">
        <v>7</v>
      </c>
      <c r="B12" s="577">
        <f>+[6]URBRU00!$E$4/[6]URBRU00!$B$4*100</f>
        <v>29.520340427703918</v>
      </c>
      <c r="C12" s="577">
        <f>+[6]URBRU00!$H$4/[6]URBRU00!$B$4*100</f>
        <v>70.479659572296086</v>
      </c>
      <c r="D12" s="577">
        <f>+[6]URBRU01!$E$4/[6]URBRU01!$B$4*100</f>
        <v>29.822119328923151</v>
      </c>
      <c r="E12" s="577">
        <f>+[6]URBRU01!$H$4/[6]URBRU01!$B$4*100</f>
        <v>70.177880671076849</v>
      </c>
      <c r="F12" s="577">
        <f>+[6]URBRU02!$E$4/[6]URBRU02!$B$4*100</f>
        <v>30.116807734667876</v>
      </c>
      <c r="G12" s="577">
        <f>+[6]URBRU02!$H$4/[6]URBRU02!$B$4*100</f>
        <v>69.883192265332113</v>
      </c>
      <c r="H12" s="577">
        <f>+[6]URBRU03!$E$4/[6]URBRU03!$B$4*103</f>
        <v>31.314914648112175</v>
      </c>
      <c r="I12" s="577">
        <f>+[6]URBRU03!$H$4/[6]URBRU03!$B$4*103</f>
        <v>71.685085351887821</v>
      </c>
      <c r="J12" s="577">
        <f>+[6]URBRU04!$E$4/[6]URBRU04!$B$4*104</f>
        <v>31.906744101456514</v>
      </c>
      <c r="K12" s="577">
        <f>+[6]URBRU04!$H$4/[6]URBRU04!$B$4*104</f>
        <v>72.093255898543475</v>
      </c>
      <c r="L12" s="577">
        <f>+[6]URBRU05!$E$4/[6]URBRU05!$B$4*105</f>
        <v>32.49364419303857</v>
      </c>
      <c r="M12" s="577">
        <f>+[6]URBRU05!$H$4/[6]URBRU05!$B$4*105</f>
        <v>72.506355806961423</v>
      </c>
      <c r="N12" s="577">
        <f>+[6]URBRU06!$E$4/[6]URBRU06!$B$4*106</f>
        <v>33.074202684227593</v>
      </c>
      <c r="O12" s="577">
        <f>+[6]URBRU06!$H$4/[6]URBRU06!$B$4*106</f>
        <v>72.9257973157724</v>
      </c>
      <c r="P12" s="577">
        <f>+[7]Q1_2007!$E$4/[7]Q1_2007!$B$4*100</f>
        <v>30.387209768852287</v>
      </c>
      <c r="Q12" s="577">
        <f>+[7]Q1_2007!$H$4/[7]Q1_2007!$B$4*100</f>
        <v>69.612790231147713</v>
      </c>
      <c r="R12" s="577">
        <f>+[7]Q2_2008!$E$4/[7]Q2_2008!$B$4*100</f>
        <v>30.517897339245149</v>
      </c>
      <c r="S12" s="577">
        <f>+[7]Q2_2008!$H$4/[7]Q2_2008!$B$4*100</f>
        <v>69.482102660754848</v>
      </c>
      <c r="T12" s="577">
        <f>+[7]Q3_2009!$E$4/[7]Q3_2009!$B$4*100</f>
        <v>30.661602011405293</v>
      </c>
      <c r="U12" s="577">
        <f>+[7]Q3_2009!$H$4/[7]Q3_2009!$B$4*100</f>
        <v>69.338397988594707</v>
      </c>
      <c r="V12" s="577">
        <f>+[7]Q4_2010!$E$4/[7]Q4_2010!$B$4*100</f>
        <v>30.81736036337972</v>
      </c>
      <c r="W12" s="577">
        <f>+[7]Q4_2010!$H$4/[7]Q4_2010!$B$4*100</f>
        <v>69.18263963662028</v>
      </c>
      <c r="X12" s="577">
        <f>+[7]Q5_2011!$E$4/[7]Q5_2011!$B$4*100</f>
        <v>30.984088632086404</v>
      </c>
      <c r="Y12" s="577">
        <f>+[7]Q5_2011!$H$4/[7]Q5_2011!$B$4*100</f>
        <v>69.015911367913603</v>
      </c>
      <c r="Z12" s="577">
        <f>+[7]Q6_2012!$E$4/[7]Q6_2012!$B$4*100</f>
        <v>31.160637980752902</v>
      </c>
      <c r="AA12" s="577">
        <f>+[7]Q6_2012!$H$4/[7]Q6_2012!$B$4*100</f>
        <v>68.839362019247091</v>
      </c>
      <c r="AB12" s="577">
        <f>+[7]Q7_2013!$E$4/[7]Q7_2013!$B$4*100</f>
        <v>31.353204811666302</v>
      </c>
      <c r="AC12" s="577">
        <f>+[7]Q7_2013!$H$4/[7]Q7_2013!$B$4*100</f>
        <v>68.646795188333698</v>
      </c>
      <c r="AD12" s="577">
        <v>31.6</v>
      </c>
      <c r="AE12" s="577">
        <v>68.400000000000006</v>
      </c>
      <c r="AF12" s="587">
        <v>31.799997286993104</v>
      </c>
      <c r="AG12" s="587">
        <v>68.200002713006896</v>
      </c>
    </row>
    <row r="13" spans="1:37">
      <c r="A13" s="284" t="s">
        <v>6</v>
      </c>
      <c r="B13" s="577">
        <v>32.4</v>
      </c>
      <c r="C13" s="577">
        <f t="shared" ref="C13:C19" si="0">100-B13</f>
        <v>67.599999999999994</v>
      </c>
      <c r="D13" s="577">
        <v>33</v>
      </c>
      <c r="E13" s="577">
        <f>100-D13</f>
        <v>67</v>
      </c>
      <c r="F13" s="577">
        <v>33.479999999999997</v>
      </c>
      <c r="G13" s="577">
        <f t="shared" ref="G13:G19" si="1">100-F13</f>
        <v>66.52000000000001</v>
      </c>
      <c r="H13" s="577">
        <v>34.020000000000003</v>
      </c>
      <c r="I13" s="577">
        <f t="shared" ref="I13:I19" si="2">100-H13</f>
        <v>65.97999999999999</v>
      </c>
      <c r="J13" s="577">
        <v>34.56</v>
      </c>
      <c r="K13" s="577">
        <f t="shared" ref="K13:K19" si="3">100-J13</f>
        <v>65.44</v>
      </c>
      <c r="L13" s="577">
        <v>35.1</v>
      </c>
      <c r="M13" s="577">
        <f t="shared" ref="M13:M19" si="4">100-L13</f>
        <v>64.900000000000006</v>
      </c>
      <c r="N13" s="577">
        <v>35.68</v>
      </c>
      <c r="O13" s="577">
        <f t="shared" ref="O13:O19" si="5">100-N13</f>
        <v>64.319999999999993</v>
      </c>
      <c r="P13" s="577">
        <v>36.26</v>
      </c>
      <c r="Q13" s="577">
        <f>100-P13</f>
        <v>63.74</v>
      </c>
      <c r="R13" s="577">
        <v>36.840000000000003</v>
      </c>
      <c r="S13" s="577">
        <f>100-R13</f>
        <v>63.16</v>
      </c>
      <c r="T13" s="577">
        <v>37.42</v>
      </c>
      <c r="U13" s="577">
        <f>100-T13</f>
        <v>62.58</v>
      </c>
      <c r="V13" s="577">
        <v>37.817999999999998</v>
      </c>
      <c r="W13" s="577">
        <v>62.182000000000002</v>
      </c>
      <c r="X13" s="577">
        <v>42.8</v>
      </c>
      <c r="Y13" s="577">
        <v>57.2</v>
      </c>
      <c r="Z13" s="577">
        <v>38.9636</v>
      </c>
      <c r="AA13" s="577">
        <v>61.0364</v>
      </c>
      <c r="AB13" s="577">
        <v>44.679000000000002</v>
      </c>
      <c r="AC13" s="577">
        <v>55.320999999999998</v>
      </c>
      <c r="AD13" s="577">
        <v>45.808559297267877</v>
      </c>
      <c r="AE13" s="577">
        <v>54.191440702732116</v>
      </c>
      <c r="AF13" s="577" t="s">
        <v>429</v>
      </c>
      <c r="AG13" s="577" t="s">
        <v>429</v>
      </c>
    </row>
    <row r="14" spans="1:37">
      <c r="A14" s="284" t="s">
        <v>5</v>
      </c>
      <c r="B14" s="577" t="s">
        <v>74</v>
      </c>
      <c r="C14" s="577" t="s">
        <v>74</v>
      </c>
      <c r="D14" s="577" t="s">
        <v>74</v>
      </c>
      <c r="E14" s="577" t="s">
        <v>74</v>
      </c>
      <c r="F14" s="577" t="s">
        <v>74</v>
      </c>
      <c r="G14" s="577" t="s">
        <v>74</v>
      </c>
      <c r="H14" s="577" t="s">
        <v>74</v>
      </c>
      <c r="I14" s="577" t="s">
        <v>74</v>
      </c>
      <c r="J14" s="577" t="s">
        <v>74</v>
      </c>
      <c r="K14" s="577" t="s">
        <v>74</v>
      </c>
      <c r="L14" s="577" t="s">
        <v>74</v>
      </c>
      <c r="M14" s="577" t="s">
        <v>74</v>
      </c>
      <c r="N14" s="577" t="s">
        <v>74</v>
      </c>
      <c r="O14" s="577" t="s">
        <v>74</v>
      </c>
      <c r="P14" s="577" t="s">
        <v>74</v>
      </c>
      <c r="Q14" s="577" t="s">
        <v>74</v>
      </c>
      <c r="R14" s="577" t="s">
        <v>74</v>
      </c>
      <c r="S14" s="577" t="s">
        <v>74</v>
      </c>
      <c r="T14" s="577" t="s">
        <v>74</v>
      </c>
      <c r="U14" s="577" t="s">
        <v>74</v>
      </c>
      <c r="V14" s="577" t="s">
        <v>74</v>
      </c>
      <c r="W14" s="577" t="s">
        <v>74</v>
      </c>
      <c r="X14" s="577" t="s">
        <v>74</v>
      </c>
      <c r="Y14" s="577" t="s">
        <v>74</v>
      </c>
      <c r="Z14" s="577" t="s">
        <v>74</v>
      </c>
      <c r="AA14" s="577" t="s">
        <v>74</v>
      </c>
      <c r="AB14" s="577" t="s">
        <v>74</v>
      </c>
      <c r="AC14" s="577" t="s">
        <v>74</v>
      </c>
      <c r="AD14" s="577" t="s">
        <v>74</v>
      </c>
      <c r="AE14" s="577" t="s">
        <v>74</v>
      </c>
      <c r="AF14" s="577" t="s">
        <v>74</v>
      </c>
      <c r="AG14" s="577" t="s">
        <v>74</v>
      </c>
    </row>
    <row r="15" spans="1:37">
      <c r="A15" s="284" t="s">
        <v>4</v>
      </c>
      <c r="B15" s="577" t="s">
        <v>429</v>
      </c>
      <c r="C15" s="577" t="s">
        <v>429</v>
      </c>
      <c r="D15" s="577">
        <v>57.2</v>
      </c>
      <c r="E15" s="577">
        <v>42.8</v>
      </c>
      <c r="F15" s="577" t="s">
        <v>429</v>
      </c>
      <c r="G15" s="577" t="s">
        <v>429</v>
      </c>
      <c r="H15" s="577" t="s">
        <v>429</v>
      </c>
      <c r="I15" s="577" t="s">
        <v>429</v>
      </c>
      <c r="J15" s="577" t="s">
        <v>429</v>
      </c>
      <c r="K15" s="577" t="s">
        <v>429</v>
      </c>
      <c r="L15" s="577" t="s">
        <v>429</v>
      </c>
      <c r="M15" s="577" t="s">
        <v>429</v>
      </c>
      <c r="N15" s="577" t="s">
        <v>429</v>
      </c>
      <c r="O15" s="577" t="s">
        <v>429</v>
      </c>
      <c r="P15" s="577" t="s">
        <v>429</v>
      </c>
      <c r="Q15" s="577" t="s">
        <v>429</v>
      </c>
      <c r="R15" s="577" t="s">
        <v>429</v>
      </c>
      <c r="S15" s="577" t="s">
        <v>429</v>
      </c>
      <c r="T15" s="577" t="s">
        <v>429</v>
      </c>
      <c r="U15" s="577" t="s">
        <v>429</v>
      </c>
      <c r="V15" s="577" t="s">
        <v>429</v>
      </c>
      <c r="W15" s="577" t="s">
        <v>429</v>
      </c>
      <c r="X15" s="577">
        <v>62.9</v>
      </c>
      <c r="Y15" s="577">
        <v>37.1</v>
      </c>
      <c r="Z15" s="577" t="s">
        <v>429</v>
      </c>
      <c r="AA15" s="577" t="s">
        <v>429</v>
      </c>
      <c r="AB15" s="577" t="s">
        <v>429</v>
      </c>
      <c r="AC15" s="577" t="s">
        <v>429</v>
      </c>
      <c r="AD15" s="577" t="s">
        <v>429</v>
      </c>
      <c r="AE15" s="577" t="s">
        <v>429</v>
      </c>
      <c r="AF15" s="577" t="s">
        <v>429</v>
      </c>
      <c r="AG15" s="577" t="s">
        <v>429</v>
      </c>
    </row>
    <row r="16" spans="1:37">
      <c r="A16" s="284" t="s">
        <v>3</v>
      </c>
      <c r="B16" s="577">
        <v>23.3</v>
      </c>
      <c r="C16" s="577">
        <f>100-B16</f>
        <v>76.7</v>
      </c>
      <c r="D16" s="577">
        <v>23.46</v>
      </c>
      <c r="E16" s="577">
        <f>100-D16</f>
        <v>76.539999999999992</v>
      </c>
      <c r="F16" s="577">
        <v>23.62</v>
      </c>
      <c r="G16" s="577">
        <f>100-F16</f>
        <v>76.38</v>
      </c>
      <c r="H16" s="577">
        <v>23.78</v>
      </c>
      <c r="I16" s="577">
        <f>100-H16</f>
        <v>76.22</v>
      </c>
      <c r="J16" s="577">
        <v>23.94</v>
      </c>
      <c r="K16" s="577">
        <f>100-J16</f>
        <v>76.06</v>
      </c>
      <c r="L16" s="577">
        <v>24.1</v>
      </c>
      <c r="M16" s="577">
        <f>100-L16</f>
        <v>75.900000000000006</v>
      </c>
      <c r="N16" s="577">
        <v>24.38</v>
      </c>
      <c r="O16" s="577">
        <f>100-N16</f>
        <v>75.62</v>
      </c>
      <c r="P16" s="577">
        <v>22.1</v>
      </c>
      <c r="Q16" s="577">
        <v>77.900000000000006</v>
      </c>
      <c r="R16" s="577">
        <v>22.2</v>
      </c>
      <c r="S16" s="577">
        <v>77.8</v>
      </c>
      <c r="T16" s="577">
        <v>22.4</v>
      </c>
      <c r="U16" s="577">
        <v>77.599999999999994</v>
      </c>
      <c r="V16" s="577">
        <v>22.5</v>
      </c>
      <c r="W16" s="577">
        <v>77.5</v>
      </c>
      <c r="X16" s="577">
        <v>22.7</v>
      </c>
      <c r="Y16" s="577">
        <v>77.3</v>
      </c>
      <c r="Z16" s="577">
        <v>22.8</v>
      </c>
      <c r="AA16" s="577">
        <v>77.2</v>
      </c>
      <c r="AB16" s="577">
        <v>23</v>
      </c>
      <c r="AC16" s="577">
        <v>77</v>
      </c>
      <c r="AD16" s="577">
        <v>23.1</v>
      </c>
      <c r="AE16" s="577">
        <v>76.900000000000006</v>
      </c>
      <c r="AF16" s="587">
        <v>23.3</v>
      </c>
      <c r="AG16" s="587">
        <v>76.7</v>
      </c>
    </row>
    <row r="17" spans="1:33">
      <c r="A17" s="284" t="s">
        <v>79</v>
      </c>
      <c r="B17" s="577">
        <v>22.3</v>
      </c>
      <c r="C17" s="577">
        <f t="shared" si="0"/>
        <v>77.7</v>
      </c>
      <c r="D17" s="577">
        <v>22.68</v>
      </c>
      <c r="E17" s="577">
        <f>100-D17</f>
        <v>77.319999999999993</v>
      </c>
      <c r="F17" s="577">
        <v>23.06</v>
      </c>
      <c r="G17" s="577">
        <f t="shared" si="1"/>
        <v>76.94</v>
      </c>
      <c r="H17" s="577">
        <v>23.8</v>
      </c>
      <c r="I17" s="577">
        <f t="shared" si="2"/>
        <v>76.2</v>
      </c>
      <c r="J17" s="577">
        <v>24.1</v>
      </c>
      <c r="K17" s="577">
        <f t="shared" si="3"/>
        <v>75.900000000000006</v>
      </c>
      <c r="L17" s="577">
        <v>24.5</v>
      </c>
      <c r="M17" s="577">
        <f t="shared" si="4"/>
        <v>75.5</v>
      </c>
      <c r="N17" s="577">
        <v>24.9</v>
      </c>
      <c r="O17" s="577">
        <f t="shared" si="5"/>
        <v>75.099999999999994</v>
      </c>
      <c r="P17" s="577">
        <v>25.3</v>
      </c>
      <c r="Q17" s="577">
        <f>100-P17</f>
        <v>74.7</v>
      </c>
      <c r="R17" s="577">
        <v>25.6</v>
      </c>
      <c r="S17" s="577">
        <f>100-R17</f>
        <v>74.400000000000006</v>
      </c>
      <c r="T17" s="577">
        <v>25.6</v>
      </c>
      <c r="U17" s="577">
        <f>100-T17</f>
        <v>74.400000000000006</v>
      </c>
      <c r="V17" s="577">
        <v>26.3</v>
      </c>
      <c r="W17" s="577">
        <f>100-V17</f>
        <v>73.7</v>
      </c>
      <c r="X17" s="577">
        <v>26.7</v>
      </c>
      <c r="Y17" s="577">
        <f>100-X17</f>
        <v>73.3</v>
      </c>
      <c r="Z17" s="577">
        <v>29.617685249210179</v>
      </c>
      <c r="AA17" s="577">
        <v>70.382314750789817</v>
      </c>
      <c r="AB17" s="577">
        <v>30.196000000000002</v>
      </c>
      <c r="AC17" s="577">
        <v>69.804000000000002</v>
      </c>
      <c r="AD17" s="577" t="s">
        <v>8</v>
      </c>
      <c r="AE17" s="577" t="s">
        <v>8</v>
      </c>
      <c r="AF17" s="577">
        <v>31.608000000000001</v>
      </c>
      <c r="AG17" s="577">
        <v>68.391999999999996</v>
      </c>
    </row>
    <row r="18" spans="1:33">
      <c r="A18" s="284" t="s">
        <v>2</v>
      </c>
      <c r="B18" s="577">
        <v>34.799999999999997</v>
      </c>
      <c r="C18" s="577">
        <f t="shared" si="0"/>
        <v>65.2</v>
      </c>
      <c r="D18" s="577">
        <v>34.840000000000003</v>
      </c>
      <c r="E18" s="577">
        <f>100-D18</f>
        <v>65.16</v>
      </c>
      <c r="F18" s="577">
        <v>34.880000000000003</v>
      </c>
      <c r="G18" s="577">
        <f t="shared" si="1"/>
        <v>65.12</v>
      </c>
      <c r="H18" s="577">
        <v>34.92</v>
      </c>
      <c r="I18" s="577">
        <f t="shared" si="2"/>
        <v>65.08</v>
      </c>
      <c r="J18" s="577">
        <v>34.96</v>
      </c>
      <c r="K18" s="577">
        <f t="shared" si="3"/>
        <v>65.039999999999992</v>
      </c>
      <c r="L18" s="577">
        <v>35</v>
      </c>
      <c r="M18" s="577">
        <f t="shared" si="4"/>
        <v>65</v>
      </c>
      <c r="N18" s="577">
        <v>35.14</v>
      </c>
      <c r="O18" s="577">
        <f t="shared" si="5"/>
        <v>64.86</v>
      </c>
      <c r="P18" s="577">
        <v>35.28</v>
      </c>
      <c r="Q18" s="577">
        <f>100-P18</f>
        <v>64.72</v>
      </c>
      <c r="R18" s="577">
        <v>35.42</v>
      </c>
      <c r="S18" s="577">
        <f>100-R18</f>
        <v>64.58</v>
      </c>
      <c r="T18" s="577">
        <v>35.56</v>
      </c>
      <c r="U18" s="577">
        <f>100-T18</f>
        <v>64.44</v>
      </c>
      <c r="V18" s="577">
        <v>39.5</v>
      </c>
      <c r="W18" s="577">
        <v>60.5</v>
      </c>
      <c r="X18" s="577">
        <v>40.6</v>
      </c>
      <c r="Y18" s="577">
        <v>59.4</v>
      </c>
      <c r="Z18" s="577">
        <v>40.9</v>
      </c>
      <c r="AA18" s="577">
        <v>59.1</v>
      </c>
      <c r="AB18" s="577">
        <v>41.2</v>
      </c>
      <c r="AC18" s="577">
        <v>58.8</v>
      </c>
      <c r="AD18" s="577">
        <v>41.507390346271777</v>
      </c>
      <c r="AE18" s="577">
        <v>58.492609653728223</v>
      </c>
      <c r="AF18" s="587">
        <v>41.8</v>
      </c>
      <c r="AG18" s="587">
        <v>58.2</v>
      </c>
    </row>
    <row r="19" spans="1:33">
      <c r="A19" s="284" t="s">
        <v>1</v>
      </c>
      <c r="B19" s="577">
        <v>33.799999999999997</v>
      </c>
      <c r="C19" s="577">
        <f t="shared" si="0"/>
        <v>66.2</v>
      </c>
      <c r="D19" s="577">
        <v>34.22</v>
      </c>
      <c r="E19" s="577">
        <f>100-D19</f>
        <v>65.78</v>
      </c>
      <c r="F19" s="577">
        <v>34.64</v>
      </c>
      <c r="G19" s="577">
        <f t="shared" si="1"/>
        <v>65.36</v>
      </c>
      <c r="H19" s="577">
        <v>35.06</v>
      </c>
      <c r="I19" s="577">
        <f t="shared" si="2"/>
        <v>64.94</v>
      </c>
      <c r="J19" s="577">
        <v>35.479999999999997</v>
      </c>
      <c r="K19" s="577">
        <f t="shared" si="3"/>
        <v>64.52000000000001</v>
      </c>
      <c r="L19" s="577">
        <v>35.9</v>
      </c>
      <c r="M19" s="577">
        <f t="shared" si="4"/>
        <v>64.099999999999994</v>
      </c>
      <c r="N19" s="577">
        <v>36.380000000000003</v>
      </c>
      <c r="O19" s="577">
        <f t="shared" si="5"/>
        <v>63.62</v>
      </c>
      <c r="P19" s="577">
        <v>36.86</v>
      </c>
      <c r="Q19" s="577">
        <f>100-P19</f>
        <v>63.14</v>
      </c>
      <c r="R19" s="577">
        <v>37.340000000000003</v>
      </c>
      <c r="S19" s="577">
        <f>100-R19</f>
        <v>62.66</v>
      </c>
      <c r="T19" s="577">
        <v>37.82</v>
      </c>
      <c r="U19" s="577">
        <f>100-T19</f>
        <v>62.18</v>
      </c>
      <c r="V19" s="577">
        <v>38.130000000000003</v>
      </c>
      <c r="W19" s="577">
        <v>61.87</v>
      </c>
      <c r="X19" s="577">
        <v>38.620600000000003</v>
      </c>
      <c r="Y19" s="577">
        <v>61.379399999999997</v>
      </c>
      <c r="Z19" s="577">
        <v>32.799999999999997</v>
      </c>
      <c r="AA19" s="577">
        <v>67.2</v>
      </c>
      <c r="AB19" s="577">
        <v>32.799999999999997</v>
      </c>
      <c r="AC19" s="577">
        <v>67.2</v>
      </c>
      <c r="AD19" s="577">
        <v>32.9</v>
      </c>
      <c r="AE19" s="577">
        <v>67.099999999999994</v>
      </c>
      <c r="AF19" s="587">
        <v>33</v>
      </c>
      <c r="AG19" s="587">
        <v>67</v>
      </c>
    </row>
    <row r="20" spans="1:33" ht="16.5" customHeight="1">
      <c r="A20" s="57"/>
      <c r="B20" s="57"/>
      <c r="C20" s="57"/>
      <c r="D20" s="57"/>
      <c r="E20" s="57"/>
      <c r="F20" s="57"/>
      <c r="G20" s="57"/>
      <c r="H20" s="57"/>
      <c r="I20" s="57"/>
      <c r="J20" s="57"/>
      <c r="K20" s="57"/>
      <c r="L20" s="57"/>
      <c r="M20" s="57"/>
      <c r="N20" s="57"/>
      <c r="O20" s="57"/>
      <c r="P20" s="57"/>
      <c r="Q20" s="57"/>
      <c r="R20" s="57"/>
      <c r="S20" s="57"/>
      <c r="T20" s="57"/>
      <c r="U20" s="57"/>
      <c r="V20" s="57"/>
      <c r="W20" s="57"/>
      <c r="X20" s="93"/>
      <c r="Y20" s="242" t="s">
        <v>17</v>
      </c>
      <c r="Z20" s="93"/>
      <c r="AA20" s="242" t="s">
        <v>17</v>
      </c>
      <c r="AB20" s="93"/>
      <c r="AC20" s="242" t="s">
        <v>17</v>
      </c>
      <c r="AD20" s="93"/>
      <c r="AE20" s="93"/>
    </row>
    <row r="21" spans="1:33" ht="15" customHeight="1">
      <c r="A21" s="136" t="s">
        <v>33</v>
      </c>
      <c r="B21" s="298"/>
      <c r="D21" s="454"/>
      <c r="E21" s="454"/>
      <c r="F21" s="454"/>
      <c r="G21" s="454"/>
      <c r="H21" s="454"/>
      <c r="I21" s="454"/>
      <c r="J21" s="454"/>
      <c r="K21" s="454"/>
      <c r="L21" s="454"/>
      <c r="M21" s="454"/>
      <c r="N21" s="454"/>
      <c r="O21" s="454"/>
      <c r="P21" s="454"/>
      <c r="Q21" s="454"/>
      <c r="R21" s="454"/>
      <c r="S21" s="454"/>
      <c r="T21" s="454"/>
      <c r="U21" s="454"/>
      <c r="V21" s="454"/>
      <c r="W21" s="150"/>
      <c r="X21" s="150"/>
      <c r="Y21" s="150"/>
      <c r="Z21" s="150"/>
      <c r="AA21" s="57"/>
      <c r="AB21" s="150"/>
      <c r="AC21" s="289"/>
      <c r="AD21" s="57"/>
      <c r="AE21" s="289"/>
    </row>
    <row r="22" spans="1:33" s="499" customFormat="1" ht="15" customHeight="1">
      <c r="A22" s="136"/>
      <c r="B22" s="298"/>
      <c r="D22" s="454"/>
      <c r="E22" s="454"/>
      <c r="F22" s="454"/>
      <c r="G22" s="454"/>
      <c r="H22" s="454"/>
      <c r="I22" s="454"/>
      <c r="J22" s="454"/>
      <c r="K22" s="454"/>
      <c r="L22" s="454"/>
      <c r="M22" s="454"/>
      <c r="N22" s="454"/>
      <c r="O22" s="454"/>
      <c r="P22" s="454"/>
      <c r="Q22" s="454"/>
      <c r="R22" s="454"/>
      <c r="S22" s="454"/>
      <c r="T22" s="454"/>
      <c r="U22" s="454"/>
      <c r="V22" s="454"/>
      <c r="W22" s="679"/>
      <c r="X22" s="679"/>
      <c r="Y22" s="679"/>
      <c r="Z22" s="679"/>
      <c r="AA22" s="289"/>
      <c r="AB22" s="679"/>
      <c r="AC22" s="289"/>
      <c r="AD22" s="289"/>
      <c r="AE22" s="289"/>
    </row>
    <row r="23" spans="1:33" s="499" customFormat="1" ht="15" customHeight="1">
      <c r="A23" s="454" t="s">
        <v>1140</v>
      </c>
      <c r="B23" s="289"/>
      <c r="D23" s="454"/>
      <c r="E23" s="454"/>
      <c r="F23" s="454"/>
      <c r="G23" s="454"/>
      <c r="H23" s="454"/>
      <c r="I23" s="454"/>
      <c r="J23" s="454"/>
      <c r="K23" s="454"/>
      <c r="L23" s="454"/>
      <c r="M23" s="454"/>
      <c r="N23" s="454"/>
      <c r="O23" s="454"/>
      <c r="P23" s="454"/>
      <c r="Q23" s="454"/>
      <c r="R23" s="454"/>
      <c r="S23" s="454"/>
      <c r="T23" s="454"/>
      <c r="U23" s="454"/>
      <c r="V23" s="454"/>
      <c r="W23" s="289"/>
      <c r="X23" s="289"/>
      <c r="Y23" s="289"/>
      <c r="Z23" s="289"/>
      <c r="AA23" s="289"/>
    </row>
    <row r="24" spans="1:33" s="499" customFormat="1">
      <c r="A24" s="454"/>
      <c r="B24" s="134"/>
      <c r="D24" s="289"/>
      <c r="E24" s="289"/>
      <c r="F24" s="289"/>
      <c r="G24" s="289"/>
      <c r="H24" s="289"/>
      <c r="I24" s="289"/>
      <c r="J24" s="289"/>
      <c r="K24" s="289"/>
      <c r="L24" s="289"/>
      <c r="M24" s="289"/>
      <c r="N24" s="289"/>
      <c r="O24" s="289"/>
      <c r="P24" s="289"/>
      <c r="Q24" s="289"/>
      <c r="R24" s="289"/>
      <c r="S24" s="289"/>
      <c r="T24" s="289"/>
      <c r="U24" s="289"/>
      <c r="V24" s="289"/>
      <c r="W24" s="289"/>
      <c r="X24" s="289"/>
      <c r="Y24" s="289"/>
      <c r="Z24" s="289"/>
      <c r="AA24" s="289"/>
      <c r="AB24" s="289"/>
      <c r="AC24" s="289"/>
      <c r="AD24" s="289"/>
      <c r="AE24" s="299"/>
    </row>
    <row r="25" spans="1:33" s="499" customFormat="1" ht="15" customHeight="1">
      <c r="A25" s="454" t="s">
        <v>1139</v>
      </c>
      <c r="B25" s="289"/>
      <c r="D25" s="454"/>
      <c r="E25" s="454"/>
      <c r="F25" s="454"/>
      <c r="G25" s="454"/>
      <c r="H25" s="454"/>
      <c r="I25" s="454"/>
      <c r="J25" s="454"/>
      <c r="K25" s="454"/>
      <c r="L25" s="454"/>
      <c r="M25" s="454"/>
      <c r="N25" s="454"/>
      <c r="O25" s="454"/>
      <c r="P25" s="454"/>
      <c r="Q25" s="454"/>
      <c r="R25" s="454"/>
      <c r="S25" s="454"/>
      <c r="T25" s="454"/>
      <c r="U25" s="454"/>
      <c r="V25" s="454"/>
      <c r="W25" s="289"/>
      <c r="X25" s="289"/>
      <c r="Y25" s="289"/>
      <c r="Z25" s="289"/>
      <c r="AA25" s="289"/>
    </row>
    <row r="26" spans="1:33" s="499" customFormat="1">
      <c r="A26" s="289"/>
      <c r="B26" s="289"/>
      <c r="D26" s="454"/>
      <c r="E26" s="454"/>
      <c r="F26" s="454"/>
      <c r="G26" s="454"/>
      <c r="H26" s="454"/>
      <c r="I26" s="454"/>
      <c r="J26" s="454"/>
      <c r="K26" s="454"/>
      <c r="L26" s="454"/>
      <c r="M26" s="454"/>
      <c r="N26" s="454"/>
      <c r="O26" s="454"/>
      <c r="P26" s="454"/>
      <c r="Q26" s="454"/>
      <c r="R26" s="454"/>
      <c r="S26" s="454"/>
      <c r="T26" s="454"/>
      <c r="U26" s="454"/>
      <c r="V26" s="454"/>
      <c r="W26" s="289"/>
      <c r="X26" s="289"/>
      <c r="Y26" s="289"/>
      <c r="Z26" s="289"/>
      <c r="AA26" s="289"/>
    </row>
    <row r="27" spans="1:33" ht="16.5" customHeight="1">
      <c r="A27" s="454" t="s">
        <v>1516</v>
      </c>
      <c r="B27" s="289"/>
      <c r="D27" s="131"/>
      <c r="E27" s="131"/>
      <c r="F27" s="131"/>
      <c r="G27" s="131"/>
      <c r="H27" s="131"/>
      <c r="I27" s="131"/>
      <c r="J27" s="131"/>
      <c r="K27" s="131"/>
      <c r="L27" s="131"/>
      <c r="M27" s="131"/>
      <c r="N27" s="131"/>
      <c r="O27" s="131"/>
      <c r="P27" s="131"/>
      <c r="Q27" s="131"/>
      <c r="R27" s="131"/>
      <c r="S27" s="131"/>
      <c r="T27" s="131"/>
      <c r="U27" s="131"/>
      <c r="V27" s="131"/>
      <c r="W27" s="57"/>
      <c r="X27" s="57"/>
      <c r="Y27" s="57"/>
      <c r="Z27" s="57"/>
      <c r="AA27" s="57"/>
      <c r="AB27" s="289"/>
      <c r="AC27" s="289"/>
      <c r="AD27" s="57"/>
      <c r="AE27" s="289"/>
    </row>
    <row r="28" spans="1:33" s="499" customFormat="1" ht="16.5" customHeight="1">
      <c r="A28" s="134"/>
      <c r="B28" s="289"/>
      <c r="C28" s="131"/>
      <c r="D28" s="131"/>
      <c r="E28" s="131"/>
      <c r="F28" s="131"/>
      <c r="G28" s="131"/>
      <c r="H28" s="131"/>
      <c r="I28" s="131"/>
      <c r="J28" s="131"/>
      <c r="K28" s="131"/>
      <c r="L28" s="131"/>
      <c r="M28" s="131"/>
      <c r="N28" s="131"/>
      <c r="O28" s="131"/>
      <c r="P28" s="131"/>
      <c r="Q28" s="131"/>
      <c r="R28" s="131"/>
      <c r="S28" s="131"/>
      <c r="T28" s="131"/>
      <c r="U28" s="131"/>
      <c r="V28" s="131"/>
      <c r="W28" s="289"/>
      <c r="X28" s="289"/>
      <c r="Y28" s="289"/>
      <c r="Z28" s="289"/>
      <c r="AA28" s="289"/>
      <c r="AB28" s="289"/>
      <c r="AC28" s="289"/>
      <c r="AD28" s="289"/>
      <c r="AE28" s="289"/>
    </row>
    <row r="29" spans="1:33">
      <c r="A29" s="167" t="s">
        <v>431</v>
      </c>
      <c r="B29" s="57"/>
      <c r="C29" s="131"/>
      <c r="D29" s="131"/>
      <c r="E29" s="131"/>
      <c r="F29" s="131"/>
      <c r="G29" s="131"/>
      <c r="H29" s="131"/>
      <c r="I29" s="131"/>
      <c r="J29" s="131"/>
      <c r="K29" s="131"/>
      <c r="L29" s="131"/>
      <c r="M29" s="131"/>
      <c r="N29" s="131"/>
      <c r="O29" s="131"/>
      <c r="P29" s="131"/>
      <c r="Q29" s="131"/>
      <c r="R29" s="131"/>
      <c r="S29" s="131"/>
      <c r="T29" s="131"/>
      <c r="U29" s="131"/>
      <c r="V29" s="131"/>
      <c r="W29" s="57"/>
      <c r="X29" s="57"/>
      <c r="Y29" s="57"/>
      <c r="Z29" s="57"/>
      <c r="AA29" s="57"/>
      <c r="AB29" s="289"/>
      <c r="AC29" s="289"/>
      <c r="AD29" s="57"/>
      <c r="AE29" s="289"/>
    </row>
    <row r="30" spans="1:33">
      <c r="A30" s="57"/>
      <c r="C30" s="131"/>
      <c r="D30" s="131"/>
      <c r="E30" s="131"/>
      <c r="F30" s="131"/>
      <c r="G30" s="131"/>
      <c r="H30" s="131"/>
      <c r="I30" s="131"/>
      <c r="J30" s="131"/>
      <c r="K30" s="131"/>
      <c r="L30" s="131"/>
      <c r="M30" s="131"/>
      <c r="N30" s="131"/>
      <c r="O30" s="131"/>
      <c r="P30" s="131"/>
      <c r="Q30" s="131"/>
      <c r="R30" s="131"/>
      <c r="S30" s="131"/>
      <c r="T30" s="131"/>
      <c r="U30" s="131"/>
      <c r="V30" s="131"/>
      <c r="W30" s="57"/>
      <c r="X30" s="57"/>
      <c r="Y30" s="57"/>
      <c r="Z30" s="57"/>
      <c r="AA30" s="57"/>
      <c r="AB30" s="289"/>
      <c r="AC30" s="289"/>
      <c r="AD30" s="57"/>
      <c r="AE30" s="289"/>
    </row>
    <row r="31" spans="1:33">
      <c r="A31" s="57"/>
      <c r="B31" s="57"/>
      <c r="C31" s="57"/>
      <c r="D31" s="57"/>
      <c r="E31" s="57"/>
      <c r="F31" s="57"/>
      <c r="G31" s="57"/>
      <c r="H31" s="57"/>
      <c r="I31" s="57"/>
      <c r="J31" s="57"/>
      <c r="K31" s="57"/>
      <c r="L31" s="57"/>
      <c r="M31" s="57"/>
      <c r="N31" s="57"/>
      <c r="O31" s="57"/>
      <c r="P31" s="57"/>
      <c r="Q31" s="57"/>
      <c r="R31" s="57"/>
      <c r="S31" s="57"/>
      <c r="T31" s="57"/>
      <c r="U31" s="57"/>
      <c r="V31" s="57"/>
      <c r="W31" s="57"/>
      <c r="X31" s="57"/>
      <c r="Y31" s="57"/>
      <c r="Z31" s="57"/>
      <c r="AA31" s="57"/>
      <c r="AB31" s="289"/>
      <c r="AC31" s="289"/>
      <c r="AD31" s="57"/>
      <c r="AE31" s="289"/>
    </row>
    <row r="32" spans="1:33">
      <c r="A32" s="57"/>
      <c r="B32" s="57"/>
      <c r="C32" s="57"/>
      <c r="D32" s="57"/>
      <c r="E32" s="57"/>
      <c r="F32" s="57"/>
      <c r="G32" s="57"/>
      <c r="H32" s="57"/>
      <c r="I32" s="57"/>
      <c r="J32" s="57"/>
      <c r="K32" s="57"/>
      <c r="L32" s="57"/>
      <c r="M32" s="57"/>
      <c r="N32" s="57"/>
      <c r="O32" s="57"/>
      <c r="P32" s="57"/>
      <c r="Q32" s="57"/>
      <c r="R32" s="57"/>
      <c r="S32" s="57"/>
      <c r="T32" s="57"/>
      <c r="U32" s="57"/>
      <c r="V32" s="57"/>
      <c r="W32" s="57"/>
      <c r="X32" s="57"/>
      <c r="Y32" s="57"/>
      <c r="Z32" s="57"/>
      <c r="AA32" s="57"/>
      <c r="AB32" s="289"/>
      <c r="AC32" s="289"/>
      <c r="AD32" s="57"/>
      <c r="AE32" s="289"/>
    </row>
    <row r="33" spans="1:31">
      <c r="A33" s="57"/>
      <c r="B33" s="57"/>
      <c r="C33" s="57"/>
      <c r="D33" s="57"/>
      <c r="E33" s="57"/>
      <c r="F33" s="57"/>
      <c r="G33" s="57"/>
      <c r="H33" s="57"/>
      <c r="I33" s="57"/>
      <c r="J33" s="57"/>
      <c r="K33" s="57"/>
      <c r="L33" s="57"/>
      <c r="M33" s="57"/>
      <c r="N33" s="57"/>
      <c r="O33" s="57"/>
      <c r="P33" s="57"/>
      <c r="Q33" s="57"/>
      <c r="R33" s="57"/>
      <c r="S33" s="57"/>
      <c r="T33" s="57"/>
      <c r="U33" s="57"/>
      <c r="V33" s="57"/>
      <c r="W33" s="57"/>
      <c r="X33" s="57"/>
      <c r="Y33" s="57"/>
      <c r="Z33" s="57"/>
      <c r="AA33" s="57"/>
      <c r="AB33" s="289"/>
      <c r="AC33" s="289"/>
      <c r="AD33" s="57"/>
      <c r="AE33" s="289"/>
    </row>
    <row r="34" spans="1:31">
      <c r="A34" s="57"/>
      <c r="B34" s="57"/>
      <c r="C34" s="57"/>
      <c r="D34" s="57"/>
      <c r="E34" s="57"/>
      <c r="F34" s="57"/>
      <c r="G34" s="57"/>
      <c r="H34" s="57"/>
      <c r="I34" s="57"/>
      <c r="J34" s="57"/>
      <c r="K34" s="57"/>
      <c r="L34" s="57"/>
      <c r="M34" s="57"/>
      <c r="N34" s="57"/>
      <c r="O34" s="57"/>
      <c r="P34" s="57"/>
      <c r="Q34" s="57"/>
      <c r="R34" s="57"/>
      <c r="S34" s="57"/>
      <c r="T34" s="57"/>
      <c r="U34" s="57"/>
      <c r="V34" s="57"/>
      <c r="W34" s="57"/>
      <c r="X34" s="57"/>
      <c r="Y34" s="57"/>
      <c r="Z34" s="57"/>
      <c r="AA34" s="57"/>
      <c r="AB34" s="289"/>
      <c r="AC34" s="289"/>
      <c r="AD34" s="57"/>
      <c r="AE34" s="289"/>
    </row>
    <row r="35" spans="1:31">
      <c r="A35" s="57"/>
      <c r="B35" s="57"/>
      <c r="C35" s="57"/>
      <c r="D35" s="57"/>
      <c r="E35" s="57"/>
      <c r="F35" s="57"/>
      <c r="G35" s="57"/>
      <c r="H35" s="57"/>
      <c r="I35" s="57"/>
      <c r="J35" s="57"/>
      <c r="K35" s="57"/>
      <c r="L35" s="57"/>
      <c r="M35" s="57"/>
      <c r="N35" s="57"/>
      <c r="O35" s="57"/>
      <c r="P35" s="57"/>
      <c r="Q35" s="57"/>
      <c r="R35" s="57"/>
      <c r="S35" s="57"/>
      <c r="T35" s="57"/>
      <c r="U35" s="57"/>
      <c r="V35" s="57"/>
      <c r="W35" s="57"/>
      <c r="X35" s="57"/>
      <c r="Y35" s="57"/>
      <c r="Z35" s="57"/>
      <c r="AA35" s="57"/>
      <c r="AB35" s="289"/>
      <c r="AC35" s="289"/>
      <c r="AD35" s="57"/>
      <c r="AE35" s="289"/>
    </row>
    <row r="36" spans="1:31">
      <c r="A36" s="57"/>
      <c r="B36" s="57"/>
      <c r="C36" s="57"/>
      <c r="D36" s="57"/>
      <c r="E36" s="57"/>
      <c r="F36" s="57"/>
      <c r="G36" s="57"/>
      <c r="H36" s="57"/>
      <c r="I36" s="57"/>
      <c r="J36" s="57"/>
      <c r="K36" s="57"/>
      <c r="L36" s="57"/>
      <c r="M36" s="57"/>
      <c r="N36" s="57"/>
      <c r="O36" s="57"/>
      <c r="P36" s="57"/>
      <c r="Q36" s="57"/>
      <c r="R36" s="57"/>
      <c r="S36" s="57"/>
      <c r="T36" s="57"/>
      <c r="U36" s="57"/>
      <c r="V36" s="57"/>
      <c r="W36" s="57"/>
      <c r="X36" s="57"/>
      <c r="Y36" s="57"/>
      <c r="Z36" s="57"/>
      <c r="AA36" s="57"/>
      <c r="AB36" s="289"/>
      <c r="AC36" s="289"/>
      <c r="AD36" s="57"/>
      <c r="AE36" s="289"/>
    </row>
    <row r="37" spans="1:31">
      <c r="A37" s="57"/>
      <c r="B37" s="57"/>
      <c r="C37" s="57"/>
      <c r="D37" s="57"/>
      <c r="E37" s="57"/>
      <c r="F37" s="57"/>
      <c r="G37" s="57"/>
      <c r="H37" s="57"/>
      <c r="I37" s="57"/>
      <c r="J37" s="57"/>
      <c r="K37" s="57"/>
      <c r="L37" s="57"/>
      <c r="M37" s="57"/>
      <c r="N37" s="57"/>
      <c r="O37" s="57"/>
      <c r="P37" s="57"/>
      <c r="Q37" s="57"/>
      <c r="R37" s="57"/>
      <c r="S37" s="57"/>
      <c r="T37" s="57"/>
      <c r="U37" s="57"/>
      <c r="V37" s="57"/>
      <c r="W37" s="57"/>
      <c r="X37" s="57"/>
      <c r="Y37" s="57"/>
      <c r="Z37" s="57"/>
      <c r="AA37" s="57"/>
      <c r="AB37" s="289"/>
      <c r="AC37" s="289"/>
      <c r="AD37" s="57"/>
      <c r="AE37" s="289"/>
    </row>
    <row r="38" spans="1:31">
      <c r="A38" s="57"/>
      <c r="B38" s="57"/>
      <c r="C38" s="57"/>
      <c r="D38" s="57"/>
      <c r="E38" s="57"/>
      <c r="F38" s="57"/>
      <c r="G38" s="57"/>
      <c r="H38" s="57"/>
      <c r="I38" s="57"/>
      <c r="J38" s="57"/>
      <c r="K38" s="57"/>
      <c r="L38" s="57"/>
      <c r="M38" s="57"/>
      <c r="N38" s="57"/>
      <c r="O38" s="57"/>
      <c r="P38" s="57"/>
      <c r="Q38" s="57"/>
      <c r="R38" s="57"/>
      <c r="S38" s="57"/>
      <c r="T38" s="57"/>
      <c r="U38" s="57"/>
      <c r="V38" s="57"/>
      <c r="W38" s="57"/>
      <c r="X38" s="57"/>
      <c r="Y38" s="57"/>
      <c r="Z38" s="57"/>
      <c r="AA38" s="57"/>
      <c r="AB38" s="289"/>
      <c r="AC38" s="289"/>
      <c r="AD38" s="57"/>
      <c r="AE38" s="289"/>
    </row>
    <row r="39" spans="1:31">
      <c r="A39" s="57"/>
      <c r="B39" s="57"/>
      <c r="C39" s="57"/>
      <c r="D39" s="57"/>
      <c r="E39" s="57"/>
      <c r="F39" s="57"/>
      <c r="G39" s="57"/>
      <c r="H39" s="57"/>
      <c r="I39" s="57"/>
      <c r="J39" s="57"/>
      <c r="K39" s="57"/>
      <c r="L39" s="57"/>
      <c r="M39" s="57"/>
      <c r="N39" s="57"/>
      <c r="O39" s="57"/>
      <c r="P39" s="57"/>
      <c r="Q39" s="57"/>
      <c r="R39" s="57"/>
      <c r="S39" s="57"/>
      <c r="T39" s="57"/>
      <c r="U39" s="57"/>
      <c r="V39" s="57"/>
      <c r="W39" s="57"/>
      <c r="X39" s="57"/>
      <c r="Y39" s="57"/>
      <c r="Z39" s="57"/>
      <c r="AA39" s="57"/>
      <c r="AB39" s="289"/>
      <c r="AC39" s="289"/>
      <c r="AD39" s="57"/>
      <c r="AE39" s="289"/>
    </row>
    <row r="40" spans="1:31">
      <c r="A40" s="57"/>
      <c r="B40" s="57"/>
      <c r="C40" s="57"/>
      <c r="D40" s="57"/>
      <c r="E40" s="57"/>
      <c r="F40" s="57"/>
      <c r="G40" s="57"/>
      <c r="H40" s="57"/>
      <c r="I40" s="57"/>
      <c r="J40" s="57"/>
      <c r="K40" s="57"/>
      <c r="L40" s="57"/>
      <c r="M40" s="57"/>
      <c r="N40" s="57"/>
      <c r="O40" s="57"/>
      <c r="P40" s="57"/>
      <c r="Q40" s="57"/>
      <c r="R40" s="57"/>
      <c r="S40" s="57"/>
      <c r="T40" s="57"/>
      <c r="U40" s="57"/>
      <c r="V40" s="57"/>
      <c r="W40" s="57"/>
      <c r="X40" s="57"/>
      <c r="Y40" s="57"/>
      <c r="Z40" s="57"/>
      <c r="AA40" s="57"/>
      <c r="AB40" s="289"/>
      <c r="AC40" s="289"/>
      <c r="AD40" s="57"/>
      <c r="AE40" s="289"/>
    </row>
    <row r="41" spans="1:31">
      <c r="A41" s="57"/>
      <c r="B41" s="57"/>
      <c r="C41" s="57"/>
      <c r="D41" s="57"/>
      <c r="E41" s="57"/>
      <c r="F41" s="57"/>
      <c r="G41" s="57"/>
      <c r="H41" s="57"/>
      <c r="I41" s="57"/>
      <c r="J41" s="57"/>
      <c r="K41" s="57"/>
      <c r="L41" s="57"/>
      <c r="M41" s="57"/>
      <c r="N41" s="57"/>
      <c r="O41" s="57"/>
      <c r="P41" s="57"/>
      <c r="Q41" s="57"/>
      <c r="R41" s="57"/>
      <c r="S41" s="57"/>
      <c r="T41" s="57"/>
      <c r="U41" s="57"/>
      <c r="V41" s="57"/>
      <c r="W41" s="57"/>
      <c r="X41" s="57"/>
      <c r="Y41" s="57"/>
      <c r="Z41" s="57"/>
      <c r="AA41" s="57"/>
      <c r="AB41" s="289"/>
      <c r="AC41" s="289"/>
      <c r="AD41" s="57"/>
      <c r="AE41" s="289"/>
    </row>
    <row r="42" spans="1:31">
      <c r="A42" s="57"/>
      <c r="B42" s="57"/>
      <c r="C42" s="57"/>
      <c r="D42" s="57"/>
      <c r="E42" s="57"/>
      <c r="F42" s="57"/>
      <c r="G42" s="57"/>
      <c r="H42" s="57"/>
      <c r="I42" s="57"/>
      <c r="J42" s="57"/>
      <c r="K42" s="57"/>
      <c r="L42" s="57"/>
      <c r="M42" s="57"/>
      <c r="N42" s="57"/>
      <c r="O42" s="57"/>
      <c r="P42" s="57"/>
      <c r="Q42" s="57"/>
      <c r="R42" s="57"/>
      <c r="S42" s="57"/>
      <c r="T42" s="57"/>
      <c r="U42" s="57"/>
      <c r="V42" s="57"/>
      <c r="W42" s="57"/>
      <c r="X42" s="57"/>
      <c r="Y42" s="57"/>
      <c r="Z42" s="57"/>
      <c r="AA42" s="57"/>
      <c r="AB42" s="289"/>
      <c r="AC42" s="289"/>
      <c r="AD42" s="57"/>
      <c r="AE42" s="289"/>
    </row>
    <row r="43" spans="1:31">
      <c r="A43" s="57"/>
      <c r="B43" s="57"/>
      <c r="C43" s="57"/>
      <c r="D43" s="57"/>
      <c r="E43" s="57"/>
      <c r="F43" s="57"/>
      <c r="G43" s="57"/>
      <c r="H43" s="57"/>
      <c r="I43" s="57"/>
      <c r="J43" s="57"/>
      <c r="K43" s="57"/>
      <c r="L43" s="57"/>
      <c r="M43" s="57"/>
      <c r="N43" s="57"/>
      <c r="O43" s="57"/>
      <c r="P43" s="57"/>
      <c r="Q43" s="57"/>
      <c r="R43" s="57"/>
      <c r="S43" s="57"/>
      <c r="T43" s="57"/>
      <c r="U43" s="57"/>
      <c r="V43" s="57"/>
      <c r="W43" s="57"/>
      <c r="X43" s="57"/>
      <c r="Y43" s="57"/>
      <c r="Z43" s="57"/>
      <c r="AA43" s="57"/>
      <c r="AB43" s="289"/>
      <c r="AC43" s="289"/>
      <c r="AD43" s="57"/>
      <c r="AE43" s="289"/>
    </row>
  </sheetData>
  <mergeCells count="17">
    <mergeCell ref="A3:A4"/>
    <mergeCell ref="X3:Y3"/>
    <mergeCell ref="T3:U3"/>
    <mergeCell ref="V3:W3"/>
    <mergeCell ref="B3:C3"/>
    <mergeCell ref="D3:E3"/>
    <mergeCell ref="F3:G3"/>
    <mergeCell ref="H3:I3"/>
    <mergeCell ref="J3:K3"/>
    <mergeCell ref="L3:M3"/>
    <mergeCell ref="N3:O3"/>
    <mergeCell ref="P3:Q3"/>
    <mergeCell ref="R3:S3"/>
    <mergeCell ref="AB3:AC3"/>
    <mergeCell ref="Z3:AA3"/>
    <mergeCell ref="AF3:AG3"/>
    <mergeCell ref="AD3:AE3"/>
  </mergeCells>
  <hyperlinks>
    <hyperlink ref="AK5" location="Content!B5" display="Back to Content Page"/>
  </hyperlinks>
  <pageMargins left="0.7" right="0.7" top="0.75" bottom="0.75" header="0.3" footer="0.3"/>
  <pageSetup paperSize="9" orientation="portrait" verticalDpi="300"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9"/>
  <sheetViews>
    <sheetView topLeftCell="B1" zoomScale="89" zoomScaleNormal="89" workbookViewId="0">
      <selection activeCell="A9" sqref="A9"/>
    </sheetView>
  </sheetViews>
  <sheetFormatPr defaultColWidth="9.1796875" defaultRowHeight="15" customHeight="1"/>
  <cols>
    <col min="1" max="1" width="53" style="289" customWidth="1"/>
    <col min="2" max="9" width="12.36328125" style="289" bestFit="1" customWidth="1"/>
    <col min="10" max="13" width="14" style="289" bestFit="1" customWidth="1"/>
    <col min="14" max="17" width="14.7265625" style="289" customWidth="1"/>
    <col min="18" max="18" width="21" style="289" bestFit="1" customWidth="1"/>
    <col min="19" max="25" width="22.54296875" style="289" bestFit="1" customWidth="1"/>
    <col min="26" max="27" width="12" style="289" customWidth="1"/>
    <col min="28" max="16384" width="9.1796875" style="289"/>
  </cols>
  <sheetData>
    <row r="1" spans="1:19" s="136" customFormat="1" ht="15" customHeight="1">
      <c r="A1" s="136" t="s">
        <v>1943</v>
      </c>
    </row>
    <row r="2" spans="1:19" s="136" customFormat="1" ht="15" customHeight="1">
      <c r="A2" s="1163" t="s">
        <v>1845</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row>
    <row r="4" spans="1:19" ht="15" customHeight="1">
      <c r="A4" s="896" t="s">
        <v>66</v>
      </c>
      <c r="B4" s="897">
        <v>420516.73227069958</v>
      </c>
      <c r="C4" s="897">
        <v>734347.26084560319</v>
      </c>
      <c r="D4" s="897">
        <v>803075.8389430315</v>
      </c>
      <c r="E4" s="897">
        <v>943215.86087706871</v>
      </c>
      <c r="F4" s="897">
        <v>979846.4757785832</v>
      </c>
      <c r="G4" s="897">
        <v>1219015.0576924339</v>
      </c>
      <c r="H4" s="897">
        <v>1427723.7485329588</v>
      </c>
      <c r="I4" s="897">
        <v>1852410.2343198231</v>
      </c>
      <c r="J4" s="897">
        <v>2477309.2911462351</v>
      </c>
      <c r="K4" s="897">
        <v>2891087.6729734791</v>
      </c>
      <c r="L4" s="897">
        <v>4147633.3815726</v>
      </c>
      <c r="M4" s="897">
        <v>4927272.8884162018</v>
      </c>
      <c r="N4" s="897">
        <v>5463404.7261519004</v>
      </c>
      <c r="O4" s="897">
        <v>5762806.7599985674</v>
      </c>
      <c r="P4" s="897">
        <v>6120020.9167204648</v>
      </c>
      <c r="Q4" s="897">
        <v>6384343.7491911082</v>
      </c>
      <c r="S4" s="7"/>
    </row>
    <row r="5" spans="1:19" ht="15" customHeight="1">
      <c r="A5" s="896" t="s">
        <v>1846</v>
      </c>
      <c r="B5" s="897">
        <v>102457.88822363756</v>
      </c>
      <c r="C5" s="897">
        <v>128451.41436733231</v>
      </c>
      <c r="D5" s="897">
        <v>196909.83124352578</v>
      </c>
      <c r="E5" s="897">
        <v>234115.99868573254</v>
      </c>
      <c r="F5" s="897">
        <v>363256.06688056904</v>
      </c>
      <c r="G5" s="897">
        <v>429583.59031291958</v>
      </c>
      <c r="H5" s="897">
        <v>360671.09104587074</v>
      </c>
      <c r="I5" s="897">
        <v>449574.38715303724</v>
      </c>
      <c r="J5" s="897">
        <v>658222.77511877567</v>
      </c>
      <c r="K5" s="897">
        <v>634122.91524341761</v>
      </c>
      <c r="L5" s="897">
        <v>3357938.253738543</v>
      </c>
      <c r="M5" s="897">
        <v>4748820.3491979083</v>
      </c>
      <c r="N5" s="897">
        <v>5143136.1732395478</v>
      </c>
      <c r="O5" s="897">
        <v>6012975.1154713742</v>
      </c>
      <c r="P5" s="897">
        <v>7276146.1588121373</v>
      </c>
      <c r="Q5" s="897">
        <v>6154768.0486136358</v>
      </c>
      <c r="S5" s="285" t="s">
        <v>13</v>
      </c>
    </row>
    <row r="6" spans="1:19" ht="15" customHeight="1">
      <c r="A6" s="896" t="s">
        <v>1847</v>
      </c>
      <c r="B6" s="897">
        <v>130319.24379322321</v>
      </c>
      <c r="C6" s="897">
        <v>442522.47700255411</v>
      </c>
      <c r="D6" s="897">
        <v>640984.41809331684</v>
      </c>
      <c r="E6" s="897">
        <v>662443.39190817985</v>
      </c>
      <c r="F6" s="897">
        <v>723924.70712070086</v>
      </c>
      <c r="G6" s="897">
        <v>1090520.6597235282</v>
      </c>
      <c r="H6" s="897">
        <v>1265312.3951734614</v>
      </c>
      <c r="I6" s="897">
        <v>1679381.4272962057</v>
      </c>
      <c r="J6" s="897">
        <v>2399739.1564908698</v>
      </c>
      <c r="K6" s="897">
        <v>3276838.3339036498</v>
      </c>
      <c r="L6" s="897">
        <v>3139954.6550892428</v>
      </c>
      <c r="M6" s="897">
        <v>3617629.5311530624</v>
      </c>
      <c r="N6" s="897">
        <v>4105981.6644274085</v>
      </c>
      <c r="O6" s="897">
        <v>4589398.0450427867</v>
      </c>
      <c r="P6" s="897">
        <v>5128631.1168495808</v>
      </c>
      <c r="Q6" s="897">
        <v>5698191.698457405</v>
      </c>
      <c r="S6" s="499"/>
    </row>
    <row r="7" spans="1:19" ht="15" customHeight="1">
      <c r="A7" s="896" t="s">
        <v>1848</v>
      </c>
      <c r="B7" s="897">
        <v>23578.595869539702</v>
      </c>
      <c r="C7" s="897">
        <v>38326.655473248546</v>
      </c>
      <c r="D7" s="897">
        <v>50032.508928212985</v>
      </c>
      <c r="E7" s="897">
        <v>42594.119452295628</v>
      </c>
      <c r="F7" s="897">
        <v>53081.839236999345</v>
      </c>
      <c r="G7" s="897">
        <v>60694.45949310479</v>
      </c>
      <c r="H7" s="897">
        <v>83679.385284419477</v>
      </c>
      <c r="I7" s="897">
        <v>103754.86155638684</v>
      </c>
      <c r="J7" s="897">
        <v>142215.5638861082</v>
      </c>
      <c r="K7" s="897">
        <v>163455.09585781585</v>
      </c>
      <c r="L7" s="897">
        <v>210056.92233478051</v>
      </c>
      <c r="M7" s="897">
        <v>230996.89798812373</v>
      </c>
      <c r="N7" s="897">
        <v>255818.22492689482</v>
      </c>
      <c r="O7" s="897">
        <v>275979.37627555587</v>
      </c>
      <c r="P7" s="897">
        <v>297714.65461588121</v>
      </c>
      <c r="Q7" s="897">
        <v>186988.31867569749</v>
      </c>
    </row>
    <row r="8" spans="1:19" ht="15" customHeight="1">
      <c r="A8" s="896" t="s">
        <v>1849</v>
      </c>
      <c r="B8" s="897">
        <v>38346.811966741545</v>
      </c>
      <c r="C8" s="897">
        <v>61295.021370647526</v>
      </c>
      <c r="D8" s="897">
        <v>97511.482424114496</v>
      </c>
      <c r="E8" s="897">
        <v>105575.88275051233</v>
      </c>
      <c r="F8" s="897">
        <v>163893.72812413581</v>
      </c>
      <c r="G8" s="897">
        <v>215137.00666340094</v>
      </c>
      <c r="H8" s="897">
        <v>291884.68482769019</v>
      </c>
      <c r="I8" s="897">
        <v>357566.64595081116</v>
      </c>
      <c r="J8" s="897">
        <v>438619.09180190408</v>
      </c>
      <c r="K8" s="897">
        <v>606223.02429969306</v>
      </c>
      <c r="L8" s="897">
        <v>781768.4515195369</v>
      </c>
      <c r="M8" s="897">
        <v>1046921.5634139857</v>
      </c>
      <c r="N8" s="897">
        <v>1254302.5369477593</v>
      </c>
      <c r="O8" s="897">
        <v>1438468.0439686347</v>
      </c>
      <c r="P8" s="897">
        <v>1474679.9225306648</v>
      </c>
      <c r="Q8" s="897">
        <v>1494619.0239062239</v>
      </c>
    </row>
    <row r="9" spans="1:19" ht="15" customHeight="1">
      <c r="A9" s="896" t="s">
        <v>1850</v>
      </c>
      <c r="B9" s="897">
        <v>229182.11839497875</v>
      </c>
      <c r="C9" s="897">
        <v>324235.13448229543</v>
      </c>
      <c r="D9" s="897">
        <v>417528.93073726929</v>
      </c>
      <c r="E9" s="897">
        <v>504255.24981883442</v>
      </c>
      <c r="F9" s="897">
        <v>529446.20807026408</v>
      </c>
      <c r="G9" s="897">
        <v>768762.61334488005</v>
      </c>
      <c r="H9" s="897">
        <v>915910.75265630824</v>
      </c>
      <c r="I9" s="897">
        <v>1157453.1972056045</v>
      </c>
      <c r="J9" s="897">
        <v>1156740.3624238819</v>
      </c>
      <c r="K9" s="897">
        <v>1194829.8128335683</v>
      </c>
      <c r="L9" s="897">
        <v>2060935.841775205</v>
      </c>
      <c r="M9" s="897">
        <v>2370444.5626163254</v>
      </c>
      <c r="N9" s="897">
        <v>2817966.6482257172</v>
      </c>
      <c r="O9" s="897">
        <v>3088387.9122059508</v>
      </c>
      <c r="P9" s="897">
        <v>3274861.2007746934</v>
      </c>
      <c r="Q9" s="897">
        <v>3727089.1993664452</v>
      </c>
    </row>
    <row r="10" spans="1:19" ht="15" customHeight="1">
      <c r="A10" s="896" t="s">
        <v>1851</v>
      </c>
      <c r="B10" s="897">
        <v>239967.15926062482</v>
      </c>
      <c r="C10" s="897">
        <v>265108.27924610139</v>
      </c>
      <c r="D10" s="897">
        <v>441568.03330286086</v>
      </c>
      <c r="E10" s="897">
        <v>536022.93570077047</v>
      </c>
      <c r="F10" s="897">
        <v>537762.90972303029</v>
      </c>
      <c r="G10" s="897">
        <v>780959.09030872805</v>
      </c>
      <c r="H10" s="897">
        <v>938589.89616057009</v>
      </c>
      <c r="I10" s="897">
        <v>1142784.408420962</v>
      </c>
      <c r="J10" s="897">
        <v>1401986.609591695</v>
      </c>
      <c r="K10" s="897">
        <v>1527072.0403578281</v>
      </c>
      <c r="L10" s="897">
        <v>2072825.856246985</v>
      </c>
      <c r="M10" s="897">
        <v>2340702.4727466097</v>
      </c>
      <c r="N10" s="897">
        <v>2679150.5571801155</v>
      </c>
      <c r="O10" s="897">
        <v>2963303.7344695479</v>
      </c>
      <c r="P10" s="897">
        <v>3184554.4222078761</v>
      </c>
      <c r="Q10" s="897">
        <v>3835736.5434274832</v>
      </c>
    </row>
    <row r="11" spans="1:19" ht="15" customHeight="1">
      <c r="A11" s="896" t="s">
        <v>1852</v>
      </c>
      <c r="B11" s="897">
        <v>95966.89140635058</v>
      </c>
      <c r="C11" s="897">
        <v>154321.78965402849</v>
      </c>
      <c r="D11" s="897">
        <v>246857.29577977111</v>
      </c>
      <c r="E11" s="897">
        <v>430463.56861288275</v>
      </c>
      <c r="F11" s="897">
        <v>495260.10915459739</v>
      </c>
      <c r="G11" s="897">
        <v>729274.00356387347</v>
      </c>
      <c r="H11" s="897">
        <v>743986.51264820946</v>
      </c>
      <c r="I11" s="897">
        <v>885270.7179996206</v>
      </c>
      <c r="J11" s="897">
        <v>843759.22539696656</v>
      </c>
      <c r="K11" s="897">
        <v>972242.85478089924</v>
      </c>
      <c r="L11" s="897">
        <v>1473370.9599614085</v>
      </c>
      <c r="M11" s="897">
        <v>1683402.2866258973</v>
      </c>
      <c r="N11" s="897">
        <v>1874017.2291156247</v>
      </c>
      <c r="O11" s="897">
        <v>2013259.6226144868</v>
      </c>
      <c r="P11" s="897">
        <v>2261638.9928986444</v>
      </c>
      <c r="Q11" s="897">
        <v>2755007.4473526892</v>
      </c>
    </row>
    <row r="12" spans="1:19" ht="15" customHeight="1">
      <c r="A12" s="896" t="s">
        <v>1853</v>
      </c>
      <c r="B12" s="897">
        <v>22091.957875401989</v>
      </c>
      <c r="C12" s="897">
        <v>25589.11549585684</v>
      </c>
      <c r="D12" s="897">
        <v>48382.87912418507</v>
      </c>
      <c r="E12" s="897">
        <v>52324.864188447311</v>
      </c>
      <c r="F12" s="897">
        <v>95777.383295624197</v>
      </c>
      <c r="G12" s="897">
        <v>172936.51889713097</v>
      </c>
      <c r="H12" s="897">
        <v>397997.53367051162</v>
      </c>
      <c r="I12" s="897">
        <v>549853.63381796144</v>
      </c>
      <c r="J12" s="897">
        <v>839053.43858618801</v>
      </c>
      <c r="K12" s="897">
        <v>1091263.7229403239</v>
      </c>
      <c r="L12" s="897">
        <v>1241515.6777616979</v>
      </c>
      <c r="M12" s="897">
        <v>1405809.447841886</v>
      </c>
      <c r="N12" s="897">
        <v>1498222.2397850312</v>
      </c>
      <c r="O12" s="897">
        <v>1581421.3899530952</v>
      </c>
      <c r="P12" s="897">
        <v>1725752.6145900581</v>
      </c>
      <c r="Q12" s="897">
        <v>1903655.9710093122</v>
      </c>
    </row>
    <row r="13" spans="1:19" ht="15" customHeight="1">
      <c r="A13" s="896" t="s">
        <v>1854</v>
      </c>
      <c r="B13" s="897" t="s">
        <v>8</v>
      </c>
      <c r="C13" s="897" t="s">
        <v>8</v>
      </c>
      <c r="D13" s="897" t="s">
        <v>8</v>
      </c>
      <c r="E13" s="897" t="s">
        <v>8</v>
      </c>
      <c r="F13" s="897" t="s">
        <v>8</v>
      </c>
      <c r="G13" s="897" t="s">
        <v>8</v>
      </c>
      <c r="H13" s="897" t="s">
        <v>8</v>
      </c>
      <c r="I13" s="897" t="s">
        <v>8</v>
      </c>
      <c r="J13" s="897" t="s">
        <v>8</v>
      </c>
      <c r="K13" s="897" t="s">
        <v>8</v>
      </c>
      <c r="L13" s="897" t="s">
        <v>8</v>
      </c>
      <c r="M13" s="897" t="s">
        <v>8</v>
      </c>
      <c r="N13" s="897" t="s">
        <v>8</v>
      </c>
      <c r="O13" s="897" t="s">
        <v>8</v>
      </c>
      <c r="P13" s="897" t="s">
        <v>8</v>
      </c>
      <c r="Q13" s="897" t="s">
        <v>8</v>
      </c>
    </row>
    <row r="14" spans="1:19" s="901" customFormat="1" ht="15" customHeight="1">
      <c r="A14" s="898" t="s">
        <v>1855</v>
      </c>
      <c r="B14" s="899">
        <v>1302427.3990611979</v>
      </c>
      <c r="C14" s="899">
        <v>2174197.1479376676</v>
      </c>
      <c r="D14" s="899">
        <v>2942851.2185762879</v>
      </c>
      <c r="E14" s="900">
        <v>3511011.8719947236</v>
      </c>
      <c r="F14" s="900">
        <v>3942249.4273845041</v>
      </c>
      <c r="G14" s="900">
        <v>5466883</v>
      </c>
      <c r="H14" s="900">
        <v>6425756</v>
      </c>
      <c r="I14" s="900">
        <v>8178049.5137204127</v>
      </c>
      <c r="J14" s="900">
        <v>10357645.514442625</v>
      </c>
      <c r="K14" s="900">
        <v>12357135.473190676</v>
      </c>
      <c r="L14" s="900">
        <v>18486000</v>
      </c>
      <c r="M14" s="900">
        <v>22372000</v>
      </c>
      <c r="N14" s="899">
        <v>25092000</v>
      </c>
      <c r="O14" s="900">
        <v>27726000</v>
      </c>
      <c r="P14" s="899">
        <v>30744000</v>
      </c>
      <c r="Q14" s="899">
        <v>32140400</v>
      </c>
    </row>
    <row r="15" spans="1:19" s="903" customFormat="1" ht="15" customHeight="1">
      <c r="A15" s="896" t="s">
        <v>1856</v>
      </c>
      <c r="B15" s="897">
        <v>14647.796</v>
      </c>
      <c r="C15" s="897">
        <v>57259.58211997262</v>
      </c>
      <c r="D15" s="897">
        <v>83054.128820681435</v>
      </c>
      <c r="E15" s="902">
        <v>112254.57643760722</v>
      </c>
      <c r="F15" s="902">
        <v>171344.9945593036</v>
      </c>
      <c r="G15" s="902">
        <v>203182</v>
      </c>
      <c r="H15" s="902">
        <v>268995</v>
      </c>
      <c r="I15" s="902">
        <v>278060</v>
      </c>
      <c r="J15" s="902">
        <v>384160</v>
      </c>
      <c r="K15" s="902">
        <v>549599.99999999988</v>
      </c>
      <c r="L15" s="902">
        <v>1048000</v>
      </c>
      <c r="M15" s="902">
        <v>1388000</v>
      </c>
      <c r="N15" s="897">
        <v>1864000</v>
      </c>
      <c r="O15" s="902">
        <v>2326000</v>
      </c>
      <c r="P15" s="897">
        <v>2481000</v>
      </c>
      <c r="Q15" s="897">
        <v>2664600</v>
      </c>
    </row>
    <row r="16" spans="1:19" s="901" customFormat="1" ht="15" customHeight="1">
      <c r="A16" s="898" t="s">
        <v>1857</v>
      </c>
      <c r="B16" s="899">
        <v>1317075.195061198</v>
      </c>
      <c r="C16" s="899">
        <v>2231456.73005764</v>
      </c>
      <c r="D16" s="899">
        <v>3025905.3473969693</v>
      </c>
      <c r="E16" s="900">
        <v>3623266.448432331</v>
      </c>
      <c r="F16" s="900">
        <v>4113594.4219438075</v>
      </c>
      <c r="G16" s="900">
        <v>5670065</v>
      </c>
      <c r="H16" s="900">
        <v>6694751</v>
      </c>
      <c r="I16" s="900">
        <v>8456109.5137204118</v>
      </c>
      <c r="J16" s="900">
        <v>10741805.514442625</v>
      </c>
      <c r="K16" s="900">
        <v>12906735.473190676</v>
      </c>
      <c r="L16" s="900">
        <v>19534000</v>
      </c>
      <c r="M16" s="900">
        <v>23760000</v>
      </c>
      <c r="N16" s="899">
        <v>26956000</v>
      </c>
      <c r="O16" s="900">
        <v>30052000</v>
      </c>
      <c r="P16" s="899">
        <v>33225000</v>
      </c>
      <c r="Q16" s="899">
        <v>34805000</v>
      </c>
    </row>
    <row r="18" spans="1:1" s="287" customFormat="1" ht="15" customHeight="1">
      <c r="A18" s="287" t="s">
        <v>1944</v>
      </c>
    </row>
    <row r="19" spans="1:1" ht="15" customHeight="1">
      <c r="A19" s="289" t="s">
        <v>1945</v>
      </c>
    </row>
  </sheetData>
  <mergeCells count="2">
    <mergeCell ref="A2:A3"/>
    <mergeCell ref="B2:Q2"/>
  </mergeCells>
  <hyperlinks>
    <hyperlink ref="S5" location="'Content Page'!A1" display="Back to Content Page"/>
  </hyperlinks>
  <pageMargins left="0.7" right="0.7" top="0.75" bottom="0.75" header="0.3" footer="0.3"/>
  <pageSetup orientation="portrait" horizontalDpi="300" verticalDpi="300"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6"/>
  <sheetViews>
    <sheetView topLeftCell="B1" zoomScale="96" zoomScaleNormal="96" workbookViewId="0">
      <selection activeCell="A9" sqref="A9"/>
    </sheetView>
  </sheetViews>
  <sheetFormatPr defaultColWidth="9.1796875" defaultRowHeight="15" customHeight="1"/>
  <cols>
    <col min="1" max="1" width="54.1796875" style="289" customWidth="1"/>
    <col min="2" max="17" width="9.7265625" style="289" customWidth="1"/>
    <col min="18" max="18" width="21" style="289" bestFit="1" customWidth="1"/>
    <col min="19" max="25" width="22.54296875" style="289" bestFit="1" customWidth="1"/>
    <col min="26" max="27" width="12" style="289" customWidth="1"/>
    <col min="28" max="16384" width="9.1796875" style="289"/>
  </cols>
  <sheetData>
    <row r="1" spans="1:19" s="136" customFormat="1" ht="15" customHeight="1">
      <c r="A1" s="136" t="s">
        <v>1946</v>
      </c>
    </row>
    <row r="2" spans="1:19" s="136" customFormat="1" ht="15" customHeight="1">
      <c r="A2" s="1163" t="s">
        <v>1845</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row>
    <row r="4" spans="1:19" ht="15" customHeight="1">
      <c r="A4" s="896" t="s">
        <v>66</v>
      </c>
      <c r="B4" s="907">
        <v>32.287153400935217</v>
      </c>
      <c r="C4" s="907">
        <v>33.775559936787126</v>
      </c>
      <c r="D4" s="907">
        <v>27.28903975415885</v>
      </c>
      <c r="E4" s="907">
        <v>26.864502179572412</v>
      </c>
      <c r="F4" s="907">
        <v>24.855009654441499</v>
      </c>
      <c r="G4" s="907">
        <v>22.298173523970309</v>
      </c>
      <c r="H4" s="907">
        <v>22.218766920700986</v>
      </c>
      <c r="I4" s="907">
        <v>22.65100292205387</v>
      </c>
      <c r="J4" s="907">
        <v>23.917687544837225</v>
      </c>
      <c r="K4" s="907">
        <v>23.396099195042535</v>
      </c>
      <c r="L4" s="907">
        <v>22.436618963391755</v>
      </c>
      <c r="M4" s="907">
        <v>22.024284321545686</v>
      </c>
      <c r="N4" s="907">
        <v>21.773492452382833</v>
      </c>
      <c r="O4" s="907">
        <v>20.784847291345912</v>
      </c>
      <c r="P4" s="907">
        <v>19.906391220142027</v>
      </c>
      <c r="Q4" s="907">
        <v>19.863921261686563</v>
      </c>
      <c r="S4" s="7"/>
    </row>
    <row r="5" spans="1:19" ht="15" customHeight="1">
      <c r="A5" s="896" t="s">
        <v>1846</v>
      </c>
      <c r="B5" s="907">
        <v>7.8666871026738372</v>
      </c>
      <c r="C5" s="907">
        <v>5.9079929568105056</v>
      </c>
      <c r="D5" s="907">
        <v>6.6911242403477038</v>
      </c>
      <c r="E5" s="907">
        <v>6.6680491898400609</v>
      </c>
      <c r="F5" s="907">
        <v>9.2144364168649844</v>
      </c>
      <c r="G5" s="907">
        <v>7.8579254451379255</v>
      </c>
      <c r="H5" s="907">
        <v>5.6128973936431876</v>
      </c>
      <c r="I5" s="907">
        <v>5.4973302179056365</v>
      </c>
      <c r="J5" s="907">
        <v>6.3549459594939277</v>
      </c>
      <c r="K5" s="907">
        <v>5.1316335943647609</v>
      </c>
      <c r="L5" s="907">
        <v>18.164763895588788</v>
      </c>
      <c r="M5" s="907">
        <v>21.226624124789506</v>
      </c>
      <c r="N5" s="907">
        <v>20.497115308622462</v>
      </c>
      <c r="O5" s="907">
        <v>21.687135235776434</v>
      </c>
      <c r="P5" s="907">
        <v>23.666881859264041</v>
      </c>
      <c r="Q5" s="907">
        <v>19.149631145267751</v>
      </c>
      <c r="S5" s="285" t="s">
        <v>13</v>
      </c>
    </row>
    <row r="6" spans="1:19" ht="15" customHeight="1">
      <c r="A6" s="896" t="s">
        <v>1847</v>
      </c>
      <c r="B6" s="907">
        <v>10.005873946383389</v>
      </c>
      <c r="C6" s="907">
        <v>20.353373999331584</v>
      </c>
      <c r="D6" s="907">
        <v>21.781067763371894</v>
      </c>
      <c r="E6" s="907">
        <v>18.867591909674278</v>
      </c>
      <c r="F6" s="907">
        <v>18.36323957819662</v>
      </c>
      <c r="G6" s="907">
        <v>19.94775925739637</v>
      </c>
      <c r="H6" s="907">
        <v>19.69126115547278</v>
      </c>
      <c r="I6" s="907">
        <v>20.535231835888094</v>
      </c>
      <c r="J6" s="907">
        <v>23.168770867323964</v>
      </c>
      <c r="K6" s="907">
        <v>26.51778270953562</v>
      </c>
      <c r="L6" s="907">
        <v>16.985581819156348</v>
      </c>
      <c r="M6" s="907">
        <v>16.170344766462822</v>
      </c>
      <c r="N6" s="907">
        <v>16.363708211491346</v>
      </c>
      <c r="O6" s="907">
        <v>16.552687171040851</v>
      </c>
      <c r="P6" s="907">
        <v>16.681730148482892</v>
      </c>
      <c r="Q6" s="907">
        <v>17.729062794667787</v>
      </c>
      <c r="S6" s="499"/>
    </row>
    <row r="7" spans="1:19" ht="15" customHeight="1">
      <c r="A7" s="896" t="s">
        <v>1848</v>
      </c>
      <c r="B7" s="907">
        <v>1.8103577893505145</v>
      </c>
      <c r="C7" s="907">
        <v>1.762795775424655</v>
      </c>
      <c r="D7" s="907">
        <v>1.7001372210864962</v>
      </c>
      <c r="E7" s="907">
        <v>1.2131579443534175</v>
      </c>
      <c r="F7" s="907">
        <v>1.3464860662613283</v>
      </c>
      <c r="G7" s="907">
        <v>1.1102205679745623</v>
      </c>
      <c r="H7" s="907">
        <v>1.3022496541172661</v>
      </c>
      <c r="I7" s="907">
        <v>1.2686993565191313</v>
      </c>
      <c r="J7" s="907">
        <v>1.373049151834786</v>
      </c>
      <c r="K7" s="907">
        <v>1.3227587915697658</v>
      </c>
      <c r="L7" s="907">
        <v>1.1363027281985314</v>
      </c>
      <c r="M7" s="907">
        <v>1.0325268102455021</v>
      </c>
      <c r="N7" s="907">
        <v>1.0195210621986881</v>
      </c>
      <c r="O7" s="907">
        <v>0.99538114504636754</v>
      </c>
      <c r="P7" s="907">
        <v>0.96836668818592631</v>
      </c>
      <c r="Q7" s="907">
        <v>0.58178591018063719</v>
      </c>
    </row>
    <row r="8" spans="1:19" ht="15" customHeight="1">
      <c r="A8" s="896" t="s">
        <v>1849</v>
      </c>
      <c r="B8" s="907">
        <v>2.9442571612346526</v>
      </c>
      <c r="C8" s="907">
        <v>2.819202546962627</v>
      </c>
      <c r="D8" s="907">
        <v>3.3135036460079434</v>
      </c>
      <c r="E8" s="907">
        <v>3.0069930435903407</v>
      </c>
      <c r="F8" s="907">
        <v>4.1573657665002584</v>
      </c>
      <c r="G8" s="907">
        <v>3.9352773173195938</v>
      </c>
      <c r="H8" s="907">
        <v>4.5424178077675244</v>
      </c>
      <c r="I8" s="907">
        <v>4.3722729405210528</v>
      </c>
      <c r="J8" s="907">
        <v>4.2347374332351579</v>
      </c>
      <c r="K8" s="907">
        <v>4.9058539951667548</v>
      </c>
      <c r="L8" s="907">
        <v>4.2289757195690632</v>
      </c>
      <c r="M8" s="907">
        <v>4.6796064876362671</v>
      </c>
      <c r="N8" s="907">
        <v>4.9988145103927923</v>
      </c>
      <c r="O8" s="907">
        <v>5.1881556804754911</v>
      </c>
      <c r="P8" s="907">
        <v>4.7966429954809557</v>
      </c>
      <c r="Q8" s="907">
        <v>4.6502813403262682</v>
      </c>
    </row>
    <row r="9" spans="1:19" ht="15" customHeight="1">
      <c r="A9" s="896" t="s">
        <v>1850</v>
      </c>
      <c r="B9" s="907">
        <v>17.596536940191481</v>
      </c>
      <c r="C9" s="907">
        <v>14.912867252624643</v>
      </c>
      <c r="D9" s="907">
        <v>14.187904848933009</v>
      </c>
      <c r="E9" s="907">
        <v>14.362106088019297</v>
      </c>
      <c r="F9" s="907">
        <v>13.430053522045322</v>
      </c>
      <c r="G9" s="907">
        <v>14.062174247096198</v>
      </c>
      <c r="H9" s="907">
        <v>14.253743102855262</v>
      </c>
      <c r="I9" s="907">
        <v>14.153169350023271</v>
      </c>
      <c r="J9" s="907">
        <v>11.167985627727187</v>
      </c>
      <c r="K9" s="907">
        <v>9.6691487717829236</v>
      </c>
      <c r="L9" s="907">
        <v>11.148630540815779</v>
      </c>
      <c r="M9" s="907">
        <v>10.595586280244616</v>
      </c>
      <c r="N9" s="907">
        <v>11.230538212281672</v>
      </c>
      <c r="O9" s="907">
        <v>11.138959504457732</v>
      </c>
      <c r="P9" s="907">
        <v>10.652033570045189</v>
      </c>
      <c r="Q9" s="907">
        <v>11.596275091058123</v>
      </c>
    </row>
    <row r="10" spans="1:19" ht="15" customHeight="1">
      <c r="A10" s="896" t="s">
        <v>1851</v>
      </c>
      <c r="B10" s="907">
        <v>18.424609266788725</v>
      </c>
      <c r="C10" s="907">
        <v>12.193387315293352</v>
      </c>
      <c r="D10" s="907">
        <v>15.00476920190636</v>
      </c>
      <c r="E10" s="907">
        <v>15.266907525329382</v>
      </c>
      <c r="F10" s="907">
        <v>13.641016877001883</v>
      </c>
      <c r="G10" s="907">
        <v>14.285271704346483</v>
      </c>
      <c r="H10" s="907">
        <v>14.606684352169147</v>
      </c>
      <c r="I10" s="907">
        <v>13.973801534261915</v>
      </c>
      <c r="J10" s="907">
        <v>13.535765513859063</v>
      </c>
      <c r="K10" s="907">
        <v>12.357815803434987</v>
      </c>
      <c r="L10" s="907">
        <v>11.212949563166639</v>
      </c>
      <c r="M10" s="907">
        <v>10.462642914118586</v>
      </c>
      <c r="N10" s="907">
        <v>10.677309728918043</v>
      </c>
      <c r="O10" s="907">
        <v>10.687815532242471</v>
      </c>
      <c r="P10" s="907">
        <v>10.358295674628792</v>
      </c>
      <c r="Q10" s="907">
        <v>11.934314891623886</v>
      </c>
    </row>
    <row r="11" spans="1:19" ht="15" customHeight="1">
      <c r="A11" s="896" t="s">
        <v>1852</v>
      </c>
      <c r="B11" s="907">
        <v>7.3683102394440132</v>
      </c>
      <c r="C11" s="907">
        <v>7.0978747166700247</v>
      </c>
      <c r="D11" s="907">
        <v>8.388371597637116</v>
      </c>
      <c r="E11" s="907">
        <v>12.260384877830731</v>
      </c>
      <c r="F11" s="907">
        <v>12.562881123510723</v>
      </c>
      <c r="G11" s="907">
        <v>13.339850213803247</v>
      </c>
      <c r="H11" s="907">
        <v>11.578194264584734</v>
      </c>
      <c r="I11" s="907">
        <v>10.824961581785377</v>
      </c>
      <c r="J11" s="907">
        <v>8.1462454398582658</v>
      </c>
      <c r="K11" s="907">
        <v>7.8678659539682227</v>
      </c>
      <c r="L11" s="907">
        <v>7.9701988529774352</v>
      </c>
      <c r="M11" s="907">
        <v>7.5245945227333157</v>
      </c>
      <c r="N11" s="907">
        <v>7.4685845254089944</v>
      </c>
      <c r="O11" s="907">
        <v>7.2612696480360919</v>
      </c>
      <c r="P11" s="907">
        <v>7.3563589412524211</v>
      </c>
      <c r="Q11" s="907">
        <v>8.5717895463425755</v>
      </c>
    </row>
    <row r="12" spans="1:19" ht="15" customHeight="1">
      <c r="A12" s="896" t="s">
        <v>1853</v>
      </c>
      <c r="B12" s="907">
        <v>1.6962141529981698</v>
      </c>
      <c r="C12" s="907">
        <v>1.1769455000954891</v>
      </c>
      <c r="D12" s="907">
        <v>1.6440817265506225</v>
      </c>
      <c r="E12" s="907">
        <v>1.490307241790094</v>
      </c>
      <c r="F12" s="907">
        <v>2.429510995177389</v>
      </c>
      <c r="G12" s="907">
        <v>3.1633477229553106</v>
      </c>
      <c r="H12" s="907">
        <v>6.1937853486891132</v>
      </c>
      <c r="I12" s="907">
        <v>6.723530261041649</v>
      </c>
      <c r="J12" s="907">
        <v>8.100812461830424</v>
      </c>
      <c r="K12" s="907">
        <v>8.8310411851344224</v>
      </c>
      <c r="L12" s="907">
        <v>6.7159779171356595</v>
      </c>
      <c r="M12" s="907">
        <v>6.2837897722236997</v>
      </c>
      <c r="N12" s="907">
        <v>5.9709159883031697</v>
      </c>
      <c r="O12" s="907">
        <v>5.7037487915786462</v>
      </c>
      <c r="P12" s="907">
        <v>5.6132989025177533</v>
      </c>
      <c r="Q12" s="907">
        <v>5.9229380188464127</v>
      </c>
    </row>
    <row r="13" spans="1:19" ht="15" customHeight="1">
      <c r="A13" s="896" t="s">
        <v>1854</v>
      </c>
      <c r="B13" s="907" t="s">
        <v>8</v>
      </c>
      <c r="C13" s="907" t="s">
        <v>8</v>
      </c>
      <c r="D13" s="907" t="s">
        <v>8</v>
      </c>
      <c r="E13" s="907" t="s">
        <v>8</v>
      </c>
      <c r="F13" s="907" t="s">
        <v>8</v>
      </c>
      <c r="G13" s="907" t="s">
        <v>8</v>
      </c>
      <c r="H13" s="907" t="s">
        <v>8</v>
      </c>
      <c r="I13" s="907" t="s">
        <v>8</v>
      </c>
      <c r="J13" s="907" t="s">
        <v>8</v>
      </c>
      <c r="K13" s="907" t="s">
        <v>8</v>
      </c>
      <c r="L13" s="907" t="s">
        <v>8</v>
      </c>
      <c r="M13" s="907" t="s">
        <v>8</v>
      </c>
      <c r="N13" s="907" t="s">
        <v>8</v>
      </c>
      <c r="O13" s="907" t="s">
        <v>8</v>
      </c>
      <c r="P13" s="907" t="s">
        <v>8</v>
      </c>
      <c r="Q13" s="907" t="s">
        <v>8</v>
      </c>
    </row>
    <row r="14" spans="1:19" s="901" customFormat="1" ht="15" customHeight="1">
      <c r="A14" s="898" t="s">
        <v>1855</v>
      </c>
      <c r="B14" s="908">
        <v>100</v>
      </c>
      <c r="C14" s="919">
        <v>100</v>
      </c>
      <c r="D14" s="919">
        <v>100</v>
      </c>
      <c r="E14" s="919">
        <v>100</v>
      </c>
      <c r="F14" s="919">
        <v>100</v>
      </c>
      <c r="G14" s="919">
        <v>100</v>
      </c>
      <c r="H14" s="919">
        <v>100</v>
      </c>
      <c r="I14" s="919">
        <v>100</v>
      </c>
      <c r="J14" s="919">
        <v>100</v>
      </c>
      <c r="K14" s="919">
        <v>100</v>
      </c>
      <c r="L14" s="919">
        <v>100</v>
      </c>
      <c r="M14" s="919">
        <v>100</v>
      </c>
      <c r="N14" s="908">
        <v>100</v>
      </c>
      <c r="O14" s="919">
        <v>100</v>
      </c>
      <c r="P14" s="908">
        <v>100</v>
      </c>
      <c r="Q14" s="908">
        <v>100</v>
      </c>
    </row>
    <row r="16" spans="1:19" s="287" customFormat="1" ht="15" customHeight="1">
      <c r="A16" s="287" t="s">
        <v>1932</v>
      </c>
    </row>
  </sheetData>
  <mergeCells count="2">
    <mergeCell ref="A2:A3"/>
    <mergeCell ref="B2:Q2"/>
  </mergeCells>
  <hyperlinks>
    <hyperlink ref="S5" location="'Content Page'!A1" display="Back to Content Page"/>
  </hyperlinks>
  <pageMargins left="0.7" right="0.7" top="0.75" bottom="0.75" header="0.3" footer="0.3"/>
  <pageSetup orientation="portrait" r:id="rId1"/>
  <drawing r:id="rId2"/>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topLeftCell="D1" zoomScale="91" zoomScaleNormal="91" workbookViewId="0">
      <selection activeCell="A9" sqref="A9"/>
    </sheetView>
  </sheetViews>
  <sheetFormatPr defaultRowHeight="15" customHeight="1"/>
  <cols>
    <col min="1" max="1" width="53.7265625" style="289" customWidth="1"/>
    <col min="2" max="17" width="14.7265625" style="289" customWidth="1"/>
    <col min="18" max="27" width="11.7265625" style="289" customWidth="1"/>
    <col min="28" max="28" width="9.26953125" style="289" customWidth="1"/>
    <col min="29" max="240" width="9.26953125" style="289"/>
    <col min="241" max="241" width="34.81640625" style="289" customWidth="1"/>
    <col min="242" max="243" width="13.1796875" style="289" bestFit="1" customWidth="1"/>
    <col min="244" max="253" width="14.26953125" style="289" bestFit="1" customWidth="1"/>
    <col min="254" max="265" width="15.36328125" style="289" bestFit="1" customWidth="1"/>
    <col min="266" max="281" width="16.54296875" style="289" bestFit="1" customWidth="1"/>
    <col min="282" max="283" width="16.54296875" style="289" customWidth="1"/>
    <col min="284" max="284" width="9.26953125" style="289" customWidth="1"/>
    <col min="285" max="496" width="9.26953125" style="289"/>
    <col min="497" max="497" width="34.81640625" style="289" customWidth="1"/>
    <col min="498" max="499" width="13.1796875" style="289" bestFit="1" customWidth="1"/>
    <col min="500" max="509" width="14.26953125" style="289" bestFit="1" customWidth="1"/>
    <col min="510" max="521" width="15.36328125" style="289" bestFit="1" customWidth="1"/>
    <col min="522" max="537" width="16.54296875" style="289" bestFit="1" customWidth="1"/>
    <col min="538" max="539" width="16.54296875" style="289" customWidth="1"/>
    <col min="540" max="540" width="9.26953125" style="289" customWidth="1"/>
    <col min="541" max="752" width="9.26953125" style="289"/>
    <col min="753" max="753" width="34.81640625" style="289" customWidth="1"/>
    <col min="754" max="755" width="13.1796875" style="289" bestFit="1" customWidth="1"/>
    <col min="756" max="765" width="14.26953125" style="289" bestFit="1" customWidth="1"/>
    <col min="766" max="777" width="15.36328125" style="289" bestFit="1" customWidth="1"/>
    <col min="778" max="793" width="16.54296875" style="289" bestFit="1" customWidth="1"/>
    <col min="794" max="795" width="16.54296875" style="289" customWidth="1"/>
    <col min="796" max="796" width="9.26953125" style="289" customWidth="1"/>
    <col min="797" max="1008" width="9.26953125" style="289"/>
    <col min="1009" max="1009" width="34.81640625" style="289" customWidth="1"/>
    <col min="1010" max="1011" width="13.1796875" style="289" bestFit="1" customWidth="1"/>
    <col min="1012" max="1021" width="14.26953125" style="289" bestFit="1" customWidth="1"/>
    <col min="1022" max="1033" width="15.36328125" style="289" bestFit="1" customWidth="1"/>
    <col min="1034" max="1049" width="16.54296875" style="289" bestFit="1" customWidth="1"/>
    <col min="1050" max="1051" width="16.54296875" style="289" customWidth="1"/>
    <col min="1052" max="1052" width="9.26953125" style="289" customWidth="1"/>
    <col min="1053" max="1264" width="9.26953125" style="289"/>
    <col min="1265" max="1265" width="34.81640625" style="289" customWidth="1"/>
    <col min="1266" max="1267" width="13.1796875" style="289" bestFit="1" customWidth="1"/>
    <col min="1268" max="1277" width="14.26953125" style="289" bestFit="1" customWidth="1"/>
    <col min="1278" max="1289" width="15.36328125" style="289" bestFit="1" customWidth="1"/>
    <col min="1290" max="1305" width="16.54296875" style="289" bestFit="1" customWidth="1"/>
    <col min="1306" max="1307" width="16.54296875" style="289" customWidth="1"/>
    <col min="1308" max="1308" width="9.26953125" style="289" customWidth="1"/>
    <col min="1309" max="1520" width="9.26953125" style="289"/>
    <col min="1521" max="1521" width="34.81640625" style="289" customWidth="1"/>
    <col min="1522" max="1523" width="13.1796875" style="289" bestFit="1" customWidth="1"/>
    <col min="1524" max="1533" width="14.26953125" style="289" bestFit="1" customWidth="1"/>
    <col min="1534" max="1545" width="15.36328125" style="289" bestFit="1" customWidth="1"/>
    <col min="1546" max="1561" width="16.54296875" style="289" bestFit="1" customWidth="1"/>
    <col min="1562" max="1563" width="16.54296875" style="289" customWidth="1"/>
    <col min="1564" max="1564" width="9.26953125" style="289" customWidth="1"/>
    <col min="1565" max="1776" width="9.26953125" style="289"/>
    <col min="1777" max="1777" width="34.81640625" style="289" customWidth="1"/>
    <col min="1778" max="1779" width="13.1796875" style="289" bestFit="1" customWidth="1"/>
    <col min="1780" max="1789" width="14.26953125" style="289" bestFit="1" customWidth="1"/>
    <col min="1790" max="1801" width="15.36328125" style="289" bestFit="1" customWidth="1"/>
    <col min="1802" max="1817" width="16.54296875" style="289" bestFit="1" customWidth="1"/>
    <col min="1818" max="1819" width="16.54296875" style="289" customWidth="1"/>
    <col min="1820" max="1820" width="9.26953125" style="289" customWidth="1"/>
    <col min="1821" max="2032" width="9.26953125" style="289"/>
    <col min="2033" max="2033" width="34.81640625" style="289" customWidth="1"/>
    <col min="2034" max="2035" width="13.1796875" style="289" bestFit="1" customWidth="1"/>
    <col min="2036" max="2045" width="14.26953125" style="289" bestFit="1" customWidth="1"/>
    <col min="2046" max="2057" width="15.36328125" style="289" bestFit="1" customWidth="1"/>
    <col min="2058" max="2073" width="16.54296875" style="289" bestFit="1" customWidth="1"/>
    <col min="2074" max="2075" width="16.54296875" style="289" customWidth="1"/>
    <col min="2076" max="2076" width="9.26953125" style="289" customWidth="1"/>
    <col min="2077" max="2288" width="9.26953125" style="289"/>
    <col min="2289" max="2289" width="34.81640625" style="289" customWidth="1"/>
    <col min="2290" max="2291" width="13.1796875" style="289" bestFit="1" customWidth="1"/>
    <col min="2292" max="2301" width="14.26953125" style="289" bestFit="1" customWidth="1"/>
    <col min="2302" max="2313" width="15.36328125" style="289" bestFit="1" customWidth="1"/>
    <col min="2314" max="2329" width="16.54296875" style="289" bestFit="1" customWidth="1"/>
    <col min="2330" max="2331" width="16.54296875" style="289" customWidth="1"/>
    <col min="2332" max="2332" width="9.26953125" style="289" customWidth="1"/>
    <col min="2333" max="2544" width="9.26953125" style="289"/>
    <col min="2545" max="2545" width="34.81640625" style="289" customWidth="1"/>
    <col min="2546" max="2547" width="13.1796875" style="289" bestFit="1" customWidth="1"/>
    <col min="2548" max="2557" width="14.26953125" style="289" bestFit="1" customWidth="1"/>
    <col min="2558" max="2569" width="15.36328125" style="289" bestFit="1" customWidth="1"/>
    <col min="2570" max="2585" width="16.54296875" style="289" bestFit="1" customWidth="1"/>
    <col min="2586" max="2587" width="16.54296875" style="289" customWidth="1"/>
    <col min="2588" max="2588" width="9.26953125" style="289" customWidth="1"/>
    <col min="2589" max="2800" width="9.26953125" style="289"/>
    <col min="2801" max="2801" width="34.81640625" style="289" customWidth="1"/>
    <col min="2802" max="2803" width="13.1796875" style="289" bestFit="1" customWidth="1"/>
    <col min="2804" max="2813" width="14.26953125" style="289" bestFit="1" customWidth="1"/>
    <col min="2814" max="2825" width="15.36328125" style="289" bestFit="1" customWidth="1"/>
    <col min="2826" max="2841" width="16.54296875" style="289" bestFit="1" customWidth="1"/>
    <col min="2842" max="2843" width="16.54296875" style="289" customWidth="1"/>
    <col min="2844" max="2844" width="9.26953125" style="289" customWidth="1"/>
    <col min="2845" max="3056" width="9.26953125" style="289"/>
    <col min="3057" max="3057" width="34.81640625" style="289" customWidth="1"/>
    <col min="3058" max="3059" width="13.1796875" style="289" bestFit="1" customWidth="1"/>
    <col min="3060" max="3069" width="14.26953125" style="289" bestFit="1" customWidth="1"/>
    <col min="3070" max="3081" width="15.36328125" style="289" bestFit="1" customWidth="1"/>
    <col min="3082" max="3097" width="16.54296875" style="289" bestFit="1" customWidth="1"/>
    <col min="3098" max="3099" width="16.54296875" style="289" customWidth="1"/>
    <col min="3100" max="3100" width="9.26953125" style="289" customWidth="1"/>
    <col min="3101" max="3312" width="9.26953125" style="289"/>
    <col min="3313" max="3313" width="34.81640625" style="289" customWidth="1"/>
    <col min="3314" max="3315" width="13.1796875" style="289" bestFit="1" customWidth="1"/>
    <col min="3316" max="3325" width="14.26953125" style="289" bestFit="1" customWidth="1"/>
    <col min="3326" max="3337" width="15.36328125" style="289" bestFit="1" customWidth="1"/>
    <col min="3338" max="3353" width="16.54296875" style="289" bestFit="1" customWidth="1"/>
    <col min="3354" max="3355" width="16.54296875" style="289" customWidth="1"/>
    <col min="3356" max="3356" width="9.26953125" style="289" customWidth="1"/>
    <col min="3357" max="3568" width="9.26953125" style="289"/>
    <col min="3569" max="3569" width="34.81640625" style="289" customWidth="1"/>
    <col min="3570" max="3571" width="13.1796875" style="289" bestFit="1" customWidth="1"/>
    <col min="3572" max="3581" width="14.26953125" style="289" bestFit="1" customWidth="1"/>
    <col min="3582" max="3593" width="15.36328125" style="289" bestFit="1" customWidth="1"/>
    <col min="3594" max="3609" width="16.54296875" style="289" bestFit="1" customWidth="1"/>
    <col min="3610" max="3611" width="16.54296875" style="289" customWidth="1"/>
    <col min="3612" max="3612" width="9.26953125" style="289" customWidth="1"/>
    <col min="3613" max="3824" width="9.26953125" style="289"/>
    <col min="3825" max="3825" width="34.81640625" style="289" customWidth="1"/>
    <col min="3826" max="3827" width="13.1796875" style="289" bestFit="1" customWidth="1"/>
    <col min="3828" max="3837" width="14.26953125" style="289" bestFit="1" customWidth="1"/>
    <col min="3838" max="3849" width="15.36328125" style="289" bestFit="1" customWidth="1"/>
    <col min="3850" max="3865" width="16.54296875" style="289" bestFit="1" customWidth="1"/>
    <col min="3866" max="3867" width="16.54296875" style="289" customWidth="1"/>
    <col min="3868" max="3868" width="9.26953125" style="289" customWidth="1"/>
    <col min="3869" max="4080" width="9.26953125" style="289"/>
    <col min="4081" max="4081" width="34.81640625" style="289" customWidth="1"/>
    <col min="4082" max="4083" width="13.1796875" style="289" bestFit="1" customWidth="1"/>
    <col min="4084" max="4093" width="14.26953125" style="289" bestFit="1" customWidth="1"/>
    <col min="4094" max="4105" width="15.36328125" style="289" bestFit="1" customWidth="1"/>
    <col min="4106" max="4121" width="16.54296875" style="289" bestFit="1" customWidth="1"/>
    <col min="4122" max="4123" width="16.54296875" style="289" customWidth="1"/>
    <col min="4124" max="4124" width="9.26953125" style="289" customWidth="1"/>
    <col min="4125" max="4336" width="9.26953125" style="289"/>
    <col min="4337" max="4337" width="34.81640625" style="289" customWidth="1"/>
    <col min="4338" max="4339" width="13.1796875" style="289" bestFit="1" customWidth="1"/>
    <col min="4340" max="4349" width="14.26953125" style="289" bestFit="1" customWidth="1"/>
    <col min="4350" max="4361" width="15.36328125" style="289" bestFit="1" customWidth="1"/>
    <col min="4362" max="4377" width="16.54296875" style="289" bestFit="1" customWidth="1"/>
    <col min="4378" max="4379" width="16.54296875" style="289" customWidth="1"/>
    <col min="4380" max="4380" width="9.26953125" style="289" customWidth="1"/>
    <col min="4381" max="4592" width="9.26953125" style="289"/>
    <col min="4593" max="4593" width="34.81640625" style="289" customWidth="1"/>
    <col min="4594" max="4595" width="13.1796875" style="289" bestFit="1" customWidth="1"/>
    <col min="4596" max="4605" width="14.26953125" style="289" bestFit="1" customWidth="1"/>
    <col min="4606" max="4617" width="15.36328125" style="289" bestFit="1" customWidth="1"/>
    <col min="4618" max="4633" width="16.54296875" style="289" bestFit="1" customWidth="1"/>
    <col min="4634" max="4635" width="16.54296875" style="289" customWidth="1"/>
    <col min="4636" max="4636" width="9.26953125" style="289" customWidth="1"/>
    <col min="4637" max="4848" width="9.26953125" style="289"/>
    <col min="4849" max="4849" width="34.81640625" style="289" customWidth="1"/>
    <col min="4850" max="4851" width="13.1796875" style="289" bestFit="1" customWidth="1"/>
    <col min="4852" max="4861" width="14.26953125" style="289" bestFit="1" customWidth="1"/>
    <col min="4862" max="4873" width="15.36328125" style="289" bestFit="1" customWidth="1"/>
    <col min="4874" max="4889" width="16.54296875" style="289" bestFit="1" customWidth="1"/>
    <col min="4890" max="4891" width="16.54296875" style="289" customWidth="1"/>
    <col min="4892" max="4892" width="9.26953125" style="289" customWidth="1"/>
    <col min="4893" max="5104" width="9.26953125" style="289"/>
    <col min="5105" max="5105" width="34.81640625" style="289" customWidth="1"/>
    <col min="5106" max="5107" width="13.1796875" style="289" bestFit="1" customWidth="1"/>
    <col min="5108" max="5117" width="14.26953125" style="289" bestFit="1" customWidth="1"/>
    <col min="5118" max="5129" width="15.36328125" style="289" bestFit="1" customWidth="1"/>
    <col min="5130" max="5145" width="16.54296875" style="289" bestFit="1" customWidth="1"/>
    <col min="5146" max="5147" width="16.54296875" style="289" customWidth="1"/>
    <col min="5148" max="5148" width="9.26953125" style="289" customWidth="1"/>
    <col min="5149" max="5360" width="9.26953125" style="289"/>
    <col min="5361" max="5361" width="34.81640625" style="289" customWidth="1"/>
    <col min="5362" max="5363" width="13.1796875" style="289" bestFit="1" customWidth="1"/>
    <col min="5364" max="5373" width="14.26953125" style="289" bestFit="1" customWidth="1"/>
    <col min="5374" max="5385" width="15.36328125" style="289" bestFit="1" customWidth="1"/>
    <col min="5386" max="5401" width="16.54296875" style="289" bestFit="1" customWidth="1"/>
    <col min="5402" max="5403" width="16.54296875" style="289" customWidth="1"/>
    <col min="5404" max="5404" width="9.26953125" style="289" customWidth="1"/>
    <col min="5405" max="5616" width="9.26953125" style="289"/>
    <col min="5617" max="5617" width="34.81640625" style="289" customWidth="1"/>
    <col min="5618" max="5619" width="13.1796875" style="289" bestFit="1" customWidth="1"/>
    <col min="5620" max="5629" width="14.26953125" style="289" bestFit="1" customWidth="1"/>
    <col min="5630" max="5641" width="15.36328125" style="289" bestFit="1" customWidth="1"/>
    <col min="5642" max="5657" width="16.54296875" style="289" bestFit="1" customWidth="1"/>
    <col min="5658" max="5659" width="16.54296875" style="289" customWidth="1"/>
    <col min="5660" max="5660" width="9.26953125" style="289" customWidth="1"/>
    <col min="5661" max="5872" width="9.26953125" style="289"/>
    <col min="5873" max="5873" width="34.81640625" style="289" customWidth="1"/>
    <col min="5874" max="5875" width="13.1796875" style="289" bestFit="1" customWidth="1"/>
    <col min="5876" max="5885" width="14.26953125" style="289" bestFit="1" customWidth="1"/>
    <col min="5886" max="5897" width="15.36328125" style="289" bestFit="1" customWidth="1"/>
    <col min="5898" max="5913" width="16.54296875" style="289" bestFit="1" customWidth="1"/>
    <col min="5914" max="5915" width="16.54296875" style="289" customWidth="1"/>
    <col min="5916" max="5916" width="9.26953125" style="289" customWidth="1"/>
    <col min="5917" max="6128" width="9.26953125" style="289"/>
    <col min="6129" max="6129" width="34.81640625" style="289" customWidth="1"/>
    <col min="6130" max="6131" width="13.1796875" style="289" bestFit="1" customWidth="1"/>
    <col min="6132" max="6141" width="14.26953125" style="289" bestFit="1" customWidth="1"/>
    <col min="6142" max="6153" width="15.36328125" style="289" bestFit="1" customWidth="1"/>
    <col min="6154" max="6169" width="16.54296875" style="289" bestFit="1" customWidth="1"/>
    <col min="6170" max="6171" width="16.54296875" style="289" customWidth="1"/>
    <col min="6172" max="6172" width="9.26953125" style="289" customWidth="1"/>
    <col min="6173" max="6384" width="9.26953125" style="289"/>
    <col min="6385" max="6385" width="34.81640625" style="289" customWidth="1"/>
    <col min="6386" max="6387" width="13.1796875" style="289" bestFit="1" customWidth="1"/>
    <col min="6388" max="6397" width="14.26953125" style="289" bestFit="1" customWidth="1"/>
    <col min="6398" max="6409" width="15.36328125" style="289" bestFit="1" customWidth="1"/>
    <col min="6410" max="6425" width="16.54296875" style="289" bestFit="1" customWidth="1"/>
    <col min="6426" max="6427" width="16.54296875" style="289" customWidth="1"/>
    <col min="6428" max="6428" width="9.26953125" style="289" customWidth="1"/>
    <col min="6429" max="6640" width="9.26953125" style="289"/>
    <col min="6641" max="6641" width="34.81640625" style="289" customWidth="1"/>
    <col min="6642" max="6643" width="13.1796875" style="289" bestFit="1" customWidth="1"/>
    <col min="6644" max="6653" width="14.26953125" style="289" bestFit="1" customWidth="1"/>
    <col min="6654" max="6665" width="15.36328125" style="289" bestFit="1" customWidth="1"/>
    <col min="6666" max="6681" width="16.54296875" style="289" bestFit="1" customWidth="1"/>
    <col min="6682" max="6683" width="16.54296875" style="289" customWidth="1"/>
    <col min="6684" max="6684" width="9.26953125" style="289" customWidth="1"/>
    <col min="6685" max="6896" width="9.26953125" style="289"/>
    <col min="6897" max="6897" width="34.81640625" style="289" customWidth="1"/>
    <col min="6898" max="6899" width="13.1796875" style="289" bestFit="1" customWidth="1"/>
    <col min="6900" max="6909" width="14.26953125" style="289" bestFit="1" customWidth="1"/>
    <col min="6910" max="6921" width="15.36328125" style="289" bestFit="1" customWidth="1"/>
    <col min="6922" max="6937" width="16.54296875" style="289" bestFit="1" customWidth="1"/>
    <col min="6938" max="6939" width="16.54296875" style="289" customWidth="1"/>
    <col min="6940" max="6940" width="9.26953125" style="289" customWidth="1"/>
    <col min="6941" max="7152" width="9.26953125" style="289"/>
    <col min="7153" max="7153" width="34.81640625" style="289" customWidth="1"/>
    <col min="7154" max="7155" width="13.1796875" style="289" bestFit="1" customWidth="1"/>
    <col min="7156" max="7165" width="14.26953125" style="289" bestFit="1" customWidth="1"/>
    <col min="7166" max="7177" width="15.36328125" style="289" bestFit="1" customWidth="1"/>
    <col min="7178" max="7193" width="16.54296875" style="289" bestFit="1" customWidth="1"/>
    <col min="7194" max="7195" width="16.54296875" style="289" customWidth="1"/>
    <col min="7196" max="7196" width="9.26953125" style="289" customWidth="1"/>
    <col min="7197" max="7408" width="9.26953125" style="289"/>
    <col min="7409" max="7409" width="34.81640625" style="289" customWidth="1"/>
    <col min="7410" max="7411" width="13.1796875" style="289" bestFit="1" customWidth="1"/>
    <col min="7412" max="7421" width="14.26953125" style="289" bestFit="1" customWidth="1"/>
    <col min="7422" max="7433" width="15.36328125" style="289" bestFit="1" customWidth="1"/>
    <col min="7434" max="7449" width="16.54296875" style="289" bestFit="1" customWidth="1"/>
    <col min="7450" max="7451" width="16.54296875" style="289" customWidth="1"/>
    <col min="7452" max="7452" width="9.26953125" style="289" customWidth="1"/>
    <col min="7453" max="7664" width="9.26953125" style="289"/>
    <col min="7665" max="7665" width="34.81640625" style="289" customWidth="1"/>
    <col min="7666" max="7667" width="13.1796875" style="289" bestFit="1" customWidth="1"/>
    <col min="7668" max="7677" width="14.26953125" style="289" bestFit="1" customWidth="1"/>
    <col min="7678" max="7689" width="15.36328125" style="289" bestFit="1" customWidth="1"/>
    <col min="7690" max="7705" width="16.54296875" style="289" bestFit="1" customWidth="1"/>
    <col min="7706" max="7707" width="16.54296875" style="289" customWidth="1"/>
    <col min="7708" max="7708" width="9.26953125" style="289" customWidth="1"/>
    <col min="7709" max="7920" width="9.26953125" style="289"/>
    <col min="7921" max="7921" width="34.81640625" style="289" customWidth="1"/>
    <col min="7922" max="7923" width="13.1796875" style="289" bestFit="1" customWidth="1"/>
    <col min="7924" max="7933" width="14.26953125" style="289" bestFit="1" customWidth="1"/>
    <col min="7934" max="7945" width="15.36328125" style="289" bestFit="1" customWidth="1"/>
    <col min="7946" max="7961" width="16.54296875" style="289" bestFit="1" customWidth="1"/>
    <col min="7962" max="7963" width="16.54296875" style="289" customWidth="1"/>
    <col min="7964" max="7964" width="9.26953125" style="289" customWidth="1"/>
    <col min="7965" max="8176" width="9.26953125" style="289"/>
    <col min="8177" max="8177" width="34.81640625" style="289" customWidth="1"/>
    <col min="8178" max="8179" width="13.1796875" style="289" bestFit="1" customWidth="1"/>
    <col min="8180" max="8189" width="14.26953125" style="289" bestFit="1" customWidth="1"/>
    <col min="8190" max="8201" width="15.36328125" style="289" bestFit="1" customWidth="1"/>
    <col min="8202" max="8217" width="16.54296875" style="289" bestFit="1" customWidth="1"/>
    <col min="8218" max="8219" width="16.54296875" style="289" customWidth="1"/>
    <col min="8220" max="8220" width="9.26953125" style="289" customWidth="1"/>
    <col min="8221" max="8432" width="9.26953125" style="289"/>
    <col min="8433" max="8433" width="34.81640625" style="289" customWidth="1"/>
    <col min="8434" max="8435" width="13.1796875" style="289" bestFit="1" customWidth="1"/>
    <col min="8436" max="8445" width="14.26953125" style="289" bestFit="1" customWidth="1"/>
    <col min="8446" max="8457" width="15.36328125" style="289" bestFit="1" customWidth="1"/>
    <col min="8458" max="8473" width="16.54296875" style="289" bestFit="1" customWidth="1"/>
    <col min="8474" max="8475" width="16.54296875" style="289" customWidth="1"/>
    <col min="8476" max="8476" width="9.26953125" style="289" customWidth="1"/>
    <col min="8477" max="8688" width="9.26953125" style="289"/>
    <col min="8689" max="8689" width="34.81640625" style="289" customWidth="1"/>
    <col min="8690" max="8691" width="13.1796875" style="289" bestFit="1" customWidth="1"/>
    <col min="8692" max="8701" width="14.26953125" style="289" bestFit="1" customWidth="1"/>
    <col min="8702" max="8713" width="15.36328125" style="289" bestFit="1" customWidth="1"/>
    <col min="8714" max="8729" width="16.54296875" style="289" bestFit="1" customWidth="1"/>
    <col min="8730" max="8731" width="16.54296875" style="289" customWidth="1"/>
    <col min="8732" max="8732" width="9.26953125" style="289" customWidth="1"/>
    <col min="8733" max="8944" width="9.26953125" style="289"/>
    <col min="8945" max="8945" width="34.81640625" style="289" customWidth="1"/>
    <col min="8946" max="8947" width="13.1796875" style="289" bestFit="1" customWidth="1"/>
    <col min="8948" max="8957" width="14.26953125" style="289" bestFit="1" customWidth="1"/>
    <col min="8958" max="8969" width="15.36328125" style="289" bestFit="1" customWidth="1"/>
    <col min="8970" max="8985" width="16.54296875" style="289" bestFit="1" customWidth="1"/>
    <col min="8986" max="8987" width="16.54296875" style="289" customWidth="1"/>
    <col min="8988" max="8988" width="9.26953125" style="289" customWidth="1"/>
    <col min="8989" max="9200" width="9.26953125" style="289"/>
    <col min="9201" max="9201" width="34.81640625" style="289" customWidth="1"/>
    <col min="9202" max="9203" width="13.1796875" style="289" bestFit="1" customWidth="1"/>
    <col min="9204" max="9213" width="14.26953125" style="289" bestFit="1" customWidth="1"/>
    <col min="9214" max="9225" width="15.36328125" style="289" bestFit="1" customWidth="1"/>
    <col min="9226" max="9241" width="16.54296875" style="289" bestFit="1" customWidth="1"/>
    <col min="9242" max="9243" width="16.54296875" style="289" customWidth="1"/>
    <col min="9244" max="9244" width="9.26953125" style="289" customWidth="1"/>
    <col min="9245" max="9456" width="9.26953125" style="289"/>
    <col min="9457" max="9457" width="34.81640625" style="289" customWidth="1"/>
    <col min="9458" max="9459" width="13.1796875" style="289" bestFit="1" customWidth="1"/>
    <col min="9460" max="9469" width="14.26953125" style="289" bestFit="1" customWidth="1"/>
    <col min="9470" max="9481" width="15.36328125" style="289" bestFit="1" customWidth="1"/>
    <col min="9482" max="9497" width="16.54296875" style="289" bestFit="1" customWidth="1"/>
    <col min="9498" max="9499" width="16.54296875" style="289" customWidth="1"/>
    <col min="9500" max="9500" width="9.26953125" style="289" customWidth="1"/>
    <col min="9501" max="9712" width="9.26953125" style="289"/>
    <col min="9713" max="9713" width="34.81640625" style="289" customWidth="1"/>
    <col min="9714" max="9715" width="13.1796875" style="289" bestFit="1" customWidth="1"/>
    <col min="9716" max="9725" width="14.26953125" style="289" bestFit="1" customWidth="1"/>
    <col min="9726" max="9737" width="15.36328125" style="289" bestFit="1" customWidth="1"/>
    <col min="9738" max="9753" width="16.54296875" style="289" bestFit="1" customWidth="1"/>
    <col min="9754" max="9755" width="16.54296875" style="289" customWidth="1"/>
    <col min="9756" max="9756" width="9.26953125" style="289" customWidth="1"/>
    <col min="9757" max="9968" width="9.26953125" style="289"/>
    <col min="9969" max="9969" width="34.81640625" style="289" customWidth="1"/>
    <col min="9970" max="9971" width="13.1796875" style="289" bestFit="1" customWidth="1"/>
    <col min="9972" max="9981" width="14.26953125" style="289" bestFit="1" customWidth="1"/>
    <col min="9982" max="9993" width="15.36328125" style="289" bestFit="1" customWidth="1"/>
    <col min="9994" max="10009" width="16.54296875" style="289" bestFit="1" customWidth="1"/>
    <col min="10010" max="10011" width="16.54296875" style="289" customWidth="1"/>
    <col min="10012" max="10012" width="9.26953125" style="289" customWidth="1"/>
    <col min="10013" max="10224" width="9.26953125" style="289"/>
    <col min="10225" max="10225" width="34.81640625" style="289" customWidth="1"/>
    <col min="10226" max="10227" width="13.1796875" style="289" bestFit="1" customWidth="1"/>
    <col min="10228" max="10237" width="14.26953125" style="289" bestFit="1" customWidth="1"/>
    <col min="10238" max="10249" width="15.36328125" style="289" bestFit="1" customWidth="1"/>
    <col min="10250" max="10265" width="16.54296875" style="289" bestFit="1" customWidth="1"/>
    <col min="10266" max="10267" width="16.54296875" style="289" customWidth="1"/>
    <col min="10268" max="10268" width="9.26953125" style="289" customWidth="1"/>
    <col min="10269" max="10480" width="9.26953125" style="289"/>
    <col min="10481" max="10481" width="34.81640625" style="289" customWidth="1"/>
    <col min="10482" max="10483" width="13.1796875" style="289" bestFit="1" customWidth="1"/>
    <col min="10484" max="10493" width="14.26953125" style="289" bestFit="1" customWidth="1"/>
    <col min="10494" max="10505" width="15.36328125" style="289" bestFit="1" customWidth="1"/>
    <col min="10506" max="10521" width="16.54296875" style="289" bestFit="1" customWidth="1"/>
    <col min="10522" max="10523" width="16.54296875" style="289" customWidth="1"/>
    <col min="10524" max="10524" width="9.26953125" style="289" customWidth="1"/>
    <col min="10525" max="10736" width="9.26953125" style="289"/>
    <col min="10737" max="10737" width="34.81640625" style="289" customWidth="1"/>
    <col min="10738" max="10739" width="13.1796875" style="289" bestFit="1" customWidth="1"/>
    <col min="10740" max="10749" width="14.26953125" style="289" bestFit="1" customWidth="1"/>
    <col min="10750" max="10761" width="15.36328125" style="289" bestFit="1" customWidth="1"/>
    <col min="10762" max="10777" width="16.54296875" style="289" bestFit="1" customWidth="1"/>
    <col min="10778" max="10779" width="16.54296875" style="289" customWidth="1"/>
    <col min="10780" max="10780" width="9.26953125" style="289" customWidth="1"/>
    <col min="10781" max="10992" width="9.26953125" style="289"/>
    <col min="10993" max="10993" width="34.81640625" style="289" customWidth="1"/>
    <col min="10994" max="10995" width="13.1796875" style="289" bestFit="1" customWidth="1"/>
    <col min="10996" max="11005" width="14.26953125" style="289" bestFit="1" customWidth="1"/>
    <col min="11006" max="11017" width="15.36328125" style="289" bestFit="1" customWidth="1"/>
    <col min="11018" max="11033" width="16.54296875" style="289" bestFit="1" customWidth="1"/>
    <col min="11034" max="11035" width="16.54296875" style="289" customWidth="1"/>
    <col min="11036" max="11036" width="9.26953125" style="289" customWidth="1"/>
    <col min="11037" max="11248" width="9.26953125" style="289"/>
    <col min="11249" max="11249" width="34.81640625" style="289" customWidth="1"/>
    <col min="11250" max="11251" width="13.1796875" style="289" bestFit="1" customWidth="1"/>
    <col min="11252" max="11261" width="14.26953125" style="289" bestFit="1" customWidth="1"/>
    <col min="11262" max="11273" width="15.36328125" style="289" bestFit="1" customWidth="1"/>
    <col min="11274" max="11289" width="16.54296875" style="289" bestFit="1" customWidth="1"/>
    <col min="11290" max="11291" width="16.54296875" style="289" customWidth="1"/>
    <col min="11292" max="11292" width="9.26953125" style="289" customWidth="1"/>
    <col min="11293" max="11504" width="9.26953125" style="289"/>
    <col min="11505" max="11505" width="34.81640625" style="289" customWidth="1"/>
    <col min="11506" max="11507" width="13.1796875" style="289" bestFit="1" customWidth="1"/>
    <col min="11508" max="11517" width="14.26953125" style="289" bestFit="1" customWidth="1"/>
    <col min="11518" max="11529" width="15.36328125" style="289" bestFit="1" customWidth="1"/>
    <col min="11530" max="11545" width="16.54296875" style="289" bestFit="1" customWidth="1"/>
    <col min="11546" max="11547" width="16.54296875" style="289" customWidth="1"/>
    <col min="11548" max="11548" width="9.26953125" style="289" customWidth="1"/>
    <col min="11549" max="11760" width="9.26953125" style="289"/>
    <col min="11761" max="11761" width="34.81640625" style="289" customWidth="1"/>
    <col min="11762" max="11763" width="13.1796875" style="289" bestFit="1" customWidth="1"/>
    <col min="11764" max="11773" width="14.26953125" style="289" bestFit="1" customWidth="1"/>
    <col min="11774" max="11785" width="15.36328125" style="289" bestFit="1" customWidth="1"/>
    <col min="11786" max="11801" width="16.54296875" style="289" bestFit="1" customWidth="1"/>
    <col min="11802" max="11803" width="16.54296875" style="289" customWidth="1"/>
    <col min="11804" max="11804" width="9.26953125" style="289" customWidth="1"/>
    <col min="11805" max="12016" width="9.26953125" style="289"/>
    <col min="12017" max="12017" width="34.81640625" style="289" customWidth="1"/>
    <col min="12018" max="12019" width="13.1796875" style="289" bestFit="1" customWidth="1"/>
    <col min="12020" max="12029" width="14.26953125" style="289" bestFit="1" customWidth="1"/>
    <col min="12030" max="12041" width="15.36328125" style="289" bestFit="1" customWidth="1"/>
    <col min="12042" max="12057" width="16.54296875" style="289" bestFit="1" customWidth="1"/>
    <col min="12058" max="12059" width="16.54296875" style="289" customWidth="1"/>
    <col min="12060" max="12060" width="9.26953125" style="289" customWidth="1"/>
    <col min="12061" max="12272" width="9.26953125" style="289"/>
    <col min="12273" max="12273" width="34.81640625" style="289" customWidth="1"/>
    <col min="12274" max="12275" width="13.1796875" style="289" bestFit="1" customWidth="1"/>
    <col min="12276" max="12285" width="14.26953125" style="289" bestFit="1" customWidth="1"/>
    <col min="12286" max="12297" width="15.36328125" style="289" bestFit="1" customWidth="1"/>
    <col min="12298" max="12313" width="16.54296875" style="289" bestFit="1" customWidth="1"/>
    <col min="12314" max="12315" width="16.54296875" style="289" customWidth="1"/>
    <col min="12316" max="12316" width="9.26953125" style="289" customWidth="1"/>
    <col min="12317" max="12528" width="9.26953125" style="289"/>
    <col min="12529" max="12529" width="34.81640625" style="289" customWidth="1"/>
    <col min="12530" max="12531" width="13.1796875" style="289" bestFit="1" customWidth="1"/>
    <col min="12532" max="12541" width="14.26953125" style="289" bestFit="1" customWidth="1"/>
    <col min="12542" max="12553" width="15.36328125" style="289" bestFit="1" customWidth="1"/>
    <col min="12554" max="12569" width="16.54296875" style="289" bestFit="1" customWidth="1"/>
    <col min="12570" max="12571" width="16.54296875" style="289" customWidth="1"/>
    <col min="12572" max="12572" width="9.26953125" style="289" customWidth="1"/>
    <col min="12573" max="12784" width="9.26953125" style="289"/>
    <col min="12785" max="12785" width="34.81640625" style="289" customWidth="1"/>
    <col min="12786" max="12787" width="13.1796875" style="289" bestFit="1" customWidth="1"/>
    <col min="12788" max="12797" width="14.26953125" style="289" bestFit="1" customWidth="1"/>
    <col min="12798" max="12809" width="15.36328125" style="289" bestFit="1" customWidth="1"/>
    <col min="12810" max="12825" width="16.54296875" style="289" bestFit="1" customWidth="1"/>
    <col min="12826" max="12827" width="16.54296875" style="289" customWidth="1"/>
    <col min="12828" max="12828" width="9.26953125" style="289" customWidth="1"/>
    <col min="12829" max="13040" width="9.26953125" style="289"/>
    <col min="13041" max="13041" width="34.81640625" style="289" customWidth="1"/>
    <col min="13042" max="13043" width="13.1796875" style="289" bestFit="1" customWidth="1"/>
    <col min="13044" max="13053" width="14.26953125" style="289" bestFit="1" customWidth="1"/>
    <col min="13054" max="13065" width="15.36328125" style="289" bestFit="1" customWidth="1"/>
    <col min="13066" max="13081" width="16.54296875" style="289" bestFit="1" customWidth="1"/>
    <col min="13082" max="13083" width="16.54296875" style="289" customWidth="1"/>
    <col min="13084" max="13084" width="9.26953125" style="289" customWidth="1"/>
    <col min="13085" max="13296" width="9.26953125" style="289"/>
    <col min="13297" max="13297" width="34.81640625" style="289" customWidth="1"/>
    <col min="13298" max="13299" width="13.1796875" style="289" bestFit="1" customWidth="1"/>
    <col min="13300" max="13309" width="14.26953125" style="289" bestFit="1" customWidth="1"/>
    <col min="13310" max="13321" width="15.36328125" style="289" bestFit="1" customWidth="1"/>
    <col min="13322" max="13337" width="16.54296875" style="289" bestFit="1" customWidth="1"/>
    <col min="13338" max="13339" width="16.54296875" style="289" customWidth="1"/>
    <col min="13340" max="13340" width="9.26953125" style="289" customWidth="1"/>
    <col min="13341" max="13552" width="9.26953125" style="289"/>
    <col min="13553" max="13553" width="34.81640625" style="289" customWidth="1"/>
    <col min="13554" max="13555" width="13.1796875" style="289" bestFit="1" customWidth="1"/>
    <col min="13556" max="13565" width="14.26953125" style="289" bestFit="1" customWidth="1"/>
    <col min="13566" max="13577" width="15.36328125" style="289" bestFit="1" customWidth="1"/>
    <col min="13578" max="13593" width="16.54296875" style="289" bestFit="1" customWidth="1"/>
    <col min="13594" max="13595" width="16.54296875" style="289" customWidth="1"/>
    <col min="13596" max="13596" width="9.26953125" style="289" customWidth="1"/>
    <col min="13597" max="13808" width="9.26953125" style="289"/>
    <col min="13809" max="13809" width="34.81640625" style="289" customWidth="1"/>
    <col min="13810" max="13811" width="13.1796875" style="289" bestFit="1" customWidth="1"/>
    <col min="13812" max="13821" width="14.26953125" style="289" bestFit="1" customWidth="1"/>
    <col min="13822" max="13833" width="15.36328125" style="289" bestFit="1" customWidth="1"/>
    <col min="13834" max="13849" width="16.54296875" style="289" bestFit="1" customWidth="1"/>
    <col min="13850" max="13851" width="16.54296875" style="289" customWidth="1"/>
    <col min="13852" max="13852" width="9.26953125" style="289" customWidth="1"/>
    <col min="13853" max="14064" width="9.26953125" style="289"/>
    <col min="14065" max="14065" width="34.81640625" style="289" customWidth="1"/>
    <col min="14066" max="14067" width="13.1796875" style="289" bestFit="1" customWidth="1"/>
    <col min="14068" max="14077" width="14.26953125" style="289" bestFit="1" customWidth="1"/>
    <col min="14078" max="14089" width="15.36328125" style="289" bestFit="1" customWidth="1"/>
    <col min="14090" max="14105" width="16.54296875" style="289" bestFit="1" customWidth="1"/>
    <col min="14106" max="14107" width="16.54296875" style="289" customWidth="1"/>
    <col min="14108" max="14108" width="9.26953125" style="289" customWidth="1"/>
    <col min="14109" max="14320" width="9.26953125" style="289"/>
    <col min="14321" max="14321" width="34.81640625" style="289" customWidth="1"/>
    <col min="14322" max="14323" width="13.1796875" style="289" bestFit="1" customWidth="1"/>
    <col min="14324" max="14333" width="14.26953125" style="289" bestFit="1" customWidth="1"/>
    <col min="14334" max="14345" width="15.36328125" style="289" bestFit="1" customWidth="1"/>
    <col min="14346" max="14361" width="16.54296875" style="289" bestFit="1" customWidth="1"/>
    <col min="14362" max="14363" width="16.54296875" style="289" customWidth="1"/>
    <col min="14364" max="14364" width="9.26953125" style="289" customWidth="1"/>
    <col min="14365" max="14576" width="9.26953125" style="289"/>
    <col min="14577" max="14577" width="34.81640625" style="289" customWidth="1"/>
    <col min="14578" max="14579" width="13.1796875" style="289" bestFit="1" customWidth="1"/>
    <col min="14580" max="14589" width="14.26953125" style="289" bestFit="1" customWidth="1"/>
    <col min="14590" max="14601" width="15.36328125" style="289" bestFit="1" customWidth="1"/>
    <col min="14602" max="14617" width="16.54296875" style="289" bestFit="1" customWidth="1"/>
    <col min="14618" max="14619" width="16.54296875" style="289" customWidth="1"/>
    <col min="14620" max="14620" width="9.26953125" style="289" customWidth="1"/>
    <col min="14621" max="14832" width="9.26953125" style="289"/>
    <col min="14833" max="14833" width="34.81640625" style="289" customWidth="1"/>
    <col min="14834" max="14835" width="13.1796875" style="289" bestFit="1" customWidth="1"/>
    <col min="14836" max="14845" width="14.26953125" style="289" bestFit="1" customWidth="1"/>
    <col min="14846" max="14857" width="15.36328125" style="289" bestFit="1" customWidth="1"/>
    <col min="14858" max="14873" width="16.54296875" style="289" bestFit="1" customWidth="1"/>
    <col min="14874" max="14875" width="16.54296875" style="289" customWidth="1"/>
    <col min="14876" max="14876" width="9.26953125" style="289" customWidth="1"/>
    <col min="14877" max="15088" width="9.26953125" style="289"/>
    <col min="15089" max="15089" width="34.81640625" style="289" customWidth="1"/>
    <col min="15090" max="15091" width="13.1796875" style="289" bestFit="1" customWidth="1"/>
    <col min="15092" max="15101" width="14.26953125" style="289" bestFit="1" customWidth="1"/>
    <col min="15102" max="15113" width="15.36328125" style="289" bestFit="1" customWidth="1"/>
    <col min="15114" max="15129" width="16.54296875" style="289" bestFit="1" customWidth="1"/>
    <col min="15130" max="15131" width="16.54296875" style="289" customWidth="1"/>
    <col min="15132" max="15132" width="9.26953125" style="289" customWidth="1"/>
    <col min="15133" max="15344" width="9.26953125" style="289"/>
    <col min="15345" max="15345" width="34.81640625" style="289" customWidth="1"/>
    <col min="15346" max="15347" width="13.1796875" style="289" bestFit="1" customWidth="1"/>
    <col min="15348" max="15357" width="14.26953125" style="289" bestFit="1" customWidth="1"/>
    <col min="15358" max="15369" width="15.36328125" style="289" bestFit="1" customWidth="1"/>
    <col min="15370" max="15385" width="16.54296875" style="289" bestFit="1" customWidth="1"/>
    <col min="15386" max="15387" width="16.54296875" style="289" customWidth="1"/>
    <col min="15388" max="15388" width="9.26953125" style="289" customWidth="1"/>
    <col min="15389" max="15600" width="9.26953125" style="289"/>
    <col min="15601" max="15601" width="34.81640625" style="289" customWidth="1"/>
    <col min="15602" max="15603" width="13.1796875" style="289" bestFit="1" customWidth="1"/>
    <col min="15604" max="15613" width="14.26953125" style="289" bestFit="1" customWidth="1"/>
    <col min="15614" max="15625" width="15.36328125" style="289" bestFit="1" customWidth="1"/>
    <col min="15626" max="15641" width="16.54296875" style="289" bestFit="1" customWidth="1"/>
    <col min="15642" max="15643" width="16.54296875" style="289" customWidth="1"/>
    <col min="15644" max="15644" width="9.26953125" style="289" customWidth="1"/>
    <col min="15645" max="15856" width="9.26953125" style="289"/>
    <col min="15857" max="15857" width="34.81640625" style="289" customWidth="1"/>
    <col min="15858" max="15859" width="13.1796875" style="289" bestFit="1" customWidth="1"/>
    <col min="15860" max="15869" width="14.26953125" style="289" bestFit="1" customWidth="1"/>
    <col min="15870" max="15881" width="15.36328125" style="289" bestFit="1" customWidth="1"/>
    <col min="15882" max="15897" width="16.54296875" style="289" bestFit="1" customWidth="1"/>
    <col min="15898" max="15899" width="16.54296875" style="289" customWidth="1"/>
    <col min="15900" max="15900" width="9.26953125" style="289" customWidth="1"/>
    <col min="15901" max="16112" width="9.26953125" style="289"/>
    <col min="16113" max="16113" width="34.81640625" style="289" customWidth="1"/>
    <col min="16114" max="16115" width="13.1796875" style="289" bestFit="1" customWidth="1"/>
    <col min="16116" max="16125" width="14.26953125" style="289" bestFit="1" customWidth="1"/>
    <col min="16126" max="16137" width="15.36328125" style="289" bestFit="1" customWidth="1"/>
    <col min="16138" max="16153" width="16.54296875" style="289" bestFit="1" customWidth="1"/>
    <col min="16154" max="16155" width="16.54296875" style="289" customWidth="1"/>
    <col min="16156" max="16156" width="9.26953125" style="289" customWidth="1"/>
    <col min="16157" max="16384" width="9.26953125" style="289"/>
  </cols>
  <sheetData>
    <row r="1" spans="1:19" s="136" customFormat="1" ht="15" customHeight="1">
      <c r="A1" s="136" t="s">
        <v>1947</v>
      </c>
    </row>
    <row r="2" spans="1:19" s="136" customFormat="1" ht="15" customHeight="1">
      <c r="A2" s="1163" t="s">
        <v>1888</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row>
    <row r="4" spans="1:19" ht="15" customHeight="1">
      <c r="A4" s="896" t="s">
        <v>1889</v>
      </c>
      <c r="B4" s="897">
        <v>1154100</v>
      </c>
      <c r="C4" s="897">
        <v>2020822.0635333192</v>
      </c>
      <c r="D4" s="897">
        <v>2561724</v>
      </c>
      <c r="E4" s="897">
        <v>3317390</v>
      </c>
      <c r="F4" s="897">
        <v>3511574</v>
      </c>
      <c r="G4" s="897">
        <v>4786634</v>
      </c>
      <c r="H4" s="897">
        <v>5471848</v>
      </c>
      <c r="I4" s="897">
        <v>7092066</v>
      </c>
      <c r="J4" s="897">
        <v>9380175</v>
      </c>
      <c r="K4" s="897">
        <v>10422300</v>
      </c>
      <c r="L4" s="897">
        <v>16742000</v>
      </c>
      <c r="M4" s="897">
        <v>20011400</v>
      </c>
      <c r="N4" s="897">
        <v>22204000</v>
      </c>
      <c r="O4" s="897">
        <v>20104200</v>
      </c>
      <c r="P4" s="897">
        <v>22705220</v>
      </c>
      <c r="Q4" s="897">
        <v>24042500</v>
      </c>
      <c r="S4" s="7"/>
    </row>
    <row r="5" spans="1:19" ht="15" customHeight="1">
      <c r="A5" s="896" t="s">
        <v>1890</v>
      </c>
      <c r="B5" s="897">
        <v>27136.782709428131</v>
      </c>
      <c r="C5" s="897">
        <v>84806.265948377128</v>
      </c>
      <c r="D5" s="897">
        <v>177880.25007727978</v>
      </c>
      <c r="E5" s="897">
        <v>179219.52642967543</v>
      </c>
      <c r="F5" s="897">
        <v>257262.81205564141</v>
      </c>
      <c r="G5" s="897">
        <v>393869</v>
      </c>
      <c r="H5" s="897">
        <v>632295</v>
      </c>
      <c r="I5" s="897">
        <v>747533.70775152009</v>
      </c>
      <c r="J5" s="897">
        <v>792650.93547886983</v>
      </c>
      <c r="K5" s="897">
        <v>1692459.1604073781</v>
      </c>
      <c r="L5" s="897">
        <v>2313000</v>
      </c>
      <c r="M5" s="897">
        <v>2559900</v>
      </c>
      <c r="N5" s="897">
        <v>3491000</v>
      </c>
      <c r="O5" s="897">
        <v>3770400</v>
      </c>
      <c r="P5" s="897">
        <v>3954180</v>
      </c>
      <c r="Q5" s="897">
        <v>4204500</v>
      </c>
      <c r="S5" s="285" t="s">
        <v>13</v>
      </c>
    </row>
    <row r="6" spans="1:19" ht="15" customHeight="1">
      <c r="A6" s="896" t="s">
        <v>1891</v>
      </c>
      <c r="B6" s="897">
        <v>190113.56690476192</v>
      </c>
      <c r="C6" s="897">
        <v>149534.89788055365</v>
      </c>
      <c r="D6" s="897">
        <v>224983.56588115674</v>
      </c>
      <c r="E6" s="897">
        <v>345089.90335137612</v>
      </c>
      <c r="F6" s="897">
        <v>504203.11447212333</v>
      </c>
      <c r="G6" s="897">
        <v>667928</v>
      </c>
      <c r="H6" s="897">
        <v>991194</v>
      </c>
      <c r="I6" s="897">
        <v>1185612.8484332357</v>
      </c>
      <c r="J6" s="897">
        <v>1201617.339445181</v>
      </c>
      <c r="K6" s="897">
        <v>2199251.7445603427</v>
      </c>
      <c r="L6" s="897">
        <v>2320800</v>
      </c>
      <c r="M6" s="897">
        <v>2781600</v>
      </c>
      <c r="N6" s="897">
        <v>3237000</v>
      </c>
      <c r="O6" s="897">
        <v>7419000</v>
      </c>
      <c r="P6" s="897">
        <v>7649500</v>
      </c>
      <c r="Q6" s="897">
        <v>7264300</v>
      </c>
      <c r="S6" s="499"/>
    </row>
    <row r="7" spans="1:19" ht="15" customHeight="1">
      <c r="A7" s="896" t="s">
        <v>1892</v>
      </c>
      <c r="B7" s="897">
        <v>150800</v>
      </c>
      <c r="C7" s="897">
        <v>267540</v>
      </c>
      <c r="D7" s="897">
        <v>474245.3218189769</v>
      </c>
      <c r="E7" s="897">
        <v>869635.33825972897</v>
      </c>
      <c r="F7" s="897">
        <v>935027.54271972016</v>
      </c>
      <c r="G7" s="897">
        <v>1157523</v>
      </c>
      <c r="H7" s="897">
        <v>1294769</v>
      </c>
      <c r="I7" s="897">
        <v>3379293.9</v>
      </c>
      <c r="J7" s="897">
        <v>4319445.648</v>
      </c>
      <c r="K7" s="897">
        <v>4049185.45</v>
      </c>
      <c r="L7" s="897">
        <v>8866500</v>
      </c>
      <c r="M7" s="897">
        <v>10211300</v>
      </c>
      <c r="N7" s="897">
        <v>9031000</v>
      </c>
      <c r="O7" s="897">
        <v>11176300</v>
      </c>
      <c r="P7" s="897">
        <v>12258000</v>
      </c>
      <c r="Q7" s="897">
        <v>9684800</v>
      </c>
    </row>
    <row r="8" spans="1:19" ht="15" customHeight="1">
      <c r="A8" s="896" t="s">
        <v>1893</v>
      </c>
      <c r="B8" s="897">
        <v>205026.5</v>
      </c>
      <c r="C8" s="897">
        <v>291290</v>
      </c>
      <c r="D8" s="897">
        <v>412927.51018116478</v>
      </c>
      <c r="E8" s="897">
        <v>1088072.29001347</v>
      </c>
      <c r="F8" s="897">
        <v>1094472.916304836</v>
      </c>
      <c r="G8" s="897">
        <v>1335889</v>
      </c>
      <c r="H8" s="897">
        <v>1695355</v>
      </c>
      <c r="I8" s="897">
        <v>3948416.9999999995</v>
      </c>
      <c r="J8" s="897">
        <v>4952108.4479999999</v>
      </c>
      <c r="K8" s="897">
        <v>5456440.7000000002</v>
      </c>
      <c r="L8" s="897">
        <v>10705200</v>
      </c>
      <c r="M8" s="897">
        <v>11804900</v>
      </c>
      <c r="N8" s="897">
        <v>11009000</v>
      </c>
      <c r="O8" s="897">
        <v>12418700</v>
      </c>
      <c r="P8" s="897">
        <v>13342900.000000002</v>
      </c>
      <c r="Q8" s="897">
        <v>10391300</v>
      </c>
    </row>
    <row r="9" spans="1:19" s="136" customFormat="1" ht="15" customHeight="1">
      <c r="A9" s="898" t="s">
        <v>1857</v>
      </c>
      <c r="B9" s="899">
        <v>1317123.8496141899</v>
      </c>
      <c r="C9" s="899">
        <v>2231413.22736225</v>
      </c>
      <c r="D9" s="899">
        <v>3025905.6275962484</v>
      </c>
      <c r="E9" s="899">
        <v>3623262.4780273112</v>
      </c>
      <c r="F9" s="899">
        <v>4113594.5529426485</v>
      </c>
      <c r="G9" s="899">
        <v>5670065</v>
      </c>
      <c r="H9" s="899">
        <v>6694751</v>
      </c>
      <c r="I9" s="899">
        <v>8456089.456184756</v>
      </c>
      <c r="J9" s="899">
        <v>10741780.47492405</v>
      </c>
      <c r="K9" s="899">
        <v>12906755.654967722</v>
      </c>
      <c r="L9" s="899">
        <v>19537100</v>
      </c>
      <c r="M9" s="899">
        <v>23759300</v>
      </c>
      <c r="N9" s="899">
        <v>26954000</v>
      </c>
      <c r="O9" s="899">
        <v>30051200</v>
      </c>
      <c r="P9" s="899">
        <v>33224000</v>
      </c>
      <c r="Q9" s="899">
        <v>34804800</v>
      </c>
    </row>
    <row r="11" spans="1:19" s="287" customFormat="1" ht="15" customHeight="1">
      <c r="A11" s="287" t="s">
        <v>1944</v>
      </c>
    </row>
    <row r="12" spans="1:19" ht="15" customHeight="1">
      <c r="A12" s="289" t="s">
        <v>1945</v>
      </c>
    </row>
  </sheetData>
  <mergeCells count="2">
    <mergeCell ref="A2:A3"/>
    <mergeCell ref="B2:Q2"/>
  </mergeCells>
  <hyperlinks>
    <hyperlink ref="S5" location="'Content Page'!A1" display="Back to Content Page"/>
  </hyperlinks>
  <pageMargins left="0.7" right="0.7" top="0.75" bottom="0.75" header="0.3" footer="0.3"/>
  <pageSetup orientation="portrait" r:id="rId1"/>
  <drawing r:id="rId2"/>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
  <sheetViews>
    <sheetView zoomScale="96" zoomScaleNormal="96" workbookViewId="0">
      <selection activeCell="A9" sqref="A9"/>
    </sheetView>
  </sheetViews>
  <sheetFormatPr defaultRowHeight="15" customHeight="1"/>
  <cols>
    <col min="1" max="1" width="53.36328125" style="289" customWidth="1"/>
    <col min="2" max="17" width="9.7265625" style="289" customWidth="1"/>
    <col min="18" max="27" width="11.7265625" style="289" customWidth="1"/>
    <col min="28" max="28" width="9.26953125" style="289" customWidth="1"/>
    <col min="29" max="240" width="9.26953125" style="289"/>
    <col min="241" max="241" width="34.81640625" style="289" customWidth="1"/>
    <col min="242" max="243" width="13.1796875" style="289" bestFit="1" customWidth="1"/>
    <col min="244" max="253" width="14.26953125" style="289" bestFit="1" customWidth="1"/>
    <col min="254" max="265" width="15.36328125" style="289" bestFit="1" customWidth="1"/>
    <col min="266" max="281" width="16.54296875" style="289" bestFit="1" customWidth="1"/>
    <col min="282" max="283" width="16.54296875" style="289" customWidth="1"/>
    <col min="284" max="284" width="9.26953125" style="289" customWidth="1"/>
    <col min="285" max="496" width="9.26953125" style="289"/>
    <col min="497" max="497" width="34.81640625" style="289" customWidth="1"/>
    <col min="498" max="499" width="13.1796875" style="289" bestFit="1" customWidth="1"/>
    <col min="500" max="509" width="14.26953125" style="289" bestFit="1" customWidth="1"/>
    <col min="510" max="521" width="15.36328125" style="289" bestFit="1" customWidth="1"/>
    <col min="522" max="537" width="16.54296875" style="289" bestFit="1" customWidth="1"/>
    <col min="538" max="539" width="16.54296875" style="289" customWidth="1"/>
    <col min="540" max="540" width="9.26953125" style="289" customWidth="1"/>
    <col min="541" max="752" width="9.26953125" style="289"/>
    <col min="753" max="753" width="34.81640625" style="289" customWidth="1"/>
    <col min="754" max="755" width="13.1796875" style="289" bestFit="1" customWidth="1"/>
    <col min="756" max="765" width="14.26953125" style="289" bestFit="1" customWidth="1"/>
    <col min="766" max="777" width="15.36328125" style="289" bestFit="1" customWidth="1"/>
    <col min="778" max="793" width="16.54296875" style="289" bestFit="1" customWidth="1"/>
    <col min="794" max="795" width="16.54296875" style="289" customWidth="1"/>
    <col min="796" max="796" width="9.26953125" style="289" customWidth="1"/>
    <col min="797" max="1008" width="9.26953125" style="289"/>
    <col min="1009" max="1009" width="34.81640625" style="289" customWidth="1"/>
    <col min="1010" max="1011" width="13.1796875" style="289" bestFit="1" customWidth="1"/>
    <col min="1012" max="1021" width="14.26953125" style="289" bestFit="1" customWidth="1"/>
    <col min="1022" max="1033" width="15.36328125" style="289" bestFit="1" customWidth="1"/>
    <col min="1034" max="1049" width="16.54296875" style="289" bestFit="1" customWidth="1"/>
    <col min="1050" max="1051" width="16.54296875" style="289" customWidth="1"/>
    <col min="1052" max="1052" width="9.26953125" style="289" customWidth="1"/>
    <col min="1053" max="1264" width="9.26953125" style="289"/>
    <col min="1265" max="1265" width="34.81640625" style="289" customWidth="1"/>
    <col min="1266" max="1267" width="13.1796875" style="289" bestFit="1" customWidth="1"/>
    <col min="1268" max="1277" width="14.26953125" style="289" bestFit="1" customWidth="1"/>
    <col min="1278" max="1289" width="15.36328125" style="289" bestFit="1" customWidth="1"/>
    <col min="1290" max="1305" width="16.54296875" style="289" bestFit="1" customWidth="1"/>
    <col min="1306" max="1307" width="16.54296875" style="289" customWidth="1"/>
    <col min="1308" max="1308" width="9.26953125" style="289" customWidth="1"/>
    <col min="1309" max="1520" width="9.26953125" style="289"/>
    <col min="1521" max="1521" width="34.81640625" style="289" customWidth="1"/>
    <col min="1522" max="1523" width="13.1796875" style="289" bestFit="1" customWidth="1"/>
    <col min="1524" max="1533" width="14.26953125" style="289" bestFit="1" customWidth="1"/>
    <col min="1534" max="1545" width="15.36328125" style="289" bestFit="1" customWidth="1"/>
    <col min="1546" max="1561" width="16.54296875" style="289" bestFit="1" customWidth="1"/>
    <col min="1562" max="1563" width="16.54296875" style="289" customWidth="1"/>
    <col min="1564" max="1564" width="9.26953125" style="289" customWidth="1"/>
    <col min="1565" max="1776" width="9.26953125" style="289"/>
    <col min="1777" max="1777" width="34.81640625" style="289" customWidth="1"/>
    <col min="1778" max="1779" width="13.1796875" style="289" bestFit="1" customWidth="1"/>
    <col min="1780" max="1789" width="14.26953125" style="289" bestFit="1" customWidth="1"/>
    <col min="1790" max="1801" width="15.36328125" style="289" bestFit="1" customWidth="1"/>
    <col min="1802" max="1817" width="16.54296875" style="289" bestFit="1" customWidth="1"/>
    <col min="1818" max="1819" width="16.54296875" style="289" customWidth="1"/>
    <col min="1820" max="1820" width="9.26953125" style="289" customWidth="1"/>
    <col min="1821" max="2032" width="9.26953125" style="289"/>
    <col min="2033" max="2033" width="34.81640625" style="289" customWidth="1"/>
    <col min="2034" max="2035" width="13.1796875" style="289" bestFit="1" customWidth="1"/>
    <col min="2036" max="2045" width="14.26953125" style="289" bestFit="1" customWidth="1"/>
    <col min="2046" max="2057" width="15.36328125" style="289" bestFit="1" customWidth="1"/>
    <col min="2058" max="2073" width="16.54296875" style="289" bestFit="1" customWidth="1"/>
    <col min="2074" max="2075" width="16.54296875" style="289" customWidth="1"/>
    <col min="2076" max="2076" width="9.26953125" style="289" customWidth="1"/>
    <col min="2077" max="2288" width="9.26953125" style="289"/>
    <col min="2289" max="2289" width="34.81640625" style="289" customWidth="1"/>
    <col min="2290" max="2291" width="13.1796875" style="289" bestFit="1" customWidth="1"/>
    <col min="2292" max="2301" width="14.26953125" style="289" bestFit="1" customWidth="1"/>
    <col min="2302" max="2313" width="15.36328125" style="289" bestFit="1" customWidth="1"/>
    <col min="2314" max="2329" width="16.54296875" style="289" bestFit="1" customWidth="1"/>
    <col min="2330" max="2331" width="16.54296875" style="289" customWidth="1"/>
    <col min="2332" max="2332" width="9.26953125" style="289" customWidth="1"/>
    <col min="2333" max="2544" width="9.26953125" style="289"/>
    <col min="2545" max="2545" width="34.81640625" style="289" customWidth="1"/>
    <col min="2546" max="2547" width="13.1796875" style="289" bestFit="1" customWidth="1"/>
    <col min="2548" max="2557" width="14.26953125" style="289" bestFit="1" customWidth="1"/>
    <col min="2558" max="2569" width="15.36328125" style="289" bestFit="1" customWidth="1"/>
    <col min="2570" max="2585" width="16.54296875" style="289" bestFit="1" customWidth="1"/>
    <col min="2586" max="2587" width="16.54296875" style="289" customWidth="1"/>
    <col min="2588" max="2588" width="9.26953125" style="289" customWidth="1"/>
    <col min="2589" max="2800" width="9.26953125" style="289"/>
    <col min="2801" max="2801" width="34.81640625" style="289" customWidth="1"/>
    <col min="2802" max="2803" width="13.1796875" style="289" bestFit="1" customWidth="1"/>
    <col min="2804" max="2813" width="14.26953125" style="289" bestFit="1" customWidth="1"/>
    <col min="2814" max="2825" width="15.36328125" style="289" bestFit="1" customWidth="1"/>
    <col min="2826" max="2841" width="16.54296875" style="289" bestFit="1" customWidth="1"/>
    <col min="2842" max="2843" width="16.54296875" style="289" customWidth="1"/>
    <col min="2844" max="2844" width="9.26953125" style="289" customWidth="1"/>
    <col min="2845" max="3056" width="9.26953125" style="289"/>
    <col min="3057" max="3057" width="34.81640625" style="289" customWidth="1"/>
    <col min="3058" max="3059" width="13.1796875" style="289" bestFit="1" customWidth="1"/>
    <col min="3060" max="3069" width="14.26953125" style="289" bestFit="1" customWidth="1"/>
    <col min="3070" max="3081" width="15.36328125" style="289" bestFit="1" customWidth="1"/>
    <col min="3082" max="3097" width="16.54296875" style="289" bestFit="1" customWidth="1"/>
    <col min="3098" max="3099" width="16.54296875" style="289" customWidth="1"/>
    <col min="3100" max="3100" width="9.26953125" style="289" customWidth="1"/>
    <col min="3101" max="3312" width="9.26953125" style="289"/>
    <col min="3313" max="3313" width="34.81640625" style="289" customWidth="1"/>
    <col min="3314" max="3315" width="13.1796875" style="289" bestFit="1" customWidth="1"/>
    <col min="3316" max="3325" width="14.26953125" style="289" bestFit="1" customWidth="1"/>
    <col min="3326" max="3337" width="15.36328125" style="289" bestFit="1" customWidth="1"/>
    <col min="3338" max="3353" width="16.54296875" style="289" bestFit="1" customWidth="1"/>
    <col min="3354" max="3355" width="16.54296875" style="289" customWidth="1"/>
    <col min="3356" max="3356" width="9.26953125" style="289" customWidth="1"/>
    <col min="3357" max="3568" width="9.26953125" style="289"/>
    <col min="3569" max="3569" width="34.81640625" style="289" customWidth="1"/>
    <col min="3570" max="3571" width="13.1796875" style="289" bestFit="1" customWidth="1"/>
    <col min="3572" max="3581" width="14.26953125" style="289" bestFit="1" customWidth="1"/>
    <col min="3582" max="3593" width="15.36328125" style="289" bestFit="1" customWidth="1"/>
    <col min="3594" max="3609" width="16.54296875" style="289" bestFit="1" customWidth="1"/>
    <col min="3610" max="3611" width="16.54296875" style="289" customWidth="1"/>
    <col min="3612" max="3612" width="9.26953125" style="289" customWidth="1"/>
    <col min="3613" max="3824" width="9.26953125" style="289"/>
    <col min="3825" max="3825" width="34.81640625" style="289" customWidth="1"/>
    <col min="3826" max="3827" width="13.1796875" style="289" bestFit="1" customWidth="1"/>
    <col min="3828" max="3837" width="14.26953125" style="289" bestFit="1" customWidth="1"/>
    <col min="3838" max="3849" width="15.36328125" style="289" bestFit="1" customWidth="1"/>
    <col min="3850" max="3865" width="16.54296875" style="289" bestFit="1" customWidth="1"/>
    <col min="3866" max="3867" width="16.54296875" style="289" customWidth="1"/>
    <col min="3868" max="3868" width="9.26953125" style="289" customWidth="1"/>
    <col min="3869" max="4080" width="9.26953125" style="289"/>
    <col min="4081" max="4081" width="34.81640625" style="289" customWidth="1"/>
    <col min="4082" max="4083" width="13.1796875" style="289" bestFit="1" customWidth="1"/>
    <col min="4084" max="4093" width="14.26953125" style="289" bestFit="1" customWidth="1"/>
    <col min="4094" max="4105" width="15.36328125" style="289" bestFit="1" customWidth="1"/>
    <col min="4106" max="4121" width="16.54296875" style="289" bestFit="1" customWidth="1"/>
    <col min="4122" max="4123" width="16.54296875" style="289" customWidth="1"/>
    <col min="4124" max="4124" width="9.26953125" style="289" customWidth="1"/>
    <col min="4125" max="4336" width="9.26953125" style="289"/>
    <col min="4337" max="4337" width="34.81640625" style="289" customWidth="1"/>
    <col min="4338" max="4339" width="13.1796875" style="289" bestFit="1" customWidth="1"/>
    <col min="4340" max="4349" width="14.26953125" style="289" bestFit="1" customWidth="1"/>
    <col min="4350" max="4361" width="15.36328125" style="289" bestFit="1" customWidth="1"/>
    <col min="4362" max="4377" width="16.54296875" style="289" bestFit="1" customWidth="1"/>
    <col min="4378" max="4379" width="16.54296875" style="289" customWidth="1"/>
    <col min="4380" max="4380" width="9.26953125" style="289" customWidth="1"/>
    <col min="4381" max="4592" width="9.26953125" style="289"/>
    <col min="4593" max="4593" width="34.81640625" style="289" customWidth="1"/>
    <col min="4594" max="4595" width="13.1796875" style="289" bestFit="1" customWidth="1"/>
    <col min="4596" max="4605" width="14.26953125" style="289" bestFit="1" customWidth="1"/>
    <col min="4606" max="4617" width="15.36328125" style="289" bestFit="1" customWidth="1"/>
    <col min="4618" max="4633" width="16.54296875" style="289" bestFit="1" customWidth="1"/>
    <col min="4634" max="4635" width="16.54296875" style="289" customWidth="1"/>
    <col min="4636" max="4636" width="9.26953125" style="289" customWidth="1"/>
    <col min="4637" max="4848" width="9.26953125" style="289"/>
    <col min="4849" max="4849" width="34.81640625" style="289" customWidth="1"/>
    <col min="4850" max="4851" width="13.1796875" style="289" bestFit="1" customWidth="1"/>
    <col min="4852" max="4861" width="14.26953125" style="289" bestFit="1" customWidth="1"/>
    <col min="4862" max="4873" width="15.36328125" style="289" bestFit="1" customWidth="1"/>
    <col min="4874" max="4889" width="16.54296875" style="289" bestFit="1" customWidth="1"/>
    <col min="4890" max="4891" width="16.54296875" style="289" customWidth="1"/>
    <col min="4892" max="4892" width="9.26953125" style="289" customWidth="1"/>
    <col min="4893" max="5104" width="9.26953125" style="289"/>
    <col min="5105" max="5105" width="34.81640625" style="289" customWidth="1"/>
    <col min="5106" max="5107" width="13.1796875" style="289" bestFit="1" customWidth="1"/>
    <col min="5108" max="5117" width="14.26953125" style="289" bestFit="1" customWidth="1"/>
    <col min="5118" max="5129" width="15.36328125" style="289" bestFit="1" customWidth="1"/>
    <col min="5130" max="5145" width="16.54296875" style="289" bestFit="1" customWidth="1"/>
    <col min="5146" max="5147" width="16.54296875" style="289" customWidth="1"/>
    <col min="5148" max="5148" width="9.26953125" style="289" customWidth="1"/>
    <col min="5149" max="5360" width="9.26953125" style="289"/>
    <col min="5361" max="5361" width="34.81640625" style="289" customWidth="1"/>
    <col min="5362" max="5363" width="13.1796875" style="289" bestFit="1" customWidth="1"/>
    <col min="5364" max="5373" width="14.26953125" style="289" bestFit="1" customWidth="1"/>
    <col min="5374" max="5385" width="15.36328125" style="289" bestFit="1" customWidth="1"/>
    <col min="5386" max="5401" width="16.54296875" style="289" bestFit="1" customWidth="1"/>
    <col min="5402" max="5403" width="16.54296875" style="289" customWidth="1"/>
    <col min="5404" max="5404" width="9.26953125" style="289" customWidth="1"/>
    <col min="5405" max="5616" width="9.26953125" style="289"/>
    <col min="5617" max="5617" width="34.81640625" style="289" customWidth="1"/>
    <col min="5618" max="5619" width="13.1796875" style="289" bestFit="1" customWidth="1"/>
    <col min="5620" max="5629" width="14.26953125" style="289" bestFit="1" customWidth="1"/>
    <col min="5630" max="5641" width="15.36328125" style="289" bestFit="1" customWidth="1"/>
    <col min="5642" max="5657" width="16.54296875" style="289" bestFit="1" customWidth="1"/>
    <col min="5658" max="5659" width="16.54296875" style="289" customWidth="1"/>
    <col min="5660" max="5660" width="9.26953125" style="289" customWidth="1"/>
    <col min="5661" max="5872" width="9.26953125" style="289"/>
    <col min="5873" max="5873" width="34.81640625" style="289" customWidth="1"/>
    <col min="5874" max="5875" width="13.1796875" style="289" bestFit="1" customWidth="1"/>
    <col min="5876" max="5885" width="14.26953125" style="289" bestFit="1" customWidth="1"/>
    <col min="5886" max="5897" width="15.36328125" style="289" bestFit="1" customWidth="1"/>
    <col min="5898" max="5913" width="16.54296875" style="289" bestFit="1" customWidth="1"/>
    <col min="5914" max="5915" width="16.54296875" style="289" customWidth="1"/>
    <col min="5916" max="5916" width="9.26953125" style="289" customWidth="1"/>
    <col min="5917" max="6128" width="9.26953125" style="289"/>
    <col min="6129" max="6129" width="34.81640625" style="289" customWidth="1"/>
    <col min="6130" max="6131" width="13.1796875" style="289" bestFit="1" customWidth="1"/>
    <col min="6132" max="6141" width="14.26953125" style="289" bestFit="1" customWidth="1"/>
    <col min="6142" max="6153" width="15.36328125" style="289" bestFit="1" customWidth="1"/>
    <col min="6154" max="6169" width="16.54296875" style="289" bestFit="1" customWidth="1"/>
    <col min="6170" max="6171" width="16.54296875" style="289" customWidth="1"/>
    <col min="6172" max="6172" width="9.26953125" style="289" customWidth="1"/>
    <col min="6173" max="6384" width="9.26953125" style="289"/>
    <col min="6385" max="6385" width="34.81640625" style="289" customWidth="1"/>
    <col min="6386" max="6387" width="13.1796875" style="289" bestFit="1" customWidth="1"/>
    <col min="6388" max="6397" width="14.26953125" style="289" bestFit="1" customWidth="1"/>
    <col min="6398" max="6409" width="15.36328125" style="289" bestFit="1" customWidth="1"/>
    <col min="6410" max="6425" width="16.54296875" style="289" bestFit="1" customWidth="1"/>
    <col min="6426" max="6427" width="16.54296875" style="289" customWidth="1"/>
    <col min="6428" max="6428" width="9.26953125" style="289" customWidth="1"/>
    <col min="6429" max="6640" width="9.26953125" style="289"/>
    <col min="6641" max="6641" width="34.81640625" style="289" customWidth="1"/>
    <col min="6642" max="6643" width="13.1796875" style="289" bestFit="1" customWidth="1"/>
    <col min="6644" max="6653" width="14.26953125" style="289" bestFit="1" customWidth="1"/>
    <col min="6654" max="6665" width="15.36328125" style="289" bestFit="1" customWidth="1"/>
    <col min="6666" max="6681" width="16.54296875" style="289" bestFit="1" customWidth="1"/>
    <col min="6682" max="6683" width="16.54296875" style="289" customWidth="1"/>
    <col min="6684" max="6684" width="9.26953125" style="289" customWidth="1"/>
    <col min="6685" max="6896" width="9.26953125" style="289"/>
    <col min="6897" max="6897" width="34.81640625" style="289" customWidth="1"/>
    <col min="6898" max="6899" width="13.1796875" style="289" bestFit="1" customWidth="1"/>
    <col min="6900" max="6909" width="14.26953125" style="289" bestFit="1" customWidth="1"/>
    <col min="6910" max="6921" width="15.36328125" style="289" bestFit="1" customWidth="1"/>
    <col min="6922" max="6937" width="16.54296875" style="289" bestFit="1" customWidth="1"/>
    <col min="6938" max="6939" width="16.54296875" style="289" customWidth="1"/>
    <col min="6940" max="6940" width="9.26953125" style="289" customWidth="1"/>
    <col min="6941" max="7152" width="9.26953125" style="289"/>
    <col min="7153" max="7153" width="34.81640625" style="289" customWidth="1"/>
    <col min="7154" max="7155" width="13.1796875" style="289" bestFit="1" customWidth="1"/>
    <col min="7156" max="7165" width="14.26953125" style="289" bestFit="1" customWidth="1"/>
    <col min="7166" max="7177" width="15.36328125" style="289" bestFit="1" customWidth="1"/>
    <col min="7178" max="7193" width="16.54296875" style="289" bestFit="1" customWidth="1"/>
    <col min="7194" max="7195" width="16.54296875" style="289" customWidth="1"/>
    <col min="7196" max="7196" width="9.26953125" style="289" customWidth="1"/>
    <col min="7197" max="7408" width="9.26953125" style="289"/>
    <col min="7409" max="7409" width="34.81640625" style="289" customWidth="1"/>
    <col min="7410" max="7411" width="13.1796875" style="289" bestFit="1" customWidth="1"/>
    <col min="7412" max="7421" width="14.26953125" style="289" bestFit="1" customWidth="1"/>
    <col min="7422" max="7433" width="15.36328125" style="289" bestFit="1" customWidth="1"/>
    <col min="7434" max="7449" width="16.54296875" style="289" bestFit="1" customWidth="1"/>
    <col min="7450" max="7451" width="16.54296875" style="289" customWidth="1"/>
    <col min="7452" max="7452" width="9.26953125" style="289" customWidth="1"/>
    <col min="7453" max="7664" width="9.26953125" style="289"/>
    <col min="7665" max="7665" width="34.81640625" style="289" customWidth="1"/>
    <col min="7666" max="7667" width="13.1796875" style="289" bestFit="1" customWidth="1"/>
    <col min="7668" max="7677" width="14.26953125" style="289" bestFit="1" customWidth="1"/>
    <col min="7678" max="7689" width="15.36328125" style="289" bestFit="1" customWidth="1"/>
    <col min="7690" max="7705" width="16.54296875" style="289" bestFit="1" customWidth="1"/>
    <col min="7706" max="7707" width="16.54296875" style="289" customWidth="1"/>
    <col min="7708" max="7708" width="9.26953125" style="289" customWidth="1"/>
    <col min="7709" max="7920" width="9.26953125" style="289"/>
    <col min="7921" max="7921" width="34.81640625" style="289" customWidth="1"/>
    <col min="7922" max="7923" width="13.1796875" style="289" bestFit="1" customWidth="1"/>
    <col min="7924" max="7933" width="14.26953125" style="289" bestFit="1" customWidth="1"/>
    <col min="7934" max="7945" width="15.36328125" style="289" bestFit="1" customWidth="1"/>
    <col min="7946" max="7961" width="16.54296875" style="289" bestFit="1" customWidth="1"/>
    <col min="7962" max="7963" width="16.54296875" style="289" customWidth="1"/>
    <col min="7964" max="7964" width="9.26953125" style="289" customWidth="1"/>
    <col min="7965" max="8176" width="9.26953125" style="289"/>
    <col min="8177" max="8177" width="34.81640625" style="289" customWidth="1"/>
    <col min="8178" max="8179" width="13.1796875" style="289" bestFit="1" customWidth="1"/>
    <col min="8180" max="8189" width="14.26953125" style="289" bestFit="1" customWidth="1"/>
    <col min="8190" max="8201" width="15.36328125" style="289" bestFit="1" customWidth="1"/>
    <col min="8202" max="8217" width="16.54296875" style="289" bestFit="1" customWidth="1"/>
    <col min="8218" max="8219" width="16.54296875" style="289" customWidth="1"/>
    <col min="8220" max="8220" width="9.26953125" style="289" customWidth="1"/>
    <col min="8221" max="8432" width="9.26953125" style="289"/>
    <col min="8433" max="8433" width="34.81640625" style="289" customWidth="1"/>
    <col min="8434" max="8435" width="13.1796875" style="289" bestFit="1" customWidth="1"/>
    <col min="8436" max="8445" width="14.26953125" style="289" bestFit="1" customWidth="1"/>
    <col min="8446" max="8457" width="15.36328125" style="289" bestFit="1" customWidth="1"/>
    <col min="8458" max="8473" width="16.54296875" style="289" bestFit="1" customWidth="1"/>
    <col min="8474" max="8475" width="16.54296875" style="289" customWidth="1"/>
    <col min="8476" max="8476" width="9.26953125" style="289" customWidth="1"/>
    <col min="8477" max="8688" width="9.26953125" style="289"/>
    <col min="8689" max="8689" width="34.81640625" style="289" customWidth="1"/>
    <col min="8690" max="8691" width="13.1796875" style="289" bestFit="1" customWidth="1"/>
    <col min="8692" max="8701" width="14.26953125" style="289" bestFit="1" customWidth="1"/>
    <col min="8702" max="8713" width="15.36328125" style="289" bestFit="1" customWidth="1"/>
    <col min="8714" max="8729" width="16.54296875" style="289" bestFit="1" customWidth="1"/>
    <col min="8730" max="8731" width="16.54296875" style="289" customWidth="1"/>
    <col min="8732" max="8732" width="9.26953125" style="289" customWidth="1"/>
    <col min="8733" max="8944" width="9.26953125" style="289"/>
    <col min="8945" max="8945" width="34.81640625" style="289" customWidth="1"/>
    <col min="8946" max="8947" width="13.1796875" style="289" bestFit="1" customWidth="1"/>
    <col min="8948" max="8957" width="14.26953125" style="289" bestFit="1" customWidth="1"/>
    <col min="8958" max="8969" width="15.36328125" style="289" bestFit="1" customWidth="1"/>
    <col min="8970" max="8985" width="16.54296875" style="289" bestFit="1" customWidth="1"/>
    <col min="8986" max="8987" width="16.54296875" style="289" customWidth="1"/>
    <col min="8988" max="8988" width="9.26953125" style="289" customWidth="1"/>
    <col min="8989" max="9200" width="9.26953125" style="289"/>
    <col min="9201" max="9201" width="34.81640625" style="289" customWidth="1"/>
    <col min="9202" max="9203" width="13.1796875" style="289" bestFit="1" customWidth="1"/>
    <col min="9204" max="9213" width="14.26953125" style="289" bestFit="1" customWidth="1"/>
    <col min="9214" max="9225" width="15.36328125" style="289" bestFit="1" customWidth="1"/>
    <col min="9226" max="9241" width="16.54296875" style="289" bestFit="1" customWidth="1"/>
    <col min="9242" max="9243" width="16.54296875" style="289" customWidth="1"/>
    <col min="9244" max="9244" width="9.26953125" style="289" customWidth="1"/>
    <col min="9245" max="9456" width="9.26953125" style="289"/>
    <col min="9457" max="9457" width="34.81640625" style="289" customWidth="1"/>
    <col min="9458" max="9459" width="13.1796875" style="289" bestFit="1" customWidth="1"/>
    <col min="9460" max="9469" width="14.26953125" style="289" bestFit="1" customWidth="1"/>
    <col min="9470" max="9481" width="15.36328125" style="289" bestFit="1" customWidth="1"/>
    <col min="9482" max="9497" width="16.54296875" style="289" bestFit="1" customWidth="1"/>
    <col min="9498" max="9499" width="16.54296875" style="289" customWidth="1"/>
    <col min="9500" max="9500" width="9.26953125" style="289" customWidth="1"/>
    <col min="9501" max="9712" width="9.26953125" style="289"/>
    <col min="9713" max="9713" width="34.81640625" style="289" customWidth="1"/>
    <col min="9714" max="9715" width="13.1796875" style="289" bestFit="1" customWidth="1"/>
    <col min="9716" max="9725" width="14.26953125" style="289" bestFit="1" customWidth="1"/>
    <col min="9726" max="9737" width="15.36328125" style="289" bestFit="1" customWidth="1"/>
    <col min="9738" max="9753" width="16.54296875" style="289" bestFit="1" customWidth="1"/>
    <col min="9754" max="9755" width="16.54296875" style="289" customWidth="1"/>
    <col min="9756" max="9756" width="9.26953125" style="289" customWidth="1"/>
    <col min="9757" max="9968" width="9.26953125" style="289"/>
    <col min="9969" max="9969" width="34.81640625" style="289" customWidth="1"/>
    <col min="9970" max="9971" width="13.1796875" style="289" bestFit="1" customWidth="1"/>
    <col min="9972" max="9981" width="14.26953125" style="289" bestFit="1" customWidth="1"/>
    <col min="9982" max="9993" width="15.36328125" style="289" bestFit="1" customWidth="1"/>
    <col min="9994" max="10009" width="16.54296875" style="289" bestFit="1" customWidth="1"/>
    <col min="10010" max="10011" width="16.54296875" style="289" customWidth="1"/>
    <col min="10012" max="10012" width="9.26953125" style="289" customWidth="1"/>
    <col min="10013" max="10224" width="9.26953125" style="289"/>
    <col min="10225" max="10225" width="34.81640625" style="289" customWidth="1"/>
    <col min="10226" max="10227" width="13.1796875" style="289" bestFit="1" customWidth="1"/>
    <col min="10228" max="10237" width="14.26953125" style="289" bestFit="1" customWidth="1"/>
    <col min="10238" max="10249" width="15.36328125" style="289" bestFit="1" customWidth="1"/>
    <col min="10250" max="10265" width="16.54296875" style="289" bestFit="1" customWidth="1"/>
    <col min="10266" max="10267" width="16.54296875" style="289" customWidth="1"/>
    <col min="10268" max="10268" width="9.26953125" style="289" customWidth="1"/>
    <col min="10269" max="10480" width="9.26953125" style="289"/>
    <col min="10481" max="10481" width="34.81640625" style="289" customWidth="1"/>
    <col min="10482" max="10483" width="13.1796875" style="289" bestFit="1" customWidth="1"/>
    <col min="10484" max="10493" width="14.26953125" style="289" bestFit="1" customWidth="1"/>
    <col min="10494" max="10505" width="15.36328125" style="289" bestFit="1" customWidth="1"/>
    <col min="10506" max="10521" width="16.54296875" style="289" bestFit="1" customWidth="1"/>
    <col min="10522" max="10523" width="16.54296875" style="289" customWidth="1"/>
    <col min="10524" max="10524" width="9.26953125" style="289" customWidth="1"/>
    <col min="10525" max="10736" width="9.26953125" style="289"/>
    <col min="10737" max="10737" width="34.81640625" style="289" customWidth="1"/>
    <col min="10738" max="10739" width="13.1796875" style="289" bestFit="1" customWidth="1"/>
    <col min="10740" max="10749" width="14.26953125" style="289" bestFit="1" customWidth="1"/>
    <col min="10750" max="10761" width="15.36328125" style="289" bestFit="1" customWidth="1"/>
    <col min="10762" max="10777" width="16.54296875" style="289" bestFit="1" customWidth="1"/>
    <col min="10778" max="10779" width="16.54296875" style="289" customWidth="1"/>
    <col min="10780" max="10780" width="9.26953125" style="289" customWidth="1"/>
    <col min="10781" max="10992" width="9.26953125" style="289"/>
    <col min="10993" max="10993" width="34.81640625" style="289" customWidth="1"/>
    <col min="10994" max="10995" width="13.1796875" style="289" bestFit="1" customWidth="1"/>
    <col min="10996" max="11005" width="14.26953125" style="289" bestFit="1" customWidth="1"/>
    <col min="11006" max="11017" width="15.36328125" style="289" bestFit="1" customWidth="1"/>
    <col min="11018" max="11033" width="16.54296875" style="289" bestFit="1" customWidth="1"/>
    <col min="11034" max="11035" width="16.54296875" style="289" customWidth="1"/>
    <col min="11036" max="11036" width="9.26953125" style="289" customWidth="1"/>
    <col min="11037" max="11248" width="9.26953125" style="289"/>
    <col min="11249" max="11249" width="34.81640625" style="289" customWidth="1"/>
    <col min="11250" max="11251" width="13.1796875" style="289" bestFit="1" customWidth="1"/>
    <col min="11252" max="11261" width="14.26953125" style="289" bestFit="1" customWidth="1"/>
    <col min="11262" max="11273" width="15.36328125" style="289" bestFit="1" customWidth="1"/>
    <col min="11274" max="11289" width="16.54296875" style="289" bestFit="1" customWidth="1"/>
    <col min="11290" max="11291" width="16.54296875" style="289" customWidth="1"/>
    <col min="11292" max="11292" width="9.26953125" style="289" customWidth="1"/>
    <col min="11293" max="11504" width="9.26953125" style="289"/>
    <col min="11505" max="11505" width="34.81640625" style="289" customWidth="1"/>
    <col min="11506" max="11507" width="13.1796875" style="289" bestFit="1" customWidth="1"/>
    <col min="11508" max="11517" width="14.26953125" style="289" bestFit="1" customWidth="1"/>
    <col min="11518" max="11529" width="15.36328125" style="289" bestFit="1" customWidth="1"/>
    <col min="11530" max="11545" width="16.54296875" style="289" bestFit="1" customWidth="1"/>
    <col min="11546" max="11547" width="16.54296875" style="289" customWidth="1"/>
    <col min="11548" max="11548" width="9.26953125" style="289" customWidth="1"/>
    <col min="11549" max="11760" width="9.26953125" style="289"/>
    <col min="11761" max="11761" width="34.81640625" style="289" customWidth="1"/>
    <col min="11762" max="11763" width="13.1796875" style="289" bestFit="1" customWidth="1"/>
    <col min="11764" max="11773" width="14.26953125" style="289" bestFit="1" customWidth="1"/>
    <col min="11774" max="11785" width="15.36328125" style="289" bestFit="1" customWidth="1"/>
    <col min="11786" max="11801" width="16.54296875" style="289" bestFit="1" customWidth="1"/>
    <col min="11802" max="11803" width="16.54296875" style="289" customWidth="1"/>
    <col min="11804" max="11804" width="9.26953125" style="289" customWidth="1"/>
    <col min="11805" max="12016" width="9.26953125" style="289"/>
    <col min="12017" max="12017" width="34.81640625" style="289" customWidth="1"/>
    <col min="12018" max="12019" width="13.1796875" style="289" bestFit="1" customWidth="1"/>
    <col min="12020" max="12029" width="14.26953125" style="289" bestFit="1" customWidth="1"/>
    <col min="12030" max="12041" width="15.36328125" style="289" bestFit="1" customWidth="1"/>
    <col min="12042" max="12057" width="16.54296875" style="289" bestFit="1" customWidth="1"/>
    <col min="12058" max="12059" width="16.54296875" style="289" customWidth="1"/>
    <col min="12060" max="12060" width="9.26953125" style="289" customWidth="1"/>
    <col min="12061" max="12272" width="9.26953125" style="289"/>
    <col min="12273" max="12273" width="34.81640625" style="289" customWidth="1"/>
    <col min="12274" max="12275" width="13.1796875" style="289" bestFit="1" customWidth="1"/>
    <col min="12276" max="12285" width="14.26953125" style="289" bestFit="1" customWidth="1"/>
    <col min="12286" max="12297" width="15.36328125" style="289" bestFit="1" customWidth="1"/>
    <col min="12298" max="12313" width="16.54296875" style="289" bestFit="1" customWidth="1"/>
    <col min="12314" max="12315" width="16.54296875" style="289" customWidth="1"/>
    <col min="12316" max="12316" width="9.26953125" style="289" customWidth="1"/>
    <col min="12317" max="12528" width="9.26953125" style="289"/>
    <col min="12529" max="12529" width="34.81640625" style="289" customWidth="1"/>
    <col min="12530" max="12531" width="13.1796875" style="289" bestFit="1" customWidth="1"/>
    <col min="12532" max="12541" width="14.26953125" style="289" bestFit="1" customWidth="1"/>
    <col min="12542" max="12553" width="15.36328125" style="289" bestFit="1" customWidth="1"/>
    <col min="12554" max="12569" width="16.54296875" style="289" bestFit="1" customWidth="1"/>
    <col min="12570" max="12571" width="16.54296875" style="289" customWidth="1"/>
    <col min="12572" max="12572" width="9.26953125" style="289" customWidth="1"/>
    <col min="12573" max="12784" width="9.26953125" style="289"/>
    <col min="12785" max="12785" width="34.81640625" style="289" customWidth="1"/>
    <col min="12786" max="12787" width="13.1796875" style="289" bestFit="1" customWidth="1"/>
    <col min="12788" max="12797" width="14.26953125" style="289" bestFit="1" customWidth="1"/>
    <col min="12798" max="12809" width="15.36328125" style="289" bestFit="1" customWidth="1"/>
    <col min="12810" max="12825" width="16.54296875" style="289" bestFit="1" customWidth="1"/>
    <col min="12826" max="12827" width="16.54296875" style="289" customWidth="1"/>
    <col min="12828" max="12828" width="9.26953125" style="289" customWidth="1"/>
    <col min="12829" max="13040" width="9.26953125" style="289"/>
    <col min="13041" max="13041" width="34.81640625" style="289" customWidth="1"/>
    <col min="13042" max="13043" width="13.1796875" style="289" bestFit="1" customWidth="1"/>
    <col min="13044" max="13053" width="14.26953125" style="289" bestFit="1" customWidth="1"/>
    <col min="13054" max="13065" width="15.36328125" style="289" bestFit="1" customWidth="1"/>
    <col min="13066" max="13081" width="16.54296875" style="289" bestFit="1" customWidth="1"/>
    <col min="13082" max="13083" width="16.54296875" style="289" customWidth="1"/>
    <col min="13084" max="13084" width="9.26953125" style="289" customWidth="1"/>
    <col min="13085" max="13296" width="9.26953125" style="289"/>
    <col min="13297" max="13297" width="34.81640625" style="289" customWidth="1"/>
    <col min="13298" max="13299" width="13.1796875" style="289" bestFit="1" customWidth="1"/>
    <col min="13300" max="13309" width="14.26953125" style="289" bestFit="1" customWidth="1"/>
    <col min="13310" max="13321" width="15.36328125" style="289" bestFit="1" customWidth="1"/>
    <col min="13322" max="13337" width="16.54296875" style="289" bestFit="1" customWidth="1"/>
    <col min="13338" max="13339" width="16.54296875" style="289" customWidth="1"/>
    <col min="13340" max="13340" width="9.26953125" style="289" customWidth="1"/>
    <col min="13341" max="13552" width="9.26953125" style="289"/>
    <col min="13553" max="13553" width="34.81640625" style="289" customWidth="1"/>
    <col min="13554" max="13555" width="13.1796875" style="289" bestFit="1" customWidth="1"/>
    <col min="13556" max="13565" width="14.26953125" style="289" bestFit="1" customWidth="1"/>
    <col min="13566" max="13577" width="15.36328125" style="289" bestFit="1" customWidth="1"/>
    <col min="13578" max="13593" width="16.54296875" style="289" bestFit="1" customWidth="1"/>
    <col min="13594" max="13595" width="16.54296875" style="289" customWidth="1"/>
    <col min="13596" max="13596" width="9.26953125" style="289" customWidth="1"/>
    <col min="13597" max="13808" width="9.26953125" style="289"/>
    <col min="13809" max="13809" width="34.81640625" style="289" customWidth="1"/>
    <col min="13810" max="13811" width="13.1796875" style="289" bestFit="1" customWidth="1"/>
    <col min="13812" max="13821" width="14.26953125" style="289" bestFit="1" customWidth="1"/>
    <col min="13822" max="13833" width="15.36328125" style="289" bestFit="1" customWidth="1"/>
    <col min="13834" max="13849" width="16.54296875" style="289" bestFit="1" customWidth="1"/>
    <col min="13850" max="13851" width="16.54296875" style="289" customWidth="1"/>
    <col min="13852" max="13852" width="9.26953125" style="289" customWidth="1"/>
    <col min="13853" max="14064" width="9.26953125" style="289"/>
    <col min="14065" max="14065" width="34.81640625" style="289" customWidth="1"/>
    <col min="14066" max="14067" width="13.1796875" style="289" bestFit="1" customWidth="1"/>
    <col min="14068" max="14077" width="14.26953125" style="289" bestFit="1" customWidth="1"/>
    <col min="14078" max="14089" width="15.36328125" style="289" bestFit="1" customWidth="1"/>
    <col min="14090" max="14105" width="16.54296875" style="289" bestFit="1" customWidth="1"/>
    <col min="14106" max="14107" width="16.54296875" style="289" customWidth="1"/>
    <col min="14108" max="14108" width="9.26953125" style="289" customWidth="1"/>
    <col min="14109" max="14320" width="9.26953125" style="289"/>
    <col min="14321" max="14321" width="34.81640625" style="289" customWidth="1"/>
    <col min="14322" max="14323" width="13.1796875" style="289" bestFit="1" customWidth="1"/>
    <col min="14324" max="14333" width="14.26953125" style="289" bestFit="1" customWidth="1"/>
    <col min="14334" max="14345" width="15.36328125" style="289" bestFit="1" customWidth="1"/>
    <col min="14346" max="14361" width="16.54296875" style="289" bestFit="1" customWidth="1"/>
    <col min="14362" max="14363" width="16.54296875" style="289" customWidth="1"/>
    <col min="14364" max="14364" width="9.26953125" style="289" customWidth="1"/>
    <col min="14365" max="14576" width="9.26953125" style="289"/>
    <col min="14577" max="14577" width="34.81640625" style="289" customWidth="1"/>
    <col min="14578" max="14579" width="13.1796875" style="289" bestFit="1" customWidth="1"/>
    <col min="14580" max="14589" width="14.26953125" style="289" bestFit="1" customWidth="1"/>
    <col min="14590" max="14601" width="15.36328125" style="289" bestFit="1" customWidth="1"/>
    <col min="14602" max="14617" width="16.54296875" style="289" bestFit="1" customWidth="1"/>
    <col min="14618" max="14619" width="16.54296875" style="289" customWidth="1"/>
    <col min="14620" max="14620" width="9.26953125" style="289" customWidth="1"/>
    <col min="14621" max="14832" width="9.26953125" style="289"/>
    <col min="14833" max="14833" width="34.81640625" style="289" customWidth="1"/>
    <col min="14834" max="14835" width="13.1796875" style="289" bestFit="1" customWidth="1"/>
    <col min="14836" max="14845" width="14.26953125" style="289" bestFit="1" customWidth="1"/>
    <col min="14846" max="14857" width="15.36328125" style="289" bestFit="1" customWidth="1"/>
    <col min="14858" max="14873" width="16.54296875" style="289" bestFit="1" customWidth="1"/>
    <col min="14874" max="14875" width="16.54296875" style="289" customWidth="1"/>
    <col min="14876" max="14876" width="9.26953125" style="289" customWidth="1"/>
    <col min="14877" max="15088" width="9.26953125" style="289"/>
    <col min="15089" max="15089" width="34.81640625" style="289" customWidth="1"/>
    <col min="15090" max="15091" width="13.1796875" style="289" bestFit="1" customWidth="1"/>
    <col min="15092" max="15101" width="14.26953125" style="289" bestFit="1" customWidth="1"/>
    <col min="15102" max="15113" width="15.36328125" style="289" bestFit="1" customWidth="1"/>
    <col min="15114" max="15129" width="16.54296875" style="289" bestFit="1" customWidth="1"/>
    <col min="15130" max="15131" width="16.54296875" style="289" customWidth="1"/>
    <col min="15132" max="15132" width="9.26953125" style="289" customWidth="1"/>
    <col min="15133" max="15344" width="9.26953125" style="289"/>
    <col min="15345" max="15345" width="34.81640625" style="289" customWidth="1"/>
    <col min="15346" max="15347" width="13.1796875" style="289" bestFit="1" customWidth="1"/>
    <col min="15348" max="15357" width="14.26953125" style="289" bestFit="1" customWidth="1"/>
    <col min="15358" max="15369" width="15.36328125" style="289" bestFit="1" customWidth="1"/>
    <col min="15370" max="15385" width="16.54296875" style="289" bestFit="1" customWidth="1"/>
    <col min="15386" max="15387" width="16.54296875" style="289" customWidth="1"/>
    <col min="15388" max="15388" width="9.26953125" style="289" customWidth="1"/>
    <col min="15389" max="15600" width="9.26953125" style="289"/>
    <col min="15601" max="15601" width="34.81640625" style="289" customWidth="1"/>
    <col min="15602" max="15603" width="13.1796875" style="289" bestFit="1" customWidth="1"/>
    <col min="15604" max="15613" width="14.26953125" style="289" bestFit="1" customWidth="1"/>
    <col min="15614" max="15625" width="15.36328125" style="289" bestFit="1" customWidth="1"/>
    <col min="15626" max="15641" width="16.54296875" style="289" bestFit="1" customWidth="1"/>
    <col min="15642" max="15643" width="16.54296875" style="289" customWidth="1"/>
    <col min="15644" max="15644" width="9.26953125" style="289" customWidth="1"/>
    <col min="15645" max="15856" width="9.26953125" style="289"/>
    <col min="15857" max="15857" width="34.81640625" style="289" customWidth="1"/>
    <col min="15858" max="15859" width="13.1796875" style="289" bestFit="1" customWidth="1"/>
    <col min="15860" max="15869" width="14.26953125" style="289" bestFit="1" customWidth="1"/>
    <col min="15870" max="15881" width="15.36328125" style="289" bestFit="1" customWidth="1"/>
    <col min="15882" max="15897" width="16.54296875" style="289" bestFit="1" customWidth="1"/>
    <col min="15898" max="15899" width="16.54296875" style="289" customWidth="1"/>
    <col min="15900" max="15900" width="9.26953125" style="289" customWidth="1"/>
    <col min="15901" max="16112" width="9.26953125" style="289"/>
    <col min="16113" max="16113" width="34.81640625" style="289" customWidth="1"/>
    <col min="16114" max="16115" width="13.1796875" style="289" bestFit="1" customWidth="1"/>
    <col min="16116" max="16125" width="14.26953125" style="289" bestFit="1" customWidth="1"/>
    <col min="16126" max="16137" width="15.36328125" style="289" bestFit="1" customWidth="1"/>
    <col min="16138" max="16153" width="16.54296875" style="289" bestFit="1" customWidth="1"/>
    <col min="16154" max="16155" width="16.54296875" style="289" customWidth="1"/>
    <col min="16156" max="16156" width="9.26953125" style="289" customWidth="1"/>
    <col min="16157" max="16384" width="9.26953125" style="289"/>
  </cols>
  <sheetData>
    <row r="1" spans="1:19" s="136" customFormat="1" ht="15" customHeight="1">
      <c r="A1" s="136" t="s">
        <v>1948</v>
      </c>
    </row>
    <row r="2" spans="1:19" s="136" customFormat="1" ht="15" customHeight="1">
      <c r="A2" s="1163" t="s">
        <v>1888</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c r="S3" s="7"/>
    </row>
    <row r="4" spans="1:19" ht="15" customHeight="1">
      <c r="A4" s="896" t="s">
        <v>1889</v>
      </c>
      <c r="B4" s="907">
        <v>87.622739527346454</v>
      </c>
      <c r="C4" s="907">
        <v>90.56243096318515</v>
      </c>
      <c r="D4" s="907">
        <v>84.659745387862941</v>
      </c>
      <c r="E4" s="907">
        <v>91.558092192265249</v>
      </c>
      <c r="F4" s="907">
        <v>85.365097478748979</v>
      </c>
      <c r="G4" s="907">
        <v>84.419384962958972</v>
      </c>
      <c r="H4" s="907">
        <v>81.733405768190636</v>
      </c>
      <c r="I4" s="907">
        <v>83.869335072051371</v>
      </c>
      <c r="J4" s="907">
        <v>87.324210561716228</v>
      </c>
      <c r="K4" s="907">
        <v>80.750734565804919</v>
      </c>
      <c r="L4" s="907">
        <v>85.693373120882825</v>
      </c>
      <c r="M4" s="907">
        <v>84.225545365393756</v>
      </c>
      <c r="N4" s="907">
        <v>82.377383690732358</v>
      </c>
      <c r="O4" s="907">
        <v>66.899824299861564</v>
      </c>
      <c r="P4" s="907">
        <v>68.339814591861298</v>
      </c>
      <c r="Q4" s="907">
        <v>69.078115662207509</v>
      </c>
      <c r="S4" s="285" t="s">
        <v>13</v>
      </c>
    </row>
    <row r="5" spans="1:19" ht="15" customHeight="1">
      <c r="A5" s="896" t="s">
        <v>1890</v>
      </c>
      <c r="B5" s="907">
        <v>2.0603060765604542</v>
      </c>
      <c r="C5" s="907">
        <v>3.8005630202625658</v>
      </c>
      <c r="D5" s="907">
        <v>5.8785789105586286</v>
      </c>
      <c r="E5" s="907">
        <v>4.9463578064388996</v>
      </c>
      <c r="F5" s="907">
        <v>6.2539661783538962</v>
      </c>
      <c r="G5" s="907">
        <v>6.9464635766962104</v>
      </c>
      <c r="H5" s="907">
        <v>9.4446380455374666</v>
      </c>
      <c r="I5" s="907">
        <v>8.84018211520665</v>
      </c>
      <c r="J5" s="907">
        <v>7.3791392156007944</v>
      </c>
      <c r="K5" s="907">
        <v>13.11297126598939</v>
      </c>
      <c r="L5" s="907">
        <v>11.839013978533149</v>
      </c>
      <c r="M5" s="907">
        <v>10.774307323868969</v>
      </c>
      <c r="N5" s="907">
        <v>12.951695481190177</v>
      </c>
      <c r="O5" s="907">
        <v>12.546587157917156</v>
      </c>
      <c r="P5" s="907">
        <v>11.90157717312786</v>
      </c>
      <c r="Q5" s="907">
        <v>12.080230313060268</v>
      </c>
      <c r="S5" s="499"/>
    </row>
    <row r="6" spans="1:19" ht="15" customHeight="1">
      <c r="A6" s="896" t="s">
        <v>1891</v>
      </c>
      <c r="B6" s="907">
        <v>14.433993201205015</v>
      </c>
      <c r="C6" s="907">
        <v>6.701353924361138</v>
      </c>
      <c r="D6" s="907">
        <v>7.4352472803284888</v>
      </c>
      <c r="E6" s="907">
        <v>9.5242866185963067</v>
      </c>
      <c r="F6" s="907">
        <v>12.25699587022846</v>
      </c>
      <c r="G6" s="907">
        <v>11.77990023042064</v>
      </c>
      <c r="H6" s="907">
        <v>14.805539444260138</v>
      </c>
      <c r="I6" s="907">
        <v>14.020817241545172</v>
      </c>
      <c r="J6" s="907">
        <v>11.18638890685091</v>
      </c>
      <c r="K6" s="907">
        <v>17.03953962833306</v>
      </c>
      <c r="L6" s="907">
        <v>11.878938020484105</v>
      </c>
      <c r="M6" s="907">
        <v>11.70741562251413</v>
      </c>
      <c r="N6" s="907">
        <v>12.009349261705127</v>
      </c>
      <c r="O6" s="907">
        <v>24.687866041955065</v>
      </c>
      <c r="P6" s="907">
        <v>23.024018781603662</v>
      </c>
      <c r="Q6" s="907">
        <v>20.871546453362754</v>
      </c>
    </row>
    <row r="7" spans="1:19" ht="15" customHeight="1">
      <c r="A7" s="896" t="s">
        <v>1892</v>
      </c>
      <c r="B7" s="907">
        <v>11.449189083029065</v>
      </c>
      <c r="C7" s="907">
        <v>11.989711126533861</v>
      </c>
      <c r="D7" s="907">
        <v>15.672839149174425</v>
      </c>
      <c r="E7" s="907">
        <v>24.001444651981238</v>
      </c>
      <c r="F7" s="907">
        <v>22.730182342614462</v>
      </c>
      <c r="G7" s="907">
        <v>20.414633694675459</v>
      </c>
      <c r="H7" s="907">
        <v>19.340062087447315</v>
      </c>
      <c r="I7" s="907">
        <v>39.962844734671002</v>
      </c>
      <c r="J7" s="907">
        <v>40.21163584643579</v>
      </c>
      <c r="K7" s="907">
        <v>31.372604845443842</v>
      </c>
      <c r="L7" s="907">
        <v>45.382886917710408</v>
      </c>
      <c r="M7" s="907">
        <v>42.978118042198219</v>
      </c>
      <c r="N7" s="907">
        <v>33.505231134525488</v>
      </c>
      <c r="O7" s="907">
        <v>37.190860930678312</v>
      </c>
      <c r="P7" s="907">
        <v>36.895015651336379</v>
      </c>
      <c r="Q7" s="907">
        <v>27.826046982025467</v>
      </c>
    </row>
    <row r="8" spans="1:19" ht="15" customHeight="1">
      <c r="A8" s="896" t="s">
        <v>1893</v>
      </c>
      <c r="B8" s="907">
        <v>15.566227888140974</v>
      </c>
      <c r="C8" s="907">
        <v>13.054059034342707</v>
      </c>
      <c r="D8" s="907">
        <v>13.64641072792447</v>
      </c>
      <c r="E8" s="907">
        <v>30.030181269281712</v>
      </c>
      <c r="F8" s="907">
        <v>26.606241869945784</v>
      </c>
      <c r="G8" s="907">
        <v>23.560382464751285</v>
      </c>
      <c r="H8" s="907">
        <v>25.323645345435551</v>
      </c>
      <c r="I8" s="907">
        <v>46.693179163474205</v>
      </c>
      <c r="J8" s="907">
        <v>46.101374530603721</v>
      </c>
      <c r="K8" s="907">
        <v>42.275850305571204</v>
      </c>
      <c r="L8" s="907">
        <v>54.794212037610492</v>
      </c>
      <c r="M8" s="907">
        <v>49.685386353975076</v>
      </c>
      <c r="N8" s="907">
        <v>40.84365956815315</v>
      </c>
      <c r="O8" s="907">
        <v>41.325138430412096</v>
      </c>
      <c r="P8" s="907">
        <v>40.160426197929212</v>
      </c>
      <c r="Q8" s="907">
        <v>29.855939410656003</v>
      </c>
    </row>
    <row r="9" spans="1:19" s="136" customFormat="1" ht="15" customHeight="1">
      <c r="A9" s="898" t="s">
        <v>1857</v>
      </c>
      <c r="B9" s="908">
        <v>100</v>
      </c>
      <c r="C9" s="908">
        <v>100</v>
      </c>
      <c r="D9" s="908">
        <v>100</v>
      </c>
      <c r="E9" s="908">
        <v>100</v>
      </c>
      <c r="F9" s="908">
        <v>100</v>
      </c>
      <c r="G9" s="908">
        <v>100</v>
      </c>
      <c r="H9" s="908">
        <v>100</v>
      </c>
      <c r="I9" s="908">
        <v>100</v>
      </c>
      <c r="J9" s="908">
        <v>100</v>
      </c>
      <c r="K9" s="908">
        <v>100</v>
      </c>
      <c r="L9" s="908">
        <v>100</v>
      </c>
      <c r="M9" s="908">
        <v>100</v>
      </c>
      <c r="N9" s="908">
        <v>100</v>
      </c>
      <c r="O9" s="908">
        <v>100</v>
      </c>
      <c r="P9" s="908">
        <v>100</v>
      </c>
      <c r="Q9" s="908">
        <v>100</v>
      </c>
    </row>
    <row r="11" spans="1:19" s="287" customFormat="1" ht="15" customHeight="1">
      <c r="A11" s="287" t="s">
        <v>1935</v>
      </c>
    </row>
  </sheetData>
  <mergeCells count="2">
    <mergeCell ref="A2:A3"/>
    <mergeCell ref="B2:Q2"/>
  </mergeCells>
  <hyperlinks>
    <hyperlink ref="S4" location="'Content Page'!A1" display="Back to Content Page"/>
  </hyperlinks>
  <pageMargins left="0.7" right="0.7" top="0.75" bottom="0.75" header="0.3" footer="0.3"/>
  <drawing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9"/>
  <sheetViews>
    <sheetView topLeftCell="F1" zoomScale="95" zoomScaleNormal="95" workbookViewId="0">
      <selection activeCell="A9" sqref="A9"/>
    </sheetView>
  </sheetViews>
  <sheetFormatPr defaultColWidth="9.1796875" defaultRowHeight="15" customHeight="1"/>
  <cols>
    <col min="1" max="1" width="52.81640625" style="289" customWidth="1"/>
    <col min="2" max="17" width="9.7265625" style="289" customWidth="1"/>
    <col min="18" max="25" width="14" style="289" bestFit="1" customWidth="1"/>
    <col min="26" max="16384" width="9.1796875" style="289"/>
  </cols>
  <sheetData>
    <row r="1" spans="1:19" s="136" customFormat="1" ht="15" customHeight="1">
      <c r="A1" s="136" t="s">
        <v>1949</v>
      </c>
    </row>
    <row r="2" spans="1:19" s="136" customFormat="1" ht="15" customHeight="1">
      <c r="A2" s="1163" t="s">
        <v>1845</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c r="S3" s="7"/>
    </row>
    <row r="4" spans="1:19" ht="15" customHeight="1">
      <c r="A4" s="896" t="s">
        <v>66</v>
      </c>
      <c r="B4" s="913" t="s">
        <v>8</v>
      </c>
      <c r="C4" s="913">
        <v>-0.98200862078677176</v>
      </c>
      <c r="D4" s="913">
        <v>-3.9252601625317283</v>
      </c>
      <c r="E4" s="913">
        <v>0.77484979696231449</v>
      </c>
      <c r="F4" s="913">
        <v>1.3282193498757664</v>
      </c>
      <c r="G4" s="913">
        <v>0.50955900158588463</v>
      </c>
      <c r="H4" s="913">
        <v>5.6352515116857518</v>
      </c>
      <c r="I4" s="913">
        <v>2.5411789200558133</v>
      </c>
      <c r="J4" s="913">
        <v>2.5782714572579692</v>
      </c>
      <c r="K4" s="913">
        <v>2.6752528273117804</v>
      </c>
      <c r="L4" s="913">
        <v>3.7167237207444117</v>
      </c>
      <c r="M4" s="913">
        <v>3.6295275772276341</v>
      </c>
      <c r="N4" s="913">
        <v>3.5210983407218492</v>
      </c>
      <c r="O4" s="913">
        <v>4.2972335504690733</v>
      </c>
      <c r="P4" s="913">
        <v>4.7135267211322116</v>
      </c>
      <c r="Q4" s="913">
        <v>5</v>
      </c>
      <c r="S4" s="285" t="s">
        <v>13</v>
      </c>
    </row>
    <row r="5" spans="1:19" ht="15" customHeight="1">
      <c r="A5" s="896" t="s">
        <v>1846</v>
      </c>
      <c r="B5" s="913" t="s">
        <v>8</v>
      </c>
      <c r="C5" s="913">
        <v>3.9240561128975457</v>
      </c>
      <c r="D5" s="913">
        <v>6.5944386237122785</v>
      </c>
      <c r="E5" s="913">
        <v>12.811679811240879</v>
      </c>
      <c r="F5" s="913">
        <v>0.96137550291439311</v>
      </c>
      <c r="G5" s="913">
        <v>2.7990034484887616</v>
      </c>
      <c r="H5" s="913">
        <v>-10.652512813092301</v>
      </c>
      <c r="I5" s="913">
        <v>2.2782912981242731</v>
      </c>
      <c r="J5" s="913">
        <v>11.189444122372663</v>
      </c>
      <c r="K5" s="913">
        <v>0.79576562273425111</v>
      </c>
      <c r="L5" s="913">
        <v>235.5099324205724</v>
      </c>
      <c r="M5" s="913">
        <v>23.853888909061922</v>
      </c>
      <c r="N5" s="913">
        <v>9.8443985065623991</v>
      </c>
      <c r="O5" s="913">
        <v>10.15348106001781</v>
      </c>
      <c r="P5" s="913">
        <v>19.420167330253065</v>
      </c>
      <c r="Q5" s="913">
        <v>9.5</v>
      </c>
      <c r="S5" s="499"/>
    </row>
    <row r="6" spans="1:19" ht="15" customHeight="1">
      <c r="A6" s="896" t="s">
        <v>1847</v>
      </c>
      <c r="B6" s="913" t="s">
        <v>8</v>
      </c>
      <c r="C6" s="913">
        <v>-13.680058519734501</v>
      </c>
      <c r="D6" s="913">
        <v>3.9936274846778019</v>
      </c>
      <c r="E6" s="913">
        <v>-4.3624573059059486</v>
      </c>
      <c r="F6" s="913">
        <v>4.0250173599703203</v>
      </c>
      <c r="G6" s="913">
        <v>18.215906183212411</v>
      </c>
      <c r="H6" s="913">
        <v>8.2206556589795525</v>
      </c>
      <c r="I6" s="913">
        <v>4.8726674676376831</v>
      </c>
      <c r="J6" s="913">
        <v>2.5058878937851858</v>
      </c>
      <c r="K6" s="913">
        <v>1.8042536109513492</v>
      </c>
      <c r="L6" s="913">
        <v>-35.482138386273121</v>
      </c>
      <c r="M6" s="913">
        <v>1.837981248167722</v>
      </c>
      <c r="N6" s="913">
        <v>5.3325951632505024</v>
      </c>
      <c r="O6" s="913">
        <v>10.064408164281957</v>
      </c>
      <c r="P6" s="913">
        <v>9.8697658097074026</v>
      </c>
      <c r="Q6" s="913">
        <v>9.3000000000000007</v>
      </c>
    </row>
    <row r="7" spans="1:19" ht="15" customHeight="1">
      <c r="A7" s="896" t="s">
        <v>1848</v>
      </c>
      <c r="B7" s="913" t="s">
        <v>8</v>
      </c>
      <c r="C7" s="913">
        <v>11.901564734476722</v>
      </c>
      <c r="D7" s="913">
        <v>-1.576766522060268</v>
      </c>
      <c r="E7" s="913">
        <v>7.2163957185820209</v>
      </c>
      <c r="F7" s="913">
        <v>13.315089916803373</v>
      </c>
      <c r="G7" s="913">
        <v>10.541845612263302</v>
      </c>
      <c r="H7" s="913">
        <v>5.8624307870235981</v>
      </c>
      <c r="I7" s="913">
        <v>1.5798054063322269</v>
      </c>
      <c r="J7" s="913">
        <v>-2.1852286894746982</v>
      </c>
      <c r="K7" s="913">
        <v>-16.086775893858501</v>
      </c>
      <c r="L7" s="913">
        <v>7.4030569743511023</v>
      </c>
      <c r="M7" s="913">
        <v>-3.3986965534622158</v>
      </c>
      <c r="N7" s="913">
        <v>5.4266421232177038</v>
      </c>
      <c r="O7" s="913">
        <v>8.5380912559945443</v>
      </c>
      <c r="P7" s="913">
        <v>6.2217462418069545</v>
      </c>
      <c r="Q7" s="913">
        <v>-1.2</v>
      </c>
    </row>
    <row r="8" spans="1:19" ht="15" customHeight="1">
      <c r="A8" s="896" t="s">
        <v>1849</v>
      </c>
      <c r="B8" s="913" t="s">
        <v>8</v>
      </c>
      <c r="C8" s="913">
        <v>9.943261584476673</v>
      </c>
      <c r="D8" s="913">
        <v>8.0889345767395753</v>
      </c>
      <c r="E8" s="913">
        <v>23.613963157388284</v>
      </c>
      <c r="F8" s="913">
        <v>24.875628445370396</v>
      </c>
      <c r="G8" s="913">
        <v>21.871156544791262</v>
      </c>
      <c r="H8" s="913">
        <v>-0.38907326207157666</v>
      </c>
      <c r="I8" s="913">
        <v>5.1720185641199947</v>
      </c>
      <c r="J8" s="913">
        <v>3.6038087962502914</v>
      </c>
      <c r="K8" s="913">
        <v>5.6907036955925321</v>
      </c>
      <c r="L8" s="913">
        <v>1.2948825959523447</v>
      </c>
      <c r="M8" s="913">
        <v>17.91766249787841</v>
      </c>
      <c r="N8" s="913">
        <v>184.02561897807806</v>
      </c>
      <c r="O8" s="913">
        <v>-53.590872865055275</v>
      </c>
      <c r="P8" s="913">
        <v>0.99615409180383097</v>
      </c>
      <c r="Q8" s="913">
        <v>1.1000000000000001</v>
      </c>
    </row>
    <row r="9" spans="1:19" ht="15" customHeight="1">
      <c r="A9" s="896" t="s">
        <v>1850</v>
      </c>
      <c r="B9" s="913" t="s">
        <v>8</v>
      </c>
      <c r="C9" s="913">
        <v>2.2955724407922418</v>
      </c>
      <c r="D9" s="913">
        <v>-0.15990672243695769</v>
      </c>
      <c r="E9" s="913">
        <v>1.899880228404399</v>
      </c>
      <c r="F9" s="913">
        <v>12.611146318580154</v>
      </c>
      <c r="G9" s="913">
        <v>4.2139390723257293</v>
      </c>
      <c r="H9" s="913">
        <v>9.4650971611385302</v>
      </c>
      <c r="I9" s="913">
        <v>11.75774268673095</v>
      </c>
      <c r="J9" s="913">
        <v>10.2711830039473</v>
      </c>
      <c r="K9" s="913">
        <v>9.366902085004412</v>
      </c>
      <c r="L9" s="913">
        <v>-2.6527998524183261</v>
      </c>
      <c r="M9" s="913">
        <v>0.86039056422305293</v>
      </c>
      <c r="N9" s="913">
        <v>11.392505161278876</v>
      </c>
      <c r="O9" s="913">
        <v>8.2298678433255077</v>
      </c>
      <c r="P9" s="913">
        <v>4.5613810700035629</v>
      </c>
      <c r="Q9" s="913">
        <v>6.6</v>
      </c>
    </row>
    <row r="10" spans="1:19" ht="15" customHeight="1">
      <c r="A10" s="896" t="s">
        <v>1851</v>
      </c>
      <c r="B10" s="913" t="s">
        <v>8</v>
      </c>
      <c r="C10" s="913">
        <v>11.42744923500301</v>
      </c>
      <c r="D10" s="913">
        <v>17.880794424820962</v>
      </c>
      <c r="E10" s="913">
        <v>26.85962617199111</v>
      </c>
      <c r="F10" s="913">
        <v>7.931408595180784</v>
      </c>
      <c r="G10" s="913">
        <v>3.3983859002530323</v>
      </c>
      <c r="H10" s="913">
        <v>7.0402709050080716</v>
      </c>
      <c r="I10" s="913">
        <v>16.057211745925358</v>
      </c>
      <c r="J10" s="913">
        <v>9.204402773332248</v>
      </c>
      <c r="K10" s="913">
        <v>-2.5704485074171686</v>
      </c>
      <c r="L10" s="913">
        <v>-5.1449467236200093</v>
      </c>
      <c r="M10" s="913">
        <v>0.55819574287158957</v>
      </c>
      <c r="N10" s="913">
        <v>6.0174693959147874</v>
      </c>
      <c r="O10" s="913">
        <v>9.5788718943763911</v>
      </c>
      <c r="P10" s="913">
        <v>5.9666012490454392</v>
      </c>
      <c r="Q10" s="913">
        <v>10.1</v>
      </c>
    </row>
    <row r="11" spans="1:19" ht="15" customHeight="1">
      <c r="A11" s="896" t="s">
        <v>1852</v>
      </c>
      <c r="B11" s="913" t="s">
        <v>8</v>
      </c>
      <c r="C11" s="913">
        <v>-7.2382718421027334</v>
      </c>
      <c r="D11" s="913">
        <v>2.8096761452665504</v>
      </c>
      <c r="E11" s="913">
        <v>5.8524207707274485</v>
      </c>
      <c r="F11" s="913">
        <v>7.1878062026915046</v>
      </c>
      <c r="G11" s="913">
        <v>2.1897950548923006</v>
      </c>
      <c r="H11" s="913">
        <v>-10.116147911809364</v>
      </c>
      <c r="I11" s="913">
        <v>6.7877742353714439</v>
      </c>
      <c r="J11" s="913">
        <v>6.6752676765356398</v>
      </c>
      <c r="K11" s="913">
        <v>3.4726905382890862</v>
      </c>
      <c r="L11" s="913">
        <v>-5.2466174525271185</v>
      </c>
      <c r="M11" s="913">
        <v>1.9493430875966027</v>
      </c>
      <c r="N11" s="913">
        <v>4.3240915925385508</v>
      </c>
      <c r="O11" s="913">
        <v>6.5674638418082338</v>
      </c>
      <c r="P11" s="913">
        <v>10.868713794900458</v>
      </c>
      <c r="Q11" s="913">
        <v>9.4</v>
      </c>
    </row>
    <row r="12" spans="1:19" ht="15" customHeight="1">
      <c r="A12" s="896" t="s">
        <v>1853</v>
      </c>
      <c r="B12" s="913" t="s">
        <v>8</v>
      </c>
      <c r="C12" s="913">
        <v>-21.265906511313631</v>
      </c>
      <c r="D12" s="913">
        <v>-0.37340614429804475</v>
      </c>
      <c r="E12" s="913">
        <v>12.005242068348736</v>
      </c>
      <c r="F12" s="913">
        <v>18.034486434468789</v>
      </c>
      <c r="G12" s="913">
        <v>10.050548520653251</v>
      </c>
      <c r="H12" s="913">
        <v>57.778124431282833</v>
      </c>
      <c r="I12" s="913">
        <v>7.6758291632778253</v>
      </c>
      <c r="J12" s="913">
        <v>13.855963243780337</v>
      </c>
      <c r="K12" s="913">
        <v>8.2480518312441546</v>
      </c>
      <c r="L12" s="913">
        <v>-6.5781272123475532</v>
      </c>
      <c r="M12" s="913">
        <v>1.2249728720790358</v>
      </c>
      <c r="N12" s="913">
        <v>-1.094219701057952</v>
      </c>
      <c r="O12" s="913">
        <v>4.1665286545457008</v>
      </c>
      <c r="P12" s="913">
        <v>7.8586347920121256</v>
      </c>
      <c r="Q12" s="913">
        <v>5.6</v>
      </c>
    </row>
    <row r="13" spans="1:19" ht="15" customHeight="1">
      <c r="A13" s="896" t="s">
        <v>1854</v>
      </c>
      <c r="B13" s="913" t="s">
        <v>8</v>
      </c>
      <c r="C13" s="913" t="s">
        <v>8</v>
      </c>
      <c r="D13" s="913" t="s">
        <v>8</v>
      </c>
      <c r="E13" s="913" t="s">
        <v>8</v>
      </c>
      <c r="F13" s="913" t="s">
        <v>8</v>
      </c>
      <c r="G13" s="913" t="s">
        <v>8</v>
      </c>
      <c r="H13" s="913" t="s">
        <v>8</v>
      </c>
      <c r="I13" s="913" t="s">
        <v>8</v>
      </c>
      <c r="J13" s="913" t="s">
        <v>8</v>
      </c>
      <c r="K13" s="913" t="s">
        <v>8</v>
      </c>
      <c r="L13" s="913" t="s">
        <v>8</v>
      </c>
      <c r="M13" s="913" t="s">
        <v>8</v>
      </c>
      <c r="N13" s="913" t="s">
        <v>8</v>
      </c>
      <c r="O13" s="913" t="s">
        <v>8</v>
      </c>
      <c r="P13" s="913" t="s">
        <v>8</v>
      </c>
      <c r="Q13" s="913" t="s">
        <v>8</v>
      </c>
    </row>
    <row r="14" spans="1:19" s="901" customFormat="1" ht="15" customHeight="1">
      <c r="A14" s="898" t="s">
        <v>1855</v>
      </c>
      <c r="B14" s="914" t="s">
        <v>8</v>
      </c>
      <c r="C14" s="915">
        <v>-3.1156122196436087</v>
      </c>
      <c r="D14" s="915">
        <v>2.619400344175375</v>
      </c>
      <c r="E14" s="915">
        <v>5.6173023297256179</v>
      </c>
      <c r="F14" s="915">
        <v>6.3448206885677934</v>
      </c>
      <c r="G14" s="915">
        <v>6.1861253367535056</v>
      </c>
      <c r="H14" s="915">
        <v>4.9240673341646328</v>
      </c>
      <c r="I14" s="915">
        <v>7.1422187660995036</v>
      </c>
      <c r="J14" s="915">
        <v>6.3297686228602146</v>
      </c>
      <c r="K14" s="915">
        <v>2.8929471807280578</v>
      </c>
      <c r="L14" s="915">
        <v>7.2753459469940651</v>
      </c>
      <c r="M14" s="915">
        <v>6.8764730347982805</v>
      </c>
      <c r="N14" s="914">
        <v>13.464781424309251</v>
      </c>
      <c r="O14" s="915">
        <v>2.1035783697267618</v>
      </c>
      <c r="P14" s="914">
        <v>9.6069868995633243</v>
      </c>
      <c r="Q14" s="914">
        <v>7.8</v>
      </c>
    </row>
    <row r="15" spans="1:19" s="903" customFormat="1" ht="15" customHeight="1">
      <c r="A15" s="896" t="s">
        <v>1856</v>
      </c>
      <c r="B15" s="913" t="s">
        <v>8</v>
      </c>
      <c r="C15" s="918">
        <v>48.087231055437542</v>
      </c>
      <c r="D15" s="918">
        <v>13.565543293254876</v>
      </c>
      <c r="E15" s="918">
        <v>4.4242701606876693</v>
      </c>
      <c r="F15" s="918">
        <v>18.368836949398258</v>
      </c>
      <c r="G15" s="918">
        <v>4.7817618927802528</v>
      </c>
      <c r="H15" s="918">
        <v>16.001417448396026</v>
      </c>
      <c r="I15" s="918">
        <v>-15.259999999999991</v>
      </c>
      <c r="J15" s="918">
        <v>3.0899999999999892</v>
      </c>
      <c r="K15" s="918">
        <v>1.6599999999999966</v>
      </c>
      <c r="L15" s="918">
        <v>1.7597360567491336</v>
      </c>
      <c r="M15" s="918">
        <v>6.5727699530516475</v>
      </c>
      <c r="N15" s="913">
        <v>11.453744493392065</v>
      </c>
      <c r="O15" s="918">
        <v>14.229249011857718</v>
      </c>
      <c r="P15" s="913">
        <v>5.1903114186851127</v>
      </c>
      <c r="Q15" s="913" t="s">
        <v>8</v>
      </c>
    </row>
    <row r="16" spans="1:19" s="901" customFormat="1" ht="15" customHeight="1">
      <c r="A16" s="898" t="s">
        <v>1857</v>
      </c>
      <c r="B16" s="914">
        <v>-6.9</v>
      </c>
      <c r="C16" s="915">
        <v>-2.1001730255228779</v>
      </c>
      <c r="D16" s="915">
        <v>2.947765184193571</v>
      </c>
      <c r="E16" s="915">
        <v>5.5778223112892533</v>
      </c>
      <c r="F16" s="915">
        <v>6.7383739322999077</v>
      </c>
      <c r="G16" s="915">
        <v>6.1351511558980434</v>
      </c>
      <c r="H16" s="915">
        <v>5.3210148384542464</v>
      </c>
      <c r="I16" s="915">
        <v>6.2580473144432887</v>
      </c>
      <c r="J16" s="915">
        <v>6.2277954157851809</v>
      </c>
      <c r="K16" s="915">
        <v>2.8552859137499951</v>
      </c>
      <c r="L16" s="915">
        <v>7.1088255315937374</v>
      </c>
      <c r="M16" s="915">
        <v>6.8677619175868614</v>
      </c>
      <c r="N16" s="915">
        <v>13.407258064516128</v>
      </c>
      <c r="O16" s="915">
        <v>2.4444444444444429</v>
      </c>
      <c r="P16" s="915">
        <v>7.2</v>
      </c>
      <c r="Q16" s="915">
        <v>7.7</v>
      </c>
    </row>
    <row r="18" spans="1:1" s="287" customFormat="1" ht="15" customHeight="1">
      <c r="A18" s="287" t="s">
        <v>1944</v>
      </c>
    </row>
    <row r="19" spans="1:1" ht="15" customHeight="1">
      <c r="A19" s="289" t="s">
        <v>1945</v>
      </c>
    </row>
  </sheetData>
  <mergeCells count="2">
    <mergeCell ref="A2:A3"/>
    <mergeCell ref="B2:Q2"/>
  </mergeCells>
  <hyperlinks>
    <hyperlink ref="S4" location="'Content Page'!A1" display="Back to Content Page"/>
  </hyperlinks>
  <pageMargins left="0.7" right="0.7" top="0.75" bottom="0.75" header="0.3" footer="0.3"/>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zoomScale="93" zoomScaleNormal="93" workbookViewId="0">
      <selection activeCell="A9" sqref="A9"/>
    </sheetView>
  </sheetViews>
  <sheetFormatPr defaultColWidth="9.1796875" defaultRowHeight="15" customHeight="1"/>
  <cols>
    <col min="1" max="1" width="52.26953125" style="289" customWidth="1"/>
    <col min="2" max="18" width="9.7265625" style="289" customWidth="1"/>
    <col min="19" max="25" width="22.54296875" style="289" bestFit="1" customWidth="1"/>
    <col min="26" max="27" width="12" style="289" customWidth="1"/>
    <col min="28" max="16384" width="9.1796875" style="289"/>
  </cols>
  <sheetData>
    <row r="1" spans="1:19" s="136" customFormat="1" ht="15" customHeight="1">
      <c r="A1" s="136" t="s">
        <v>1950</v>
      </c>
    </row>
    <row r="2" spans="1:19" s="136" customFormat="1" ht="15" customHeight="1">
      <c r="A2" s="1163" t="s">
        <v>1845</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c r="S3" s="7"/>
    </row>
    <row r="4" spans="1:19" ht="15" customHeight="1">
      <c r="A4" s="896" t="s">
        <v>66</v>
      </c>
      <c r="B4" s="897">
        <v>592.94687815309624</v>
      </c>
      <c r="C4" s="897">
        <v>584.86499610804469</v>
      </c>
      <c r="D4" s="897">
        <v>517.92944242138162</v>
      </c>
      <c r="E4" s="897">
        <v>550.50073072940427</v>
      </c>
      <c r="F4" s="897">
        <v>580.20125029684391</v>
      </c>
      <c r="G4" s="897">
        <v>603.41039438623397</v>
      </c>
      <c r="H4" s="897">
        <v>585.95046573255229</v>
      </c>
      <c r="I4" s="897">
        <v>649.20026059831298</v>
      </c>
      <c r="J4" s="897">
        <v>833.86221233987499</v>
      </c>
      <c r="K4" s="897">
        <v>915.00190250152036</v>
      </c>
      <c r="L4" s="897">
        <v>911.71738543618073</v>
      </c>
      <c r="M4" s="897">
        <v>1060.7091735623146</v>
      </c>
      <c r="N4" s="897">
        <v>1092.3695222820452</v>
      </c>
      <c r="O4" s="897">
        <v>1413.459698853462</v>
      </c>
      <c r="P4" s="897">
        <v>1438.0306824021204</v>
      </c>
      <c r="Q4" s="897">
        <v>1437.2538131132251</v>
      </c>
      <c r="S4" s="285" t="s">
        <v>13</v>
      </c>
    </row>
    <row r="5" spans="1:19" ht="15" customHeight="1">
      <c r="A5" s="896" t="s">
        <v>1846</v>
      </c>
      <c r="B5" s="897">
        <v>7.9799855287641561</v>
      </c>
      <c r="C5" s="897">
        <v>8.5869295955790559</v>
      </c>
      <c r="D5" s="897">
        <v>11.228582157452365</v>
      </c>
      <c r="E5" s="897">
        <v>38.444186291984806</v>
      </c>
      <c r="F5" s="897">
        <v>59.976526271115056</v>
      </c>
      <c r="G5" s="897">
        <v>265.46152199485022</v>
      </c>
      <c r="H5" s="897">
        <v>369.92868630991387</v>
      </c>
      <c r="I5" s="897">
        <v>725.9372985868348</v>
      </c>
      <c r="J5" s="897">
        <v>1371.8033989608487</v>
      </c>
      <c r="K5" s="897">
        <v>707.29460653477554</v>
      </c>
      <c r="L5" s="897">
        <v>883.78953133241123</v>
      </c>
      <c r="M5" s="897">
        <v>1642.0826143470726</v>
      </c>
      <c r="N5" s="897">
        <v>1199.6110742851627</v>
      </c>
      <c r="O5" s="897">
        <v>1255.4917878701306</v>
      </c>
      <c r="P5" s="897">
        <v>2317.4750929762754</v>
      </c>
      <c r="Q5" s="897">
        <v>2130.0990872481038</v>
      </c>
      <c r="S5" s="499"/>
    </row>
    <row r="6" spans="1:19" ht="15" customHeight="1">
      <c r="A6" s="896" t="s">
        <v>1847</v>
      </c>
      <c r="B6" s="897">
        <v>678.01670589971195</v>
      </c>
      <c r="C6" s="897">
        <v>1445.6947929919752</v>
      </c>
      <c r="D6" s="897">
        <v>1988.8338972486363</v>
      </c>
      <c r="E6" s="897">
        <v>1965.6089657086854</v>
      </c>
      <c r="F6" s="897">
        <v>2232.7802696596809</v>
      </c>
      <c r="G6" s="897">
        <v>2126.442274032454</v>
      </c>
      <c r="H6" s="897">
        <v>2640.6069816316308</v>
      </c>
      <c r="I6" s="897">
        <v>2627.6690700488825</v>
      </c>
      <c r="J6" s="897">
        <v>3075.2428225294993</v>
      </c>
      <c r="K6" s="897">
        <v>2582.4983039881208</v>
      </c>
      <c r="L6" s="897">
        <v>2099.9765886283699</v>
      </c>
      <c r="M6" s="897">
        <v>2407.2311888337854</v>
      </c>
      <c r="N6" s="897">
        <v>2362.9378562989973</v>
      </c>
      <c r="O6" s="897">
        <v>2562.1445900286558</v>
      </c>
      <c r="P6" s="897">
        <v>2731.6170166396578</v>
      </c>
      <c r="Q6" s="897">
        <v>2722.6149643143444</v>
      </c>
    </row>
    <row r="7" spans="1:19" ht="15" customHeight="1">
      <c r="A7" s="896" t="s">
        <v>1848</v>
      </c>
      <c r="B7" s="897">
        <v>240.7601272858922</v>
      </c>
      <c r="C7" s="897">
        <v>467.21351490296121</v>
      </c>
      <c r="D7" s="897">
        <v>532.99502373189489</v>
      </c>
      <c r="E7" s="897">
        <v>533.54066714059127</v>
      </c>
      <c r="F7" s="897">
        <v>544.9032689474659</v>
      </c>
      <c r="G7" s="897">
        <v>650.93616106363049</v>
      </c>
      <c r="H7" s="897">
        <v>694.43451033443932</v>
      </c>
      <c r="I7" s="897">
        <v>704.28313778445249</v>
      </c>
      <c r="J7" s="897">
        <v>737.80309368332234</v>
      </c>
      <c r="K7" s="897">
        <v>765.14639170280657</v>
      </c>
      <c r="L7" s="897">
        <v>968.2936550503</v>
      </c>
      <c r="M7" s="897">
        <v>1082.1742065767232</v>
      </c>
      <c r="N7" s="897">
        <v>1197.6191514156988</v>
      </c>
      <c r="O7" s="897">
        <v>1302.0116079944755</v>
      </c>
      <c r="P7" s="897">
        <v>1502.2497256511203</v>
      </c>
      <c r="Q7" s="897">
        <v>1652.6653398061956</v>
      </c>
    </row>
    <row r="8" spans="1:19" ht="15" customHeight="1">
      <c r="A8" s="896" t="s">
        <v>1849</v>
      </c>
      <c r="B8" s="897">
        <v>593.44227281681856</v>
      </c>
      <c r="C8" s="897">
        <v>756.00445486926719</v>
      </c>
      <c r="D8" s="897">
        <v>601.10320687407068</v>
      </c>
      <c r="E8" s="897">
        <v>625.67698637340447</v>
      </c>
      <c r="F8" s="897">
        <v>523.441441655419</v>
      </c>
      <c r="G8" s="897">
        <v>550.31198855404944</v>
      </c>
      <c r="H8" s="897">
        <v>588.09283968807097</v>
      </c>
      <c r="I8" s="897">
        <v>629.02517470464284</v>
      </c>
      <c r="J8" s="897">
        <v>777.08960658998842</v>
      </c>
      <c r="K8" s="897">
        <v>932.92396337506204</v>
      </c>
      <c r="L8" s="897">
        <v>1198.8136633762799</v>
      </c>
      <c r="M8" s="897">
        <v>1155.4768285926391</v>
      </c>
      <c r="N8" s="897">
        <v>1592.6308481277256</v>
      </c>
      <c r="O8" s="897">
        <v>1489.4023997775316</v>
      </c>
      <c r="P8" s="897">
        <v>1504.2649693921048</v>
      </c>
      <c r="Q8" s="897">
        <v>1619.6324267911855</v>
      </c>
    </row>
    <row r="9" spans="1:19" ht="15" customHeight="1">
      <c r="A9" s="896" t="s">
        <v>1850</v>
      </c>
      <c r="B9" s="897">
        <v>401.26930811603705</v>
      </c>
      <c r="C9" s="897">
        <v>701.40671527288407</v>
      </c>
      <c r="D9" s="897">
        <v>829.13263427747893</v>
      </c>
      <c r="E9" s="897">
        <v>895.61764175589781</v>
      </c>
      <c r="F9" s="897">
        <v>966.99185524124482</v>
      </c>
      <c r="G9" s="897">
        <v>1088.9307015953079</v>
      </c>
      <c r="H9" s="897">
        <v>1258.9076350177018</v>
      </c>
      <c r="I9" s="897">
        <v>1450.4542601284584</v>
      </c>
      <c r="J9" s="897">
        <v>1796.8146834161907</v>
      </c>
      <c r="K9" s="897">
        <v>1935.9075077942105</v>
      </c>
      <c r="L9" s="897">
        <v>2141.9070169141119</v>
      </c>
      <c r="M9" s="897">
        <v>2423.0147552362127</v>
      </c>
      <c r="N9" s="897">
        <v>2883.638520467875</v>
      </c>
      <c r="O9" s="897">
        <v>3346.6552716825308</v>
      </c>
      <c r="P9" s="897">
        <v>3902.9016240058622</v>
      </c>
      <c r="Q9" s="897">
        <v>3860.8349403130255</v>
      </c>
    </row>
    <row r="10" spans="1:19" ht="15" customHeight="1">
      <c r="A10" s="896" t="s">
        <v>1851</v>
      </c>
      <c r="B10" s="897">
        <v>225.18143193303206</v>
      </c>
      <c r="C10" s="897">
        <v>303.03290311362571</v>
      </c>
      <c r="D10" s="897">
        <v>380.68189312274779</v>
      </c>
      <c r="E10" s="897">
        <v>389.04857371268105</v>
      </c>
      <c r="F10" s="897">
        <v>478.18626321676982</v>
      </c>
      <c r="G10" s="897">
        <v>580.03086747502789</v>
      </c>
      <c r="H10" s="897">
        <v>628.52373753291761</v>
      </c>
      <c r="I10" s="897">
        <v>711.96299181526524</v>
      </c>
      <c r="J10" s="897">
        <v>778.41698515504459</v>
      </c>
      <c r="K10" s="897">
        <v>855.07964182019805</v>
      </c>
      <c r="L10" s="897">
        <v>981.46386939220361</v>
      </c>
      <c r="M10" s="897">
        <v>1086.9038236746501</v>
      </c>
      <c r="N10" s="897">
        <v>1181.0340753848063</v>
      </c>
      <c r="O10" s="897">
        <v>1337.6869144675877</v>
      </c>
      <c r="P10" s="897">
        <v>1615.7150198874238</v>
      </c>
      <c r="Q10" s="897">
        <v>1742.3053055375763</v>
      </c>
    </row>
    <row r="11" spans="1:19" ht="15" customHeight="1">
      <c r="A11" s="896" t="s">
        <v>1852</v>
      </c>
      <c r="B11" s="897">
        <v>1079.6413314715296</v>
      </c>
      <c r="C11" s="897">
        <v>998.97960986789826</v>
      </c>
      <c r="D11" s="897">
        <v>1187.4768367733116</v>
      </c>
      <c r="E11" s="897">
        <v>1278.2640384842348</v>
      </c>
      <c r="F11" s="897">
        <v>1341.3722154859142</v>
      </c>
      <c r="G11" s="897">
        <v>1422.1542021695168</v>
      </c>
      <c r="H11" s="897">
        <v>1611.6967518875449</v>
      </c>
      <c r="I11" s="897">
        <v>1887.4307962828948</v>
      </c>
      <c r="J11" s="897">
        <v>2116.4405240412102</v>
      </c>
      <c r="K11" s="897">
        <v>2240.5400598127517</v>
      </c>
      <c r="L11" s="897">
        <v>2421.5616755765623</v>
      </c>
      <c r="M11" s="897">
        <v>2642.2343740880333</v>
      </c>
      <c r="N11" s="897">
        <v>2835.8198125149788</v>
      </c>
      <c r="O11" s="897">
        <v>3358.9630646654105</v>
      </c>
      <c r="P11" s="897">
        <v>3523.7209146162209</v>
      </c>
      <c r="Q11" s="897">
        <v>3700.5445127971643</v>
      </c>
    </row>
    <row r="12" spans="1:19" ht="15" customHeight="1">
      <c r="A12" s="896" t="s">
        <v>1853</v>
      </c>
      <c r="B12" s="897">
        <v>528.72265213272613</v>
      </c>
      <c r="C12" s="897">
        <v>687.67709354611407</v>
      </c>
      <c r="D12" s="897">
        <v>801.99302543579893</v>
      </c>
      <c r="E12" s="897">
        <v>881.9295952894131</v>
      </c>
      <c r="F12" s="897">
        <v>1010.3572203415733</v>
      </c>
      <c r="G12" s="897">
        <v>1092.7725467125854</v>
      </c>
      <c r="H12" s="897">
        <v>1182.7397221944373</v>
      </c>
      <c r="I12" s="897">
        <v>1317.6474341244073</v>
      </c>
      <c r="J12" s="897">
        <v>1581.8684288666257</v>
      </c>
      <c r="K12" s="897">
        <v>1945.666124986338</v>
      </c>
      <c r="L12" s="897">
        <v>2205.6550840824189</v>
      </c>
      <c r="M12" s="897">
        <v>2401.2946423852163</v>
      </c>
      <c r="N12" s="897">
        <v>2684.0798277328986</v>
      </c>
      <c r="O12" s="897">
        <v>2780.1150217553381</v>
      </c>
      <c r="P12" s="897">
        <v>3076.4087155163811</v>
      </c>
      <c r="Q12" s="897">
        <v>3521.119348961483</v>
      </c>
    </row>
    <row r="13" spans="1:19" ht="15" customHeight="1">
      <c r="A13" s="896" t="s">
        <v>1854</v>
      </c>
      <c r="B13" s="897">
        <v>651.14689757616463</v>
      </c>
      <c r="C13" s="897">
        <v>768.56439231578747</v>
      </c>
      <c r="D13" s="897">
        <v>851.74311498433951</v>
      </c>
      <c r="E13" s="897">
        <v>904.00810211714486</v>
      </c>
      <c r="F13" s="897">
        <v>984.16297706320074</v>
      </c>
      <c r="G13" s="897">
        <v>1068.4260168869396</v>
      </c>
      <c r="H13" s="897">
        <v>1138.6661254661465</v>
      </c>
      <c r="I13" s="897">
        <v>1303.2363668356159</v>
      </c>
      <c r="J13" s="897">
        <v>1502.275737674322</v>
      </c>
      <c r="K13" s="897">
        <v>1888.0585364792439</v>
      </c>
      <c r="L13" s="897">
        <v>2092.2002289773932</v>
      </c>
      <c r="M13" s="897">
        <v>2457.8934118221378</v>
      </c>
      <c r="N13" s="897">
        <v>2533.3198007271203</v>
      </c>
      <c r="O13" s="897">
        <v>2764.4748948847055</v>
      </c>
      <c r="P13" s="897">
        <v>3019.4930135815266</v>
      </c>
      <c r="Q13" s="897">
        <v>3235.994915050745</v>
      </c>
    </row>
    <row r="14" spans="1:19" s="901" customFormat="1" ht="15" customHeight="1">
      <c r="A14" s="898" t="s">
        <v>1855</v>
      </c>
      <c r="B14" s="900">
        <v>4999.1075909137726</v>
      </c>
      <c r="C14" s="900">
        <v>6722.0254025841368</v>
      </c>
      <c r="D14" s="900">
        <v>7703.1176570271127</v>
      </c>
      <c r="E14" s="900">
        <v>8062.6394876034419</v>
      </c>
      <c r="F14" s="900">
        <v>8722.3732881792275</v>
      </c>
      <c r="G14" s="900">
        <v>9448.8766748705966</v>
      </c>
      <c r="H14" s="900">
        <v>10699.547455795357</v>
      </c>
      <c r="I14" s="900">
        <v>12006.846790909767</v>
      </c>
      <c r="J14" s="900">
        <v>14571.617493256927</v>
      </c>
      <c r="K14" s="900">
        <v>14768.117038995028</v>
      </c>
      <c r="L14" s="900">
        <v>15905.378698766232</v>
      </c>
      <c r="M14" s="900">
        <v>18359.015019118786</v>
      </c>
      <c r="N14" s="899">
        <v>19563.060489237309</v>
      </c>
      <c r="O14" s="899">
        <v>21610.405251979828</v>
      </c>
      <c r="P14" s="899">
        <v>24631.876774668694</v>
      </c>
      <c r="Q14" s="899">
        <v>25623.064653933048</v>
      </c>
    </row>
    <row r="15" spans="1:19" s="903" customFormat="1" ht="15" customHeight="1">
      <c r="A15" s="896" t="s">
        <v>1856</v>
      </c>
      <c r="B15" s="902">
        <v>353.29437255859375</v>
      </c>
      <c r="C15" s="902">
        <v>386.5684453111939</v>
      </c>
      <c r="D15" s="902">
        <v>474.1539390340352</v>
      </c>
      <c r="E15" s="902">
        <v>696.01932213776968</v>
      </c>
      <c r="F15" s="902">
        <v>1039.6109892027223</v>
      </c>
      <c r="G15" s="902">
        <v>1249.6976677246892</v>
      </c>
      <c r="H15" s="902">
        <v>1489.8675674578262</v>
      </c>
      <c r="I15" s="902">
        <v>853.72457885742188</v>
      </c>
      <c r="J15" s="902">
        <v>925.41204833984375</v>
      </c>
      <c r="K15" s="902">
        <v>1077.76025390625</v>
      </c>
      <c r="L15" s="902">
        <v>1608.0099182128906</v>
      </c>
      <c r="M15" s="902">
        <v>1940.8831787109375</v>
      </c>
      <c r="N15" s="897">
        <v>2326.596435546875</v>
      </c>
      <c r="O15" s="897">
        <v>2521.657470703125</v>
      </c>
      <c r="P15" s="897">
        <v>2921.302734375</v>
      </c>
      <c r="Q15" s="897">
        <v>3442.191650390625</v>
      </c>
    </row>
    <row r="16" spans="1:19" s="901" customFormat="1" ht="15" customHeight="1">
      <c r="A16" s="898" t="s">
        <v>1857</v>
      </c>
      <c r="B16" s="900">
        <v>5352.4019634723663</v>
      </c>
      <c r="C16" s="900">
        <v>7108.5938478953303</v>
      </c>
      <c r="D16" s="900">
        <v>8177.2715960611476</v>
      </c>
      <c r="E16" s="900">
        <v>8758.6588097412114</v>
      </c>
      <c r="F16" s="900">
        <v>9761.9842773819491</v>
      </c>
      <c r="G16" s="900">
        <v>10698.574342595286</v>
      </c>
      <c r="H16" s="900">
        <v>12189.415023253183</v>
      </c>
      <c r="I16" s="900">
        <v>12860.571369767189</v>
      </c>
      <c r="J16" s="900">
        <v>15497.02954159677</v>
      </c>
      <c r="K16" s="900">
        <v>15845.877292901278</v>
      </c>
      <c r="L16" s="900">
        <v>17513.388616979122</v>
      </c>
      <c r="M16" s="900">
        <v>20299.898197829723</v>
      </c>
      <c r="N16" s="899">
        <v>21889.656924784184</v>
      </c>
      <c r="O16" s="899">
        <v>24132.062722682953</v>
      </c>
      <c r="P16" s="899">
        <v>27553.179509043694</v>
      </c>
      <c r="Q16" s="899">
        <v>29065.256304323673</v>
      </c>
    </row>
    <row r="18" spans="1:1" ht="15" customHeight="1">
      <c r="A18" s="920" t="s">
        <v>1951</v>
      </c>
    </row>
  </sheetData>
  <mergeCells count="2">
    <mergeCell ref="A2:A3"/>
    <mergeCell ref="B2:Q2"/>
  </mergeCells>
  <hyperlinks>
    <hyperlink ref="S4" location="'Content Page'!A1" display="Back to Content Page"/>
  </hyperlinks>
  <pageMargins left="0.7" right="0.7" top="0.75" bottom="0.75" header="0.3" footer="0.3"/>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6"/>
  <sheetViews>
    <sheetView zoomScale="93" zoomScaleNormal="93" workbookViewId="0">
      <selection activeCell="A9" sqref="A9"/>
    </sheetView>
  </sheetViews>
  <sheetFormatPr defaultColWidth="9.1796875" defaultRowHeight="15" customHeight="1"/>
  <cols>
    <col min="1" max="1" width="53.54296875" style="289" customWidth="1"/>
    <col min="2" max="17" width="9.7265625" style="289" customWidth="1"/>
    <col min="18" max="18" width="21" style="289" bestFit="1" customWidth="1"/>
    <col min="19" max="25" width="22.54296875" style="289" bestFit="1" customWidth="1"/>
    <col min="26" max="27" width="12" style="289" customWidth="1"/>
    <col min="28" max="16384" width="9.1796875" style="289"/>
  </cols>
  <sheetData>
    <row r="1" spans="1:19" s="136" customFormat="1" ht="15" customHeight="1">
      <c r="A1" s="136" t="s">
        <v>1952</v>
      </c>
    </row>
    <row r="2" spans="1:19" s="136" customFormat="1" ht="15" customHeight="1">
      <c r="A2" s="1163" t="s">
        <v>1845</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c r="S3" s="7"/>
    </row>
    <row r="4" spans="1:19" ht="15" customHeight="1">
      <c r="A4" s="896" t="s">
        <v>66</v>
      </c>
      <c r="B4" s="913">
        <v>11.861054545631678</v>
      </c>
      <c r="C4" s="913">
        <v>8.7007257646364451</v>
      </c>
      <c r="D4" s="913">
        <v>6.723634059372106</v>
      </c>
      <c r="E4" s="913">
        <v>6.8277979137702509</v>
      </c>
      <c r="F4" s="913">
        <v>6.6518736486908523</v>
      </c>
      <c r="G4" s="913">
        <v>6.3860542914165803</v>
      </c>
      <c r="H4" s="913">
        <v>5.4764041951622469</v>
      </c>
      <c r="I4" s="913">
        <v>5.4069171690423694</v>
      </c>
      <c r="J4" s="913">
        <v>5.7225096165593694</v>
      </c>
      <c r="K4" s="913">
        <v>6.1957925989174472</v>
      </c>
      <c r="L4" s="913">
        <v>5.7321325238669232</v>
      </c>
      <c r="M4" s="913">
        <v>5.7775930378493019</v>
      </c>
      <c r="N4" s="907">
        <v>5.5838375743049831</v>
      </c>
      <c r="O4" s="907">
        <v>6.5406441127427186</v>
      </c>
      <c r="P4" s="907">
        <v>5.8380881633874697</v>
      </c>
      <c r="Q4" s="907">
        <v>5.6092190084397719</v>
      </c>
      <c r="S4" s="285" t="s">
        <v>13</v>
      </c>
    </row>
    <row r="5" spans="1:19" ht="15" customHeight="1">
      <c r="A5" s="896" t="s">
        <v>1846</v>
      </c>
      <c r="B5" s="913">
        <v>0.15962820130673597</v>
      </c>
      <c r="C5" s="913">
        <v>0.12774318871627585</v>
      </c>
      <c r="D5" s="913">
        <v>0.14576672273996977</v>
      </c>
      <c r="E5" s="913">
        <v>0.47681886745765989</v>
      </c>
      <c r="F5" s="913">
        <v>0.687617054321634</v>
      </c>
      <c r="G5" s="913">
        <v>2.8094505953374163</v>
      </c>
      <c r="H5" s="913">
        <v>3.4574236699099252</v>
      </c>
      <c r="I5" s="913">
        <v>6.0460278308575806</v>
      </c>
      <c r="J5" s="913">
        <v>9.414214994290484</v>
      </c>
      <c r="K5" s="913">
        <v>4.7893350565083752</v>
      </c>
      <c r="L5" s="913">
        <v>5.556545040961308</v>
      </c>
      <c r="M5" s="913">
        <v>8.944284933788845</v>
      </c>
      <c r="N5" s="907">
        <v>6.1320214950269829</v>
      </c>
      <c r="O5" s="907">
        <v>5.8096633229731278</v>
      </c>
      <c r="P5" s="907">
        <v>9.4084389678319429</v>
      </c>
      <c r="Q5" s="907">
        <v>8.3132096648756697</v>
      </c>
      <c r="S5" s="499"/>
    </row>
    <row r="6" spans="1:19" ht="15" customHeight="1">
      <c r="A6" s="896" t="s">
        <v>1847</v>
      </c>
      <c r="B6" s="913">
        <v>13.562754823121924</v>
      </c>
      <c r="C6" s="913">
        <v>21.506833229702004</v>
      </c>
      <c r="D6" s="913">
        <v>25.818557963142847</v>
      </c>
      <c r="E6" s="913">
        <v>24.379224306517365</v>
      </c>
      <c r="F6" s="913">
        <v>25.598311329848716</v>
      </c>
      <c r="G6" s="913">
        <v>22.504709789341977</v>
      </c>
      <c r="H6" s="913">
        <v>24.679613717693819</v>
      </c>
      <c r="I6" s="913">
        <v>21.884755554957675</v>
      </c>
      <c r="J6" s="913">
        <v>21.104333983187384</v>
      </c>
      <c r="K6" s="913">
        <v>17.486984272734745</v>
      </c>
      <c r="L6" s="913">
        <v>13.202933601268253</v>
      </c>
      <c r="M6" s="913">
        <v>13.11198441924544</v>
      </c>
      <c r="N6" s="907">
        <v>12.07856949376084</v>
      </c>
      <c r="O6" s="907">
        <v>11.856069148883389</v>
      </c>
      <c r="P6" s="907">
        <v>11.089764055042854</v>
      </c>
      <c r="Q6" s="907">
        <v>10.625641394135235</v>
      </c>
    </row>
    <row r="7" spans="1:19" ht="15" customHeight="1">
      <c r="A7" s="896" t="s">
        <v>1848</v>
      </c>
      <c r="B7" s="913">
        <v>4.8160621252379237</v>
      </c>
      <c r="C7" s="913">
        <v>6.9504871957691661</v>
      </c>
      <c r="D7" s="913">
        <v>6.9192117719463111</v>
      </c>
      <c r="E7" s="913">
        <v>6.6174441752099495</v>
      </c>
      <c r="F7" s="913">
        <v>6.2471904256371609</v>
      </c>
      <c r="G7" s="913">
        <v>6.8890322464976519</v>
      </c>
      <c r="H7" s="913">
        <v>6.4903166531431422</v>
      </c>
      <c r="I7" s="913">
        <v>5.865679391508988</v>
      </c>
      <c r="J7" s="913">
        <v>5.0632889178208504</v>
      </c>
      <c r="K7" s="913">
        <v>5.1810693921401567</v>
      </c>
      <c r="L7" s="913">
        <v>6.0878377899006564</v>
      </c>
      <c r="M7" s="913">
        <v>5.8945112548236613</v>
      </c>
      <c r="N7" s="907">
        <v>6.1218394334290052</v>
      </c>
      <c r="O7" s="907">
        <v>6.0249291617295899</v>
      </c>
      <c r="P7" s="907">
        <v>6.0988033489840578</v>
      </c>
      <c r="Q7" s="907">
        <v>6.4499128505009553</v>
      </c>
    </row>
    <row r="8" spans="1:19" ht="15" customHeight="1">
      <c r="A8" s="896" t="s">
        <v>1849</v>
      </c>
      <c r="B8" s="913">
        <v>11.870964207600599</v>
      </c>
      <c r="C8" s="913">
        <v>11.246676553448275</v>
      </c>
      <c r="D8" s="913">
        <v>7.8033756413640996</v>
      </c>
      <c r="E8" s="913">
        <v>7.7602004571257615</v>
      </c>
      <c r="F8" s="913">
        <v>6.0011355208197701</v>
      </c>
      <c r="G8" s="913">
        <v>5.8240995992424258</v>
      </c>
      <c r="H8" s="913">
        <v>5.4964272285136087</v>
      </c>
      <c r="I8" s="913">
        <v>5.2388873253623078</v>
      </c>
      <c r="J8" s="913">
        <v>5.3328987461384418</v>
      </c>
      <c r="K8" s="913">
        <v>6.3171490374276429</v>
      </c>
      <c r="L8" s="913">
        <v>7.5371588824180034</v>
      </c>
      <c r="M8" s="913">
        <v>6.2937844290085492</v>
      </c>
      <c r="N8" s="907">
        <v>8.1410107023076339</v>
      </c>
      <c r="O8" s="907">
        <v>6.8920614047303932</v>
      </c>
      <c r="P8" s="907">
        <v>6.1069847951621927</v>
      </c>
      <c r="Q8" s="907">
        <v>6.320994184989412</v>
      </c>
    </row>
    <row r="9" spans="1:19" ht="15" customHeight="1">
      <c r="A9" s="896" t="s">
        <v>1850</v>
      </c>
      <c r="B9" s="913">
        <v>8.0268188035274939</v>
      </c>
      <c r="C9" s="913">
        <v>10.434454993330485</v>
      </c>
      <c r="D9" s="913">
        <v>10.763598210409116</v>
      </c>
      <c r="E9" s="913">
        <v>11.1082436853705</v>
      </c>
      <c r="F9" s="913">
        <v>11.086338812760234</v>
      </c>
      <c r="G9" s="913">
        <v>11.524446122694485</v>
      </c>
      <c r="H9" s="913">
        <v>11.765989545060812</v>
      </c>
      <c r="I9" s="913">
        <v>12.080226269119876</v>
      </c>
      <c r="J9" s="913">
        <v>12.330921287548714</v>
      </c>
      <c r="K9" s="913">
        <v>13.108695595264249</v>
      </c>
      <c r="L9" s="913">
        <v>13.466557807141417</v>
      </c>
      <c r="M9" s="913">
        <v>13.197956168742845</v>
      </c>
      <c r="N9" s="907">
        <v>14.740221868936713</v>
      </c>
      <c r="O9" s="907">
        <v>15.486314266947531</v>
      </c>
      <c r="P9" s="907">
        <v>15.844921845417757</v>
      </c>
      <c r="Q9" s="907">
        <v>15.067810944778618</v>
      </c>
    </row>
    <row r="10" spans="1:19" ht="15" customHeight="1">
      <c r="A10" s="896" t="s">
        <v>1851</v>
      </c>
      <c r="B10" s="913">
        <v>4.504432597976388</v>
      </c>
      <c r="C10" s="913">
        <v>4.5080594756028631</v>
      </c>
      <c r="D10" s="913">
        <v>4.9419197534322166</v>
      </c>
      <c r="E10" s="913">
        <v>4.8253251842756368</v>
      </c>
      <c r="F10" s="913">
        <v>5.482295327406125</v>
      </c>
      <c r="G10" s="913">
        <v>6.1386224779250975</v>
      </c>
      <c r="H10" s="913">
        <v>5.8743020686588094</v>
      </c>
      <c r="I10" s="913">
        <v>5.9296416803975838</v>
      </c>
      <c r="J10" s="913">
        <v>5.3420080887743593</v>
      </c>
      <c r="K10" s="913">
        <v>5.790038361440196</v>
      </c>
      <c r="L10" s="913">
        <v>6.1706413156219604</v>
      </c>
      <c r="M10" s="913">
        <v>5.9202730786088784</v>
      </c>
      <c r="N10" s="907">
        <v>6.0370619210350887</v>
      </c>
      <c r="O10" s="907">
        <v>6.1900130926283117</v>
      </c>
      <c r="P10" s="907">
        <v>6.5594474780298411</v>
      </c>
      <c r="Q10" s="907">
        <v>6.7997537728967119</v>
      </c>
    </row>
    <row r="11" spans="1:19" ht="15" customHeight="1">
      <c r="A11" s="896" t="s">
        <v>1852</v>
      </c>
      <c r="B11" s="913">
        <v>21.596681244345557</v>
      </c>
      <c r="C11" s="913">
        <v>14.861288823512364</v>
      </c>
      <c r="D11" s="913">
        <v>15.41553549672248</v>
      </c>
      <c r="E11" s="913">
        <v>15.854163397105939</v>
      </c>
      <c r="F11" s="913">
        <v>15.378523380830014</v>
      </c>
      <c r="G11" s="913">
        <v>15.051039939506817</v>
      </c>
      <c r="H11" s="913">
        <v>15.063223547969571</v>
      </c>
      <c r="I11" s="913">
        <v>15.719620889240005</v>
      </c>
      <c r="J11" s="913">
        <v>14.524403519517318</v>
      </c>
      <c r="K11" s="913">
        <v>15.171467384072281</v>
      </c>
      <c r="L11" s="913">
        <v>15.224797355905778</v>
      </c>
      <c r="M11" s="913">
        <v>14.392026867108354</v>
      </c>
      <c r="N11" s="907">
        <v>14.495788192625156</v>
      </c>
      <c r="O11" s="907">
        <v>15.543267354311554</v>
      </c>
      <c r="P11" s="907">
        <v>14.305531595708528</v>
      </c>
      <c r="Q11" s="907">
        <v>14.442240078526844</v>
      </c>
    </row>
    <row r="12" spans="1:19" ht="15" customHeight="1">
      <c r="A12" s="896" t="s">
        <v>1853</v>
      </c>
      <c r="B12" s="913">
        <v>10.576340727167315</v>
      </c>
      <c r="C12" s="913">
        <v>10.230206706474979</v>
      </c>
      <c r="D12" s="913">
        <v>10.411278408868474</v>
      </c>
      <c r="E12" s="913">
        <v>10.938472402808127</v>
      </c>
      <c r="F12" s="913">
        <v>11.583512731687762</v>
      </c>
      <c r="G12" s="913">
        <v>11.565105401564054</v>
      </c>
      <c r="H12" s="913">
        <v>11.05410978437048</v>
      </c>
      <c r="I12" s="913">
        <v>10.974133817731243</v>
      </c>
      <c r="J12" s="913">
        <v>10.855819057826913</v>
      </c>
      <c r="K12" s="913">
        <v>13.174774548771728</v>
      </c>
      <c r="L12" s="913">
        <v>13.867353464859722</v>
      </c>
      <c r="M12" s="913">
        <v>13.07964855350108</v>
      </c>
      <c r="N12" s="907">
        <v>13.720142761964851</v>
      </c>
      <c r="O12" s="907">
        <v>12.864705632952623</v>
      </c>
      <c r="P12" s="907">
        <v>12.489542488618429</v>
      </c>
      <c r="Q12" s="907">
        <v>13.741991430447426</v>
      </c>
    </row>
    <row r="13" spans="1:19" ht="15" customHeight="1">
      <c r="A13" s="896" t="s">
        <v>1854</v>
      </c>
      <c r="B13" s="913">
        <v>13.025262724084389</v>
      </c>
      <c r="C13" s="913">
        <v>11.433524068807142</v>
      </c>
      <c r="D13" s="913">
        <v>11.057121972002376</v>
      </c>
      <c r="E13" s="913">
        <v>11.212309610358808</v>
      </c>
      <c r="F13" s="913">
        <v>11.283201767997735</v>
      </c>
      <c r="G13" s="913">
        <v>11.30743953647349</v>
      </c>
      <c r="H13" s="913">
        <v>10.642189589517582</v>
      </c>
      <c r="I13" s="913">
        <v>10.854110071782374</v>
      </c>
      <c r="J13" s="913">
        <v>10.309601788336169</v>
      </c>
      <c r="K13" s="913">
        <v>12.784693752723175</v>
      </c>
      <c r="L13" s="913">
        <v>13.154042218055984</v>
      </c>
      <c r="M13" s="913">
        <v>13.387937257323049</v>
      </c>
      <c r="N13" s="907">
        <v>12.949506556608748</v>
      </c>
      <c r="O13" s="907">
        <v>12.792332502100761</v>
      </c>
      <c r="P13" s="907">
        <v>12.258477261816928</v>
      </c>
      <c r="Q13" s="907">
        <v>12.629226670409356</v>
      </c>
    </row>
    <row r="14" spans="1:19" s="901" customFormat="1" ht="15" customHeight="1">
      <c r="A14" s="898" t="s">
        <v>1855</v>
      </c>
      <c r="B14" s="915">
        <v>100</v>
      </c>
      <c r="C14" s="915">
        <v>100</v>
      </c>
      <c r="D14" s="915">
        <v>100</v>
      </c>
      <c r="E14" s="915">
        <v>100</v>
      </c>
      <c r="F14" s="915">
        <v>100</v>
      </c>
      <c r="G14" s="915">
        <v>100</v>
      </c>
      <c r="H14" s="915">
        <v>100</v>
      </c>
      <c r="I14" s="915">
        <v>100</v>
      </c>
      <c r="J14" s="915">
        <v>100</v>
      </c>
      <c r="K14" s="915">
        <v>100</v>
      </c>
      <c r="L14" s="915">
        <v>100</v>
      </c>
      <c r="M14" s="915">
        <v>100</v>
      </c>
      <c r="N14" s="908">
        <v>100</v>
      </c>
      <c r="O14" s="908">
        <v>100</v>
      </c>
      <c r="P14" s="908">
        <v>100</v>
      </c>
      <c r="Q14" s="908">
        <v>100</v>
      </c>
    </row>
    <row r="16" spans="1:19" s="287" customFormat="1" ht="15" customHeight="1">
      <c r="A16" s="287" t="s">
        <v>1932</v>
      </c>
    </row>
  </sheetData>
  <mergeCells count="2">
    <mergeCell ref="A2:A3"/>
    <mergeCell ref="B2:Q2"/>
  </mergeCells>
  <hyperlinks>
    <hyperlink ref="S4" location="'Content Page'!A1" display="Back to Content Page"/>
  </hyperlinks>
  <pageMargins left="0.7" right="0.7" top="0.75" bottom="0.75" header="0.3" footer="0.3"/>
  <pageSetup orientation="portrait" horizontalDpi="300" verticalDpi="300"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
  <sheetViews>
    <sheetView zoomScale="89" zoomScaleNormal="89" workbookViewId="0">
      <selection activeCell="A9" sqref="A9"/>
    </sheetView>
  </sheetViews>
  <sheetFormatPr defaultColWidth="9.1796875" defaultRowHeight="15" customHeight="1"/>
  <cols>
    <col min="1" max="1" width="54.36328125" style="289" customWidth="1"/>
    <col min="2" max="17" width="9.7265625" style="289" customWidth="1"/>
    <col min="18" max="18" width="15.36328125" style="289" bestFit="1" customWidth="1"/>
    <col min="19" max="22" width="16.54296875" style="289" bestFit="1" customWidth="1"/>
    <col min="23" max="25" width="19.81640625" style="289" bestFit="1" customWidth="1"/>
    <col min="26" max="26" width="16" style="289" customWidth="1"/>
    <col min="27" max="27" width="13.81640625" style="289" customWidth="1"/>
    <col min="28" max="16384" width="9.1796875" style="289"/>
  </cols>
  <sheetData>
    <row r="1" spans="1:19" s="136" customFormat="1" ht="15" customHeight="1">
      <c r="A1" s="136" t="s">
        <v>1953</v>
      </c>
    </row>
    <row r="2" spans="1:19" s="136" customFormat="1" ht="15" customHeight="1">
      <c r="A2" s="1163" t="s">
        <v>1888</v>
      </c>
      <c r="B2" s="1164"/>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c r="S3" s="7"/>
    </row>
    <row r="4" spans="1:19" ht="15" customHeight="1">
      <c r="A4" s="896" t="s">
        <v>1889</v>
      </c>
      <c r="B4" s="897" t="s">
        <v>8</v>
      </c>
      <c r="C4" s="897" t="s">
        <v>8</v>
      </c>
      <c r="D4" s="897" t="s">
        <v>8</v>
      </c>
      <c r="E4" s="897" t="s">
        <v>8</v>
      </c>
      <c r="F4" s="897" t="s">
        <v>8</v>
      </c>
      <c r="G4" s="897" t="s">
        <v>8</v>
      </c>
      <c r="H4" s="897" t="s">
        <v>8</v>
      </c>
      <c r="I4" s="897" t="s">
        <v>8</v>
      </c>
      <c r="J4" s="897" t="s">
        <v>8</v>
      </c>
      <c r="K4" s="897" t="s">
        <v>8</v>
      </c>
      <c r="L4" s="897" t="s">
        <v>8</v>
      </c>
      <c r="M4" s="897" t="s">
        <v>8</v>
      </c>
      <c r="N4" s="897" t="s">
        <v>8</v>
      </c>
      <c r="O4" s="897" t="s">
        <v>8</v>
      </c>
      <c r="P4" s="897" t="s">
        <v>8</v>
      </c>
      <c r="Q4" s="897" t="s">
        <v>8</v>
      </c>
      <c r="S4" s="285" t="s">
        <v>13</v>
      </c>
    </row>
    <row r="5" spans="1:19" ht="15" customHeight="1">
      <c r="A5" s="896" t="s">
        <v>1890</v>
      </c>
      <c r="B5" s="897" t="s">
        <v>8</v>
      </c>
      <c r="C5" s="897" t="s">
        <v>8</v>
      </c>
      <c r="D5" s="897" t="s">
        <v>8</v>
      </c>
      <c r="E5" s="897" t="s">
        <v>8</v>
      </c>
      <c r="F5" s="897" t="s">
        <v>8</v>
      </c>
      <c r="G5" s="897" t="s">
        <v>8</v>
      </c>
      <c r="H5" s="897" t="s">
        <v>8</v>
      </c>
      <c r="I5" s="897" t="s">
        <v>8</v>
      </c>
      <c r="J5" s="897" t="s">
        <v>8</v>
      </c>
      <c r="K5" s="897" t="s">
        <v>8</v>
      </c>
      <c r="L5" s="897" t="s">
        <v>8</v>
      </c>
      <c r="M5" s="897" t="s">
        <v>8</v>
      </c>
      <c r="N5" s="897" t="s">
        <v>8</v>
      </c>
      <c r="O5" s="897" t="s">
        <v>8</v>
      </c>
      <c r="P5" s="897" t="s">
        <v>8</v>
      </c>
      <c r="Q5" s="897" t="s">
        <v>8</v>
      </c>
      <c r="S5" s="499"/>
    </row>
    <row r="6" spans="1:19" ht="15" customHeight="1">
      <c r="A6" s="896" t="s">
        <v>1891</v>
      </c>
      <c r="B6" s="897" t="s">
        <v>8</v>
      </c>
      <c r="C6" s="897" t="s">
        <v>8</v>
      </c>
      <c r="D6" s="897" t="s">
        <v>8</v>
      </c>
      <c r="E6" s="897" t="s">
        <v>8</v>
      </c>
      <c r="F6" s="897" t="s">
        <v>8</v>
      </c>
      <c r="G6" s="897" t="s">
        <v>8</v>
      </c>
      <c r="H6" s="897" t="s">
        <v>8</v>
      </c>
      <c r="I6" s="897" t="s">
        <v>8</v>
      </c>
      <c r="J6" s="897" t="s">
        <v>8</v>
      </c>
      <c r="K6" s="897" t="s">
        <v>8</v>
      </c>
      <c r="L6" s="897" t="s">
        <v>8</v>
      </c>
      <c r="M6" s="897" t="s">
        <v>8</v>
      </c>
      <c r="N6" s="897" t="s">
        <v>8</v>
      </c>
      <c r="O6" s="897" t="s">
        <v>8</v>
      </c>
      <c r="P6" s="897" t="s">
        <v>8</v>
      </c>
      <c r="Q6" s="897" t="s">
        <v>8</v>
      </c>
    </row>
    <row r="7" spans="1:19" ht="15" customHeight="1">
      <c r="A7" s="896" t="s">
        <v>1892</v>
      </c>
      <c r="B7" s="897" t="s">
        <v>8</v>
      </c>
      <c r="C7" s="897" t="s">
        <v>8</v>
      </c>
      <c r="D7" s="897" t="s">
        <v>8</v>
      </c>
      <c r="E7" s="897" t="s">
        <v>8</v>
      </c>
      <c r="F7" s="897" t="s">
        <v>8</v>
      </c>
      <c r="G7" s="897" t="s">
        <v>8</v>
      </c>
      <c r="H7" s="897" t="s">
        <v>8</v>
      </c>
      <c r="I7" s="897" t="s">
        <v>8</v>
      </c>
      <c r="J7" s="897" t="s">
        <v>8</v>
      </c>
      <c r="K7" s="897" t="s">
        <v>8</v>
      </c>
      <c r="L7" s="897" t="s">
        <v>8</v>
      </c>
      <c r="M7" s="897" t="s">
        <v>8</v>
      </c>
      <c r="N7" s="897" t="s">
        <v>8</v>
      </c>
      <c r="O7" s="897" t="s">
        <v>8</v>
      </c>
      <c r="P7" s="897" t="s">
        <v>8</v>
      </c>
      <c r="Q7" s="897" t="s">
        <v>8</v>
      </c>
    </row>
    <row r="8" spans="1:19" ht="15" customHeight="1">
      <c r="A8" s="896" t="s">
        <v>1893</v>
      </c>
      <c r="B8" s="897" t="s">
        <v>8</v>
      </c>
      <c r="C8" s="897" t="s">
        <v>8</v>
      </c>
      <c r="D8" s="897" t="s">
        <v>8</v>
      </c>
      <c r="E8" s="897" t="s">
        <v>8</v>
      </c>
      <c r="F8" s="897" t="s">
        <v>8</v>
      </c>
      <c r="G8" s="897" t="s">
        <v>8</v>
      </c>
      <c r="H8" s="897" t="s">
        <v>8</v>
      </c>
      <c r="I8" s="897" t="s">
        <v>8</v>
      </c>
      <c r="J8" s="897" t="s">
        <v>8</v>
      </c>
      <c r="K8" s="897" t="s">
        <v>8</v>
      </c>
      <c r="L8" s="897" t="s">
        <v>8</v>
      </c>
      <c r="M8" s="897" t="s">
        <v>8</v>
      </c>
      <c r="N8" s="897" t="s">
        <v>8</v>
      </c>
      <c r="O8" s="897" t="s">
        <v>8</v>
      </c>
      <c r="P8" s="897" t="s">
        <v>8</v>
      </c>
      <c r="Q8" s="897" t="s">
        <v>8</v>
      </c>
    </row>
    <row r="9" spans="1:19" s="136" customFormat="1" ht="15" customHeight="1">
      <c r="A9" s="898" t="s">
        <v>1857</v>
      </c>
      <c r="B9" s="899">
        <v>5352.4019634723663</v>
      </c>
      <c r="C9" s="899">
        <v>7108.5938478953303</v>
      </c>
      <c r="D9" s="899">
        <v>8177.2715960611476</v>
      </c>
      <c r="E9" s="899">
        <v>8758.6588097412114</v>
      </c>
      <c r="F9" s="899">
        <v>9761.9842773819491</v>
      </c>
      <c r="G9" s="899">
        <v>10698.574342595286</v>
      </c>
      <c r="H9" s="899">
        <v>12189.415023253183</v>
      </c>
      <c r="I9" s="899">
        <v>12860.571369767189</v>
      </c>
      <c r="J9" s="899">
        <v>15497.02954159677</v>
      </c>
      <c r="K9" s="899">
        <v>15845.877292901278</v>
      </c>
      <c r="L9" s="899">
        <v>17513.388616979122</v>
      </c>
      <c r="M9" s="899">
        <v>20299.898197829723</v>
      </c>
      <c r="N9" s="899">
        <v>21889.656924784184</v>
      </c>
      <c r="O9" s="899">
        <v>24132.062722682953</v>
      </c>
      <c r="P9" s="899">
        <v>27553.179509043694</v>
      </c>
      <c r="Q9" s="899">
        <v>29065.256304323673</v>
      </c>
    </row>
    <row r="11" spans="1:19" ht="15" customHeight="1">
      <c r="A11" s="920" t="s">
        <v>1951</v>
      </c>
    </row>
  </sheetData>
  <mergeCells count="2">
    <mergeCell ref="A2:A3"/>
    <mergeCell ref="B2:Q2"/>
  </mergeCells>
  <hyperlinks>
    <hyperlink ref="S4" location="'Content Page'!A1" display="Back to Content Page"/>
  </hyperlinks>
  <pageMargins left="0.7" right="0.7" top="0.75" bottom="0.75" header="0.3" footer="0.3"/>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
  <sheetViews>
    <sheetView zoomScale="89" zoomScaleNormal="89" workbookViewId="0">
      <selection activeCell="A9" sqref="A9"/>
    </sheetView>
  </sheetViews>
  <sheetFormatPr defaultColWidth="9.1796875" defaultRowHeight="15" customHeight="1"/>
  <cols>
    <col min="1" max="1" width="53.36328125" style="289" customWidth="1"/>
    <col min="2" max="17" width="9.7265625" style="289" customWidth="1"/>
    <col min="18" max="18" width="15.36328125" style="289" bestFit="1" customWidth="1"/>
    <col min="19" max="22" width="16.54296875" style="289" bestFit="1" customWidth="1"/>
    <col min="23" max="25" width="19.81640625" style="289" bestFit="1" customWidth="1"/>
    <col min="26" max="26" width="16" style="289" customWidth="1"/>
    <col min="27" max="27" width="13.81640625" style="289" customWidth="1"/>
    <col min="28" max="16384" width="9.1796875" style="289"/>
  </cols>
  <sheetData>
    <row r="1" spans="1:19" s="136" customFormat="1" ht="15" customHeight="1">
      <c r="A1" s="136" t="s">
        <v>1954</v>
      </c>
    </row>
    <row r="2" spans="1:19" s="136" customFormat="1" ht="15" customHeight="1">
      <c r="A2" s="1163" t="s">
        <v>1888</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c r="S3" s="7"/>
    </row>
    <row r="4" spans="1:19" ht="15" customHeight="1">
      <c r="A4" s="896" t="s">
        <v>1889</v>
      </c>
      <c r="B4" s="907">
        <v>122.97639474360726</v>
      </c>
      <c r="C4" s="907">
        <v>109.91243730555267</v>
      </c>
      <c r="D4" s="907">
        <v>112.99149728394693</v>
      </c>
      <c r="E4" s="907">
        <v>113.64447242872362</v>
      </c>
      <c r="F4" s="907">
        <v>111.11280209217931</v>
      </c>
      <c r="G4" s="907">
        <v>109.66960377250395</v>
      </c>
      <c r="H4" s="907">
        <v>107.95420266669123</v>
      </c>
      <c r="I4" s="907">
        <v>105.40097669909187</v>
      </c>
      <c r="J4" s="907">
        <v>102.50235580955793</v>
      </c>
      <c r="K4" s="907">
        <v>102.63146749702435</v>
      </c>
      <c r="L4" s="907">
        <v>102.46514532877238</v>
      </c>
      <c r="M4" s="907">
        <v>99.188407132231603</v>
      </c>
      <c r="N4" s="907">
        <v>99.064479473004027</v>
      </c>
      <c r="O4" s="907">
        <v>97.837846136718113</v>
      </c>
      <c r="P4" s="907" t="s">
        <v>8</v>
      </c>
      <c r="Q4" s="907" t="s">
        <v>8</v>
      </c>
      <c r="S4" s="285" t="s">
        <v>13</v>
      </c>
    </row>
    <row r="5" spans="1:19" ht="15" customHeight="1">
      <c r="A5" s="896" t="s">
        <v>1890</v>
      </c>
      <c r="B5" s="907">
        <v>35.444634641701725</v>
      </c>
      <c r="C5" s="907">
        <v>34.18350809656414</v>
      </c>
      <c r="D5" s="907">
        <v>36.810676422554579</v>
      </c>
      <c r="E5" s="907">
        <v>37.163500163738128</v>
      </c>
      <c r="F5" s="907">
        <v>35.619090612557066</v>
      </c>
      <c r="G5" s="907">
        <v>36.697819800603931</v>
      </c>
      <c r="H5" s="907">
        <v>35.405397221754008</v>
      </c>
      <c r="I5" s="907">
        <v>35.692133522140601</v>
      </c>
      <c r="J5" s="907">
        <v>36.81034078428106</v>
      </c>
      <c r="K5" s="907">
        <v>39.580785166985081</v>
      </c>
      <c r="L5" s="907">
        <v>37.902119957175096</v>
      </c>
      <c r="M5" s="907">
        <v>35.040603174061722</v>
      </c>
      <c r="N5" s="907">
        <v>37.610156715337375</v>
      </c>
      <c r="O5" s="907">
        <v>36.292149557868626</v>
      </c>
      <c r="P5" s="907" t="s">
        <v>8</v>
      </c>
      <c r="Q5" s="907" t="s">
        <v>8</v>
      </c>
      <c r="S5" s="499"/>
    </row>
    <row r="6" spans="1:19" ht="15" customHeight="1">
      <c r="A6" s="896" t="s">
        <v>1891</v>
      </c>
      <c r="B6" s="907">
        <v>41.452132616015788</v>
      </c>
      <c r="C6" s="907">
        <v>38.592197053381049</v>
      </c>
      <c r="D6" s="907">
        <v>27.738173421685175</v>
      </c>
      <c r="E6" s="907">
        <v>28.49742775542099</v>
      </c>
      <c r="F6" s="907">
        <v>26.689363963085356</v>
      </c>
      <c r="G6" s="907">
        <v>25.63096167999554</v>
      </c>
      <c r="H6" s="907">
        <v>22.190117048600634</v>
      </c>
      <c r="I6" s="907">
        <v>24.810052951284948</v>
      </c>
      <c r="J6" s="907">
        <v>25.196372285255247</v>
      </c>
      <c r="K6" s="907">
        <v>24.77997381813789</v>
      </c>
      <c r="L6" s="907">
        <v>26.643181059468183</v>
      </c>
      <c r="M6" s="907">
        <v>20.872298756987497</v>
      </c>
      <c r="N6" s="907">
        <v>22.568691966683733</v>
      </c>
      <c r="O6" s="907">
        <v>28.661674625857138</v>
      </c>
      <c r="P6" s="907" t="s">
        <v>8</v>
      </c>
      <c r="Q6" s="907" t="s">
        <v>8</v>
      </c>
    </row>
    <row r="7" spans="1:19" ht="15" customHeight="1">
      <c r="A7" s="896" t="s">
        <v>1892</v>
      </c>
      <c r="B7" s="907">
        <v>34.845195128610754</v>
      </c>
      <c r="C7" s="907">
        <v>53.857081971514553</v>
      </c>
      <c r="D7" s="907">
        <v>66.177812938589284</v>
      </c>
      <c r="E7" s="907">
        <v>60.066343412902</v>
      </c>
      <c r="F7" s="907">
        <v>56.361461974690663</v>
      </c>
      <c r="G7" s="907">
        <v>48.87538350361541</v>
      </c>
      <c r="H7" s="907">
        <v>53.549866315962646</v>
      </c>
      <c r="I7" s="907">
        <v>52.098970019904591</v>
      </c>
      <c r="J7" s="907">
        <v>56.021239637536979</v>
      </c>
      <c r="K7" s="907">
        <v>45.731607008711059</v>
      </c>
      <c r="L7" s="907">
        <v>44.375898347014051</v>
      </c>
      <c r="M7" s="907">
        <v>48.378102601097531</v>
      </c>
      <c r="N7" s="907">
        <v>43.922607501368837</v>
      </c>
      <c r="O7" s="907">
        <v>41.747953986802322</v>
      </c>
      <c r="P7" s="907" t="s">
        <v>8</v>
      </c>
      <c r="Q7" s="907" t="s">
        <v>8</v>
      </c>
    </row>
    <row r="8" spans="1:19" ht="15" customHeight="1">
      <c r="A8" s="896" t="s">
        <v>1893</v>
      </c>
      <c r="B8" s="907">
        <v>134.71835712993555</v>
      </c>
      <c r="C8" s="907">
        <v>136.54522442701241</v>
      </c>
      <c r="D8" s="907">
        <v>143.71816006677597</v>
      </c>
      <c r="E8" s="907">
        <v>139.37174376078477</v>
      </c>
      <c r="F8" s="907">
        <v>129.78271864251241</v>
      </c>
      <c r="G8" s="907">
        <v>120.87376875671882</v>
      </c>
      <c r="H8" s="907">
        <v>119.09958325300852</v>
      </c>
      <c r="I8" s="907">
        <v>118.00213319242204</v>
      </c>
      <c r="J8" s="907">
        <v>120.53030851663122</v>
      </c>
      <c r="K8" s="907">
        <v>112.7238334908584</v>
      </c>
      <c r="L8" s="907">
        <v>111.3863446924297</v>
      </c>
      <c r="M8" s="907">
        <v>103.47941166437838</v>
      </c>
      <c r="N8" s="907">
        <v>103.16593565639398</v>
      </c>
      <c r="O8" s="907">
        <v>104.53962430724619</v>
      </c>
      <c r="P8" s="907" t="s">
        <v>8</v>
      </c>
      <c r="Q8" s="907" t="s">
        <v>8</v>
      </c>
    </row>
    <row r="9" spans="1:19" s="136" customFormat="1" ht="15" customHeight="1">
      <c r="A9" s="898" t="s">
        <v>1857</v>
      </c>
      <c r="B9" s="908">
        <v>100</v>
      </c>
      <c r="C9" s="908">
        <v>100</v>
      </c>
      <c r="D9" s="908">
        <v>100</v>
      </c>
      <c r="E9" s="908">
        <v>100</v>
      </c>
      <c r="F9" s="908">
        <v>100</v>
      </c>
      <c r="G9" s="908">
        <v>100</v>
      </c>
      <c r="H9" s="908">
        <v>100</v>
      </c>
      <c r="I9" s="908">
        <v>100</v>
      </c>
      <c r="J9" s="908">
        <v>100</v>
      </c>
      <c r="K9" s="908">
        <v>100</v>
      </c>
      <c r="L9" s="908">
        <v>100</v>
      </c>
      <c r="M9" s="908">
        <v>100</v>
      </c>
      <c r="N9" s="914">
        <v>100</v>
      </c>
      <c r="O9" s="914">
        <v>100</v>
      </c>
      <c r="P9" s="914">
        <v>100</v>
      </c>
      <c r="Q9" s="914">
        <v>100</v>
      </c>
    </row>
    <row r="11" spans="1:19" s="287" customFormat="1" ht="15" customHeight="1">
      <c r="A11" s="287" t="s">
        <v>1935</v>
      </c>
    </row>
  </sheetData>
  <mergeCells count="2">
    <mergeCell ref="A2:A3"/>
    <mergeCell ref="B2:Q2"/>
  </mergeCells>
  <hyperlinks>
    <hyperlink ref="S4" location="'Content Page'!A1" display="Back to Content Page"/>
  </hyperlinks>
  <pageMargins left="0.7" right="0.7" top="0.75" bottom="0.75" header="0.3" footer="0.3"/>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zoomScale="93" zoomScaleNormal="93" workbookViewId="0">
      <selection activeCell="A9" sqref="A9"/>
    </sheetView>
  </sheetViews>
  <sheetFormatPr defaultColWidth="9.1796875" defaultRowHeight="15" customHeight="1"/>
  <cols>
    <col min="1" max="1" width="52.7265625" style="289" customWidth="1"/>
    <col min="2" max="17" width="9.7265625" style="289" customWidth="1"/>
    <col min="18" max="25" width="12.7265625" style="289" bestFit="1" customWidth="1"/>
    <col min="26" max="16384" width="9.1796875" style="289"/>
  </cols>
  <sheetData>
    <row r="1" spans="1:19" s="136" customFormat="1" ht="15" customHeight="1">
      <c r="A1" s="136" t="s">
        <v>1955</v>
      </c>
    </row>
    <row r="2" spans="1:19" s="136" customFormat="1" ht="15" customHeight="1">
      <c r="A2" s="1163" t="s">
        <v>1845</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c r="S3" s="7"/>
    </row>
    <row r="4" spans="1:19" ht="15" customHeight="1">
      <c r="A4" s="896" t="s">
        <v>66</v>
      </c>
      <c r="B4" s="913">
        <v>-4.3963500483778972</v>
      </c>
      <c r="C4" s="913">
        <v>12.641017923219593</v>
      </c>
      <c r="D4" s="913">
        <v>-28.471087554386827</v>
      </c>
      <c r="E4" s="913">
        <v>4.118463203926396</v>
      </c>
      <c r="F4" s="913">
        <v>-0.8605577855133788</v>
      </c>
      <c r="G4" s="913">
        <v>1.3346734408379319</v>
      </c>
      <c r="H4" s="913">
        <v>-10.215461578689371</v>
      </c>
      <c r="I4" s="913">
        <v>-1.0928173884850025</v>
      </c>
      <c r="J4" s="913">
        <v>19.458297865067479</v>
      </c>
      <c r="K4" s="913">
        <v>4.7624325638163185</v>
      </c>
      <c r="L4" s="913">
        <v>-2.9343282467259542</v>
      </c>
      <c r="M4" s="913">
        <v>7.8803879659699021</v>
      </c>
      <c r="N4" s="913">
        <v>-4.4177847805454604</v>
      </c>
      <c r="O4" s="913">
        <v>23.590592143214792</v>
      </c>
      <c r="P4" s="913">
        <v>-3.5251372670470005</v>
      </c>
      <c r="Q4" s="913">
        <v>-4.5122373774308784</v>
      </c>
      <c r="S4" s="285" t="s">
        <v>13</v>
      </c>
    </row>
    <row r="5" spans="1:19" ht="15" customHeight="1">
      <c r="A5" s="896" t="s">
        <v>1846</v>
      </c>
      <c r="B5" s="913">
        <v>61.377349925656944</v>
      </c>
      <c r="C5" s="913">
        <v>12.926022601869818</v>
      </c>
      <c r="D5" s="913">
        <v>16.394630702741921</v>
      </c>
      <c r="E5" s="913">
        <v>223.92898647032604</v>
      </c>
      <c r="F5" s="913">
        <v>53.451267721301605</v>
      </c>
      <c r="G5" s="913">
        <v>196.78366705970001</v>
      </c>
      <c r="H5" s="913">
        <v>19.388732036780027</v>
      </c>
      <c r="I5" s="913">
        <v>49.917541479339462</v>
      </c>
      <c r="J5" s="913">
        <v>48.457363390988775</v>
      </c>
      <c r="K5" s="913">
        <v>-32.357760643435</v>
      </c>
      <c r="L5" s="913">
        <v>5.092309140393354</v>
      </c>
      <c r="M5" s="913">
        <v>44.215480540911699</v>
      </c>
      <c r="N5" s="913">
        <v>-0.29486352720545028</v>
      </c>
      <c r="O5" s="913">
        <v>-27.593941061255805</v>
      </c>
      <c r="P5" s="913">
        <v>8.2039571597547933</v>
      </c>
      <c r="Q5" s="913">
        <v>-0.90286012023608464</v>
      </c>
      <c r="S5" s="499"/>
    </row>
    <row r="6" spans="1:19" ht="15" customHeight="1">
      <c r="A6" s="896" t="s">
        <v>1847</v>
      </c>
      <c r="B6" s="913">
        <v>17.562293423280195</v>
      </c>
      <c r="C6" s="913">
        <v>26.063498807956648</v>
      </c>
      <c r="D6" s="913">
        <v>35.864093231539329</v>
      </c>
      <c r="E6" s="913">
        <v>16.610539582989219</v>
      </c>
      <c r="F6" s="913">
        <v>6.1491095733894952</v>
      </c>
      <c r="G6" s="913">
        <v>-14.291491174378805</v>
      </c>
      <c r="H6" s="913">
        <v>9.8185108673276744</v>
      </c>
      <c r="I6" s="913">
        <v>0.52870994159661677</v>
      </c>
      <c r="J6" s="913">
        <v>-2.7191813617744884</v>
      </c>
      <c r="K6" s="913">
        <v>-2.8872314048917076</v>
      </c>
      <c r="L6" s="913">
        <v>0.86768151851322273</v>
      </c>
      <c r="M6" s="913">
        <v>-0.58928141509944965</v>
      </c>
      <c r="N6" s="913">
        <v>-3.254036234362772</v>
      </c>
      <c r="O6" s="913">
        <v>-2.611904129854139</v>
      </c>
      <c r="P6" s="913">
        <v>-6.89629413609957</v>
      </c>
      <c r="Q6" s="913">
        <v>2.3052219793528081</v>
      </c>
    </row>
    <row r="7" spans="1:19" ht="15" customHeight="1">
      <c r="A7" s="896" t="s">
        <v>1848</v>
      </c>
      <c r="B7" s="913">
        <v>2.6866771032673711</v>
      </c>
      <c r="C7" s="913">
        <v>3.4480075020554466</v>
      </c>
      <c r="D7" s="913">
        <v>-1.2819200628677407</v>
      </c>
      <c r="E7" s="913">
        <v>0.48734682929996609</v>
      </c>
      <c r="F7" s="913">
        <v>-1.0501027322628715</v>
      </c>
      <c r="G7" s="913">
        <v>10.052163595106478</v>
      </c>
      <c r="H7" s="913">
        <v>0.58238750466553313</v>
      </c>
      <c r="I7" s="913">
        <v>2.0143187607791617</v>
      </c>
      <c r="J7" s="913">
        <v>1.014080879234001</v>
      </c>
      <c r="K7" s="913">
        <v>-1.6803666426777397</v>
      </c>
      <c r="L7" s="913">
        <v>0.49874770631871002</v>
      </c>
      <c r="M7" s="913">
        <v>-2.373567027516728</v>
      </c>
      <c r="N7" s="913">
        <v>-1.0140520484324185</v>
      </c>
      <c r="O7" s="913">
        <v>-3.3058814339345304</v>
      </c>
      <c r="P7" s="913">
        <v>6.6801155690236413</v>
      </c>
      <c r="Q7" s="913">
        <v>-1.5035136779849267</v>
      </c>
    </row>
    <row r="8" spans="1:19" ht="15" customHeight="1">
      <c r="A8" s="896" t="s">
        <v>1849</v>
      </c>
      <c r="B8" s="913">
        <v>22.752066949608249</v>
      </c>
      <c r="C8" s="913">
        <v>-11.64031155606888</v>
      </c>
      <c r="D8" s="913">
        <v>-19.945743806716806</v>
      </c>
      <c r="E8" s="913">
        <v>-3.8865528930601556</v>
      </c>
      <c r="F8" s="913">
        <v>-19.19401238067698</v>
      </c>
      <c r="G8" s="913">
        <v>4.0235369082887331</v>
      </c>
      <c r="H8" s="913">
        <v>-1.5463097812112352</v>
      </c>
      <c r="I8" s="913">
        <v>0.62875996141474388</v>
      </c>
      <c r="J8" s="913">
        <v>16.111700762282965</v>
      </c>
      <c r="K8" s="913">
        <v>13.667931846024302</v>
      </c>
      <c r="L8" s="913">
        <v>22.389033272440884</v>
      </c>
      <c r="M8" s="913">
        <v>-5.9100836153608327</v>
      </c>
      <c r="N8" s="913">
        <v>35.112879735170822</v>
      </c>
      <c r="O8" s="913">
        <v>-9.0193366611151902</v>
      </c>
      <c r="P8" s="913">
        <v>-2.653886117110261</v>
      </c>
      <c r="Q8" s="913">
        <v>4.4703273527021565</v>
      </c>
    </row>
    <row r="9" spans="1:19" ht="15" customHeight="1">
      <c r="A9" s="896" t="s">
        <v>1850</v>
      </c>
      <c r="B9" s="913">
        <v>-1.0645908482075299</v>
      </c>
      <c r="C9" s="913">
        <v>2.0325468577087094</v>
      </c>
      <c r="D9" s="913">
        <v>3.106136608266084</v>
      </c>
      <c r="E9" s="913">
        <v>5.8054440342028499</v>
      </c>
      <c r="F9" s="913">
        <v>1.9997231022845625</v>
      </c>
      <c r="G9" s="913">
        <v>5.7730107895494598</v>
      </c>
      <c r="H9" s="913">
        <v>4.5998582310879925</v>
      </c>
      <c r="I9" s="913">
        <v>5.3596166715125406</v>
      </c>
      <c r="J9" s="913">
        <v>6.5144441337787242</v>
      </c>
      <c r="K9" s="913">
        <v>-0.40147217003683977</v>
      </c>
      <c r="L9" s="913">
        <v>6.6357707534346275</v>
      </c>
      <c r="M9" s="913">
        <v>7.5772298890477003</v>
      </c>
      <c r="N9" s="913">
        <v>12.267830642158955</v>
      </c>
      <c r="O9" s="913">
        <v>11.166387933296534</v>
      </c>
      <c r="P9" s="913">
        <v>10.56045240722743</v>
      </c>
      <c r="Q9" s="913">
        <v>-0.65549761434645859</v>
      </c>
    </row>
    <row r="10" spans="1:19" ht="15" customHeight="1">
      <c r="A10" s="896" t="s">
        <v>1851</v>
      </c>
      <c r="B10" s="913">
        <v>3.4062084950168696</v>
      </c>
      <c r="C10" s="913">
        <v>9.7608342963430488</v>
      </c>
      <c r="D10" s="913">
        <v>9.259237999264073</v>
      </c>
      <c r="E10" s="913">
        <v>4.738688410973694</v>
      </c>
      <c r="F10" s="913">
        <v>6.7492807628321856</v>
      </c>
      <c r="G10" s="913">
        <v>11.689668160115801</v>
      </c>
      <c r="H10" s="913">
        <v>5.2995225234146801</v>
      </c>
      <c r="I10" s="913">
        <v>9.1192180855751843</v>
      </c>
      <c r="J10" s="913">
        <v>5.5474958561150203</v>
      </c>
      <c r="K10" s="913">
        <v>7.6296822299108555</v>
      </c>
      <c r="L10" s="913">
        <v>12.118276477947902</v>
      </c>
      <c r="M10" s="913">
        <v>9.2677717025572548</v>
      </c>
      <c r="N10" s="913">
        <v>5.8253364997115114</v>
      </c>
      <c r="O10" s="913">
        <v>11.660698375987579</v>
      </c>
      <c r="P10" s="913">
        <v>16.861905594718536</v>
      </c>
      <c r="Q10" s="913">
        <v>9.426621939525262</v>
      </c>
    </row>
    <row r="11" spans="1:19" ht="15" customHeight="1">
      <c r="A11" s="896" t="s">
        <v>1852</v>
      </c>
      <c r="B11" s="913">
        <v>2.9134649459158908</v>
      </c>
      <c r="C11" s="913">
        <v>-1.2396767470718544</v>
      </c>
      <c r="D11" s="913">
        <v>4.3439053440181681</v>
      </c>
      <c r="E11" s="913">
        <v>1.8058843067005199</v>
      </c>
      <c r="F11" s="913">
        <v>4.4212911050774295</v>
      </c>
      <c r="G11" s="913">
        <v>0.67770943945795636</v>
      </c>
      <c r="H11" s="913">
        <v>7.3449697967661933</v>
      </c>
      <c r="I11" s="913">
        <v>3.4934043487770907</v>
      </c>
      <c r="J11" s="913">
        <v>3.0416404712027685</v>
      </c>
      <c r="K11" s="913">
        <v>3.9021839128928093</v>
      </c>
      <c r="L11" s="913">
        <v>7.1582262141707957</v>
      </c>
      <c r="M11" s="913">
        <v>7.9098170482629655</v>
      </c>
      <c r="N11" s="913">
        <v>7.7551131622850562</v>
      </c>
      <c r="O11" s="913">
        <v>10.025681796622038</v>
      </c>
      <c r="P11" s="913">
        <v>4.3323286339429075</v>
      </c>
      <c r="Q11" s="913">
        <v>1.3660116269209652</v>
      </c>
    </row>
    <row r="12" spans="1:19" ht="15" customHeight="1">
      <c r="A12" s="896" t="s">
        <v>1853</v>
      </c>
      <c r="B12" s="913">
        <v>6.9987990781948071</v>
      </c>
      <c r="C12" s="913">
        <v>3.4176556359106343</v>
      </c>
      <c r="D12" s="913">
        <v>10.203042032852423</v>
      </c>
      <c r="E12" s="913">
        <v>8.3552487279410883</v>
      </c>
      <c r="F12" s="913">
        <v>2.7032947441567785</v>
      </c>
      <c r="G12" s="913">
        <v>0.97458317748611023</v>
      </c>
      <c r="H12" s="913">
        <v>4.6628699346455988</v>
      </c>
      <c r="I12" s="913">
        <v>3.2258019099025574</v>
      </c>
      <c r="J12" s="913">
        <v>5.4711535274283705</v>
      </c>
      <c r="K12" s="913">
        <v>13.485040108046391</v>
      </c>
      <c r="L12" s="913">
        <v>5.535252183477013</v>
      </c>
      <c r="M12" s="913">
        <v>7.0956554703144548</v>
      </c>
      <c r="N12" s="913">
        <v>3.8740157002126665</v>
      </c>
      <c r="O12" s="913">
        <v>-4.6964661445274771</v>
      </c>
      <c r="P12" s="913">
        <v>2.9637607740630187</v>
      </c>
      <c r="Q12" s="913">
        <v>6.5626418825687836</v>
      </c>
    </row>
    <row r="13" spans="1:19" ht="15" customHeight="1">
      <c r="A13" s="896" t="s">
        <v>1854</v>
      </c>
      <c r="B13" s="913">
        <v>8.2189269570218642</v>
      </c>
      <c r="C13" s="913">
        <v>1.0746691294569501</v>
      </c>
      <c r="D13" s="913">
        <v>1.0649251604371699</v>
      </c>
      <c r="E13" s="913">
        <v>-2.1773490284852244</v>
      </c>
      <c r="F13" s="913">
        <v>-1.087952767972439</v>
      </c>
      <c r="G13" s="913">
        <v>0.72602006414224718</v>
      </c>
      <c r="H13" s="913">
        <v>3.0737189680854584</v>
      </c>
      <c r="I13" s="913">
        <v>-4.3927633751735726</v>
      </c>
      <c r="J13" s="913">
        <v>2.471429591345057</v>
      </c>
      <c r="K13" s="913">
        <v>12.424514977160015</v>
      </c>
      <c r="L13" s="913">
        <v>7.7338899147345614</v>
      </c>
      <c r="M13" s="913">
        <v>7.9364375011627573</v>
      </c>
      <c r="N13" s="913">
        <v>1.0207353338978749</v>
      </c>
      <c r="O13" s="913">
        <v>4.626844337900593E-2</v>
      </c>
      <c r="P13" s="913">
        <v>4.6404080671310908</v>
      </c>
      <c r="Q13" s="913">
        <v>1.7139125755732891</v>
      </c>
    </row>
    <row r="14" spans="1:19" s="901" customFormat="1" ht="15" customHeight="1">
      <c r="A14" s="898" t="s">
        <v>1855</v>
      </c>
      <c r="B14" s="915">
        <v>5.8373196058103929</v>
      </c>
      <c r="C14" s="915">
        <v>4.8202158963135844</v>
      </c>
      <c r="D14" s="915">
        <v>2.3558466024616678</v>
      </c>
      <c r="E14" s="915">
        <v>5.3520215540233949</v>
      </c>
      <c r="F14" s="915">
        <v>1.4231128958286092</v>
      </c>
      <c r="G14" s="915">
        <v>2.0371374173742112</v>
      </c>
      <c r="H14" s="915">
        <v>4.4174769914889396</v>
      </c>
      <c r="I14" s="915">
        <v>3.5480895394385641</v>
      </c>
      <c r="J14" s="915">
        <v>6.7499372520335186</v>
      </c>
      <c r="K14" s="915">
        <v>2.1746621361193945</v>
      </c>
      <c r="L14" s="915">
        <v>5.9586783692306682</v>
      </c>
      <c r="M14" s="915">
        <v>6.6474418240604081</v>
      </c>
      <c r="N14" s="914">
        <v>5.2637240716087064</v>
      </c>
      <c r="O14" s="914">
        <v>1.5384265247538877</v>
      </c>
      <c r="P14" s="914">
        <v>3.993808853122502</v>
      </c>
      <c r="Q14" s="914">
        <v>1.9917814881360414</v>
      </c>
    </row>
    <row r="15" spans="1:19" s="903" customFormat="1" ht="15" customHeight="1">
      <c r="A15" s="896" t="s">
        <v>1856</v>
      </c>
      <c r="B15" s="918">
        <v>-1.0625220858246252</v>
      </c>
      <c r="C15" s="918">
        <v>-1.3973781589045444</v>
      </c>
      <c r="D15" s="918">
        <v>-6.7627759826173701</v>
      </c>
      <c r="E15" s="918">
        <v>2.5711128210269152</v>
      </c>
      <c r="F15" s="918">
        <v>5.4957040907608103</v>
      </c>
      <c r="G15" s="918">
        <v>12.834834401871746</v>
      </c>
      <c r="H15" s="918">
        <v>3.8086778304276692</v>
      </c>
      <c r="I15" s="918">
        <v>10.053189917521266</v>
      </c>
      <c r="J15" s="918">
        <v>6.5751242732276154</v>
      </c>
      <c r="K15" s="918">
        <v>2.1213369574041678</v>
      </c>
      <c r="L15" s="918">
        <v>8.8691187423437299</v>
      </c>
      <c r="M15" s="918">
        <v>10.118967051547642</v>
      </c>
      <c r="N15" s="913">
        <v>6.9241151226143529</v>
      </c>
      <c r="O15" s="913">
        <v>6.321789085724177</v>
      </c>
      <c r="P15" s="913">
        <v>8.9407234705155929</v>
      </c>
      <c r="Q15" s="913">
        <v>-1.2988490752014741</v>
      </c>
    </row>
    <row r="16" spans="1:19" s="901" customFormat="1" ht="15" customHeight="1">
      <c r="A16" s="898" t="s">
        <v>1857</v>
      </c>
      <c r="B16" s="915">
        <v>5.1403378812453724</v>
      </c>
      <c r="C16" s="915">
        <v>4.2292041741568625</v>
      </c>
      <c r="D16" s="915">
        <v>1.5070353348260568</v>
      </c>
      <c r="E16" s="915">
        <v>5.1142489456705675</v>
      </c>
      <c r="F16" s="915">
        <v>1.7629019462561928</v>
      </c>
      <c r="G16" s="915">
        <v>2.9710688436019836</v>
      </c>
      <c r="H16" s="915">
        <v>4.3597756547870716</v>
      </c>
      <c r="I16" s="915">
        <v>4.1613802040910883</v>
      </c>
      <c r="J16" s="915">
        <v>6.7325239178756817</v>
      </c>
      <c r="K16" s="915">
        <v>2.1693581833406768</v>
      </c>
      <c r="L16" s="915">
        <v>6.2480272868728974</v>
      </c>
      <c r="M16" s="915">
        <v>7.0010866543517949</v>
      </c>
      <c r="N16" s="915">
        <v>5.4377970310559363</v>
      </c>
      <c r="O16" s="915">
        <v>2.0469764213638939</v>
      </c>
      <c r="P16" s="915">
        <v>4.5417788996237505</v>
      </c>
      <c r="Q16" s="915">
        <v>1.6119404351861135</v>
      </c>
    </row>
    <row r="18" spans="1:1" ht="15" customHeight="1">
      <c r="A18" s="920" t="s">
        <v>1951</v>
      </c>
    </row>
  </sheetData>
  <mergeCells count="2">
    <mergeCell ref="A2:A3"/>
    <mergeCell ref="B2:Q2"/>
  </mergeCells>
  <hyperlinks>
    <hyperlink ref="S4" location="'Content Page'!A1" display="Back to Content Page"/>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X31"/>
  <sheetViews>
    <sheetView topLeftCell="G1" workbookViewId="0">
      <selection activeCell="X6" sqref="X6"/>
    </sheetView>
  </sheetViews>
  <sheetFormatPr defaultRowHeight="14.5"/>
  <cols>
    <col min="1" max="1" width="33.81640625" customWidth="1"/>
    <col min="2" max="19" width="7" customWidth="1"/>
    <col min="20" max="20" width="7" style="283" customWidth="1"/>
    <col min="21" max="21" width="7" customWidth="1"/>
    <col min="22" max="23" width="9.1796875" style="499"/>
  </cols>
  <sheetData>
    <row r="1" spans="1:76">
      <c r="A1" s="136" t="s">
        <v>1349</v>
      </c>
      <c r="B1" s="57"/>
      <c r="C1" s="57"/>
      <c r="D1" s="57"/>
      <c r="E1" s="57"/>
      <c r="F1" s="57"/>
      <c r="G1" s="57"/>
      <c r="H1" s="57"/>
      <c r="I1" s="57"/>
      <c r="J1" s="57"/>
      <c r="K1" s="57"/>
      <c r="L1" s="57"/>
      <c r="M1" s="57"/>
      <c r="N1" s="57"/>
      <c r="O1" s="57"/>
      <c r="P1" s="57"/>
      <c r="Q1" s="57"/>
      <c r="R1" s="57"/>
      <c r="S1" s="57"/>
      <c r="T1" s="289"/>
      <c r="AM1" s="12"/>
      <c r="AT1" s="12"/>
      <c r="AZ1" s="12"/>
      <c r="BF1" s="12"/>
      <c r="BL1" s="12"/>
      <c r="BR1" s="12"/>
      <c r="BX1" s="12"/>
    </row>
    <row r="2" spans="1:76">
      <c r="A2" s="57"/>
      <c r="B2" s="238" t="s">
        <v>17</v>
      </c>
      <c r="C2" s="238"/>
      <c r="D2" s="57"/>
      <c r="E2" s="57"/>
      <c r="F2" s="57"/>
      <c r="G2" s="57"/>
      <c r="H2" s="57"/>
      <c r="I2" s="57"/>
      <c r="J2" s="57"/>
      <c r="K2" s="57"/>
      <c r="L2" s="57"/>
      <c r="M2" s="57"/>
      <c r="N2" s="57"/>
      <c r="O2" s="57"/>
      <c r="P2" s="57"/>
      <c r="Q2" s="57"/>
      <c r="R2" s="57"/>
      <c r="S2" s="57"/>
      <c r="T2" s="289"/>
      <c r="AM2" s="12"/>
      <c r="AT2" s="12"/>
      <c r="AZ2" s="12"/>
      <c r="BF2" s="12"/>
      <c r="BL2" s="12"/>
      <c r="BR2" s="12"/>
      <c r="BX2" s="12"/>
    </row>
    <row r="3" spans="1:76">
      <c r="A3" s="1086" t="s">
        <v>16</v>
      </c>
      <c r="B3" s="1085" t="s">
        <v>45</v>
      </c>
      <c r="C3" s="1085"/>
      <c r="D3" s="1085"/>
      <c r="E3" s="1085"/>
      <c r="F3" s="1085"/>
      <c r="G3" s="1085"/>
      <c r="H3" s="1085"/>
      <c r="I3" s="1085"/>
      <c r="J3" s="1085"/>
      <c r="K3" s="1085"/>
      <c r="L3" s="1085"/>
      <c r="M3" s="1085"/>
      <c r="N3" s="1085"/>
      <c r="O3" s="1085"/>
      <c r="P3" s="1085"/>
      <c r="Q3" s="1085"/>
      <c r="R3" s="1085"/>
      <c r="S3" s="1085"/>
      <c r="T3" s="1085"/>
      <c r="U3" s="1085"/>
      <c r="V3" s="14"/>
      <c r="W3" s="14"/>
      <c r="Z3" s="14"/>
      <c r="AA3" s="14"/>
      <c r="AB3" s="14"/>
      <c r="AC3" s="14"/>
      <c r="AD3" s="14"/>
      <c r="AE3" s="14"/>
      <c r="AF3" s="14"/>
      <c r="AM3" s="12"/>
      <c r="AT3" s="12"/>
      <c r="AZ3" s="12"/>
      <c r="BF3" s="12"/>
      <c r="BL3" s="12"/>
      <c r="BR3" s="12"/>
      <c r="BX3" s="12"/>
    </row>
    <row r="4" spans="1:76">
      <c r="A4" s="1086"/>
      <c r="B4" s="640">
        <v>1980</v>
      </c>
      <c r="C4" s="640">
        <v>1985</v>
      </c>
      <c r="D4" s="640">
        <v>1990</v>
      </c>
      <c r="E4" s="640">
        <v>1995</v>
      </c>
      <c r="F4" s="70">
        <v>2000</v>
      </c>
      <c r="G4" s="70">
        <v>2001</v>
      </c>
      <c r="H4" s="70">
        <v>2002</v>
      </c>
      <c r="I4" s="70">
        <v>2003</v>
      </c>
      <c r="J4" s="70">
        <v>2004</v>
      </c>
      <c r="K4" s="70">
        <v>2005</v>
      </c>
      <c r="L4" s="70">
        <v>2006</v>
      </c>
      <c r="M4" s="70">
        <v>2007</v>
      </c>
      <c r="N4" s="71">
        <v>2008</v>
      </c>
      <c r="O4" s="70">
        <v>2009</v>
      </c>
      <c r="P4" s="70">
        <v>2010</v>
      </c>
      <c r="Q4" s="70">
        <v>2011</v>
      </c>
      <c r="R4" s="70">
        <v>2012</v>
      </c>
      <c r="S4" s="70">
        <v>2013</v>
      </c>
      <c r="T4" s="70">
        <v>2014</v>
      </c>
      <c r="U4" s="70">
        <v>2015</v>
      </c>
      <c r="V4" s="14"/>
      <c r="W4" s="14"/>
      <c r="Z4" s="14"/>
      <c r="AA4" s="14"/>
      <c r="AB4" s="14"/>
      <c r="AC4" s="14"/>
      <c r="AD4" s="14"/>
      <c r="AE4" s="14"/>
      <c r="AF4" s="14"/>
      <c r="AM4" s="12"/>
      <c r="AT4" s="12"/>
      <c r="AZ4" s="12"/>
      <c r="BF4" s="12"/>
      <c r="BL4" s="12"/>
      <c r="BR4" s="12"/>
      <c r="BX4" s="12"/>
    </row>
    <row r="5" spans="1:76">
      <c r="A5" s="284" t="s">
        <v>15</v>
      </c>
      <c r="B5" s="641">
        <v>52.585000000000001</v>
      </c>
      <c r="C5" s="641">
        <v>52.91</v>
      </c>
      <c r="D5" s="641">
        <v>52.587000000000003</v>
      </c>
      <c r="E5" s="641">
        <v>51.603000000000002</v>
      </c>
      <c r="F5" s="641">
        <v>50.476999999999997</v>
      </c>
      <c r="G5" s="641">
        <v>50.256999999999998</v>
      </c>
      <c r="H5" s="641">
        <v>50.033999999999999</v>
      </c>
      <c r="I5" s="641">
        <v>49.798999999999999</v>
      </c>
      <c r="J5" s="641">
        <v>49.537999999999997</v>
      </c>
      <c r="K5" s="641">
        <v>49.223999999999997</v>
      </c>
      <c r="L5" s="641">
        <v>48.825000000000003</v>
      </c>
      <c r="M5" s="641">
        <v>48.33</v>
      </c>
      <c r="N5" s="641">
        <v>47.738999999999997</v>
      </c>
      <c r="O5" s="641">
        <v>47.063000000000002</v>
      </c>
      <c r="P5" s="641">
        <v>46.326999999999998</v>
      </c>
      <c r="Q5" s="641">
        <v>45.566000000000003</v>
      </c>
      <c r="R5" s="641">
        <v>44.819000000000003</v>
      </c>
      <c r="S5" s="641">
        <v>45.984999999999999</v>
      </c>
      <c r="T5" s="641">
        <v>36.700000000000003</v>
      </c>
      <c r="U5" s="641">
        <v>36.9</v>
      </c>
      <c r="V5" s="19"/>
      <c r="W5" s="18"/>
      <c r="Z5" s="19"/>
      <c r="AA5" s="18"/>
      <c r="AB5" s="18"/>
      <c r="AC5" s="18"/>
      <c r="AD5" s="18"/>
      <c r="AE5" s="18"/>
      <c r="AF5" s="18"/>
      <c r="AM5" s="12"/>
      <c r="AT5" s="12"/>
      <c r="AZ5" s="12"/>
      <c r="BF5" s="12"/>
      <c r="BL5" s="12"/>
      <c r="BR5" s="12"/>
      <c r="BX5" s="12"/>
    </row>
    <row r="6" spans="1:76">
      <c r="A6" s="284" t="s">
        <v>14</v>
      </c>
      <c r="B6" s="641">
        <v>44.073</v>
      </c>
      <c r="C6" s="641">
        <v>40.042000000000002</v>
      </c>
      <c r="D6" s="641">
        <v>34.597000000000001</v>
      </c>
      <c r="E6" s="641">
        <v>30.443999999999999</v>
      </c>
      <c r="F6" s="641">
        <v>27.402000000000001</v>
      </c>
      <c r="G6" s="641">
        <v>28.9</v>
      </c>
      <c r="H6" s="641">
        <v>26.417000000000002</v>
      </c>
      <c r="I6" s="641">
        <v>26.021999999999998</v>
      </c>
      <c r="J6" s="641">
        <v>25.692</v>
      </c>
      <c r="K6" s="641">
        <v>25.417000000000002</v>
      </c>
      <c r="L6" s="641">
        <v>25.181999999999999</v>
      </c>
      <c r="M6" s="641">
        <v>24.966000000000001</v>
      </c>
      <c r="N6" s="641">
        <v>24.753</v>
      </c>
      <c r="O6" s="641">
        <v>24.532</v>
      </c>
      <c r="P6" s="641">
        <v>24.298999999999999</v>
      </c>
      <c r="Q6" s="641">
        <v>25.8</v>
      </c>
      <c r="R6" s="641">
        <v>25.8</v>
      </c>
      <c r="S6" s="641">
        <v>25.9</v>
      </c>
      <c r="T6" s="641">
        <v>24.6</v>
      </c>
      <c r="U6" s="641">
        <v>22.8</v>
      </c>
      <c r="V6" s="19"/>
      <c r="W6" s="18"/>
      <c r="X6" s="285" t="s">
        <v>13</v>
      </c>
      <c r="Z6" s="19"/>
      <c r="AA6" s="18"/>
      <c r="AB6" s="18"/>
      <c r="AC6" s="18"/>
      <c r="AD6" s="18"/>
      <c r="AE6" s="18"/>
      <c r="AF6" s="18"/>
      <c r="AM6" s="12"/>
      <c r="AT6" s="12"/>
      <c r="AZ6" s="12"/>
      <c r="BF6" s="12"/>
      <c r="BL6" s="12"/>
      <c r="BR6" s="12"/>
      <c r="BX6" s="12"/>
    </row>
    <row r="7" spans="1:76">
      <c r="A7" s="284" t="s">
        <v>268</v>
      </c>
      <c r="B7" s="641">
        <v>46.634</v>
      </c>
      <c r="C7" s="641">
        <v>47.354999999999997</v>
      </c>
      <c r="D7" s="641">
        <v>48.35</v>
      </c>
      <c r="E7" s="641">
        <v>48.74</v>
      </c>
      <c r="F7" s="641">
        <v>47.607999999999997</v>
      </c>
      <c r="G7" s="641">
        <v>47.295999999999999</v>
      </c>
      <c r="H7" s="641">
        <v>46.972000000000001</v>
      </c>
      <c r="I7" s="641">
        <v>46.640999999999998</v>
      </c>
      <c r="J7" s="641">
        <v>46.304000000000002</v>
      </c>
      <c r="K7" s="641">
        <v>45.962000000000003</v>
      </c>
      <c r="L7" s="641">
        <v>45.609000000000002</v>
      </c>
      <c r="M7" s="641">
        <v>45.238999999999997</v>
      </c>
      <c r="N7" s="641">
        <v>44.848999999999997</v>
      </c>
      <c r="O7" s="641">
        <v>44.44</v>
      </c>
      <c r="P7" s="641">
        <v>44.017000000000003</v>
      </c>
      <c r="Q7" s="641">
        <v>43.585000000000001</v>
      </c>
      <c r="R7" s="641">
        <v>43.15</v>
      </c>
      <c r="S7" s="641">
        <v>42.393999999999998</v>
      </c>
      <c r="T7" s="641">
        <v>41.96</v>
      </c>
      <c r="U7" s="641" t="s">
        <v>429</v>
      </c>
      <c r="V7" s="19"/>
      <c r="W7" s="18"/>
      <c r="Z7" s="19"/>
      <c r="AA7" s="18"/>
      <c r="AB7" s="18"/>
      <c r="AC7" s="18"/>
      <c r="AD7" s="18"/>
      <c r="AE7" s="18"/>
      <c r="AF7" s="18"/>
      <c r="AM7" s="12"/>
      <c r="AT7" s="12"/>
      <c r="AZ7" s="12"/>
      <c r="BF7" s="12"/>
      <c r="BL7" s="12"/>
      <c r="BR7" s="12"/>
      <c r="BX7" s="12"/>
    </row>
    <row r="8" spans="1:76">
      <c r="A8" s="284" t="s">
        <v>12</v>
      </c>
      <c r="B8" s="641">
        <v>41.033000000000001</v>
      </c>
      <c r="C8" s="641">
        <v>37</v>
      </c>
      <c r="D8" s="641">
        <v>35.235999999999997</v>
      </c>
      <c r="E8" s="641">
        <v>30</v>
      </c>
      <c r="F8" s="641">
        <v>31.459</v>
      </c>
      <c r="G8" s="641">
        <v>30.83</v>
      </c>
      <c r="H8" s="641">
        <v>30.219000000000001</v>
      </c>
      <c r="I8" s="641">
        <v>29.667999999999999</v>
      </c>
      <c r="J8" s="641">
        <v>25.3</v>
      </c>
      <c r="K8" s="641">
        <v>28.82</v>
      </c>
      <c r="L8" s="641">
        <v>30.7</v>
      </c>
      <c r="M8" s="641">
        <v>30.7</v>
      </c>
      <c r="N8" s="641">
        <v>30.7</v>
      </c>
      <c r="O8" s="641">
        <v>30.6</v>
      </c>
      <c r="P8" s="641">
        <v>30.5</v>
      </c>
      <c r="Q8" s="641">
        <v>32.799999999999997</v>
      </c>
      <c r="R8" s="641">
        <v>30.24</v>
      </c>
      <c r="S8" s="641">
        <v>30.03</v>
      </c>
      <c r="T8" s="641">
        <v>29.7</v>
      </c>
      <c r="U8" s="641">
        <v>29.45</v>
      </c>
      <c r="V8" s="19"/>
      <c r="W8" s="18"/>
      <c r="Z8" s="19"/>
      <c r="AA8" s="18"/>
      <c r="AB8" s="18"/>
      <c r="AC8" s="18"/>
      <c r="AD8" s="18"/>
      <c r="AE8" s="18"/>
      <c r="AF8" s="18"/>
      <c r="AM8" s="12"/>
      <c r="AT8" s="12"/>
      <c r="AZ8" s="12"/>
      <c r="BF8" s="12"/>
      <c r="BL8" s="12"/>
      <c r="BR8" s="12"/>
      <c r="BX8" s="12"/>
    </row>
    <row r="9" spans="1:76">
      <c r="A9" s="284" t="s">
        <v>11</v>
      </c>
      <c r="B9" s="641">
        <v>44.706000000000003</v>
      </c>
      <c r="C9" s="641">
        <v>43.521000000000001</v>
      </c>
      <c r="D9" s="641">
        <v>45.292000000000002</v>
      </c>
      <c r="E9" s="641">
        <v>44.09</v>
      </c>
      <c r="F9" s="641">
        <v>41.122999999999998</v>
      </c>
      <c r="G9" s="641">
        <v>40.375</v>
      </c>
      <c r="H9" s="641">
        <v>39.625999999999998</v>
      </c>
      <c r="I9" s="641">
        <v>38.901000000000003</v>
      </c>
      <c r="J9" s="641">
        <v>38.220999999999997</v>
      </c>
      <c r="K9" s="641">
        <v>37.601999999999997</v>
      </c>
      <c r="L9" s="641">
        <v>37.057000000000002</v>
      </c>
      <c r="M9" s="641">
        <v>36.576000000000001</v>
      </c>
      <c r="N9" s="641">
        <v>36.152999999999999</v>
      </c>
      <c r="O9" s="641">
        <v>35.783000000000001</v>
      </c>
      <c r="P9" s="641">
        <v>35.46</v>
      </c>
      <c r="Q9" s="641">
        <v>35.174999999999997</v>
      </c>
      <c r="R9" s="641">
        <v>34.915999999999997</v>
      </c>
      <c r="S9" s="641">
        <v>34.686</v>
      </c>
      <c r="T9" s="641">
        <v>34.456000000000003</v>
      </c>
      <c r="U9" s="641" t="s">
        <v>429</v>
      </c>
      <c r="V9" s="19"/>
      <c r="W9" s="18"/>
      <c r="Z9" s="19"/>
      <c r="AA9" s="18"/>
      <c r="AB9" s="18"/>
      <c r="AC9" s="18"/>
      <c r="AD9" s="18"/>
      <c r="AE9" s="18"/>
      <c r="AF9" s="18"/>
      <c r="AM9" s="12"/>
      <c r="AT9" s="12"/>
      <c r="AZ9" s="12"/>
      <c r="BF9" s="12"/>
      <c r="BL9" s="12"/>
      <c r="BR9" s="12"/>
      <c r="BX9" s="12"/>
    </row>
    <row r="10" spans="1:76">
      <c r="A10" s="284" t="s">
        <v>10</v>
      </c>
      <c r="B10" s="641">
        <v>54.719000000000001</v>
      </c>
      <c r="C10" s="641">
        <v>53.232999999999997</v>
      </c>
      <c r="D10" s="641">
        <v>50.137999999999998</v>
      </c>
      <c r="E10" s="641">
        <v>47.622999999999998</v>
      </c>
      <c r="F10" s="641">
        <v>45.295999999999999</v>
      </c>
      <c r="G10" s="641">
        <v>44.607999999999997</v>
      </c>
      <c r="H10" s="641">
        <v>43.951000000000001</v>
      </c>
      <c r="I10" s="641">
        <v>43.371000000000002</v>
      </c>
      <c r="J10" s="641">
        <v>42.884</v>
      </c>
      <c r="K10" s="641">
        <v>42.485999999999997</v>
      </c>
      <c r="L10" s="641">
        <v>42.155000000000001</v>
      </c>
      <c r="M10" s="641">
        <v>41.850999999999999</v>
      </c>
      <c r="N10" s="641">
        <v>46.5</v>
      </c>
      <c r="O10" s="641">
        <v>45.8</v>
      </c>
      <c r="P10" s="641">
        <v>45.2</v>
      </c>
      <c r="Q10" s="641">
        <v>44.6</v>
      </c>
      <c r="R10" s="641">
        <v>44.1</v>
      </c>
      <c r="S10" s="641">
        <v>43.7</v>
      </c>
      <c r="T10" s="641">
        <v>43.2</v>
      </c>
      <c r="U10" s="641">
        <v>42.8</v>
      </c>
      <c r="V10" s="19"/>
      <c r="W10" s="18"/>
      <c r="Z10" s="19"/>
      <c r="AA10" s="18"/>
      <c r="AB10" s="18"/>
      <c r="AC10" s="18"/>
      <c r="AD10" s="18"/>
      <c r="AE10" s="18"/>
      <c r="AF10" s="18"/>
      <c r="AM10" s="12"/>
      <c r="AT10" s="12"/>
      <c r="AZ10" s="12"/>
      <c r="BF10" s="12"/>
      <c r="BL10" s="12"/>
      <c r="BR10" s="12"/>
      <c r="BX10" s="12"/>
    </row>
    <row r="11" spans="1:76">
      <c r="A11" s="284" t="s">
        <v>9</v>
      </c>
      <c r="B11" s="641">
        <v>27.2</v>
      </c>
      <c r="C11" s="641">
        <v>19</v>
      </c>
      <c r="D11" s="641">
        <v>21.3</v>
      </c>
      <c r="E11" s="641">
        <v>18.3</v>
      </c>
      <c r="F11" s="641">
        <v>17</v>
      </c>
      <c r="G11" s="641">
        <v>16.5</v>
      </c>
      <c r="H11" s="641">
        <v>16.600000000000001</v>
      </c>
      <c r="I11" s="641">
        <v>15.9</v>
      </c>
      <c r="J11" s="641">
        <v>15.7</v>
      </c>
      <c r="K11" s="641">
        <v>15.3</v>
      </c>
      <c r="L11" s="641">
        <v>14.3</v>
      </c>
      <c r="M11" s="641">
        <v>13.7</v>
      </c>
      <c r="N11" s="641">
        <v>13.2</v>
      </c>
      <c r="O11" s="641">
        <v>12.3</v>
      </c>
      <c r="P11" s="641">
        <v>12</v>
      </c>
      <c r="Q11" s="641">
        <v>11.7</v>
      </c>
      <c r="R11" s="641">
        <v>11.5</v>
      </c>
      <c r="S11" s="641">
        <v>10.9</v>
      </c>
      <c r="T11" s="641">
        <v>10.6</v>
      </c>
      <c r="U11" s="641">
        <v>10.1</v>
      </c>
      <c r="V11" s="19"/>
      <c r="W11" s="18"/>
      <c r="Z11" s="19"/>
      <c r="AA11" s="18"/>
      <c r="AB11" s="18"/>
      <c r="AC11" s="18"/>
      <c r="AD11" s="18"/>
      <c r="AE11" s="18"/>
      <c r="AF11" s="18"/>
      <c r="AM11" s="12"/>
      <c r="AT11" s="12"/>
      <c r="AZ11" s="12"/>
      <c r="BF11" s="12"/>
      <c r="BL11" s="12"/>
      <c r="BR11" s="12"/>
      <c r="BX11" s="12"/>
    </row>
    <row r="12" spans="1:76">
      <c r="A12" s="284" t="s">
        <v>7</v>
      </c>
      <c r="B12" s="641">
        <v>46.542999999999999</v>
      </c>
      <c r="C12" s="641">
        <v>44.655999999999999</v>
      </c>
      <c r="D12" s="641">
        <v>43.353000000000002</v>
      </c>
      <c r="E12" s="641">
        <v>43.289000000000001</v>
      </c>
      <c r="F12" s="641">
        <f>+[6]INDICADRURAL!E33</f>
        <v>44.51</v>
      </c>
      <c r="G12" s="641">
        <f>+[6]INDICADRURAL!F33</f>
        <v>44.1</v>
      </c>
      <c r="H12" s="641">
        <f>+[6]INDICADRURAL!G33</f>
        <v>43.73</v>
      </c>
      <c r="I12" s="641">
        <f>+[6]INDICADRURAL!H33</f>
        <v>43.39</v>
      </c>
      <c r="J12" s="641">
        <f>+[6]INDICADRURAL!I33</f>
        <v>42.99</v>
      </c>
      <c r="K12" s="641">
        <f>+[6]INDICADRURAL!J33</f>
        <v>42.62</v>
      </c>
      <c r="L12" s="641">
        <f>+[6]INDICADRURAL!K33</f>
        <v>42.28</v>
      </c>
      <c r="M12" s="641">
        <v>42.17</v>
      </c>
      <c r="N12" s="641">
        <v>42.01</v>
      </c>
      <c r="O12" s="641">
        <v>41.83</v>
      </c>
      <c r="P12" s="641">
        <v>41.62</v>
      </c>
      <c r="Q12" s="641">
        <v>41.38</v>
      </c>
      <c r="R12" s="641">
        <v>41.12</v>
      </c>
      <c r="S12" s="641">
        <v>40.520000000000003</v>
      </c>
      <c r="T12" s="641">
        <v>39.92</v>
      </c>
      <c r="U12" s="641">
        <v>39.33</v>
      </c>
      <c r="V12" s="19"/>
      <c r="W12" s="18"/>
      <c r="Z12" s="19"/>
      <c r="AA12" s="18"/>
      <c r="AB12" s="18"/>
      <c r="AC12" s="18"/>
      <c r="AD12" s="18"/>
      <c r="AE12" s="18"/>
      <c r="AF12" s="18"/>
      <c r="AM12" s="12"/>
      <c r="AT12" s="12"/>
      <c r="AZ12" s="12"/>
      <c r="BF12" s="12"/>
      <c r="BL12" s="12"/>
      <c r="BR12" s="12"/>
      <c r="BX12" s="12"/>
    </row>
    <row r="13" spans="1:76">
      <c r="A13" s="284" t="s">
        <v>6</v>
      </c>
      <c r="B13" s="641">
        <v>42.609000000000002</v>
      </c>
      <c r="C13" s="641">
        <v>40.145000000000003</v>
      </c>
      <c r="D13" s="641">
        <v>38.055</v>
      </c>
      <c r="E13" s="641">
        <v>34.966999999999999</v>
      </c>
      <c r="F13" s="641">
        <v>31.655000000000001</v>
      </c>
      <c r="G13" s="641">
        <v>31.116</v>
      </c>
      <c r="H13" s="641">
        <v>30.606999999999999</v>
      </c>
      <c r="I13" s="641">
        <v>30.116</v>
      </c>
      <c r="J13" s="641">
        <v>29.64</v>
      </c>
      <c r="K13" s="641">
        <v>29.177</v>
      </c>
      <c r="L13" s="641">
        <v>28.727</v>
      </c>
      <c r="M13" s="641">
        <v>28.291</v>
      </c>
      <c r="N13" s="641">
        <v>27.87</v>
      </c>
      <c r="O13" s="641">
        <v>27.465</v>
      </c>
      <c r="P13" s="641">
        <v>27.077000000000002</v>
      </c>
      <c r="Q13" s="641">
        <v>26.707999999999998</v>
      </c>
      <c r="R13" s="641">
        <v>26.359000000000002</v>
      </c>
      <c r="S13" s="641">
        <v>30.741054767436246</v>
      </c>
      <c r="T13" s="641">
        <v>30.483123865562888</v>
      </c>
      <c r="U13" s="641" t="s">
        <v>429</v>
      </c>
      <c r="V13" s="19"/>
      <c r="W13" s="18"/>
      <c r="Z13" s="19"/>
      <c r="AA13" s="18"/>
      <c r="AB13" s="18"/>
      <c r="AC13" s="18"/>
      <c r="AD13" s="18"/>
      <c r="AE13" s="18"/>
      <c r="AF13" s="18"/>
      <c r="AM13" s="12"/>
      <c r="AT13" s="12"/>
      <c r="AZ13" s="12"/>
      <c r="BF13" s="12"/>
      <c r="BL13" s="12"/>
      <c r="BR13" s="12"/>
      <c r="BX13" s="12"/>
    </row>
    <row r="14" spans="1:76">
      <c r="A14" s="284" t="s">
        <v>5</v>
      </c>
      <c r="B14" s="641">
        <v>28.9</v>
      </c>
      <c r="C14" s="641">
        <v>26.5</v>
      </c>
      <c r="D14" s="641">
        <v>23.1</v>
      </c>
      <c r="E14" s="641">
        <v>21.1</v>
      </c>
      <c r="F14" s="641">
        <v>18.600000000000001</v>
      </c>
      <c r="G14" s="641">
        <v>17.7</v>
      </c>
      <c r="H14" s="641">
        <v>17.7</v>
      </c>
      <c r="I14" s="641">
        <v>18.100000000000001</v>
      </c>
      <c r="J14" s="641">
        <v>17.399999999999999</v>
      </c>
      <c r="K14" s="641">
        <v>18.5</v>
      </c>
      <c r="L14" s="641">
        <v>17.3</v>
      </c>
      <c r="M14" s="641">
        <v>17.600000000000001</v>
      </c>
      <c r="N14" s="641">
        <v>17.8</v>
      </c>
      <c r="O14" s="641">
        <v>18.100000000000001</v>
      </c>
      <c r="P14" s="641">
        <v>16.8</v>
      </c>
      <c r="Q14" s="641">
        <v>18.600000000000001</v>
      </c>
      <c r="R14" s="641">
        <v>18.600000000000001</v>
      </c>
      <c r="S14" s="641">
        <v>17.399999999999999</v>
      </c>
      <c r="T14" s="641">
        <v>17</v>
      </c>
      <c r="U14" s="641">
        <v>17</v>
      </c>
      <c r="V14" s="19"/>
      <c r="W14" s="18"/>
      <c r="Z14" s="19"/>
      <c r="AA14" s="18"/>
      <c r="AB14" s="18"/>
      <c r="AC14" s="18"/>
      <c r="AD14" s="18"/>
      <c r="AE14" s="18"/>
      <c r="AF14" s="18"/>
      <c r="AM14" s="12"/>
      <c r="AT14" s="12"/>
      <c r="AZ14" s="12"/>
      <c r="BF14" s="12"/>
      <c r="BL14" s="12"/>
      <c r="BR14" s="12"/>
      <c r="BX14" s="12"/>
    </row>
    <row r="15" spans="1:76">
      <c r="A15" s="284" t="s">
        <v>4</v>
      </c>
      <c r="B15" s="641" t="s">
        <v>429</v>
      </c>
      <c r="C15" s="641" t="s">
        <v>429</v>
      </c>
      <c r="D15" s="641" t="s">
        <v>429</v>
      </c>
      <c r="E15" s="641" t="s">
        <v>429</v>
      </c>
      <c r="F15" s="641" t="s">
        <v>429</v>
      </c>
      <c r="G15" s="641" t="s">
        <v>429</v>
      </c>
      <c r="H15" s="641">
        <v>23.4</v>
      </c>
      <c r="I15" s="641">
        <v>23.6</v>
      </c>
      <c r="J15" s="641">
        <v>23.8</v>
      </c>
      <c r="K15" s="641">
        <v>24</v>
      </c>
      <c r="L15" s="641">
        <v>24.2</v>
      </c>
      <c r="M15" s="641">
        <v>24.5</v>
      </c>
      <c r="N15" s="641">
        <v>24.7</v>
      </c>
      <c r="O15" s="641">
        <v>24.5</v>
      </c>
      <c r="P15" s="641">
        <v>24</v>
      </c>
      <c r="Q15" s="641">
        <v>23.5</v>
      </c>
      <c r="R15" s="641">
        <v>23.2</v>
      </c>
      <c r="S15" s="641">
        <v>22.9</v>
      </c>
      <c r="T15" s="641">
        <v>22.5</v>
      </c>
      <c r="U15" s="641">
        <v>22.2</v>
      </c>
      <c r="V15" s="19"/>
      <c r="W15" s="18"/>
      <c r="Z15" s="19"/>
      <c r="AA15" s="18"/>
      <c r="AB15" s="18"/>
      <c r="AC15" s="18"/>
      <c r="AD15" s="18"/>
      <c r="AE15" s="18"/>
      <c r="AF15" s="18"/>
      <c r="AM15" s="12"/>
      <c r="AT15" s="12"/>
      <c r="AZ15" s="12"/>
      <c r="BF15" s="12"/>
      <c r="BL15" s="12"/>
      <c r="BR15" s="12"/>
      <c r="BX15" s="12"/>
    </row>
    <row r="16" spans="1:76">
      <c r="A16" s="284" t="s">
        <v>3</v>
      </c>
      <c r="B16" s="641">
        <v>48.128999999999998</v>
      </c>
      <c r="C16" s="641">
        <v>47.307000000000002</v>
      </c>
      <c r="D16" s="641">
        <v>43.31</v>
      </c>
      <c r="E16" s="641">
        <v>36.713000000000001</v>
      </c>
      <c r="F16" s="641">
        <v>32.526000000000003</v>
      </c>
      <c r="G16" s="641">
        <v>32.131</v>
      </c>
      <c r="H16" s="641">
        <v>31.863</v>
      </c>
      <c r="I16" s="641">
        <v>31.689</v>
      </c>
      <c r="J16" s="641">
        <v>31.581</v>
      </c>
      <c r="K16" s="641">
        <v>31.506</v>
      </c>
      <c r="L16" s="641">
        <v>31.434999999999999</v>
      </c>
      <c r="M16" s="641">
        <v>30.89</v>
      </c>
      <c r="N16" s="641">
        <v>31.05</v>
      </c>
      <c r="O16" s="641">
        <v>31.19</v>
      </c>
      <c r="P16" s="641">
        <v>31.29</v>
      </c>
      <c r="Q16" s="641">
        <v>31.3</v>
      </c>
      <c r="R16" s="641">
        <v>31.27</v>
      </c>
      <c r="S16" s="641">
        <v>31.19</v>
      </c>
      <c r="T16" s="641">
        <v>31.1</v>
      </c>
      <c r="U16" s="641">
        <v>30.1</v>
      </c>
      <c r="V16" s="19"/>
      <c r="W16" s="18"/>
      <c r="Z16" s="19"/>
      <c r="AA16" s="18"/>
      <c r="AB16" s="18"/>
      <c r="AC16" s="18"/>
      <c r="AD16" s="18"/>
      <c r="AE16" s="18"/>
      <c r="AF16" s="18"/>
      <c r="AM16" s="12"/>
      <c r="AT16" s="12"/>
      <c r="AZ16" s="12"/>
      <c r="BF16" s="12"/>
      <c r="BL16" s="12"/>
      <c r="BR16" s="12"/>
      <c r="BX16" s="12"/>
    </row>
    <row r="17" spans="1:76">
      <c r="A17" s="284" t="s">
        <v>79</v>
      </c>
      <c r="B17" s="641">
        <v>46.738999999999997</v>
      </c>
      <c r="C17" s="641">
        <v>45.445999999999998</v>
      </c>
      <c r="D17" s="641">
        <v>44.026000000000003</v>
      </c>
      <c r="E17" s="641">
        <v>42.356999999999999</v>
      </c>
      <c r="F17" s="641">
        <v>41.691000000000003</v>
      </c>
      <c r="G17" s="641">
        <v>41.716000000000001</v>
      </c>
      <c r="H17" s="641">
        <v>43</v>
      </c>
      <c r="I17" s="641">
        <v>42.7</v>
      </c>
      <c r="J17" s="641">
        <v>42.9</v>
      </c>
      <c r="K17" s="641">
        <v>43.2</v>
      </c>
      <c r="L17" s="641">
        <v>42.4</v>
      </c>
      <c r="M17" s="641">
        <v>41.6</v>
      </c>
      <c r="N17" s="641">
        <v>40.799999999999997</v>
      </c>
      <c r="O17" s="641">
        <v>40</v>
      </c>
      <c r="P17" s="641">
        <v>39.299999999999997</v>
      </c>
      <c r="Q17" s="641">
        <v>38.4</v>
      </c>
      <c r="R17" s="641">
        <v>37.6</v>
      </c>
      <c r="S17" s="641">
        <v>36.799999999999997</v>
      </c>
      <c r="T17" s="641">
        <v>36</v>
      </c>
      <c r="U17" s="641">
        <v>35.200000000000003</v>
      </c>
      <c r="V17" s="19"/>
      <c r="W17" s="18"/>
      <c r="Z17" s="19"/>
      <c r="AA17" s="18"/>
      <c r="AB17" s="18"/>
      <c r="AC17" s="18"/>
      <c r="AD17" s="18"/>
      <c r="AE17" s="18"/>
      <c r="AF17" s="18"/>
      <c r="AM17" s="12"/>
      <c r="AT17" s="12"/>
      <c r="AZ17" s="12"/>
      <c r="BF17" s="12"/>
      <c r="BL17" s="12"/>
      <c r="BR17" s="12"/>
      <c r="BX17" s="12"/>
    </row>
    <row r="18" spans="1:76">
      <c r="A18" s="284" t="s">
        <v>2</v>
      </c>
      <c r="B18" s="641">
        <v>46.33</v>
      </c>
      <c r="C18" s="641">
        <v>44.401000000000003</v>
      </c>
      <c r="D18" s="641">
        <v>43.905000000000001</v>
      </c>
      <c r="E18" s="641">
        <v>44.866</v>
      </c>
      <c r="F18" s="641">
        <v>45.465000000000003</v>
      </c>
      <c r="G18" s="641">
        <v>45.3</v>
      </c>
      <c r="H18" s="641">
        <v>45.058999999999997</v>
      </c>
      <c r="I18" s="641">
        <v>44.771000000000001</v>
      </c>
      <c r="J18" s="641">
        <v>44.456000000000003</v>
      </c>
      <c r="K18" s="641">
        <v>44.145000000000003</v>
      </c>
      <c r="L18" s="641">
        <v>43.866999999999997</v>
      </c>
      <c r="M18" s="641">
        <v>43.636000000000003</v>
      </c>
      <c r="N18" s="641">
        <v>43.454000000000001</v>
      </c>
      <c r="O18" s="641">
        <v>43.32</v>
      </c>
      <c r="P18" s="641">
        <v>43.216999999999999</v>
      </c>
      <c r="Q18" s="641">
        <v>43.119</v>
      </c>
      <c r="R18" s="641">
        <v>43.9</v>
      </c>
      <c r="S18" s="641">
        <v>43.4</v>
      </c>
      <c r="T18" s="641">
        <v>42.939724022294676</v>
      </c>
      <c r="U18" s="641">
        <v>42.4</v>
      </c>
      <c r="V18" s="19"/>
      <c r="W18" s="18"/>
      <c r="Z18" s="19"/>
      <c r="AA18" s="18"/>
      <c r="AB18" s="18"/>
      <c r="AC18" s="18"/>
      <c r="AD18" s="18"/>
      <c r="AE18" s="18"/>
      <c r="AF18" s="18"/>
      <c r="AM18" s="12"/>
      <c r="AT18" s="12"/>
      <c r="AZ18" s="12"/>
      <c r="BF18" s="12"/>
      <c r="BL18" s="12"/>
      <c r="BR18" s="12"/>
      <c r="BX18" s="12"/>
    </row>
    <row r="19" spans="1:76">
      <c r="A19" s="284" t="s">
        <v>1</v>
      </c>
      <c r="B19" s="641">
        <v>46.688000000000002</v>
      </c>
      <c r="C19" s="641">
        <v>42.335999999999999</v>
      </c>
      <c r="D19" s="641">
        <v>37.171999999999997</v>
      </c>
      <c r="E19" s="641">
        <v>33.792000000000002</v>
      </c>
      <c r="F19" s="641">
        <v>32.134</v>
      </c>
      <c r="G19" s="641">
        <v>32.027999999999999</v>
      </c>
      <c r="H19" s="641">
        <v>32.01</v>
      </c>
      <c r="I19" s="641">
        <v>32.067999999999998</v>
      </c>
      <c r="J19" s="641">
        <v>32.18</v>
      </c>
      <c r="K19" s="641">
        <v>32.31</v>
      </c>
      <c r="L19" s="641">
        <v>32.420999999999999</v>
      </c>
      <c r="M19" s="641">
        <v>32.481000000000002</v>
      </c>
      <c r="N19" s="641">
        <v>32.466000000000001</v>
      </c>
      <c r="O19" s="641">
        <v>32.362000000000002</v>
      </c>
      <c r="P19" s="641">
        <v>32.17</v>
      </c>
      <c r="Q19" s="641">
        <v>31.905000000000001</v>
      </c>
      <c r="R19" s="641">
        <v>31.594000000000001</v>
      </c>
      <c r="S19" s="641">
        <v>35.715000000000003</v>
      </c>
      <c r="T19" s="641">
        <v>33.4</v>
      </c>
      <c r="U19" s="641">
        <v>32</v>
      </c>
      <c r="V19" s="19"/>
      <c r="W19" s="18"/>
      <c r="Z19" s="19"/>
      <c r="AA19" s="18"/>
      <c r="AB19" s="18"/>
      <c r="AC19" s="18"/>
      <c r="AD19" s="18"/>
      <c r="AE19" s="18"/>
      <c r="AF19" s="18"/>
      <c r="AM19" s="12"/>
      <c r="AT19" s="12"/>
      <c r="AZ19" s="12"/>
      <c r="BF19" s="12"/>
      <c r="BL19" s="12"/>
      <c r="BR19" s="12"/>
      <c r="BX19" s="12"/>
    </row>
    <row r="20" spans="1:76">
      <c r="A20" s="97"/>
      <c r="B20" s="97"/>
      <c r="C20" s="97"/>
      <c r="D20" s="97"/>
      <c r="E20" s="97"/>
      <c r="F20" s="97"/>
      <c r="G20" s="97"/>
      <c r="H20" s="97"/>
      <c r="I20" s="97"/>
      <c r="J20" s="97"/>
      <c r="K20" s="97"/>
      <c r="L20" s="97"/>
      <c r="M20" s="97"/>
      <c r="N20" s="97"/>
      <c r="O20" s="97"/>
      <c r="P20" s="97"/>
      <c r="Q20" s="97"/>
      <c r="R20" s="97"/>
      <c r="S20" s="57"/>
      <c r="T20" s="289"/>
      <c r="V20" s="14"/>
      <c r="W20" s="14"/>
      <c r="Z20" s="14"/>
      <c r="AA20" s="14"/>
      <c r="AB20" s="14"/>
      <c r="AC20" s="14"/>
      <c r="AD20" s="14"/>
      <c r="AE20" s="14"/>
      <c r="AF20" s="14"/>
      <c r="AM20" s="12"/>
      <c r="AT20" s="12"/>
      <c r="AZ20" s="12"/>
      <c r="BF20" s="12"/>
      <c r="BL20" s="12"/>
      <c r="BR20" s="12"/>
      <c r="BX20" s="12"/>
    </row>
    <row r="21" spans="1:76" ht="15" customHeight="1">
      <c r="A21" s="369" t="s">
        <v>35</v>
      </c>
      <c r="B21" s="298"/>
      <c r="D21" s="765"/>
      <c r="E21" s="765"/>
      <c r="F21" s="765"/>
      <c r="G21" s="765"/>
      <c r="H21" s="765"/>
      <c r="I21" s="765"/>
      <c r="J21" s="765"/>
      <c r="K21" s="765"/>
      <c r="L21" s="765"/>
      <c r="M21" s="765"/>
      <c r="N21" s="765"/>
      <c r="O21" s="765"/>
      <c r="P21" s="765"/>
      <c r="Q21" s="765"/>
      <c r="R21" s="289"/>
      <c r="S21" s="289"/>
      <c r="T21" s="289"/>
    </row>
    <row r="22" spans="1:76" s="283" customFormat="1" ht="14.65" customHeight="1">
      <c r="D22" s="765"/>
      <c r="E22" s="765"/>
      <c r="F22" s="765"/>
      <c r="G22" s="765"/>
      <c r="H22" s="765"/>
      <c r="I22" s="765"/>
      <c r="J22" s="765"/>
      <c r="K22" s="765"/>
      <c r="L22" s="765"/>
      <c r="M22" s="765"/>
      <c r="N22" s="765"/>
      <c r="O22" s="765"/>
      <c r="P22" s="765"/>
      <c r="Q22" s="765"/>
      <c r="S22" s="299"/>
      <c r="V22" s="499"/>
      <c r="W22" s="499"/>
    </row>
    <row r="23" spans="1:76" s="499" customFormat="1" ht="15" customHeight="1">
      <c r="A23" s="765" t="s">
        <v>790</v>
      </c>
      <c r="B23" s="289"/>
      <c r="D23" s="96"/>
      <c r="E23" s="96"/>
      <c r="F23" s="96"/>
      <c r="G23" s="96"/>
      <c r="H23" s="96"/>
      <c r="I23" s="96"/>
      <c r="J23" s="96"/>
      <c r="K23" s="96"/>
      <c r="L23" s="96"/>
      <c r="M23" s="96"/>
      <c r="N23" s="96"/>
      <c r="O23" s="96"/>
      <c r="P23" s="96"/>
      <c r="Q23" s="96"/>
      <c r="R23" s="454"/>
      <c r="S23" s="454"/>
      <c r="T23" s="454"/>
      <c r="U23" s="454"/>
      <c r="V23" s="289"/>
      <c r="W23" s="289"/>
      <c r="X23" s="454"/>
      <c r="Y23" s="289"/>
      <c r="Z23" s="289"/>
      <c r="AA23" s="289"/>
      <c r="AB23" s="289"/>
      <c r="AC23" s="289"/>
    </row>
    <row r="24" spans="1:76" s="499" customFormat="1" ht="15" customHeight="1">
      <c r="A24" s="765"/>
      <c r="B24" s="289"/>
      <c r="D24" s="96"/>
      <c r="E24" s="96"/>
      <c r="F24" s="96"/>
      <c r="G24" s="96"/>
      <c r="H24" s="96"/>
      <c r="I24" s="96"/>
      <c r="J24" s="96"/>
      <c r="K24" s="96"/>
      <c r="L24" s="96"/>
      <c r="M24" s="96"/>
      <c r="N24" s="96"/>
      <c r="O24" s="96"/>
      <c r="P24" s="96"/>
      <c r="Q24" s="96"/>
      <c r="R24" s="454"/>
      <c r="S24" s="454"/>
      <c r="T24" s="454"/>
      <c r="U24" s="454"/>
      <c r="V24" s="289"/>
      <c r="W24" s="289"/>
      <c r="X24" s="454"/>
      <c r="Y24" s="289"/>
      <c r="Z24" s="289"/>
      <c r="AA24" s="289"/>
      <c r="AB24" s="289"/>
      <c r="AC24" s="289"/>
    </row>
    <row r="25" spans="1:76" s="499" customFormat="1">
      <c r="A25" s="96" t="s">
        <v>934</v>
      </c>
      <c r="B25" s="289"/>
      <c r="D25" s="454"/>
      <c r="E25" s="454"/>
      <c r="F25" s="454"/>
      <c r="G25" s="454"/>
      <c r="H25" s="454"/>
      <c r="I25" s="454"/>
      <c r="J25" s="454"/>
      <c r="K25" s="454"/>
      <c r="L25" s="454"/>
      <c r="M25" s="454"/>
      <c r="N25" s="454"/>
      <c r="O25" s="454"/>
      <c r="P25" s="454"/>
      <c r="Q25" s="454"/>
      <c r="R25" s="454"/>
      <c r="S25" s="454"/>
      <c r="T25" s="454"/>
      <c r="U25" s="454"/>
      <c r="V25" s="289"/>
      <c r="W25" s="289"/>
      <c r="X25" s="454"/>
      <c r="Y25" s="289"/>
      <c r="Z25" s="289"/>
      <c r="AA25" s="289"/>
      <c r="AB25" s="289"/>
      <c r="AC25" s="289"/>
    </row>
    <row r="26" spans="1:76" s="499" customFormat="1" ht="15" customHeight="1">
      <c r="A26" s="96"/>
      <c r="B26" s="289"/>
      <c r="D26" s="96"/>
      <c r="E26" s="96"/>
      <c r="F26" s="96"/>
      <c r="G26" s="96"/>
      <c r="H26" s="96"/>
      <c r="I26" s="96"/>
      <c r="J26" s="96"/>
      <c r="K26" s="96"/>
      <c r="L26" s="96"/>
      <c r="M26" s="96"/>
      <c r="N26" s="96"/>
      <c r="O26" s="96"/>
      <c r="P26" s="96"/>
      <c r="Q26" s="96"/>
      <c r="R26" s="454"/>
      <c r="S26" s="454"/>
      <c r="T26" s="454"/>
      <c r="U26" s="454"/>
      <c r="V26" s="289"/>
      <c r="W26" s="289"/>
      <c r="X26" s="454"/>
      <c r="Y26" s="289"/>
      <c r="Z26" s="289"/>
      <c r="AA26" s="289"/>
      <c r="AB26" s="289"/>
      <c r="AC26" s="289"/>
    </row>
    <row r="27" spans="1:76" s="499" customFormat="1" ht="15" customHeight="1">
      <c r="A27" s="134"/>
      <c r="B27" s="289"/>
      <c r="D27" s="96"/>
      <c r="E27" s="96"/>
      <c r="F27" s="96"/>
      <c r="G27" s="96"/>
      <c r="H27" s="96"/>
      <c r="I27" s="96"/>
      <c r="J27" s="96"/>
      <c r="K27" s="96"/>
      <c r="L27" s="96"/>
      <c r="M27" s="96"/>
      <c r="N27" s="96"/>
      <c r="O27" s="96"/>
      <c r="P27" s="96"/>
      <c r="Q27" s="96"/>
      <c r="R27" s="454"/>
      <c r="S27" s="454"/>
      <c r="T27" s="454"/>
      <c r="U27" s="454"/>
      <c r="V27" s="289"/>
      <c r="W27" s="289"/>
      <c r="X27" s="454"/>
      <c r="Y27" s="289"/>
      <c r="Z27" s="289"/>
      <c r="AA27" s="289"/>
      <c r="AB27" s="289"/>
      <c r="AC27" s="289"/>
    </row>
    <row r="28" spans="1:76" ht="14.65" customHeight="1">
      <c r="A28" s="96" t="s">
        <v>1517</v>
      </c>
      <c r="B28" s="134"/>
      <c r="D28" s="131"/>
      <c r="E28" s="131"/>
      <c r="F28" s="131"/>
      <c r="G28" s="131"/>
      <c r="H28" s="131"/>
      <c r="I28" s="131"/>
      <c r="J28" s="131"/>
      <c r="K28" s="131"/>
      <c r="L28" s="131"/>
      <c r="M28" s="131"/>
      <c r="N28" s="131"/>
      <c r="O28" s="131"/>
      <c r="P28" s="131"/>
      <c r="Q28" s="131"/>
      <c r="R28" s="57"/>
      <c r="S28" s="57"/>
      <c r="T28" s="289"/>
    </row>
    <row r="29" spans="1:76" ht="15.75" customHeight="1">
      <c r="A29" s="96"/>
      <c r="C29" s="131"/>
      <c r="D29" s="131"/>
      <c r="E29" s="131"/>
      <c r="F29" s="131"/>
      <c r="G29" s="131"/>
      <c r="H29" s="131"/>
      <c r="I29" s="131"/>
      <c r="J29" s="131"/>
      <c r="K29" s="131"/>
      <c r="L29" s="131"/>
      <c r="M29" s="131"/>
      <c r="N29" s="131"/>
      <c r="O29" s="131"/>
      <c r="P29" s="131"/>
      <c r="Q29" s="131"/>
    </row>
    <row r="30" spans="1:76">
      <c r="A30" s="167" t="s">
        <v>431</v>
      </c>
      <c r="C30" s="131"/>
      <c r="D30" s="131"/>
      <c r="E30" s="131"/>
      <c r="F30" s="131"/>
      <c r="G30" s="131"/>
      <c r="H30" s="131"/>
      <c r="I30" s="131"/>
      <c r="J30" s="131"/>
      <c r="K30" s="131"/>
      <c r="L30" s="131"/>
      <c r="M30" s="131"/>
      <c r="N30" s="131"/>
      <c r="O30" s="131"/>
      <c r="P30" s="131"/>
      <c r="Q30" s="131"/>
    </row>
    <row r="31" spans="1:76">
      <c r="C31" s="131"/>
      <c r="D31" s="131"/>
      <c r="E31" s="131"/>
      <c r="F31" s="131"/>
      <c r="G31" s="131"/>
      <c r="H31" s="131"/>
      <c r="I31" s="131"/>
      <c r="J31" s="131"/>
      <c r="K31" s="131"/>
      <c r="L31" s="131"/>
      <c r="M31" s="131"/>
      <c r="N31" s="131"/>
      <c r="O31" s="131"/>
      <c r="P31" s="131"/>
      <c r="Q31" s="131"/>
    </row>
  </sheetData>
  <mergeCells count="2">
    <mergeCell ref="A3:A4"/>
    <mergeCell ref="B3:U3"/>
  </mergeCells>
  <hyperlinks>
    <hyperlink ref="X6" location="Content!B5" display="Back to Content Page"/>
  </hyperlinks>
  <pageMargins left="0.7" right="0.7" top="0.75" bottom="0.75" header="0.3" footer="0.3"/>
  <pageSetup orientation="portrait"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topLeftCell="B1" zoomScale="77" zoomScaleNormal="77" workbookViewId="0">
      <selection activeCell="A9" sqref="A9"/>
    </sheetView>
  </sheetViews>
  <sheetFormatPr defaultColWidth="9.1796875" defaultRowHeight="15" customHeight="1"/>
  <cols>
    <col min="1" max="1" width="53" style="289" customWidth="1"/>
    <col min="2" max="17" width="14.7265625" style="289" customWidth="1"/>
    <col min="18" max="21" width="14.1796875" style="289" bestFit="1" customWidth="1"/>
    <col min="22" max="25" width="15" style="289" bestFit="1" customWidth="1"/>
    <col min="26" max="26" width="13.1796875" style="289" customWidth="1"/>
    <col min="27" max="27" width="12.36328125" style="289" customWidth="1"/>
    <col min="28" max="16384" width="9.1796875" style="289"/>
  </cols>
  <sheetData>
    <row r="1" spans="1:19" s="136" customFormat="1" ht="15" customHeight="1">
      <c r="A1" s="136" t="s">
        <v>1956</v>
      </c>
    </row>
    <row r="2" spans="1:19" s="136" customFormat="1" ht="15" customHeight="1">
      <c r="A2" s="1163" t="s">
        <v>1845</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c r="S3" s="7"/>
    </row>
    <row r="4" spans="1:19" ht="15" customHeight="1">
      <c r="A4" s="896" t="s">
        <v>66</v>
      </c>
      <c r="B4" s="897">
        <v>1373464.179271894</v>
      </c>
      <c r="C4" s="897">
        <v>1522934.4297333157</v>
      </c>
      <c r="D4" s="897">
        <v>1780165.5041132285</v>
      </c>
      <c r="E4" s="897">
        <v>1801595.5868325171</v>
      </c>
      <c r="F4" s="897">
        <v>2117168.1922243959</v>
      </c>
      <c r="G4" s="897">
        <v>2573416.4152993858</v>
      </c>
      <c r="H4" s="897">
        <v>2939732.7222774932</v>
      </c>
      <c r="I4" s="897">
        <v>3184617.9904785985</v>
      </c>
      <c r="J4" s="897">
        <v>3543366.7813720768</v>
      </c>
      <c r="K4" s="897">
        <v>4437405.081901148</v>
      </c>
      <c r="L4" s="897">
        <v>4627280.3636622867</v>
      </c>
      <c r="M4" s="897">
        <v>5100652.8902715333</v>
      </c>
      <c r="N4" s="897">
        <v>5492299.964476265</v>
      </c>
      <c r="O4" s="897">
        <v>5524111.7419963265</v>
      </c>
      <c r="P4" s="897">
        <v>6107099.9643782433</v>
      </c>
      <c r="Q4" s="897">
        <v>6541530.3278320897</v>
      </c>
      <c r="S4" s="285" t="s">
        <v>13</v>
      </c>
    </row>
    <row r="5" spans="1:19" ht="15" customHeight="1">
      <c r="A5" s="896" t="s">
        <v>1846</v>
      </c>
      <c r="B5" s="897">
        <v>11877.252239770884</v>
      </c>
      <c r="C5" s="897">
        <v>12306.746305923103</v>
      </c>
      <c r="D5" s="897">
        <v>8384.418795316371</v>
      </c>
      <c r="E5" s="897">
        <v>9509.3464970190471</v>
      </c>
      <c r="F5" s="897">
        <v>11437.713052459767</v>
      </c>
      <c r="G5" s="897">
        <v>15652.845920855298</v>
      </c>
      <c r="H5" s="897">
        <v>18993.747213397386</v>
      </c>
      <c r="I5" s="897">
        <v>16133.627268491631</v>
      </c>
      <c r="J5" s="897">
        <v>17010.473431901788</v>
      </c>
      <c r="K5" s="897">
        <v>15530.043091114676</v>
      </c>
      <c r="L5" s="897">
        <v>23343.555242002934</v>
      </c>
      <c r="M5" s="897">
        <v>27994.146258924524</v>
      </c>
      <c r="N5" s="897">
        <v>39584.670297825229</v>
      </c>
      <c r="O5" s="897">
        <v>60338.592312288107</v>
      </c>
      <c r="P5" s="897">
        <v>77688.62019350387</v>
      </c>
      <c r="Q5" s="897">
        <v>63561.847208510764</v>
      </c>
      <c r="S5" s="499"/>
    </row>
    <row r="6" spans="1:19" ht="15" customHeight="1">
      <c r="A6" s="896" t="s">
        <v>1847</v>
      </c>
      <c r="B6" s="897">
        <v>579228.19499480713</v>
      </c>
      <c r="C6" s="897">
        <v>700160.49294413987</v>
      </c>
      <c r="D6" s="897">
        <v>729872.93299791845</v>
      </c>
      <c r="E6" s="897">
        <v>871332.30924417218</v>
      </c>
      <c r="F6" s="897">
        <v>1077325.5498812972</v>
      </c>
      <c r="G6" s="897">
        <v>1320325.5608348851</v>
      </c>
      <c r="H6" s="897">
        <v>1581314.4576078595</v>
      </c>
      <c r="I6" s="897">
        <v>1856740.9634963004</v>
      </c>
      <c r="J6" s="897">
        <v>2104136.5717108422</v>
      </c>
      <c r="K6" s="897">
        <v>2223790.7274280237</v>
      </c>
      <c r="L6" s="897">
        <v>2393077.8485049442</v>
      </c>
      <c r="M6" s="897">
        <v>2630502.3015494985</v>
      </c>
      <c r="N6" s="897">
        <v>2846176.7255958151</v>
      </c>
      <c r="O6" s="897">
        <v>3028742.9200397753</v>
      </c>
      <c r="P6" s="897">
        <v>3326943.102220044</v>
      </c>
      <c r="Q6" s="897">
        <v>3628820.1939572161</v>
      </c>
    </row>
    <row r="7" spans="1:19" ht="15" customHeight="1">
      <c r="A7" s="896" t="s">
        <v>1848</v>
      </c>
      <c r="B7" s="897">
        <v>78120.400125959655</v>
      </c>
      <c r="C7" s="897">
        <v>83765.472086740221</v>
      </c>
      <c r="D7" s="897">
        <v>71639.669142487139</v>
      </c>
      <c r="E7" s="897">
        <v>67610.15755608787</v>
      </c>
      <c r="F7" s="897">
        <v>83767.177826620056</v>
      </c>
      <c r="G7" s="897">
        <v>98638.202653029948</v>
      </c>
      <c r="H7" s="897">
        <v>126287.2732986628</v>
      </c>
      <c r="I7" s="897">
        <v>142822.29199892608</v>
      </c>
      <c r="J7" s="897">
        <v>189573.60563395085</v>
      </c>
      <c r="K7" s="897">
        <v>188652.06980954326</v>
      </c>
      <c r="L7" s="897">
        <v>211974.49172088795</v>
      </c>
      <c r="M7" s="897">
        <v>217250.42217500418</v>
      </c>
      <c r="N7" s="897">
        <v>239927.53569865515</v>
      </c>
      <c r="O7" s="897">
        <v>262903.44231455546</v>
      </c>
      <c r="P7" s="897">
        <v>276140.3518313932</v>
      </c>
      <c r="Q7" s="897">
        <v>322225.32740625116</v>
      </c>
    </row>
    <row r="8" spans="1:19" ht="15" customHeight="1">
      <c r="A8" s="896" t="s">
        <v>1849</v>
      </c>
      <c r="B8" s="897">
        <v>85195.976647853109</v>
      </c>
      <c r="C8" s="897">
        <v>103986.20218332848</v>
      </c>
      <c r="D8" s="897">
        <v>109704.38210523631</v>
      </c>
      <c r="E8" s="897">
        <v>129381.62201420413</v>
      </c>
      <c r="F8" s="897">
        <v>188873.57918397218</v>
      </c>
      <c r="G8" s="897">
        <v>273970.64956062706</v>
      </c>
      <c r="H8" s="897">
        <v>398692.94643447286</v>
      </c>
      <c r="I8" s="897">
        <v>541515.00107558793</v>
      </c>
      <c r="J8" s="897">
        <v>700005.39544408163</v>
      </c>
      <c r="K8" s="897">
        <v>639811.74508315104</v>
      </c>
      <c r="L8" s="897">
        <v>643783.66747600096</v>
      </c>
      <c r="M8" s="897">
        <v>689773.52743323392</v>
      </c>
      <c r="N8" s="897">
        <v>702804.03818466398</v>
      </c>
      <c r="O8" s="897">
        <v>703265.09836667322</v>
      </c>
      <c r="P8" s="897">
        <v>739327.09635096765</v>
      </c>
      <c r="Q8" s="897">
        <v>827660.03252345393</v>
      </c>
    </row>
    <row r="9" spans="1:19" ht="15" customHeight="1">
      <c r="A9" s="896" t="s">
        <v>1850</v>
      </c>
      <c r="B9" s="897">
        <v>560652.69688050577</v>
      </c>
      <c r="C9" s="897">
        <v>661544.91438600991</v>
      </c>
      <c r="D9" s="897">
        <v>706025.12908520829</v>
      </c>
      <c r="E9" s="897">
        <v>756947.88042862818</v>
      </c>
      <c r="F9" s="897">
        <v>879494.10822075431</v>
      </c>
      <c r="G9" s="897">
        <v>1007648.4265725021</v>
      </c>
      <c r="H9" s="897">
        <v>1121813.7445606433</v>
      </c>
      <c r="I9" s="897">
        <v>1272880.1254502616</v>
      </c>
      <c r="J9" s="897">
        <v>1482860.7929793689</v>
      </c>
      <c r="K9" s="897">
        <v>1697385.240884369</v>
      </c>
      <c r="L9" s="897">
        <v>1821870.4413076146</v>
      </c>
      <c r="M9" s="897">
        <v>2043443.7261848692</v>
      </c>
      <c r="N9" s="897">
        <v>2199216.0744541734</v>
      </c>
      <c r="O9" s="897">
        <v>2327531.2359958203</v>
      </c>
      <c r="P9" s="897">
        <v>2550911.0496013165</v>
      </c>
      <c r="Q9" s="897">
        <v>2772379.7546546366</v>
      </c>
    </row>
    <row r="10" spans="1:19" ht="15" customHeight="1">
      <c r="A10" s="896" t="s">
        <v>1851</v>
      </c>
      <c r="B10" s="897">
        <v>909321.77915891539</v>
      </c>
      <c r="C10" s="897">
        <v>1044468.8032057979</v>
      </c>
      <c r="D10" s="897">
        <v>956840.90401379776</v>
      </c>
      <c r="E10" s="897">
        <v>1021956.4944404718</v>
      </c>
      <c r="F10" s="897">
        <v>1302418.7432212327</v>
      </c>
      <c r="G10" s="897">
        <v>1735472.2719957314</v>
      </c>
      <c r="H10" s="897">
        <v>2090577.6913170982</v>
      </c>
      <c r="I10" s="897">
        <v>2567471.4210726568</v>
      </c>
      <c r="J10" s="897">
        <v>3060389.0464641694</v>
      </c>
      <c r="K10" s="897">
        <v>3035201.3758098236</v>
      </c>
      <c r="L10" s="897">
        <v>3478434.0053636548</v>
      </c>
      <c r="M10" s="897">
        <v>3788251.6104871458</v>
      </c>
      <c r="N10" s="897">
        <v>4273282.2034161482</v>
      </c>
      <c r="O10" s="897">
        <v>5045912.4078274481</v>
      </c>
      <c r="P10" s="897">
        <v>5466079.9400071185</v>
      </c>
      <c r="Q10" s="897">
        <v>6597445.2141274894</v>
      </c>
    </row>
    <row r="11" spans="1:19" ht="15" customHeight="1">
      <c r="A11" s="896" t="s">
        <v>1852</v>
      </c>
      <c r="B11" s="897">
        <v>59072.202670616141</v>
      </c>
      <c r="C11" s="897">
        <v>54709.797187039789</v>
      </c>
      <c r="D11" s="897">
        <v>48875.655335433265</v>
      </c>
      <c r="E11" s="897">
        <v>55947.995090234072</v>
      </c>
      <c r="F11" s="897">
        <v>73570.578486550556</v>
      </c>
      <c r="G11" s="897">
        <v>102509.77301881358</v>
      </c>
      <c r="H11" s="897">
        <v>120866.48685143948</v>
      </c>
      <c r="I11" s="897">
        <v>148565.51886899353</v>
      </c>
      <c r="J11" s="897">
        <v>200851.68758811586</v>
      </c>
      <c r="K11" s="897">
        <v>205093.14311200759</v>
      </c>
      <c r="L11" s="897">
        <v>283069.27182698628</v>
      </c>
      <c r="M11" s="897">
        <v>366997.84022102022</v>
      </c>
      <c r="N11" s="897">
        <v>427677.6419242713</v>
      </c>
      <c r="O11" s="897">
        <v>587290.53985572292</v>
      </c>
      <c r="P11" s="897">
        <v>614769.72769253526</v>
      </c>
      <c r="Q11" s="897">
        <v>645083.44329060463</v>
      </c>
    </row>
    <row r="12" spans="1:19" ht="15" customHeight="1">
      <c r="A12" s="896" t="s">
        <v>1853</v>
      </c>
      <c r="B12" s="897">
        <v>286878.76528124011</v>
      </c>
      <c r="C12" s="897">
        <v>341513.87789974932</v>
      </c>
      <c r="D12" s="897">
        <v>325924.83751614287</v>
      </c>
      <c r="E12" s="897">
        <v>468080.21343071311</v>
      </c>
      <c r="F12" s="897">
        <v>500806.00283139019</v>
      </c>
      <c r="G12" s="897">
        <v>587312.35049906268</v>
      </c>
      <c r="H12" s="897">
        <v>769902.28752893419</v>
      </c>
      <c r="I12" s="897">
        <v>912504.37039963377</v>
      </c>
      <c r="J12" s="897">
        <v>955918.17029380938</v>
      </c>
      <c r="K12" s="897">
        <v>978401.90548723424</v>
      </c>
      <c r="L12" s="897">
        <v>1127391.0735581429</v>
      </c>
      <c r="M12" s="897">
        <v>1279740.9264065453</v>
      </c>
      <c r="N12" s="897">
        <v>1388835.2911808416</v>
      </c>
      <c r="O12" s="897">
        <v>1588698.1204710193</v>
      </c>
      <c r="P12" s="897">
        <v>1950283.5552540384</v>
      </c>
      <c r="Q12" s="897">
        <v>1887621.9077771259</v>
      </c>
    </row>
    <row r="13" spans="1:19" ht="15" customHeight="1">
      <c r="A13" s="896" t="s">
        <v>1854</v>
      </c>
      <c r="B13" s="897">
        <v>803684.75826488086</v>
      </c>
      <c r="C13" s="897">
        <v>980841.04174791707</v>
      </c>
      <c r="D13" s="897">
        <v>915626.52399848553</v>
      </c>
      <c r="E13" s="897">
        <v>1042101.5205820787</v>
      </c>
      <c r="F13" s="897">
        <v>1180486.5422232328</v>
      </c>
      <c r="G13" s="897">
        <v>1448091.4581766156</v>
      </c>
      <c r="H13" s="897">
        <v>1636379.3941382279</v>
      </c>
      <c r="I13" s="897">
        <v>1887759.8771427784</v>
      </c>
      <c r="J13" s="897">
        <v>2196509.8617014638</v>
      </c>
      <c r="K13" s="897">
        <v>1985857.2670312305</v>
      </c>
      <c r="L13" s="897">
        <v>2144350.30820945</v>
      </c>
      <c r="M13" s="897">
        <v>2188639.2755857999</v>
      </c>
      <c r="N13" s="897">
        <v>2290471.7826167014</v>
      </c>
      <c r="O13" s="897">
        <v>2385028.0296842689</v>
      </c>
      <c r="P13" s="897">
        <v>2615854.7877401225</v>
      </c>
      <c r="Q13" s="897">
        <v>2976893.3691320522</v>
      </c>
    </row>
    <row r="14" spans="1:19" s="901" customFormat="1" ht="15" customHeight="1">
      <c r="A14" s="898" t="s">
        <v>1855</v>
      </c>
      <c r="B14" s="899">
        <v>4747496.2055364437</v>
      </c>
      <c r="C14" s="900">
        <v>5506231.7776799602</v>
      </c>
      <c r="D14" s="900">
        <v>5653059.9571032533</v>
      </c>
      <c r="E14" s="900">
        <v>6224463.1261161268</v>
      </c>
      <c r="F14" s="900">
        <v>7415348.1871519061</v>
      </c>
      <c r="G14" s="900">
        <v>9163037.9545315094</v>
      </c>
      <c r="H14" s="900">
        <v>10804560.751228232</v>
      </c>
      <c r="I14" s="900">
        <v>12531011.187252229</v>
      </c>
      <c r="J14" s="900">
        <v>14450622.386619782</v>
      </c>
      <c r="K14" s="900">
        <v>15407128.599637646</v>
      </c>
      <c r="L14" s="900">
        <v>16754575.026871976</v>
      </c>
      <c r="M14" s="900">
        <v>18333246.666573577</v>
      </c>
      <c r="N14" s="899">
        <v>19900275.927845359</v>
      </c>
      <c r="O14" s="899">
        <v>21513822.128863901</v>
      </c>
      <c r="P14" s="899">
        <v>23725098.195269283</v>
      </c>
      <c r="Q14" s="899">
        <v>26263221.417909425</v>
      </c>
    </row>
    <row r="15" spans="1:19" s="903" customFormat="1" ht="15" customHeight="1">
      <c r="A15" s="896" t="s">
        <v>1856</v>
      </c>
      <c r="B15" s="897">
        <v>500929</v>
      </c>
      <c r="C15" s="902">
        <v>462372.39999999991</v>
      </c>
      <c r="D15" s="902">
        <v>355318.99999999994</v>
      </c>
      <c r="E15" s="902">
        <v>554174.00000000012</v>
      </c>
      <c r="F15" s="902">
        <v>741520</v>
      </c>
      <c r="G15" s="902">
        <v>930796</v>
      </c>
      <c r="H15" s="902">
        <v>1012127.6656883232</v>
      </c>
      <c r="I15" s="902">
        <v>1228722.0488457331</v>
      </c>
      <c r="J15" s="902">
        <v>1630276.9438375274</v>
      </c>
      <c r="K15" s="902">
        <v>1319143</v>
      </c>
      <c r="L15" s="902">
        <v>1490555</v>
      </c>
      <c r="M15" s="902">
        <v>1700637.9999999998</v>
      </c>
      <c r="N15" s="897">
        <v>1873311.0000000002</v>
      </c>
      <c r="O15" s="897">
        <v>1883200</v>
      </c>
      <c r="P15" s="897">
        <v>2049434.7460738327</v>
      </c>
      <c r="Q15" s="897">
        <v>2305195.9999999995</v>
      </c>
    </row>
    <row r="16" spans="1:19" s="901" customFormat="1" ht="15" customHeight="1">
      <c r="A16" s="898" t="s">
        <v>1857</v>
      </c>
      <c r="B16" s="899">
        <v>5248425.2055364437</v>
      </c>
      <c r="C16" s="900">
        <v>5968604.1776799597</v>
      </c>
      <c r="D16" s="900">
        <v>6008378.9571032533</v>
      </c>
      <c r="E16" s="900">
        <v>6778637.1261161268</v>
      </c>
      <c r="F16" s="900">
        <v>8156868.1871519061</v>
      </c>
      <c r="G16" s="900">
        <v>10093833.954531509</v>
      </c>
      <c r="H16" s="900">
        <v>11816688.416916555</v>
      </c>
      <c r="I16" s="900">
        <v>13759733.236097962</v>
      </c>
      <c r="J16" s="900">
        <v>16080899.330457309</v>
      </c>
      <c r="K16" s="900">
        <v>16726271.599637646</v>
      </c>
      <c r="L16" s="900">
        <v>18245130.026871976</v>
      </c>
      <c r="M16" s="900">
        <v>20033884.666573577</v>
      </c>
      <c r="N16" s="899">
        <v>21773586.927845359</v>
      </c>
      <c r="O16" s="899">
        <v>23397022.128863901</v>
      </c>
      <c r="P16" s="899">
        <v>25774532.941343114</v>
      </c>
      <c r="Q16" s="899">
        <v>28568417.417909425</v>
      </c>
    </row>
    <row r="18" spans="1:1" s="287" customFormat="1" ht="15" customHeight="1">
      <c r="A18" s="289" t="s">
        <v>1957</v>
      </c>
    </row>
  </sheetData>
  <mergeCells count="2">
    <mergeCell ref="A2:A3"/>
    <mergeCell ref="B2:Q2"/>
  </mergeCells>
  <hyperlinks>
    <hyperlink ref="S4" location="'Content Page'!A1" display="Back to Content Page"/>
  </hyperlinks>
  <pageMargins left="0.7" right="0.7" top="0.75" bottom="0.75" header="0.3" footer="0.3"/>
  <pageSetup orientation="portrait" horizontalDpi="1200" verticalDpi="1200" r:id="rId1"/>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6"/>
  <sheetViews>
    <sheetView zoomScale="89" zoomScaleNormal="89" workbookViewId="0">
      <selection activeCell="A9" sqref="A9"/>
    </sheetView>
  </sheetViews>
  <sheetFormatPr defaultColWidth="9.1796875" defaultRowHeight="15" customHeight="1"/>
  <cols>
    <col min="1" max="1" width="53" style="289" customWidth="1"/>
    <col min="2" max="17" width="9.7265625" style="289" customWidth="1"/>
    <col min="18" max="21" width="14.1796875" style="289" bestFit="1" customWidth="1"/>
    <col min="22" max="25" width="15" style="289" bestFit="1" customWidth="1"/>
    <col min="26" max="26" width="13.1796875" style="289" customWidth="1"/>
    <col min="27" max="27" width="12.36328125" style="289" customWidth="1"/>
    <col min="28" max="16384" width="9.1796875" style="289"/>
  </cols>
  <sheetData>
    <row r="1" spans="1:19" s="136" customFormat="1" ht="15" customHeight="1">
      <c r="A1" s="136" t="s">
        <v>1958</v>
      </c>
    </row>
    <row r="2" spans="1:19" s="136" customFormat="1" ht="15" customHeight="1">
      <c r="A2" s="1163" t="s">
        <v>1845</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c r="S3" s="7"/>
    </row>
    <row r="4" spans="1:19" ht="15" customHeight="1">
      <c r="A4" s="896" t="s">
        <v>66</v>
      </c>
      <c r="B4" s="907">
        <v>28.930284929352556</v>
      </c>
      <c r="C4" s="907">
        <v>27.658378564932136</v>
      </c>
      <c r="D4" s="907">
        <v>31.49029937098744</v>
      </c>
      <c r="E4" s="907">
        <v>28.943790819059078</v>
      </c>
      <c r="F4" s="907">
        <v>28.551163597316659</v>
      </c>
      <c r="G4" s="907">
        <v>28.084751237189</v>
      </c>
      <c r="H4" s="907">
        <v>27.208257604949953</v>
      </c>
      <c r="I4" s="907">
        <v>25.413894719991177</v>
      </c>
      <c r="J4" s="907">
        <v>24.520513280126778</v>
      </c>
      <c r="K4" s="907">
        <v>28.800986849720388</v>
      </c>
      <c r="L4" s="907">
        <v>27.61801093874826</v>
      </c>
      <c r="M4" s="907">
        <v>27.821874559574823</v>
      </c>
      <c r="N4" s="907">
        <v>27.599114627306204</v>
      </c>
      <c r="O4" s="907">
        <v>25.677035484015331</v>
      </c>
      <c r="P4" s="907">
        <v>25.741094574672747</v>
      </c>
      <c r="Q4" s="907">
        <v>24.907570262387107</v>
      </c>
      <c r="S4" s="285" t="s">
        <v>13</v>
      </c>
    </row>
    <row r="5" spans="1:19" ht="15" customHeight="1">
      <c r="A5" s="896" t="s">
        <v>1846</v>
      </c>
      <c r="B5" s="907">
        <v>0.25017928873581508</v>
      </c>
      <c r="C5" s="907">
        <v>0.22350578041065547</v>
      </c>
      <c r="D5" s="907">
        <v>0.14831646681512861</v>
      </c>
      <c r="E5" s="907">
        <v>0.15277376224015943</v>
      </c>
      <c r="F5" s="907">
        <v>0.15424377606809014</v>
      </c>
      <c r="G5" s="907">
        <v>0.17082594220963918</v>
      </c>
      <c r="H5" s="907">
        <v>0.17579379347964916</v>
      </c>
      <c r="I5" s="907">
        <v>0.12874960390191284</v>
      </c>
      <c r="J5" s="907">
        <v>0.11771446915429915</v>
      </c>
      <c r="K5" s="907">
        <v>0.10079777676081654</v>
      </c>
      <c r="L5" s="907">
        <v>0.13932645384656528</v>
      </c>
      <c r="M5" s="907">
        <v>0.1526960650672167</v>
      </c>
      <c r="N5" s="907">
        <v>0.19891518309269562</v>
      </c>
      <c r="O5" s="907">
        <v>0.28046430778720238</v>
      </c>
      <c r="P5" s="907">
        <v>0.32745331359258506</v>
      </c>
      <c r="Q5" s="907">
        <v>0.24201847213292213</v>
      </c>
      <c r="S5" s="499"/>
    </row>
    <row r="6" spans="1:19" ht="15" customHeight="1">
      <c r="A6" s="896" t="s">
        <v>1847</v>
      </c>
      <c r="B6" s="907">
        <v>12.200708961479984</v>
      </c>
      <c r="C6" s="907">
        <v>12.715783156501107</v>
      </c>
      <c r="D6" s="907">
        <v>12.91111253969294</v>
      </c>
      <c r="E6" s="907">
        <v>13.998513471600511</v>
      </c>
      <c r="F6" s="907">
        <v>14.52832048733611</v>
      </c>
      <c r="G6" s="907">
        <v>14.409255613548217</v>
      </c>
      <c r="H6" s="907">
        <v>14.635620031365923</v>
      </c>
      <c r="I6" s="907">
        <v>14.817167870579823</v>
      </c>
      <c r="J6" s="907">
        <v>14.560871604112489</v>
      </c>
      <c r="K6" s="907">
        <v>14.433518309701936</v>
      </c>
      <c r="L6" s="907">
        <v>14.283130695149143</v>
      </c>
      <c r="M6" s="907">
        <v>14.348262200309614</v>
      </c>
      <c r="N6" s="907">
        <v>14.302197295733556</v>
      </c>
      <c r="O6" s="907">
        <v>14.07812569007103</v>
      </c>
      <c r="P6" s="907">
        <v>14.022884435873175</v>
      </c>
      <c r="Q6" s="907">
        <v>13.817117619404637</v>
      </c>
    </row>
    <row r="7" spans="1:19" ht="15" customHeight="1">
      <c r="A7" s="896" t="s">
        <v>1848</v>
      </c>
      <c r="B7" s="907">
        <v>1.6455073736521806</v>
      </c>
      <c r="C7" s="907">
        <v>1.5212848908084764</v>
      </c>
      <c r="D7" s="907">
        <v>1.2672724097410211</v>
      </c>
      <c r="E7" s="907">
        <v>1.0862006278487593</v>
      </c>
      <c r="F7" s="907">
        <v>1.129645914291092</v>
      </c>
      <c r="G7" s="907">
        <v>1.0764792543967276</v>
      </c>
      <c r="H7" s="907">
        <v>1.1688330160419231</v>
      </c>
      <c r="I7" s="907">
        <v>1.1397507341164843</v>
      </c>
      <c r="J7" s="907">
        <v>1.3118715620822128</v>
      </c>
      <c r="K7" s="907">
        <v>1.2244466487673769</v>
      </c>
      <c r="L7" s="907">
        <v>1.2651737891346737</v>
      </c>
      <c r="M7" s="907">
        <v>1.1850079046343163</v>
      </c>
      <c r="N7" s="907">
        <v>1.2056492913394119</v>
      </c>
      <c r="O7" s="907">
        <v>1.2220210836540875</v>
      </c>
      <c r="P7" s="907">
        <v>1.1639165813292809</v>
      </c>
      <c r="Q7" s="907">
        <v>1.2269070967300268</v>
      </c>
    </row>
    <row r="8" spans="1:19" ht="15" customHeight="1">
      <c r="A8" s="896" t="s">
        <v>1849</v>
      </c>
      <c r="B8" s="907">
        <v>1.7945454395202909</v>
      </c>
      <c r="C8" s="907">
        <v>1.8885184347823232</v>
      </c>
      <c r="D8" s="907">
        <v>1.9406194687071943</v>
      </c>
      <c r="E8" s="907">
        <v>2.0785988990978934</v>
      </c>
      <c r="F8" s="907">
        <v>2.5470628541923523</v>
      </c>
      <c r="G8" s="907">
        <v>2.9899543243203199</v>
      </c>
      <c r="H8" s="907">
        <v>3.6900430810123455</v>
      </c>
      <c r="I8" s="907">
        <v>4.3213990713412658</v>
      </c>
      <c r="J8" s="907">
        <v>4.8441193515113605</v>
      </c>
      <c r="K8" s="907">
        <v>4.1526994530194195</v>
      </c>
      <c r="L8" s="907">
        <v>3.8424350748584359</v>
      </c>
      <c r="M8" s="907">
        <v>3.7624188447258282</v>
      </c>
      <c r="N8" s="907">
        <v>3.5316296152520623</v>
      </c>
      <c r="O8" s="907">
        <v>3.2688989160282289</v>
      </c>
      <c r="P8" s="907">
        <v>3.1162235463303043</v>
      </c>
      <c r="Q8" s="907">
        <v>3.1514033231241605</v>
      </c>
    </row>
    <row r="9" spans="1:19" ht="15" customHeight="1">
      <c r="A9" s="896" t="s">
        <v>1850</v>
      </c>
      <c r="B9" s="907">
        <v>11.809439599481571</v>
      </c>
      <c r="C9" s="907">
        <v>12.014476344196876</v>
      </c>
      <c r="D9" s="907">
        <v>12.489255986009221</v>
      </c>
      <c r="E9" s="907">
        <v>12.160854118529262</v>
      </c>
      <c r="F9" s="907">
        <v>11.8604559897079</v>
      </c>
      <c r="G9" s="907">
        <v>10.996881509960104</v>
      </c>
      <c r="H9" s="907">
        <v>10.382779738946061</v>
      </c>
      <c r="I9" s="907">
        <v>10.157840468175145</v>
      </c>
      <c r="J9" s="907">
        <v>10.261570424484898</v>
      </c>
      <c r="K9" s="907">
        <v>11.016882411978369</v>
      </c>
      <c r="L9" s="907">
        <v>10.873868411377737</v>
      </c>
      <c r="M9" s="907">
        <v>11.146109379036584</v>
      </c>
      <c r="N9" s="907">
        <v>11.051183824928435</v>
      </c>
      <c r="O9" s="907">
        <v>10.818771402191249</v>
      </c>
      <c r="P9" s="907">
        <v>10.751951492912939</v>
      </c>
      <c r="Q9" s="907">
        <v>10.5561298461433</v>
      </c>
    </row>
    <row r="10" spans="1:19" ht="15" customHeight="1">
      <c r="A10" s="896" t="s">
        <v>1851</v>
      </c>
      <c r="B10" s="907">
        <v>19.153712605361978</v>
      </c>
      <c r="C10" s="907">
        <v>18.96884921262582</v>
      </c>
      <c r="D10" s="907">
        <v>16.926070327831852</v>
      </c>
      <c r="E10" s="907">
        <v>16.41838779882276</v>
      </c>
      <c r="F10" s="907">
        <v>17.563824521117557</v>
      </c>
      <c r="G10" s="907">
        <v>18.939922333700114</v>
      </c>
      <c r="H10" s="907">
        <v>19.349029909239459</v>
      </c>
      <c r="I10" s="907">
        <v>20.488940459047232</v>
      </c>
      <c r="J10" s="907">
        <v>21.178250767232459</v>
      </c>
      <c r="K10" s="907">
        <v>19.699980799025766</v>
      </c>
      <c r="L10" s="907">
        <v>20.761099578979099</v>
      </c>
      <c r="M10" s="907">
        <v>20.66328828376124</v>
      </c>
      <c r="N10" s="907">
        <v>21.473482171354114</v>
      </c>
      <c r="O10" s="907">
        <v>23.45428152005416</v>
      </c>
      <c r="P10" s="907">
        <v>23.0392299960935</v>
      </c>
      <c r="Q10" s="907">
        <v>25.120472120105408</v>
      </c>
    </row>
    <row r="11" spans="1:19" ht="15" customHeight="1">
      <c r="A11" s="896" t="s">
        <v>1852</v>
      </c>
      <c r="B11" s="907">
        <v>1.2442811981972144</v>
      </c>
      <c r="C11" s="907">
        <v>0.99359778876020444</v>
      </c>
      <c r="D11" s="907">
        <v>0.86458759868660895</v>
      </c>
      <c r="E11" s="907">
        <v>0.89884049365626018</v>
      </c>
      <c r="F11" s="907">
        <v>0.99213923108858915</v>
      </c>
      <c r="G11" s="907">
        <v>1.1187312933492561</v>
      </c>
      <c r="H11" s="907">
        <v>1.118661735857237</v>
      </c>
      <c r="I11" s="907">
        <v>1.1855828444246295</v>
      </c>
      <c r="J11" s="907">
        <v>1.3899172105838833</v>
      </c>
      <c r="K11" s="907">
        <v>1.3311574689967283</v>
      </c>
      <c r="L11" s="907">
        <v>1.6895043376091787</v>
      </c>
      <c r="M11" s="907">
        <v>2.0018158643452697</v>
      </c>
      <c r="N11" s="907">
        <v>2.1491040801391379</v>
      </c>
      <c r="O11" s="907">
        <v>2.7298289273656668</v>
      </c>
      <c r="P11" s="907">
        <v>2.5912210041563433</v>
      </c>
      <c r="Q11" s="907">
        <v>2.456223602679255</v>
      </c>
    </row>
    <row r="12" spans="1:19" ht="15" customHeight="1">
      <c r="A12" s="896" t="s">
        <v>1853</v>
      </c>
      <c r="B12" s="907">
        <v>6.0427381689465562</v>
      </c>
      <c r="C12" s="907">
        <v>6.202315697717423</v>
      </c>
      <c r="D12" s="907">
        <v>5.7654587071309535</v>
      </c>
      <c r="E12" s="907">
        <v>7.5200094200378178</v>
      </c>
      <c r="F12" s="907">
        <v>6.7536410994038603</v>
      </c>
      <c r="G12" s="907">
        <v>6.4095811172386536</v>
      </c>
      <c r="H12" s="907">
        <v>7.1257157533351272</v>
      </c>
      <c r="I12" s="907">
        <v>7.2819691624561189</v>
      </c>
      <c r="J12" s="907">
        <v>6.6150657370918475</v>
      </c>
      <c r="K12" s="907">
        <v>6.3503195884938926</v>
      </c>
      <c r="L12" s="907">
        <v>6.728855084357356</v>
      </c>
      <c r="M12" s="907">
        <v>6.9804380515964795</v>
      </c>
      <c r="N12" s="907">
        <v>6.9789750464591336</v>
      </c>
      <c r="O12" s="907">
        <v>7.3845461348290646</v>
      </c>
      <c r="P12" s="907">
        <v>8.2203392340138741</v>
      </c>
      <c r="Q12" s="907">
        <v>7.1873205413023635</v>
      </c>
    </row>
    <row r="13" spans="1:19" ht="15" customHeight="1">
      <c r="A13" s="896" t="s">
        <v>1854</v>
      </c>
      <c r="B13" s="907">
        <v>16.928602435271845</v>
      </c>
      <c r="C13" s="907">
        <v>17.813290129264999</v>
      </c>
      <c r="D13" s="907">
        <v>16.197007124397665</v>
      </c>
      <c r="E13" s="907">
        <v>16.742030589107497</v>
      </c>
      <c r="F13" s="907">
        <v>15.919502529477786</v>
      </c>
      <c r="G13" s="907">
        <v>15.803617374087958</v>
      </c>
      <c r="H13" s="907">
        <v>15.145265335772292</v>
      </c>
      <c r="I13" s="907">
        <v>15.064705065966203</v>
      </c>
      <c r="J13" s="907">
        <v>15.200105593619767</v>
      </c>
      <c r="K13" s="907">
        <v>12.889210693535297</v>
      </c>
      <c r="L13" s="907">
        <v>12.798595635939524</v>
      </c>
      <c r="M13" s="907">
        <v>11.938088846948618</v>
      </c>
      <c r="N13" s="907">
        <v>11.509748864395243</v>
      </c>
      <c r="O13" s="907">
        <v>11.086026534003965</v>
      </c>
      <c r="P13" s="907">
        <v>11.025685821025249</v>
      </c>
      <c r="Q13" s="907">
        <v>11.334837115990835</v>
      </c>
    </row>
    <row r="14" spans="1:19" s="901" customFormat="1" ht="15" customHeight="1">
      <c r="A14" s="898" t="s">
        <v>1855</v>
      </c>
      <c r="B14" s="908">
        <v>100</v>
      </c>
      <c r="C14" s="919">
        <v>100</v>
      </c>
      <c r="D14" s="919">
        <v>100</v>
      </c>
      <c r="E14" s="919">
        <v>100</v>
      </c>
      <c r="F14" s="919">
        <v>100</v>
      </c>
      <c r="G14" s="919">
        <v>100</v>
      </c>
      <c r="H14" s="919">
        <v>100</v>
      </c>
      <c r="I14" s="919">
        <v>100</v>
      </c>
      <c r="J14" s="919">
        <v>100</v>
      </c>
      <c r="K14" s="919">
        <v>100</v>
      </c>
      <c r="L14" s="919">
        <v>100</v>
      </c>
      <c r="M14" s="919">
        <v>100</v>
      </c>
      <c r="N14" s="908">
        <v>100</v>
      </c>
      <c r="O14" s="908">
        <v>100</v>
      </c>
      <c r="P14" s="908">
        <v>100</v>
      </c>
      <c r="Q14" s="908">
        <v>100</v>
      </c>
    </row>
    <row r="16" spans="1:19" s="287" customFormat="1" ht="15" customHeight="1">
      <c r="A16" s="287" t="s">
        <v>1932</v>
      </c>
    </row>
  </sheetData>
  <mergeCells count="2">
    <mergeCell ref="A2:A3"/>
    <mergeCell ref="B2:Q2"/>
  </mergeCells>
  <hyperlinks>
    <hyperlink ref="S4" location="'Content Page'!A1" display="Back to Content Page"/>
  </hyperlinks>
  <pageMargins left="0.7" right="0.7" top="0.75" bottom="0.75" header="0.3" footer="0.3"/>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topLeftCell="B1" zoomScale="73" zoomScaleNormal="73" workbookViewId="0">
      <selection activeCell="A9" sqref="A9"/>
    </sheetView>
  </sheetViews>
  <sheetFormatPr defaultColWidth="9.1796875" defaultRowHeight="15" customHeight="1"/>
  <cols>
    <col min="1" max="1" width="52" style="289" customWidth="1"/>
    <col min="2" max="17" width="14.7265625" style="289" customWidth="1"/>
    <col min="18" max="20" width="19" style="289" bestFit="1" customWidth="1"/>
    <col min="21" max="25" width="20.1796875" style="289" bestFit="1" customWidth="1"/>
    <col min="26" max="27" width="12" style="289" customWidth="1"/>
    <col min="28" max="16384" width="9.1796875" style="289"/>
  </cols>
  <sheetData>
    <row r="1" spans="1:19" s="136" customFormat="1" ht="15" customHeight="1">
      <c r="A1" s="136" t="s">
        <v>1959</v>
      </c>
    </row>
    <row r="2" spans="1:19" s="136" customFormat="1" ht="15" customHeight="1">
      <c r="A2" s="1163" t="s">
        <v>1888</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c r="S3" s="7"/>
    </row>
    <row r="4" spans="1:19" ht="15" customHeight="1">
      <c r="A4" s="896" t="s">
        <v>1889</v>
      </c>
      <c r="B4" s="897">
        <v>4384141.0825677048</v>
      </c>
      <c r="C4" s="897">
        <v>4800262.5227985056</v>
      </c>
      <c r="D4" s="897">
        <v>5244211.1658804026</v>
      </c>
      <c r="E4" s="897">
        <v>5912323.6926053762</v>
      </c>
      <c r="F4" s="897">
        <v>6944752.7819917407</v>
      </c>
      <c r="G4" s="897">
        <v>8675427.4340095334</v>
      </c>
      <c r="H4" s="897">
        <v>9665581.0781748071</v>
      </c>
      <c r="I4" s="897">
        <v>10986407.822284624</v>
      </c>
      <c r="J4" s="897">
        <v>12988612.602175865</v>
      </c>
      <c r="K4" s="897">
        <v>14224424.932970935</v>
      </c>
      <c r="L4" s="897">
        <v>15811503.221304666</v>
      </c>
      <c r="M4" s="897">
        <v>17588226.136519443</v>
      </c>
      <c r="N4" s="897">
        <v>19156218.871946286</v>
      </c>
      <c r="O4" s="897">
        <v>20775525.348153464</v>
      </c>
      <c r="P4" s="897">
        <v>21984134.676481303</v>
      </c>
      <c r="Q4" s="897">
        <v>24540150.842221074</v>
      </c>
      <c r="S4" s="285" t="s">
        <v>13</v>
      </c>
    </row>
    <row r="5" spans="1:19" ht="15" customHeight="1">
      <c r="A5" s="896" t="s">
        <v>1890</v>
      </c>
      <c r="B5" s="897">
        <v>412762.46397077304</v>
      </c>
      <c r="C5" s="897">
        <v>527818.78089170996</v>
      </c>
      <c r="D5" s="897">
        <v>502092.88397458778</v>
      </c>
      <c r="E5" s="897">
        <v>718490.45762230596</v>
      </c>
      <c r="F5" s="897">
        <v>767225.73278089566</v>
      </c>
      <c r="G5" s="897">
        <v>928392.80025190965</v>
      </c>
      <c r="H5" s="897">
        <v>1057923.6654684215</v>
      </c>
      <c r="I5" s="897">
        <v>1691180.1810705643</v>
      </c>
      <c r="J5" s="897">
        <v>1492126.2059057918</v>
      </c>
      <c r="K5" s="897">
        <v>1580845.3976662084</v>
      </c>
      <c r="L5" s="897">
        <v>1940934.9412325732</v>
      </c>
      <c r="M5" s="897">
        <v>2041304.8220276439</v>
      </c>
      <c r="N5" s="897">
        <v>2099763.3564221491</v>
      </c>
      <c r="O5" s="897">
        <v>2268877.5463707834</v>
      </c>
      <c r="P5" s="897">
        <v>2806089.0189614389</v>
      </c>
      <c r="Q5" s="897">
        <v>2189878.6521800603</v>
      </c>
      <c r="S5" s="499"/>
    </row>
    <row r="6" spans="1:19" ht="15" customHeight="1">
      <c r="A6" s="896" t="s">
        <v>1891</v>
      </c>
      <c r="B6" s="897">
        <v>849936.94747796573</v>
      </c>
      <c r="C6" s="897">
        <v>1068031.7406450165</v>
      </c>
      <c r="D6" s="897">
        <v>803886.95524826401</v>
      </c>
      <c r="E6" s="897">
        <v>1097813.0206918838</v>
      </c>
      <c r="F6" s="897">
        <v>1906658.8255351207</v>
      </c>
      <c r="G6" s="897">
        <v>2240324.1200037668</v>
      </c>
      <c r="H6" s="897">
        <v>2988592.3760850248</v>
      </c>
      <c r="I6" s="897">
        <v>4073991.2327427738</v>
      </c>
      <c r="J6" s="897">
        <v>6483467.2436407357</v>
      </c>
      <c r="K6" s="897">
        <v>5814756.7986367578</v>
      </c>
      <c r="L6" s="897">
        <v>3790407.5158443679</v>
      </c>
      <c r="M6" s="897">
        <v>3527808.6448514541</v>
      </c>
      <c r="N6" s="897">
        <v>3774239.3592294352</v>
      </c>
      <c r="O6" s="897">
        <v>3650180.9654731364</v>
      </c>
      <c r="P6" s="897">
        <v>3781811.8468510131</v>
      </c>
      <c r="Q6" s="897">
        <v>4722719.512392492</v>
      </c>
    </row>
    <row r="7" spans="1:19" ht="15" customHeight="1">
      <c r="A7" s="896" t="s">
        <v>1892</v>
      </c>
      <c r="B7" s="897">
        <v>1630670.1839999999</v>
      </c>
      <c r="C7" s="897">
        <v>1725361.8253447295</v>
      </c>
      <c r="D7" s="897">
        <v>958612.14399999997</v>
      </c>
      <c r="E7" s="897">
        <v>1455738.1411039873</v>
      </c>
      <c r="F7" s="897">
        <v>2855415.6271130806</v>
      </c>
      <c r="G7" s="897">
        <v>2847712.2283462998</v>
      </c>
      <c r="H7" s="897">
        <v>3512924.4402645016</v>
      </c>
      <c r="I7" s="897">
        <v>4172453.9999999995</v>
      </c>
      <c r="J7" s="897">
        <v>4268085.7894645454</v>
      </c>
      <c r="K7" s="897">
        <v>3741564.7533637411</v>
      </c>
      <c r="L7" s="897">
        <v>4556556.7526724134</v>
      </c>
      <c r="M7" s="897">
        <v>5357622.2200579271</v>
      </c>
      <c r="N7" s="897">
        <v>6316507.7725377362</v>
      </c>
      <c r="O7" s="897">
        <v>6841960.0206193449</v>
      </c>
      <c r="P7" s="897">
        <v>8224114.7259088829</v>
      </c>
      <c r="Q7" s="897">
        <v>9834519.2089417893</v>
      </c>
    </row>
    <row r="8" spans="1:19" ht="15" customHeight="1">
      <c r="A8" s="896" t="s">
        <v>1893</v>
      </c>
      <c r="B8" s="897">
        <v>2029085.4724800005</v>
      </c>
      <c r="C8" s="897">
        <v>2152870.6919999998</v>
      </c>
      <c r="D8" s="897">
        <v>1500424.192</v>
      </c>
      <c r="E8" s="897">
        <v>2405728.1859074268</v>
      </c>
      <c r="F8" s="897">
        <v>4317184.7802689308</v>
      </c>
      <c r="G8" s="897">
        <v>4598022.6280800002</v>
      </c>
      <c r="H8" s="897">
        <v>5408333.1430762019</v>
      </c>
      <c r="I8" s="897">
        <v>7164300</v>
      </c>
      <c r="J8" s="897">
        <v>9151392.5107296295</v>
      </c>
      <c r="K8" s="897">
        <v>8635320.2829999998</v>
      </c>
      <c r="L8" s="897">
        <v>7854272.4041820494</v>
      </c>
      <c r="M8" s="897">
        <v>8481077.1568828933</v>
      </c>
      <c r="N8" s="897">
        <v>9573142.4322902523</v>
      </c>
      <c r="O8" s="897">
        <v>10139521.751752835</v>
      </c>
      <c r="P8" s="897">
        <v>11021617.326859526</v>
      </c>
      <c r="Q8" s="897">
        <v>12718850.797825985</v>
      </c>
    </row>
    <row r="9" spans="1:19" s="136" customFormat="1" ht="15" customHeight="1">
      <c r="A9" s="898" t="s">
        <v>1857</v>
      </c>
      <c r="B9" s="899">
        <v>5248425.2055364419</v>
      </c>
      <c r="C9" s="899">
        <v>5968604.1776799615</v>
      </c>
      <c r="D9" s="899">
        <v>6008378.9571032543</v>
      </c>
      <c r="E9" s="899">
        <v>6778637.1261161268</v>
      </c>
      <c r="F9" s="899">
        <v>8156868.1871519079</v>
      </c>
      <c r="G9" s="899">
        <v>10093833.954531509</v>
      </c>
      <c r="H9" s="899">
        <v>11816688.416916551</v>
      </c>
      <c r="I9" s="899">
        <v>13759733.236097962</v>
      </c>
      <c r="J9" s="899">
        <v>16080899.330457307</v>
      </c>
      <c r="K9" s="899">
        <v>16726271.599637643</v>
      </c>
      <c r="L9" s="899">
        <v>18245130.026871968</v>
      </c>
      <c r="M9" s="899">
        <v>20033884.666573573</v>
      </c>
      <c r="N9" s="899">
        <v>21773586.927845355</v>
      </c>
      <c r="O9" s="899">
        <v>23397022.128863893</v>
      </c>
      <c r="P9" s="899">
        <v>25774532.941343114</v>
      </c>
      <c r="Q9" s="899">
        <v>28568417.417909428</v>
      </c>
    </row>
    <row r="11" spans="1:19" s="287" customFormat="1" ht="15" customHeight="1">
      <c r="A11" s="289" t="s">
        <v>1957</v>
      </c>
    </row>
    <row r="13" spans="1:19" ht="15" customHeight="1">
      <c r="N13" s="176"/>
      <c r="O13" s="176"/>
      <c r="P13" s="176"/>
      <c r="Q13" s="176"/>
    </row>
    <row r="14" spans="1:19" ht="15" customHeight="1">
      <c r="N14" s="176"/>
      <c r="O14" s="176"/>
      <c r="P14" s="176"/>
      <c r="Q14" s="176"/>
    </row>
  </sheetData>
  <mergeCells count="2">
    <mergeCell ref="A2:A3"/>
    <mergeCell ref="B2:Q2"/>
  </mergeCells>
  <hyperlinks>
    <hyperlink ref="S4" location="'Content Page'!A1" display="Back to Content Page"/>
  </hyperlinks>
  <pageMargins left="0.7" right="0.7" top="0.75" bottom="0.75" header="0.3" footer="0.3"/>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
  <sheetViews>
    <sheetView zoomScale="95" zoomScaleNormal="95" workbookViewId="0">
      <selection activeCell="A9" sqref="A9"/>
    </sheetView>
  </sheetViews>
  <sheetFormatPr defaultColWidth="9.1796875" defaultRowHeight="15" customHeight="1"/>
  <cols>
    <col min="1" max="1" width="54.1796875" style="289" customWidth="1"/>
    <col min="2" max="17" width="9.7265625" style="289" customWidth="1"/>
    <col min="18" max="20" width="19" style="289" bestFit="1" customWidth="1"/>
    <col min="21" max="25" width="20.1796875" style="289" bestFit="1" customWidth="1"/>
    <col min="26" max="27" width="12" style="289" customWidth="1"/>
    <col min="28" max="16384" width="9.1796875" style="289"/>
  </cols>
  <sheetData>
    <row r="1" spans="1:19" s="136" customFormat="1" ht="15" customHeight="1">
      <c r="A1" s="136" t="s">
        <v>1960</v>
      </c>
    </row>
    <row r="2" spans="1:19" s="136" customFormat="1" ht="15" customHeight="1">
      <c r="A2" s="1163" t="s">
        <v>1888</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c r="S3" s="7"/>
    </row>
    <row r="4" spans="1:19" ht="15" customHeight="1">
      <c r="A4" s="896" t="s">
        <v>1889</v>
      </c>
      <c r="B4" s="913">
        <v>83.532505673186989</v>
      </c>
      <c r="C4" s="907">
        <v>80.425211320754755</v>
      </c>
      <c r="D4" s="907">
        <v>87.281631257305534</v>
      </c>
      <c r="E4" s="907">
        <v>87.219946762261472</v>
      </c>
      <c r="F4" s="907">
        <v>85.139941245226922</v>
      </c>
      <c r="G4" s="907">
        <v>85.947792217394266</v>
      </c>
      <c r="H4" s="907">
        <v>81.796022177734173</v>
      </c>
      <c r="I4" s="907">
        <v>79.844628044549154</v>
      </c>
      <c r="J4" s="907">
        <v>80.770436623375701</v>
      </c>
      <c r="K4" s="907">
        <v>85.042412759093864</v>
      </c>
      <c r="L4" s="907">
        <v>86.661499249482006</v>
      </c>
      <c r="M4" s="907">
        <v>87.792389889641825</v>
      </c>
      <c r="N4" s="907">
        <v>87.979159958473247</v>
      </c>
      <c r="O4" s="907">
        <v>88.795596438418528</v>
      </c>
      <c r="P4" s="907">
        <v>85.294017651113677</v>
      </c>
      <c r="Q4" s="907">
        <v>85.899580936663824</v>
      </c>
      <c r="S4" s="285" t="s">
        <v>13</v>
      </c>
    </row>
    <row r="5" spans="1:19" ht="15" customHeight="1">
      <c r="A5" s="896" t="s">
        <v>1890</v>
      </c>
      <c r="B5" s="913">
        <v>7.8645012133422325</v>
      </c>
      <c r="C5" s="907">
        <v>8.8432532159784945</v>
      </c>
      <c r="D5" s="907">
        <v>8.3565448777328069</v>
      </c>
      <c r="E5" s="907">
        <v>10.599335002815982</v>
      </c>
      <c r="F5" s="907">
        <v>9.4058861217025989</v>
      </c>
      <c r="G5" s="907">
        <v>9.1976230680426294</v>
      </c>
      <c r="H5" s="907">
        <v>8.9527931019482399</v>
      </c>
      <c r="I5" s="907">
        <v>12.29079192199627</v>
      </c>
      <c r="J5" s="907">
        <v>9.2788728742284761</v>
      </c>
      <c r="K5" s="907">
        <v>9.4512718405245533</v>
      </c>
      <c r="L5" s="907">
        <v>10.638098705648613</v>
      </c>
      <c r="M5" s="907">
        <v>10.189261124346743</v>
      </c>
      <c r="N5" s="907">
        <v>9.6436263045701818</v>
      </c>
      <c r="O5" s="907">
        <v>9.6972919625176033</v>
      </c>
      <c r="P5" s="907">
        <v>10.8870605932897</v>
      </c>
      <c r="Q5" s="907">
        <v>7.6653831402198502</v>
      </c>
      <c r="S5" s="499"/>
    </row>
    <row r="6" spans="1:19" ht="15" customHeight="1">
      <c r="A6" s="896" t="s">
        <v>1891</v>
      </c>
      <c r="B6" s="913">
        <v>16.194132795898224</v>
      </c>
      <c r="C6" s="907">
        <v>17.894162669372523</v>
      </c>
      <c r="D6" s="907">
        <v>13.379431640174577</v>
      </c>
      <c r="E6" s="907">
        <v>16.195187915611058</v>
      </c>
      <c r="F6" s="907">
        <v>23.374888275604942</v>
      </c>
      <c r="G6" s="907">
        <v>22.194976954202811</v>
      </c>
      <c r="H6" s="907">
        <v>25.291285262346523</v>
      </c>
      <c r="I6" s="907">
        <v>29.608068433004682</v>
      </c>
      <c r="J6" s="907">
        <v>40.317815007777675</v>
      </c>
      <c r="K6" s="907">
        <v>34.764213674269932</v>
      </c>
      <c r="L6" s="907">
        <v>20.774899988444826</v>
      </c>
      <c r="M6" s="907">
        <v>17.609209115282486</v>
      </c>
      <c r="N6" s="907">
        <v>17.334026643091651</v>
      </c>
      <c r="O6" s="907">
        <v>15.601049335975395</v>
      </c>
      <c r="P6" s="907">
        <v>14.672668775250141</v>
      </c>
      <c r="Q6" s="907">
        <v>16.531260529089852</v>
      </c>
    </row>
    <row r="7" spans="1:19" ht="15" customHeight="1">
      <c r="A7" s="896" t="s">
        <v>1892</v>
      </c>
      <c r="B7" s="913">
        <v>31.069704152015802</v>
      </c>
      <c r="C7" s="907">
        <v>28.907291788536561</v>
      </c>
      <c r="D7" s="907">
        <v>15.954588597756555</v>
      </c>
      <c r="E7" s="907">
        <v>21.475380877012132</v>
      </c>
      <c r="F7" s="907">
        <v>35.006273996320289</v>
      </c>
      <c r="G7" s="907">
        <v>28.2123942317067</v>
      </c>
      <c r="H7" s="907">
        <v>29.728501897667574</v>
      </c>
      <c r="I7" s="907">
        <v>30.323654742475519</v>
      </c>
      <c r="J7" s="907">
        <v>26.541337656288714</v>
      </c>
      <c r="K7" s="907">
        <v>22.369388964392986</v>
      </c>
      <c r="L7" s="907">
        <v>24.974098545537256</v>
      </c>
      <c r="M7" s="907">
        <v>26.742802552902234</v>
      </c>
      <c r="N7" s="907">
        <v>29.009955013245019</v>
      </c>
      <c r="O7" s="907">
        <v>29.242866818417525</v>
      </c>
      <c r="P7" s="907">
        <v>31.90790981402095</v>
      </c>
      <c r="Q7" s="907">
        <v>34.424445236425896</v>
      </c>
    </row>
    <row r="8" spans="1:19" ht="15" customHeight="1">
      <c r="A8" s="896" t="s">
        <v>1893</v>
      </c>
      <c r="B8" s="913">
        <v>38.660843834443241</v>
      </c>
      <c r="C8" s="907">
        <v>36.069918994642322</v>
      </c>
      <c r="D8" s="907">
        <v>24.972196372969474</v>
      </c>
      <c r="E8" s="907">
        <v>35.489850557700635</v>
      </c>
      <c r="F8" s="907">
        <v>52.926989638854764</v>
      </c>
      <c r="G8" s="907">
        <v>45.552786471346415</v>
      </c>
      <c r="H8" s="907">
        <v>45.768602439696501</v>
      </c>
      <c r="I8" s="907">
        <v>52.067143142025621</v>
      </c>
      <c r="J8" s="907">
        <v>56.908462161670549</v>
      </c>
      <c r="K8" s="907">
        <v>51.62728723828134</v>
      </c>
      <c r="L8" s="907">
        <v>43.048596489112676</v>
      </c>
      <c r="M8" s="907">
        <v>42.333662682173291</v>
      </c>
      <c r="N8" s="907">
        <v>43.966767919380104</v>
      </c>
      <c r="O8" s="907">
        <v>43.336804555329053</v>
      </c>
      <c r="P8" s="907">
        <v>42.761656833674479</v>
      </c>
      <c r="Q8" s="907">
        <v>44.520669842399414</v>
      </c>
    </row>
    <row r="9" spans="1:19" s="136" customFormat="1" ht="15" customHeight="1">
      <c r="A9" s="898" t="s">
        <v>1857</v>
      </c>
      <c r="B9" s="914">
        <v>100</v>
      </c>
      <c r="C9" s="908">
        <v>100</v>
      </c>
      <c r="D9" s="908">
        <v>100</v>
      </c>
      <c r="E9" s="908">
        <v>100</v>
      </c>
      <c r="F9" s="908">
        <v>100</v>
      </c>
      <c r="G9" s="908">
        <v>100</v>
      </c>
      <c r="H9" s="908">
        <v>100</v>
      </c>
      <c r="I9" s="908">
        <v>100</v>
      </c>
      <c r="J9" s="908">
        <v>100</v>
      </c>
      <c r="K9" s="908">
        <v>100</v>
      </c>
      <c r="L9" s="908">
        <v>100</v>
      </c>
      <c r="M9" s="908">
        <v>100</v>
      </c>
      <c r="N9" s="908">
        <v>100</v>
      </c>
      <c r="O9" s="908">
        <v>100</v>
      </c>
      <c r="P9" s="908">
        <v>100</v>
      </c>
      <c r="Q9" s="908">
        <v>100</v>
      </c>
    </row>
    <row r="11" spans="1:19" s="287" customFormat="1" ht="15" customHeight="1">
      <c r="A11" s="287" t="s">
        <v>1935</v>
      </c>
    </row>
  </sheetData>
  <mergeCells count="2">
    <mergeCell ref="A2:A3"/>
    <mergeCell ref="B2:Q2"/>
  </mergeCells>
  <hyperlinks>
    <hyperlink ref="S4" location="'Content Page'!A1" display="Back to Content Page"/>
  </hyperlinks>
  <pageMargins left="0.7" right="0.7" top="0.75" bottom="0.75" header="0.3" footer="0.3"/>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zoomScale="96" zoomScaleNormal="96" workbookViewId="0">
      <selection activeCell="A9" sqref="A9"/>
    </sheetView>
  </sheetViews>
  <sheetFormatPr defaultColWidth="9.1796875" defaultRowHeight="15" customHeight="1"/>
  <cols>
    <col min="1" max="1" width="53.26953125" style="289" customWidth="1"/>
    <col min="2" max="17" width="9.7265625" style="289" customWidth="1"/>
    <col min="18" max="20" width="14" style="289" bestFit="1" customWidth="1"/>
    <col min="21" max="25" width="14.81640625" style="289" bestFit="1" customWidth="1"/>
    <col min="26" max="16384" width="9.1796875" style="289"/>
  </cols>
  <sheetData>
    <row r="1" spans="1:19" s="136" customFormat="1" ht="15" customHeight="1">
      <c r="A1" s="136" t="s">
        <v>1961</v>
      </c>
    </row>
    <row r="2" spans="1:19" s="136" customFormat="1" ht="15" customHeight="1">
      <c r="A2" s="1163" t="s">
        <v>1845</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c r="S3" s="7"/>
    </row>
    <row r="4" spans="1:19" ht="15" customHeight="1">
      <c r="A4" s="896" t="s">
        <v>66</v>
      </c>
      <c r="B4" s="913" t="s">
        <v>8</v>
      </c>
      <c r="C4" s="913">
        <v>3.9709622430868876</v>
      </c>
      <c r="D4" s="913">
        <v>-1.6689408554824894</v>
      </c>
      <c r="E4" s="913">
        <v>1.1818116828564058</v>
      </c>
      <c r="F4" s="913">
        <v>3.0697523895561574</v>
      </c>
      <c r="G4" s="913">
        <v>2.4434200999595248</v>
      </c>
      <c r="H4" s="913">
        <v>1.9111598863787265</v>
      </c>
      <c r="I4" s="913">
        <v>2.1672407937079186</v>
      </c>
      <c r="J4" s="913">
        <v>3.0017218622601263</v>
      </c>
      <c r="K4" s="913">
        <v>7.9166876594922968</v>
      </c>
      <c r="L4" s="913">
        <v>-3.781479288649038</v>
      </c>
      <c r="M4" s="913">
        <v>0.63668275968777266</v>
      </c>
      <c r="N4" s="913">
        <v>1.3770595230843412</v>
      </c>
      <c r="O4" s="913">
        <v>-6.3599246640492169</v>
      </c>
      <c r="P4" s="913">
        <v>3.1838171741404864</v>
      </c>
      <c r="Q4" s="913">
        <v>-1.0510285675892845</v>
      </c>
      <c r="S4" s="285" t="s">
        <v>13</v>
      </c>
    </row>
    <row r="5" spans="1:19" ht="15" customHeight="1">
      <c r="A5" s="896" t="s">
        <v>1846</v>
      </c>
      <c r="B5" s="913" t="s">
        <v>8</v>
      </c>
      <c r="C5" s="913">
        <v>0.25207866262365997</v>
      </c>
      <c r="D5" s="913">
        <v>-34.250589579321399</v>
      </c>
      <c r="E5" s="913">
        <v>9.8741142012755034</v>
      </c>
      <c r="F5" s="913">
        <v>7.7002600331430813</v>
      </c>
      <c r="G5" s="913">
        <v>4.3439531760661083</v>
      </c>
      <c r="H5" s="913">
        <v>8.8501329860911682</v>
      </c>
      <c r="I5" s="913">
        <v>-7.2683206428322222</v>
      </c>
      <c r="J5" s="913">
        <v>9.0587735986828761</v>
      </c>
      <c r="K5" s="913">
        <v>-9.4474338441783487</v>
      </c>
      <c r="L5" s="913">
        <v>54.779783797671172</v>
      </c>
      <c r="M5" s="913">
        <v>31.043928509834132</v>
      </c>
      <c r="N5" s="913">
        <v>182.95063105272209</v>
      </c>
      <c r="O5" s="913">
        <v>218.38827501603811</v>
      </c>
      <c r="P5" s="913">
        <v>25.858332785989262</v>
      </c>
      <c r="Q5" s="913">
        <v>19.328342342178374</v>
      </c>
      <c r="S5" s="499"/>
    </row>
    <row r="6" spans="1:19" ht="15" customHeight="1">
      <c r="A6" s="896" t="s">
        <v>1847</v>
      </c>
      <c r="B6" s="913" t="s">
        <v>8</v>
      </c>
      <c r="C6" s="913">
        <v>10.715364302862838</v>
      </c>
      <c r="D6" s="913">
        <v>-18.848835946615523</v>
      </c>
      <c r="E6" s="913">
        <v>15.436401937785689</v>
      </c>
      <c r="F6" s="913">
        <v>6.602312635654755</v>
      </c>
      <c r="G6" s="913">
        <v>2.9412139221258968</v>
      </c>
      <c r="H6" s="913">
        <v>3.0424363725903447</v>
      </c>
      <c r="I6" s="913">
        <v>10.75101472249915</v>
      </c>
      <c r="J6" s="913">
        <v>3.063263254667973</v>
      </c>
      <c r="K6" s="913">
        <v>-9.3414364860221468</v>
      </c>
      <c r="L6" s="913">
        <v>-2.3977090957427123</v>
      </c>
      <c r="M6" s="913">
        <v>3.9187141852754763</v>
      </c>
      <c r="N6" s="913">
        <v>2.6544306036986711</v>
      </c>
      <c r="O6" s="913">
        <v>1.4297048378305561</v>
      </c>
      <c r="P6" s="913">
        <v>2.7210037792065407</v>
      </c>
      <c r="Q6" s="913">
        <v>2.9842883493030854</v>
      </c>
    </row>
    <row r="7" spans="1:19" ht="15" customHeight="1">
      <c r="A7" s="896" t="s">
        <v>1848</v>
      </c>
      <c r="B7" s="913" t="s">
        <v>8</v>
      </c>
      <c r="C7" s="913">
        <v>-6.3085781327224737</v>
      </c>
      <c r="D7" s="913">
        <v>-31.349582496481716</v>
      </c>
      <c r="E7" s="913">
        <v>8.6347903223716287</v>
      </c>
      <c r="F7" s="913">
        <v>6.0002559286274106</v>
      </c>
      <c r="G7" s="913">
        <v>2.4451825891920436</v>
      </c>
      <c r="H7" s="913">
        <v>4.1947809451517486</v>
      </c>
      <c r="I7" s="913">
        <v>5.5222558202253822</v>
      </c>
      <c r="J7" s="913">
        <v>6.9576412632954145</v>
      </c>
      <c r="K7" s="913">
        <v>-0.97400000526297958</v>
      </c>
      <c r="L7" s="913">
        <v>7.1407147548424774</v>
      </c>
      <c r="M7" s="913">
        <v>-0.95496213073266745</v>
      </c>
      <c r="N7" s="913">
        <v>3.8464223948549119</v>
      </c>
      <c r="O7" s="913">
        <v>5.3339460291287395</v>
      </c>
      <c r="P7" s="913">
        <v>4.1120073282421004</v>
      </c>
      <c r="Q7" s="913">
        <v>3.5696925237015904</v>
      </c>
    </row>
    <row r="8" spans="1:19" ht="15" customHeight="1">
      <c r="A8" s="896" t="s">
        <v>1849</v>
      </c>
      <c r="B8" s="913" t="s">
        <v>8</v>
      </c>
      <c r="C8" s="913">
        <v>13.445771966179336</v>
      </c>
      <c r="D8" s="913">
        <v>-15.466448036664389</v>
      </c>
      <c r="E8" s="913">
        <v>29.851225874234672</v>
      </c>
      <c r="F8" s="913">
        <v>29.000311460310712</v>
      </c>
      <c r="G8" s="913">
        <v>18.739864388333586</v>
      </c>
      <c r="H8" s="913">
        <v>27.336668618622923</v>
      </c>
      <c r="I8" s="913">
        <v>21.750554898075009</v>
      </c>
      <c r="J8" s="913">
        <v>27.693573601579075</v>
      </c>
      <c r="K8" s="913">
        <v>-18.161953621920205</v>
      </c>
      <c r="L8" s="913">
        <v>2.2154969916509089</v>
      </c>
      <c r="M8" s="913">
        <v>3.676664943994723</v>
      </c>
      <c r="N8" s="913">
        <v>3.2923578968056262</v>
      </c>
      <c r="O8" s="913">
        <v>-2.4956431632275553</v>
      </c>
      <c r="P8" s="913">
        <v>3.0117520022742355</v>
      </c>
      <c r="Q8" s="913">
        <v>9.2527105350382612</v>
      </c>
    </row>
    <row r="9" spans="1:19" ht="15" customHeight="1">
      <c r="A9" s="896" t="s">
        <v>1850</v>
      </c>
      <c r="B9" s="913" t="s">
        <v>8</v>
      </c>
      <c r="C9" s="913">
        <v>4.2447196675773142</v>
      </c>
      <c r="D9" s="913">
        <v>-7.6904370731263327</v>
      </c>
      <c r="E9" s="913">
        <v>4.0046281406684159</v>
      </c>
      <c r="F9" s="913">
        <v>3.4070567079245819</v>
      </c>
      <c r="G9" s="913">
        <v>4.4438994913688248</v>
      </c>
      <c r="H9" s="913">
        <v>4.0880546882024333</v>
      </c>
      <c r="I9" s="913">
        <v>3.8171754061750391</v>
      </c>
      <c r="J9" s="913">
        <v>3.3725688138094938</v>
      </c>
      <c r="K9" s="913">
        <v>3.3508160608142816</v>
      </c>
      <c r="L9" s="913">
        <v>-1.7037148509968745</v>
      </c>
      <c r="M9" s="913">
        <v>2.0342337530672978</v>
      </c>
      <c r="N9" s="913">
        <v>1.8527353741476702</v>
      </c>
      <c r="O9" s="913">
        <v>-3.6135457533352167</v>
      </c>
      <c r="P9" s="913">
        <v>2.8015330870746311</v>
      </c>
      <c r="Q9" s="913">
        <v>0.95434753847767695</v>
      </c>
    </row>
    <row r="10" spans="1:19" ht="15" customHeight="1">
      <c r="A10" s="896" t="s">
        <v>1851</v>
      </c>
      <c r="B10" s="913" t="s">
        <v>8</v>
      </c>
      <c r="C10" s="913">
        <v>5.6481260011878476</v>
      </c>
      <c r="D10" s="913">
        <v>-22.929342060856996</v>
      </c>
      <c r="E10" s="913">
        <v>14.412943713686616</v>
      </c>
      <c r="F10" s="913">
        <v>5.6236326309829963</v>
      </c>
      <c r="G10" s="913">
        <v>5.2345222030966596</v>
      </c>
      <c r="H10" s="913">
        <v>7.5355705940584556</v>
      </c>
      <c r="I10" s="913">
        <v>8.1045164074425173</v>
      </c>
      <c r="J10" s="913">
        <v>8.1776151325759798</v>
      </c>
      <c r="K10" s="913">
        <v>-9.5665097952336851</v>
      </c>
      <c r="L10" s="913">
        <v>2.5803820595794491</v>
      </c>
      <c r="M10" s="913">
        <v>-2.2850121802494812</v>
      </c>
      <c r="N10" s="913">
        <v>4.9934349198985188</v>
      </c>
      <c r="O10" s="913">
        <v>4.2199511674840124</v>
      </c>
      <c r="P10" s="913">
        <v>2.084368883932882</v>
      </c>
      <c r="Q10" s="913">
        <v>2.3214630334771726</v>
      </c>
    </row>
    <row r="11" spans="1:19" ht="15" customHeight="1">
      <c r="A11" s="896" t="s">
        <v>1852</v>
      </c>
      <c r="B11" s="913" t="s">
        <v>8</v>
      </c>
      <c r="C11" s="913">
        <v>7.9981528318107848</v>
      </c>
      <c r="D11" s="913">
        <v>4.111547008299965</v>
      </c>
      <c r="E11" s="913">
        <v>12.221470370411723</v>
      </c>
      <c r="F11" s="913">
        <v>4.981567570101447</v>
      </c>
      <c r="G11" s="913">
        <v>6.518720429715458</v>
      </c>
      <c r="H11" s="913">
        <v>13.866744022470698</v>
      </c>
      <c r="I11" s="913">
        <v>8.7684425729689366</v>
      </c>
      <c r="J11" s="913">
        <v>4.2323015260535328</v>
      </c>
      <c r="K11" s="913">
        <v>15.861059378709825</v>
      </c>
      <c r="L11" s="913">
        <v>9.4858458991703003</v>
      </c>
      <c r="M11" s="913">
        <v>1.4494219595651288</v>
      </c>
      <c r="N11" s="913">
        <v>5.1023340024163133</v>
      </c>
      <c r="O11" s="913">
        <v>7.8130329751779897</v>
      </c>
      <c r="P11" s="913">
        <v>5.0558780289569683</v>
      </c>
      <c r="Q11" s="913">
        <v>4.9721185723629304</v>
      </c>
    </row>
    <row r="12" spans="1:19" ht="15" customHeight="1">
      <c r="A12" s="896" t="s">
        <v>1853</v>
      </c>
      <c r="B12" s="913" t="s">
        <v>8</v>
      </c>
      <c r="C12" s="913">
        <v>1.9512664365664278</v>
      </c>
      <c r="D12" s="913">
        <v>1.6127251955942086</v>
      </c>
      <c r="E12" s="913">
        <v>5.8786918666836812</v>
      </c>
      <c r="F12" s="913">
        <v>1.6152453413912866</v>
      </c>
      <c r="G12" s="913">
        <v>2.9447047618276656</v>
      </c>
      <c r="H12" s="913">
        <v>1.8262563937714589</v>
      </c>
      <c r="I12" s="913">
        <v>2.9241699761667803</v>
      </c>
      <c r="J12" s="913">
        <v>3.0555383547187063</v>
      </c>
      <c r="K12" s="913">
        <v>-5.5419859817744737</v>
      </c>
      <c r="L12" s="913">
        <v>0.64500922407768257</v>
      </c>
      <c r="M12" s="913">
        <v>0.97328490287225122</v>
      </c>
      <c r="N12" s="913">
        <v>1.0236167184652629</v>
      </c>
      <c r="O12" s="913">
        <v>0.74457494392395063</v>
      </c>
      <c r="P12" s="913">
        <v>1.3126528588582147</v>
      </c>
      <c r="Q12" s="913">
        <v>0.89411660668170612</v>
      </c>
    </row>
    <row r="13" spans="1:19" ht="15" customHeight="1">
      <c r="A13" s="896" t="s">
        <v>1854</v>
      </c>
      <c r="B13" s="913" t="s">
        <v>8</v>
      </c>
      <c r="C13" s="913">
        <v>8.6030868104424343</v>
      </c>
      <c r="D13" s="913">
        <v>-19.606402712897548</v>
      </c>
      <c r="E13" s="913">
        <v>9.8741142012755319</v>
      </c>
      <c r="F13" s="913">
        <v>6.5002571358378987</v>
      </c>
      <c r="G13" s="913">
        <v>6.9425573739374755</v>
      </c>
      <c r="H13" s="913">
        <v>5.258377910473115</v>
      </c>
      <c r="I13" s="913">
        <v>7.8205625284310258</v>
      </c>
      <c r="J13" s="913">
        <v>8.3583961535537128</v>
      </c>
      <c r="K13" s="913">
        <v>-14.888357895156773</v>
      </c>
      <c r="L13" s="913">
        <v>0.34008709715908481</v>
      </c>
      <c r="M13" s="913">
        <v>-1.5260538323473725</v>
      </c>
      <c r="N13" s="913">
        <v>0.75591791240022133</v>
      </c>
      <c r="O13" s="913">
        <v>0.57709834818760442</v>
      </c>
      <c r="P13" s="913">
        <v>1.1285506282994646</v>
      </c>
      <c r="Q13" s="913">
        <v>4.8899232049661094</v>
      </c>
    </row>
    <row r="14" spans="1:19" s="901" customFormat="1" ht="15" customHeight="1">
      <c r="A14" s="898" t="s">
        <v>1855</v>
      </c>
      <c r="B14" s="914" t="s">
        <v>8</v>
      </c>
      <c r="C14" s="915">
        <v>5.5435582571178514</v>
      </c>
      <c r="D14" s="915">
        <v>-11.469552721577742</v>
      </c>
      <c r="E14" s="915">
        <v>7.4157963321162015</v>
      </c>
      <c r="F14" s="915">
        <v>5.0100121886744091</v>
      </c>
      <c r="G14" s="915">
        <v>4.3856251468121741</v>
      </c>
      <c r="H14" s="915">
        <v>4.8775089278251755</v>
      </c>
      <c r="I14" s="915">
        <v>6.1152655995076373</v>
      </c>
      <c r="J14" s="915">
        <v>5.983870789053384</v>
      </c>
      <c r="K14" s="915">
        <v>-2.9916692836853258</v>
      </c>
      <c r="L14" s="915">
        <v>-0.61767134882313712</v>
      </c>
      <c r="M14" s="915">
        <v>0.58474093246934444</v>
      </c>
      <c r="N14" s="914">
        <v>3.1775285137274381</v>
      </c>
      <c r="O14" s="914">
        <v>1.3633667496268203</v>
      </c>
      <c r="P14" s="914">
        <v>3.4998200159778321</v>
      </c>
      <c r="Q14" s="914">
        <v>2.6660924047410504</v>
      </c>
    </row>
    <row r="15" spans="1:19" s="903" customFormat="1" ht="15" customHeight="1">
      <c r="A15" s="896" t="s">
        <v>1856</v>
      </c>
      <c r="B15" s="913" t="s">
        <v>8</v>
      </c>
      <c r="C15" s="918">
        <v>10.256503464727928</v>
      </c>
      <c r="D15" s="918">
        <v>-23.497852388738494</v>
      </c>
      <c r="E15" s="918">
        <v>34.982662218931551</v>
      </c>
      <c r="F15" s="918">
        <v>7.3455429420255882</v>
      </c>
      <c r="G15" s="918">
        <v>6.3999999999999773</v>
      </c>
      <c r="H15" s="918">
        <v>6.2000000000000313</v>
      </c>
      <c r="I15" s="918">
        <v>7.245987354620695</v>
      </c>
      <c r="J15" s="918">
        <v>16.203722133045886</v>
      </c>
      <c r="K15" s="918">
        <v>-11.40608170296909</v>
      </c>
      <c r="L15" s="918">
        <v>7.2376760167936851</v>
      </c>
      <c r="M15" s="918">
        <v>7.8380220717559297</v>
      </c>
      <c r="N15" s="913">
        <v>2</v>
      </c>
      <c r="O15" s="913">
        <v>8.4307959174835503</v>
      </c>
      <c r="P15" s="913">
        <v>2.125</v>
      </c>
      <c r="Q15" s="913">
        <v>5.6000000000000227</v>
      </c>
    </row>
    <row r="16" spans="1:19" s="901" customFormat="1" ht="15" customHeight="1">
      <c r="A16" s="898" t="s">
        <v>1857</v>
      </c>
      <c r="B16" s="914">
        <v>4.7</v>
      </c>
      <c r="C16" s="915">
        <v>5.9884977324660866</v>
      </c>
      <c r="D16" s="915">
        <v>-12.650847450678924</v>
      </c>
      <c r="E16" s="915">
        <v>9.7869317158310025</v>
      </c>
      <c r="F16" s="915">
        <v>5.257003621698658</v>
      </c>
      <c r="G16" s="915">
        <v>4.6028800591666652</v>
      </c>
      <c r="H16" s="915">
        <v>5.0225931041489247</v>
      </c>
      <c r="I16" s="915">
        <v>6.2407023593444393</v>
      </c>
      <c r="J16" s="915">
        <v>7.1283391117845838</v>
      </c>
      <c r="K16" s="915">
        <v>-4.0137816899564314</v>
      </c>
      <c r="L16" s="915">
        <v>0.26304343802527796</v>
      </c>
      <c r="M16" s="915">
        <v>1.4545239326486694</v>
      </c>
      <c r="N16" s="915">
        <v>3.0274396973891271</v>
      </c>
      <c r="O16" s="915">
        <v>2.2552040432606759</v>
      </c>
      <c r="P16" s="915">
        <v>3.3158541551523371</v>
      </c>
      <c r="Q16" s="915">
        <v>3.0541560161451997</v>
      </c>
    </row>
    <row r="18" spans="1:1" s="287" customFormat="1" ht="15" customHeight="1">
      <c r="A18" s="289" t="s">
        <v>1957</v>
      </c>
    </row>
  </sheetData>
  <mergeCells count="2">
    <mergeCell ref="A2:A3"/>
    <mergeCell ref="B2:Q2"/>
  </mergeCells>
  <hyperlinks>
    <hyperlink ref="S4" location="'Content Page'!A1" display="Back to Content Page"/>
  </hyperlinks>
  <pageMargins left="0.7" right="0.7" top="0.75" bottom="0.75" header="0.3" footer="0.3"/>
  <pageSetup orientation="portrait"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topLeftCell="B1" zoomScale="89" zoomScaleNormal="89" workbookViewId="0">
      <selection activeCell="A9" sqref="A9"/>
    </sheetView>
  </sheetViews>
  <sheetFormatPr defaultColWidth="9.1796875" defaultRowHeight="15" customHeight="1"/>
  <cols>
    <col min="1" max="1" width="52.81640625" style="289" customWidth="1"/>
    <col min="2" max="11" width="11.7265625" style="289" customWidth="1"/>
    <col min="12" max="12" width="12.36328125" style="289" bestFit="1" customWidth="1"/>
    <col min="13" max="14" width="12.36328125" style="289" customWidth="1"/>
    <col min="15" max="17" width="11.7265625" style="289" customWidth="1"/>
    <col min="18" max="26" width="13.1796875" style="289" bestFit="1" customWidth="1"/>
    <col min="27" max="16384" width="9.1796875" style="289"/>
  </cols>
  <sheetData>
    <row r="1" spans="1:19" s="136" customFormat="1" ht="15" customHeight="1">
      <c r="A1" s="136" t="s">
        <v>1962</v>
      </c>
    </row>
    <row r="2" spans="1:19" s="136" customFormat="1" ht="15" customHeight="1">
      <c r="A2" s="1163" t="s">
        <v>1845</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c r="S3" s="7"/>
    </row>
    <row r="4" spans="1:19" ht="15" customHeight="1">
      <c r="A4" s="896" t="s">
        <v>66</v>
      </c>
      <c r="B4" s="897" t="s">
        <v>8</v>
      </c>
      <c r="C4" s="897" t="s">
        <v>8</v>
      </c>
      <c r="D4" s="897">
        <v>104058.7629896295</v>
      </c>
      <c r="E4" s="897">
        <v>113259.98192616795</v>
      </c>
      <c r="F4" s="897">
        <v>131414.53338354875</v>
      </c>
      <c r="G4" s="897">
        <v>142497.04229632966</v>
      </c>
      <c r="H4" s="897">
        <v>167851.79410330375</v>
      </c>
      <c r="I4" s="897">
        <v>170686</v>
      </c>
      <c r="J4" s="897">
        <v>224136</v>
      </c>
      <c r="K4" s="897">
        <v>265944.09999999998</v>
      </c>
      <c r="L4" s="897">
        <v>310167.09999999998</v>
      </c>
      <c r="M4" s="897">
        <v>360446.04672873137</v>
      </c>
      <c r="N4" s="897">
        <v>381561.91619741911</v>
      </c>
      <c r="O4" s="897" t="s">
        <v>8</v>
      </c>
      <c r="P4" s="897" t="s">
        <v>8</v>
      </c>
      <c r="Q4" s="897" t="s">
        <v>8</v>
      </c>
      <c r="S4" s="285" t="s">
        <v>13</v>
      </c>
    </row>
    <row r="5" spans="1:19" ht="15" customHeight="1">
      <c r="A5" s="896" t="s">
        <v>1846</v>
      </c>
      <c r="B5" s="897" t="s">
        <v>8</v>
      </c>
      <c r="C5" s="897" t="s">
        <v>8</v>
      </c>
      <c r="D5" s="897">
        <v>1364.3450034458995</v>
      </c>
      <c r="E5" s="897">
        <v>2150.6048587181258</v>
      </c>
      <c r="F5" s="897">
        <v>2582.167039972433</v>
      </c>
      <c r="G5" s="897">
        <v>3233.9140075809787</v>
      </c>
      <c r="H5" s="897">
        <v>3747.1447277739489</v>
      </c>
      <c r="I5" s="897">
        <v>4647.1000000000004</v>
      </c>
      <c r="J5" s="897">
        <v>4460.3999999999996</v>
      </c>
      <c r="K5" s="897">
        <v>7155.5</v>
      </c>
      <c r="L5" s="897">
        <v>10527.6</v>
      </c>
      <c r="M5" s="897">
        <v>12392.684879935274</v>
      </c>
      <c r="N5" s="897">
        <v>16815.526117863701</v>
      </c>
      <c r="O5" s="897" t="s">
        <v>8</v>
      </c>
      <c r="P5" s="897" t="s">
        <v>8</v>
      </c>
      <c r="Q5" s="897" t="s">
        <v>8</v>
      </c>
      <c r="S5" s="499"/>
    </row>
    <row r="6" spans="1:19" ht="15" customHeight="1">
      <c r="A6" s="896" t="s">
        <v>1847</v>
      </c>
      <c r="B6" s="897" t="s">
        <v>8</v>
      </c>
      <c r="C6" s="897" t="s">
        <v>8</v>
      </c>
      <c r="D6" s="897">
        <v>33209.503188318296</v>
      </c>
      <c r="E6" s="897">
        <v>42217.213566388702</v>
      </c>
      <c r="F6" s="897">
        <v>42689.069339320071</v>
      </c>
      <c r="G6" s="897">
        <v>44514.449111421338</v>
      </c>
      <c r="H6" s="897">
        <v>67450.884745123185</v>
      </c>
      <c r="I6" s="897">
        <v>86543.9</v>
      </c>
      <c r="J6" s="897">
        <v>87620.4</v>
      </c>
      <c r="K6" s="897">
        <v>90707.9</v>
      </c>
      <c r="L6" s="897">
        <v>103789.4</v>
      </c>
      <c r="M6" s="897">
        <v>126145.84403422484</v>
      </c>
      <c r="N6" s="897">
        <v>105091.26504066667</v>
      </c>
      <c r="O6" s="897" t="s">
        <v>8</v>
      </c>
      <c r="P6" s="897" t="s">
        <v>8</v>
      </c>
      <c r="Q6" s="897" t="s">
        <v>8</v>
      </c>
    </row>
    <row r="7" spans="1:19" ht="15" customHeight="1">
      <c r="A7" s="896" t="s">
        <v>1848</v>
      </c>
      <c r="B7" s="897" t="s">
        <v>8</v>
      </c>
      <c r="C7" s="897" t="s">
        <v>8</v>
      </c>
      <c r="D7" s="897">
        <v>2894.4794553560673</v>
      </c>
      <c r="E7" s="897">
        <v>3142.6966863477533</v>
      </c>
      <c r="F7" s="897">
        <v>4173.048078081697</v>
      </c>
      <c r="G7" s="897">
        <v>4466.2442703940242</v>
      </c>
      <c r="H7" s="897">
        <v>4785.261718279311</v>
      </c>
      <c r="I7" s="897">
        <v>6912.6</v>
      </c>
      <c r="J7" s="897">
        <v>9748.7999999999993</v>
      </c>
      <c r="K7" s="897">
        <v>11737.5</v>
      </c>
      <c r="L7" s="897">
        <v>13640</v>
      </c>
      <c r="M7" s="897">
        <v>17374.140123288205</v>
      </c>
      <c r="N7" s="897">
        <v>21893.976963725199</v>
      </c>
      <c r="O7" s="897" t="s">
        <v>8</v>
      </c>
      <c r="P7" s="897" t="s">
        <v>8</v>
      </c>
      <c r="Q7" s="897" t="s">
        <v>8</v>
      </c>
    </row>
    <row r="8" spans="1:19" ht="15" customHeight="1">
      <c r="A8" s="896" t="s">
        <v>1849</v>
      </c>
      <c r="B8" s="897" t="s">
        <v>8</v>
      </c>
      <c r="C8" s="897" t="s">
        <v>8</v>
      </c>
      <c r="D8" s="897">
        <v>7578.3878272251313</v>
      </c>
      <c r="E8" s="897">
        <v>8691.5973385689358</v>
      </c>
      <c r="F8" s="897">
        <v>9798.6903141361272</v>
      </c>
      <c r="G8" s="897">
        <v>12146.566261530792</v>
      </c>
      <c r="H8" s="897">
        <v>12658.607685115932</v>
      </c>
      <c r="I8" s="897">
        <v>14019.1</v>
      </c>
      <c r="J8" s="897">
        <v>18318.3</v>
      </c>
      <c r="K8" s="897">
        <v>24385.200000000001</v>
      </c>
      <c r="L8" s="897">
        <v>31393</v>
      </c>
      <c r="M8" s="897">
        <v>37182.943483664836</v>
      </c>
      <c r="N8" s="897">
        <v>45785.458163440999</v>
      </c>
      <c r="O8" s="897" t="s">
        <v>8</v>
      </c>
      <c r="P8" s="897" t="s">
        <v>8</v>
      </c>
      <c r="Q8" s="897" t="s">
        <v>8</v>
      </c>
    </row>
    <row r="9" spans="1:19" ht="15" customHeight="1">
      <c r="A9" s="896" t="s">
        <v>1850</v>
      </c>
      <c r="B9" s="897" t="s">
        <v>8</v>
      </c>
      <c r="C9" s="897" t="s">
        <v>8</v>
      </c>
      <c r="D9" s="897">
        <v>28630.79124341944</v>
      </c>
      <c r="E9" s="897">
        <v>30040.305315405752</v>
      </c>
      <c r="F9" s="897">
        <v>39607.184252011619</v>
      </c>
      <c r="G9" s="897">
        <v>49157.896077203717</v>
      </c>
      <c r="H9" s="897">
        <v>74666.33364596944</v>
      </c>
      <c r="I9" s="897">
        <v>99694.1</v>
      </c>
      <c r="J9" s="897">
        <v>146650.9</v>
      </c>
      <c r="K9" s="897">
        <v>156761.19999999998</v>
      </c>
      <c r="L9" s="897">
        <v>181449.5</v>
      </c>
      <c r="M9" s="897">
        <v>229579.95547256409</v>
      </c>
      <c r="N9" s="897">
        <v>274545.32507603581</v>
      </c>
      <c r="O9" s="897" t="s">
        <v>8</v>
      </c>
      <c r="P9" s="897" t="s">
        <v>8</v>
      </c>
      <c r="Q9" s="897" t="s">
        <v>8</v>
      </c>
    </row>
    <row r="10" spans="1:19" ht="15" customHeight="1">
      <c r="A10" s="896" t="s">
        <v>1851</v>
      </c>
      <c r="B10" s="897" t="s">
        <v>8</v>
      </c>
      <c r="C10" s="897" t="s">
        <v>8</v>
      </c>
      <c r="D10" s="897">
        <v>13176.077307818206</v>
      </c>
      <c r="E10" s="897">
        <v>16334.070405596187</v>
      </c>
      <c r="F10" s="897">
        <v>18025.778328485401</v>
      </c>
      <c r="G10" s="897">
        <v>19253.838092814913</v>
      </c>
      <c r="H10" s="897">
        <v>26841.736646679678</v>
      </c>
      <c r="I10" s="897">
        <v>31738</v>
      </c>
      <c r="J10" s="897">
        <v>40028.100000000006</v>
      </c>
      <c r="K10" s="897">
        <v>49608.3</v>
      </c>
      <c r="L10" s="897">
        <v>65575.8</v>
      </c>
      <c r="M10" s="897">
        <v>75000.051481217641</v>
      </c>
      <c r="N10" s="897">
        <v>93801.552522245183</v>
      </c>
      <c r="O10" s="897" t="s">
        <v>8</v>
      </c>
      <c r="P10" s="897" t="s">
        <v>8</v>
      </c>
      <c r="Q10" s="897" t="s">
        <v>8</v>
      </c>
    </row>
    <row r="11" spans="1:19" ht="15" customHeight="1">
      <c r="A11" s="896" t="s">
        <v>1852</v>
      </c>
      <c r="B11" s="897" t="s">
        <v>8</v>
      </c>
      <c r="C11" s="897" t="s">
        <v>8</v>
      </c>
      <c r="D11" s="897">
        <v>29375.125344897235</v>
      </c>
      <c r="E11" s="897">
        <v>32527.439136130932</v>
      </c>
      <c r="F11" s="897">
        <v>36352.447041542866</v>
      </c>
      <c r="G11" s="897">
        <v>42967.962928457579</v>
      </c>
      <c r="H11" s="897">
        <v>56184.502222409872</v>
      </c>
      <c r="I11" s="897">
        <v>68638.953999999998</v>
      </c>
      <c r="J11" s="897">
        <v>79318</v>
      </c>
      <c r="K11" s="897">
        <v>103874.70000000001</v>
      </c>
      <c r="L11" s="897">
        <v>134875.79999999999</v>
      </c>
      <c r="M11" s="897">
        <v>156252.86739786531</v>
      </c>
      <c r="N11" s="897">
        <v>237298.21619759579</v>
      </c>
      <c r="O11" s="897" t="s">
        <v>8</v>
      </c>
      <c r="P11" s="897" t="s">
        <v>8</v>
      </c>
      <c r="Q11" s="897" t="s">
        <v>8</v>
      </c>
    </row>
    <row r="12" spans="1:19" ht="15" customHeight="1">
      <c r="A12" s="896" t="s">
        <v>1853</v>
      </c>
      <c r="B12" s="897" t="s">
        <v>8</v>
      </c>
      <c r="C12" s="897" t="s">
        <v>8</v>
      </c>
      <c r="D12" s="897">
        <v>8001.9871295512276</v>
      </c>
      <c r="E12" s="897">
        <v>9151.597182664922</v>
      </c>
      <c r="F12" s="897">
        <v>14037.805095835578</v>
      </c>
      <c r="G12" s="897">
        <v>17114.144068970825</v>
      </c>
      <c r="H12" s="897">
        <v>20609.718220306364</v>
      </c>
      <c r="I12" s="897">
        <v>18976.599999999999</v>
      </c>
      <c r="J12" s="897">
        <v>13153.1</v>
      </c>
      <c r="K12" s="897">
        <v>13960.4</v>
      </c>
      <c r="L12" s="897">
        <v>20058.099999999999</v>
      </c>
      <c r="M12" s="897">
        <v>39303.130744420894</v>
      </c>
      <c r="N12" s="897">
        <v>34802.066229125601</v>
      </c>
      <c r="O12" s="897" t="s">
        <v>8</v>
      </c>
      <c r="P12" s="897" t="s">
        <v>8</v>
      </c>
      <c r="Q12" s="897" t="s">
        <v>8</v>
      </c>
    </row>
    <row r="13" spans="1:19" ht="15" customHeight="1">
      <c r="A13" s="896" t="s">
        <v>1854</v>
      </c>
      <c r="B13" s="897" t="s">
        <v>8</v>
      </c>
      <c r="C13" s="897" t="s">
        <v>8</v>
      </c>
      <c r="D13" s="897">
        <v>26122.544508183073</v>
      </c>
      <c r="E13" s="897">
        <v>33572.877701050638</v>
      </c>
      <c r="F13" s="897">
        <v>41104.606982450947</v>
      </c>
      <c r="G13" s="897">
        <v>48663.081939434895</v>
      </c>
      <c r="H13" s="897">
        <v>53009.743847287631</v>
      </c>
      <c r="I13" s="897">
        <v>56760.1</v>
      </c>
      <c r="J13" s="897">
        <v>69717.399999999994</v>
      </c>
      <c r="K13" s="897">
        <v>86343.799999999988</v>
      </c>
      <c r="L13" s="897">
        <v>100131.6</v>
      </c>
      <c r="M13" s="897">
        <v>99821.410792138544</v>
      </c>
      <c r="N13" s="897">
        <v>138933.79761263501</v>
      </c>
      <c r="O13" s="897" t="s">
        <v>8</v>
      </c>
      <c r="P13" s="897" t="s">
        <v>8</v>
      </c>
      <c r="Q13" s="897" t="s">
        <v>8</v>
      </c>
    </row>
    <row r="14" spans="1:19" s="901" customFormat="1" ht="15" customHeight="1">
      <c r="A14" s="898" t="s">
        <v>1855</v>
      </c>
      <c r="B14" s="899" t="s">
        <v>8</v>
      </c>
      <c r="C14" s="899" t="s">
        <v>8</v>
      </c>
      <c r="D14" s="900">
        <v>254412.00399784406</v>
      </c>
      <c r="E14" s="900">
        <v>291088.38411703991</v>
      </c>
      <c r="F14" s="900">
        <v>339785.32985538547</v>
      </c>
      <c r="G14" s="900">
        <v>384015.13905413868</v>
      </c>
      <c r="H14" s="900">
        <v>487805.72756224911</v>
      </c>
      <c r="I14" s="900">
        <v>558616.45399999991</v>
      </c>
      <c r="J14" s="899">
        <v>693151.39999999991</v>
      </c>
      <c r="K14" s="899">
        <v>810478.60000000009</v>
      </c>
      <c r="L14" s="899">
        <v>971607.89999999991</v>
      </c>
      <c r="M14" s="899">
        <v>1153499.0751380511</v>
      </c>
      <c r="N14" s="899">
        <v>1350529.100120753</v>
      </c>
      <c r="O14" s="899" t="s">
        <v>8</v>
      </c>
      <c r="P14" s="899" t="s">
        <v>8</v>
      </c>
      <c r="Q14" s="899" t="s">
        <v>8</v>
      </c>
    </row>
    <row r="15" spans="1:19" s="903" customFormat="1" ht="15" customHeight="1">
      <c r="A15" s="896" t="s">
        <v>1856</v>
      </c>
      <c r="B15" s="897" t="s">
        <v>8</v>
      </c>
      <c r="C15" s="897" t="s">
        <v>8</v>
      </c>
      <c r="D15" s="902">
        <v>13653.519068829355</v>
      </c>
      <c r="E15" s="902">
        <v>21588.722808928185</v>
      </c>
      <c r="F15" s="902">
        <v>38778.741518832896</v>
      </c>
      <c r="G15" s="902">
        <v>48914.758671931522</v>
      </c>
      <c r="H15" s="902">
        <v>55978.989773153946</v>
      </c>
      <c r="I15" s="902">
        <v>61805.445999999996</v>
      </c>
      <c r="J15" s="897">
        <v>54571.6</v>
      </c>
      <c r="K15" s="897">
        <v>63503.7</v>
      </c>
      <c r="L15" s="897">
        <v>75727.7</v>
      </c>
      <c r="M15" s="897">
        <v>99251.102292547745</v>
      </c>
      <c r="N15" s="897">
        <v>74597.09</v>
      </c>
      <c r="O15" s="897" t="s">
        <v>8</v>
      </c>
      <c r="P15" s="897" t="s">
        <v>8</v>
      </c>
      <c r="Q15" s="897" t="s">
        <v>8</v>
      </c>
    </row>
    <row r="16" spans="1:19" s="901" customFormat="1" ht="15" customHeight="1">
      <c r="A16" s="898" t="s">
        <v>1857</v>
      </c>
      <c r="B16" s="899" t="s">
        <v>8</v>
      </c>
      <c r="C16" s="899" t="s">
        <v>8</v>
      </c>
      <c r="D16" s="900">
        <v>268065.52306667343</v>
      </c>
      <c r="E16" s="900">
        <v>312677.10692596808</v>
      </c>
      <c r="F16" s="900">
        <v>378564.07137421839</v>
      </c>
      <c r="G16" s="900">
        <v>432929.89772607019</v>
      </c>
      <c r="H16" s="900">
        <v>543784.71733540308</v>
      </c>
      <c r="I16" s="900">
        <v>620421.89999999991</v>
      </c>
      <c r="J16" s="900">
        <v>747722.99999999988</v>
      </c>
      <c r="K16" s="900">
        <v>873982.3</v>
      </c>
      <c r="L16" s="900">
        <v>1047335.5999999999</v>
      </c>
      <c r="M16" s="899">
        <v>1252750.1774305988</v>
      </c>
      <c r="N16" s="899">
        <v>1425126.1901207531</v>
      </c>
      <c r="O16" s="899">
        <v>1927839.8148230365</v>
      </c>
      <c r="P16" s="899">
        <v>2534471.6038409406</v>
      </c>
      <c r="Q16" s="899">
        <v>3212683.7623271914</v>
      </c>
    </row>
    <row r="18" spans="1:1" ht="15" customHeight="1">
      <c r="A18" s="289" t="s">
        <v>1963</v>
      </c>
    </row>
  </sheetData>
  <mergeCells count="2">
    <mergeCell ref="A2:A3"/>
    <mergeCell ref="B2:Q2"/>
  </mergeCells>
  <hyperlinks>
    <hyperlink ref="S4" location="'Content Page'!A1" display="Back to Content Page"/>
  </hyperlinks>
  <pageMargins left="0.7" right="0.7" top="0.75" bottom="0.75" header="0.3" footer="0.3"/>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6"/>
  <sheetViews>
    <sheetView zoomScale="93" zoomScaleNormal="93" workbookViewId="0">
      <selection activeCell="A9" sqref="A9"/>
    </sheetView>
  </sheetViews>
  <sheetFormatPr defaultColWidth="9.1796875" defaultRowHeight="15" customHeight="1"/>
  <cols>
    <col min="1" max="1" width="53.7265625" style="289" customWidth="1"/>
    <col min="2" max="17" width="9.7265625" style="289" customWidth="1"/>
    <col min="18" max="26" width="13.1796875" style="289" bestFit="1" customWidth="1"/>
    <col min="27" max="16384" width="9.1796875" style="289"/>
  </cols>
  <sheetData>
    <row r="1" spans="1:19" s="136" customFormat="1" ht="15" customHeight="1">
      <c r="A1" s="136" t="s">
        <v>1964</v>
      </c>
    </row>
    <row r="2" spans="1:19" s="136" customFormat="1" ht="15" customHeight="1">
      <c r="A2" s="1163" t="s">
        <v>1845</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c r="S3" s="7"/>
    </row>
    <row r="4" spans="1:19" ht="15" customHeight="1">
      <c r="A4" s="896" t="s">
        <v>66</v>
      </c>
      <c r="B4" s="916" t="s">
        <v>8</v>
      </c>
      <c r="C4" s="916" t="s">
        <v>8</v>
      </c>
      <c r="D4" s="907">
        <v>40.901671837194961</v>
      </c>
      <c r="E4" s="907">
        <v>38.909138291354402</v>
      </c>
      <c r="F4" s="907">
        <v>38.675752552200976</v>
      </c>
      <c r="G4" s="907">
        <v>37.107141829697589</v>
      </c>
      <c r="H4" s="907">
        <v>34.409557866842412</v>
      </c>
      <c r="I4" s="907">
        <v>30.555132914147933</v>
      </c>
      <c r="J4" s="907">
        <v>32.335792728688141</v>
      </c>
      <c r="K4" s="907">
        <v>32.813216783268544</v>
      </c>
      <c r="L4" s="907">
        <v>31.923073083288024</v>
      </c>
      <c r="M4" s="907">
        <v>31.248056846997741</v>
      </c>
      <c r="N4" s="907">
        <v>28.252772647646246</v>
      </c>
      <c r="O4" s="916" t="s">
        <v>8</v>
      </c>
      <c r="P4" s="916" t="s">
        <v>8</v>
      </c>
      <c r="Q4" s="916" t="s">
        <v>8</v>
      </c>
      <c r="S4" s="285" t="s">
        <v>13</v>
      </c>
    </row>
    <row r="5" spans="1:19" ht="15" customHeight="1">
      <c r="A5" s="896" t="s">
        <v>1846</v>
      </c>
      <c r="B5" s="916" t="s">
        <v>8</v>
      </c>
      <c r="C5" s="916" t="s">
        <v>8</v>
      </c>
      <c r="D5" s="907">
        <v>0.53627383221173053</v>
      </c>
      <c r="E5" s="907">
        <v>0.73881507338108598</v>
      </c>
      <c r="F5" s="907">
        <v>0.75994070758482057</v>
      </c>
      <c r="G5" s="907">
        <v>0.84213190541039051</v>
      </c>
      <c r="H5" s="907">
        <v>0.76816333143521243</v>
      </c>
      <c r="I5" s="907">
        <v>0.83189457931720745</v>
      </c>
      <c r="J5" s="907">
        <v>0.64349577884427567</v>
      </c>
      <c r="K5" s="907">
        <v>0.88287340344334797</v>
      </c>
      <c r="L5" s="907">
        <v>1.083523507785394</v>
      </c>
      <c r="M5" s="907">
        <v>1.0743558574983785</v>
      </c>
      <c r="N5" s="907">
        <v>1.2451065376051651</v>
      </c>
      <c r="O5" s="916" t="s">
        <v>8</v>
      </c>
      <c r="P5" s="916" t="s">
        <v>8</v>
      </c>
      <c r="Q5" s="916" t="s">
        <v>8</v>
      </c>
      <c r="S5" s="499"/>
    </row>
    <row r="6" spans="1:19" ht="15" customHeight="1">
      <c r="A6" s="896" t="s">
        <v>1847</v>
      </c>
      <c r="B6" s="916" t="s">
        <v>8</v>
      </c>
      <c r="C6" s="916" t="s">
        <v>8</v>
      </c>
      <c r="D6" s="907">
        <v>13.053434062254279</v>
      </c>
      <c r="E6" s="907">
        <v>14.503228527804854</v>
      </c>
      <c r="F6" s="907">
        <v>12.563541032653994</v>
      </c>
      <c r="G6" s="907">
        <v>11.591847451916646</v>
      </c>
      <c r="H6" s="907">
        <v>13.827407292284356</v>
      </c>
      <c r="I6" s="907">
        <v>15.492544013034031</v>
      </c>
      <c r="J6" s="907">
        <v>12.640874706449415</v>
      </c>
      <c r="K6" s="907">
        <v>11.191893283795523</v>
      </c>
      <c r="L6" s="907">
        <v>10.682230969921097</v>
      </c>
      <c r="M6" s="907">
        <v>10.935929360769334</v>
      </c>
      <c r="N6" s="907">
        <v>7.7814883834247102</v>
      </c>
      <c r="O6" s="916" t="s">
        <v>8</v>
      </c>
      <c r="P6" s="916" t="s">
        <v>8</v>
      </c>
      <c r="Q6" s="916" t="s">
        <v>8</v>
      </c>
    </row>
    <row r="7" spans="1:19" ht="15" customHeight="1">
      <c r="A7" s="896" t="s">
        <v>1848</v>
      </c>
      <c r="B7" s="916" t="s">
        <v>8</v>
      </c>
      <c r="C7" s="916" t="s">
        <v>8</v>
      </c>
      <c r="D7" s="907">
        <v>1.1377133979026381</v>
      </c>
      <c r="E7" s="907">
        <v>1.0796365838782997</v>
      </c>
      <c r="F7" s="907">
        <v>1.2281425098187051</v>
      </c>
      <c r="G7" s="907">
        <v>1.163038593060356</v>
      </c>
      <c r="H7" s="907">
        <v>0.98097694387334999</v>
      </c>
      <c r="I7" s="907">
        <v>1.2374501235153381</v>
      </c>
      <c r="J7" s="907">
        <v>1.4064459799114595</v>
      </c>
      <c r="K7" s="907">
        <v>1.4482183736868559</v>
      </c>
      <c r="L7" s="907">
        <v>1.4038584906524536</v>
      </c>
      <c r="M7" s="907">
        <v>1.5062118815490915</v>
      </c>
      <c r="N7" s="907">
        <v>1.6211407041705077</v>
      </c>
      <c r="O7" s="916" t="s">
        <v>8</v>
      </c>
      <c r="P7" s="916" t="s">
        <v>8</v>
      </c>
      <c r="Q7" s="916" t="s">
        <v>8</v>
      </c>
    </row>
    <row r="8" spans="1:19" ht="15" customHeight="1">
      <c r="A8" s="896" t="s">
        <v>1849</v>
      </c>
      <c r="B8" s="916" t="s">
        <v>8</v>
      </c>
      <c r="C8" s="916" t="s">
        <v>8</v>
      </c>
      <c r="D8" s="907">
        <v>2.9787854771543532</v>
      </c>
      <c r="E8" s="907">
        <v>2.9858963163141015</v>
      </c>
      <c r="F8" s="907">
        <v>2.8837885138556465</v>
      </c>
      <c r="G8" s="907">
        <v>3.1630435954813652</v>
      </c>
      <c r="H8" s="907">
        <v>2.5950100562319784</v>
      </c>
      <c r="I8" s="907">
        <v>2.5096110040467949</v>
      </c>
      <c r="J8" s="907">
        <v>2.6427559693307989</v>
      </c>
      <c r="K8" s="907">
        <v>3.0087407613230011</v>
      </c>
      <c r="L8" s="907">
        <v>3.2310358942120585</v>
      </c>
      <c r="M8" s="907">
        <v>3.2234913997841543</v>
      </c>
      <c r="N8" s="907">
        <v>3.3901867171427291</v>
      </c>
      <c r="O8" s="916" t="s">
        <v>8</v>
      </c>
      <c r="P8" s="916" t="s">
        <v>8</v>
      </c>
      <c r="Q8" s="916" t="s">
        <v>8</v>
      </c>
    </row>
    <row r="9" spans="1:19" ht="15" customHeight="1">
      <c r="A9" s="896" t="s">
        <v>1850</v>
      </c>
      <c r="B9" s="916" t="s">
        <v>8</v>
      </c>
      <c r="C9" s="916" t="s">
        <v>8</v>
      </c>
      <c r="D9" s="907">
        <v>11.253710828700545</v>
      </c>
      <c r="E9" s="907">
        <v>10.31999452899063</v>
      </c>
      <c r="F9" s="907">
        <v>11.656531572116034</v>
      </c>
      <c r="G9" s="907">
        <v>12.801030760996484</v>
      </c>
      <c r="H9" s="907">
        <v>15.306571740989089</v>
      </c>
      <c r="I9" s="907">
        <v>17.846610010524326</v>
      </c>
      <c r="J9" s="907">
        <v>21.157123826050125</v>
      </c>
      <c r="K9" s="907">
        <v>19.341806187109686</v>
      </c>
      <c r="L9" s="907">
        <v>18.675177507305161</v>
      </c>
      <c r="M9" s="907">
        <v>19.902916302302877</v>
      </c>
      <c r="N9" s="907">
        <v>20.328723390816847</v>
      </c>
      <c r="O9" s="916" t="s">
        <v>8</v>
      </c>
      <c r="P9" s="916" t="s">
        <v>8</v>
      </c>
      <c r="Q9" s="916" t="s">
        <v>8</v>
      </c>
    </row>
    <row r="10" spans="1:19" ht="15" customHeight="1">
      <c r="A10" s="896" t="s">
        <v>1851</v>
      </c>
      <c r="B10" s="916" t="s">
        <v>8</v>
      </c>
      <c r="C10" s="916" t="s">
        <v>8</v>
      </c>
      <c r="D10" s="907">
        <v>5.1790312959957117</v>
      </c>
      <c r="E10" s="907">
        <v>5.6113782949953217</v>
      </c>
      <c r="F10" s="907">
        <v>5.3050490249703461</v>
      </c>
      <c r="G10" s="907">
        <v>5.013822668616327</v>
      </c>
      <c r="H10" s="907">
        <v>5.5025464298703604</v>
      </c>
      <c r="I10" s="907">
        <v>5.6815369065373078</v>
      </c>
      <c r="J10" s="907">
        <v>5.7747989833101414</v>
      </c>
      <c r="K10" s="907">
        <v>6.1208648815650406</v>
      </c>
      <c r="L10" s="907">
        <v>6.7492040770767714</v>
      </c>
      <c r="M10" s="907">
        <v>6.50196026141084</v>
      </c>
      <c r="N10" s="907">
        <v>6.9455410115826623</v>
      </c>
      <c r="O10" s="916" t="s">
        <v>8</v>
      </c>
      <c r="P10" s="916" t="s">
        <v>8</v>
      </c>
      <c r="Q10" s="916" t="s">
        <v>8</v>
      </c>
    </row>
    <row r="11" spans="1:19" ht="15" customHeight="1">
      <c r="A11" s="896" t="s">
        <v>1852</v>
      </c>
      <c r="B11" s="916" t="s">
        <v>8</v>
      </c>
      <c r="C11" s="916" t="s">
        <v>8</v>
      </c>
      <c r="D11" s="907">
        <v>11.546281183000378</v>
      </c>
      <c r="E11" s="907">
        <v>11.174420179903983</v>
      </c>
      <c r="F11" s="907">
        <v>10.698651132765111</v>
      </c>
      <c r="G11" s="907">
        <v>11.189132551985125</v>
      </c>
      <c r="H11" s="907">
        <v>11.517802897310208</v>
      </c>
      <c r="I11" s="907">
        <v>12.287313327150942</v>
      </c>
      <c r="J11" s="907">
        <v>11.443098867000776</v>
      </c>
      <c r="K11" s="907">
        <v>12.816464247174448</v>
      </c>
      <c r="L11" s="907">
        <v>13.881710924746496</v>
      </c>
      <c r="M11" s="907">
        <v>13.545989829178225</v>
      </c>
      <c r="N11" s="907">
        <v>17.570759206623432</v>
      </c>
      <c r="O11" s="916" t="s">
        <v>8</v>
      </c>
      <c r="P11" s="916" t="s">
        <v>8</v>
      </c>
      <c r="Q11" s="916" t="s">
        <v>8</v>
      </c>
    </row>
    <row r="12" spans="1:19" ht="15" customHeight="1">
      <c r="A12" s="896" t="s">
        <v>1853</v>
      </c>
      <c r="B12" s="916" t="s">
        <v>8</v>
      </c>
      <c r="C12" s="916" t="s">
        <v>8</v>
      </c>
      <c r="D12" s="907">
        <v>3.1452867804221367</v>
      </c>
      <c r="E12" s="907">
        <v>3.143923867118406</v>
      </c>
      <c r="F12" s="907">
        <v>4.1313746834832878</v>
      </c>
      <c r="G12" s="907">
        <v>4.4566326502450888</v>
      </c>
      <c r="H12" s="907">
        <v>4.2249848773406109</v>
      </c>
      <c r="I12" s="907">
        <v>3.3970714367822756</v>
      </c>
      <c r="J12" s="907">
        <v>1.8975796629711779</v>
      </c>
      <c r="K12" s="907">
        <v>1.7224884161037686</v>
      </c>
      <c r="L12" s="907">
        <v>2.0644233131492653</v>
      </c>
      <c r="M12" s="907">
        <v>3.4072962511666591</v>
      </c>
      <c r="N12" s="907">
        <v>2.576920869458784</v>
      </c>
      <c r="O12" s="916" t="s">
        <v>8</v>
      </c>
      <c r="P12" s="916" t="s">
        <v>8</v>
      </c>
      <c r="Q12" s="916" t="s">
        <v>8</v>
      </c>
    </row>
    <row r="13" spans="1:19" ht="15" customHeight="1">
      <c r="A13" s="896" t="s">
        <v>1854</v>
      </c>
      <c r="B13" s="916" t="s">
        <v>8</v>
      </c>
      <c r="C13" s="916" t="s">
        <v>8</v>
      </c>
      <c r="D13" s="907">
        <v>10.267811305163274</v>
      </c>
      <c r="E13" s="907">
        <v>11.533568336258915</v>
      </c>
      <c r="F13" s="907">
        <v>12.097228270551085</v>
      </c>
      <c r="G13" s="907">
        <v>12.672177992590635</v>
      </c>
      <c r="H13" s="907">
        <v>10.866978563822425</v>
      </c>
      <c r="I13" s="907">
        <v>10.160835684943862</v>
      </c>
      <c r="J13" s="907">
        <v>10.058033497443706</v>
      </c>
      <c r="K13" s="907">
        <v>10.653433662529768</v>
      </c>
      <c r="L13" s="907">
        <v>10.305762231863287</v>
      </c>
      <c r="M13" s="907">
        <v>8.653792009342693</v>
      </c>
      <c r="N13" s="907">
        <v>10.287360531528918</v>
      </c>
      <c r="O13" s="916" t="s">
        <v>8</v>
      </c>
      <c r="P13" s="916" t="s">
        <v>8</v>
      </c>
      <c r="Q13" s="916" t="s">
        <v>8</v>
      </c>
    </row>
    <row r="14" spans="1:19" s="901" customFormat="1" ht="15" customHeight="1">
      <c r="A14" s="898" t="s">
        <v>1855</v>
      </c>
      <c r="B14" s="917" t="s">
        <v>8</v>
      </c>
      <c r="C14" s="917" t="s">
        <v>8</v>
      </c>
      <c r="D14" s="919">
        <v>100</v>
      </c>
      <c r="E14" s="919">
        <v>100</v>
      </c>
      <c r="F14" s="919">
        <v>100</v>
      </c>
      <c r="G14" s="919">
        <v>100</v>
      </c>
      <c r="H14" s="919">
        <v>100</v>
      </c>
      <c r="I14" s="919">
        <v>100</v>
      </c>
      <c r="J14" s="919">
        <v>100</v>
      </c>
      <c r="K14" s="919">
        <v>100</v>
      </c>
      <c r="L14" s="919">
        <v>100</v>
      </c>
      <c r="M14" s="919">
        <v>100</v>
      </c>
      <c r="N14" s="919">
        <v>100</v>
      </c>
      <c r="O14" s="919">
        <v>100</v>
      </c>
      <c r="P14" s="915">
        <v>99.999999999999986</v>
      </c>
      <c r="Q14" s="915">
        <v>99.999999999999986</v>
      </c>
    </row>
    <row r="16" spans="1:19" s="287" customFormat="1" ht="15" customHeight="1">
      <c r="A16" s="287" t="s">
        <v>1932</v>
      </c>
    </row>
  </sheetData>
  <mergeCells count="2">
    <mergeCell ref="A2:A3"/>
    <mergeCell ref="B2:Q2"/>
  </mergeCells>
  <hyperlinks>
    <hyperlink ref="S4" location="'Content Page'!A1" display="Back to Content Page"/>
  </hyperlinks>
  <pageMargins left="0.7" right="0.7" top="0.75" bottom="0.75" header="0.3" footer="0.3"/>
  <pageSetup orientation="portrait"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
  <sheetViews>
    <sheetView topLeftCell="B1" zoomScale="91" zoomScaleNormal="91" workbookViewId="0">
      <selection activeCell="A9" sqref="A9"/>
    </sheetView>
  </sheetViews>
  <sheetFormatPr defaultRowHeight="15" customHeight="1"/>
  <cols>
    <col min="1" max="1" width="54.7265625" style="289" customWidth="1"/>
    <col min="2" max="11" width="11.7265625" style="289" customWidth="1"/>
    <col min="12" max="12" width="12.36328125" style="289" bestFit="1" customWidth="1"/>
    <col min="13" max="14" width="12.36328125" style="289" customWidth="1"/>
    <col min="15" max="15" width="12.36328125" style="289" bestFit="1" customWidth="1"/>
    <col min="16" max="16" width="12.36328125" style="289" customWidth="1"/>
    <col min="17" max="17" width="11.7265625" style="289" customWidth="1"/>
    <col min="18" max="25" width="18.54296875" style="289" bestFit="1" customWidth="1"/>
    <col min="26" max="26" width="16" style="289" bestFit="1" customWidth="1"/>
    <col min="27" max="240" width="9.26953125" style="289"/>
    <col min="241" max="241" width="45" style="289" customWidth="1"/>
    <col min="242" max="248" width="15" style="289" bestFit="1" customWidth="1"/>
    <col min="249" max="264" width="16.1796875" style="289" bestFit="1" customWidth="1"/>
    <col min="265" max="270" width="17.36328125" style="289" bestFit="1" customWidth="1"/>
    <col min="271" max="281" width="18.54296875" style="289" bestFit="1" customWidth="1"/>
    <col min="282" max="282" width="16" style="289" bestFit="1" customWidth="1"/>
    <col min="283" max="496" width="9.26953125" style="289"/>
    <col min="497" max="497" width="45" style="289" customWidth="1"/>
    <col min="498" max="504" width="15" style="289" bestFit="1" customWidth="1"/>
    <col min="505" max="520" width="16.1796875" style="289" bestFit="1" customWidth="1"/>
    <col min="521" max="526" width="17.36328125" style="289" bestFit="1" customWidth="1"/>
    <col min="527" max="537" width="18.54296875" style="289" bestFit="1" customWidth="1"/>
    <col min="538" max="538" width="16" style="289" bestFit="1" customWidth="1"/>
    <col min="539" max="752" width="9.26953125" style="289"/>
    <col min="753" max="753" width="45" style="289" customWidth="1"/>
    <col min="754" max="760" width="15" style="289" bestFit="1" customWidth="1"/>
    <col min="761" max="776" width="16.1796875" style="289" bestFit="1" customWidth="1"/>
    <col min="777" max="782" width="17.36328125" style="289" bestFit="1" customWidth="1"/>
    <col min="783" max="793" width="18.54296875" style="289" bestFit="1" customWidth="1"/>
    <col min="794" max="794" width="16" style="289" bestFit="1" customWidth="1"/>
    <col min="795" max="1008" width="9.26953125" style="289"/>
    <col min="1009" max="1009" width="45" style="289" customWidth="1"/>
    <col min="1010" max="1016" width="15" style="289" bestFit="1" customWidth="1"/>
    <col min="1017" max="1032" width="16.1796875" style="289" bestFit="1" customWidth="1"/>
    <col min="1033" max="1038" width="17.36328125" style="289" bestFit="1" customWidth="1"/>
    <col min="1039" max="1049" width="18.54296875" style="289" bestFit="1" customWidth="1"/>
    <col min="1050" max="1050" width="16" style="289" bestFit="1" customWidth="1"/>
    <col min="1051" max="1264" width="9.26953125" style="289"/>
    <col min="1265" max="1265" width="45" style="289" customWidth="1"/>
    <col min="1266" max="1272" width="15" style="289" bestFit="1" customWidth="1"/>
    <col min="1273" max="1288" width="16.1796875" style="289" bestFit="1" customWidth="1"/>
    <col min="1289" max="1294" width="17.36328125" style="289" bestFit="1" customWidth="1"/>
    <col min="1295" max="1305" width="18.54296875" style="289" bestFit="1" customWidth="1"/>
    <col min="1306" max="1306" width="16" style="289" bestFit="1" customWidth="1"/>
    <col min="1307" max="1520" width="9.26953125" style="289"/>
    <col min="1521" max="1521" width="45" style="289" customWidth="1"/>
    <col min="1522" max="1528" width="15" style="289" bestFit="1" customWidth="1"/>
    <col min="1529" max="1544" width="16.1796875" style="289" bestFit="1" customWidth="1"/>
    <col min="1545" max="1550" width="17.36328125" style="289" bestFit="1" customWidth="1"/>
    <col min="1551" max="1561" width="18.54296875" style="289" bestFit="1" customWidth="1"/>
    <col min="1562" max="1562" width="16" style="289" bestFit="1" customWidth="1"/>
    <col min="1563" max="1776" width="9.26953125" style="289"/>
    <col min="1777" max="1777" width="45" style="289" customWidth="1"/>
    <col min="1778" max="1784" width="15" style="289" bestFit="1" customWidth="1"/>
    <col min="1785" max="1800" width="16.1796875" style="289" bestFit="1" customWidth="1"/>
    <col min="1801" max="1806" width="17.36328125" style="289" bestFit="1" customWidth="1"/>
    <col min="1807" max="1817" width="18.54296875" style="289" bestFit="1" customWidth="1"/>
    <col min="1818" max="1818" width="16" style="289" bestFit="1" customWidth="1"/>
    <col min="1819" max="2032" width="9.26953125" style="289"/>
    <col min="2033" max="2033" width="45" style="289" customWidth="1"/>
    <col min="2034" max="2040" width="15" style="289" bestFit="1" customWidth="1"/>
    <col min="2041" max="2056" width="16.1796875" style="289" bestFit="1" customWidth="1"/>
    <col min="2057" max="2062" width="17.36328125" style="289" bestFit="1" customWidth="1"/>
    <col min="2063" max="2073" width="18.54296875" style="289" bestFit="1" customWidth="1"/>
    <col min="2074" max="2074" width="16" style="289" bestFit="1" customWidth="1"/>
    <col min="2075" max="2288" width="9.26953125" style="289"/>
    <col min="2289" max="2289" width="45" style="289" customWidth="1"/>
    <col min="2290" max="2296" width="15" style="289" bestFit="1" customWidth="1"/>
    <col min="2297" max="2312" width="16.1796875" style="289" bestFit="1" customWidth="1"/>
    <col min="2313" max="2318" width="17.36328125" style="289" bestFit="1" customWidth="1"/>
    <col min="2319" max="2329" width="18.54296875" style="289" bestFit="1" customWidth="1"/>
    <col min="2330" max="2330" width="16" style="289" bestFit="1" customWidth="1"/>
    <col min="2331" max="2544" width="9.26953125" style="289"/>
    <col min="2545" max="2545" width="45" style="289" customWidth="1"/>
    <col min="2546" max="2552" width="15" style="289" bestFit="1" customWidth="1"/>
    <col min="2553" max="2568" width="16.1796875" style="289" bestFit="1" customWidth="1"/>
    <col min="2569" max="2574" width="17.36328125" style="289" bestFit="1" customWidth="1"/>
    <col min="2575" max="2585" width="18.54296875" style="289" bestFit="1" customWidth="1"/>
    <col min="2586" max="2586" width="16" style="289" bestFit="1" customWidth="1"/>
    <col min="2587" max="2800" width="9.26953125" style="289"/>
    <col min="2801" max="2801" width="45" style="289" customWidth="1"/>
    <col min="2802" max="2808" width="15" style="289" bestFit="1" customWidth="1"/>
    <col min="2809" max="2824" width="16.1796875" style="289" bestFit="1" customWidth="1"/>
    <col min="2825" max="2830" width="17.36328125" style="289" bestFit="1" customWidth="1"/>
    <col min="2831" max="2841" width="18.54296875" style="289" bestFit="1" customWidth="1"/>
    <col min="2842" max="2842" width="16" style="289" bestFit="1" customWidth="1"/>
    <col min="2843" max="3056" width="9.26953125" style="289"/>
    <col min="3057" max="3057" width="45" style="289" customWidth="1"/>
    <col min="3058" max="3064" width="15" style="289" bestFit="1" customWidth="1"/>
    <col min="3065" max="3080" width="16.1796875" style="289" bestFit="1" customWidth="1"/>
    <col min="3081" max="3086" width="17.36328125" style="289" bestFit="1" customWidth="1"/>
    <col min="3087" max="3097" width="18.54296875" style="289" bestFit="1" customWidth="1"/>
    <col min="3098" max="3098" width="16" style="289" bestFit="1" customWidth="1"/>
    <col min="3099" max="3312" width="9.26953125" style="289"/>
    <col min="3313" max="3313" width="45" style="289" customWidth="1"/>
    <col min="3314" max="3320" width="15" style="289" bestFit="1" customWidth="1"/>
    <col min="3321" max="3336" width="16.1796875" style="289" bestFit="1" customWidth="1"/>
    <col min="3337" max="3342" width="17.36328125" style="289" bestFit="1" customWidth="1"/>
    <col min="3343" max="3353" width="18.54296875" style="289" bestFit="1" customWidth="1"/>
    <col min="3354" max="3354" width="16" style="289" bestFit="1" customWidth="1"/>
    <col min="3355" max="3568" width="9.26953125" style="289"/>
    <col min="3569" max="3569" width="45" style="289" customWidth="1"/>
    <col min="3570" max="3576" width="15" style="289" bestFit="1" customWidth="1"/>
    <col min="3577" max="3592" width="16.1796875" style="289" bestFit="1" customWidth="1"/>
    <col min="3593" max="3598" width="17.36328125" style="289" bestFit="1" customWidth="1"/>
    <col min="3599" max="3609" width="18.54296875" style="289" bestFit="1" customWidth="1"/>
    <col min="3610" max="3610" width="16" style="289" bestFit="1" customWidth="1"/>
    <col min="3611" max="3824" width="9.26953125" style="289"/>
    <col min="3825" max="3825" width="45" style="289" customWidth="1"/>
    <col min="3826" max="3832" width="15" style="289" bestFit="1" customWidth="1"/>
    <col min="3833" max="3848" width="16.1796875" style="289" bestFit="1" customWidth="1"/>
    <col min="3849" max="3854" width="17.36328125" style="289" bestFit="1" customWidth="1"/>
    <col min="3855" max="3865" width="18.54296875" style="289" bestFit="1" customWidth="1"/>
    <col min="3866" max="3866" width="16" style="289" bestFit="1" customWidth="1"/>
    <col min="3867" max="4080" width="9.26953125" style="289"/>
    <col min="4081" max="4081" width="45" style="289" customWidth="1"/>
    <col min="4082" max="4088" width="15" style="289" bestFit="1" customWidth="1"/>
    <col min="4089" max="4104" width="16.1796875" style="289" bestFit="1" customWidth="1"/>
    <col min="4105" max="4110" width="17.36328125" style="289" bestFit="1" customWidth="1"/>
    <col min="4111" max="4121" width="18.54296875" style="289" bestFit="1" customWidth="1"/>
    <col min="4122" max="4122" width="16" style="289" bestFit="1" customWidth="1"/>
    <col min="4123" max="4336" width="9.26953125" style="289"/>
    <col min="4337" max="4337" width="45" style="289" customWidth="1"/>
    <col min="4338" max="4344" width="15" style="289" bestFit="1" customWidth="1"/>
    <col min="4345" max="4360" width="16.1796875" style="289" bestFit="1" customWidth="1"/>
    <col min="4361" max="4366" width="17.36328125" style="289" bestFit="1" customWidth="1"/>
    <col min="4367" max="4377" width="18.54296875" style="289" bestFit="1" customWidth="1"/>
    <col min="4378" max="4378" width="16" style="289" bestFit="1" customWidth="1"/>
    <col min="4379" max="4592" width="9.26953125" style="289"/>
    <col min="4593" max="4593" width="45" style="289" customWidth="1"/>
    <col min="4594" max="4600" width="15" style="289" bestFit="1" customWidth="1"/>
    <col min="4601" max="4616" width="16.1796875" style="289" bestFit="1" customWidth="1"/>
    <col min="4617" max="4622" width="17.36328125" style="289" bestFit="1" customWidth="1"/>
    <col min="4623" max="4633" width="18.54296875" style="289" bestFit="1" customWidth="1"/>
    <col min="4634" max="4634" width="16" style="289" bestFit="1" customWidth="1"/>
    <col min="4635" max="4848" width="9.26953125" style="289"/>
    <col min="4849" max="4849" width="45" style="289" customWidth="1"/>
    <col min="4850" max="4856" width="15" style="289" bestFit="1" customWidth="1"/>
    <col min="4857" max="4872" width="16.1796875" style="289" bestFit="1" customWidth="1"/>
    <col min="4873" max="4878" width="17.36328125" style="289" bestFit="1" customWidth="1"/>
    <col min="4879" max="4889" width="18.54296875" style="289" bestFit="1" customWidth="1"/>
    <col min="4890" max="4890" width="16" style="289" bestFit="1" customWidth="1"/>
    <col min="4891" max="5104" width="9.26953125" style="289"/>
    <col min="5105" max="5105" width="45" style="289" customWidth="1"/>
    <col min="5106" max="5112" width="15" style="289" bestFit="1" customWidth="1"/>
    <col min="5113" max="5128" width="16.1796875" style="289" bestFit="1" customWidth="1"/>
    <col min="5129" max="5134" width="17.36328125" style="289" bestFit="1" customWidth="1"/>
    <col min="5135" max="5145" width="18.54296875" style="289" bestFit="1" customWidth="1"/>
    <col min="5146" max="5146" width="16" style="289" bestFit="1" customWidth="1"/>
    <col min="5147" max="5360" width="9.26953125" style="289"/>
    <col min="5361" max="5361" width="45" style="289" customWidth="1"/>
    <col min="5362" max="5368" width="15" style="289" bestFit="1" customWidth="1"/>
    <col min="5369" max="5384" width="16.1796875" style="289" bestFit="1" customWidth="1"/>
    <col min="5385" max="5390" width="17.36328125" style="289" bestFit="1" customWidth="1"/>
    <col min="5391" max="5401" width="18.54296875" style="289" bestFit="1" customWidth="1"/>
    <col min="5402" max="5402" width="16" style="289" bestFit="1" customWidth="1"/>
    <col min="5403" max="5616" width="9.26953125" style="289"/>
    <col min="5617" max="5617" width="45" style="289" customWidth="1"/>
    <col min="5618" max="5624" width="15" style="289" bestFit="1" customWidth="1"/>
    <col min="5625" max="5640" width="16.1796875" style="289" bestFit="1" customWidth="1"/>
    <col min="5641" max="5646" width="17.36328125" style="289" bestFit="1" customWidth="1"/>
    <col min="5647" max="5657" width="18.54296875" style="289" bestFit="1" customWidth="1"/>
    <col min="5658" max="5658" width="16" style="289" bestFit="1" customWidth="1"/>
    <col min="5659" max="5872" width="9.26953125" style="289"/>
    <col min="5873" max="5873" width="45" style="289" customWidth="1"/>
    <col min="5874" max="5880" width="15" style="289" bestFit="1" customWidth="1"/>
    <col min="5881" max="5896" width="16.1796875" style="289" bestFit="1" customWidth="1"/>
    <col min="5897" max="5902" width="17.36328125" style="289" bestFit="1" customWidth="1"/>
    <col min="5903" max="5913" width="18.54296875" style="289" bestFit="1" customWidth="1"/>
    <col min="5914" max="5914" width="16" style="289" bestFit="1" customWidth="1"/>
    <col min="5915" max="6128" width="9.26953125" style="289"/>
    <col min="6129" max="6129" width="45" style="289" customWidth="1"/>
    <col min="6130" max="6136" width="15" style="289" bestFit="1" customWidth="1"/>
    <col min="6137" max="6152" width="16.1796875" style="289" bestFit="1" customWidth="1"/>
    <col min="6153" max="6158" width="17.36328125" style="289" bestFit="1" customWidth="1"/>
    <col min="6159" max="6169" width="18.54296875" style="289" bestFit="1" customWidth="1"/>
    <col min="6170" max="6170" width="16" style="289" bestFit="1" customWidth="1"/>
    <col min="6171" max="6384" width="9.26953125" style="289"/>
    <col min="6385" max="6385" width="45" style="289" customWidth="1"/>
    <col min="6386" max="6392" width="15" style="289" bestFit="1" customWidth="1"/>
    <col min="6393" max="6408" width="16.1796875" style="289" bestFit="1" customWidth="1"/>
    <col min="6409" max="6414" width="17.36328125" style="289" bestFit="1" customWidth="1"/>
    <col min="6415" max="6425" width="18.54296875" style="289" bestFit="1" customWidth="1"/>
    <col min="6426" max="6426" width="16" style="289" bestFit="1" customWidth="1"/>
    <col min="6427" max="6640" width="9.26953125" style="289"/>
    <col min="6641" max="6641" width="45" style="289" customWidth="1"/>
    <col min="6642" max="6648" width="15" style="289" bestFit="1" customWidth="1"/>
    <col min="6649" max="6664" width="16.1796875" style="289" bestFit="1" customWidth="1"/>
    <col min="6665" max="6670" width="17.36328125" style="289" bestFit="1" customWidth="1"/>
    <col min="6671" max="6681" width="18.54296875" style="289" bestFit="1" customWidth="1"/>
    <col min="6682" max="6682" width="16" style="289" bestFit="1" customWidth="1"/>
    <col min="6683" max="6896" width="9.26953125" style="289"/>
    <col min="6897" max="6897" width="45" style="289" customWidth="1"/>
    <col min="6898" max="6904" width="15" style="289" bestFit="1" customWidth="1"/>
    <col min="6905" max="6920" width="16.1796875" style="289" bestFit="1" customWidth="1"/>
    <col min="6921" max="6926" width="17.36328125" style="289" bestFit="1" customWidth="1"/>
    <col min="6927" max="6937" width="18.54296875" style="289" bestFit="1" customWidth="1"/>
    <col min="6938" max="6938" width="16" style="289" bestFit="1" customWidth="1"/>
    <col min="6939" max="7152" width="9.26953125" style="289"/>
    <col min="7153" max="7153" width="45" style="289" customWidth="1"/>
    <col min="7154" max="7160" width="15" style="289" bestFit="1" customWidth="1"/>
    <col min="7161" max="7176" width="16.1796875" style="289" bestFit="1" customWidth="1"/>
    <col min="7177" max="7182" width="17.36328125" style="289" bestFit="1" customWidth="1"/>
    <col min="7183" max="7193" width="18.54296875" style="289" bestFit="1" customWidth="1"/>
    <col min="7194" max="7194" width="16" style="289" bestFit="1" customWidth="1"/>
    <col min="7195" max="7408" width="9.26953125" style="289"/>
    <col min="7409" max="7409" width="45" style="289" customWidth="1"/>
    <col min="7410" max="7416" width="15" style="289" bestFit="1" customWidth="1"/>
    <col min="7417" max="7432" width="16.1796875" style="289" bestFit="1" customWidth="1"/>
    <col min="7433" max="7438" width="17.36328125" style="289" bestFit="1" customWidth="1"/>
    <col min="7439" max="7449" width="18.54296875" style="289" bestFit="1" customWidth="1"/>
    <col min="7450" max="7450" width="16" style="289" bestFit="1" customWidth="1"/>
    <col min="7451" max="7664" width="9.26953125" style="289"/>
    <col min="7665" max="7665" width="45" style="289" customWidth="1"/>
    <col min="7666" max="7672" width="15" style="289" bestFit="1" customWidth="1"/>
    <col min="7673" max="7688" width="16.1796875" style="289" bestFit="1" customWidth="1"/>
    <col min="7689" max="7694" width="17.36328125" style="289" bestFit="1" customWidth="1"/>
    <col min="7695" max="7705" width="18.54296875" style="289" bestFit="1" customWidth="1"/>
    <col min="7706" max="7706" width="16" style="289" bestFit="1" customWidth="1"/>
    <col min="7707" max="7920" width="9.26953125" style="289"/>
    <col min="7921" max="7921" width="45" style="289" customWidth="1"/>
    <col min="7922" max="7928" width="15" style="289" bestFit="1" customWidth="1"/>
    <col min="7929" max="7944" width="16.1796875" style="289" bestFit="1" customWidth="1"/>
    <col min="7945" max="7950" width="17.36328125" style="289" bestFit="1" customWidth="1"/>
    <col min="7951" max="7961" width="18.54296875" style="289" bestFit="1" customWidth="1"/>
    <col min="7962" max="7962" width="16" style="289" bestFit="1" customWidth="1"/>
    <col min="7963" max="8176" width="9.26953125" style="289"/>
    <col min="8177" max="8177" width="45" style="289" customWidth="1"/>
    <col min="8178" max="8184" width="15" style="289" bestFit="1" customWidth="1"/>
    <col min="8185" max="8200" width="16.1796875" style="289" bestFit="1" customWidth="1"/>
    <col min="8201" max="8206" width="17.36328125" style="289" bestFit="1" customWidth="1"/>
    <col min="8207" max="8217" width="18.54296875" style="289" bestFit="1" customWidth="1"/>
    <col min="8218" max="8218" width="16" style="289" bestFit="1" customWidth="1"/>
    <col min="8219" max="8432" width="9.26953125" style="289"/>
    <col min="8433" max="8433" width="45" style="289" customWidth="1"/>
    <col min="8434" max="8440" width="15" style="289" bestFit="1" customWidth="1"/>
    <col min="8441" max="8456" width="16.1796875" style="289" bestFit="1" customWidth="1"/>
    <col min="8457" max="8462" width="17.36328125" style="289" bestFit="1" customWidth="1"/>
    <col min="8463" max="8473" width="18.54296875" style="289" bestFit="1" customWidth="1"/>
    <col min="8474" max="8474" width="16" style="289" bestFit="1" customWidth="1"/>
    <col min="8475" max="8688" width="9.26953125" style="289"/>
    <col min="8689" max="8689" width="45" style="289" customWidth="1"/>
    <col min="8690" max="8696" width="15" style="289" bestFit="1" customWidth="1"/>
    <col min="8697" max="8712" width="16.1796875" style="289" bestFit="1" customWidth="1"/>
    <col min="8713" max="8718" width="17.36328125" style="289" bestFit="1" customWidth="1"/>
    <col min="8719" max="8729" width="18.54296875" style="289" bestFit="1" customWidth="1"/>
    <col min="8730" max="8730" width="16" style="289" bestFit="1" customWidth="1"/>
    <col min="8731" max="8944" width="9.26953125" style="289"/>
    <col min="8945" max="8945" width="45" style="289" customWidth="1"/>
    <col min="8946" max="8952" width="15" style="289" bestFit="1" customWidth="1"/>
    <col min="8953" max="8968" width="16.1796875" style="289" bestFit="1" customWidth="1"/>
    <col min="8969" max="8974" width="17.36328125" style="289" bestFit="1" customWidth="1"/>
    <col min="8975" max="8985" width="18.54296875" style="289" bestFit="1" customWidth="1"/>
    <col min="8986" max="8986" width="16" style="289" bestFit="1" customWidth="1"/>
    <col min="8987" max="9200" width="9.26953125" style="289"/>
    <col min="9201" max="9201" width="45" style="289" customWidth="1"/>
    <col min="9202" max="9208" width="15" style="289" bestFit="1" customWidth="1"/>
    <col min="9209" max="9224" width="16.1796875" style="289" bestFit="1" customWidth="1"/>
    <col min="9225" max="9230" width="17.36328125" style="289" bestFit="1" customWidth="1"/>
    <col min="9231" max="9241" width="18.54296875" style="289" bestFit="1" customWidth="1"/>
    <col min="9242" max="9242" width="16" style="289" bestFit="1" customWidth="1"/>
    <col min="9243" max="9456" width="9.26953125" style="289"/>
    <col min="9457" max="9457" width="45" style="289" customWidth="1"/>
    <col min="9458" max="9464" width="15" style="289" bestFit="1" customWidth="1"/>
    <col min="9465" max="9480" width="16.1796875" style="289" bestFit="1" customWidth="1"/>
    <col min="9481" max="9486" width="17.36328125" style="289" bestFit="1" customWidth="1"/>
    <col min="9487" max="9497" width="18.54296875" style="289" bestFit="1" customWidth="1"/>
    <col min="9498" max="9498" width="16" style="289" bestFit="1" customWidth="1"/>
    <col min="9499" max="9712" width="9.26953125" style="289"/>
    <col min="9713" max="9713" width="45" style="289" customWidth="1"/>
    <col min="9714" max="9720" width="15" style="289" bestFit="1" customWidth="1"/>
    <col min="9721" max="9736" width="16.1796875" style="289" bestFit="1" customWidth="1"/>
    <col min="9737" max="9742" width="17.36328125" style="289" bestFit="1" customWidth="1"/>
    <col min="9743" max="9753" width="18.54296875" style="289" bestFit="1" customWidth="1"/>
    <col min="9754" max="9754" width="16" style="289" bestFit="1" customWidth="1"/>
    <col min="9755" max="9968" width="9.26953125" style="289"/>
    <col min="9969" max="9969" width="45" style="289" customWidth="1"/>
    <col min="9970" max="9976" width="15" style="289" bestFit="1" customWidth="1"/>
    <col min="9977" max="9992" width="16.1796875" style="289" bestFit="1" customWidth="1"/>
    <col min="9993" max="9998" width="17.36328125" style="289" bestFit="1" customWidth="1"/>
    <col min="9999" max="10009" width="18.54296875" style="289" bestFit="1" customWidth="1"/>
    <col min="10010" max="10010" width="16" style="289" bestFit="1" customWidth="1"/>
    <col min="10011" max="10224" width="9.26953125" style="289"/>
    <col min="10225" max="10225" width="45" style="289" customWidth="1"/>
    <col min="10226" max="10232" width="15" style="289" bestFit="1" customWidth="1"/>
    <col min="10233" max="10248" width="16.1796875" style="289" bestFit="1" customWidth="1"/>
    <col min="10249" max="10254" width="17.36328125" style="289" bestFit="1" customWidth="1"/>
    <col min="10255" max="10265" width="18.54296875" style="289" bestFit="1" customWidth="1"/>
    <col min="10266" max="10266" width="16" style="289" bestFit="1" customWidth="1"/>
    <col min="10267" max="10480" width="9.26953125" style="289"/>
    <col min="10481" max="10481" width="45" style="289" customWidth="1"/>
    <col min="10482" max="10488" width="15" style="289" bestFit="1" customWidth="1"/>
    <col min="10489" max="10504" width="16.1796875" style="289" bestFit="1" customWidth="1"/>
    <col min="10505" max="10510" width="17.36328125" style="289" bestFit="1" customWidth="1"/>
    <col min="10511" max="10521" width="18.54296875" style="289" bestFit="1" customWidth="1"/>
    <col min="10522" max="10522" width="16" style="289" bestFit="1" customWidth="1"/>
    <col min="10523" max="10736" width="9.26953125" style="289"/>
    <col min="10737" max="10737" width="45" style="289" customWidth="1"/>
    <col min="10738" max="10744" width="15" style="289" bestFit="1" customWidth="1"/>
    <col min="10745" max="10760" width="16.1796875" style="289" bestFit="1" customWidth="1"/>
    <col min="10761" max="10766" width="17.36328125" style="289" bestFit="1" customWidth="1"/>
    <col min="10767" max="10777" width="18.54296875" style="289" bestFit="1" customWidth="1"/>
    <col min="10778" max="10778" width="16" style="289" bestFit="1" customWidth="1"/>
    <col min="10779" max="10992" width="9.26953125" style="289"/>
    <col min="10993" max="10993" width="45" style="289" customWidth="1"/>
    <col min="10994" max="11000" width="15" style="289" bestFit="1" customWidth="1"/>
    <col min="11001" max="11016" width="16.1796875" style="289" bestFit="1" customWidth="1"/>
    <col min="11017" max="11022" width="17.36328125" style="289" bestFit="1" customWidth="1"/>
    <col min="11023" max="11033" width="18.54296875" style="289" bestFit="1" customWidth="1"/>
    <col min="11034" max="11034" width="16" style="289" bestFit="1" customWidth="1"/>
    <col min="11035" max="11248" width="9.26953125" style="289"/>
    <col min="11249" max="11249" width="45" style="289" customWidth="1"/>
    <col min="11250" max="11256" width="15" style="289" bestFit="1" customWidth="1"/>
    <col min="11257" max="11272" width="16.1796875" style="289" bestFit="1" customWidth="1"/>
    <col min="11273" max="11278" width="17.36328125" style="289" bestFit="1" customWidth="1"/>
    <col min="11279" max="11289" width="18.54296875" style="289" bestFit="1" customWidth="1"/>
    <col min="11290" max="11290" width="16" style="289" bestFit="1" customWidth="1"/>
    <col min="11291" max="11504" width="9.26953125" style="289"/>
    <col min="11505" max="11505" width="45" style="289" customWidth="1"/>
    <col min="11506" max="11512" width="15" style="289" bestFit="1" customWidth="1"/>
    <col min="11513" max="11528" width="16.1796875" style="289" bestFit="1" customWidth="1"/>
    <col min="11529" max="11534" width="17.36328125" style="289" bestFit="1" customWidth="1"/>
    <col min="11535" max="11545" width="18.54296875" style="289" bestFit="1" customWidth="1"/>
    <col min="11546" max="11546" width="16" style="289" bestFit="1" customWidth="1"/>
    <col min="11547" max="11760" width="9.26953125" style="289"/>
    <col min="11761" max="11761" width="45" style="289" customWidth="1"/>
    <col min="11762" max="11768" width="15" style="289" bestFit="1" customWidth="1"/>
    <col min="11769" max="11784" width="16.1796875" style="289" bestFit="1" customWidth="1"/>
    <col min="11785" max="11790" width="17.36328125" style="289" bestFit="1" customWidth="1"/>
    <col min="11791" max="11801" width="18.54296875" style="289" bestFit="1" customWidth="1"/>
    <col min="11802" max="11802" width="16" style="289" bestFit="1" customWidth="1"/>
    <col min="11803" max="12016" width="9.26953125" style="289"/>
    <col min="12017" max="12017" width="45" style="289" customWidth="1"/>
    <col min="12018" max="12024" width="15" style="289" bestFit="1" customWidth="1"/>
    <col min="12025" max="12040" width="16.1796875" style="289" bestFit="1" customWidth="1"/>
    <col min="12041" max="12046" width="17.36328125" style="289" bestFit="1" customWidth="1"/>
    <col min="12047" max="12057" width="18.54296875" style="289" bestFit="1" customWidth="1"/>
    <col min="12058" max="12058" width="16" style="289" bestFit="1" customWidth="1"/>
    <col min="12059" max="12272" width="9.26953125" style="289"/>
    <col min="12273" max="12273" width="45" style="289" customWidth="1"/>
    <col min="12274" max="12280" width="15" style="289" bestFit="1" customWidth="1"/>
    <col min="12281" max="12296" width="16.1796875" style="289" bestFit="1" customWidth="1"/>
    <col min="12297" max="12302" width="17.36328125" style="289" bestFit="1" customWidth="1"/>
    <col min="12303" max="12313" width="18.54296875" style="289" bestFit="1" customWidth="1"/>
    <col min="12314" max="12314" width="16" style="289" bestFit="1" customWidth="1"/>
    <col min="12315" max="12528" width="9.26953125" style="289"/>
    <col min="12529" max="12529" width="45" style="289" customWidth="1"/>
    <col min="12530" max="12536" width="15" style="289" bestFit="1" customWidth="1"/>
    <col min="12537" max="12552" width="16.1796875" style="289" bestFit="1" customWidth="1"/>
    <col min="12553" max="12558" width="17.36328125" style="289" bestFit="1" customWidth="1"/>
    <col min="12559" max="12569" width="18.54296875" style="289" bestFit="1" customWidth="1"/>
    <col min="12570" max="12570" width="16" style="289" bestFit="1" customWidth="1"/>
    <col min="12571" max="12784" width="9.26953125" style="289"/>
    <col min="12785" max="12785" width="45" style="289" customWidth="1"/>
    <col min="12786" max="12792" width="15" style="289" bestFit="1" customWidth="1"/>
    <col min="12793" max="12808" width="16.1796875" style="289" bestFit="1" customWidth="1"/>
    <col min="12809" max="12814" width="17.36328125" style="289" bestFit="1" customWidth="1"/>
    <col min="12815" max="12825" width="18.54296875" style="289" bestFit="1" customWidth="1"/>
    <col min="12826" max="12826" width="16" style="289" bestFit="1" customWidth="1"/>
    <col min="12827" max="13040" width="9.26953125" style="289"/>
    <col min="13041" max="13041" width="45" style="289" customWidth="1"/>
    <col min="13042" max="13048" width="15" style="289" bestFit="1" customWidth="1"/>
    <col min="13049" max="13064" width="16.1796875" style="289" bestFit="1" customWidth="1"/>
    <col min="13065" max="13070" width="17.36328125" style="289" bestFit="1" customWidth="1"/>
    <col min="13071" max="13081" width="18.54296875" style="289" bestFit="1" customWidth="1"/>
    <col min="13082" max="13082" width="16" style="289" bestFit="1" customWidth="1"/>
    <col min="13083" max="13296" width="9.26953125" style="289"/>
    <col min="13297" max="13297" width="45" style="289" customWidth="1"/>
    <col min="13298" max="13304" width="15" style="289" bestFit="1" customWidth="1"/>
    <col min="13305" max="13320" width="16.1796875" style="289" bestFit="1" customWidth="1"/>
    <col min="13321" max="13326" width="17.36328125" style="289" bestFit="1" customWidth="1"/>
    <col min="13327" max="13337" width="18.54296875" style="289" bestFit="1" customWidth="1"/>
    <col min="13338" max="13338" width="16" style="289" bestFit="1" customWidth="1"/>
    <col min="13339" max="13552" width="9.26953125" style="289"/>
    <col min="13553" max="13553" width="45" style="289" customWidth="1"/>
    <col min="13554" max="13560" width="15" style="289" bestFit="1" customWidth="1"/>
    <col min="13561" max="13576" width="16.1796875" style="289" bestFit="1" customWidth="1"/>
    <col min="13577" max="13582" width="17.36328125" style="289" bestFit="1" customWidth="1"/>
    <col min="13583" max="13593" width="18.54296875" style="289" bestFit="1" customWidth="1"/>
    <col min="13594" max="13594" width="16" style="289" bestFit="1" customWidth="1"/>
    <col min="13595" max="13808" width="9.26953125" style="289"/>
    <col min="13809" max="13809" width="45" style="289" customWidth="1"/>
    <col min="13810" max="13816" width="15" style="289" bestFit="1" customWidth="1"/>
    <col min="13817" max="13832" width="16.1796875" style="289" bestFit="1" customWidth="1"/>
    <col min="13833" max="13838" width="17.36328125" style="289" bestFit="1" customWidth="1"/>
    <col min="13839" max="13849" width="18.54296875" style="289" bestFit="1" customWidth="1"/>
    <col min="13850" max="13850" width="16" style="289" bestFit="1" customWidth="1"/>
    <col min="13851" max="14064" width="9.26953125" style="289"/>
    <col min="14065" max="14065" width="45" style="289" customWidth="1"/>
    <col min="14066" max="14072" width="15" style="289" bestFit="1" customWidth="1"/>
    <col min="14073" max="14088" width="16.1796875" style="289" bestFit="1" customWidth="1"/>
    <col min="14089" max="14094" width="17.36328125" style="289" bestFit="1" customWidth="1"/>
    <col min="14095" max="14105" width="18.54296875" style="289" bestFit="1" customWidth="1"/>
    <col min="14106" max="14106" width="16" style="289" bestFit="1" customWidth="1"/>
    <col min="14107" max="14320" width="9.26953125" style="289"/>
    <col min="14321" max="14321" width="45" style="289" customWidth="1"/>
    <col min="14322" max="14328" width="15" style="289" bestFit="1" customWidth="1"/>
    <col min="14329" max="14344" width="16.1796875" style="289" bestFit="1" customWidth="1"/>
    <col min="14345" max="14350" width="17.36328125" style="289" bestFit="1" customWidth="1"/>
    <col min="14351" max="14361" width="18.54296875" style="289" bestFit="1" customWidth="1"/>
    <col min="14362" max="14362" width="16" style="289" bestFit="1" customWidth="1"/>
    <col min="14363" max="14576" width="9.26953125" style="289"/>
    <col min="14577" max="14577" width="45" style="289" customWidth="1"/>
    <col min="14578" max="14584" width="15" style="289" bestFit="1" customWidth="1"/>
    <col min="14585" max="14600" width="16.1796875" style="289" bestFit="1" customWidth="1"/>
    <col min="14601" max="14606" width="17.36328125" style="289" bestFit="1" customWidth="1"/>
    <col min="14607" max="14617" width="18.54296875" style="289" bestFit="1" customWidth="1"/>
    <col min="14618" max="14618" width="16" style="289" bestFit="1" customWidth="1"/>
    <col min="14619" max="14832" width="9.26953125" style="289"/>
    <col min="14833" max="14833" width="45" style="289" customWidth="1"/>
    <col min="14834" max="14840" width="15" style="289" bestFit="1" customWidth="1"/>
    <col min="14841" max="14856" width="16.1796875" style="289" bestFit="1" customWidth="1"/>
    <col min="14857" max="14862" width="17.36328125" style="289" bestFit="1" customWidth="1"/>
    <col min="14863" max="14873" width="18.54296875" style="289" bestFit="1" customWidth="1"/>
    <col min="14874" max="14874" width="16" style="289" bestFit="1" customWidth="1"/>
    <col min="14875" max="15088" width="9.26953125" style="289"/>
    <col min="15089" max="15089" width="45" style="289" customWidth="1"/>
    <col min="15090" max="15096" width="15" style="289" bestFit="1" customWidth="1"/>
    <col min="15097" max="15112" width="16.1796875" style="289" bestFit="1" customWidth="1"/>
    <col min="15113" max="15118" width="17.36328125" style="289" bestFit="1" customWidth="1"/>
    <col min="15119" max="15129" width="18.54296875" style="289" bestFit="1" customWidth="1"/>
    <col min="15130" max="15130" width="16" style="289" bestFit="1" customWidth="1"/>
    <col min="15131" max="15344" width="9.26953125" style="289"/>
    <col min="15345" max="15345" width="45" style="289" customWidth="1"/>
    <col min="15346" max="15352" width="15" style="289" bestFit="1" customWidth="1"/>
    <col min="15353" max="15368" width="16.1796875" style="289" bestFit="1" customWidth="1"/>
    <col min="15369" max="15374" width="17.36328125" style="289" bestFit="1" customWidth="1"/>
    <col min="15375" max="15385" width="18.54296875" style="289" bestFit="1" customWidth="1"/>
    <col min="15386" max="15386" width="16" style="289" bestFit="1" customWidth="1"/>
    <col min="15387" max="15600" width="9.26953125" style="289"/>
    <col min="15601" max="15601" width="45" style="289" customWidth="1"/>
    <col min="15602" max="15608" width="15" style="289" bestFit="1" customWidth="1"/>
    <col min="15609" max="15624" width="16.1796875" style="289" bestFit="1" customWidth="1"/>
    <col min="15625" max="15630" width="17.36328125" style="289" bestFit="1" customWidth="1"/>
    <col min="15631" max="15641" width="18.54296875" style="289" bestFit="1" customWidth="1"/>
    <col min="15642" max="15642" width="16" style="289" bestFit="1" customWidth="1"/>
    <col min="15643" max="15856" width="9.26953125" style="289"/>
    <col min="15857" max="15857" width="45" style="289" customWidth="1"/>
    <col min="15858" max="15864" width="15" style="289" bestFit="1" customWidth="1"/>
    <col min="15865" max="15880" width="16.1796875" style="289" bestFit="1" customWidth="1"/>
    <col min="15881" max="15886" width="17.36328125" style="289" bestFit="1" customWidth="1"/>
    <col min="15887" max="15897" width="18.54296875" style="289" bestFit="1" customWidth="1"/>
    <col min="15898" max="15898" width="16" style="289" bestFit="1" customWidth="1"/>
    <col min="15899" max="16112" width="9.26953125" style="289"/>
    <col min="16113" max="16113" width="45" style="289" customWidth="1"/>
    <col min="16114" max="16120" width="15" style="289" bestFit="1" customWidth="1"/>
    <col min="16121" max="16136" width="16.1796875" style="289" bestFit="1" customWidth="1"/>
    <col min="16137" max="16142" width="17.36328125" style="289" bestFit="1" customWidth="1"/>
    <col min="16143" max="16153" width="18.54296875" style="289" bestFit="1" customWidth="1"/>
    <col min="16154" max="16154" width="16" style="289" bestFit="1" customWidth="1"/>
    <col min="16155" max="16384" width="9.26953125" style="289"/>
  </cols>
  <sheetData>
    <row r="1" spans="1:19" s="136" customFormat="1" ht="15" customHeight="1">
      <c r="A1" s="136" t="s">
        <v>1965</v>
      </c>
    </row>
    <row r="2" spans="1:19" s="136" customFormat="1" ht="15" customHeight="1">
      <c r="A2" s="1163" t="s">
        <v>1888</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c r="S3" s="7"/>
    </row>
    <row r="4" spans="1:19" ht="15" customHeight="1">
      <c r="A4" s="896" t="s">
        <v>1889</v>
      </c>
      <c r="B4" s="897" t="s">
        <v>8</v>
      </c>
      <c r="C4" s="897" t="s">
        <v>8</v>
      </c>
      <c r="D4" s="897">
        <v>229590.98925466911</v>
      </c>
      <c r="E4" s="897">
        <v>263738.18657590536</v>
      </c>
      <c r="F4" s="897">
        <v>324596.50297174085</v>
      </c>
      <c r="G4" s="897">
        <v>391206.94410458114</v>
      </c>
      <c r="H4" s="897">
        <v>482451.54473020328</v>
      </c>
      <c r="I4" s="897">
        <v>559378.39999999991</v>
      </c>
      <c r="J4" s="897">
        <v>665123.1</v>
      </c>
      <c r="K4" s="897">
        <v>813240.5</v>
      </c>
      <c r="L4" s="897">
        <v>1021560.7000000001</v>
      </c>
      <c r="M4" s="897" t="s">
        <v>8</v>
      </c>
      <c r="N4" s="897" t="s">
        <v>8</v>
      </c>
      <c r="O4" s="897" t="s">
        <v>8</v>
      </c>
      <c r="P4" s="897" t="s">
        <v>8</v>
      </c>
      <c r="Q4" s="897" t="s">
        <v>8</v>
      </c>
      <c r="S4" s="285" t="s">
        <v>13</v>
      </c>
    </row>
    <row r="5" spans="1:19" ht="15" customHeight="1">
      <c r="A5" s="896" t="s">
        <v>1890</v>
      </c>
      <c r="B5" s="897" t="s">
        <v>8</v>
      </c>
      <c r="C5" s="897" t="s">
        <v>8</v>
      </c>
      <c r="D5" s="897">
        <v>27253.897848581029</v>
      </c>
      <c r="E5" s="897">
        <v>31980.582300557733</v>
      </c>
      <c r="F5" s="897">
        <v>46348.376704773065</v>
      </c>
      <c r="G5" s="897">
        <v>54990.536153822461</v>
      </c>
      <c r="H5" s="897">
        <v>59481.376751610034</v>
      </c>
      <c r="I5" s="897">
        <v>75780.600000000006</v>
      </c>
      <c r="J5" s="897">
        <v>92269.8</v>
      </c>
      <c r="K5" s="897">
        <v>107992.8</v>
      </c>
      <c r="L5" s="897">
        <v>95280.9</v>
      </c>
      <c r="M5" s="897" t="s">
        <v>8</v>
      </c>
      <c r="N5" s="897" t="s">
        <v>8</v>
      </c>
      <c r="O5" s="897" t="s">
        <v>8</v>
      </c>
      <c r="P5" s="897" t="s">
        <v>8</v>
      </c>
      <c r="Q5" s="897" t="s">
        <v>8</v>
      </c>
      <c r="S5" s="499"/>
    </row>
    <row r="6" spans="1:19" ht="15" customHeight="1">
      <c r="A6" s="896" t="s">
        <v>1891</v>
      </c>
      <c r="B6" s="897" t="s">
        <v>8</v>
      </c>
      <c r="C6" s="897" t="s">
        <v>8</v>
      </c>
      <c r="D6" s="897">
        <v>42558.05043826544</v>
      </c>
      <c r="E6" s="897">
        <v>52686.106047361682</v>
      </c>
      <c r="F6" s="897">
        <v>64086.424989934363</v>
      </c>
      <c r="G6" s="897">
        <v>83892.71833651558</v>
      </c>
      <c r="H6" s="897">
        <v>110154.84791408222</v>
      </c>
      <c r="I6" s="897">
        <v>73849.700000000012</v>
      </c>
      <c r="J6" s="897">
        <v>183297.2</v>
      </c>
      <c r="K6" s="897">
        <v>116742.6</v>
      </c>
      <c r="L6" s="897">
        <v>169863.6</v>
      </c>
      <c r="M6" s="897" t="s">
        <v>8</v>
      </c>
      <c r="N6" s="897" t="s">
        <v>8</v>
      </c>
      <c r="O6" s="897" t="s">
        <v>8</v>
      </c>
      <c r="P6" s="897" t="s">
        <v>8</v>
      </c>
      <c r="Q6" s="897" t="s">
        <v>8</v>
      </c>
    </row>
    <row r="7" spans="1:19" ht="15" customHeight="1">
      <c r="A7" s="896" t="s">
        <v>1892</v>
      </c>
      <c r="B7" s="897" t="s">
        <v>8</v>
      </c>
      <c r="C7" s="897" t="s">
        <v>8</v>
      </c>
      <c r="D7" s="897">
        <v>38408.026571397517</v>
      </c>
      <c r="E7" s="897">
        <v>60113.034707603758</v>
      </c>
      <c r="F7" s="897">
        <v>66945.797654208291</v>
      </c>
      <c r="G7" s="897">
        <v>73000.222754633622</v>
      </c>
      <c r="H7" s="897">
        <v>91310.392757931171</v>
      </c>
      <c r="I7" s="897">
        <v>124099.8</v>
      </c>
      <c r="J7" s="897">
        <v>140931.70000000001</v>
      </c>
      <c r="K7" s="897">
        <v>187363.20000000001</v>
      </c>
      <c r="L7" s="897">
        <v>183055.4</v>
      </c>
      <c r="M7" s="897" t="s">
        <v>8</v>
      </c>
      <c r="N7" s="897" t="s">
        <v>8</v>
      </c>
      <c r="O7" s="897" t="s">
        <v>8</v>
      </c>
      <c r="P7" s="897" t="s">
        <v>8</v>
      </c>
      <c r="Q7" s="897" t="s">
        <v>8</v>
      </c>
    </row>
    <row r="8" spans="1:19" ht="15" customHeight="1">
      <c r="A8" s="896" t="s">
        <v>1893</v>
      </c>
      <c r="B8" s="897" t="s">
        <v>8</v>
      </c>
      <c r="C8" s="897" t="s">
        <v>8</v>
      </c>
      <c r="D8" s="897">
        <v>69745.926446143611</v>
      </c>
      <c r="E8" s="897">
        <v>95840.847931539145</v>
      </c>
      <c r="F8" s="897">
        <v>123413.27639678726</v>
      </c>
      <c r="G8" s="897">
        <v>170160.89025110519</v>
      </c>
      <c r="H8" s="897">
        <v>199613.78979240841</v>
      </c>
      <c r="I8" s="897">
        <v>212686.6</v>
      </c>
      <c r="J8" s="897">
        <v>333898.90000000002</v>
      </c>
      <c r="K8" s="897">
        <v>351356.7</v>
      </c>
      <c r="L8" s="897">
        <v>422425</v>
      </c>
      <c r="M8" s="897" t="s">
        <v>8</v>
      </c>
      <c r="N8" s="897" t="s">
        <v>8</v>
      </c>
      <c r="O8" s="897" t="s">
        <v>8</v>
      </c>
      <c r="P8" s="897" t="s">
        <v>8</v>
      </c>
      <c r="Q8" s="897" t="s">
        <v>8</v>
      </c>
    </row>
    <row r="9" spans="1:19" s="136" customFormat="1" ht="15" customHeight="1">
      <c r="A9" s="898" t="s">
        <v>1857</v>
      </c>
      <c r="B9" s="899" t="s">
        <v>8</v>
      </c>
      <c r="C9" s="899" t="s">
        <v>8</v>
      </c>
      <c r="D9" s="899">
        <v>268065.03766676947</v>
      </c>
      <c r="E9" s="899">
        <v>312677.06169988937</v>
      </c>
      <c r="F9" s="899">
        <v>378563.82592386927</v>
      </c>
      <c r="G9" s="899">
        <v>432929.53109844762</v>
      </c>
      <c r="H9" s="899">
        <v>543784.37236141833</v>
      </c>
      <c r="I9" s="899">
        <v>620421.9</v>
      </c>
      <c r="J9" s="899">
        <v>747722.9</v>
      </c>
      <c r="K9" s="899">
        <v>873982.40000000014</v>
      </c>
      <c r="L9" s="899">
        <v>1047335.6000000001</v>
      </c>
      <c r="M9" s="899">
        <v>1252750.1774305988</v>
      </c>
      <c r="N9" s="899">
        <v>1425126.1901207531</v>
      </c>
      <c r="O9" s="899">
        <v>1927839.8148230365</v>
      </c>
      <c r="P9" s="899">
        <v>2534471.6038409406</v>
      </c>
      <c r="Q9" s="899">
        <v>3212683.7623271914</v>
      </c>
    </row>
    <row r="11" spans="1:19" ht="15" customHeight="1">
      <c r="A11" s="289" t="s">
        <v>1963</v>
      </c>
    </row>
  </sheetData>
  <mergeCells count="2">
    <mergeCell ref="A2:A3"/>
    <mergeCell ref="B2:Q2"/>
  </mergeCells>
  <hyperlinks>
    <hyperlink ref="S4" location="'Content Page'!A1" display="Back to Content Page"/>
  </hyperlinks>
  <pageMargins left="0.7" right="0.7" top="0.75" bottom="0.75" header="0.3" footer="0.3"/>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
  <sheetViews>
    <sheetView zoomScale="95" zoomScaleNormal="95" workbookViewId="0">
      <selection activeCell="A9" sqref="A9"/>
    </sheetView>
  </sheetViews>
  <sheetFormatPr defaultRowHeight="15" customHeight="1"/>
  <cols>
    <col min="1" max="1" width="53.7265625" style="289" customWidth="1"/>
    <col min="2" max="17" width="9.7265625" style="289" customWidth="1"/>
    <col min="18" max="25" width="18.54296875" style="289" bestFit="1" customWidth="1"/>
    <col min="26" max="26" width="16" style="289" bestFit="1" customWidth="1"/>
    <col min="27" max="240" width="9.26953125" style="289"/>
    <col min="241" max="241" width="45" style="289" customWidth="1"/>
    <col min="242" max="248" width="15" style="289" bestFit="1" customWidth="1"/>
    <col min="249" max="264" width="16.1796875" style="289" bestFit="1" customWidth="1"/>
    <col min="265" max="270" width="17.36328125" style="289" bestFit="1" customWidth="1"/>
    <col min="271" max="281" width="18.54296875" style="289" bestFit="1" customWidth="1"/>
    <col min="282" max="282" width="16" style="289" bestFit="1" customWidth="1"/>
    <col min="283" max="496" width="9.26953125" style="289"/>
    <col min="497" max="497" width="45" style="289" customWidth="1"/>
    <col min="498" max="504" width="15" style="289" bestFit="1" customWidth="1"/>
    <col min="505" max="520" width="16.1796875" style="289" bestFit="1" customWidth="1"/>
    <col min="521" max="526" width="17.36328125" style="289" bestFit="1" customWidth="1"/>
    <col min="527" max="537" width="18.54296875" style="289" bestFit="1" customWidth="1"/>
    <col min="538" max="538" width="16" style="289" bestFit="1" customWidth="1"/>
    <col min="539" max="752" width="9.26953125" style="289"/>
    <col min="753" max="753" width="45" style="289" customWidth="1"/>
    <col min="754" max="760" width="15" style="289" bestFit="1" customWidth="1"/>
    <col min="761" max="776" width="16.1796875" style="289" bestFit="1" customWidth="1"/>
    <col min="777" max="782" width="17.36328125" style="289" bestFit="1" customWidth="1"/>
    <col min="783" max="793" width="18.54296875" style="289" bestFit="1" customWidth="1"/>
    <col min="794" max="794" width="16" style="289" bestFit="1" customWidth="1"/>
    <col min="795" max="1008" width="9.26953125" style="289"/>
    <col min="1009" max="1009" width="45" style="289" customWidth="1"/>
    <col min="1010" max="1016" width="15" style="289" bestFit="1" customWidth="1"/>
    <col min="1017" max="1032" width="16.1796875" style="289" bestFit="1" customWidth="1"/>
    <col min="1033" max="1038" width="17.36328125" style="289" bestFit="1" customWidth="1"/>
    <col min="1039" max="1049" width="18.54296875" style="289" bestFit="1" customWidth="1"/>
    <col min="1050" max="1050" width="16" style="289" bestFit="1" customWidth="1"/>
    <col min="1051" max="1264" width="9.26953125" style="289"/>
    <col min="1265" max="1265" width="45" style="289" customWidth="1"/>
    <col min="1266" max="1272" width="15" style="289" bestFit="1" customWidth="1"/>
    <col min="1273" max="1288" width="16.1796875" style="289" bestFit="1" customWidth="1"/>
    <col min="1289" max="1294" width="17.36328125" style="289" bestFit="1" customWidth="1"/>
    <col min="1295" max="1305" width="18.54296875" style="289" bestFit="1" customWidth="1"/>
    <col min="1306" max="1306" width="16" style="289" bestFit="1" customWidth="1"/>
    <col min="1307" max="1520" width="9.26953125" style="289"/>
    <col min="1521" max="1521" width="45" style="289" customWidth="1"/>
    <col min="1522" max="1528" width="15" style="289" bestFit="1" customWidth="1"/>
    <col min="1529" max="1544" width="16.1796875" style="289" bestFit="1" customWidth="1"/>
    <col min="1545" max="1550" width="17.36328125" style="289" bestFit="1" customWidth="1"/>
    <col min="1551" max="1561" width="18.54296875" style="289" bestFit="1" customWidth="1"/>
    <col min="1562" max="1562" width="16" style="289" bestFit="1" customWidth="1"/>
    <col min="1563" max="1776" width="9.26953125" style="289"/>
    <col min="1777" max="1777" width="45" style="289" customWidth="1"/>
    <col min="1778" max="1784" width="15" style="289" bestFit="1" customWidth="1"/>
    <col min="1785" max="1800" width="16.1796875" style="289" bestFit="1" customWidth="1"/>
    <col min="1801" max="1806" width="17.36328125" style="289" bestFit="1" customWidth="1"/>
    <col min="1807" max="1817" width="18.54296875" style="289" bestFit="1" customWidth="1"/>
    <col min="1818" max="1818" width="16" style="289" bestFit="1" customWidth="1"/>
    <col min="1819" max="2032" width="9.26953125" style="289"/>
    <col min="2033" max="2033" width="45" style="289" customWidth="1"/>
    <col min="2034" max="2040" width="15" style="289" bestFit="1" customWidth="1"/>
    <col min="2041" max="2056" width="16.1796875" style="289" bestFit="1" customWidth="1"/>
    <col min="2057" max="2062" width="17.36328125" style="289" bestFit="1" customWidth="1"/>
    <col min="2063" max="2073" width="18.54296875" style="289" bestFit="1" customWidth="1"/>
    <col min="2074" max="2074" width="16" style="289" bestFit="1" customWidth="1"/>
    <col min="2075" max="2288" width="9.26953125" style="289"/>
    <col min="2289" max="2289" width="45" style="289" customWidth="1"/>
    <col min="2290" max="2296" width="15" style="289" bestFit="1" customWidth="1"/>
    <col min="2297" max="2312" width="16.1796875" style="289" bestFit="1" customWidth="1"/>
    <col min="2313" max="2318" width="17.36328125" style="289" bestFit="1" customWidth="1"/>
    <col min="2319" max="2329" width="18.54296875" style="289" bestFit="1" customWidth="1"/>
    <col min="2330" max="2330" width="16" style="289" bestFit="1" customWidth="1"/>
    <col min="2331" max="2544" width="9.26953125" style="289"/>
    <col min="2545" max="2545" width="45" style="289" customWidth="1"/>
    <col min="2546" max="2552" width="15" style="289" bestFit="1" customWidth="1"/>
    <col min="2553" max="2568" width="16.1796875" style="289" bestFit="1" customWidth="1"/>
    <col min="2569" max="2574" width="17.36328125" style="289" bestFit="1" customWidth="1"/>
    <col min="2575" max="2585" width="18.54296875" style="289" bestFit="1" customWidth="1"/>
    <col min="2586" max="2586" width="16" style="289" bestFit="1" customWidth="1"/>
    <col min="2587" max="2800" width="9.26953125" style="289"/>
    <col min="2801" max="2801" width="45" style="289" customWidth="1"/>
    <col min="2802" max="2808" width="15" style="289" bestFit="1" customWidth="1"/>
    <col min="2809" max="2824" width="16.1796875" style="289" bestFit="1" customWidth="1"/>
    <col min="2825" max="2830" width="17.36328125" style="289" bestFit="1" customWidth="1"/>
    <col min="2831" max="2841" width="18.54296875" style="289" bestFit="1" customWidth="1"/>
    <col min="2842" max="2842" width="16" style="289" bestFit="1" customWidth="1"/>
    <col min="2843" max="3056" width="9.26953125" style="289"/>
    <col min="3057" max="3057" width="45" style="289" customWidth="1"/>
    <col min="3058" max="3064" width="15" style="289" bestFit="1" customWidth="1"/>
    <col min="3065" max="3080" width="16.1796875" style="289" bestFit="1" customWidth="1"/>
    <col min="3081" max="3086" width="17.36328125" style="289" bestFit="1" customWidth="1"/>
    <col min="3087" max="3097" width="18.54296875" style="289" bestFit="1" customWidth="1"/>
    <col min="3098" max="3098" width="16" style="289" bestFit="1" customWidth="1"/>
    <col min="3099" max="3312" width="9.26953125" style="289"/>
    <col min="3313" max="3313" width="45" style="289" customWidth="1"/>
    <col min="3314" max="3320" width="15" style="289" bestFit="1" customWidth="1"/>
    <col min="3321" max="3336" width="16.1796875" style="289" bestFit="1" customWidth="1"/>
    <col min="3337" max="3342" width="17.36328125" style="289" bestFit="1" customWidth="1"/>
    <col min="3343" max="3353" width="18.54296875" style="289" bestFit="1" customWidth="1"/>
    <col min="3354" max="3354" width="16" style="289" bestFit="1" customWidth="1"/>
    <col min="3355" max="3568" width="9.26953125" style="289"/>
    <col min="3569" max="3569" width="45" style="289" customWidth="1"/>
    <col min="3570" max="3576" width="15" style="289" bestFit="1" customWidth="1"/>
    <col min="3577" max="3592" width="16.1796875" style="289" bestFit="1" customWidth="1"/>
    <col min="3593" max="3598" width="17.36328125" style="289" bestFit="1" customWidth="1"/>
    <col min="3599" max="3609" width="18.54296875" style="289" bestFit="1" customWidth="1"/>
    <col min="3610" max="3610" width="16" style="289" bestFit="1" customWidth="1"/>
    <col min="3611" max="3824" width="9.26953125" style="289"/>
    <col min="3825" max="3825" width="45" style="289" customWidth="1"/>
    <col min="3826" max="3832" width="15" style="289" bestFit="1" customWidth="1"/>
    <col min="3833" max="3848" width="16.1796875" style="289" bestFit="1" customWidth="1"/>
    <col min="3849" max="3854" width="17.36328125" style="289" bestFit="1" customWidth="1"/>
    <col min="3855" max="3865" width="18.54296875" style="289" bestFit="1" customWidth="1"/>
    <col min="3866" max="3866" width="16" style="289" bestFit="1" customWidth="1"/>
    <col min="3867" max="4080" width="9.26953125" style="289"/>
    <col min="4081" max="4081" width="45" style="289" customWidth="1"/>
    <col min="4082" max="4088" width="15" style="289" bestFit="1" customWidth="1"/>
    <col min="4089" max="4104" width="16.1796875" style="289" bestFit="1" customWidth="1"/>
    <col min="4105" max="4110" width="17.36328125" style="289" bestFit="1" customWidth="1"/>
    <col min="4111" max="4121" width="18.54296875" style="289" bestFit="1" customWidth="1"/>
    <col min="4122" max="4122" width="16" style="289" bestFit="1" customWidth="1"/>
    <col min="4123" max="4336" width="9.26953125" style="289"/>
    <col min="4337" max="4337" width="45" style="289" customWidth="1"/>
    <col min="4338" max="4344" width="15" style="289" bestFit="1" customWidth="1"/>
    <col min="4345" max="4360" width="16.1796875" style="289" bestFit="1" customWidth="1"/>
    <col min="4361" max="4366" width="17.36328125" style="289" bestFit="1" customWidth="1"/>
    <col min="4367" max="4377" width="18.54296875" style="289" bestFit="1" customWidth="1"/>
    <col min="4378" max="4378" width="16" style="289" bestFit="1" customWidth="1"/>
    <col min="4379" max="4592" width="9.26953125" style="289"/>
    <col min="4593" max="4593" width="45" style="289" customWidth="1"/>
    <col min="4594" max="4600" width="15" style="289" bestFit="1" customWidth="1"/>
    <col min="4601" max="4616" width="16.1796875" style="289" bestFit="1" customWidth="1"/>
    <col min="4617" max="4622" width="17.36328125" style="289" bestFit="1" customWidth="1"/>
    <col min="4623" max="4633" width="18.54296875" style="289" bestFit="1" customWidth="1"/>
    <col min="4634" max="4634" width="16" style="289" bestFit="1" customWidth="1"/>
    <col min="4635" max="4848" width="9.26953125" style="289"/>
    <col min="4849" max="4849" width="45" style="289" customWidth="1"/>
    <col min="4850" max="4856" width="15" style="289" bestFit="1" customWidth="1"/>
    <col min="4857" max="4872" width="16.1796875" style="289" bestFit="1" customWidth="1"/>
    <col min="4873" max="4878" width="17.36328125" style="289" bestFit="1" customWidth="1"/>
    <col min="4879" max="4889" width="18.54296875" style="289" bestFit="1" customWidth="1"/>
    <col min="4890" max="4890" width="16" style="289" bestFit="1" customWidth="1"/>
    <col min="4891" max="5104" width="9.26953125" style="289"/>
    <col min="5105" max="5105" width="45" style="289" customWidth="1"/>
    <col min="5106" max="5112" width="15" style="289" bestFit="1" customWidth="1"/>
    <col min="5113" max="5128" width="16.1796875" style="289" bestFit="1" customWidth="1"/>
    <col min="5129" max="5134" width="17.36328125" style="289" bestFit="1" customWidth="1"/>
    <col min="5135" max="5145" width="18.54296875" style="289" bestFit="1" customWidth="1"/>
    <col min="5146" max="5146" width="16" style="289" bestFit="1" customWidth="1"/>
    <col min="5147" max="5360" width="9.26953125" style="289"/>
    <col min="5361" max="5361" width="45" style="289" customWidth="1"/>
    <col min="5362" max="5368" width="15" style="289" bestFit="1" customWidth="1"/>
    <col min="5369" max="5384" width="16.1796875" style="289" bestFit="1" customWidth="1"/>
    <col min="5385" max="5390" width="17.36328125" style="289" bestFit="1" customWidth="1"/>
    <col min="5391" max="5401" width="18.54296875" style="289" bestFit="1" customWidth="1"/>
    <col min="5402" max="5402" width="16" style="289" bestFit="1" customWidth="1"/>
    <col min="5403" max="5616" width="9.26953125" style="289"/>
    <col min="5617" max="5617" width="45" style="289" customWidth="1"/>
    <col min="5618" max="5624" width="15" style="289" bestFit="1" customWidth="1"/>
    <col min="5625" max="5640" width="16.1796875" style="289" bestFit="1" customWidth="1"/>
    <col min="5641" max="5646" width="17.36328125" style="289" bestFit="1" customWidth="1"/>
    <col min="5647" max="5657" width="18.54296875" style="289" bestFit="1" customWidth="1"/>
    <col min="5658" max="5658" width="16" style="289" bestFit="1" customWidth="1"/>
    <col min="5659" max="5872" width="9.26953125" style="289"/>
    <col min="5873" max="5873" width="45" style="289" customWidth="1"/>
    <col min="5874" max="5880" width="15" style="289" bestFit="1" customWidth="1"/>
    <col min="5881" max="5896" width="16.1796875" style="289" bestFit="1" customWidth="1"/>
    <col min="5897" max="5902" width="17.36328125" style="289" bestFit="1" customWidth="1"/>
    <col min="5903" max="5913" width="18.54296875" style="289" bestFit="1" customWidth="1"/>
    <col min="5914" max="5914" width="16" style="289" bestFit="1" customWidth="1"/>
    <col min="5915" max="6128" width="9.26953125" style="289"/>
    <col min="6129" max="6129" width="45" style="289" customWidth="1"/>
    <col min="6130" max="6136" width="15" style="289" bestFit="1" customWidth="1"/>
    <col min="6137" max="6152" width="16.1796875" style="289" bestFit="1" customWidth="1"/>
    <col min="6153" max="6158" width="17.36328125" style="289" bestFit="1" customWidth="1"/>
    <col min="6159" max="6169" width="18.54296875" style="289" bestFit="1" customWidth="1"/>
    <col min="6170" max="6170" width="16" style="289" bestFit="1" customWidth="1"/>
    <col min="6171" max="6384" width="9.26953125" style="289"/>
    <col min="6385" max="6385" width="45" style="289" customWidth="1"/>
    <col min="6386" max="6392" width="15" style="289" bestFit="1" customWidth="1"/>
    <col min="6393" max="6408" width="16.1796875" style="289" bestFit="1" customWidth="1"/>
    <col min="6409" max="6414" width="17.36328125" style="289" bestFit="1" customWidth="1"/>
    <col min="6415" max="6425" width="18.54296875" style="289" bestFit="1" customWidth="1"/>
    <col min="6426" max="6426" width="16" style="289" bestFit="1" customWidth="1"/>
    <col min="6427" max="6640" width="9.26953125" style="289"/>
    <col min="6641" max="6641" width="45" style="289" customWidth="1"/>
    <col min="6642" max="6648" width="15" style="289" bestFit="1" customWidth="1"/>
    <col min="6649" max="6664" width="16.1796875" style="289" bestFit="1" customWidth="1"/>
    <col min="6665" max="6670" width="17.36328125" style="289" bestFit="1" customWidth="1"/>
    <col min="6671" max="6681" width="18.54296875" style="289" bestFit="1" customWidth="1"/>
    <col min="6682" max="6682" width="16" style="289" bestFit="1" customWidth="1"/>
    <col min="6683" max="6896" width="9.26953125" style="289"/>
    <col min="6897" max="6897" width="45" style="289" customWidth="1"/>
    <col min="6898" max="6904" width="15" style="289" bestFit="1" customWidth="1"/>
    <col min="6905" max="6920" width="16.1796875" style="289" bestFit="1" customWidth="1"/>
    <col min="6921" max="6926" width="17.36328125" style="289" bestFit="1" customWidth="1"/>
    <col min="6927" max="6937" width="18.54296875" style="289" bestFit="1" customWidth="1"/>
    <col min="6938" max="6938" width="16" style="289" bestFit="1" customWidth="1"/>
    <col min="6939" max="7152" width="9.26953125" style="289"/>
    <col min="7153" max="7153" width="45" style="289" customWidth="1"/>
    <col min="7154" max="7160" width="15" style="289" bestFit="1" customWidth="1"/>
    <col min="7161" max="7176" width="16.1796875" style="289" bestFit="1" customWidth="1"/>
    <col min="7177" max="7182" width="17.36328125" style="289" bestFit="1" customWidth="1"/>
    <col min="7183" max="7193" width="18.54296875" style="289" bestFit="1" customWidth="1"/>
    <col min="7194" max="7194" width="16" style="289" bestFit="1" customWidth="1"/>
    <col min="7195" max="7408" width="9.26953125" style="289"/>
    <col min="7409" max="7409" width="45" style="289" customWidth="1"/>
    <col min="7410" max="7416" width="15" style="289" bestFit="1" customWidth="1"/>
    <col min="7417" max="7432" width="16.1796875" style="289" bestFit="1" customWidth="1"/>
    <col min="7433" max="7438" width="17.36328125" style="289" bestFit="1" customWidth="1"/>
    <col min="7439" max="7449" width="18.54296875" style="289" bestFit="1" customWidth="1"/>
    <col min="7450" max="7450" width="16" style="289" bestFit="1" customWidth="1"/>
    <col min="7451" max="7664" width="9.26953125" style="289"/>
    <col min="7665" max="7665" width="45" style="289" customWidth="1"/>
    <col min="7666" max="7672" width="15" style="289" bestFit="1" customWidth="1"/>
    <col min="7673" max="7688" width="16.1796875" style="289" bestFit="1" customWidth="1"/>
    <col min="7689" max="7694" width="17.36328125" style="289" bestFit="1" customWidth="1"/>
    <col min="7695" max="7705" width="18.54296875" style="289" bestFit="1" customWidth="1"/>
    <col min="7706" max="7706" width="16" style="289" bestFit="1" customWidth="1"/>
    <col min="7707" max="7920" width="9.26953125" style="289"/>
    <col min="7921" max="7921" width="45" style="289" customWidth="1"/>
    <col min="7922" max="7928" width="15" style="289" bestFit="1" customWidth="1"/>
    <col min="7929" max="7944" width="16.1796875" style="289" bestFit="1" customWidth="1"/>
    <col min="7945" max="7950" width="17.36328125" style="289" bestFit="1" customWidth="1"/>
    <col min="7951" max="7961" width="18.54296875" style="289" bestFit="1" customWidth="1"/>
    <col min="7962" max="7962" width="16" style="289" bestFit="1" customWidth="1"/>
    <col min="7963" max="8176" width="9.26953125" style="289"/>
    <col min="8177" max="8177" width="45" style="289" customWidth="1"/>
    <col min="8178" max="8184" width="15" style="289" bestFit="1" customWidth="1"/>
    <col min="8185" max="8200" width="16.1796875" style="289" bestFit="1" customWidth="1"/>
    <col min="8201" max="8206" width="17.36328125" style="289" bestFit="1" customWidth="1"/>
    <col min="8207" max="8217" width="18.54296875" style="289" bestFit="1" customWidth="1"/>
    <col min="8218" max="8218" width="16" style="289" bestFit="1" customWidth="1"/>
    <col min="8219" max="8432" width="9.26953125" style="289"/>
    <col min="8433" max="8433" width="45" style="289" customWidth="1"/>
    <col min="8434" max="8440" width="15" style="289" bestFit="1" customWidth="1"/>
    <col min="8441" max="8456" width="16.1796875" style="289" bestFit="1" customWidth="1"/>
    <col min="8457" max="8462" width="17.36328125" style="289" bestFit="1" customWidth="1"/>
    <col min="8463" max="8473" width="18.54296875" style="289" bestFit="1" customWidth="1"/>
    <col min="8474" max="8474" width="16" style="289" bestFit="1" customWidth="1"/>
    <col min="8475" max="8688" width="9.26953125" style="289"/>
    <col min="8689" max="8689" width="45" style="289" customWidth="1"/>
    <col min="8690" max="8696" width="15" style="289" bestFit="1" customWidth="1"/>
    <col min="8697" max="8712" width="16.1796875" style="289" bestFit="1" customWidth="1"/>
    <col min="8713" max="8718" width="17.36328125" style="289" bestFit="1" customWidth="1"/>
    <col min="8719" max="8729" width="18.54296875" style="289" bestFit="1" customWidth="1"/>
    <col min="8730" max="8730" width="16" style="289" bestFit="1" customWidth="1"/>
    <col min="8731" max="8944" width="9.26953125" style="289"/>
    <col min="8945" max="8945" width="45" style="289" customWidth="1"/>
    <col min="8946" max="8952" width="15" style="289" bestFit="1" customWidth="1"/>
    <col min="8953" max="8968" width="16.1796875" style="289" bestFit="1" customWidth="1"/>
    <col min="8969" max="8974" width="17.36328125" style="289" bestFit="1" customWidth="1"/>
    <col min="8975" max="8985" width="18.54296875" style="289" bestFit="1" customWidth="1"/>
    <col min="8986" max="8986" width="16" style="289" bestFit="1" customWidth="1"/>
    <col min="8987" max="9200" width="9.26953125" style="289"/>
    <col min="9201" max="9201" width="45" style="289" customWidth="1"/>
    <col min="9202" max="9208" width="15" style="289" bestFit="1" customWidth="1"/>
    <col min="9209" max="9224" width="16.1796875" style="289" bestFit="1" customWidth="1"/>
    <col min="9225" max="9230" width="17.36328125" style="289" bestFit="1" customWidth="1"/>
    <col min="9231" max="9241" width="18.54296875" style="289" bestFit="1" customWidth="1"/>
    <col min="9242" max="9242" width="16" style="289" bestFit="1" customWidth="1"/>
    <col min="9243" max="9456" width="9.26953125" style="289"/>
    <col min="9457" max="9457" width="45" style="289" customWidth="1"/>
    <col min="9458" max="9464" width="15" style="289" bestFit="1" customWidth="1"/>
    <col min="9465" max="9480" width="16.1796875" style="289" bestFit="1" customWidth="1"/>
    <col min="9481" max="9486" width="17.36328125" style="289" bestFit="1" customWidth="1"/>
    <col min="9487" max="9497" width="18.54296875" style="289" bestFit="1" customWidth="1"/>
    <col min="9498" max="9498" width="16" style="289" bestFit="1" customWidth="1"/>
    <col min="9499" max="9712" width="9.26953125" style="289"/>
    <col min="9713" max="9713" width="45" style="289" customWidth="1"/>
    <col min="9714" max="9720" width="15" style="289" bestFit="1" customWidth="1"/>
    <col min="9721" max="9736" width="16.1796875" style="289" bestFit="1" customWidth="1"/>
    <col min="9737" max="9742" width="17.36328125" style="289" bestFit="1" customWidth="1"/>
    <col min="9743" max="9753" width="18.54296875" style="289" bestFit="1" customWidth="1"/>
    <col min="9754" max="9754" width="16" style="289" bestFit="1" customWidth="1"/>
    <col min="9755" max="9968" width="9.26953125" style="289"/>
    <col min="9969" max="9969" width="45" style="289" customWidth="1"/>
    <col min="9970" max="9976" width="15" style="289" bestFit="1" customWidth="1"/>
    <col min="9977" max="9992" width="16.1796875" style="289" bestFit="1" customWidth="1"/>
    <col min="9993" max="9998" width="17.36328125" style="289" bestFit="1" customWidth="1"/>
    <col min="9999" max="10009" width="18.54296875" style="289" bestFit="1" customWidth="1"/>
    <col min="10010" max="10010" width="16" style="289" bestFit="1" customWidth="1"/>
    <col min="10011" max="10224" width="9.26953125" style="289"/>
    <col min="10225" max="10225" width="45" style="289" customWidth="1"/>
    <col min="10226" max="10232" width="15" style="289" bestFit="1" customWidth="1"/>
    <col min="10233" max="10248" width="16.1796875" style="289" bestFit="1" customWidth="1"/>
    <col min="10249" max="10254" width="17.36328125" style="289" bestFit="1" customWidth="1"/>
    <col min="10255" max="10265" width="18.54296875" style="289" bestFit="1" customWidth="1"/>
    <col min="10266" max="10266" width="16" style="289" bestFit="1" customWidth="1"/>
    <col min="10267" max="10480" width="9.26953125" style="289"/>
    <col min="10481" max="10481" width="45" style="289" customWidth="1"/>
    <col min="10482" max="10488" width="15" style="289" bestFit="1" customWidth="1"/>
    <col min="10489" max="10504" width="16.1796875" style="289" bestFit="1" customWidth="1"/>
    <col min="10505" max="10510" width="17.36328125" style="289" bestFit="1" customWidth="1"/>
    <col min="10511" max="10521" width="18.54296875" style="289" bestFit="1" customWidth="1"/>
    <col min="10522" max="10522" width="16" style="289" bestFit="1" customWidth="1"/>
    <col min="10523" max="10736" width="9.26953125" style="289"/>
    <col min="10737" max="10737" width="45" style="289" customWidth="1"/>
    <col min="10738" max="10744" width="15" style="289" bestFit="1" customWidth="1"/>
    <col min="10745" max="10760" width="16.1796875" style="289" bestFit="1" customWidth="1"/>
    <col min="10761" max="10766" width="17.36328125" style="289" bestFit="1" customWidth="1"/>
    <col min="10767" max="10777" width="18.54296875" style="289" bestFit="1" customWidth="1"/>
    <col min="10778" max="10778" width="16" style="289" bestFit="1" customWidth="1"/>
    <col min="10779" max="10992" width="9.26953125" style="289"/>
    <col min="10993" max="10993" width="45" style="289" customWidth="1"/>
    <col min="10994" max="11000" width="15" style="289" bestFit="1" customWidth="1"/>
    <col min="11001" max="11016" width="16.1796875" style="289" bestFit="1" customWidth="1"/>
    <col min="11017" max="11022" width="17.36328125" style="289" bestFit="1" customWidth="1"/>
    <col min="11023" max="11033" width="18.54296875" style="289" bestFit="1" customWidth="1"/>
    <col min="11034" max="11034" width="16" style="289" bestFit="1" customWidth="1"/>
    <col min="11035" max="11248" width="9.26953125" style="289"/>
    <col min="11249" max="11249" width="45" style="289" customWidth="1"/>
    <col min="11250" max="11256" width="15" style="289" bestFit="1" customWidth="1"/>
    <col min="11257" max="11272" width="16.1796875" style="289" bestFit="1" customWidth="1"/>
    <col min="11273" max="11278" width="17.36328125" style="289" bestFit="1" customWidth="1"/>
    <col min="11279" max="11289" width="18.54296875" style="289" bestFit="1" customWidth="1"/>
    <col min="11290" max="11290" width="16" style="289" bestFit="1" customWidth="1"/>
    <col min="11291" max="11504" width="9.26953125" style="289"/>
    <col min="11505" max="11505" width="45" style="289" customWidth="1"/>
    <col min="11506" max="11512" width="15" style="289" bestFit="1" customWidth="1"/>
    <col min="11513" max="11528" width="16.1796875" style="289" bestFit="1" customWidth="1"/>
    <col min="11529" max="11534" width="17.36328125" style="289" bestFit="1" customWidth="1"/>
    <col min="11535" max="11545" width="18.54296875" style="289" bestFit="1" customWidth="1"/>
    <col min="11546" max="11546" width="16" style="289" bestFit="1" customWidth="1"/>
    <col min="11547" max="11760" width="9.26953125" style="289"/>
    <col min="11761" max="11761" width="45" style="289" customWidth="1"/>
    <col min="11762" max="11768" width="15" style="289" bestFit="1" customWidth="1"/>
    <col min="11769" max="11784" width="16.1796875" style="289" bestFit="1" customWidth="1"/>
    <col min="11785" max="11790" width="17.36328125" style="289" bestFit="1" customWidth="1"/>
    <col min="11791" max="11801" width="18.54296875" style="289" bestFit="1" customWidth="1"/>
    <col min="11802" max="11802" width="16" style="289" bestFit="1" customWidth="1"/>
    <col min="11803" max="12016" width="9.26953125" style="289"/>
    <col min="12017" max="12017" width="45" style="289" customWidth="1"/>
    <col min="12018" max="12024" width="15" style="289" bestFit="1" customWidth="1"/>
    <col min="12025" max="12040" width="16.1796875" style="289" bestFit="1" customWidth="1"/>
    <col min="12041" max="12046" width="17.36328125" style="289" bestFit="1" customWidth="1"/>
    <col min="12047" max="12057" width="18.54296875" style="289" bestFit="1" customWidth="1"/>
    <col min="12058" max="12058" width="16" style="289" bestFit="1" customWidth="1"/>
    <col min="12059" max="12272" width="9.26953125" style="289"/>
    <col min="12273" max="12273" width="45" style="289" customWidth="1"/>
    <col min="12274" max="12280" width="15" style="289" bestFit="1" customWidth="1"/>
    <col min="12281" max="12296" width="16.1796875" style="289" bestFit="1" customWidth="1"/>
    <col min="12297" max="12302" width="17.36328125" style="289" bestFit="1" customWidth="1"/>
    <col min="12303" max="12313" width="18.54296875" style="289" bestFit="1" customWidth="1"/>
    <col min="12314" max="12314" width="16" style="289" bestFit="1" customWidth="1"/>
    <col min="12315" max="12528" width="9.26953125" style="289"/>
    <col min="12529" max="12529" width="45" style="289" customWidth="1"/>
    <col min="12530" max="12536" width="15" style="289" bestFit="1" customWidth="1"/>
    <col min="12537" max="12552" width="16.1796875" style="289" bestFit="1" customWidth="1"/>
    <col min="12553" max="12558" width="17.36328125" style="289" bestFit="1" customWidth="1"/>
    <col min="12559" max="12569" width="18.54296875" style="289" bestFit="1" customWidth="1"/>
    <col min="12570" max="12570" width="16" style="289" bestFit="1" customWidth="1"/>
    <col min="12571" max="12784" width="9.26953125" style="289"/>
    <col min="12785" max="12785" width="45" style="289" customWidth="1"/>
    <col min="12786" max="12792" width="15" style="289" bestFit="1" customWidth="1"/>
    <col min="12793" max="12808" width="16.1796875" style="289" bestFit="1" customWidth="1"/>
    <col min="12809" max="12814" width="17.36328125" style="289" bestFit="1" customWidth="1"/>
    <col min="12815" max="12825" width="18.54296875" style="289" bestFit="1" customWidth="1"/>
    <col min="12826" max="12826" width="16" style="289" bestFit="1" customWidth="1"/>
    <col min="12827" max="13040" width="9.26953125" style="289"/>
    <col min="13041" max="13041" width="45" style="289" customWidth="1"/>
    <col min="13042" max="13048" width="15" style="289" bestFit="1" customWidth="1"/>
    <col min="13049" max="13064" width="16.1796875" style="289" bestFit="1" customWidth="1"/>
    <col min="13065" max="13070" width="17.36328125" style="289" bestFit="1" customWidth="1"/>
    <col min="13071" max="13081" width="18.54296875" style="289" bestFit="1" customWidth="1"/>
    <col min="13082" max="13082" width="16" style="289" bestFit="1" customWidth="1"/>
    <col min="13083" max="13296" width="9.26953125" style="289"/>
    <col min="13297" max="13297" width="45" style="289" customWidth="1"/>
    <col min="13298" max="13304" width="15" style="289" bestFit="1" customWidth="1"/>
    <col min="13305" max="13320" width="16.1796875" style="289" bestFit="1" customWidth="1"/>
    <col min="13321" max="13326" width="17.36328125" style="289" bestFit="1" customWidth="1"/>
    <col min="13327" max="13337" width="18.54296875" style="289" bestFit="1" customWidth="1"/>
    <col min="13338" max="13338" width="16" style="289" bestFit="1" customWidth="1"/>
    <col min="13339" max="13552" width="9.26953125" style="289"/>
    <col min="13553" max="13553" width="45" style="289" customWidth="1"/>
    <col min="13554" max="13560" width="15" style="289" bestFit="1" customWidth="1"/>
    <col min="13561" max="13576" width="16.1796875" style="289" bestFit="1" customWidth="1"/>
    <col min="13577" max="13582" width="17.36328125" style="289" bestFit="1" customWidth="1"/>
    <col min="13583" max="13593" width="18.54296875" style="289" bestFit="1" customWidth="1"/>
    <col min="13594" max="13594" width="16" style="289" bestFit="1" customWidth="1"/>
    <col min="13595" max="13808" width="9.26953125" style="289"/>
    <col min="13809" max="13809" width="45" style="289" customWidth="1"/>
    <col min="13810" max="13816" width="15" style="289" bestFit="1" customWidth="1"/>
    <col min="13817" max="13832" width="16.1796875" style="289" bestFit="1" customWidth="1"/>
    <col min="13833" max="13838" width="17.36328125" style="289" bestFit="1" customWidth="1"/>
    <col min="13839" max="13849" width="18.54296875" style="289" bestFit="1" customWidth="1"/>
    <col min="13850" max="13850" width="16" style="289" bestFit="1" customWidth="1"/>
    <col min="13851" max="14064" width="9.26953125" style="289"/>
    <col min="14065" max="14065" width="45" style="289" customWidth="1"/>
    <col min="14066" max="14072" width="15" style="289" bestFit="1" customWidth="1"/>
    <col min="14073" max="14088" width="16.1796875" style="289" bestFit="1" customWidth="1"/>
    <col min="14089" max="14094" width="17.36328125" style="289" bestFit="1" customWidth="1"/>
    <col min="14095" max="14105" width="18.54296875" style="289" bestFit="1" customWidth="1"/>
    <col min="14106" max="14106" width="16" style="289" bestFit="1" customWidth="1"/>
    <col min="14107" max="14320" width="9.26953125" style="289"/>
    <col min="14321" max="14321" width="45" style="289" customWidth="1"/>
    <col min="14322" max="14328" width="15" style="289" bestFit="1" customWidth="1"/>
    <col min="14329" max="14344" width="16.1796875" style="289" bestFit="1" customWidth="1"/>
    <col min="14345" max="14350" width="17.36328125" style="289" bestFit="1" customWidth="1"/>
    <col min="14351" max="14361" width="18.54296875" style="289" bestFit="1" customWidth="1"/>
    <col min="14362" max="14362" width="16" style="289" bestFit="1" customWidth="1"/>
    <col min="14363" max="14576" width="9.26953125" style="289"/>
    <col min="14577" max="14577" width="45" style="289" customWidth="1"/>
    <col min="14578" max="14584" width="15" style="289" bestFit="1" customWidth="1"/>
    <col min="14585" max="14600" width="16.1796875" style="289" bestFit="1" customWidth="1"/>
    <col min="14601" max="14606" width="17.36328125" style="289" bestFit="1" customWidth="1"/>
    <col min="14607" max="14617" width="18.54296875" style="289" bestFit="1" customWidth="1"/>
    <col min="14618" max="14618" width="16" style="289" bestFit="1" customWidth="1"/>
    <col min="14619" max="14832" width="9.26953125" style="289"/>
    <col min="14833" max="14833" width="45" style="289" customWidth="1"/>
    <col min="14834" max="14840" width="15" style="289" bestFit="1" customWidth="1"/>
    <col min="14841" max="14856" width="16.1796875" style="289" bestFit="1" customWidth="1"/>
    <col min="14857" max="14862" width="17.36328125" style="289" bestFit="1" customWidth="1"/>
    <col min="14863" max="14873" width="18.54296875" style="289" bestFit="1" customWidth="1"/>
    <col min="14874" max="14874" width="16" style="289" bestFit="1" customWidth="1"/>
    <col min="14875" max="15088" width="9.26953125" style="289"/>
    <col min="15089" max="15089" width="45" style="289" customWidth="1"/>
    <col min="15090" max="15096" width="15" style="289" bestFit="1" customWidth="1"/>
    <col min="15097" max="15112" width="16.1796875" style="289" bestFit="1" customWidth="1"/>
    <col min="15113" max="15118" width="17.36328125" style="289" bestFit="1" customWidth="1"/>
    <col min="15119" max="15129" width="18.54296875" style="289" bestFit="1" customWidth="1"/>
    <col min="15130" max="15130" width="16" style="289" bestFit="1" customWidth="1"/>
    <col min="15131" max="15344" width="9.26953125" style="289"/>
    <col min="15345" max="15345" width="45" style="289" customWidth="1"/>
    <col min="15346" max="15352" width="15" style="289" bestFit="1" customWidth="1"/>
    <col min="15353" max="15368" width="16.1796875" style="289" bestFit="1" customWidth="1"/>
    <col min="15369" max="15374" width="17.36328125" style="289" bestFit="1" customWidth="1"/>
    <col min="15375" max="15385" width="18.54296875" style="289" bestFit="1" customWidth="1"/>
    <col min="15386" max="15386" width="16" style="289" bestFit="1" customWidth="1"/>
    <col min="15387" max="15600" width="9.26953125" style="289"/>
    <col min="15601" max="15601" width="45" style="289" customWidth="1"/>
    <col min="15602" max="15608" width="15" style="289" bestFit="1" customWidth="1"/>
    <col min="15609" max="15624" width="16.1796875" style="289" bestFit="1" customWidth="1"/>
    <col min="15625" max="15630" width="17.36328125" style="289" bestFit="1" customWidth="1"/>
    <col min="15631" max="15641" width="18.54296875" style="289" bestFit="1" customWidth="1"/>
    <col min="15642" max="15642" width="16" style="289" bestFit="1" customWidth="1"/>
    <col min="15643" max="15856" width="9.26953125" style="289"/>
    <col min="15857" max="15857" width="45" style="289" customWidth="1"/>
    <col min="15858" max="15864" width="15" style="289" bestFit="1" customWidth="1"/>
    <col min="15865" max="15880" width="16.1796875" style="289" bestFit="1" customWidth="1"/>
    <col min="15881" max="15886" width="17.36328125" style="289" bestFit="1" customWidth="1"/>
    <col min="15887" max="15897" width="18.54296875" style="289" bestFit="1" customWidth="1"/>
    <col min="15898" max="15898" width="16" style="289" bestFit="1" customWidth="1"/>
    <col min="15899" max="16112" width="9.26953125" style="289"/>
    <col min="16113" max="16113" width="45" style="289" customWidth="1"/>
    <col min="16114" max="16120" width="15" style="289" bestFit="1" customWidth="1"/>
    <col min="16121" max="16136" width="16.1796875" style="289" bestFit="1" customWidth="1"/>
    <col min="16137" max="16142" width="17.36328125" style="289" bestFit="1" customWidth="1"/>
    <col min="16143" max="16153" width="18.54296875" style="289" bestFit="1" customWidth="1"/>
    <col min="16154" max="16154" width="16" style="289" bestFit="1" customWidth="1"/>
    <col min="16155" max="16384" width="9.26953125" style="289"/>
  </cols>
  <sheetData>
    <row r="1" spans="1:19" s="136" customFormat="1" ht="15" customHeight="1">
      <c r="A1" s="136" t="s">
        <v>1966</v>
      </c>
    </row>
    <row r="2" spans="1:19" s="136" customFormat="1" ht="15" customHeight="1">
      <c r="A2" s="1163" t="s">
        <v>1888</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c r="S3" s="7"/>
    </row>
    <row r="4" spans="1:19" ht="15" customHeight="1">
      <c r="A4" s="896" t="s">
        <v>1889</v>
      </c>
      <c r="B4" s="916" t="s">
        <v>8</v>
      </c>
      <c r="C4" s="916" t="s">
        <v>8</v>
      </c>
      <c r="D4" s="907">
        <v>85.647494821787504</v>
      </c>
      <c r="E4" s="907">
        <v>84.348428100889592</v>
      </c>
      <c r="F4" s="907">
        <v>85.744194437906629</v>
      </c>
      <c r="G4" s="907">
        <v>90.362730191214695</v>
      </c>
      <c r="H4" s="907">
        <v>88.721112494485027</v>
      </c>
      <c r="I4" s="907">
        <v>90.160969495112909</v>
      </c>
      <c r="J4" s="907">
        <v>88.953153634855894</v>
      </c>
      <c r="K4" s="907">
        <v>93.049985903606284</v>
      </c>
      <c r="L4" s="907">
        <v>97.539002780006712</v>
      </c>
      <c r="M4" s="916" t="s">
        <v>8</v>
      </c>
      <c r="N4" s="916" t="s">
        <v>8</v>
      </c>
      <c r="O4" s="916" t="s">
        <v>8</v>
      </c>
      <c r="P4" s="916" t="s">
        <v>8</v>
      </c>
      <c r="Q4" s="916" t="s">
        <v>8</v>
      </c>
      <c r="S4" s="285" t="s">
        <v>13</v>
      </c>
    </row>
    <row r="5" spans="1:19" ht="15" customHeight="1">
      <c r="A5" s="896" t="s">
        <v>1890</v>
      </c>
      <c r="B5" s="916" t="s">
        <v>8</v>
      </c>
      <c r="C5" s="916" t="s">
        <v>8</v>
      </c>
      <c r="D5" s="907">
        <v>10.166897587913065</v>
      </c>
      <c r="E5" s="907">
        <v>10.227991182561713</v>
      </c>
      <c r="F5" s="907">
        <v>12.243213305355253</v>
      </c>
      <c r="G5" s="907">
        <v>12.701960065948395</v>
      </c>
      <c r="H5" s="907">
        <v>10.938412314665896</v>
      </c>
      <c r="I5" s="907">
        <v>12.214365740474346</v>
      </c>
      <c r="J5" s="907">
        <v>12.340106207794358</v>
      </c>
      <c r="K5" s="907">
        <v>12.356404431027443</v>
      </c>
      <c r="L5" s="907">
        <v>9.0974564408963072</v>
      </c>
      <c r="M5" s="916" t="s">
        <v>8</v>
      </c>
      <c r="N5" s="916" t="s">
        <v>8</v>
      </c>
      <c r="O5" s="916" t="s">
        <v>8</v>
      </c>
      <c r="P5" s="916" t="s">
        <v>8</v>
      </c>
      <c r="Q5" s="916" t="s">
        <v>8</v>
      </c>
      <c r="S5" s="499"/>
    </row>
    <row r="6" spans="1:19" ht="15" customHeight="1">
      <c r="A6" s="896" t="s">
        <v>1891</v>
      </c>
      <c r="B6" s="916" t="s">
        <v>8</v>
      </c>
      <c r="C6" s="916" t="s">
        <v>8</v>
      </c>
      <c r="D6" s="907">
        <v>15.876016808715345</v>
      </c>
      <c r="E6" s="907">
        <v>16.850006764464975</v>
      </c>
      <c r="F6" s="907">
        <v>16.928829592614694</v>
      </c>
      <c r="G6" s="907">
        <v>19.377915413545324</v>
      </c>
      <c r="H6" s="907">
        <v>20.257082312926311</v>
      </c>
      <c r="I6" s="907">
        <v>11.903142039312282</v>
      </c>
      <c r="J6" s="907">
        <v>24.514054604988026</v>
      </c>
      <c r="K6" s="907">
        <v>13.357545872777299</v>
      </c>
      <c r="L6" s="907">
        <v>16.218640901731977</v>
      </c>
      <c r="M6" s="916" t="s">
        <v>8</v>
      </c>
      <c r="N6" s="916" t="s">
        <v>8</v>
      </c>
      <c r="O6" s="916" t="s">
        <v>8</v>
      </c>
      <c r="P6" s="916" t="s">
        <v>8</v>
      </c>
      <c r="Q6" s="916" t="s">
        <v>8</v>
      </c>
    </row>
    <row r="7" spans="1:19" ht="15" customHeight="1">
      <c r="A7" s="896" t="s">
        <v>1892</v>
      </c>
      <c r="B7" s="916" t="s">
        <v>8</v>
      </c>
      <c r="C7" s="916" t="s">
        <v>8</v>
      </c>
      <c r="D7" s="907">
        <v>14.327876139947193</v>
      </c>
      <c r="E7" s="907">
        <v>19.225278113077852</v>
      </c>
      <c r="F7" s="907">
        <v>17.684150748114895</v>
      </c>
      <c r="G7" s="907">
        <v>16.861918051516209</v>
      </c>
      <c r="H7" s="907">
        <v>16.791654449613912</v>
      </c>
      <c r="I7" s="907">
        <v>20.00248540549584</v>
      </c>
      <c r="J7" s="907">
        <v>18.848118734894971</v>
      </c>
      <c r="K7" s="907">
        <v>21.437868771728123</v>
      </c>
      <c r="L7" s="907">
        <v>17.478198965069076</v>
      </c>
      <c r="M7" s="916" t="s">
        <v>8</v>
      </c>
      <c r="N7" s="916" t="s">
        <v>8</v>
      </c>
      <c r="O7" s="916" t="s">
        <v>8</v>
      </c>
      <c r="P7" s="916" t="s">
        <v>8</v>
      </c>
      <c r="Q7" s="916" t="s">
        <v>8</v>
      </c>
    </row>
    <row r="8" spans="1:19" ht="15" customHeight="1">
      <c r="A8" s="896" t="s">
        <v>1893</v>
      </c>
      <c r="B8" s="916" t="s">
        <v>8</v>
      </c>
      <c r="C8" s="916" t="s">
        <v>8</v>
      </c>
      <c r="D8" s="907">
        <v>26.018285358363102</v>
      </c>
      <c r="E8" s="907">
        <v>30.651704160994122</v>
      </c>
      <c r="F8" s="907">
        <v>32.600388083991461</v>
      </c>
      <c r="G8" s="907">
        <v>39.30452372222463</v>
      </c>
      <c r="H8" s="907">
        <v>36.708261571691146</v>
      </c>
      <c r="I8" s="907">
        <v>34.28096268039539</v>
      </c>
      <c r="J8" s="907">
        <v>44.655433182533265</v>
      </c>
      <c r="K8" s="907">
        <v>40.201804979139162</v>
      </c>
      <c r="L8" s="907">
        <v>40.33329908770407</v>
      </c>
      <c r="M8" s="916" t="s">
        <v>8</v>
      </c>
      <c r="N8" s="916" t="s">
        <v>8</v>
      </c>
      <c r="O8" s="916" t="s">
        <v>8</v>
      </c>
      <c r="P8" s="916" t="s">
        <v>8</v>
      </c>
      <c r="Q8" s="916" t="s">
        <v>8</v>
      </c>
    </row>
    <row r="9" spans="1:19" s="136" customFormat="1" ht="15" customHeight="1">
      <c r="A9" s="898" t="s">
        <v>1857</v>
      </c>
      <c r="B9" s="908">
        <v>100</v>
      </c>
      <c r="C9" s="908">
        <v>100</v>
      </c>
      <c r="D9" s="908">
        <v>100</v>
      </c>
      <c r="E9" s="908">
        <v>100</v>
      </c>
      <c r="F9" s="908">
        <v>100</v>
      </c>
      <c r="G9" s="908">
        <v>100</v>
      </c>
      <c r="H9" s="908">
        <v>100</v>
      </c>
      <c r="I9" s="908">
        <v>100</v>
      </c>
      <c r="J9" s="908">
        <v>100</v>
      </c>
      <c r="K9" s="908">
        <v>100</v>
      </c>
      <c r="L9" s="908">
        <v>100</v>
      </c>
      <c r="M9" s="908">
        <v>100</v>
      </c>
      <c r="N9" s="908">
        <v>100</v>
      </c>
      <c r="O9" s="908">
        <v>100</v>
      </c>
      <c r="P9" s="908">
        <v>100</v>
      </c>
      <c r="Q9" s="908">
        <v>100</v>
      </c>
    </row>
    <row r="11" spans="1:19" s="287" customFormat="1" ht="15" customHeight="1">
      <c r="A11" s="287" t="s">
        <v>1935</v>
      </c>
    </row>
  </sheetData>
  <mergeCells count="2">
    <mergeCell ref="A2:A3"/>
    <mergeCell ref="B2:Q2"/>
  </mergeCells>
  <hyperlinks>
    <hyperlink ref="S4" location="'Content Page'!A1" display="Back to Content Page"/>
  </hyperlinks>
  <pageMargins left="0.7" right="0.7" top="0.75" bottom="0.75" header="0.3" footer="0.3"/>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zoomScale="93" zoomScaleNormal="93" workbookViewId="0">
      <selection activeCell="A9" sqref="A9"/>
    </sheetView>
  </sheetViews>
  <sheetFormatPr defaultRowHeight="15" customHeight="1"/>
  <cols>
    <col min="1" max="1" width="52.26953125" style="289" customWidth="1"/>
    <col min="2" max="17" width="9.7265625" style="289" customWidth="1"/>
    <col min="18" max="19" width="13.1796875" style="289" bestFit="1" customWidth="1"/>
    <col min="20" max="21" width="13.81640625" style="289" bestFit="1" customWidth="1"/>
    <col min="22" max="23" width="13.1796875" style="289" bestFit="1" customWidth="1"/>
    <col min="24" max="24" width="13.81640625" style="289" bestFit="1" customWidth="1"/>
    <col min="25" max="240" width="9.26953125" style="289"/>
    <col min="241" max="241" width="53.7265625" style="289" customWidth="1"/>
    <col min="242" max="242" width="13.1796875" style="289" bestFit="1" customWidth="1"/>
    <col min="243" max="244" width="13.81640625" style="289" bestFit="1" customWidth="1"/>
    <col min="245" max="246" width="13.1796875" style="289" bestFit="1" customWidth="1"/>
    <col min="247" max="248" width="13.81640625" style="289" bestFit="1" customWidth="1"/>
    <col min="249" max="249" width="13.1796875" style="289" bestFit="1" customWidth="1"/>
    <col min="250" max="259" width="13.81640625" style="289" bestFit="1" customWidth="1"/>
    <col min="260" max="260" width="13.1796875" style="289" bestFit="1" customWidth="1"/>
    <col min="261" max="261" width="13.81640625" style="289" bestFit="1" customWidth="1"/>
    <col min="262" max="262" width="13.1796875" style="289" bestFit="1" customWidth="1"/>
    <col min="263" max="265" width="13.81640625" style="289" bestFit="1" customWidth="1"/>
    <col min="266" max="266" width="13.1796875" style="289" bestFit="1" customWidth="1"/>
    <col min="267" max="267" width="13.81640625" style="289" bestFit="1" customWidth="1"/>
    <col min="268" max="268" width="13.1796875" style="289" bestFit="1" customWidth="1"/>
    <col min="269" max="273" width="13.81640625" style="289" bestFit="1" customWidth="1"/>
    <col min="274" max="275" width="13.1796875" style="289" bestFit="1" customWidth="1"/>
    <col min="276" max="277" width="13.81640625" style="289" bestFit="1" customWidth="1"/>
    <col min="278" max="279" width="13.1796875" style="289" bestFit="1" customWidth="1"/>
    <col min="280" max="280" width="13.81640625" style="289" bestFit="1" customWidth="1"/>
    <col min="281" max="496" width="9.26953125" style="289"/>
    <col min="497" max="497" width="53.7265625" style="289" customWidth="1"/>
    <col min="498" max="498" width="13.1796875" style="289" bestFit="1" customWidth="1"/>
    <col min="499" max="500" width="13.81640625" style="289" bestFit="1" customWidth="1"/>
    <col min="501" max="502" width="13.1796875" style="289" bestFit="1" customWidth="1"/>
    <col min="503" max="504" width="13.81640625" style="289" bestFit="1" customWidth="1"/>
    <col min="505" max="505" width="13.1796875" style="289" bestFit="1" customWidth="1"/>
    <col min="506" max="515" width="13.81640625" style="289" bestFit="1" customWidth="1"/>
    <col min="516" max="516" width="13.1796875" style="289" bestFit="1" customWidth="1"/>
    <col min="517" max="517" width="13.81640625" style="289" bestFit="1" customWidth="1"/>
    <col min="518" max="518" width="13.1796875" style="289" bestFit="1" customWidth="1"/>
    <col min="519" max="521" width="13.81640625" style="289" bestFit="1" customWidth="1"/>
    <col min="522" max="522" width="13.1796875" style="289" bestFit="1" customWidth="1"/>
    <col min="523" max="523" width="13.81640625" style="289" bestFit="1" customWidth="1"/>
    <col min="524" max="524" width="13.1796875" style="289" bestFit="1" customWidth="1"/>
    <col min="525" max="529" width="13.81640625" style="289" bestFit="1" customWidth="1"/>
    <col min="530" max="531" width="13.1796875" style="289" bestFit="1" customWidth="1"/>
    <col min="532" max="533" width="13.81640625" style="289" bestFit="1" customWidth="1"/>
    <col min="534" max="535" width="13.1796875" style="289" bestFit="1" customWidth="1"/>
    <col min="536" max="536" width="13.81640625" style="289" bestFit="1" customWidth="1"/>
    <col min="537" max="752" width="9.26953125" style="289"/>
    <col min="753" max="753" width="53.7265625" style="289" customWidth="1"/>
    <col min="754" max="754" width="13.1796875" style="289" bestFit="1" customWidth="1"/>
    <col min="755" max="756" width="13.81640625" style="289" bestFit="1" customWidth="1"/>
    <col min="757" max="758" width="13.1796875" style="289" bestFit="1" customWidth="1"/>
    <col min="759" max="760" width="13.81640625" style="289" bestFit="1" customWidth="1"/>
    <col min="761" max="761" width="13.1796875" style="289" bestFit="1" customWidth="1"/>
    <col min="762" max="771" width="13.81640625" style="289" bestFit="1" customWidth="1"/>
    <col min="772" max="772" width="13.1796875" style="289" bestFit="1" customWidth="1"/>
    <col min="773" max="773" width="13.81640625" style="289" bestFit="1" customWidth="1"/>
    <col min="774" max="774" width="13.1796875" style="289" bestFit="1" customWidth="1"/>
    <col min="775" max="777" width="13.81640625" style="289" bestFit="1" customWidth="1"/>
    <col min="778" max="778" width="13.1796875" style="289" bestFit="1" customWidth="1"/>
    <col min="779" max="779" width="13.81640625" style="289" bestFit="1" customWidth="1"/>
    <col min="780" max="780" width="13.1796875" style="289" bestFit="1" customWidth="1"/>
    <col min="781" max="785" width="13.81640625" style="289" bestFit="1" customWidth="1"/>
    <col min="786" max="787" width="13.1796875" style="289" bestFit="1" customWidth="1"/>
    <col min="788" max="789" width="13.81640625" style="289" bestFit="1" customWidth="1"/>
    <col min="790" max="791" width="13.1796875" style="289" bestFit="1" customWidth="1"/>
    <col min="792" max="792" width="13.81640625" style="289" bestFit="1" customWidth="1"/>
    <col min="793" max="1008" width="9.26953125" style="289"/>
    <col min="1009" max="1009" width="53.7265625" style="289" customWidth="1"/>
    <col min="1010" max="1010" width="13.1796875" style="289" bestFit="1" customWidth="1"/>
    <col min="1011" max="1012" width="13.81640625" style="289" bestFit="1" customWidth="1"/>
    <col min="1013" max="1014" width="13.1796875" style="289" bestFit="1" customWidth="1"/>
    <col min="1015" max="1016" width="13.81640625" style="289" bestFit="1" customWidth="1"/>
    <col min="1017" max="1017" width="13.1796875" style="289" bestFit="1" customWidth="1"/>
    <col min="1018" max="1027" width="13.81640625" style="289" bestFit="1" customWidth="1"/>
    <col min="1028" max="1028" width="13.1796875" style="289" bestFit="1" customWidth="1"/>
    <col min="1029" max="1029" width="13.81640625" style="289" bestFit="1" customWidth="1"/>
    <col min="1030" max="1030" width="13.1796875" style="289" bestFit="1" customWidth="1"/>
    <col min="1031" max="1033" width="13.81640625" style="289" bestFit="1" customWidth="1"/>
    <col min="1034" max="1034" width="13.1796875" style="289" bestFit="1" customWidth="1"/>
    <col min="1035" max="1035" width="13.81640625" style="289" bestFit="1" customWidth="1"/>
    <col min="1036" max="1036" width="13.1796875" style="289" bestFit="1" customWidth="1"/>
    <col min="1037" max="1041" width="13.81640625" style="289" bestFit="1" customWidth="1"/>
    <col min="1042" max="1043" width="13.1796875" style="289" bestFit="1" customWidth="1"/>
    <col min="1044" max="1045" width="13.81640625" style="289" bestFit="1" customWidth="1"/>
    <col min="1046" max="1047" width="13.1796875" style="289" bestFit="1" customWidth="1"/>
    <col min="1048" max="1048" width="13.81640625" style="289" bestFit="1" customWidth="1"/>
    <col min="1049" max="1264" width="9.26953125" style="289"/>
    <col min="1265" max="1265" width="53.7265625" style="289" customWidth="1"/>
    <col min="1266" max="1266" width="13.1796875" style="289" bestFit="1" customWidth="1"/>
    <col min="1267" max="1268" width="13.81640625" style="289" bestFit="1" customWidth="1"/>
    <col min="1269" max="1270" width="13.1796875" style="289" bestFit="1" customWidth="1"/>
    <col min="1271" max="1272" width="13.81640625" style="289" bestFit="1" customWidth="1"/>
    <col min="1273" max="1273" width="13.1796875" style="289" bestFit="1" customWidth="1"/>
    <col min="1274" max="1283" width="13.81640625" style="289" bestFit="1" customWidth="1"/>
    <col min="1284" max="1284" width="13.1796875" style="289" bestFit="1" customWidth="1"/>
    <col min="1285" max="1285" width="13.81640625" style="289" bestFit="1" customWidth="1"/>
    <col min="1286" max="1286" width="13.1796875" style="289" bestFit="1" customWidth="1"/>
    <col min="1287" max="1289" width="13.81640625" style="289" bestFit="1" customWidth="1"/>
    <col min="1290" max="1290" width="13.1796875" style="289" bestFit="1" customWidth="1"/>
    <col min="1291" max="1291" width="13.81640625" style="289" bestFit="1" customWidth="1"/>
    <col min="1292" max="1292" width="13.1796875" style="289" bestFit="1" customWidth="1"/>
    <col min="1293" max="1297" width="13.81640625" style="289" bestFit="1" customWidth="1"/>
    <col min="1298" max="1299" width="13.1796875" style="289" bestFit="1" customWidth="1"/>
    <col min="1300" max="1301" width="13.81640625" style="289" bestFit="1" customWidth="1"/>
    <col min="1302" max="1303" width="13.1796875" style="289" bestFit="1" customWidth="1"/>
    <col min="1304" max="1304" width="13.81640625" style="289" bestFit="1" customWidth="1"/>
    <col min="1305" max="1520" width="9.26953125" style="289"/>
    <col min="1521" max="1521" width="53.7265625" style="289" customWidth="1"/>
    <col min="1522" max="1522" width="13.1796875" style="289" bestFit="1" customWidth="1"/>
    <col min="1523" max="1524" width="13.81640625" style="289" bestFit="1" customWidth="1"/>
    <col min="1525" max="1526" width="13.1796875" style="289" bestFit="1" customWidth="1"/>
    <col min="1527" max="1528" width="13.81640625" style="289" bestFit="1" customWidth="1"/>
    <col min="1529" max="1529" width="13.1796875" style="289" bestFit="1" customWidth="1"/>
    <col min="1530" max="1539" width="13.81640625" style="289" bestFit="1" customWidth="1"/>
    <col min="1540" max="1540" width="13.1796875" style="289" bestFit="1" customWidth="1"/>
    <col min="1541" max="1541" width="13.81640625" style="289" bestFit="1" customWidth="1"/>
    <col min="1542" max="1542" width="13.1796875" style="289" bestFit="1" customWidth="1"/>
    <col min="1543" max="1545" width="13.81640625" style="289" bestFit="1" customWidth="1"/>
    <col min="1546" max="1546" width="13.1796875" style="289" bestFit="1" customWidth="1"/>
    <col min="1547" max="1547" width="13.81640625" style="289" bestFit="1" customWidth="1"/>
    <col min="1548" max="1548" width="13.1796875" style="289" bestFit="1" customWidth="1"/>
    <col min="1549" max="1553" width="13.81640625" style="289" bestFit="1" customWidth="1"/>
    <col min="1554" max="1555" width="13.1796875" style="289" bestFit="1" customWidth="1"/>
    <col min="1556" max="1557" width="13.81640625" style="289" bestFit="1" customWidth="1"/>
    <col min="1558" max="1559" width="13.1796875" style="289" bestFit="1" customWidth="1"/>
    <col min="1560" max="1560" width="13.81640625" style="289" bestFit="1" customWidth="1"/>
    <col min="1561" max="1776" width="9.26953125" style="289"/>
    <col min="1777" max="1777" width="53.7265625" style="289" customWidth="1"/>
    <col min="1778" max="1778" width="13.1796875" style="289" bestFit="1" customWidth="1"/>
    <col min="1779" max="1780" width="13.81640625" style="289" bestFit="1" customWidth="1"/>
    <col min="1781" max="1782" width="13.1796875" style="289" bestFit="1" customWidth="1"/>
    <col min="1783" max="1784" width="13.81640625" style="289" bestFit="1" customWidth="1"/>
    <col min="1785" max="1785" width="13.1796875" style="289" bestFit="1" customWidth="1"/>
    <col min="1786" max="1795" width="13.81640625" style="289" bestFit="1" customWidth="1"/>
    <col min="1796" max="1796" width="13.1796875" style="289" bestFit="1" customWidth="1"/>
    <col min="1797" max="1797" width="13.81640625" style="289" bestFit="1" customWidth="1"/>
    <col min="1798" max="1798" width="13.1796875" style="289" bestFit="1" customWidth="1"/>
    <col min="1799" max="1801" width="13.81640625" style="289" bestFit="1" customWidth="1"/>
    <col min="1802" max="1802" width="13.1796875" style="289" bestFit="1" customWidth="1"/>
    <col min="1803" max="1803" width="13.81640625" style="289" bestFit="1" customWidth="1"/>
    <col min="1804" max="1804" width="13.1796875" style="289" bestFit="1" customWidth="1"/>
    <col min="1805" max="1809" width="13.81640625" style="289" bestFit="1" customWidth="1"/>
    <col min="1810" max="1811" width="13.1796875" style="289" bestFit="1" customWidth="1"/>
    <col min="1812" max="1813" width="13.81640625" style="289" bestFit="1" customWidth="1"/>
    <col min="1814" max="1815" width="13.1796875" style="289" bestFit="1" customWidth="1"/>
    <col min="1816" max="1816" width="13.81640625" style="289" bestFit="1" customWidth="1"/>
    <col min="1817" max="2032" width="9.26953125" style="289"/>
    <col min="2033" max="2033" width="53.7265625" style="289" customWidth="1"/>
    <col min="2034" max="2034" width="13.1796875" style="289" bestFit="1" customWidth="1"/>
    <col min="2035" max="2036" width="13.81640625" style="289" bestFit="1" customWidth="1"/>
    <col min="2037" max="2038" width="13.1796875" style="289" bestFit="1" customWidth="1"/>
    <col min="2039" max="2040" width="13.81640625" style="289" bestFit="1" customWidth="1"/>
    <col min="2041" max="2041" width="13.1796875" style="289" bestFit="1" customWidth="1"/>
    <col min="2042" max="2051" width="13.81640625" style="289" bestFit="1" customWidth="1"/>
    <col min="2052" max="2052" width="13.1796875" style="289" bestFit="1" customWidth="1"/>
    <col min="2053" max="2053" width="13.81640625" style="289" bestFit="1" customWidth="1"/>
    <col min="2054" max="2054" width="13.1796875" style="289" bestFit="1" customWidth="1"/>
    <col min="2055" max="2057" width="13.81640625" style="289" bestFit="1" customWidth="1"/>
    <col min="2058" max="2058" width="13.1796875" style="289" bestFit="1" customWidth="1"/>
    <col min="2059" max="2059" width="13.81640625" style="289" bestFit="1" customWidth="1"/>
    <col min="2060" max="2060" width="13.1796875" style="289" bestFit="1" customWidth="1"/>
    <col min="2061" max="2065" width="13.81640625" style="289" bestFit="1" customWidth="1"/>
    <col min="2066" max="2067" width="13.1796875" style="289" bestFit="1" customWidth="1"/>
    <col min="2068" max="2069" width="13.81640625" style="289" bestFit="1" customWidth="1"/>
    <col min="2070" max="2071" width="13.1796875" style="289" bestFit="1" customWidth="1"/>
    <col min="2072" max="2072" width="13.81640625" style="289" bestFit="1" customWidth="1"/>
    <col min="2073" max="2288" width="9.26953125" style="289"/>
    <col min="2289" max="2289" width="53.7265625" style="289" customWidth="1"/>
    <col min="2290" max="2290" width="13.1796875" style="289" bestFit="1" customWidth="1"/>
    <col min="2291" max="2292" width="13.81640625" style="289" bestFit="1" customWidth="1"/>
    <col min="2293" max="2294" width="13.1796875" style="289" bestFit="1" customWidth="1"/>
    <col min="2295" max="2296" width="13.81640625" style="289" bestFit="1" customWidth="1"/>
    <col min="2297" max="2297" width="13.1796875" style="289" bestFit="1" customWidth="1"/>
    <col min="2298" max="2307" width="13.81640625" style="289" bestFit="1" customWidth="1"/>
    <col min="2308" max="2308" width="13.1796875" style="289" bestFit="1" customWidth="1"/>
    <col min="2309" max="2309" width="13.81640625" style="289" bestFit="1" customWidth="1"/>
    <col min="2310" max="2310" width="13.1796875" style="289" bestFit="1" customWidth="1"/>
    <col min="2311" max="2313" width="13.81640625" style="289" bestFit="1" customWidth="1"/>
    <col min="2314" max="2314" width="13.1796875" style="289" bestFit="1" customWidth="1"/>
    <col min="2315" max="2315" width="13.81640625" style="289" bestFit="1" customWidth="1"/>
    <col min="2316" max="2316" width="13.1796875" style="289" bestFit="1" customWidth="1"/>
    <col min="2317" max="2321" width="13.81640625" style="289" bestFit="1" customWidth="1"/>
    <col min="2322" max="2323" width="13.1796875" style="289" bestFit="1" customWidth="1"/>
    <col min="2324" max="2325" width="13.81640625" style="289" bestFit="1" customWidth="1"/>
    <col min="2326" max="2327" width="13.1796875" style="289" bestFit="1" customWidth="1"/>
    <col min="2328" max="2328" width="13.81640625" style="289" bestFit="1" customWidth="1"/>
    <col min="2329" max="2544" width="9.26953125" style="289"/>
    <col min="2545" max="2545" width="53.7265625" style="289" customWidth="1"/>
    <col min="2546" max="2546" width="13.1796875" style="289" bestFit="1" customWidth="1"/>
    <col min="2547" max="2548" width="13.81640625" style="289" bestFit="1" customWidth="1"/>
    <col min="2549" max="2550" width="13.1796875" style="289" bestFit="1" customWidth="1"/>
    <col min="2551" max="2552" width="13.81640625" style="289" bestFit="1" customWidth="1"/>
    <col min="2553" max="2553" width="13.1796875" style="289" bestFit="1" customWidth="1"/>
    <col min="2554" max="2563" width="13.81640625" style="289" bestFit="1" customWidth="1"/>
    <col min="2564" max="2564" width="13.1796875" style="289" bestFit="1" customWidth="1"/>
    <col min="2565" max="2565" width="13.81640625" style="289" bestFit="1" customWidth="1"/>
    <col min="2566" max="2566" width="13.1796875" style="289" bestFit="1" customWidth="1"/>
    <col min="2567" max="2569" width="13.81640625" style="289" bestFit="1" customWidth="1"/>
    <col min="2570" max="2570" width="13.1796875" style="289" bestFit="1" customWidth="1"/>
    <col min="2571" max="2571" width="13.81640625" style="289" bestFit="1" customWidth="1"/>
    <col min="2572" max="2572" width="13.1796875" style="289" bestFit="1" customWidth="1"/>
    <col min="2573" max="2577" width="13.81640625" style="289" bestFit="1" customWidth="1"/>
    <col min="2578" max="2579" width="13.1796875" style="289" bestFit="1" customWidth="1"/>
    <col min="2580" max="2581" width="13.81640625" style="289" bestFit="1" customWidth="1"/>
    <col min="2582" max="2583" width="13.1796875" style="289" bestFit="1" customWidth="1"/>
    <col min="2584" max="2584" width="13.81640625" style="289" bestFit="1" customWidth="1"/>
    <col min="2585" max="2800" width="9.26953125" style="289"/>
    <col min="2801" max="2801" width="53.7265625" style="289" customWidth="1"/>
    <col min="2802" max="2802" width="13.1796875" style="289" bestFit="1" customWidth="1"/>
    <col min="2803" max="2804" width="13.81640625" style="289" bestFit="1" customWidth="1"/>
    <col min="2805" max="2806" width="13.1796875" style="289" bestFit="1" customWidth="1"/>
    <col min="2807" max="2808" width="13.81640625" style="289" bestFit="1" customWidth="1"/>
    <col min="2809" max="2809" width="13.1796875" style="289" bestFit="1" customWidth="1"/>
    <col min="2810" max="2819" width="13.81640625" style="289" bestFit="1" customWidth="1"/>
    <col min="2820" max="2820" width="13.1796875" style="289" bestFit="1" customWidth="1"/>
    <col min="2821" max="2821" width="13.81640625" style="289" bestFit="1" customWidth="1"/>
    <col min="2822" max="2822" width="13.1796875" style="289" bestFit="1" customWidth="1"/>
    <col min="2823" max="2825" width="13.81640625" style="289" bestFit="1" customWidth="1"/>
    <col min="2826" max="2826" width="13.1796875" style="289" bestFit="1" customWidth="1"/>
    <col min="2827" max="2827" width="13.81640625" style="289" bestFit="1" customWidth="1"/>
    <col min="2828" max="2828" width="13.1796875" style="289" bestFit="1" customWidth="1"/>
    <col min="2829" max="2833" width="13.81640625" style="289" bestFit="1" customWidth="1"/>
    <col min="2834" max="2835" width="13.1796875" style="289" bestFit="1" customWidth="1"/>
    <col min="2836" max="2837" width="13.81640625" style="289" bestFit="1" customWidth="1"/>
    <col min="2838" max="2839" width="13.1796875" style="289" bestFit="1" customWidth="1"/>
    <col min="2840" max="2840" width="13.81640625" style="289" bestFit="1" customWidth="1"/>
    <col min="2841" max="3056" width="9.26953125" style="289"/>
    <col min="3057" max="3057" width="53.7265625" style="289" customWidth="1"/>
    <col min="3058" max="3058" width="13.1796875" style="289" bestFit="1" customWidth="1"/>
    <col min="3059" max="3060" width="13.81640625" style="289" bestFit="1" customWidth="1"/>
    <col min="3061" max="3062" width="13.1796875" style="289" bestFit="1" customWidth="1"/>
    <col min="3063" max="3064" width="13.81640625" style="289" bestFit="1" customWidth="1"/>
    <col min="3065" max="3065" width="13.1796875" style="289" bestFit="1" customWidth="1"/>
    <col min="3066" max="3075" width="13.81640625" style="289" bestFit="1" customWidth="1"/>
    <col min="3076" max="3076" width="13.1796875" style="289" bestFit="1" customWidth="1"/>
    <col min="3077" max="3077" width="13.81640625" style="289" bestFit="1" customWidth="1"/>
    <col min="3078" max="3078" width="13.1796875" style="289" bestFit="1" customWidth="1"/>
    <col min="3079" max="3081" width="13.81640625" style="289" bestFit="1" customWidth="1"/>
    <col min="3082" max="3082" width="13.1796875" style="289" bestFit="1" customWidth="1"/>
    <col min="3083" max="3083" width="13.81640625" style="289" bestFit="1" customWidth="1"/>
    <col min="3084" max="3084" width="13.1796875" style="289" bestFit="1" customWidth="1"/>
    <col min="3085" max="3089" width="13.81640625" style="289" bestFit="1" customWidth="1"/>
    <col min="3090" max="3091" width="13.1796875" style="289" bestFit="1" customWidth="1"/>
    <col min="3092" max="3093" width="13.81640625" style="289" bestFit="1" customWidth="1"/>
    <col min="3094" max="3095" width="13.1796875" style="289" bestFit="1" customWidth="1"/>
    <col min="3096" max="3096" width="13.81640625" style="289" bestFit="1" customWidth="1"/>
    <col min="3097" max="3312" width="9.26953125" style="289"/>
    <col min="3313" max="3313" width="53.7265625" style="289" customWidth="1"/>
    <col min="3314" max="3314" width="13.1796875" style="289" bestFit="1" customWidth="1"/>
    <col min="3315" max="3316" width="13.81640625" style="289" bestFit="1" customWidth="1"/>
    <col min="3317" max="3318" width="13.1796875" style="289" bestFit="1" customWidth="1"/>
    <col min="3319" max="3320" width="13.81640625" style="289" bestFit="1" customWidth="1"/>
    <col min="3321" max="3321" width="13.1796875" style="289" bestFit="1" customWidth="1"/>
    <col min="3322" max="3331" width="13.81640625" style="289" bestFit="1" customWidth="1"/>
    <col min="3332" max="3332" width="13.1796875" style="289" bestFit="1" customWidth="1"/>
    <col min="3333" max="3333" width="13.81640625" style="289" bestFit="1" customWidth="1"/>
    <col min="3334" max="3334" width="13.1796875" style="289" bestFit="1" customWidth="1"/>
    <col min="3335" max="3337" width="13.81640625" style="289" bestFit="1" customWidth="1"/>
    <col min="3338" max="3338" width="13.1796875" style="289" bestFit="1" customWidth="1"/>
    <col min="3339" max="3339" width="13.81640625" style="289" bestFit="1" customWidth="1"/>
    <col min="3340" max="3340" width="13.1796875" style="289" bestFit="1" customWidth="1"/>
    <col min="3341" max="3345" width="13.81640625" style="289" bestFit="1" customWidth="1"/>
    <col min="3346" max="3347" width="13.1796875" style="289" bestFit="1" customWidth="1"/>
    <col min="3348" max="3349" width="13.81640625" style="289" bestFit="1" customWidth="1"/>
    <col min="3350" max="3351" width="13.1796875" style="289" bestFit="1" customWidth="1"/>
    <col min="3352" max="3352" width="13.81640625" style="289" bestFit="1" customWidth="1"/>
    <col min="3353" max="3568" width="9.26953125" style="289"/>
    <col min="3569" max="3569" width="53.7265625" style="289" customWidth="1"/>
    <col min="3570" max="3570" width="13.1796875" style="289" bestFit="1" customWidth="1"/>
    <col min="3571" max="3572" width="13.81640625" style="289" bestFit="1" customWidth="1"/>
    <col min="3573" max="3574" width="13.1796875" style="289" bestFit="1" customWidth="1"/>
    <col min="3575" max="3576" width="13.81640625" style="289" bestFit="1" customWidth="1"/>
    <col min="3577" max="3577" width="13.1796875" style="289" bestFit="1" customWidth="1"/>
    <col min="3578" max="3587" width="13.81640625" style="289" bestFit="1" customWidth="1"/>
    <col min="3588" max="3588" width="13.1796875" style="289" bestFit="1" customWidth="1"/>
    <col min="3589" max="3589" width="13.81640625" style="289" bestFit="1" customWidth="1"/>
    <col min="3590" max="3590" width="13.1796875" style="289" bestFit="1" customWidth="1"/>
    <col min="3591" max="3593" width="13.81640625" style="289" bestFit="1" customWidth="1"/>
    <col min="3594" max="3594" width="13.1796875" style="289" bestFit="1" customWidth="1"/>
    <col min="3595" max="3595" width="13.81640625" style="289" bestFit="1" customWidth="1"/>
    <col min="3596" max="3596" width="13.1796875" style="289" bestFit="1" customWidth="1"/>
    <col min="3597" max="3601" width="13.81640625" style="289" bestFit="1" customWidth="1"/>
    <col min="3602" max="3603" width="13.1796875" style="289" bestFit="1" customWidth="1"/>
    <col min="3604" max="3605" width="13.81640625" style="289" bestFit="1" customWidth="1"/>
    <col min="3606" max="3607" width="13.1796875" style="289" bestFit="1" customWidth="1"/>
    <col min="3608" max="3608" width="13.81640625" style="289" bestFit="1" customWidth="1"/>
    <col min="3609" max="3824" width="9.26953125" style="289"/>
    <col min="3825" max="3825" width="53.7265625" style="289" customWidth="1"/>
    <col min="3826" max="3826" width="13.1796875" style="289" bestFit="1" customWidth="1"/>
    <col min="3827" max="3828" width="13.81640625" style="289" bestFit="1" customWidth="1"/>
    <col min="3829" max="3830" width="13.1796875" style="289" bestFit="1" customWidth="1"/>
    <col min="3831" max="3832" width="13.81640625" style="289" bestFit="1" customWidth="1"/>
    <col min="3833" max="3833" width="13.1796875" style="289" bestFit="1" customWidth="1"/>
    <col min="3834" max="3843" width="13.81640625" style="289" bestFit="1" customWidth="1"/>
    <col min="3844" max="3844" width="13.1796875" style="289" bestFit="1" customWidth="1"/>
    <col min="3845" max="3845" width="13.81640625" style="289" bestFit="1" customWidth="1"/>
    <col min="3846" max="3846" width="13.1796875" style="289" bestFit="1" customWidth="1"/>
    <col min="3847" max="3849" width="13.81640625" style="289" bestFit="1" customWidth="1"/>
    <col min="3850" max="3850" width="13.1796875" style="289" bestFit="1" customWidth="1"/>
    <col min="3851" max="3851" width="13.81640625" style="289" bestFit="1" customWidth="1"/>
    <col min="3852" max="3852" width="13.1796875" style="289" bestFit="1" customWidth="1"/>
    <col min="3853" max="3857" width="13.81640625" style="289" bestFit="1" customWidth="1"/>
    <col min="3858" max="3859" width="13.1796875" style="289" bestFit="1" customWidth="1"/>
    <col min="3860" max="3861" width="13.81640625" style="289" bestFit="1" customWidth="1"/>
    <col min="3862" max="3863" width="13.1796875" style="289" bestFit="1" customWidth="1"/>
    <col min="3864" max="3864" width="13.81640625" style="289" bestFit="1" customWidth="1"/>
    <col min="3865" max="4080" width="9.26953125" style="289"/>
    <col min="4081" max="4081" width="53.7265625" style="289" customWidth="1"/>
    <col min="4082" max="4082" width="13.1796875" style="289" bestFit="1" customWidth="1"/>
    <col min="4083" max="4084" width="13.81640625" style="289" bestFit="1" customWidth="1"/>
    <col min="4085" max="4086" width="13.1796875" style="289" bestFit="1" customWidth="1"/>
    <col min="4087" max="4088" width="13.81640625" style="289" bestFit="1" customWidth="1"/>
    <col min="4089" max="4089" width="13.1796875" style="289" bestFit="1" customWidth="1"/>
    <col min="4090" max="4099" width="13.81640625" style="289" bestFit="1" customWidth="1"/>
    <col min="4100" max="4100" width="13.1796875" style="289" bestFit="1" customWidth="1"/>
    <col min="4101" max="4101" width="13.81640625" style="289" bestFit="1" customWidth="1"/>
    <col min="4102" max="4102" width="13.1796875" style="289" bestFit="1" customWidth="1"/>
    <col min="4103" max="4105" width="13.81640625" style="289" bestFit="1" customWidth="1"/>
    <col min="4106" max="4106" width="13.1796875" style="289" bestFit="1" customWidth="1"/>
    <col min="4107" max="4107" width="13.81640625" style="289" bestFit="1" customWidth="1"/>
    <col min="4108" max="4108" width="13.1796875" style="289" bestFit="1" customWidth="1"/>
    <col min="4109" max="4113" width="13.81640625" style="289" bestFit="1" customWidth="1"/>
    <col min="4114" max="4115" width="13.1796875" style="289" bestFit="1" customWidth="1"/>
    <col min="4116" max="4117" width="13.81640625" style="289" bestFit="1" customWidth="1"/>
    <col min="4118" max="4119" width="13.1796875" style="289" bestFit="1" customWidth="1"/>
    <col min="4120" max="4120" width="13.81640625" style="289" bestFit="1" customWidth="1"/>
    <col min="4121" max="4336" width="9.26953125" style="289"/>
    <col min="4337" max="4337" width="53.7265625" style="289" customWidth="1"/>
    <col min="4338" max="4338" width="13.1796875" style="289" bestFit="1" customWidth="1"/>
    <col min="4339" max="4340" width="13.81640625" style="289" bestFit="1" customWidth="1"/>
    <col min="4341" max="4342" width="13.1796875" style="289" bestFit="1" customWidth="1"/>
    <col min="4343" max="4344" width="13.81640625" style="289" bestFit="1" customWidth="1"/>
    <col min="4345" max="4345" width="13.1796875" style="289" bestFit="1" customWidth="1"/>
    <col min="4346" max="4355" width="13.81640625" style="289" bestFit="1" customWidth="1"/>
    <col min="4356" max="4356" width="13.1796875" style="289" bestFit="1" customWidth="1"/>
    <col min="4357" max="4357" width="13.81640625" style="289" bestFit="1" customWidth="1"/>
    <col min="4358" max="4358" width="13.1796875" style="289" bestFit="1" customWidth="1"/>
    <col min="4359" max="4361" width="13.81640625" style="289" bestFit="1" customWidth="1"/>
    <col min="4362" max="4362" width="13.1796875" style="289" bestFit="1" customWidth="1"/>
    <col min="4363" max="4363" width="13.81640625" style="289" bestFit="1" customWidth="1"/>
    <col min="4364" max="4364" width="13.1796875" style="289" bestFit="1" customWidth="1"/>
    <col min="4365" max="4369" width="13.81640625" style="289" bestFit="1" customWidth="1"/>
    <col min="4370" max="4371" width="13.1796875" style="289" bestFit="1" customWidth="1"/>
    <col min="4372" max="4373" width="13.81640625" style="289" bestFit="1" customWidth="1"/>
    <col min="4374" max="4375" width="13.1796875" style="289" bestFit="1" customWidth="1"/>
    <col min="4376" max="4376" width="13.81640625" style="289" bestFit="1" customWidth="1"/>
    <col min="4377" max="4592" width="9.26953125" style="289"/>
    <col min="4593" max="4593" width="53.7265625" style="289" customWidth="1"/>
    <col min="4594" max="4594" width="13.1796875" style="289" bestFit="1" customWidth="1"/>
    <col min="4595" max="4596" width="13.81640625" style="289" bestFit="1" customWidth="1"/>
    <col min="4597" max="4598" width="13.1796875" style="289" bestFit="1" customWidth="1"/>
    <col min="4599" max="4600" width="13.81640625" style="289" bestFit="1" customWidth="1"/>
    <col min="4601" max="4601" width="13.1796875" style="289" bestFit="1" customWidth="1"/>
    <col min="4602" max="4611" width="13.81640625" style="289" bestFit="1" customWidth="1"/>
    <col min="4612" max="4612" width="13.1796875" style="289" bestFit="1" customWidth="1"/>
    <col min="4613" max="4613" width="13.81640625" style="289" bestFit="1" customWidth="1"/>
    <col min="4614" max="4614" width="13.1796875" style="289" bestFit="1" customWidth="1"/>
    <col min="4615" max="4617" width="13.81640625" style="289" bestFit="1" customWidth="1"/>
    <col min="4618" max="4618" width="13.1796875" style="289" bestFit="1" customWidth="1"/>
    <col min="4619" max="4619" width="13.81640625" style="289" bestFit="1" customWidth="1"/>
    <col min="4620" max="4620" width="13.1796875" style="289" bestFit="1" customWidth="1"/>
    <col min="4621" max="4625" width="13.81640625" style="289" bestFit="1" customWidth="1"/>
    <col min="4626" max="4627" width="13.1796875" style="289" bestFit="1" customWidth="1"/>
    <col min="4628" max="4629" width="13.81640625" style="289" bestFit="1" customWidth="1"/>
    <col min="4630" max="4631" width="13.1796875" style="289" bestFit="1" customWidth="1"/>
    <col min="4632" max="4632" width="13.81640625" style="289" bestFit="1" customWidth="1"/>
    <col min="4633" max="4848" width="9.26953125" style="289"/>
    <col min="4849" max="4849" width="53.7265625" style="289" customWidth="1"/>
    <col min="4850" max="4850" width="13.1796875" style="289" bestFit="1" customWidth="1"/>
    <col min="4851" max="4852" width="13.81640625" style="289" bestFit="1" customWidth="1"/>
    <col min="4853" max="4854" width="13.1796875" style="289" bestFit="1" customWidth="1"/>
    <col min="4855" max="4856" width="13.81640625" style="289" bestFit="1" customWidth="1"/>
    <col min="4857" max="4857" width="13.1796875" style="289" bestFit="1" customWidth="1"/>
    <col min="4858" max="4867" width="13.81640625" style="289" bestFit="1" customWidth="1"/>
    <col min="4868" max="4868" width="13.1796875" style="289" bestFit="1" customWidth="1"/>
    <col min="4869" max="4869" width="13.81640625" style="289" bestFit="1" customWidth="1"/>
    <col min="4870" max="4870" width="13.1796875" style="289" bestFit="1" customWidth="1"/>
    <col min="4871" max="4873" width="13.81640625" style="289" bestFit="1" customWidth="1"/>
    <col min="4874" max="4874" width="13.1796875" style="289" bestFit="1" customWidth="1"/>
    <col min="4875" max="4875" width="13.81640625" style="289" bestFit="1" customWidth="1"/>
    <col min="4876" max="4876" width="13.1796875" style="289" bestFit="1" customWidth="1"/>
    <col min="4877" max="4881" width="13.81640625" style="289" bestFit="1" customWidth="1"/>
    <col min="4882" max="4883" width="13.1796875" style="289" bestFit="1" customWidth="1"/>
    <col min="4884" max="4885" width="13.81640625" style="289" bestFit="1" customWidth="1"/>
    <col min="4886" max="4887" width="13.1796875" style="289" bestFit="1" customWidth="1"/>
    <col min="4888" max="4888" width="13.81640625" style="289" bestFit="1" customWidth="1"/>
    <col min="4889" max="5104" width="9.26953125" style="289"/>
    <col min="5105" max="5105" width="53.7265625" style="289" customWidth="1"/>
    <col min="5106" max="5106" width="13.1796875" style="289" bestFit="1" customWidth="1"/>
    <col min="5107" max="5108" width="13.81640625" style="289" bestFit="1" customWidth="1"/>
    <col min="5109" max="5110" width="13.1796875" style="289" bestFit="1" customWidth="1"/>
    <col min="5111" max="5112" width="13.81640625" style="289" bestFit="1" customWidth="1"/>
    <col min="5113" max="5113" width="13.1796875" style="289" bestFit="1" customWidth="1"/>
    <col min="5114" max="5123" width="13.81640625" style="289" bestFit="1" customWidth="1"/>
    <col min="5124" max="5124" width="13.1796875" style="289" bestFit="1" customWidth="1"/>
    <col min="5125" max="5125" width="13.81640625" style="289" bestFit="1" customWidth="1"/>
    <col min="5126" max="5126" width="13.1796875" style="289" bestFit="1" customWidth="1"/>
    <col min="5127" max="5129" width="13.81640625" style="289" bestFit="1" customWidth="1"/>
    <col min="5130" max="5130" width="13.1796875" style="289" bestFit="1" customWidth="1"/>
    <col min="5131" max="5131" width="13.81640625" style="289" bestFit="1" customWidth="1"/>
    <col min="5132" max="5132" width="13.1796875" style="289" bestFit="1" customWidth="1"/>
    <col min="5133" max="5137" width="13.81640625" style="289" bestFit="1" customWidth="1"/>
    <col min="5138" max="5139" width="13.1796875" style="289" bestFit="1" customWidth="1"/>
    <col min="5140" max="5141" width="13.81640625" style="289" bestFit="1" customWidth="1"/>
    <col min="5142" max="5143" width="13.1796875" style="289" bestFit="1" customWidth="1"/>
    <col min="5144" max="5144" width="13.81640625" style="289" bestFit="1" customWidth="1"/>
    <col min="5145" max="5360" width="9.26953125" style="289"/>
    <col min="5361" max="5361" width="53.7265625" style="289" customWidth="1"/>
    <col min="5362" max="5362" width="13.1796875" style="289" bestFit="1" customWidth="1"/>
    <col min="5363" max="5364" width="13.81640625" style="289" bestFit="1" customWidth="1"/>
    <col min="5365" max="5366" width="13.1796875" style="289" bestFit="1" customWidth="1"/>
    <col min="5367" max="5368" width="13.81640625" style="289" bestFit="1" customWidth="1"/>
    <col min="5369" max="5369" width="13.1796875" style="289" bestFit="1" customWidth="1"/>
    <col min="5370" max="5379" width="13.81640625" style="289" bestFit="1" customWidth="1"/>
    <col min="5380" max="5380" width="13.1796875" style="289" bestFit="1" customWidth="1"/>
    <col min="5381" max="5381" width="13.81640625" style="289" bestFit="1" customWidth="1"/>
    <col min="5382" max="5382" width="13.1796875" style="289" bestFit="1" customWidth="1"/>
    <col min="5383" max="5385" width="13.81640625" style="289" bestFit="1" customWidth="1"/>
    <col min="5386" max="5386" width="13.1796875" style="289" bestFit="1" customWidth="1"/>
    <col min="5387" max="5387" width="13.81640625" style="289" bestFit="1" customWidth="1"/>
    <col min="5388" max="5388" width="13.1796875" style="289" bestFit="1" customWidth="1"/>
    <col min="5389" max="5393" width="13.81640625" style="289" bestFit="1" customWidth="1"/>
    <col min="5394" max="5395" width="13.1796875" style="289" bestFit="1" customWidth="1"/>
    <col min="5396" max="5397" width="13.81640625" style="289" bestFit="1" customWidth="1"/>
    <col min="5398" max="5399" width="13.1796875" style="289" bestFit="1" customWidth="1"/>
    <col min="5400" max="5400" width="13.81640625" style="289" bestFit="1" customWidth="1"/>
    <col min="5401" max="5616" width="9.26953125" style="289"/>
    <col min="5617" max="5617" width="53.7265625" style="289" customWidth="1"/>
    <col min="5618" max="5618" width="13.1796875" style="289" bestFit="1" customWidth="1"/>
    <col min="5619" max="5620" width="13.81640625" style="289" bestFit="1" customWidth="1"/>
    <col min="5621" max="5622" width="13.1796875" style="289" bestFit="1" customWidth="1"/>
    <col min="5623" max="5624" width="13.81640625" style="289" bestFit="1" customWidth="1"/>
    <col min="5625" max="5625" width="13.1796875" style="289" bestFit="1" customWidth="1"/>
    <col min="5626" max="5635" width="13.81640625" style="289" bestFit="1" customWidth="1"/>
    <col min="5636" max="5636" width="13.1796875" style="289" bestFit="1" customWidth="1"/>
    <col min="5637" max="5637" width="13.81640625" style="289" bestFit="1" customWidth="1"/>
    <col min="5638" max="5638" width="13.1796875" style="289" bestFit="1" customWidth="1"/>
    <col min="5639" max="5641" width="13.81640625" style="289" bestFit="1" customWidth="1"/>
    <col min="5642" max="5642" width="13.1796875" style="289" bestFit="1" customWidth="1"/>
    <col min="5643" max="5643" width="13.81640625" style="289" bestFit="1" customWidth="1"/>
    <col min="5644" max="5644" width="13.1796875" style="289" bestFit="1" customWidth="1"/>
    <col min="5645" max="5649" width="13.81640625" style="289" bestFit="1" customWidth="1"/>
    <col min="5650" max="5651" width="13.1796875" style="289" bestFit="1" customWidth="1"/>
    <col min="5652" max="5653" width="13.81640625" style="289" bestFit="1" customWidth="1"/>
    <col min="5654" max="5655" width="13.1796875" style="289" bestFit="1" customWidth="1"/>
    <col min="5656" max="5656" width="13.81640625" style="289" bestFit="1" customWidth="1"/>
    <col min="5657" max="5872" width="9.26953125" style="289"/>
    <col min="5873" max="5873" width="53.7265625" style="289" customWidth="1"/>
    <col min="5874" max="5874" width="13.1796875" style="289" bestFit="1" customWidth="1"/>
    <col min="5875" max="5876" width="13.81640625" style="289" bestFit="1" customWidth="1"/>
    <col min="5877" max="5878" width="13.1796875" style="289" bestFit="1" customWidth="1"/>
    <col min="5879" max="5880" width="13.81640625" style="289" bestFit="1" customWidth="1"/>
    <col min="5881" max="5881" width="13.1796875" style="289" bestFit="1" customWidth="1"/>
    <col min="5882" max="5891" width="13.81640625" style="289" bestFit="1" customWidth="1"/>
    <col min="5892" max="5892" width="13.1796875" style="289" bestFit="1" customWidth="1"/>
    <col min="5893" max="5893" width="13.81640625" style="289" bestFit="1" customWidth="1"/>
    <col min="5894" max="5894" width="13.1796875" style="289" bestFit="1" customWidth="1"/>
    <col min="5895" max="5897" width="13.81640625" style="289" bestFit="1" customWidth="1"/>
    <col min="5898" max="5898" width="13.1796875" style="289" bestFit="1" customWidth="1"/>
    <col min="5899" max="5899" width="13.81640625" style="289" bestFit="1" customWidth="1"/>
    <col min="5900" max="5900" width="13.1796875" style="289" bestFit="1" customWidth="1"/>
    <col min="5901" max="5905" width="13.81640625" style="289" bestFit="1" customWidth="1"/>
    <col min="5906" max="5907" width="13.1796875" style="289" bestFit="1" customWidth="1"/>
    <col min="5908" max="5909" width="13.81640625" style="289" bestFit="1" customWidth="1"/>
    <col min="5910" max="5911" width="13.1796875" style="289" bestFit="1" customWidth="1"/>
    <col min="5912" max="5912" width="13.81640625" style="289" bestFit="1" customWidth="1"/>
    <col min="5913" max="6128" width="9.26953125" style="289"/>
    <col min="6129" max="6129" width="53.7265625" style="289" customWidth="1"/>
    <col min="6130" max="6130" width="13.1796875" style="289" bestFit="1" customWidth="1"/>
    <col min="6131" max="6132" width="13.81640625" style="289" bestFit="1" customWidth="1"/>
    <col min="6133" max="6134" width="13.1796875" style="289" bestFit="1" customWidth="1"/>
    <col min="6135" max="6136" width="13.81640625" style="289" bestFit="1" customWidth="1"/>
    <col min="6137" max="6137" width="13.1796875" style="289" bestFit="1" customWidth="1"/>
    <col min="6138" max="6147" width="13.81640625" style="289" bestFit="1" customWidth="1"/>
    <col min="6148" max="6148" width="13.1796875" style="289" bestFit="1" customWidth="1"/>
    <col min="6149" max="6149" width="13.81640625" style="289" bestFit="1" customWidth="1"/>
    <col min="6150" max="6150" width="13.1796875" style="289" bestFit="1" customWidth="1"/>
    <col min="6151" max="6153" width="13.81640625" style="289" bestFit="1" customWidth="1"/>
    <col min="6154" max="6154" width="13.1796875" style="289" bestFit="1" customWidth="1"/>
    <col min="6155" max="6155" width="13.81640625" style="289" bestFit="1" customWidth="1"/>
    <col min="6156" max="6156" width="13.1796875" style="289" bestFit="1" customWidth="1"/>
    <col min="6157" max="6161" width="13.81640625" style="289" bestFit="1" customWidth="1"/>
    <col min="6162" max="6163" width="13.1796875" style="289" bestFit="1" customWidth="1"/>
    <col min="6164" max="6165" width="13.81640625" style="289" bestFit="1" customWidth="1"/>
    <col min="6166" max="6167" width="13.1796875" style="289" bestFit="1" customWidth="1"/>
    <col min="6168" max="6168" width="13.81640625" style="289" bestFit="1" customWidth="1"/>
    <col min="6169" max="6384" width="9.26953125" style="289"/>
    <col min="6385" max="6385" width="53.7265625" style="289" customWidth="1"/>
    <col min="6386" max="6386" width="13.1796875" style="289" bestFit="1" customWidth="1"/>
    <col min="6387" max="6388" width="13.81640625" style="289" bestFit="1" customWidth="1"/>
    <col min="6389" max="6390" width="13.1796875" style="289" bestFit="1" customWidth="1"/>
    <col min="6391" max="6392" width="13.81640625" style="289" bestFit="1" customWidth="1"/>
    <col min="6393" max="6393" width="13.1796875" style="289" bestFit="1" customWidth="1"/>
    <col min="6394" max="6403" width="13.81640625" style="289" bestFit="1" customWidth="1"/>
    <col min="6404" max="6404" width="13.1796875" style="289" bestFit="1" customWidth="1"/>
    <col min="6405" max="6405" width="13.81640625" style="289" bestFit="1" customWidth="1"/>
    <col min="6406" max="6406" width="13.1796875" style="289" bestFit="1" customWidth="1"/>
    <col min="6407" max="6409" width="13.81640625" style="289" bestFit="1" customWidth="1"/>
    <col min="6410" max="6410" width="13.1796875" style="289" bestFit="1" customWidth="1"/>
    <col min="6411" max="6411" width="13.81640625" style="289" bestFit="1" customWidth="1"/>
    <col min="6412" max="6412" width="13.1796875" style="289" bestFit="1" customWidth="1"/>
    <col min="6413" max="6417" width="13.81640625" style="289" bestFit="1" customWidth="1"/>
    <col min="6418" max="6419" width="13.1796875" style="289" bestFit="1" customWidth="1"/>
    <col min="6420" max="6421" width="13.81640625" style="289" bestFit="1" customWidth="1"/>
    <col min="6422" max="6423" width="13.1796875" style="289" bestFit="1" customWidth="1"/>
    <col min="6424" max="6424" width="13.81640625" style="289" bestFit="1" customWidth="1"/>
    <col min="6425" max="6640" width="9.26953125" style="289"/>
    <col min="6641" max="6641" width="53.7265625" style="289" customWidth="1"/>
    <col min="6642" max="6642" width="13.1796875" style="289" bestFit="1" customWidth="1"/>
    <col min="6643" max="6644" width="13.81640625" style="289" bestFit="1" customWidth="1"/>
    <col min="6645" max="6646" width="13.1796875" style="289" bestFit="1" customWidth="1"/>
    <col min="6647" max="6648" width="13.81640625" style="289" bestFit="1" customWidth="1"/>
    <col min="6649" max="6649" width="13.1796875" style="289" bestFit="1" customWidth="1"/>
    <col min="6650" max="6659" width="13.81640625" style="289" bestFit="1" customWidth="1"/>
    <col min="6660" max="6660" width="13.1796875" style="289" bestFit="1" customWidth="1"/>
    <col min="6661" max="6661" width="13.81640625" style="289" bestFit="1" customWidth="1"/>
    <col min="6662" max="6662" width="13.1796875" style="289" bestFit="1" customWidth="1"/>
    <col min="6663" max="6665" width="13.81640625" style="289" bestFit="1" customWidth="1"/>
    <col min="6666" max="6666" width="13.1796875" style="289" bestFit="1" customWidth="1"/>
    <col min="6667" max="6667" width="13.81640625" style="289" bestFit="1" customWidth="1"/>
    <col min="6668" max="6668" width="13.1796875" style="289" bestFit="1" customWidth="1"/>
    <col min="6669" max="6673" width="13.81640625" style="289" bestFit="1" customWidth="1"/>
    <col min="6674" max="6675" width="13.1796875" style="289" bestFit="1" customWidth="1"/>
    <col min="6676" max="6677" width="13.81640625" style="289" bestFit="1" customWidth="1"/>
    <col min="6678" max="6679" width="13.1796875" style="289" bestFit="1" customWidth="1"/>
    <col min="6680" max="6680" width="13.81640625" style="289" bestFit="1" customWidth="1"/>
    <col min="6681" max="6896" width="9.26953125" style="289"/>
    <col min="6897" max="6897" width="53.7265625" style="289" customWidth="1"/>
    <col min="6898" max="6898" width="13.1796875" style="289" bestFit="1" customWidth="1"/>
    <col min="6899" max="6900" width="13.81640625" style="289" bestFit="1" customWidth="1"/>
    <col min="6901" max="6902" width="13.1796875" style="289" bestFit="1" customWidth="1"/>
    <col min="6903" max="6904" width="13.81640625" style="289" bestFit="1" customWidth="1"/>
    <col min="6905" max="6905" width="13.1796875" style="289" bestFit="1" customWidth="1"/>
    <col min="6906" max="6915" width="13.81640625" style="289" bestFit="1" customWidth="1"/>
    <col min="6916" max="6916" width="13.1796875" style="289" bestFit="1" customWidth="1"/>
    <col min="6917" max="6917" width="13.81640625" style="289" bestFit="1" customWidth="1"/>
    <col min="6918" max="6918" width="13.1796875" style="289" bestFit="1" customWidth="1"/>
    <col min="6919" max="6921" width="13.81640625" style="289" bestFit="1" customWidth="1"/>
    <col min="6922" max="6922" width="13.1796875" style="289" bestFit="1" customWidth="1"/>
    <col min="6923" max="6923" width="13.81640625" style="289" bestFit="1" customWidth="1"/>
    <col min="6924" max="6924" width="13.1796875" style="289" bestFit="1" customWidth="1"/>
    <col min="6925" max="6929" width="13.81640625" style="289" bestFit="1" customWidth="1"/>
    <col min="6930" max="6931" width="13.1796875" style="289" bestFit="1" customWidth="1"/>
    <col min="6932" max="6933" width="13.81640625" style="289" bestFit="1" customWidth="1"/>
    <col min="6934" max="6935" width="13.1796875" style="289" bestFit="1" customWidth="1"/>
    <col min="6936" max="6936" width="13.81640625" style="289" bestFit="1" customWidth="1"/>
    <col min="6937" max="7152" width="9.26953125" style="289"/>
    <col min="7153" max="7153" width="53.7265625" style="289" customWidth="1"/>
    <col min="7154" max="7154" width="13.1796875" style="289" bestFit="1" customWidth="1"/>
    <col min="7155" max="7156" width="13.81640625" style="289" bestFit="1" customWidth="1"/>
    <col min="7157" max="7158" width="13.1796875" style="289" bestFit="1" customWidth="1"/>
    <col min="7159" max="7160" width="13.81640625" style="289" bestFit="1" customWidth="1"/>
    <col min="7161" max="7161" width="13.1796875" style="289" bestFit="1" customWidth="1"/>
    <col min="7162" max="7171" width="13.81640625" style="289" bestFit="1" customWidth="1"/>
    <col min="7172" max="7172" width="13.1796875" style="289" bestFit="1" customWidth="1"/>
    <col min="7173" max="7173" width="13.81640625" style="289" bestFit="1" customWidth="1"/>
    <col min="7174" max="7174" width="13.1796875" style="289" bestFit="1" customWidth="1"/>
    <col min="7175" max="7177" width="13.81640625" style="289" bestFit="1" customWidth="1"/>
    <col min="7178" max="7178" width="13.1796875" style="289" bestFit="1" customWidth="1"/>
    <col min="7179" max="7179" width="13.81640625" style="289" bestFit="1" customWidth="1"/>
    <col min="7180" max="7180" width="13.1796875" style="289" bestFit="1" customWidth="1"/>
    <col min="7181" max="7185" width="13.81640625" style="289" bestFit="1" customWidth="1"/>
    <col min="7186" max="7187" width="13.1796875" style="289" bestFit="1" customWidth="1"/>
    <col min="7188" max="7189" width="13.81640625" style="289" bestFit="1" customWidth="1"/>
    <col min="7190" max="7191" width="13.1796875" style="289" bestFit="1" customWidth="1"/>
    <col min="7192" max="7192" width="13.81640625" style="289" bestFit="1" customWidth="1"/>
    <col min="7193" max="7408" width="9.26953125" style="289"/>
    <col min="7409" max="7409" width="53.7265625" style="289" customWidth="1"/>
    <col min="7410" max="7410" width="13.1796875" style="289" bestFit="1" customWidth="1"/>
    <col min="7411" max="7412" width="13.81640625" style="289" bestFit="1" customWidth="1"/>
    <col min="7413" max="7414" width="13.1796875" style="289" bestFit="1" customWidth="1"/>
    <col min="7415" max="7416" width="13.81640625" style="289" bestFit="1" customWidth="1"/>
    <col min="7417" max="7417" width="13.1796875" style="289" bestFit="1" customWidth="1"/>
    <col min="7418" max="7427" width="13.81640625" style="289" bestFit="1" customWidth="1"/>
    <col min="7428" max="7428" width="13.1796875" style="289" bestFit="1" customWidth="1"/>
    <col min="7429" max="7429" width="13.81640625" style="289" bestFit="1" customWidth="1"/>
    <col min="7430" max="7430" width="13.1796875" style="289" bestFit="1" customWidth="1"/>
    <col min="7431" max="7433" width="13.81640625" style="289" bestFit="1" customWidth="1"/>
    <col min="7434" max="7434" width="13.1796875" style="289" bestFit="1" customWidth="1"/>
    <col min="7435" max="7435" width="13.81640625" style="289" bestFit="1" customWidth="1"/>
    <col min="7436" max="7436" width="13.1796875" style="289" bestFit="1" customWidth="1"/>
    <col min="7437" max="7441" width="13.81640625" style="289" bestFit="1" customWidth="1"/>
    <col min="7442" max="7443" width="13.1796875" style="289" bestFit="1" customWidth="1"/>
    <col min="7444" max="7445" width="13.81640625" style="289" bestFit="1" customWidth="1"/>
    <col min="7446" max="7447" width="13.1796875" style="289" bestFit="1" customWidth="1"/>
    <col min="7448" max="7448" width="13.81640625" style="289" bestFit="1" customWidth="1"/>
    <col min="7449" max="7664" width="9.26953125" style="289"/>
    <col min="7665" max="7665" width="53.7265625" style="289" customWidth="1"/>
    <col min="7666" max="7666" width="13.1796875" style="289" bestFit="1" customWidth="1"/>
    <col min="7667" max="7668" width="13.81640625" style="289" bestFit="1" customWidth="1"/>
    <col min="7669" max="7670" width="13.1796875" style="289" bestFit="1" customWidth="1"/>
    <col min="7671" max="7672" width="13.81640625" style="289" bestFit="1" customWidth="1"/>
    <col min="7673" max="7673" width="13.1796875" style="289" bestFit="1" customWidth="1"/>
    <col min="7674" max="7683" width="13.81640625" style="289" bestFit="1" customWidth="1"/>
    <col min="7684" max="7684" width="13.1796875" style="289" bestFit="1" customWidth="1"/>
    <col min="7685" max="7685" width="13.81640625" style="289" bestFit="1" customWidth="1"/>
    <col min="7686" max="7686" width="13.1796875" style="289" bestFit="1" customWidth="1"/>
    <col min="7687" max="7689" width="13.81640625" style="289" bestFit="1" customWidth="1"/>
    <col min="7690" max="7690" width="13.1796875" style="289" bestFit="1" customWidth="1"/>
    <col min="7691" max="7691" width="13.81640625" style="289" bestFit="1" customWidth="1"/>
    <col min="7692" max="7692" width="13.1796875" style="289" bestFit="1" customWidth="1"/>
    <col min="7693" max="7697" width="13.81640625" style="289" bestFit="1" customWidth="1"/>
    <col min="7698" max="7699" width="13.1796875" style="289" bestFit="1" customWidth="1"/>
    <col min="7700" max="7701" width="13.81640625" style="289" bestFit="1" customWidth="1"/>
    <col min="7702" max="7703" width="13.1796875" style="289" bestFit="1" customWidth="1"/>
    <col min="7704" max="7704" width="13.81640625" style="289" bestFit="1" customWidth="1"/>
    <col min="7705" max="7920" width="9.26953125" style="289"/>
    <col min="7921" max="7921" width="53.7265625" style="289" customWidth="1"/>
    <col min="7922" max="7922" width="13.1796875" style="289" bestFit="1" customWidth="1"/>
    <col min="7923" max="7924" width="13.81640625" style="289" bestFit="1" customWidth="1"/>
    <col min="7925" max="7926" width="13.1796875" style="289" bestFit="1" customWidth="1"/>
    <col min="7927" max="7928" width="13.81640625" style="289" bestFit="1" customWidth="1"/>
    <col min="7929" max="7929" width="13.1796875" style="289" bestFit="1" customWidth="1"/>
    <col min="7930" max="7939" width="13.81640625" style="289" bestFit="1" customWidth="1"/>
    <col min="7940" max="7940" width="13.1796875" style="289" bestFit="1" customWidth="1"/>
    <col min="7941" max="7941" width="13.81640625" style="289" bestFit="1" customWidth="1"/>
    <col min="7942" max="7942" width="13.1796875" style="289" bestFit="1" customWidth="1"/>
    <col min="7943" max="7945" width="13.81640625" style="289" bestFit="1" customWidth="1"/>
    <col min="7946" max="7946" width="13.1796875" style="289" bestFit="1" customWidth="1"/>
    <col min="7947" max="7947" width="13.81640625" style="289" bestFit="1" customWidth="1"/>
    <col min="7948" max="7948" width="13.1796875" style="289" bestFit="1" customWidth="1"/>
    <col min="7949" max="7953" width="13.81640625" style="289" bestFit="1" customWidth="1"/>
    <col min="7954" max="7955" width="13.1796875" style="289" bestFit="1" customWidth="1"/>
    <col min="7956" max="7957" width="13.81640625" style="289" bestFit="1" customWidth="1"/>
    <col min="7958" max="7959" width="13.1796875" style="289" bestFit="1" customWidth="1"/>
    <col min="7960" max="7960" width="13.81640625" style="289" bestFit="1" customWidth="1"/>
    <col min="7961" max="8176" width="9.26953125" style="289"/>
    <col min="8177" max="8177" width="53.7265625" style="289" customWidth="1"/>
    <col min="8178" max="8178" width="13.1796875" style="289" bestFit="1" customWidth="1"/>
    <col min="8179" max="8180" width="13.81640625" style="289" bestFit="1" customWidth="1"/>
    <col min="8181" max="8182" width="13.1796875" style="289" bestFit="1" customWidth="1"/>
    <col min="8183" max="8184" width="13.81640625" style="289" bestFit="1" customWidth="1"/>
    <col min="8185" max="8185" width="13.1796875" style="289" bestFit="1" customWidth="1"/>
    <col min="8186" max="8195" width="13.81640625" style="289" bestFit="1" customWidth="1"/>
    <col min="8196" max="8196" width="13.1796875" style="289" bestFit="1" customWidth="1"/>
    <col min="8197" max="8197" width="13.81640625" style="289" bestFit="1" customWidth="1"/>
    <col min="8198" max="8198" width="13.1796875" style="289" bestFit="1" customWidth="1"/>
    <col min="8199" max="8201" width="13.81640625" style="289" bestFit="1" customWidth="1"/>
    <col min="8202" max="8202" width="13.1796875" style="289" bestFit="1" customWidth="1"/>
    <col min="8203" max="8203" width="13.81640625" style="289" bestFit="1" customWidth="1"/>
    <col min="8204" max="8204" width="13.1796875" style="289" bestFit="1" customWidth="1"/>
    <col min="8205" max="8209" width="13.81640625" style="289" bestFit="1" customWidth="1"/>
    <col min="8210" max="8211" width="13.1796875" style="289" bestFit="1" customWidth="1"/>
    <col min="8212" max="8213" width="13.81640625" style="289" bestFit="1" customWidth="1"/>
    <col min="8214" max="8215" width="13.1796875" style="289" bestFit="1" customWidth="1"/>
    <col min="8216" max="8216" width="13.81640625" style="289" bestFit="1" customWidth="1"/>
    <col min="8217" max="8432" width="9.26953125" style="289"/>
    <col min="8433" max="8433" width="53.7265625" style="289" customWidth="1"/>
    <col min="8434" max="8434" width="13.1796875" style="289" bestFit="1" customWidth="1"/>
    <col min="8435" max="8436" width="13.81640625" style="289" bestFit="1" customWidth="1"/>
    <col min="8437" max="8438" width="13.1796875" style="289" bestFit="1" customWidth="1"/>
    <col min="8439" max="8440" width="13.81640625" style="289" bestFit="1" customWidth="1"/>
    <col min="8441" max="8441" width="13.1796875" style="289" bestFit="1" customWidth="1"/>
    <col min="8442" max="8451" width="13.81640625" style="289" bestFit="1" customWidth="1"/>
    <col min="8452" max="8452" width="13.1796875" style="289" bestFit="1" customWidth="1"/>
    <col min="8453" max="8453" width="13.81640625" style="289" bestFit="1" customWidth="1"/>
    <col min="8454" max="8454" width="13.1796875" style="289" bestFit="1" customWidth="1"/>
    <col min="8455" max="8457" width="13.81640625" style="289" bestFit="1" customWidth="1"/>
    <col min="8458" max="8458" width="13.1796875" style="289" bestFit="1" customWidth="1"/>
    <col min="8459" max="8459" width="13.81640625" style="289" bestFit="1" customWidth="1"/>
    <col min="8460" max="8460" width="13.1796875" style="289" bestFit="1" customWidth="1"/>
    <col min="8461" max="8465" width="13.81640625" style="289" bestFit="1" customWidth="1"/>
    <col min="8466" max="8467" width="13.1796875" style="289" bestFit="1" customWidth="1"/>
    <col min="8468" max="8469" width="13.81640625" style="289" bestFit="1" customWidth="1"/>
    <col min="8470" max="8471" width="13.1796875" style="289" bestFit="1" customWidth="1"/>
    <col min="8472" max="8472" width="13.81640625" style="289" bestFit="1" customWidth="1"/>
    <col min="8473" max="8688" width="9.26953125" style="289"/>
    <col min="8689" max="8689" width="53.7265625" style="289" customWidth="1"/>
    <col min="8690" max="8690" width="13.1796875" style="289" bestFit="1" customWidth="1"/>
    <col min="8691" max="8692" width="13.81640625" style="289" bestFit="1" customWidth="1"/>
    <col min="8693" max="8694" width="13.1796875" style="289" bestFit="1" customWidth="1"/>
    <col min="8695" max="8696" width="13.81640625" style="289" bestFit="1" customWidth="1"/>
    <col min="8697" max="8697" width="13.1796875" style="289" bestFit="1" customWidth="1"/>
    <col min="8698" max="8707" width="13.81640625" style="289" bestFit="1" customWidth="1"/>
    <col min="8708" max="8708" width="13.1796875" style="289" bestFit="1" customWidth="1"/>
    <col min="8709" max="8709" width="13.81640625" style="289" bestFit="1" customWidth="1"/>
    <col min="8710" max="8710" width="13.1796875" style="289" bestFit="1" customWidth="1"/>
    <col min="8711" max="8713" width="13.81640625" style="289" bestFit="1" customWidth="1"/>
    <col min="8714" max="8714" width="13.1796875" style="289" bestFit="1" customWidth="1"/>
    <col min="8715" max="8715" width="13.81640625" style="289" bestFit="1" customWidth="1"/>
    <col min="8716" max="8716" width="13.1796875" style="289" bestFit="1" customWidth="1"/>
    <col min="8717" max="8721" width="13.81640625" style="289" bestFit="1" customWidth="1"/>
    <col min="8722" max="8723" width="13.1796875" style="289" bestFit="1" customWidth="1"/>
    <col min="8724" max="8725" width="13.81640625" style="289" bestFit="1" customWidth="1"/>
    <col min="8726" max="8727" width="13.1796875" style="289" bestFit="1" customWidth="1"/>
    <col min="8728" max="8728" width="13.81640625" style="289" bestFit="1" customWidth="1"/>
    <col min="8729" max="8944" width="9.26953125" style="289"/>
    <col min="8945" max="8945" width="53.7265625" style="289" customWidth="1"/>
    <col min="8946" max="8946" width="13.1796875" style="289" bestFit="1" customWidth="1"/>
    <col min="8947" max="8948" width="13.81640625" style="289" bestFit="1" customWidth="1"/>
    <col min="8949" max="8950" width="13.1796875" style="289" bestFit="1" customWidth="1"/>
    <col min="8951" max="8952" width="13.81640625" style="289" bestFit="1" customWidth="1"/>
    <col min="8953" max="8953" width="13.1796875" style="289" bestFit="1" customWidth="1"/>
    <col min="8954" max="8963" width="13.81640625" style="289" bestFit="1" customWidth="1"/>
    <col min="8964" max="8964" width="13.1796875" style="289" bestFit="1" customWidth="1"/>
    <col min="8965" max="8965" width="13.81640625" style="289" bestFit="1" customWidth="1"/>
    <col min="8966" max="8966" width="13.1796875" style="289" bestFit="1" customWidth="1"/>
    <col min="8967" max="8969" width="13.81640625" style="289" bestFit="1" customWidth="1"/>
    <col min="8970" max="8970" width="13.1796875" style="289" bestFit="1" customWidth="1"/>
    <col min="8971" max="8971" width="13.81640625" style="289" bestFit="1" customWidth="1"/>
    <col min="8972" max="8972" width="13.1796875" style="289" bestFit="1" customWidth="1"/>
    <col min="8973" max="8977" width="13.81640625" style="289" bestFit="1" customWidth="1"/>
    <col min="8978" max="8979" width="13.1796875" style="289" bestFit="1" customWidth="1"/>
    <col min="8980" max="8981" width="13.81640625" style="289" bestFit="1" customWidth="1"/>
    <col min="8982" max="8983" width="13.1796875" style="289" bestFit="1" customWidth="1"/>
    <col min="8984" max="8984" width="13.81640625" style="289" bestFit="1" customWidth="1"/>
    <col min="8985" max="9200" width="9.26953125" style="289"/>
    <col min="9201" max="9201" width="53.7265625" style="289" customWidth="1"/>
    <col min="9202" max="9202" width="13.1796875" style="289" bestFit="1" customWidth="1"/>
    <col min="9203" max="9204" width="13.81640625" style="289" bestFit="1" customWidth="1"/>
    <col min="9205" max="9206" width="13.1796875" style="289" bestFit="1" customWidth="1"/>
    <col min="9207" max="9208" width="13.81640625" style="289" bestFit="1" customWidth="1"/>
    <col min="9209" max="9209" width="13.1796875" style="289" bestFit="1" customWidth="1"/>
    <col min="9210" max="9219" width="13.81640625" style="289" bestFit="1" customWidth="1"/>
    <col min="9220" max="9220" width="13.1796875" style="289" bestFit="1" customWidth="1"/>
    <col min="9221" max="9221" width="13.81640625" style="289" bestFit="1" customWidth="1"/>
    <col min="9222" max="9222" width="13.1796875" style="289" bestFit="1" customWidth="1"/>
    <col min="9223" max="9225" width="13.81640625" style="289" bestFit="1" customWidth="1"/>
    <col min="9226" max="9226" width="13.1796875" style="289" bestFit="1" customWidth="1"/>
    <col min="9227" max="9227" width="13.81640625" style="289" bestFit="1" customWidth="1"/>
    <col min="9228" max="9228" width="13.1796875" style="289" bestFit="1" customWidth="1"/>
    <col min="9229" max="9233" width="13.81640625" style="289" bestFit="1" customWidth="1"/>
    <col min="9234" max="9235" width="13.1796875" style="289" bestFit="1" customWidth="1"/>
    <col min="9236" max="9237" width="13.81640625" style="289" bestFit="1" customWidth="1"/>
    <col min="9238" max="9239" width="13.1796875" style="289" bestFit="1" customWidth="1"/>
    <col min="9240" max="9240" width="13.81640625" style="289" bestFit="1" customWidth="1"/>
    <col min="9241" max="9456" width="9.26953125" style="289"/>
    <col min="9457" max="9457" width="53.7265625" style="289" customWidth="1"/>
    <col min="9458" max="9458" width="13.1796875" style="289" bestFit="1" customWidth="1"/>
    <col min="9459" max="9460" width="13.81640625" style="289" bestFit="1" customWidth="1"/>
    <col min="9461" max="9462" width="13.1796875" style="289" bestFit="1" customWidth="1"/>
    <col min="9463" max="9464" width="13.81640625" style="289" bestFit="1" customWidth="1"/>
    <col min="9465" max="9465" width="13.1796875" style="289" bestFit="1" customWidth="1"/>
    <col min="9466" max="9475" width="13.81640625" style="289" bestFit="1" customWidth="1"/>
    <col min="9476" max="9476" width="13.1796875" style="289" bestFit="1" customWidth="1"/>
    <col min="9477" max="9477" width="13.81640625" style="289" bestFit="1" customWidth="1"/>
    <col min="9478" max="9478" width="13.1796875" style="289" bestFit="1" customWidth="1"/>
    <col min="9479" max="9481" width="13.81640625" style="289" bestFit="1" customWidth="1"/>
    <col min="9482" max="9482" width="13.1796875" style="289" bestFit="1" customWidth="1"/>
    <col min="9483" max="9483" width="13.81640625" style="289" bestFit="1" customWidth="1"/>
    <col min="9484" max="9484" width="13.1796875" style="289" bestFit="1" customWidth="1"/>
    <col min="9485" max="9489" width="13.81640625" style="289" bestFit="1" customWidth="1"/>
    <col min="9490" max="9491" width="13.1796875" style="289" bestFit="1" customWidth="1"/>
    <col min="9492" max="9493" width="13.81640625" style="289" bestFit="1" customWidth="1"/>
    <col min="9494" max="9495" width="13.1796875" style="289" bestFit="1" customWidth="1"/>
    <col min="9496" max="9496" width="13.81640625" style="289" bestFit="1" customWidth="1"/>
    <col min="9497" max="9712" width="9.26953125" style="289"/>
    <col min="9713" max="9713" width="53.7265625" style="289" customWidth="1"/>
    <col min="9714" max="9714" width="13.1796875" style="289" bestFit="1" customWidth="1"/>
    <col min="9715" max="9716" width="13.81640625" style="289" bestFit="1" customWidth="1"/>
    <col min="9717" max="9718" width="13.1796875" style="289" bestFit="1" customWidth="1"/>
    <col min="9719" max="9720" width="13.81640625" style="289" bestFit="1" customWidth="1"/>
    <col min="9721" max="9721" width="13.1796875" style="289" bestFit="1" customWidth="1"/>
    <col min="9722" max="9731" width="13.81640625" style="289" bestFit="1" customWidth="1"/>
    <col min="9732" max="9732" width="13.1796875" style="289" bestFit="1" customWidth="1"/>
    <col min="9733" max="9733" width="13.81640625" style="289" bestFit="1" customWidth="1"/>
    <col min="9734" max="9734" width="13.1796875" style="289" bestFit="1" customWidth="1"/>
    <col min="9735" max="9737" width="13.81640625" style="289" bestFit="1" customWidth="1"/>
    <col min="9738" max="9738" width="13.1796875" style="289" bestFit="1" customWidth="1"/>
    <col min="9739" max="9739" width="13.81640625" style="289" bestFit="1" customWidth="1"/>
    <col min="9740" max="9740" width="13.1796875" style="289" bestFit="1" customWidth="1"/>
    <col min="9741" max="9745" width="13.81640625" style="289" bestFit="1" customWidth="1"/>
    <col min="9746" max="9747" width="13.1796875" style="289" bestFit="1" customWidth="1"/>
    <col min="9748" max="9749" width="13.81640625" style="289" bestFit="1" customWidth="1"/>
    <col min="9750" max="9751" width="13.1796875" style="289" bestFit="1" customWidth="1"/>
    <col min="9752" max="9752" width="13.81640625" style="289" bestFit="1" customWidth="1"/>
    <col min="9753" max="9968" width="9.26953125" style="289"/>
    <col min="9969" max="9969" width="53.7265625" style="289" customWidth="1"/>
    <col min="9970" max="9970" width="13.1796875" style="289" bestFit="1" customWidth="1"/>
    <col min="9971" max="9972" width="13.81640625" style="289" bestFit="1" customWidth="1"/>
    <col min="9973" max="9974" width="13.1796875" style="289" bestFit="1" customWidth="1"/>
    <col min="9975" max="9976" width="13.81640625" style="289" bestFit="1" customWidth="1"/>
    <col min="9977" max="9977" width="13.1796875" style="289" bestFit="1" customWidth="1"/>
    <col min="9978" max="9987" width="13.81640625" style="289" bestFit="1" customWidth="1"/>
    <col min="9988" max="9988" width="13.1796875" style="289" bestFit="1" customWidth="1"/>
    <col min="9989" max="9989" width="13.81640625" style="289" bestFit="1" customWidth="1"/>
    <col min="9990" max="9990" width="13.1796875" style="289" bestFit="1" customWidth="1"/>
    <col min="9991" max="9993" width="13.81640625" style="289" bestFit="1" customWidth="1"/>
    <col min="9994" max="9994" width="13.1796875" style="289" bestFit="1" customWidth="1"/>
    <col min="9995" max="9995" width="13.81640625" style="289" bestFit="1" customWidth="1"/>
    <col min="9996" max="9996" width="13.1796875" style="289" bestFit="1" customWidth="1"/>
    <col min="9997" max="10001" width="13.81640625" style="289" bestFit="1" customWidth="1"/>
    <col min="10002" max="10003" width="13.1796875" style="289" bestFit="1" customWidth="1"/>
    <col min="10004" max="10005" width="13.81640625" style="289" bestFit="1" customWidth="1"/>
    <col min="10006" max="10007" width="13.1796875" style="289" bestFit="1" customWidth="1"/>
    <col min="10008" max="10008" width="13.81640625" style="289" bestFit="1" customWidth="1"/>
    <col min="10009" max="10224" width="9.26953125" style="289"/>
    <col min="10225" max="10225" width="53.7265625" style="289" customWidth="1"/>
    <col min="10226" max="10226" width="13.1796875" style="289" bestFit="1" customWidth="1"/>
    <col min="10227" max="10228" width="13.81640625" style="289" bestFit="1" customWidth="1"/>
    <col min="10229" max="10230" width="13.1796875" style="289" bestFit="1" customWidth="1"/>
    <col min="10231" max="10232" width="13.81640625" style="289" bestFit="1" customWidth="1"/>
    <col min="10233" max="10233" width="13.1796875" style="289" bestFit="1" customWidth="1"/>
    <col min="10234" max="10243" width="13.81640625" style="289" bestFit="1" customWidth="1"/>
    <col min="10244" max="10244" width="13.1796875" style="289" bestFit="1" customWidth="1"/>
    <col min="10245" max="10245" width="13.81640625" style="289" bestFit="1" customWidth="1"/>
    <col min="10246" max="10246" width="13.1796875" style="289" bestFit="1" customWidth="1"/>
    <col min="10247" max="10249" width="13.81640625" style="289" bestFit="1" customWidth="1"/>
    <col min="10250" max="10250" width="13.1796875" style="289" bestFit="1" customWidth="1"/>
    <col min="10251" max="10251" width="13.81640625" style="289" bestFit="1" customWidth="1"/>
    <col min="10252" max="10252" width="13.1796875" style="289" bestFit="1" customWidth="1"/>
    <col min="10253" max="10257" width="13.81640625" style="289" bestFit="1" customWidth="1"/>
    <col min="10258" max="10259" width="13.1796875" style="289" bestFit="1" customWidth="1"/>
    <col min="10260" max="10261" width="13.81640625" style="289" bestFit="1" customWidth="1"/>
    <col min="10262" max="10263" width="13.1796875" style="289" bestFit="1" customWidth="1"/>
    <col min="10264" max="10264" width="13.81640625" style="289" bestFit="1" customWidth="1"/>
    <col min="10265" max="10480" width="9.26953125" style="289"/>
    <col min="10481" max="10481" width="53.7265625" style="289" customWidth="1"/>
    <col min="10482" max="10482" width="13.1796875" style="289" bestFit="1" customWidth="1"/>
    <col min="10483" max="10484" width="13.81640625" style="289" bestFit="1" customWidth="1"/>
    <col min="10485" max="10486" width="13.1796875" style="289" bestFit="1" customWidth="1"/>
    <col min="10487" max="10488" width="13.81640625" style="289" bestFit="1" customWidth="1"/>
    <col min="10489" max="10489" width="13.1796875" style="289" bestFit="1" customWidth="1"/>
    <col min="10490" max="10499" width="13.81640625" style="289" bestFit="1" customWidth="1"/>
    <col min="10500" max="10500" width="13.1796875" style="289" bestFit="1" customWidth="1"/>
    <col min="10501" max="10501" width="13.81640625" style="289" bestFit="1" customWidth="1"/>
    <col min="10502" max="10502" width="13.1796875" style="289" bestFit="1" customWidth="1"/>
    <col min="10503" max="10505" width="13.81640625" style="289" bestFit="1" customWidth="1"/>
    <col min="10506" max="10506" width="13.1796875" style="289" bestFit="1" customWidth="1"/>
    <col min="10507" max="10507" width="13.81640625" style="289" bestFit="1" customWidth="1"/>
    <col min="10508" max="10508" width="13.1796875" style="289" bestFit="1" customWidth="1"/>
    <col min="10509" max="10513" width="13.81640625" style="289" bestFit="1" customWidth="1"/>
    <col min="10514" max="10515" width="13.1796875" style="289" bestFit="1" customWidth="1"/>
    <col min="10516" max="10517" width="13.81640625" style="289" bestFit="1" customWidth="1"/>
    <col min="10518" max="10519" width="13.1796875" style="289" bestFit="1" customWidth="1"/>
    <col min="10520" max="10520" width="13.81640625" style="289" bestFit="1" customWidth="1"/>
    <col min="10521" max="10736" width="9.26953125" style="289"/>
    <col min="10737" max="10737" width="53.7265625" style="289" customWidth="1"/>
    <col min="10738" max="10738" width="13.1796875" style="289" bestFit="1" customWidth="1"/>
    <col min="10739" max="10740" width="13.81640625" style="289" bestFit="1" customWidth="1"/>
    <col min="10741" max="10742" width="13.1796875" style="289" bestFit="1" customWidth="1"/>
    <col min="10743" max="10744" width="13.81640625" style="289" bestFit="1" customWidth="1"/>
    <col min="10745" max="10745" width="13.1796875" style="289" bestFit="1" customWidth="1"/>
    <col min="10746" max="10755" width="13.81640625" style="289" bestFit="1" customWidth="1"/>
    <col min="10756" max="10756" width="13.1796875" style="289" bestFit="1" customWidth="1"/>
    <col min="10757" max="10757" width="13.81640625" style="289" bestFit="1" customWidth="1"/>
    <col min="10758" max="10758" width="13.1796875" style="289" bestFit="1" customWidth="1"/>
    <col min="10759" max="10761" width="13.81640625" style="289" bestFit="1" customWidth="1"/>
    <col min="10762" max="10762" width="13.1796875" style="289" bestFit="1" customWidth="1"/>
    <col min="10763" max="10763" width="13.81640625" style="289" bestFit="1" customWidth="1"/>
    <col min="10764" max="10764" width="13.1796875" style="289" bestFit="1" customWidth="1"/>
    <col min="10765" max="10769" width="13.81640625" style="289" bestFit="1" customWidth="1"/>
    <col min="10770" max="10771" width="13.1796875" style="289" bestFit="1" customWidth="1"/>
    <col min="10772" max="10773" width="13.81640625" style="289" bestFit="1" customWidth="1"/>
    <col min="10774" max="10775" width="13.1796875" style="289" bestFit="1" customWidth="1"/>
    <col min="10776" max="10776" width="13.81640625" style="289" bestFit="1" customWidth="1"/>
    <col min="10777" max="10992" width="9.26953125" style="289"/>
    <col min="10993" max="10993" width="53.7265625" style="289" customWidth="1"/>
    <col min="10994" max="10994" width="13.1796875" style="289" bestFit="1" customWidth="1"/>
    <col min="10995" max="10996" width="13.81640625" style="289" bestFit="1" customWidth="1"/>
    <col min="10997" max="10998" width="13.1796875" style="289" bestFit="1" customWidth="1"/>
    <col min="10999" max="11000" width="13.81640625" style="289" bestFit="1" customWidth="1"/>
    <col min="11001" max="11001" width="13.1796875" style="289" bestFit="1" customWidth="1"/>
    <col min="11002" max="11011" width="13.81640625" style="289" bestFit="1" customWidth="1"/>
    <col min="11012" max="11012" width="13.1796875" style="289" bestFit="1" customWidth="1"/>
    <col min="11013" max="11013" width="13.81640625" style="289" bestFit="1" customWidth="1"/>
    <col min="11014" max="11014" width="13.1796875" style="289" bestFit="1" customWidth="1"/>
    <col min="11015" max="11017" width="13.81640625" style="289" bestFit="1" customWidth="1"/>
    <col min="11018" max="11018" width="13.1796875" style="289" bestFit="1" customWidth="1"/>
    <col min="11019" max="11019" width="13.81640625" style="289" bestFit="1" customWidth="1"/>
    <col min="11020" max="11020" width="13.1796875" style="289" bestFit="1" customWidth="1"/>
    <col min="11021" max="11025" width="13.81640625" style="289" bestFit="1" customWidth="1"/>
    <col min="11026" max="11027" width="13.1796875" style="289" bestFit="1" customWidth="1"/>
    <col min="11028" max="11029" width="13.81640625" style="289" bestFit="1" customWidth="1"/>
    <col min="11030" max="11031" width="13.1796875" style="289" bestFit="1" customWidth="1"/>
    <col min="11032" max="11032" width="13.81640625" style="289" bestFit="1" customWidth="1"/>
    <col min="11033" max="11248" width="9.26953125" style="289"/>
    <col min="11249" max="11249" width="53.7265625" style="289" customWidth="1"/>
    <col min="11250" max="11250" width="13.1796875" style="289" bestFit="1" customWidth="1"/>
    <col min="11251" max="11252" width="13.81640625" style="289" bestFit="1" customWidth="1"/>
    <col min="11253" max="11254" width="13.1796875" style="289" bestFit="1" customWidth="1"/>
    <col min="11255" max="11256" width="13.81640625" style="289" bestFit="1" customWidth="1"/>
    <col min="11257" max="11257" width="13.1796875" style="289" bestFit="1" customWidth="1"/>
    <col min="11258" max="11267" width="13.81640625" style="289" bestFit="1" customWidth="1"/>
    <col min="11268" max="11268" width="13.1796875" style="289" bestFit="1" customWidth="1"/>
    <col min="11269" max="11269" width="13.81640625" style="289" bestFit="1" customWidth="1"/>
    <col min="11270" max="11270" width="13.1796875" style="289" bestFit="1" customWidth="1"/>
    <col min="11271" max="11273" width="13.81640625" style="289" bestFit="1" customWidth="1"/>
    <col min="11274" max="11274" width="13.1796875" style="289" bestFit="1" customWidth="1"/>
    <col min="11275" max="11275" width="13.81640625" style="289" bestFit="1" customWidth="1"/>
    <col min="11276" max="11276" width="13.1796875" style="289" bestFit="1" customWidth="1"/>
    <col min="11277" max="11281" width="13.81640625" style="289" bestFit="1" customWidth="1"/>
    <col min="11282" max="11283" width="13.1796875" style="289" bestFit="1" customWidth="1"/>
    <col min="11284" max="11285" width="13.81640625" style="289" bestFit="1" customWidth="1"/>
    <col min="11286" max="11287" width="13.1796875" style="289" bestFit="1" customWidth="1"/>
    <col min="11288" max="11288" width="13.81640625" style="289" bestFit="1" customWidth="1"/>
    <col min="11289" max="11504" width="9.26953125" style="289"/>
    <col min="11505" max="11505" width="53.7265625" style="289" customWidth="1"/>
    <col min="11506" max="11506" width="13.1796875" style="289" bestFit="1" customWidth="1"/>
    <col min="11507" max="11508" width="13.81640625" style="289" bestFit="1" customWidth="1"/>
    <col min="11509" max="11510" width="13.1796875" style="289" bestFit="1" customWidth="1"/>
    <col min="11511" max="11512" width="13.81640625" style="289" bestFit="1" customWidth="1"/>
    <col min="11513" max="11513" width="13.1796875" style="289" bestFit="1" customWidth="1"/>
    <col min="11514" max="11523" width="13.81640625" style="289" bestFit="1" customWidth="1"/>
    <col min="11524" max="11524" width="13.1796875" style="289" bestFit="1" customWidth="1"/>
    <col min="11525" max="11525" width="13.81640625" style="289" bestFit="1" customWidth="1"/>
    <col min="11526" max="11526" width="13.1796875" style="289" bestFit="1" customWidth="1"/>
    <col min="11527" max="11529" width="13.81640625" style="289" bestFit="1" customWidth="1"/>
    <col min="11530" max="11530" width="13.1796875" style="289" bestFit="1" customWidth="1"/>
    <col min="11531" max="11531" width="13.81640625" style="289" bestFit="1" customWidth="1"/>
    <col min="11532" max="11532" width="13.1796875" style="289" bestFit="1" customWidth="1"/>
    <col min="11533" max="11537" width="13.81640625" style="289" bestFit="1" customWidth="1"/>
    <col min="11538" max="11539" width="13.1796875" style="289" bestFit="1" customWidth="1"/>
    <col min="11540" max="11541" width="13.81640625" style="289" bestFit="1" customWidth="1"/>
    <col min="11542" max="11543" width="13.1796875" style="289" bestFit="1" customWidth="1"/>
    <col min="11544" max="11544" width="13.81640625" style="289" bestFit="1" customWidth="1"/>
    <col min="11545" max="11760" width="9.26953125" style="289"/>
    <col min="11761" max="11761" width="53.7265625" style="289" customWidth="1"/>
    <col min="11762" max="11762" width="13.1796875" style="289" bestFit="1" customWidth="1"/>
    <col min="11763" max="11764" width="13.81640625" style="289" bestFit="1" customWidth="1"/>
    <col min="11765" max="11766" width="13.1796875" style="289" bestFit="1" customWidth="1"/>
    <col min="11767" max="11768" width="13.81640625" style="289" bestFit="1" customWidth="1"/>
    <col min="11769" max="11769" width="13.1796875" style="289" bestFit="1" customWidth="1"/>
    <col min="11770" max="11779" width="13.81640625" style="289" bestFit="1" customWidth="1"/>
    <col min="11780" max="11780" width="13.1796875" style="289" bestFit="1" customWidth="1"/>
    <col min="11781" max="11781" width="13.81640625" style="289" bestFit="1" customWidth="1"/>
    <col min="11782" max="11782" width="13.1796875" style="289" bestFit="1" customWidth="1"/>
    <col min="11783" max="11785" width="13.81640625" style="289" bestFit="1" customWidth="1"/>
    <col min="11786" max="11786" width="13.1796875" style="289" bestFit="1" customWidth="1"/>
    <col min="11787" max="11787" width="13.81640625" style="289" bestFit="1" customWidth="1"/>
    <col min="11788" max="11788" width="13.1796875" style="289" bestFit="1" customWidth="1"/>
    <col min="11789" max="11793" width="13.81640625" style="289" bestFit="1" customWidth="1"/>
    <col min="11794" max="11795" width="13.1796875" style="289" bestFit="1" customWidth="1"/>
    <col min="11796" max="11797" width="13.81640625" style="289" bestFit="1" customWidth="1"/>
    <col min="11798" max="11799" width="13.1796875" style="289" bestFit="1" customWidth="1"/>
    <col min="11800" max="11800" width="13.81640625" style="289" bestFit="1" customWidth="1"/>
    <col min="11801" max="12016" width="9.26953125" style="289"/>
    <col min="12017" max="12017" width="53.7265625" style="289" customWidth="1"/>
    <col min="12018" max="12018" width="13.1796875" style="289" bestFit="1" customWidth="1"/>
    <col min="12019" max="12020" width="13.81640625" style="289" bestFit="1" customWidth="1"/>
    <col min="12021" max="12022" width="13.1796875" style="289" bestFit="1" customWidth="1"/>
    <col min="12023" max="12024" width="13.81640625" style="289" bestFit="1" customWidth="1"/>
    <col min="12025" max="12025" width="13.1796875" style="289" bestFit="1" customWidth="1"/>
    <col min="12026" max="12035" width="13.81640625" style="289" bestFit="1" customWidth="1"/>
    <col min="12036" max="12036" width="13.1796875" style="289" bestFit="1" customWidth="1"/>
    <col min="12037" max="12037" width="13.81640625" style="289" bestFit="1" customWidth="1"/>
    <col min="12038" max="12038" width="13.1796875" style="289" bestFit="1" customWidth="1"/>
    <col min="12039" max="12041" width="13.81640625" style="289" bestFit="1" customWidth="1"/>
    <col min="12042" max="12042" width="13.1796875" style="289" bestFit="1" customWidth="1"/>
    <col min="12043" max="12043" width="13.81640625" style="289" bestFit="1" customWidth="1"/>
    <col min="12044" max="12044" width="13.1796875" style="289" bestFit="1" customWidth="1"/>
    <col min="12045" max="12049" width="13.81640625" style="289" bestFit="1" customWidth="1"/>
    <col min="12050" max="12051" width="13.1796875" style="289" bestFit="1" customWidth="1"/>
    <col min="12052" max="12053" width="13.81640625" style="289" bestFit="1" customWidth="1"/>
    <col min="12054" max="12055" width="13.1796875" style="289" bestFit="1" customWidth="1"/>
    <col min="12056" max="12056" width="13.81640625" style="289" bestFit="1" customWidth="1"/>
    <col min="12057" max="12272" width="9.26953125" style="289"/>
    <col min="12273" max="12273" width="53.7265625" style="289" customWidth="1"/>
    <col min="12274" max="12274" width="13.1796875" style="289" bestFit="1" customWidth="1"/>
    <col min="12275" max="12276" width="13.81640625" style="289" bestFit="1" customWidth="1"/>
    <col min="12277" max="12278" width="13.1796875" style="289" bestFit="1" customWidth="1"/>
    <col min="12279" max="12280" width="13.81640625" style="289" bestFit="1" customWidth="1"/>
    <col min="12281" max="12281" width="13.1796875" style="289" bestFit="1" customWidth="1"/>
    <col min="12282" max="12291" width="13.81640625" style="289" bestFit="1" customWidth="1"/>
    <col min="12292" max="12292" width="13.1796875" style="289" bestFit="1" customWidth="1"/>
    <col min="12293" max="12293" width="13.81640625" style="289" bestFit="1" customWidth="1"/>
    <col min="12294" max="12294" width="13.1796875" style="289" bestFit="1" customWidth="1"/>
    <col min="12295" max="12297" width="13.81640625" style="289" bestFit="1" customWidth="1"/>
    <col min="12298" max="12298" width="13.1796875" style="289" bestFit="1" customWidth="1"/>
    <col min="12299" max="12299" width="13.81640625" style="289" bestFit="1" customWidth="1"/>
    <col min="12300" max="12300" width="13.1796875" style="289" bestFit="1" customWidth="1"/>
    <col min="12301" max="12305" width="13.81640625" style="289" bestFit="1" customWidth="1"/>
    <col min="12306" max="12307" width="13.1796875" style="289" bestFit="1" customWidth="1"/>
    <col min="12308" max="12309" width="13.81640625" style="289" bestFit="1" customWidth="1"/>
    <col min="12310" max="12311" width="13.1796875" style="289" bestFit="1" customWidth="1"/>
    <col min="12312" max="12312" width="13.81640625" style="289" bestFit="1" customWidth="1"/>
    <col min="12313" max="12528" width="9.26953125" style="289"/>
    <col min="12529" max="12529" width="53.7265625" style="289" customWidth="1"/>
    <col min="12530" max="12530" width="13.1796875" style="289" bestFit="1" customWidth="1"/>
    <col min="12531" max="12532" width="13.81640625" style="289" bestFit="1" customWidth="1"/>
    <col min="12533" max="12534" width="13.1796875" style="289" bestFit="1" customWidth="1"/>
    <col min="12535" max="12536" width="13.81640625" style="289" bestFit="1" customWidth="1"/>
    <col min="12537" max="12537" width="13.1796875" style="289" bestFit="1" customWidth="1"/>
    <col min="12538" max="12547" width="13.81640625" style="289" bestFit="1" customWidth="1"/>
    <col min="12548" max="12548" width="13.1796875" style="289" bestFit="1" customWidth="1"/>
    <col min="12549" max="12549" width="13.81640625" style="289" bestFit="1" customWidth="1"/>
    <col min="12550" max="12550" width="13.1796875" style="289" bestFit="1" customWidth="1"/>
    <col min="12551" max="12553" width="13.81640625" style="289" bestFit="1" customWidth="1"/>
    <col min="12554" max="12554" width="13.1796875" style="289" bestFit="1" customWidth="1"/>
    <col min="12555" max="12555" width="13.81640625" style="289" bestFit="1" customWidth="1"/>
    <col min="12556" max="12556" width="13.1796875" style="289" bestFit="1" customWidth="1"/>
    <col min="12557" max="12561" width="13.81640625" style="289" bestFit="1" customWidth="1"/>
    <col min="12562" max="12563" width="13.1796875" style="289" bestFit="1" customWidth="1"/>
    <col min="12564" max="12565" width="13.81640625" style="289" bestFit="1" customWidth="1"/>
    <col min="12566" max="12567" width="13.1796875" style="289" bestFit="1" customWidth="1"/>
    <col min="12568" max="12568" width="13.81640625" style="289" bestFit="1" customWidth="1"/>
    <col min="12569" max="12784" width="9.26953125" style="289"/>
    <col min="12785" max="12785" width="53.7265625" style="289" customWidth="1"/>
    <col min="12786" max="12786" width="13.1796875" style="289" bestFit="1" customWidth="1"/>
    <col min="12787" max="12788" width="13.81640625" style="289" bestFit="1" customWidth="1"/>
    <col min="12789" max="12790" width="13.1796875" style="289" bestFit="1" customWidth="1"/>
    <col min="12791" max="12792" width="13.81640625" style="289" bestFit="1" customWidth="1"/>
    <col min="12793" max="12793" width="13.1796875" style="289" bestFit="1" customWidth="1"/>
    <col min="12794" max="12803" width="13.81640625" style="289" bestFit="1" customWidth="1"/>
    <col min="12804" max="12804" width="13.1796875" style="289" bestFit="1" customWidth="1"/>
    <col min="12805" max="12805" width="13.81640625" style="289" bestFit="1" customWidth="1"/>
    <col min="12806" max="12806" width="13.1796875" style="289" bestFit="1" customWidth="1"/>
    <col min="12807" max="12809" width="13.81640625" style="289" bestFit="1" customWidth="1"/>
    <col min="12810" max="12810" width="13.1796875" style="289" bestFit="1" customWidth="1"/>
    <col min="12811" max="12811" width="13.81640625" style="289" bestFit="1" customWidth="1"/>
    <col min="12812" max="12812" width="13.1796875" style="289" bestFit="1" customWidth="1"/>
    <col min="12813" max="12817" width="13.81640625" style="289" bestFit="1" customWidth="1"/>
    <col min="12818" max="12819" width="13.1796875" style="289" bestFit="1" customWidth="1"/>
    <col min="12820" max="12821" width="13.81640625" style="289" bestFit="1" customWidth="1"/>
    <col min="12822" max="12823" width="13.1796875" style="289" bestFit="1" customWidth="1"/>
    <col min="12824" max="12824" width="13.81640625" style="289" bestFit="1" customWidth="1"/>
    <col min="12825" max="13040" width="9.26953125" style="289"/>
    <col min="13041" max="13041" width="53.7265625" style="289" customWidth="1"/>
    <col min="13042" max="13042" width="13.1796875" style="289" bestFit="1" customWidth="1"/>
    <col min="13043" max="13044" width="13.81640625" style="289" bestFit="1" customWidth="1"/>
    <col min="13045" max="13046" width="13.1796875" style="289" bestFit="1" customWidth="1"/>
    <col min="13047" max="13048" width="13.81640625" style="289" bestFit="1" customWidth="1"/>
    <col min="13049" max="13049" width="13.1796875" style="289" bestFit="1" customWidth="1"/>
    <col min="13050" max="13059" width="13.81640625" style="289" bestFit="1" customWidth="1"/>
    <col min="13060" max="13060" width="13.1796875" style="289" bestFit="1" customWidth="1"/>
    <col min="13061" max="13061" width="13.81640625" style="289" bestFit="1" customWidth="1"/>
    <col min="13062" max="13062" width="13.1796875" style="289" bestFit="1" customWidth="1"/>
    <col min="13063" max="13065" width="13.81640625" style="289" bestFit="1" customWidth="1"/>
    <col min="13066" max="13066" width="13.1796875" style="289" bestFit="1" customWidth="1"/>
    <col min="13067" max="13067" width="13.81640625" style="289" bestFit="1" customWidth="1"/>
    <col min="13068" max="13068" width="13.1796875" style="289" bestFit="1" customWidth="1"/>
    <col min="13069" max="13073" width="13.81640625" style="289" bestFit="1" customWidth="1"/>
    <col min="13074" max="13075" width="13.1796875" style="289" bestFit="1" customWidth="1"/>
    <col min="13076" max="13077" width="13.81640625" style="289" bestFit="1" customWidth="1"/>
    <col min="13078" max="13079" width="13.1796875" style="289" bestFit="1" customWidth="1"/>
    <col min="13080" max="13080" width="13.81640625" style="289" bestFit="1" customWidth="1"/>
    <col min="13081" max="13296" width="9.26953125" style="289"/>
    <col min="13297" max="13297" width="53.7265625" style="289" customWidth="1"/>
    <col min="13298" max="13298" width="13.1796875" style="289" bestFit="1" customWidth="1"/>
    <col min="13299" max="13300" width="13.81640625" style="289" bestFit="1" customWidth="1"/>
    <col min="13301" max="13302" width="13.1796875" style="289" bestFit="1" customWidth="1"/>
    <col min="13303" max="13304" width="13.81640625" style="289" bestFit="1" customWidth="1"/>
    <col min="13305" max="13305" width="13.1796875" style="289" bestFit="1" customWidth="1"/>
    <col min="13306" max="13315" width="13.81640625" style="289" bestFit="1" customWidth="1"/>
    <col min="13316" max="13316" width="13.1796875" style="289" bestFit="1" customWidth="1"/>
    <col min="13317" max="13317" width="13.81640625" style="289" bestFit="1" customWidth="1"/>
    <col min="13318" max="13318" width="13.1796875" style="289" bestFit="1" customWidth="1"/>
    <col min="13319" max="13321" width="13.81640625" style="289" bestFit="1" customWidth="1"/>
    <col min="13322" max="13322" width="13.1796875" style="289" bestFit="1" customWidth="1"/>
    <col min="13323" max="13323" width="13.81640625" style="289" bestFit="1" customWidth="1"/>
    <col min="13324" max="13324" width="13.1796875" style="289" bestFit="1" customWidth="1"/>
    <col min="13325" max="13329" width="13.81640625" style="289" bestFit="1" customWidth="1"/>
    <col min="13330" max="13331" width="13.1796875" style="289" bestFit="1" customWidth="1"/>
    <col min="13332" max="13333" width="13.81640625" style="289" bestFit="1" customWidth="1"/>
    <col min="13334" max="13335" width="13.1796875" style="289" bestFit="1" customWidth="1"/>
    <col min="13336" max="13336" width="13.81640625" style="289" bestFit="1" customWidth="1"/>
    <col min="13337" max="13552" width="9.26953125" style="289"/>
    <col min="13553" max="13553" width="53.7265625" style="289" customWidth="1"/>
    <col min="13554" max="13554" width="13.1796875" style="289" bestFit="1" customWidth="1"/>
    <col min="13555" max="13556" width="13.81640625" style="289" bestFit="1" customWidth="1"/>
    <col min="13557" max="13558" width="13.1796875" style="289" bestFit="1" customWidth="1"/>
    <col min="13559" max="13560" width="13.81640625" style="289" bestFit="1" customWidth="1"/>
    <col min="13561" max="13561" width="13.1796875" style="289" bestFit="1" customWidth="1"/>
    <col min="13562" max="13571" width="13.81640625" style="289" bestFit="1" customWidth="1"/>
    <col min="13572" max="13572" width="13.1796875" style="289" bestFit="1" customWidth="1"/>
    <col min="13573" max="13573" width="13.81640625" style="289" bestFit="1" customWidth="1"/>
    <col min="13574" max="13574" width="13.1796875" style="289" bestFit="1" customWidth="1"/>
    <col min="13575" max="13577" width="13.81640625" style="289" bestFit="1" customWidth="1"/>
    <col min="13578" max="13578" width="13.1796875" style="289" bestFit="1" customWidth="1"/>
    <col min="13579" max="13579" width="13.81640625" style="289" bestFit="1" customWidth="1"/>
    <col min="13580" max="13580" width="13.1796875" style="289" bestFit="1" customWidth="1"/>
    <col min="13581" max="13585" width="13.81640625" style="289" bestFit="1" customWidth="1"/>
    <col min="13586" max="13587" width="13.1796875" style="289" bestFit="1" customWidth="1"/>
    <col min="13588" max="13589" width="13.81640625" style="289" bestFit="1" customWidth="1"/>
    <col min="13590" max="13591" width="13.1796875" style="289" bestFit="1" customWidth="1"/>
    <col min="13592" max="13592" width="13.81640625" style="289" bestFit="1" customWidth="1"/>
    <col min="13593" max="13808" width="9.26953125" style="289"/>
    <col min="13809" max="13809" width="53.7265625" style="289" customWidth="1"/>
    <col min="13810" max="13810" width="13.1796875" style="289" bestFit="1" customWidth="1"/>
    <col min="13811" max="13812" width="13.81640625" style="289" bestFit="1" customWidth="1"/>
    <col min="13813" max="13814" width="13.1796875" style="289" bestFit="1" customWidth="1"/>
    <col min="13815" max="13816" width="13.81640625" style="289" bestFit="1" customWidth="1"/>
    <col min="13817" max="13817" width="13.1796875" style="289" bestFit="1" customWidth="1"/>
    <col min="13818" max="13827" width="13.81640625" style="289" bestFit="1" customWidth="1"/>
    <col min="13828" max="13828" width="13.1796875" style="289" bestFit="1" customWidth="1"/>
    <col min="13829" max="13829" width="13.81640625" style="289" bestFit="1" customWidth="1"/>
    <col min="13830" max="13830" width="13.1796875" style="289" bestFit="1" customWidth="1"/>
    <col min="13831" max="13833" width="13.81640625" style="289" bestFit="1" customWidth="1"/>
    <col min="13834" max="13834" width="13.1796875" style="289" bestFit="1" customWidth="1"/>
    <col min="13835" max="13835" width="13.81640625" style="289" bestFit="1" customWidth="1"/>
    <col min="13836" max="13836" width="13.1796875" style="289" bestFit="1" customWidth="1"/>
    <col min="13837" max="13841" width="13.81640625" style="289" bestFit="1" customWidth="1"/>
    <col min="13842" max="13843" width="13.1796875" style="289" bestFit="1" customWidth="1"/>
    <col min="13844" max="13845" width="13.81640625" style="289" bestFit="1" customWidth="1"/>
    <col min="13846" max="13847" width="13.1796875" style="289" bestFit="1" customWidth="1"/>
    <col min="13848" max="13848" width="13.81640625" style="289" bestFit="1" customWidth="1"/>
    <col min="13849" max="14064" width="9.26953125" style="289"/>
    <col min="14065" max="14065" width="53.7265625" style="289" customWidth="1"/>
    <col min="14066" max="14066" width="13.1796875" style="289" bestFit="1" customWidth="1"/>
    <col min="14067" max="14068" width="13.81640625" style="289" bestFit="1" customWidth="1"/>
    <col min="14069" max="14070" width="13.1796875" style="289" bestFit="1" customWidth="1"/>
    <col min="14071" max="14072" width="13.81640625" style="289" bestFit="1" customWidth="1"/>
    <col min="14073" max="14073" width="13.1796875" style="289" bestFit="1" customWidth="1"/>
    <col min="14074" max="14083" width="13.81640625" style="289" bestFit="1" customWidth="1"/>
    <col min="14084" max="14084" width="13.1796875" style="289" bestFit="1" customWidth="1"/>
    <col min="14085" max="14085" width="13.81640625" style="289" bestFit="1" customWidth="1"/>
    <col min="14086" max="14086" width="13.1796875" style="289" bestFit="1" customWidth="1"/>
    <col min="14087" max="14089" width="13.81640625" style="289" bestFit="1" customWidth="1"/>
    <col min="14090" max="14090" width="13.1796875" style="289" bestFit="1" customWidth="1"/>
    <col min="14091" max="14091" width="13.81640625" style="289" bestFit="1" customWidth="1"/>
    <col min="14092" max="14092" width="13.1796875" style="289" bestFit="1" customWidth="1"/>
    <col min="14093" max="14097" width="13.81640625" style="289" bestFit="1" customWidth="1"/>
    <col min="14098" max="14099" width="13.1796875" style="289" bestFit="1" customWidth="1"/>
    <col min="14100" max="14101" width="13.81640625" style="289" bestFit="1" customWidth="1"/>
    <col min="14102" max="14103" width="13.1796875" style="289" bestFit="1" customWidth="1"/>
    <col min="14104" max="14104" width="13.81640625" style="289" bestFit="1" customWidth="1"/>
    <col min="14105" max="14320" width="9.26953125" style="289"/>
    <col min="14321" max="14321" width="53.7265625" style="289" customWidth="1"/>
    <col min="14322" max="14322" width="13.1796875" style="289" bestFit="1" customWidth="1"/>
    <col min="14323" max="14324" width="13.81640625" style="289" bestFit="1" customWidth="1"/>
    <col min="14325" max="14326" width="13.1796875" style="289" bestFit="1" customWidth="1"/>
    <col min="14327" max="14328" width="13.81640625" style="289" bestFit="1" customWidth="1"/>
    <col min="14329" max="14329" width="13.1796875" style="289" bestFit="1" customWidth="1"/>
    <col min="14330" max="14339" width="13.81640625" style="289" bestFit="1" customWidth="1"/>
    <col min="14340" max="14340" width="13.1796875" style="289" bestFit="1" customWidth="1"/>
    <col min="14341" max="14341" width="13.81640625" style="289" bestFit="1" customWidth="1"/>
    <col min="14342" max="14342" width="13.1796875" style="289" bestFit="1" customWidth="1"/>
    <col min="14343" max="14345" width="13.81640625" style="289" bestFit="1" customWidth="1"/>
    <col min="14346" max="14346" width="13.1796875" style="289" bestFit="1" customWidth="1"/>
    <col min="14347" max="14347" width="13.81640625" style="289" bestFit="1" customWidth="1"/>
    <col min="14348" max="14348" width="13.1796875" style="289" bestFit="1" customWidth="1"/>
    <col min="14349" max="14353" width="13.81640625" style="289" bestFit="1" customWidth="1"/>
    <col min="14354" max="14355" width="13.1796875" style="289" bestFit="1" customWidth="1"/>
    <col min="14356" max="14357" width="13.81640625" style="289" bestFit="1" customWidth="1"/>
    <col min="14358" max="14359" width="13.1796875" style="289" bestFit="1" customWidth="1"/>
    <col min="14360" max="14360" width="13.81640625" style="289" bestFit="1" customWidth="1"/>
    <col min="14361" max="14576" width="9.26953125" style="289"/>
    <col min="14577" max="14577" width="53.7265625" style="289" customWidth="1"/>
    <col min="14578" max="14578" width="13.1796875" style="289" bestFit="1" customWidth="1"/>
    <col min="14579" max="14580" width="13.81640625" style="289" bestFit="1" customWidth="1"/>
    <col min="14581" max="14582" width="13.1796875" style="289" bestFit="1" customWidth="1"/>
    <col min="14583" max="14584" width="13.81640625" style="289" bestFit="1" customWidth="1"/>
    <col min="14585" max="14585" width="13.1796875" style="289" bestFit="1" customWidth="1"/>
    <col min="14586" max="14595" width="13.81640625" style="289" bestFit="1" customWidth="1"/>
    <col min="14596" max="14596" width="13.1796875" style="289" bestFit="1" customWidth="1"/>
    <col min="14597" max="14597" width="13.81640625" style="289" bestFit="1" customWidth="1"/>
    <col min="14598" max="14598" width="13.1796875" style="289" bestFit="1" customWidth="1"/>
    <col min="14599" max="14601" width="13.81640625" style="289" bestFit="1" customWidth="1"/>
    <col min="14602" max="14602" width="13.1796875" style="289" bestFit="1" customWidth="1"/>
    <col min="14603" max="14603" width="13.81640625" style="289" bestFit="1" customWidth="1"/>
    <col min="14604" max="14604" width="13.1796875" style="289" bestFit="1" customWidth="1"/>
    <col min="14605" max="14609" width="13.81640625" style="289" bestFit="1" customWidth="1"/>
    <col min="14610" max="14611" width="13.1796875" style="289" bestFit="1" customWidth="1"/>
    <col min="14612" max="14613" width="13.81640625" style="289" bestFit="1" customWidth="1"/>
    <col min="14614" max="14615" width="13.1796875" style="289" bestFit="1" customWidth="1"/>
    <col min="14616" max="14616" width="13.81640625" style="289" bestFit="1" customWidth="1"/>
    <col min="14617" max="14832" width="9.26953125" style="289"/>
    <col min="14833" max="14833" width="53.7265625" style="289" customWidth="1"/>
    <col min="14834" max="14834" width="13.1796875" style="289" bestFit="1" customWidth="1"/>
    <col min="14835" max="14836" width="13.81640625" style="289" bestFit="1" customWidth="1"/>
    <col min="14837" max="14838" width="13.1796875" style="289" bestFit="1" customWidth="1"/>
    <col min="14839" max="14840" width="13.81640625" style="289" bestFit="1" customWidth="1"/>
    <col min="14841" max="14841" width="13.1796875" style="289" bestFit="1" customWidth="1"/>
    <col min="14842" max="14851" width="13.81640625" style="289" bestFit="1" customWidth="1"/>
    <col min="14852" max="14852" width="13.1796875" style="289" bestFit="1" customWidth="1"/>
    <col min="14853" max="14853" width="13.81640625" style="289" bestFit="1" customWidth="1"/>
    <col min="14854" max="14854" width="13.1796875" style="289" bestFit="1" customWidth="1"/>
    <col min="14855" max="14857" width="13.81640625" style="289" bestFit="1" customWidth="1"/>
    <col min="14858" max="14858" width="13.1796875" style="289" bestFit="1" customWidth="1"/>
    <col min="14859" max="14859" width="13.81640625" style="289" bestFit="1" customWidth="1"/>
    <col min="14860" max="14860" width="13.1796875" style="289" bestFit="1" customWidth="1"/>
    <col min="14861" max="14865" width="13.81640625" style="289" bestFit="1" customWidth="1"/>
    <col min="14866" max="14867" width="13.1796875" style="289" bestFit="1" customWidth="1"/>
    <col min="14868" max="14869" width="13.81640625" style="289" bestFit="1" customWidth="1"/>
    <col min="14870" max="14871" width="13.1796875" style="289" bestFit="1" customWidth="1"/>
    <col min="14872" max="14872" width="13.81640625" style="289" bestFit="1" customWidth="1"/>
    <col min="14873" max="15088" width="9.26953125" style="289"/>
    <col min="15089" max="15089" width="53.7265625" style="289" customWidth="1"/>
    <col min="15090" max="15090" width="13.1796875" style="289" bestFit="1" customWidth="1"/>
    <col min="15091" max="15092" width="13.81640625" style="289" bestFit="1" customWidth="1"/>
    <col min="15093" max="15094" width="13.1796875" style="289" bestFit="1" customWidth="1"/>
    <col min="15095" max="15096" width="13.81640625" style="289" bestFit="1" customWidth="1"/>
    <col min="15097" max="15097" width="13.1796875" style="289" bestFit="1" customWidth="1"/>
    <col min="15098" max="15107" width="13.81640625" style="289" bestFit="1" customWidth="1"/>
    <col min="15108" max="15108" width="13.1796875" style="289" bestFit="1" customWidth="1"/>
    <col min="15109" max="15109" width="13.81640625" style="289" bestFit="1" customWidth="1"/>
    <col min="15110" max="15110" width="13.1796875" style="289" bestFit="1" customWidth="1"/>
    <col min="15111" max="15113" width="13.81640625" style="289" bestFit="1" customWidth="1"/>
    <col min="15114" max="15114" width="13.1796875" style="289" bestFit="1" customWidth="1"/>
    <col min="15115" max="15115" width="13.81640625" style="289" bestFit="1" customWidth="1"/>
    <col min="15116" max="15116" width="13.1796875" style="289" bestFit="1" customWidth="1"/>
    <col min="15117" max="15121" width="13.81640625" style="289" bestFit="1" customWidth="1"/>
    <col min="15122" max="15123" width="13.1796875" style="289" bestFit="1" customWidth="1"/>
    <col min="15124" max="15125" width="13.81640625" style="289" bestFit="1" customWidth="1"/>
    <col min="15126" max="15127" width="13.1796875" style="289" bestFit="1" customWidth="1"/>
    <col min="15128" max="15128" width="13.81640625" style="289" bestFit="1" customWidth="1"/>
    <col min="15129" max="15344" width="9.26953125" style="289"/>
    <col min="15345" max="15345" width="53.7265625" style="289" customWidth="1"/>
    <col min="15346" max="15346" width="13.1796875" style="289" bestFit="1" customWidth="1"/>
    <col min="15347" max="15348" width="13.81640625" style="289" bestFit="1" customWidth="1"/>
    <col min="15349" max="15350" width="13.1796875" style="289" bestFit="1" customWidth="1"/>
    <col min="15351" max="15352" width="13.81640625" style="289" bestFit="1" customWidth="1"/>
    <col min="15353" max="15353" width="13.1796875" style="289" bestFit="1" customWidth="1"/>
    <col min="15354" max="15363" width="13.81640625" style="289" bestFit="1" customWidth="1"/>
    <col min="15364" max="15364" width="13.1796875" style="289" bestFit="1" customWidth="1"/>
    <col min="15365" max="15365" width="13.81640625" style="289" bestFit="1" customWidth="1"/>
    <col min="15366" max="15366" width="13.1796875" style="289" bestFit="1" customWidth="1"/>
    <col min="15367" max="15369" width="13.81640625" style="289" bestFit="1" customWidth="1"/>
    <col min="15370" max="15370" width="13.1796875" style="289" bestFit="1" customWidth="1"/>
    <col min="15371" max="15371" width="13.81640625" style="289" bestFit="1" customWidth="1"/>
    <col min="15372" max="15372" width="13.1796875" style="289" bestFit="1" customWidth="1"/>
    <col min="15373" max="15377" width="13.81640625" style="289" bestFit="1" customWidth="1"/>
    <col min="15378" max="15379" width="13.1796875" style="289" bestFit="1" customWidth="1"/>
    <col min="15380" max="15381" width="13.81640625" style="289" bestFit="1" customWidth="1"/>
    <col min="15382" max="15383" width="13.1796875" style="289" bestFit="1" customWidth="1"/>
    <col min="15384" max="15384" width="13.81640625" style="289" bestFit="1" customWidth="1"/>
    <col min="15385" max="15600" width="9.26953125" style="289"/>
    <col min="15601" max="15601" width="53.7265625" style="289" customWidth="1"/>
    <col min="15602" max="15602" width="13.1796875" style="289" bestFit="1" customWidth="1"/>
    <col min="15603" max="15604" width="13.81640625" style="289" bestFit="1" customWidth="1"/>
    <col min="15605" max="15606" width="13.1796875" style="289" bestFit="1" customWidth="1"/>
    <col min="15607" max="15608" width="13.81640625" style="289" bestFit="1" customWidth="1"/>
    <col min="15609" max="15609" width="13.1796875" style="289" bestFit="1" customWidth="1"/>
    <col min="15610" max="15619" width="13.81640625" style="289" bestFit="1" customWidth="1"/>
    <col min="15620" max="15620" width="13.1796875" style="289" bestFit="1" customWidth="1"/>
    <col min="15621" max="15621" width="13.81640625" style="289" bestFit="1" customWidth="1"/>
    <col min="15622" max="15622" width="13.1796875" style="289" bestFit="1" customWidth="1"/>
    <col min="15623" max="15625" width="13.81640625" style="289" bestFit="1" customWidth="1"/>
    <col min="15626" max="15626" width="13.1796875" style="289" bestFit="1" customWidth="1"/>
    <col min="15627" max="15627" width="13.81640625" style="289" bestFit="1" customWidth="1"/>
    <col min="15628" max="15628" width="13.1796875" style="289" bestFit="1" customWidth="1"/>
    <col min="15629" max="15633" width="13.81640625" style="289" bestFit="1" customWidth="1"/>
    <col min="15634" max="15635" width="13.1796875" style="289" bestFit="1" customWidth="1"/>
    <col min="15636" max="15637" width="13.81640625" style="289" bestFit="1" customWidth="1"/>
    <col min="15638" max="15639" width="13.1796875" style="289" bestFit="1" customWidth="1"/>
    <col min="15640" max="15640" width="13.81640625" style="289" bestFit="1" customWidth="1"/>
    <col min="15641" max="15856" width="9.26953125" style="289"/>
    <col min="15857" max="15857" width="53.7265625" style="289" customWidth="1"/>
    <col min="15858" max="15858" width="13.1796875" style="289" bestFit="1" customWidth="1"/>
    <col min="15859" max="15860" width="13.81640625" style="289" bestFit="1" customWidth="1"/>
    <col min="15861" max="15862" width="13.1796875" style="289" bestFit="1" customWidth="1"/>
    <col min="15863" max="15864" width="13.81640625" style="289" bestFit="1" customWidth="1"/>
    <col min="15865" max="15865" width="13.1796875" style="289" bestFit="1" customWidth="1"/>
    <col min="15866" max="15875" width="13.81640625" style="289" bestFit="1" customWidth="1"/>
    <col min="15876" max="15876" width="13.1796875" style="289" bestFit="1" customWidth="1"/>
    <col min="15877" max="15877" width="13.81640625" style="289" bestFit="1" customWidth="1"/>
    <col min="15878" max="15878" width="13.1796875" style="289" bestFit="1" customWidth="1"/>
    <col min="15879" max="15881" width="13.81640625" style="289" bestFit="1" customWidth="1"/>
    <col min="15882" max="15882" width="13.1796875" style="289" bestFit="1" customWidth="1"/>
    <col min="15883" max="15883" width="13.81640625" style="289" bestFit="1" customWidth="1"/>
    <col min="15884" max="15884" width="13.1796875" style="289" bestFit="1" customWidth="1"/>
    <col min="15885" max="15889" width="13.81640625" style="289" bestFit="1" customWidth="1"/>
    <col min="15890" max="15891" width="13.1796875" style="289" bestFit="1" customWidth="1"/>
    <col min="15892" max="15893" width="13.81640625" style="289" bestFit="1" customWidth="1"/>
    <col min="15894" max="15895" width="13.1796875" style="289" bestFit="1" customWidth="1"/>
    <col min="15896" max="15896" width="13.81640625" style="289" bestFit="1" customWidth="1"/>
    <col min="15897" max="16112" width="9.26953125" style="289"/>
    <col min="16113" max="16113" width="53.7265625" style="289" customWidth="1"/>
    <col min="16114" max="16114" width="13.1796875" style="289" bestFit="1" customWidth="1"/>
    <col min="16115" max="16116" width="13.81640625" style="289" bestFit="1" customWidth="1"/>
    <col min="16117" max="16118" width="13.1796875" style="289" bestFit="1" customWidth="1"/>
    <col min="16119" max="16120" width="13.81640625" style="289" bestFit="1" customWidth="1"/>
    <col min="16121" max="16121" width="13.1796875" style="289" bestFit="1" customWidth="1"/>
    <col min="16122" max="16131" width="13.81640625" style="289" bestFit="1" customWidth="1"/>
    <col min="16132" max="16132" width="13.1796875" style="289" bestFit="1" customWidth="1"/>
    <col min="16133" max="16133" width="13.81640625" style="289" bestFit="1" customWidth="1"/>
    <col min="16134" max="16134" width="13.1796875" style="289" bestFit="1" customWidth="1"/>
    <col min="16135" max="16137" width="13.81640625" style="289" bestFit="1" customWidth="1"/>
    <col min="16138" max="16138" width="13.1796875" style="289" bestFit="1" customWidth="1"/>
    <col min="16139" max="16139" width="13.81640625" style="289" bestFit="1" customWidth="1"/>
    <col min="16140" max="16140" width="13.1796875" style="289" bestFit="1" customWidth="1"/>
    <col min="16141" max="16145" width="13.81640625" style="289" bestFit="1" customWidth="1"/>
    <col min="16146" max="16147" width="13.1796875" style="289" bestFit="1" customWidth="1"/>
    <col min="16148" max="16149" width="13.81640625" style="289" bestFit="1" customWidth="1"/>
    <col min="16150" max="16151" width="13.1796875" style="289" bestFit="1" customWidth="1"/>
    <col min="16152" max="16152" width="13.81640625" style="289" bestFit="1" customWidth="1"/>
    <col min="16153" max="16384" width="9.26953125" style="289"/>
  </cols>
  <sheetData>
    <row r="1" spans="1:19" s="136" customFormat="1" ht="15" customHeight="1">
      <c r="A1" s="136" t="s">
        <v>1967</v>
      </c>
    </row>
    <row r="2" spans="1:19" s="136" customFormat="1" ht="15" customHeight="1">
      <c r="A2" s="1163" t="s">
        <v>1845</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c r="S3" s="7"/>
    </row>
    <row r="4" spans="1:19" ht="15" customHeight="1">
      <c r="A4" s="896" t="s">
        <v>66</v>
      </c>
      <c r="B4" s="913">
        <v>5.3</v>
      </c>
      <c r="C4" s="913">
        <v>-6</v>
      </c>
      <c r="D4" s="913">
        <v>2.7</v>
      </c>
      <c r="E4" s="913">
        <v>3.8643171981042315</v>
      </c>
      <c r="F4" s="913">
        <v>2.8329884050198046</v>
      </c>
      <c r="G4" s="913">
        <v>-7.7899424713156549</v>
      </c>
      <c r="H4" s="913">
        <v>0.40000000000000568</v>
      </c>
      <c r="I4" s="913">
        <v>11.200000000000017</v>
      </c>
      <c r="J4" s="913">
        <v>3.5603974549757851</v>
      </c>
      <c r="K4" s="913">
        <v>3.9922618410250834</v>
      </c>
      <c r="L4" s="913">
        <v>6.7513875965407948</v>
      </c>
      <c r="M4" s="913">
        <v>4.2869380216625785</v>
      </c>
      <c r="N4" s="913">
        <v>1.0194103280212801</v>
      </c>
      <c r="O4" s="913">
        <v>6.2484004671850641</v>
      </c>
      <c r="P4" s="913">
        <v>6.2594538578719465</v>
      </c>
      <c r="Q4" s="913">
        <v>-1.0311355041432364</v>
      </c>
      <c r="S4" s="285" t="s">
        <v>13</v>
      </c>
    </row>
    <row r="5" spans="1:19" ht="15" customHeight="1">
      <c r="A5" s="896" t="s">
        <v>1846</v>
      </c>
      <c r="B5" s="913">
        <v>10.3</v>
      </c>
      <c r="C5" s="913">
        <v>7.5</v>
      </c>
      <c r="D5" s="913">
        <v>38.700000000000003</v>
      </c>
      <c r="E5" s="913">
        <v>35.098016199084384</v>
      </c>
      <c r="F5" s="913">
        <v>18.891453245979733</v>
      </c>
      <c r="G5" s="913">
        <v>46.488045399572059</v>
      </c>
      <c r="H5" s="913">
        <v>82.200000000000017</v>
      </c>
      <c r="I5" s="913">
        <v>8.6000000000000085</v>
      </c>
      <c r="J5" s="913">
        <v>-8.2180284478491785</v>
      </c>
      <c r="K5" s="913">
        <v>17.552237467491722</v>
      </c>
      <c r="L5" s="913">
        <v>23.918663964782326</v>
      </c>
      <c r="M5" s="913">
        <v>1.3594748073226413</v>
      </c>
      <c r="N5" s="913">
        <v>5.3340420611716013</v>
      </c>
      <c r="O5" s="913">
        <v>6.947580233776435</v>
      </c>
      <c r="P5" s="913">
        <v>-4.6030235436471543</v>
      </c>
      <c r="Q5" s="913">
        <v>1.1288018098805708</v>
      </c>
      <c r="S5" s="499"/>
    </row>
    <row r="6" spans="1:19" ht="15" customHeight="1">
      <c r="A6" s="896" t="s">
        <v>1847</v>
      </c>
      <c r="B6" s="913">
        <v>-3</v>
      </c>
      <c r="C6" s="913">
        <v>-14.2</v>
      </c>
      <c r="D6" s="913">
        <v>-0.1</v>
      </c>
      <c r="E6" s="913">
        <v>16.91863695138079</v>
      </c>
      <c r="F6" s="913">
        <v>3.0170363351575133</v>
      </c>
      <c r="G6" s="913">
        <v>4.2774858296807992</v>
      </c>
      <c r="H6" s="913">
        <v>7.8000000000000114</v>
      </c>
      <c r="I6" s="913">
        <v>17.100000000000009</v>
      </c>
      <c r="J6" s="913">
        <v>11.027466984963709</v>
      </c>
      <c r="K6" s="913">
        <v>29.069257844063713</v>
      </c>
      <c r="L6" s="913">
        <v>11.361193457240233</v>
      </c>
      <c r="M6" s="913">
        <v>1.3649441569009326</v>
      </c>
      <c r="N6" s="913">
        <v>-0.85875565276812438</v>
      </c>
      <c r="O6" s="913">
        <v>5.5539325498363183</v>
      </c>
      <c r="P6" s="913">
        <v>6.2786069424150668</v>
      </c>
      <c r="Q6" s="913">
        <v>3.8333722157867953</v>
      </c>
    </row>
    <row r="7" spans="1:19" ht="15" customHeight="1">
      <c r="A7" s="896" t="s">
        <v>1848</v>
      </c>
      <c r="B7" s="913">
        <v>-10.3</v>
      </c>
      <c r="C7" s="913">
        <v>-7</v>
      </c>
      <c r="D7" s="913">
        <v>5.8</v>
      </c>
      <c r="E7" s="913">
        <v>2.9521781665419695</v>
      </c>
      <c r="F7" s="913">
        <v>13.442527364766391</v>
      </c>
      <c r="G7" s="913">
        <v>3.1100908274278822</v>
      </c>
      <c r="H7" s="913">
        <v>-7</v>
      </c>
      <c r="I7" s="913">
        <v>2</v>
      </c>
      <c r="J7" s="913">
        <v>-4.0505743135723264</v>
      </c>
      <c r="K7" s="913">
        <v>2.2772033481043792</v>
      </c>
      <c r="L7" s="913">
        <v>2.8523961661341701</v>
      </c>
      <c r="M7" s="913">
        <v>6.0150712743798351</v>
      </c>
      <c r="N7" s="913">
        <v>-0.89403461873600065</v>
      </c>
      <c r="O7" s="913">
        <v>5.4885153433168909</v>
      </c>
      <c r="P7" s="913">
        <v>3.0278673086348533</v>
      </c>
      <c r="Q7" s="913">
        <v>2.4341438985222794</v>
      </c>
    </row>
    <row r="8" spans="1:19" ht="15" customHeight="1">
      <c r="A8" s="896" t="s">
        <v>1849</v>
      </c>
      <c r="B8" s="913">
        <v>-0.3</v>
      </c>
      <c r="C8" s="913">
        <v>1.1000000000000001</v>
      </c>
      <c r="D8" s="913">
        <v>1.8</v>
      </c>
      <c r="E8" s="913">
        <v>1.0919069745990697</v>
      </c>
      <c r="F8" s="913">
        <v>2.9617863210914379</v>
      </c>
      <c r="G8" s="913">
        <v>12.177743693095138</v>
      </c>
      <c r="H8" s="913">
        <v>12.900000000000006</v>
      </c>
      <c r="I8" s="913">
        <v>13.900000000000006</v>
      </c>
      <c r="J8" s="913">
        <v>12.918090319635354</v>
      </c>
      <c r="K8" s="913">
        <v>1.7916509719788394</v>
      </c>
      <c r="L8" s="913">
        <v>-2.4133490805898816</v>
      </c>
      <c r="M8" s="913">
        <v>2.3070879518320737</v>
      </c>
      <c r="N8" s="913">
        <v>0.70550749877720875</v>
      </c>
      <c r="O8" s="913">
        <v>1.9660760019360737</v>
      </c>
      <c r="P8" s="913">
        <v>4.7991703675892978</v>
      </c>
      <c r="Q8" s="913">
        <v>3.5267105569039927</v>
      </c>
    </row>
    <row r="9" spans="1:19" ht="15" customHeight="1">
      <c r="A9" s="896" t="s">
        <v>1850</v>
      </c>
      <c r="B9" s="913" t="s">
        <v>8</v>
      </c>
      <c r="C9" s="913" t="s">
        <v>8</v>
      </c>
      <c r="D9" s="913" t="s">
        <v>8</v>
      </c>
      <c r="E9" s="913">
        <v>1.8535251776548876</v>
      </c>
      <c r="F9" s="913">
        <v>10.551010335124886</v>
      </c>
      <c r="G9" s="913">
        <v>11.122207230095356</v>
      </c>
      <c r="H9" s="913">
        <v>-5.1524957770352415</v>
      </c>
      <c r="I9" s="913">
        <v>18.615282383903036</v>
      </c>
      <c r="J9" s="913">
        <v>14.114846812699568</v>
      </c>
      <c r="K9" s="913">
        <v>4.4102884709676005</v>
      </c>
      <c r="L9" s="913">
        <v>2.8096390742256858</v>
      </c>
      <c r="M9" s="913">
        <v>3.7960186748845786</v>
      </c>
      <c r="N9" s="913">
        <v>1.1785834687950683</v>
      </c>
      <c r="O9" s="913">
        <v>7.5532938044139257</v>
      </c>
      <c r="P9" s="913">
        <v>6.2367508552393787</v>
      </c>
      <c r="Q9" s="913">
        <v>4.9216471710699352</v>
      </c>
    </row>
    <row r="10" spans="1:19" ht="15" customHeight="1">
      <c r="A10" s="896" t="s">
        <v>1851</v>
      </c>
      <c r="B10" s="913">
        <v>-4.2</v>
      </c>
      <c r="C10" s="913">
        <v>-0.6</v>
      </c>
      <c r="D10" s="913">
        <v>17.5</v>
      </c>
      <c r="E10" s="913">
        <v>13.786313952631701</v>
      </c>
      <c r="F10" s="913">
        <v>2.3510234057311834</v>
      </c>
      <c r="G10" s="913">
        <v>-8.3575862258404356</v>
      </c>
      <c r="H10" s="913">
        <v>14.58293488602591</v>
      </c>
      <c r="I10" s="913">
        <v>12.293525479332132</v>
      </c>
      <c r="J10" s="913">
        <v>15.264781986822513</v>
      </c>
      <c r="K10" s="913">
        <v>3.8575979715610487</v>
      </c>
      <c r="L10" s="913">
        <v>9.282840511073573</v>
      </c>
      <c r="M10" s="913">
        <v>3.6987262611989422</v>
      </c>
      <c r="N10" s="913">
        <v>5.5002362351283409</v>
      </c>
      <c r="O10" s="913">
        <v>6.5763416654730094</v>
      </c>
      <c r="P10" s="913">
        <v>9.0666591707040567</v>
      </c>
      <c r="Q10" s="913">
        <v>6.9525133996182689</v>
      </c>
    </row>
    <row r="11" spans="1:19" ht="15" customHeight="1">
      <c r="A11" s="896" t="s">
        <v>1852</v>
      </c>
      <c r="B11" s="913" t="s">
        <v>8</v>
      </c>
      <c r="C11" s="913" t="s">
        <v>8</v>
      </c>
      <c r="D11" s="913" t="s">
        <v>8</v>
      </c>
      <c r="E11" s="913">
        <v>4.0881313163860824</v>
      </c>
      <c r="F11" s="913">
        <v>6.1868108483040771</v>
      </c>
      <c r="G11" s="913">
        <v>7.3257998476604484</v>
      </c>
      <c r="H11" s="913">
        <v>10.614210651945143</v>
      </c>
      <c r="I11" s="913">
        <v>2.7132756010115173</v>
      </c>
      <c r="J11" s="913">
        <v>11.338847331420382</v>
      </c>
      <c r="K11" s="913">
        <v>7.5678289113076005</v>
      </c>
      <c r="L11" s="913">
        <v>9.9654562376757951</v>
      </c>
      <c r="M11" s="913">
        <v>7.1890010714599413</v>
      </c>
      <c r="N11" s="913">
        <v>3.7824401958306737</v>
      </c>
      <c r="O11" s="913">
        <v>3.0094110619421315</v>
      </c>
      <c r="P11" s="913">
        <v>4.4616786226311547</v>
      </c>
      <c r="Q11" s="913">
        <v>3.3859505194161983</v>
      </c>
    </row>
    <row r="12" spans="1:19" ht="15" customHeight="1">
      <c r="A12" s="896" t="s">
        <v>1853</v>
      </c>
      <c r="B12" s="913" t="s">
        <v>8</v>
      </c>
      <c r="C12" s="913" t="s">
        <v>8</v>
      </c>
      <c r="D12" s="913" t="s">
        <v>8</v>
      </c>
      <c r="E12" s="913">
        <v>-0.57318097185205374</v>
      </c>
      <c r="F12" s="913">
        <v>12.229457958245547</v>
      </c>
      <c r="G12" s="913">
        <v>4.8187881751870236</v>
      </c>
      <c r="H12" s="913">
        <v>4</v>
      </c>
      <c r="I12" s="913">
        <v>-3.9999999999999858</v>
      </c>
      <c r="J12" s="913">
        <v>-5.122624706217124</v>
      </c>
      <c r="K12" s="913">
        <v>7.3305912674578479</v>
      </c>
      <c r="L12" s="913">
        <v>8.9037563393598873</v>
      </c>
      <c r="M12" s="913">
        <v>80.198540012492145</v>
      </c>
      <c r="N12" s="913">
        <v>-38.429132362360754</v>
      </c>
      <c r="O12" s="913">
        <v>2.691947189142212</v>
      </c>
      <c r="P12" s="913">
        <v>5.0907254879814872</v>
      </c>
      <c r="Q12" s="913">
        <v>6.3001447035763221</v>
      </c>
    </row>
    <row r="13" spans="1:19" ht="15" customHeight="1">
      <c r="A13" s="896" t="s">
        <v>1854</v>
      </c>
      <c r="B13" s="913" t="s">
        <v>8</v>
      </c>
      <c r="C13" s="913" t="s">
        <v>8</v>
      </c>
      <c r="D13" s="913" t="s">
        <v>8</v>
      </c>
      <c r="E13" s="913">
        <v>5.5412359262800237</v>
      </c>
      <c r="F13" s="913">
        <v>2.7205442221177094</v>
      </c>
      <c r="G13" s="913">
        <v>8.7727440075449579</v>
      </c>
      <c r="H13" s="913">
        <v>-17.648628509059066</v>
      </c>
      <c r="I13" s="913">
        <v>2.1684369730253508</v>
      </c>
      <c r="J13" s="913">
        <v>6.8257952685279975</v>
      </c>
      <c r="K13" s="913">
        <v>10.845918445468953</v>
      </c>
      <c r="L13" s="913">
        <v>7.4532682898631464</v>
      </c>
      <c r="M13" s="913">
        <v>-9.3160196444758725</v>
      </c>
      <c r="N13" s="913">
        <v>22.065322461045582</v>
      </c>
      <c r="O13" s="913">
        <v>5.3664211565738213</v>
      </c>
      <c r="P13" s="913">
        <v>4.7319827393135654</v>
      </c>
      <c r="Q13" s="913">
        <v>5.3561737488223287</v>
      </c>
    </row>
    <row r="14" spans="1:19" s="901" customFormat="1" ht="15" customHeight="1">
      <c r="A14" s="898" t="s">
        <v>1855</v>
      </c>
      <c r="B14" s="914" t="s">
        <v>8</v>
      </c>
      <c r="C14" s="914" t="s">
        <v>8</v>
      </c>
      <c r="D14" s="914" t="s">
        <v>8</v>
      </c>
      <c r="E14" s="915">
        <v>5.0650053844349969</v>
      </c>
      <c r="F14" s="915">
        <v>4.9217286720694347</v>
      </c>
      <c r="G14" s="915">
        <v>1.4243442850723937</v>
      </c>
      <c r="H14" s="915">
        <v>0.3895488789409427</v>
      </c>
      <c r="I14" s="915">
        <v>10.352801108873265</v>
      </c>
      <c r="J14" s="915">
        <v>8.164191180623277</v>
      </c>
      <c r="K14" s="915">
        <v>7.4472265335072478</v>
      </c>
      <c r="L14" s="915">
        <v>6.9544123324847078</v>
      </c>
      <c r="M14" s="914">
        <v>4.3400996821726636</v>
      </c>
      <c r="N14" s="914">
        <v>2.0354392170844875</v>
      </c>
      <c r="O14" s="914">
        <v>5.6638425572507174</v>
      </c>
      <c r="P14" s="914">
        <v>5.8034130245962388</v>
      </c>
      <c r="Q14" s="914">
        <v>2.8063822594343861</v>
      </c>
    </row>
    <row r="15" spans="1:19" s="903" customFormat="1" ht="15" customHeight="1">
      <c r="A15" s="896" t="s">
        <v>1856</v>
      </c>
      <c r="B15" s="913" t="s">
        <v>8</v>
      </c>
      <c r="C15" s="913" t="s">
        <v>8</v>
      </c>
      <c r="D15" s="913" t="s">
        <v>8</v>
      </c>
      <c r="E15" s="918">
        <v>34.408981933384752</v>
      </c>
      <c r="F15" s="918">
        <v>12.725574343076033</v>
      </c>
      <c r="G15" s="918">
        <v>21.560765308621981</v>
      </c>
      <c r="H15" s="918">
        <v>26.599999999999994</v>
      </c>
      <c r="I15" s="918">
        <v>-4.2000000000000028</v>
      </c>
      <c r="J15" s="918">
        <v>3.1786098590729495</v>
      </c>
      <c r="K15" s="918">
        <v>8.7089255216999106</v>
      </c>
      <c r="L15" s="918">
        <v>5.2241050521465695</v>
      </c>
      <c r="M15" s="913">
        <v>11.448249223198886</v>
      </c>
      <c r="N15" s="913">
        <v>-32.30602475371758</v>
      </c>
      <c r="O15" s="913">
        <v>17.003380187074796</v>
      </c>
      <c r="P15" s="913">
        <v>12.917650374876359</v>
      </c>
      <c r="Q15" s="913">
        <v>10.203134743559914</v>
      </c>
    </row>
    <row r="16" spans="1:19" s="901" customFormat="1" ht="15" customHeight="1">
      <c r="A16" s="898" t="s">
        <v>1857</v>
      </c>
      <c r="B16" s="915">
        <v>0.8</v>
      </c>
      <c r="C16" s="915">
        <v>-4.0999999999999996</v>
      </c>
      <c r="D16" s="915">
        <v>2.1</v>
      </c>
      <c r="E16" s="915">
        <v>6.3424835251836242</v>
      </c>
      <c r="F16" s="915">
        <v>5.3511312780675269</v>
      </c>
      <c r="G16" s="915">
        <v>2.6098988304979116</v>
      </c>
      <c r="H16" s="915">
        <v>2.2177245236776741</v>
      </c>
      <c r="I16" s="915">
        <v>9.0956209629260485</v>
      </c>
      <c r="J16" s="915">
        <v>7.7859882281282609</v>
      </c>
      <c r="K16" s="915">
        <v>7.5388469432092791</v>
      </c>
      <c r="L16" s="915">
        <v>6.8273960091126895</v>
      </c>
      <c r="M16" s="915">
        <v>4.8540551096382956</v>
      </c>
      <c r="N16" s="914">
        <v>-0.6037815830659099</v>
      </c>
      <c r="O16" s="915">
        <v>6.2573585464307513</v>
      </c>
      <c r="P16" s="914">
        <v>6</v>
      </c>
      <c r="Q16" s="914">
        <v>6</v>
      </c>
    </row>
    <row r="18" spans="1:1" ht="15" customHeight="1">
      <c r="A18" s="289" t="s">
        <v>1963</v>
      </c>
    </row>
  </sheetData>
  <mergeCells count="2">
    <mergeCell ref="A2:A3"/>
    <mergeCell ref="B2:Q2"/>
  </mergeCells>
  <hyperlinks>
    <hyperlink ref="S4" location="'Content Page'!A1" display="Back to Content Page"/>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0"/>
  <sheetViews>
    <sheetView topLeftCell="I1" workbookViewId="0">
      <selection activeCell="B3" sqref="B3:U3"/>
    </sheetView>
  </sheetViews>
  <sheetFormatPr defaultRowHeight="14.5"/>
  <cols>
    <col min="1" max="1" width="33.81640625" customWidth="1"/>
    <col min="2" max="19" width="7" customWidth="1"/>
    <col min="20" max="20" width="7" style="283" customWidth="1"/>
    <col min="21" max="21" width="7" customWidth="1"/>
    <col min="22" max="23" width="9.1796875" style="499"/>
  </cols>
  <sheetData>
    <row r="1" spans="1:25">
      <c r="A1" s="140" t="s">
        <v>1350</v>
      </c>
      <c r="B1" s="57"/>
      <c r="C1" s="57"/>
      <c r="D1" s="57"/>
      <c r="E1" s="57"/>
      <c r="F1" s="57"/>
      <c r="G1" s="57"/>
      <c r="H1" s="57"/>
      <c r="I1" s="57"/>
      <c r="J1" s="57"/>
      <c r="K1" s="57"/>
      <c r="L1" s="57"/>
    </row>
    <row r="2" spans="1:25">
      <c r="A2" s="36" t="s">
        <v>17</v>
      </c>
      <c r="B2" s="36"/>
      <c r="C2" s="36"/>
      <c r="D2" s="36"/>
      <c r="E2" s="36"/>
      <c r="F2" s="36"/>
      <c r="G2" s="36"/>
      <c r="H2" s="36"/>
      <c r="I2" s="36"/>
      <c r="J2" s="36"/>
      <c r="K2" s="36"/>
      <c r="L2" s="57"/>
    </row>
    <row r="3" spans="1:25">
      <c r="A3" s="1086" t="s">
        <v>16</v>
      </c>
      <c r="B3" s="1085" t="s">
        <v>45</v>
      </c>
      <c r="C3" s="1085"/>
      <c r="D3" s="1085"/>
      <c r="E3" s="1085"/>
      <c r="F3" s="1085"/>
      <c r="G3" s="1085"/>
      <c r="H3" s="1085"/>
      <c r="I3" s="1085"/>
      <c r="J3" s="1085"/>
      <c r="K3" s="1085"/>
      <c r="L3" s="1085"/>
      <c r="M3" s="1085"/>
      <c r="N3" s="1085"/>
      <c r="O3" s="1085"/>
      <c r="P3" s="1085"/>
      <c r="Q3" s="1085"/>
      <c r="R3" s="1085"/>
      <c r="S3" s="1085"/>
      <c r="T3" s="1085"/>
      <c r="U3" s="1085"/>
      <c r="X3" s="14"/>
      <c r="Y3" s="14"/>
    </row>
    <row r="4" spans="1:25">
      <c r="A4" s="1086"/>
      <c r="B4" s="239">
        <v>1980</v>
      </c>
      <c r="C4" s="239">
        <v>1985</v>
      </c>
      <c r="D4" s="239">
        <v>1990</v>
      </c>
      <c r="E4" s="239">
        <v>1995</v>
      </c>
      <c r="F4" s="70">
        <v>2000</v>
      </c>
      <c r="G4" s="70">
        <v>2001</v>
      </c>
      <c r="H4" s="70">
        <v>2002</v>
      </c>
      <c r="I4" s="70">
        <v>2003</v>
      </c>
      <c r="J4" s="70">
        <v>2004</v>
      </c>
      <c r="K4" s="70">
        <v>2005</v>
      </c>
      <c r="L4" s="70">
        <v>2006</v>
      </c>
      <c r="M4" s="70">
        <v>2007</v>
      </c>
      <c r="N4" s="71">
        <v>2008</v>
      </c>
      <c r="O4" s="70">
        <v>2009</v>
      </c>
      <c r="P4" s="70">
        <v>2010</v>
      </c>
      <c r="Q4" s="70">
        <v>2011</v>
      </c>
      <c r="R4" s="70">
        <v>2012</v>
      </c>
      <c r="S4" s="70">
        <v>2013</v>
      </c>
      <c r="T4" s="70">
        <v>2014</v>
      </c>
      <c r="U4" s="70">
        <v>2015</v>
      </c>
      <c r="X4" s="14"/>
      <c r="Y4" s="14"/>
    </row>
    <row r="5" spans="1:25">
      <c r="A5" s="284" t="s">
        <v>15</v>
      </c>
      <c r="B5" s="609">
        <v>24.385000000000002</v>
      </c>
      <c r="C5" s="609">
        <v>23.891999999999999</v>
      </c>
      <c r="D5" s="609">
        <v>23.443000000000001</v>
      </c>
      <c r="E5" s="609">
        <v>22.315999999999999</v>
      </c>
      <c r="F5" s="609">
        <v>19.408000000000001</v>
      </c>
      <c r="G5" s="609">
        <v>18.753</v>
      </c>
      <c r="H5" s="609">
        <v>18.135000000000002</v>
      </c>
      <c r="I5" s="609">
        <v>17.571000000000002</v>
      </c>
      <c r="J5" s="609">
        <v>17.073</v>
      </c>
      <c r="K5" s="609">
        <v>16.638000000000002</v>
      </c>
      <c r="L5" s="609">
        <v>16.257000000000001</v>
      </c>
      <c r="M5" s="609">
        <v>15.906000000000001</v>
      </c>
      <c r="N5" s="609">
        <v>15.565</v>
      </c>
      <c r="O5" s="609">
        <v>15.227</v>
      </c>
      <c r="P5" s="609">
        <v>14.887</v>
      </c>
      <c r="Q5" s="609">
        <v>14.547000000000001</v>
      </c>
      <c r="R5" s="609">
        <v>14.2</v>
      </c>
      <c r="S5" s="609">
        <v>14.021000000000001</v>
      </c>
      <c r="T5" s="609">
        <v>9.1999999999999993</v>
      </c>
      <c r="U5" s="609">
        <v>8.4</v>
      </c>
      <c r="X5" s="18"/>
      <c r="Y5" s="18"/>
    </row>
    <row r="6" spans="1:25">
      <c r="A6" s="284" t="s">
        <v>14</v>
      </c>
      <c r="B6" s="609">
        <v>8.9760000000000009</v>
      </c>
      <c r="C6" s="609">
        <v>7.5119999999999996</v>
      </c>
      <c r="D6" s="609">
        <v>7.0670000000000002</v>
      </c>
      <c r="E6" s="609">
        <v>9.2929999999999993</v>
      </c>
      <c r="F6" s="609">
        <v>13.398999999999999</v>
      </c>
      <c r="G6" s="609">
        <v>12.4</v>
      </c>
      <c r="H6" s="609">
        <v>14.872</v>
      </c>
      <c r="I6" s="609">
        <v>15.506</v>
      </c>
      <c r="J6" s="609">
        <v>16.052</v>
      </c>
      <c r="K6" s="609">
        <v>16.501000000000001</v>
      </c>
      <c r="L6" s="609">
        <v>16.847000000000001</v>
      </c>
      <c r="M6" s="609">
        <v>17.100000000000001</v>
      </c>
      <c r="N6" s="609">
        <v>17.268000000000001</v>
      </c>
      <c r="O6" s="609">
        <v>17.353999999999999</v>
      </c>
      <c r="P6" s="609">
        <v>17.361000000000001</v>
      </c>
      <c r="Q6" s="609">
        <v>13.7</v>
      </c>
      <c r="R6" s="609">
        <v>13.7</v>
      </c>
      <c r="S6" s="609">
        <v>13.5</v>
      </c>
      <c r="T6" s="609">
        <v>7.82</v>
      </c>
      <c r="U6" s="609">
        <v>7.89</v>
      </c>
      <c r="X6" s="285" t="s">
        <v>13</v>
      </c>
      <c r="Y6" s="18"/>
    </row>
    <row r="7" spans="1:25">
      <c r="A7" s="284" t="s">
        <v>268</v>
      </c>
      <c r="B7" s="609">
        <v>18.757000000000001</v>
      </c>
      <c r="C7" s="609">
        <v>18.276</v>
      </c>
      <c r="D7" s="609">
        <v>18.041</v>
      </c>
      <c r="E7" s="609">
        <v>18.841999999999999</v>
      </c>
      <c r="F7" s="609">
        <v>18.696999999999999</v>
      </c>
      <c r="G7" s="609">
        <v>18.396000000000001</v>
      </c>
      <c r="H7" s="609">
        <v>18.079999999999998</v>
      </c>
      <c r="I7" s="609">
        <v>17.786999999999999</v>
      </c>
      <c r="J7" s="609">
        <v>17.530999999999999</v>
      </c>
      <c r="K7" s="609">
        <v>17.312999999999999</v>
      </c>
      <c r="L7" s="609">
        <v>17.12</v>
      </c>
      <c r="M7" s="609">
        <v>16.928000000000001</v>
      </c>
      <c r="N7" s="609">
        <v>16.716999999999999</v>
      </c>
      <c r="O7" s="609">
        <v>16.484000000000002</v>
      </c>
      <c r="P7" s="609">
        <v>16.231000000000002</v>
      </c>
      <c r="Q7" s="609">
        <v>15.962999999999999</v>
      </c>
      <c r="R7" s="609">
        <v>15.7</v>
      </c>
      <c r="S7" s="609">
        <v>10.548999999999999</v>
      </c>
      <c r="T7" s="609">
        <v>10.314</v>
      </c>
      <c r="U7" s="609" t="s">
        <v>429</v>
      </c>
      <c r="X7" s="18"/>
      <c r="Y7" s="18"/>
    </row>
    <row r="8" spans="1:25">
      <c r="A8" s="284" t="s">
        <v>12</v>
      </c>
      <c r="B8" s="609">
        <v>13.983000000000001</v>
      </c>
      <c r="C8" s="609">
        <v>11.6</v>
      </c>
      <c r="D8" s="609">
        <v>10.353999999999999</v>
      </c>
      <c r="E8" s="609">
        <v>12.8</v>
      </c>
      <c r="F8" s="609">
        <v>16.497</v>
      </c>
      <c r="G8" s="609">
        <v>17.439</v>
      </c>
      <c r="H8" s="609">
        <v>18.149999999999999</v>
      </c>
      <c r="I8" s="609">
        <v>18.591000000000001</v>
      </c>
      <c r="J8" s="609">
        <v>18.747</v>
      </c>
      <c r="K8" s="609">
        <v>18.623000000000001</v>
      </c>
      <c r="L8" s="609">
        <v>26.5</v>
      </c>
      <c r="M8" s="609">
        <v>23.1</v>
      </c>
      <c r="N8" s="609" t="s">
        <v>959</v>
      </c>
      <c r="O8" s="609">
        <v>22.3</v>
      </c>
      <c r="P8" s="609">
        <v>22</v>
      </c>
      <c r="Q8" s="609">
        <v>21.53</v>
      </c>
      <c r="R8" s="609">
        <v>21.1</v>
      </c>
      <c r="S8" s="609">
        <v>20.7</v>
      </c>
      <c r="T8" s="609">
        <v>20.3</v>
      </c>
      <c r="U8" s="609">
        <v>19.850000000000001</v>
      </c>
      <c r="X8" s="18"/>
      <c r="Y8" s="18"/>
    </row>
    <row r="9" spans="1:25">
      <c r="A9" s="284" t="s">
        <v>11</v>
      </c>
      <c r="B9" s="609">
        <v>16.87</v>
      </c>
      <c r="C9" s="609">
        <v>15.955</v>
      </c>
      <c r="D9" s="609">
        <v>15.24</v>
      </c>
      <c r="E9" s="609">
        <v>12.808999999999999</v>
      </c>
      <c r="F9" s="609">
        <v>10.206</v>
      </c>
      <c r="G9" s="609">
        <v>9.7859999999999996</v>
      </c>
      <c r="H9" s="609">
        <v>9.4079999999999995</v>
      </c>
      <c r="I9" s="609">
        <v>9.0670000000000002</v>
      </c>
      <c r="J9" s="609">
        <v>8.7629999999999999</v>
      </c>
      <c r="K9" s="609">
        <v>8.4909999999999997</v>
      </c>
      <c r="L9" s="609">
        <v>8.2449999999999992</v>
      </c>
      <c r="M9" s="609">
        <v>8.0190000000000001</v>
      </c>
      <c r="N9" s="609">
        <v>7.8049999999999997</v>
      </c>
      <c r="O9" s="609">
        <v>7.5990000000000002</v>
      </c>
      <c r="P9" s="609">
        <v>7.3979999999999997</v>
      </c>
      <c r="Q9" s="609">
        <v>7.202</v>
      </c>
      <c r="R9" s="609">
        <v>7</v>
      </c>
      <c r="S9" s="609">
        <v>6.8380000000000001</v>
      </c>
      <c r="T9" s="609">
        <v>6.6740000000000004</v>
      </c>
      <c r="U9" s="609" t="s">
        <v>429</v>
      </c>
      <c r="X9" s="18"/>
      <c r="Y9" s="18"/>
    </row>
    <row r="10" spans="1:25">
      <c r="A10" s="284" t="s">
        <v>10</v>
      </c>
      <c r="B10" s="609">
        <v>21.847000000000001</v>
      </c>
      <c r="C10" s="609">
        <v>19.736000000000001</v>
      </c>
      <c r="D10" s="609">
        <v>18.353999999999999</v>
      </c>
      <c r="E10" s="609">
        <v>18.363</v>
      </c>
      <c r="F10" s="609">
        <v>17.646000000000001</v>
      </c>
      <c r="G10" s="609">
        <v>17.268999999999998</v>
      </c>
      <c r="H10" s="609">
        <v>16.806000000000001</v>
      </c>
      <c r="I10" s="609">
        <v>16.274000000000001</v>
      </c>
      <c r="J10" s="609">
        <v>15.69</v>
      </c>
      <c r="K10" s="609">
        <v>15.076000000000001</v>
      </c>
      <c r="L10" s="609">
        <v>14.457000000000001</v>
      </c>
      <c r="M10" s="609">
        <v>13.858000000000001</v>
      </c>
      <c r="N10" s="609">
        <v>14.88</v>
      </c>
      <c r="O10" s="609">
        <v>14.65</v>
      </c>
      <c r="P10" s="609">
        <v>14.09</v>
      </c>
      <c r="Q10" s="609">
        <v>13.47</v>
      </c>
      <c r="R10" s="609">
        <v>12.88</v>
      </c>
      <c r="S10" s="609">
        <v>12.3</v>
      </c>
      <c r="T10" s="609">
        <v>11.8</v>
      </c>
      <c r="U10" s="609">
        <v>11.3</v>
      </c>
      <c r="X10" s="18"/>
      <c r="Y10" s="18"/>
    </row>
    <row r="11" spans="1:25">
      <c r="A11" s="284" t="s">
        <v>9</v>
      </c>
      <c r="B11" s="609">
        <v>7.2</v>
      </c>
      <c r="C11" s="609">
        <v>6.8</v>
      </c>
      <c r="D11" s="609">
        <v>6.6</v>
      </c>
      <c r="E11" s="609">
        <v>6.7</v>
      </c>
      <c r="F11" s="609">
        <v>6.7</v>
      </c>
      <c r="G11" s="609">
        <v>6.7</v>
      </c>
      <c r="H11" s="609">
        <v>6.9</v>
      </c>
      <c r="I11" s="609">
        <v>7</v>
      </c>
      <c r="J11" s="609">
        <v>6.9</v>
      </c>
      <c r="K11" s="609">
        <v>7</v>
      </c>
      <c r="L11" s="609">
        <v>7.4</v>
      </c>
      <c r="M11" s="609">
        <v>6.9</v>
      </c>
      <c r="N11" s="609">
        <v>7.2</v>
      </c>
      <c r="O11" s="609">
        <v>7.4</v>
      </c>
      <c r="P11" s="609">
        <v>7.3</v>
      </c>
      <c r="Q11" s="609">
        <v>7.3</v>
      </c>
      <c r="R11" s="609">
        <v>7.4</v>
      </c>
      <c r="S11" s="609">
        <v>7.5</v>
      </c>
      <c r="T11" s="609">
        <v>7.7</v>
      </c>
      <c r="U11" s="609">
        <v>7.7</v>
      </c>
      <c r="X11" s="18"/>
      <c r="Y11" s="18"/>
    </row>
    <row r="12" spans="1:25">
      <c r="A12" s="284" t="s">
        <v>7</v>
      </c>
      <c r="B12" s="609">
        <v>20.7</v>
      </c>
      <c r="C12" s="609">
        <v>21.091999999999999</v>
      </c>
      <c r="D12" s="609">
        <v>20.350000000000001</v>
      </c>
      <c r="E12" s="609">
        <v>18.472000000000001</v>
      </c>
      <c r="F12" s="609">
        <v>19.2</v>
      </c>
      <c r="G12" s="609">
        <v>18.420000000000002</v>
      </c>
      <c r="H12" s="609">
        <v>17.79</v>
      </c>
      <c r="I12" s="609">
        <v>17.190000000000001</v>
      </c>
      <c r="J12" s="609">
        <v>16.8</v>
      </c>
      <c r="K12" s="609">
        <v>16.399999999999999</v>
      </c>
      <c r="L12" s="609">
        <v>16.170000000000002</v>
      </c>
      <c r="M12" s="609">
        <v>14.64</v>
      </c>
      <c r="N12" s="609">
        <v>14.32</v>
      </c>
      <c r="O12" s="609">
        <v>14.01</v>
      </c>
      <c r="P12" s="609">
        <v>13.72</v>
      </c>
      <c r="Q12" s="609">
        <v>13.45</v>
      </c>
      <c r="R12" s="609">
        <v>13.19</v>
      </c>
      <c r="S12" s="609">
        <v>12.93</v>
      </c>
      <c r="T12" s="609">
        <v>12.67</v>
      </c>
      <c r="U12" s="609">
        <v>12.42</v>
      </c>
      <c r="X12" s="18"/>
      <c r="Y12" s="18"/>
    </row>
    <row r="13" spans="1:25">
      <c r="A13" s="284" t="s">
        <v>6</v>
      </c>
      <c r="B13" s="609">
        <v>11.291</v>
      </c>
      <c r="C13" s="609">
        <v>9.8179999999999996</v>
      </c>
      <c r="D13" s="609">
        <v>8.8239999999999998</v>
      </c>
      <c r="E13" s="609">
        <v>8.9710000000000001</v>
      </c>
      <c r="F13" s="609">
        <v>11.218999999999999</v>
      </c>
      <c r="G13" s="609">
        <v>11.577</v>
      </c>
      <c r="H13" s="609">
        <v>11.733000000000001</v>
      </c>
      <c r="I13" s="609">
        <v>11.654</v>
      </c>
      <c r="J13" s="609">
        <v>11.34</v>
      </c>
      <c r="K13" s="609">
        <v>10.824999999999999</v>
      </c>
      <c r="L13" s="609">
        <v>10.173</v>
      </c>
      <c r="M13" s="609">
        <v>9.4809999999999999</v>
      </c>
      <c r="N13" s="609">
        <v>8.8320000000000007</v>
      </c>
      <c r="O13" s="609">
        <v>8.2729999999999997</v>
      </c>
      <c r="P13" s="609">
        <v>7.8339999999999996</v>
      </c>
      <c r="Q13" s="609">
        <v>10.7</v>
      </c>
      <c r="R13" s="609">
        <v>7.3</v>
      </c>
      <c r="S13" s="609">
        <v>11.952628448976952</v>
      </c>
      <c r="T13" s="609">
        <v>11.557294492053691</v>
      </c>
      <c r="U13" s="609" t="s">
        <v>429</v>
      </c>
      <c r="X13" s="18"/>
      <c r="Y13" s="18"/>
    </row>
    <row r="14" spans="1:25">
      <c r="A14" s="284" t="s">
        <v>5</v>
      </c>
      <c r="B14" s="609">
        <v>7</v>
      </c>
      <c r="C14" s="609">
        <v>7.2</v>
      </c>
      <c r="D14" s="609">
        <v>7.7</v>
      </c>
      <c r="E14" s="609">
        <v>7</v>
      </c>
      <c r="F14" s="609">
        <v>6.8</v>
      </c>
      <c r="G14" s="609">
        <v>6.8</v>
      </c>
      <c r="H14" s="609">
        <v>7.7</v>
      </c>
      <c r="I14" s="609">
        <v>8.1</v>
      </c>
      <c r="J14" s="609">
        <v>7.4</v>
      </c>
      <c r="K14" s="609">
        <v>8.1</v>
      </c>
      <c r="L14" s="609">
        <v>7.8</v>
      </c>
      <c r="M14" s="609">
        <v>7.4</v>
      </c>
      <c r="N14" s="609">
        <v>7.6</v>
      </c>
      <c r="O14" s="609">
        <v>7.8</v>
      </c>
      <c r="P14" s="609">
        <v>7.4</v>
      </c>
      <c r="Q14" s="609">
        <v>7.9</v>
      </c>
      <c r="R14" s="609">
        <v>7.4</v>
      </c>
      <c r="S14" s="609">
        <v>8</v>
      </c>
      <c r="T14" s="609">
        <v>7.9</v>
      </c>
      <c r="U14" s="609">
        <v>7.5</v>
      </c>
      <c r="X14" s="18"/>
      <c r="Y14" s="18"/>
    </row>
    <row r="15" spans="1:25">
      <c r="A15" s="284" t="s">
        <v>4</v>
      </c>
      <c r="B15" s="609" t="s">
        <v>429</v>
      </c>
      <c r="C15" s="609" t="s">
        <v>429</v>
      </c>
      <c r="D15" s="609" t="s">
        <v>429</v>
      </c>
      <c r="E15" s="609" t="s">
        <v>429</v>
      </c>
      <c r="F15" s="609" t="s">
        <v>429</v>
      </c>
      <c r="G15" s="609" t="s">
        <v>429</v>
      </c>
      <c r="H15" s="609">
        <v>12.9</v>
      </c>
      <c r="I15" s="609">
        <v>13.5</v>
      </c>
      <c r="J15" s="609">
        <v>14</v>
      </c>
      <c r="K15" s="609">
        <v>14.3</v>
      </c>
      <c r="L15" s="609">
        <v>14.2</v>
      </c>
      <c r="M15" s="609">
        <v>13.9</v>
      </c>
      <c r="N15" s="609">
        <v>13.2</v>
      </c>
      <c r="O15" s="609">
        <v>12.8</v>
      </c>
      <c r="P15" s="609">
        <v>12.4</v>
      </c>
      <c r="Q15" s="609">
        <v>11.7</v>
      </c>
      <c r="R15" s="609">
        <v>10.8</v>
      </c>
      <c r="S15" s="609">
        <v>10.199999999999999</v>
      </c>
      <c r="T15" s="609">
        <v>10</v>
      </c>
      <c r="U15" s="609">
        <v>9.8000000000000007</v>
      </c>
      <c r="X15" s="18"/>
      <c r="Y15" s="18"/>
    </row>
    <row r="16" spans="1:25">
      <c r="A16" s="284" t="s">
        <v>3</v>
      </c>
      <c r="B16" s="609">
        <v>13.106</v>
      </c>
      <c r="C16" s="609">
        <v>11.093999999999999</v>
      </c>
      <c r="D16" s="609">
        <v>9.5869999999999997</v>
      </c>
      <c r="E16" s="609">
        <v>10.359</v>
      </c>
      <c r="F16" s="609">
        <v>14.076000000000001</v>
      </c>
      <c r="G16" s="609">
        <v>14.742000000000001</v>
      </c>
      <c r="H16" s="609">
        <v>15.252000000000001</v>
      </c>
      <c r="I16" s="609">
        <v>15.581</v>
      </c>
      <c r="J16" s="609">
        <v>15.721</v>
      </c>
      <c r="K16" s="609">
        <v>15.680999999999999</v>
      </c>
      <c r="L16" s="609">
        <v>15.494</v>
      </c>
      <c r="M16" s="609">
        <v>17.3</v>
      </c>
      <c r="N16" s="609">
        <v>17.62</v>
      </c>
      <c r="O16" s="609">
        <v>17.68</v>
      </c>
      <c r="P16" s="609">
        <v>17.72</v>
      </c>
      <c r="Q16" s="609">
        <v>17.64</v>
      </c>
      <c r="R16" s="609">
        <v>17.64</v>
      </c>
      <c r="S16" s="609">
        <v>17.45</v>
      </c>
      <c r="T16" s="609">
        <v>17.399999999999999</v>
      </c>
      <c r="U16" s="609">
        <v>17.3</v>
      </c>
      <c r="X16" s="18"/>
      <c r="Y16" s="18"/>
    </row>
    <row r="17" spans="1:29">
      <c r="A17" s="284" t="s">
        <v>79</v>
      </c>
      <c r="B17" s="609">
        <v>15.425000000000001</v>
      </c>
      <c r="C17" s="609">
        <v>14.831</v>
      </c>
      <c r="D17" s="609">
        <v>14.973000000000001</v>
      </c>
      <c r="E17" s="609">
        <v>15.295</v>
      </c>
      <c r="F17" s="609">
        <v>14.44</v>
      </c>
      <c r="G17" s="609">
        <v>14.1</v>
      </c>
      <c r="H17" s="609">
        <v>14.5</v>
      </c>
      <c r="I17" s="609">
        <v>16.399999999999999</v>
      </c>
      <c r="J17" s="609">
        <v>16.2</v>
      </c>
      <c r="K17" s="609">
        <v>15.8</v>
      </c>
      <c r="L17" s="609">
        <v>15.4</v>
      </c>
      <c r="M17" s="609">
        <v>14.9</v>
      </c>
      <c r="N17" s="609">
        <v>14.3</v>
      </c>
      <c r="O17" s="609">
        <v>14</v>
      </c>
      <c r="P17" s="609">
        <v>13.5</v>
      </c>
      <c r="Q17" s="609">
        <v>13</v>
      </c>
      <c r="R17" s="609">
        <v>12.4</v>
      </c>
      <c r="S17" s="609">
        <v>12.4</v>
      </c>
      <c r="T17" s="609">
        <v>12.3</v>
      </c>
      <c r="U17" s="609">
        <v>12.3</v>
      </c>
      <c r="X17" s="18"/>
      <c r="Y17" s="18"/>
    </row>
    <row r="18" spans="1:29">
      <c r="A18" s="284" t="s">
        <v>2</v>
      </c>
      <c r="B18" s="609">
        <v>14.943</v>
      </c>
      <c r="C18" s="609">
        <v>16.245999999999999</v>
      </c>
      <c r="D18" s="609">
        <v>18.8</v>
      </c>
      <c r="E18" s="609">
        <v>20.716999999999999</v>
      </c>
      <c r="F18" s="609">
        <v>19.768000000000001</v>
      </c>
      <c r="G18" s="609">
        <v>19.158999999999999</v>
      </c>
      <c r="H18" s="609">
        <v>18.437999999999999</v>
      </c>
      <c r="I18" s="609">
        <v>17.638999999999999</v>
      </c>
      <c r="J18" s="609">
        <v>16.788</v>
      </c>
      <c r="K18" s="609">
        <v>15.914</v>
      </c>
      <c r="L18" s="609">
        <v>15.04</v>
      </c>
      <c r="M18" s="609">
        <v>14.180999999999999</v>
      </c>
      <c r="N18" s="609">
        <v>13.356</v>
      </c>
      <c r="O18" s="609">
        <v>12.582000000000001</v>
      </c>
      <c r="P18" s="609">
        <v>11.874000000000001</v>
      </c>
      <c r="Q18" s="609">
        <v>11.24</v>
      </c>
      <c r="R18" s="609">
        <v>13.4</v>
      </c>
      <c r="S18" s="609">
        <v>13.3</v>
      </c>
      <c r="T18" s="609">
        <v>13.189299432249141</v>
      </c>
      <c r="U18" s="609">
        <v>13.1</v>
      </c>
      <c r="X18" s="18"/>
      <c r="Y18" s="18"/>
    </row>
    <row r="19" spans="1:29">
      <c r="A19" s="284" t="s">
        <v>1</v>
      </c>
      <c r="B19" s="609">
        <v>10.38</v>
      </c>
      <c r="C19" s="609">
        <v>8.9030000000000005</v>
      </c>
      <c r="D19" s="609">
        <v>9.2669999999999995</v>
      </c>
      <c r="E19" s="609">
        <v>12.804</v>
      </c>
      <c r="F19" s="609">
        <v>16.954999999999998</v>
      </c>
      <c r="G19" s="609">
        <v>17.329999999999998</v>
      </c>
      <c r="H19" s="609">
        <v>17.486000000000001</v>
      </c>
      <c r="I19" s="609">
        <v>17.425000000000001</v>
      </c>
      <c r="J19" s="609">
        <v>17.146999999999998</v>
      </c>
      <c r="K19" s="609">
        <v>16.64</v>
      </c>
      <c r="L19" s="609">
        <v>15.898</v>
      </c>
      <c r="M19" s="609">
        <v>14.964</v>
      </c>
      <c r="N19" s="609">
        <v>13.895</v>
      </c>
      <c r="O19" s="609">
        <v>12.756</v>
      </c>
      <c r="P19" s="609">
        <v>11.627000000000001</v>
      </c>
      <c r="Q19" s="609">
        <v>10.590999999999999</v>
      </c>
      <c r="R19" s="609">
        <v>10.199999999999999</v>
      </c>
      <c r="S19" s="609">
        <v>10.675000000000001</v>
      </c>
      <c r="T19" s="609">
        <v>9.8190000000000008</v>
      </c>
      <c r="U19" s="609" t="s">
        <v>429</v>
      </c>
      <c r="X19" s="18"/>
      <c r="Y19" s="18"/>
    </row>
    <row r="20" spans="1:29">
      <c r="A20" s="59"/>
      <c r="B20" s="20"/>
      <c r="C20" s="20"/>
      <c r="D20" s="20"/>
      <c r="E20" s="20"/>
      <c r="F20" s="20"/>
      <c r="G20" s="20"/>
      <c r="H20" s="20"/>
      <c r="I20" s="20"/>
      <c r="J20" s="20"/>
      <c r="K20" s="20"/>
      <c r="L20" s="57"/>
      <c r="Q20" s="19"/>
      <c r="R20" s="18"/>
      <c r="S20" s="18"/>
      <c r="T20" s="18"/>
      <c r="U20" s="18"/>
      <c r="X20" s="18"/>
      <c r="Y20" s="18"/>
    </row>
    <row r="21" spans="1:29" ht="15" customHeight="1">
      <c r="A21" s="136" t="s">
        <v>35</v>
      </c>
      <c r="B21" s="298"/>
      <c r="D21" s="96"/>
      <c r="E21" s="96"/>
      <c r="F21" s="96"/>
      <c r="G21" s="96"/>
      <c r="H21" s="96"/>
      <c r="I21" s="96"/>
      <c r="J21" s="96"/>
      <c r="K21" s="96"/>
      <c r="L21" s="96"/>
      <c r="M21" s="96"/>
      <c r="N21" s="96"/>
      <c r="O21" s="96"/>
      <c r="P21" s="96"/>
      <c r="Q21" s="96"/>
      <c r="R21" s="289"/>
      <c r="S21" s="289"/>
      <c r="T21" s="289"/>
    </row>
    <row r="22" spans="1:29" s="499" customFormat="1">
      <c r="D22" s="514"/>
      <c r="E22" s="514"/>
      <c r="F22" s="514"/>
      <c r="G22" s="514"/>
      <c r="H22" s="514"/>
      <c r="I22" s="514"/>
      <c r="J22" s="514"/>
      <c r="K22" s="514"/>
      <c r="L22" s="514"/>
      <c r="M22" s="514"/>
      <c r="N22" s="514"/>
      <c r="O22" s="514"/>
      <c r="P22" s="514"/>
      <c r="Q22" s="514"/>
    </row>
    <row r="23" spans="1:29" s="499" customFormat="1" ht="15" customHeight="1">
      <c r="A23" s="96" t="s">
        <v>432</v>
      </c>
      <c r="B23" s="289"/>
      <c r="D23" s="96"/>
      <c r="E23" s="96"/>
      <c r="F23" s="96"/>
      <c r="G23" s="96"/>
      <c r="H23" s="96"/>
      <c r="I23" s="96"/>
      <c r="J23" s="96"/>
      <c r="K23" s="96"/>
      <c r="L23" s="96"/>
      <c r="M23" s="96"/>
      <c r="N23" s="96"/>
      <c r="O23" s="96"/>
      <c r="P23" s="96"/>
      <c r="Q23" s="96"/>
      <c r="R23" s="454"/>
      <c r="S23" s="454"/>
      <c r="T23" s="454"/>
      <c r="U23" s="454"/>
      <c r="V23" s="289"/>
      <c r="W23" s="289"/>
      <c r="X23" s="454"/>
      <c r="Y23" s="289"/>
      <c r="Z23" s="289"/>
      <c r="AA23" s="289"/>
      <c r="AB23" s="289"/>
      <c r="AC23" s="289"/>
    </row>
    <row r="24" spans="1:29" s="499" customFormat="1" ht="16">
      <c r="A24" s="514"/>
      <c r="B24" s="289"/>
      <c r="D24" s="628"/>
      <c r="E24" s="628"/>
      <c r="F24" s="628"/>
      <c r="G24" s="628"/>
      <c r="H24" s="628"/>
      <c r="I24" s="628"/>
      <c r="J24" s="628"/>
      <c r="K24" s="628"/>
      <c r="L24" s="628"/>
      <c r="M24" s="628"/>
      <c r="N24" s="628"/>
      <c r="O24" s="628"/>
      <c r="P24" s="628"/>
      <c r="Q24" s="628"/>
      <c r="R24" s="289"/>
      <c r="S24" s="289"/>
      <c r="T24" s="289"/>
    </row>
    <row r="25" spans="1:29" s="499" customFormat="1" ht="15" customHeight="1">
      <c r="A25" s="96" t="s">
        <v>933</v>
      </c>
      <c r="B25" s="289"/>
      <c r="D25" s="96"/>
      <c r="E25" s="96"/>
      <c r="F25" s="96"/>
      <c r="G25" s="96"/>
      <c r="H25" s="96"/>
      <c r="I25" s="96"/>
      <c r="J25" s="96"/>
      <c r="K25" s="96"/>
      <c r="L25" s="96"/>
      <c r="M25" s="96"/>
      <c r="N25" s="96"/>
      <c r="O25" s="96"/>
      <c r="P25" s="96"/>
      <c r="Q25" s="96"/>
      <c r="R25" s="454"/>
      <c r="S25" s="454"/>
      <c r="T25" s="454"/>
      <c r="U25" s="454"/>
      <c r="V25" s="289"/>
      <c r="W25" s="289"/>
      <c r="X25" s="454"/>
      <c r="Y25" s="289"/>
      <c r="Z25" s="289"/>
      <c r="AA25" s="289"/>
      <c r="AB25" s="289"/>
      <c r="AC25" s="289"/>
    </row>
    <row r="26" spans="1:29" s="499" customFormat="1" ht="16">
      <c r="A26" s="628"/>
      <c r="B26" s="289"/>
      <c r="D26" s="454"/>
      <c r="E26" s="454"/>
      <c r="F26" s="454"/>
      <c r="G26" s="454"/>
      <c r="H26" s="454"/>
      <c r="I26" s="454"/>
      <c r="J26" s="454"/>
      <c r="K26" s="454"/>
      <c r="L26" s="454"/>
      <c r="M26" s="454"/>
      <c r="N26" s="454"/>
      <c r="O26" s="454"/>
      <c r="P26" s="454"/>
      <c r="Q26" s="454"/>
      <c r="R26" s="454"/>
      <c r="S26" s="454"/>
      <c r="T26" s="454"/>
      <c r="U26" s="454"/>
      <c r="V26" s="289"/>
      <c r="W26" s="289"/>
      <c r="X26" s="454"/>
      <c r="Y26" s="289"/>
      <c r="Z26" s="289"/>
      <c r="AA26" s="289"/>
      <c r="AB26" s="289"/>
      <c r="AC26" s="289"/>
    </row>
    <row r="27" spans="1:29" ht="14.65" customHeight="1">
      <c r="A27" s="96" t="s">
        <v>1518</v>
      </c>
      <c r="B27" s="134"/>
      <c r="D27" s="131"/>
      <c r="E27" s="131"/>
      <c r="F27" s="131"/>
      <c r="G27" s="131"/>
      <c r="H27" s="131"/>
      <c r="I27" s="131"/>
      <c r="J27" s="131"/>
      <c r="K27" s="131"/>
      <c r="L27" s="131"/>
      <c r="M27" s="131"/>
      <c r="N27" s="131"/>
      <c r="O27" s="131"/>
      <c r="P27" s="131"/>
      <c r="Q27" s="131"/>
    </row>
    <row r="28" spans="1:29">
      <c r="A28" s="134"/>
      <c r="B28" s="57"/>
      <c r="C28" s="131"/>
      <c r="D28" s="131"/>
      <c r="E28" s="131"/>
      <c r="F28" s="131"/>
      <c r="G28" s="131"/>
      <c r="H28" s="131"/>
      <c r="I28" s="131"/>
      <c r="J28" s="131"/>
      <c r="K28" s="131"/>
      <c r="L28" s="131"/>
      <c r="M28" s="131"/>
      <c r="N28" s="131"/>
      <c r="O28" s="131"/>
      <c r="P28" s="131"/>
      <c r="Q28" s="131"/>
    </row>
    <row r="29" spans="1:29">
      <c r="A29" s="167" t="s">
        <v>431</v>
      </c>
      <c r="C29" s="131"/>
      <c r="D29" s="131"/>
      <c r="E29" s="131"/>
      <c r="F29" s="131"/>
      <c r="G29" s="131"/>
      <c r="H29" s="131"/>
      <c r="I29" s="131"/>
      <c r="J29" s="131"/>
      <c r="K29" s="131"/>
      <c r="L29" s="131"/>
      <c r="M29" s="131"/>
      <c r="N29" s="131"/>
      <c r="O29" s="131"/>
      <c r="P29" s="131"/>
      <c r="Q29" s="131"/>
    </row>
    <row r="30" spans="1:29">
      <c r="C30" s="131"/>
      <c r="D30" s="131"/>
      <c r="E30" s="131"/>
      <c r="F30" s="131"/>
      <c r="G30" s="131"/>
      <c r="H30" s="131"/>
      <c r="I30" s="131"/>
      <c r="J30" s="131"/>
      <c r="K30" s="131"/>
      <c r="L30" s="131"/>
      <c r="M30" s="131"/>
      <c r="N30" s="131"/>
      <c r="O30" s="131"/>
      <c r="P30" s="131"/>
      <c r="Q30" s="131"/>
    </row>
  </sheetData>
  <mergeCells count="2">
    <mergeCell ref="A3:A4"/>
    <mergeCell ref="B3:U3"/>
  </mergeCells>
  <hyperlinks>
    <hyperlink ref="X6" location="Content!B5" display="Back to Content Page"/>
  </hyperlinks>
  <pageMargins left="0.7" right="0.7" top="0.75" bottom="0.75" header="0.3" footer="0.3"/>
  <pageSetup orientation="portrait"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topLeftCell="B1" zoomScale="88" zoomScaleNormal="88" workbookViewId="0">
      <selection activeCell="A9" sqref="A9"/>
    </sheetView>
  </sheetViews>
  <sheetFormatPr defaultRowHeight="15" customHeight="1"/>
  <cols>
    <col min="1" max="1" width="52.26953125" style="289" customWidth="1"/>
    <col min="2" max="17" width="11.7265625" style="289" customWidth="1"/>
    <col min="18" max="25" width="17.81640625" style="289" bestFit="1" customWidth="1"/>
    <col min="26" max="27" width="15.36328125" style="289" bestFit="1" customWidth="1"/>
    <col min="28" max="240" width="9.26953125" style="289"/>
    <col min="241" max="241" width="51.36328125" style="289" customWidth="1"/>
    <col min="242" max="242" width="14.26953125" style="289" bestFit="1" customWidth="1"/>
    <col min="243" max="253" width="15.36328125" style="289" bestFit="1" customWidth="1"/>
    <col min="254" max="271" width="16.54296875" style="289" bestFit="1" customWidth="1"/>
    <col min="272" max="281" width="17.81640625" style="289" bestFit="1" customWidth="1"/>
    <col min="282" max="283" width="15.36328125" style="289" bestFit="1" customWidth="1"/>
    <col min="284" max="496" width="9.26953125" style="289"/>
    <col min="497" max="497" width="51.36328125" style="289" customWidth="1"/>
    <col min="498" max="498" width="14.26953125" style="289" bestFit="1" customWidth="1"/>
    <col min="499" max="509" width="15.36328125" style="289" bestFit="1" customWidth="1"/>
    <col min="510" max="527" width="16.54296875" style="289" bestFit="1" customWidth="1"/>
    <col min="528" max="537" width="17.81640625" style="289" bestFit="1" customWidth="1"/>
    <col min="538" max="539" width="15.36328125" style="289" bestFit="1" customWidth="1"/>
    <col min="540" max="752" width="9.26953125" style="289"/>
    <col min="753" max="753" width="51.36328125" style="289" customWidth="1"/>
    <col min="754" max="754" width="14.26953125" style="289" bestFit="1" customWidth="1"/>
    <col min="755" max="765" width="15.36328125" style="289" bestFit="1" customWidth="1"/>
    <col min="766" max="783" width="16.54296875" style="289" bestFit="1" customWidth="1"/>
    <col min="784" max="793" width="17.81640625" style="289" bestFit="1" customWidth="1"/>
    <col min="794" max="795" width="15.36328125" style="289" bestFit="1" customWidth="1"/>
    <col min="796" max="1008" width="9.26953125" style="289"/>
    <col min="1009" max="1009" width="51.36328125" style="289" customWidth="1"/>
    <col min="1010" max="1010" width="14.26953125" style="289" bestFit="1" customWidth="1"/>
    <col min="1011" max="1021" width="15.36328125" style="289" bestFit="1" customWidth="1"/>
    <col min="1022" max="1039" width="16.54296875" style="289" bestFit="1" customWidth="1"/>
    <col min="1040" max="1049" width="17.81640625" style="289" bestFit="1" customWidth="1"/>
    <col min="1050" max="1051" width="15.36328125" style="289" bestFit="1" customWidth="1"/>
    <col min="1052" max="1264" width="9.26953125" style="289"/>
    <col min="1265" max="1265" width="51.36328125" style="289" customWidth="1"/>
    <col min="1266" max="1266" width="14.26953125" style="289" bestFit="1" customWidth="1"/>
    <col min="1267" max="1277" width="15.36328125" style="289" bestFit="1" customWidth="1"/>
    <col min="1278" max="1295" width="16.54296875" style="289" bestFit="1" customWidth="1"/>
    <col min="1296" max="1305" width="17.81640625" style="289" bestFit="1" customWidth="1"/>
    <col min="1306" max="1307" width="15.36328125" style="289" bestFit="1" customWidth="1"/>
    <col min="1308" max="1520" width="9.26953125" style="289"/>
    <col min="1521" max="1521" width="51.36328125" style="289" customWidth="1"/>
    <col min="1522" max="1522" width="14.26953125" style="289" bestFit="1" customWidth="1"/>
    <col min="1523" max="1533" width="15.36328125" style="289" bestFit="1" customWidth="1"/>
    <col min="1534" max="1551" width="16.54296875" style="289" bestFit="1" customWidth="1"/>
    <col min="1552" max="1561" width="17.81640625" style="289" bestFit="1" customWidth="1"/>
    <col min="1562" max="1563" width="15.36328125" style="289" bestFit="1" customWidth="1"/>
    <col min="1564" max="1776" width="9.26953125" style="289"/>
    <col min="1777" max="1777" width="51.36328125" style="289" customWidth="1"/>
    <col min="1778" max="1778" width="14.26953125" style="289" bestFit="1" customWidth="1"/>
    <col min="1779" max="1789" width="15.36328125" style="289" bestFit="1" customWidth="1"/>
    <col min="1790" max="1807" width="16.54296875" style="289" bestFit="1" customWidth="1"/>
    <col min="1808" max="1817" width="17.81640625" style="289" bestFit="1" customWidth="1"/>
    <col min="1818" max="1819" width="15.36328125" style="289" bestFit="1" customWidth="1"/>
    <col min="1820" max="2032" width="9.26953125" style="289"/>
    <col min="2033" max="2033" width="51.36328125" style="289" customWidth="1"/>
    <col min="2034" max="2034" width="14.26953125" style="289" bestFit="1" customWidth="1"/>
    <col min="2035" max="2045" width="15.36328125" style="289" bestFit="1" customWidth="1"/>
    <col min="2046" max="2063" width="16.54296875" style="289" bestFit="1" customWidth="1"/>
    <col min="2064" max="2073" width="17.81640625" style="289" bestFit="1" customWidth="1"/>
    <col min="2074" max="2075" width="15.36328125" style="289" bestFit="1" customWidth="1"/>
    <col min="2076" max="2288" width="9.26953125" style="289"/>
    <col min="2289" max="2289" width="51.36328125" style="289" customWidth="1"/>
    <col min="2290" max="2290" width="14.26953125" style="289" bestFit="1" customWidth="1"/>
    <col min="2291" max="2301" width="15.36328125" style="289" bestFit="1" customWidth="1"/>
    <col min="2302" max="2319" width="16.54296875" style="289" bestFit="1" customWidth="1"/>
    <col min="2320" max="2329" width="17.81640625" style="289" bestFit="1" customWidth="1"/>
    <col min="2330" max="2331" width="15.36328125" style="289" bestFit="1" customWidth="1"/>
    <col min="2332" max="2544" width="9.26953125" style="289"/>
    <col min="2545" max="2545" width="51.36328125" style="289" customWidth="1"/>
    <col min="2546" max="2546" width="14.26953125" style="289" bestFit="1" customWidth="1"/>
    <col min="2547" max="2557" width="15.36328125" style="289" bestFit="1" customWidth="1"/>
    <col min="2558" max="2575" width="16.54296875" style="289" bestFit="1" customWidth="1"/>
    <col min="2576" max="2585" width="17.81640625" style="289" bestFit="1" customWidth="1"/>
    <col min="2586" max="2587" width="15.36328125" style="289" bestFit="1" customWidth="1"/>
    <col min="2588" max="2800" width="9.26953125" style="289"/>
    <col min="2801" max="2801" width="51.36328125" style="289" customWidth="1"/>
    <col min="2802" max="2802" width="14.26953125" style="289" bestFit="1" customWidth="1"/>
    <col min="2803" max="2813" width="15.36328125" style="289" bestFit="1" customWidth="1"/>
    <col min="2814" max="2831" width="16.54296875" style="289" bestFit="1" customWidth="1"/>
    <col min="2832" max="2841" width="17.81640625" style="289" bestFit="1" customWidth="1"/>
    <col min="2842" max="2843" width="15.36328125" style="289" bestFit="1" customWidth="1"/>
    <col min="2844" max="3056" width="9.26953125" style="289"/>
    <col min="3057" max="3057" width="51.36328125" style="289" customWidth="1"/>
    <col min="3058" max="3058" width="14.26953125" style="289" bestFit="1" customWidth="1"/>
    <col min="3059" max="3069" width="15.36328125" style="289" bestFit="1" customWidth="1"/>
    <col min="3070" max="3087" width="16.54296875" style="289" bestFit="1" customWidth="1"/>
    <col min="3088" max="3097" width="17.81640625" style="289" bestFit="1" customWidth="1"/>
    <col min="3098" max="3099" width="15.36328125" style="289" bestFit="1" customWidth="1"/>
    <col min="3100" max="3312" width="9.26953125" style="289"/>
    <col min="3313" max="3313" width="51.36328125" style="289" customWidth="1"/>
    <col min="3314" max="3314" width="14.26953125" style="289" bestFit="1" customWidth="1"/>
    <col min="3315" max="3325" width="15.36328125" style="289" bestFit="1" customWidth="1"/>
    <col min="3326" max="3343" width="16.54296875" style="289" bestFit="1" customWidth="1"/>
    <col min="3344" max="3353" width="17.81640625" style="289" bestFit="1" customWidth="1"/>
    <col min="3354" max="3355" width="15.36328125" style="289" bestFit="1" customWidth="1"/>
    <col min="3356" max="3568" width="9.26953125" style="289"/>
    <col min="3569" max="3569" width="51.36328125" style="289" customWidth="1"/>
    <col min="3570" max="3570" width="14.26953125" style="289" bestFit="1" customWidth="1"/>
    <col min="3571" max="3581" width="15.36328125" style="289" bestFit="1" customWidth="1"/>
    <col min="3582" max="3599" width="16.54296875" style="289" bestFit="1" customWidth="1"/>
    <col min="3600" max="3609" width="17.81640625" style="289" bestFit="1" customWidth="1"/>
    <col min="3610" max="3611" width="15.36328125" style="289" bestFit="1" customWidth="1"/>
    <col min="3612" max="3824" width="9.26953125" style="289"/>
    <col min="3825" max="3825" width="51.36328125" style="289" customWidth="1"/>
    <col min="3826" max="3826" width="14.26953125" style="289" bestFit="1" customWidth="1"/>
    <col min="3827" max="3837" width="15.36328125" style="289" bestFit="1" customWidth="1"/>
    <col min="3838" max="3855" width="16.54296875" style="289" bestFit="1" customWidth="1"/>
    <col min="3856" max="3865" width="17.81640625" style="289" bestFit="1" customWidth="1"/>
    <col min="3866" max="3867" width="15.36328125" style="289" bestFit="1" customWidth="1"/>
    <col min="3868" max="4080" width="9.26953125" style="289"/>
    <col min="4081" max="4081" width="51.36328125" style="289" customWidth="1"/>
    <col min="4082" max="4082" width="14.26953125" style="289" bestFit="1" customWidth="1"/>
    <col min="4083" max="4093" width="15.36328125" style="289" bestFit="1" customWidth="1"/>
    <col min="4094" max="4111" width="16.54296875" style="289" bestFit="1" customWidth="1"/>
    <col min="4112" max="4121" width="17.81640625" style="289" bestFit="1" customWidth="1"/>
    <col min="4122" max="4123" width="15.36328125" style="289" bestFit="1" customWidth="1"/>
    <col min="4124" max="4336" width="9.26953125" style="289"/>
    <col min="4337" max="4337" width="51.36328125" style="289" customWidth="1"/>
    <col min="4338" max="4338" width="14.26953125" style="289" bestFit="1" customWidth="1"/>
    <col min="4339" max="4349" width="15.36328125" style="289" bestFit="1" customWidth="1"/>
    <col min="4350" max="4367" width="16.54296875" style="289" bestFit="1" customWidth="1"/>
    <col min="4368" max="4377" width="17.81640625" style="289" bestFit="1" customWidth="1"/>
    <col min="4378" max="4379" width="15.36328125" style="289" bestFit="1" customWidth="1"/>
    <col min="4380" max="4592" width="9.26953125" style="289"/>
    <col min="4593" max="4593" width="51.36328125" style="289" customWidth="1"/>
    <col min="4594" max="4594" width="14.26953125" style="289" bestFit="1" customWidth="1"/>
    <col min="4595" max="4605" width="15.36328125" style="289" bestFit="1" customWidth="1"/>
    <col min="4606" max="4623" width="16.54296875" style="289" bestFit="1" customWidth="1"/>
    <col min="4624" max="4633" width="17.81640625" style="289" bestFit="1" customWidth="1"/>
    <col min="4634" max="4635" width="15.36328125" style="289" bestFit="1" customWidth="1"/>
    <col min="4636" max="4848" width="9.26953125" style="289"/>
    <col min="4849" max="4849" width="51.36328125" style="289" customWidth="1"/>
    <col min="4850" max="4850" width="14.26953125" style="289" bestFit="1" customWidth="1"/>
    <col min="4851" max="4861" width="15.36328125" style="289" bestFit="1" customWidth="1"/>
    <col min="4862" max="4879" width="16.54296875" style="289" bestFit="1" customWidth="1"/>
    <col min="4880" max="4889" width="17.81640625" style="289" bestFit="1" customWidth="1"/>
    <col min="4890" max="4891" width="15.36328125" style="289" bestFit="1" customWidth="1"/>
    <col min="4892" max="5104" width="9.26953125" style="289"/>
    <col min="5105" max="5105" width="51.36328125" style="289" customWidth="1"/>
    <col min="5106" max="5106" width="14.26953125" style="289" bestFit="1" customWidth="1"/>
    <col min="5107" max="5117" width="15.36328125" style="289" bestFit="1" customWidth="1"/>
    <col min="5118" max="5135" width="16.54296875" style="289" bestFit="1" customWidth="1"/>
    <col min="5136" max="5145" width="17.81640625" style="289" bestFit="1" customWidth="1"/>
    <col min="5146" max="5147" width="15.36328125" style="289" bestFit="1" customWidth="1"/>
    <col min="5148" max="5360" width="9.26953125" style="289"/>
    <col min="5361" max="5361" width="51.36328125" style="289" customWidth="1"/>
    <col min="5362" max="5362" width="14.26953125" style="289" bestFit="1" customWidth="1"/>
    <col min="5363" max="5373" width="15.36328125" style="289" bestFit="1" customWidth="1"/>
    <col min="5374" max="5391" width="16.54296875" style="289" bestFit="1" customWidth="1"/>
    <col min="5392" max="5401" width="17.81640625" style="289" bestFit="1" customWidth="1"/>
    <col min="5402" max="5403" width="15.36328125" style="289" bestFit="1" customWidth="1"/>
    <col min="5404" max="5616" width="9.26953125" style="289"/>
    <col min="5617" max="5617" width="51.36328125" style="289" customWidth="1"/>
    <col min="5618" max="5618" width="14.26953125" style="289" bestFit="1" customWidth="1"/>
    <col min="5619" max="5629" width="15.36328125" style="289" bestFit="1" customWidth="1"/>
    <col min="5630" max="5647" width="16.54296875" style="289" bestFit="1" customWidth="1"/>
    <col min="5648" max="5657" width="17.81640625" style="289" bestFit="1" customWidth="1"/>
    <col min="5658" max="5659" width="15.36328125" style="289" bestFit="1" customWidth="1"/>
    <col min="5660" max="5872" width="9.26953125" style="289"/>
    <col min="5873" max="5873" width="51.36328125" style="289" customWidth="1"/>
    <col min="5874" max="5874" width="14.26953125" style="289" bestFit="1" customWidth="1"/>
    <col min="5875" max="5885" width="15.36328125" style="289" bestFit="1" customWidth="1"/>
    <col min="5886" max="5903" width="16.54296875" style="289" bestFit="1" customWidth="1"/>
    <col min="5904" max="5913" width="17.81640625" style="289" bestFit="1" customWidth="1"/>
    <col min="5914" max="5915" width="15.36328125" style="289" bestFit="1" customWidth="1"/>
    <col min="5916" max="6128" width="9.26953125" style="289"/>
    <col min="6129" max="6129" width="51.36328125" style="289" customWidth="1"/>
    <col min="6130" max="6130" width="14.26953125" style="289" bestFit="1" customWidth="1"/>
    <col min="6131" max="6141" width="15.36328125" style="289" bestFit="1" customWidth="1"/>
    <col min="6142" max="6159" width="16.54296875" style="289" bestFit="1" customWidth="1"/>
    <col min="6160" max="6169" width="17.81640625" style="289" bestFit="1" customWidth="1"/>
    <col min="6170" max="6171" width="15.36328125" style="289" bestFit="1" customWidth="1"/>
    <col min="6172" max="6384" width="9.26953125" style="289"/>
    <col min="6385" max="6385" width="51.36328125" style="289" customWidth="1"/>
    <col min="6386" max="6386" width="14.26953125" style="289" bestFit="1" customWidth="1"/>
    <col min="6387" max="6397" width="15.36328125" style="289" bestFit="1" customWidth="1"/>
    <col min="6398" max="6415" width="16.54296875" style="289" bestFit="1" customWidth="1"/>
    <col min="6416" max="6425" width="17.81640625" style="289" bestFit="1" customWidth="1"/>
    <col min="6426" max="6427" width="15.36328125" style="289" bestFit="1" customWidth="1"/>
    <col min="6428" max="6640" width="9.26953125" style="289"/>
    <col min="6641" max="6641" width="51.36328125" style="289" customWidth="1"/>
    <col min="6642" max="6642" width="14.26953125" style="289" bestFit="1" customWidth="1"/>
    <col min="6643" max="6653" width="15.36328125" style="289" bestFit="1" customWidth="1"/>
    <col min="6654" max="6671" width="16.54296875" style="289" bestFit="1" customWidth="1"/>
    <col min="6672" max="6681" width="17.81640625" style="289" bestFit="1" customWidth="1"/>
    <col min="6682" max="6683" width="15.36328125" style="289" bestFit="1" customWidth="1"/>
    <col min="6684" max="6896" width="9.26953125" style="289"/>
    <col min="6897" max="6897" width="51.36328125" style="289" customWidth="1"/>
    <col min="6898" max="6898" width="14.26953125" style="289" bestFit="1" customWidth="1"/>
    <col min="6899" max="6909" width="15.36328125" style="289" bestFit="1" customWidth="1"/>
    <col min="6910" max="6927" width="16.54296875" style="289" bestFit="1" customWidth="1"/>
    <col min="6928" max="6937" width="17.81640625" style="289" bestFit="1" customWidth="1"/>
    <col min="6938" max="6939" width="15.36328125" style="289" bestFit="1" customWidth="1"/>
    <col min="6940" max="7152" width="9.26953125" style="289"/>
    <col min="7153" max="7153" width="51.36328125" style="289" customWidth="1"/>
    <col min="7154" max="7154" width="14.26953125" style="289" bestFit="1" customWidth="1"/>
    <col min="7155" max="7165" width="15.36328125" style="289" bestFit="1" customWidth="1"/>
    <col min="7166" max="7183" width="16.54296875" style="289" bestFit="1" customWidth="1"/>
    <col min="7184" max="7193" width="17.81640625" style="289" bestFit="1" customWidth="1"/>
    <col min="7194" max="7195" width="15.36328125" style="289" bestFit="1" customWidth="1"/>
    <col min="7196" max="7408" width="9.26953125" style="289"/>
    <col min="7409" max="7409" width="51.36328125" style="289" customWidth="1"/>
    <col min="7410" max="7410" width="14.26953125" style="289" bestFit="1" customWidth="1"/>
    <col min="7411" max="7421" width="15.36328125" style="289" bestFit="1" customWidth="1"/>
    <col min="7422" max="7439" width="16.54296875" style="289" bestFit="1" customWidth="1"/>
    <col min="7440" max="7449" width="17.81640625" style="289" bestFit="1" customWidth="1"/>
    <col min="7450" max="7451" width="15.36328125" style="289" bestFit="1" customWidth="1"/>
    <col min="7452" max="7664" width="9.26953125" style="289"/>
    <col min="7665" max="7665" width="51.36328125" style="289" customWidth="1"/>
    <col min="7666" max="7666" width="14.26953125" style="289" bestFit="1" customWidth="1"/>
    <col min="7667" max="7677" width="15.36328125" style="289" bestFit="1" customWidth="1"/>
    <col min="7678" max="7695" width="16.54296875" style="289" bestFit="1" customWidth="1"/>
    <col min="7696" max="7705" width="17.81640625" style="289" bestFit="1" customWidth="1"/>
    <col min="7706" max="7707" width="15.36328125" style="289" bestFit="1" customWidth="1"/>
    <col min="7708" max="7920" width="9.26953125" style="289"/>
    <col min="7921" max="7921" width="51.36328125" style="289" customWidth="1"/>
    <col min="7922" max="7922" width="14.26953125" style="289" bestFit="1" customWidth="1"/>
    <col min="7923" max="7933" width="15.36328125" style="289" bestFit="1" customWidth="1"/>
    <col min="7934" max="7951" width="16.54296875" style="289" bestFit="1" customWidth="1"/>
    <col min="7952" max="7961" width="17.81640625" style="289" bestFit="1" customWidth="1"/>
    <col min="7962" max="7963" width="15.36328125" style="289" bestFit="1" customWidth="1"/>
    <col min="7964" max="8176" width="9.26953125" style="289"/>
    <col min="8177" max="8177" width="51.36328125" style="289" customWidth="1"/>
    <col min="8178" max="8178" width="14.26953125" style="289" bestFit="1" customWidth="1"/>
    <col min="8179" max="8189" width="15.36328125" style="289" bestFit="1" customWidth="1"/>
    <col min="8190" max="8207" width="16.54296875" style="289" bestFit="1" customWidth="1"/>
    <col min="8208" max="8217" width="17.81640625" style="289" bestFit="1" customWidth="1"/>
    <col min="8218" max="8219" width="15.36328125" style="289" bestFit="1" customWidth="1"/>
    <col min="8220" max="8432" width="9.26953125" style="289"/>
    <col min="8433" max="8433" width="51.36328125" style="289" customWidth="1"/>
    <col min="8434" max="8434" width="14.26953125" style="289" bestFit="1" customWidth="1"/>
    <col min="8435" max="8445" width="15.36328125" style="289" bestFit="1" customWidth="1"/>
    <col min="8446" max="8463" width="16.54296875" style="289" bestFit="1" customWidth="1"/>
    <col min="8464" max="8473" width="17.81640625" style="289" bestFit="1" customWidth="1"/>
    <col min="8474" max="8475" width="15.36328125" style="289" bestFit="1" customWidth="1"/>
    <col min="8476" max="8688" width="9.26953125" style="289"/>
    <col min="8689" max="8689" width="51.36328125" style="289" customWidth="1"/>
    <col min="8690" max="8690" width="14.26953125" style="289" bestFit="1" customWidth="1"/>
    <col min="8691" max="8701" width="15.36328125" style="289" bestFit="1" customWidth="1"/>
    <col min="8702" max="8719" width="16.54296875" style="289" bestFit="1" customWidth="1"/>
    <col min="8720" max="8729" width="17.81640625" style="289" bestFit="1" customWidth="1"/>
    <col min="8730" max="8731" width="15.36328125" style="289" bestFit="1" customWidth="1"/>
    <col min="8732" max="8944" width="9.26953125" style="289"/>
    <col min="8945" max="8945" width="51.36328125" style="289" customWidth="1"/>
    <col min="8946" max="8946" width="14.26953125" style="289" bestFit="1" customWidth="1"/>
    <col min="8947" max="8957" width="15.36328125" style="289" bestFit="1" customWidth="1"/>
    <col min="8958" max="8975" width="16.54296875" style="289" bestFit="1" customWidth="1"/>
    <col min="8976" max="8985" width="17.81640625" style="289" bestFit="1" customWidth="1"/>
    <col min="8986" max="8987" width="15.36328125" style="289" bestFit="1" customWidth="1"/>
    <col min="8988" max="9200" width="9.26953125" style="289"/>
    <col min="9201" max="9201" width="51.36328125" style="289" customWidth="1"/>
    <col min="9202" max="9202" width="14.26953125" style="289" bestFit="1" customWidth="1"/>
    <col min="9203" max="9213" width="15.36328125" style="289" bestFit="1" customWidth="1"/>
    <col min="9214" max="9231" width="16.54296875" style="289" bestFit="1" customWidth="1"/>
    <col min="9232" max="9241" width="17.81640625" style="289" bestFit="1" customWidth="1"/>
    <col min="9242" max="9243" width="15.36328125" style="289" bestFit="1" customWidth="1"/>
    <col min="9244" max="9456" width="9.26953125" style="289"/>
    <col min="9457" max="9457" width="51.36328125" style="289" customWidth="1"/>
    <col min="9458" max="9458" width="14.26953125" style="289" bestFit="1" customWidth="1"/>
    <col min="9459" max="9469" width="15.36328125" style="289" bestFit="1" customWidth="1"/>
    <col min="9470" max="9487" width="16.54296875" style="289" bestFit="1" customWidth="1"/>
    <col min="9488" max="9497" width="17.81640625" style="289" bestFit="1" customWidth="1"/>
    <col min="9498" max="9499" width="15.36328125" style="289" bestFit="1" customWidth="1"/>
    <col min="9500" max="9712" width="9.26953125" style="289"/>
    <col min="9713" max="9713" width="51.36328125" style="289" customWidth="1"/>
    <col min="9714" max="9714" width="14.26953125" style="289" bestFit="1" customWidth="1"/>
    <col min="9715" max="9725" width="15.36328125" style="289" bestFit="1" customWidth="1"/>
    <col min="9726" max="9743" width="16.54296875" style="289" bestFit="1" customWidth="1"/>
    <col min="9744" max="9753" width="17.81640625" style="289" bestFit="1" customWidth="1"/>
    <col min="9754" max="9755" width="15.36328125" style="289" bestFit="1" customWidth="1"/>
    <col min="9756" max="9968" width="9.26953125" style="289"/>
    <col min="9969" max="9969" width="51.36328125" style="289" customWidth="1"/>
    <col min="9970" max="9970" width="14.26953125" style="289" bestFit="1" customWidth="1"/>
    <col min="9971" max="9981" width="15.36328125" style="289" bestFit="1" customWidth="1"/>
    <col min="9982" max="9999" width="16.54296875" style="289" bestFit="1" customWidth="1"/>
    <col min="10000" max="10009" width="17.81640625" style="289" bestFit="1" customWidth="1"/>
    <col min="10010" max="10011" width="15.36328125" style="289" bestFit="1" customWidth="1"/>
    <col min="10012" max="10224" width="9.26953125" style="289"/>
    <col min="10225" max="10225" width="51.36328125" style="289" customWidth="1"/>
    <col min="10226" max="10226" width="14.26953125" style="289" bestFit="1" customWidth="1"/>
    <col min="10227" max="10237" width="15.36328125" style="289" bestFit="1" customWidth="1"/>
    <col min="10238" max="10255" width="16.54296875" style="289" bestFit="1" customWidth="1"/>
    <col min="10256" max="10265" width="17.81640625" style="289" bestFit="1" customWidth="1"/>
    <col min="10266" max="10267" width="15.36328125" style="289" bestFit="1" customWidth="1"/>
    <col min="10268" max="10480" width="9.26953125" style="289"/>
    <col min="10481" max="10481" width="51.36328125" style="289" customWidth="1"/>
    <col min="10482" max="10482" width="14.26953125" style="289" bestFit="1" customWidth="1"/>
    <col min="10483" max="10493" width="15.36328125" style="289" bestFit="1" customWidth="1"/>
    <col min="10494" max="10511" width="16.54296875" style="289" bestFit="1" customWidth="1"/>
    <col min="10512" max="10521" width="17.81640625" style="289" bestFit="1" customWidth="1"/>
    <col min="10522" max="10523" width="15.36328125" style="289" bestFit="1" customWidth="1"/>
    <col min="10524" max="10736" width="9.26953125" style="289"/>
    <col min="10737" max="10737" width="51.36328125" style="289" customWidth="1"/>
    <col min="10738" max="10738" width="14.26953125" style="289" bestFit="1" customWidth="1"/>
    <col min="10739" max="10749" width="15.36328125" style="289" bestFit="1" customWidth="1"/>
    <col min="10750" max="10767" width="16.54296875" style="289" bestFit="1" customWidth="1"/>
    <col min="10768" max="10777" width="17.81640625" style="289" bestFit="1" customWidth="1"/>
    <col min="10778" max="10779" width="15.36328125" style="289" bestFit="1" customWidth="1"/>
    <col min="10780" max="10992" width="9.26953125" style="289"/>
    <col min="10993" max="10993" width="51.36328125" style="289" customWidth="1"/>
    <col min="10994" max="10994" width="14.26953125" style="289" bestFit="1" customWidth="1"/>
    <col min="10995" max="11005" width="15.36328125" style="289" bestFit="1" customWidth="1"/>
    <col min="11006" max="11023" width="16.54296875" style="289" bestFit="1" customWidth="1"/>
    <col min="11024" max="11033" width="17.81640625" style="289" bestFit="1" customWidth="1"/>
    <col min="11034" max="11035" width="15.36328125" style="289" bestFit="1" customWidth="1"/>
    <col min="11036" max="11248" width="9.26953125" style="289"/>
    <col min="11249" max="11249" width="51.36328125" style="289" customWidth="1"/>
    <col min="11250" max="11250" width="14.26953125" style="289" bestFit="1" customWidth="1"/>
    <col min="11251" max="11261" width="15.36328125" style="289" bestFit="1" customWidth="1"/>
    <col min="11262" max="11279" width="16.54296875" style="289" bestFit="1" customWidth="1"/>
    <col min="11280" max="11289" width="17.81640625" style="289" bestFit="1" customWidth="1"/>
    <col min="11290" max="11291" width="15.36328125" style="289" bestFit="1" customWidth="1"/>
    <col min="11292" max="11504" width="9.26953125" style="289"/>
    <col min="11505" max="11505" width="51.36328125" style="289" customWidth="1"/>
    <col min="11506" max="11506" width="14.26953125" style="289" bestFit="1" customWidth="1"/>
    <col min="11507" max="11517" width="15.36328125" style="289" bestFit="1" customWidth="1"/>
    <col min="11518" max="11535" width="16.54296875" style="289" bestFit="1" customWidth="1"/>
    <col min="11536" max="11545" width="17.81640625" style="289" bestFit="1" customWidth="1"/>
    <col min="11546" max="11547" width="15.36328125" style="289" bestFit="1" customWidth="1"/>
    <col min="11548" max="11760" width="9.26953125" style="289"/>
    <col min="11761" max="11761" width="51.36328125" style="289" customWidth="1"/>
    <col min="11762" max="11762" width="14.26953125" style="289" bestFit="1" customWidth="1"/>
    <col min="11763" max="11773" width="15.36328125" style="289" bestFit="1" customWidth="1"/>
    <col min="11774" max="11791" width="16.54296875" style="289" bestFit="1" customWidth="1"/>
    <col min="11792" max="11801" width="17.81640625" style="289" bestFit="1" customWidth="1"/>
    <col min="11802" max="11803" width="15.36328125" style="289" bestFit="1" customWidth="1"/>
    <col min="11804" max="12016" width="9.26953125" style="289"/>
    <col min="12017" max="12017" width="51.36328125" style="289" customWidth="1"/>
    <col min="12018" max="12018" width="14.26953125" style="289" bestFit="1" customWidth="1"/>
    <col min="12019" max="12029" width="15.36328125" style="289" bestFit="1" customWidth="1"/>
    <col min="12030" max="12047" width="16.54296875" style="289" bestFit="1" customWidth="1"/>
    <col min="12048" max="12057" width="17.81640625" style="289" bestFit="1" customWidth="1"/>
    <col min="12058" max="12059" width="15.36328125" style="289" bestFit="1" customWidth="1"/>
    <col min="12060" max="12272" width="9.26953125" style="289"/>
    <col min="12273" max="12273" width="51.36328125" style="289" customWidth="1"/>
    <col min="12274" max="12274" width="14.26953125" style="289" bestFit="1" customWidth="1"/>
    <col min="12275" max="12285" width="15.36328125" style="289" bestFit="1" customWidth="1"/>
    <col min="12286" max="12303" width="16.54296875" style="289" bestFit="1" customWidth="1"/>
    <col min="12304" max="12313" width="17.81640625" style="289" bestFit="1" customWidth="1"/>
    <col min="12314" max="12315" width="15.36328125" style="289" bestFit="1" customWidth="1"/>
    <col min="12316" max="12528" width="9.26953125" style="289"/>
    <col min="12529" max="12529" width="51.36328125" style="289" customWidth="1"/>
    <col min="12530" max="12530" width="14.26953125" style="289" bestFit="1" customWidth="1"/>
    <col min="12531" max="12541" width="15.36328125" style="289" bestFit="1" customWidth="1"/>
    <col min="12542" max="12559" width="16.54296875" style="289" bestFit="1" customWidth="1"/>
    <col min="12560" max="12569" width="17.81640625" style="289" bestFit="1" customWidth="1"/>
    <col min="12570" max="12571" width="15.36328125" style="289" bestFit="1" customWidth="1"/>
    <col min="12572" max="12784" width="9.26953125" style="289"/>
    <col min="12785" max="12785" width="51.36328125" style="289" customWidth="1"/>
    <col min="12786" max="12786" width="14.26953125" style="289" bestFit="1" customWidth="1"/>
    <col min="12787" max="12797" width="15.36328125" style="289" bestFit="1" customWidth="1"/>
    <col min="12798" max="12815" width="16.54296875" style="289" bestFit="1" customWidth="1"/>
    <col min="12816" max="12825" width="17.81640625" style="289" bestFit="1" customWidth="1"/>
    <col min="12826" max="12827" width="15.36328125" style="289" bestFit="1" customWidth="1"/>
    <col min="12828" max="13040" width="9.26953125" style="289"/>
    <col min="13041" max="13041" width="51.36328125" style="289" customWidth="1"/>
    <col min="13042" max="13042" width="14.26953125" style="289" bestFit="1" customWidth="1"/>
    <col min="13043" max="13053" width="15.36328125" style="289" bestFit="1" customWidth="1"/>
    <col min="13054" max="13071" width="16.54296875" style="289" bestFit="1" customWidth="1"/>
    <col min="13072" max="13081" width="17.81640625" style="289" bestFit="1" customWidth="1"/>
    <col min="13082" max="13083" width="15.36328125" style="289" bestFit="1" customWidth="1"/>
    <col min="13084" max="13296" width="9.26953125" style="289"/>
    <col min="13297" max="13297" width="51.36328125" style="289" customWidth="1"/>
    <col min="13298" max="13298" width="14.26953125" style="289" bestFit="1" customWidth="1"/>
    <col min="13299" max="13309" width="15.36328125" style="289" bestFit="1" customWidth="1"/>
    <col min="13310" max="13327" width="16.54296875" style="289" bestFit="1" customWidth="1"/>
    <col min="13328" max="13337" width="17.81640625" style="289" bestFit="1" customWidth="1"/>
    <col min="13338" max="13339" width="15.36328125" style="289" bestFit="1" customWidth="1"/>
    <col min="13340" max="13552" width="9.26953125" style="289"/>
    <col min="13553" max="13553" width="51.36328125" style="289" customWidth="1"/>
    <col min="13554" max="13554" width="14.26953125" style="289" bestFit="1" customWidth="1"/>
    <col min="13555" max="13565" width="15.36328125" style="289" bestFit="1" customWidth="1"/>
    <col min="13566" max="13583" width="16.54296875" style="289" bestFit="1" customWidth="1"/>
    <col min="13584" max="13593" width="17.81640625" style="289" bestFit="1" customWidth="1"/>
    <col min="13594" max="13595" width="15.36328125" style="289" bestFit="1" customWidth="1"/>
    <col min="13596" max="13808" width="9.26953125" style="289"/>
    <col min="13809" max="13809" width="51.36328125" style="289" customWidth="1"/>
    <col min="13810" max="13810" width="14.26953125" style="289" bestFit="1" customWidth="1"/>
    <col min="13811" max="13821" width="15.36328125" style="289" bestFit="1" customWidth="1"/>
    <col min="13822" max="13839" width="16.54296875" style="289" bestFit="1" customWidth="1"/>
    <col min="13840" max="13849" width="17.81640625" style="289" bestFit="1" customWidth="1"/>
    <col min="13850" max="13851" width="15.36328125" style="289" bestFit="1" customWidth="1"/>
    <col min="13852" max="14064" width="9.26953125" style="289"/>
    <col min="14065" max="14065" width="51.36328125" style="289" customWidth="1"/>
    <col min="14066" max="14066" width="14.26953125" style="289" bestFit="1" customWidth="1"/>
    <col min="14067" max="14077" width="15.36328125" style="289" bestFit="1" customWidth="1"/>
    <col min="14078" max="14095" width="16.54296875" style="289" bestFit="1" customWidth="1"/>
    <col min="14096" max="14105" width="17.81640625" style="289" bestFit="1" customWidth="1"/>
    <col min="14106" max="14107" width="15.36328125" style="289" bestFit="1" customWidth="1"/>
    <col min="14108" max="14320" width="9.26953125" style="289"/>
    <col min="14321" max="14321" width="51.36328125" style="289" customWidth="1"/>
    <col min="14322" max="14322" width="14.26953125" style="289" bestFit="1" customWidth="1"/>
    <col min="14323" max="14333" width="15.36328125" style="289" bestFit="1" customWidth="1"/>
    <col min="14334" max="14351" width="16.54296875" style="289" bestFit="1" customWidth="1"/>
    <col min="14352" max="14361" width="17.81640625" style="289" bestFit="1" customWidth="1"/>
    <col min="14362" max="14363" width="15.36328125" style="289" bestFit="1" customWidth="1"/>
    <col min="14364" max="14576" width="9.26953125" style="289"/>
    <col min="14577" max="14577" width="51.36328125" style="289" customWidth="1"/>
    <col min="14578" max="14578" width="14.26953125" style="289" bestFit="1" customWidth="1"/>
    <col min="14579" max="14589" width="15.36328125" style="289" bestFit="1" customWidth="1"/>
    <col min="14590" max="14607" width="16.54296875" style="289" bestFit="1" customWidth="1"/>
    <col min="14608" max="14617" width="17.81640625" style="289" bestFit="1" customWidth="1"/>
    <col min="14618" max="14619" width="15.36328125" style="289" bestFit="1" customWidth="1"/>
    <col min="14620" max="14832" width="9.26953125" style="289"/>
    <col min="14833" max="14833" width="51.36328125" style="289" customWidth="1"/>
    <col min="14834" max="14834" width="14.26953125" style="289" bestFit="1" customWidth="1"/>
    <col min="14835" max="14845" width="15.36328125" style="289" bestFit="1" customWidth="1"/>
    <col min="14846" max="14863" width="16.54296875" style="289" bestFit="1" customWidth="1"/>
    <col min="14864" max="14873" width="17.81640625" style="289" bestFit="1" customWidth="1"/>
    <col min="14874" max="14875" width="15.36328125" style="289" bestFit="1" customWidth="1"/>
    <col min="14876" max="15088" width="9.26953125" style="289"/>
    <col min="15089" max="15089" width="51.36328125" style="289" customWidth="1"/>
    <col min="15090" max="15090" width="14.26953125" style="289" bestFit="1" customWidth="1"/>
    <col min="15091" max="15101" width="15.36328125" style="289" bestFit="1" customWidth="1"/>
    <col min="15102" max="15119" width="16.54296875" style="289" bestFit="1" customWidth="1"/>
    <col min="15120" max="15129" width="17.81640625" style="289" bestFit="1" customWidth="1"/>
    <col min="15130" max="15131" width="15.36328125" style="289" bestFit="1" customWidth="1"/>
    <col min="15132" max="15344" width="9.26953125" style="289"/>
    <col min="15345" max="15345" width="51.36328125" style="289" customWidth="1"/>
    <col min="15346" max="15346" width="14.26953125" style="289" bestFit="1" customWidth="1"/>
    <col min="15347" max="15357" width="15.36328125" style="289" bestFit="1" customWidth="1"/>
    <col min="15358" max="15375" width="16.54296875" style="289" bestFit="1" customWidth="1"/>
    <col min="15376" max="15385" width="17.81640625" style="289" bestFit="1" customWidth="1"/>
    <col min="15386" max="15387" width="15.36328125" style="289" bestFit="1" customWidth="1"/>
    <col min="15388" max="15600" width="9.26953125" style="289"/>
    <col min="15601" max="15601" width="51.36328125" style="289" customWidth="1"/>
    <col min="15602" max="15602" width="14.26953125" style="289" bestFit="1" customWidth="1"/>
    <col min="15603" max="15613" width="15.36328125" style="289" bestFit="1" customWidth="1"/>
    <col min="15614" max="15631" width="16.54296875" style="289" bestFit="1" customWidth="1"/>
    <col min="15632" max="15641" width="17.81640625" style="289" bestFit="1" customWidth="1"/>
    <col min="15642" max="15643" width="15.36328125" style="289" bestFit="1" customWidth="1"/>
    <col min="15644" max="15856" width="9.26953125" style="289"/>
    <col min="15857" max="15857" width="51.36328125" style="289" customWidth="1"/>
    <col min="15858" max="15858" width="14.26953125" style="289" bestFit="1" customWidth="1"/>
    <col min="15859" max="15869" width="15.36328125" style="289" bestFit="1" customWidth="1"/>
    <col min="15870" max="15887" width="16.54296875" style="289" bestFit="1" customWidth="1"/>
    <col min="15888" max="15897" width="17.81640625" style="289" bestFit="1" customWidth="1"/>
    <col min="15898" max="15899" width="15.36328125" style="289" bestFit="1" customWidth="1"/>
    <col min="15900" max="16112" width="9.26953125" style="289"/>
    <col min="16113" max="16113" width="51.36328125" style="289" customWidth="1"/>
    <col min="16114" max="16114" width="14.26953125" style="289" bestFit="1" customWidth="1"/>
    <col min="16115" max="16125" width="15.36328125" style="289" bestFit="1" customWidth="1"/>
    <col min="16126" max="16143" width="16.54296875" style="289" bestFit="1" customWidth="1"/>
    <col min="16144" max="16153" width="17.81640625" style="289" bestFit="1" customWidth="1"/>
    <col min="16154" max="16155" width="15.36328125" style="289" bestFit="1" customWidth="1"/>
    <col min="16156" max="16384" width="9.26953125" style="289"/>
  </cols>
  <sheetData>
    <row r="1" spans="1:19" s="136" customFormat="1" ht="15" customHeight="1">
      <c r="A1" s="136" t="s">
        <v>1968</v>
      </c>
    </row>
    <row r="2" spans="1:19" s="136" customFormat="1" ht="15" customHeight="1">
      <c r="A2" s="1163" t="s">
        <v>1845</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c r="S3" s="7"/>
    </row>
    <row r="4" spans="1:19" ht="15" customHeight="1">
      <c r="A4" s="896" t="s">
        <v>66</v>
      </c>
      <c r="B4" s="897">
        <v>6983.5096075800011</v>
      </c>
      <c r="C4" s="897">
        <v>8262.4084879494403</v>
      </c>
      <c r="D4" s="897">
        <v>7530.4297679931387</v>
      </c>
      <c r="E4" s="897">
        <v>8402.5077927103266</v>
      </c>
      <c r="F4" s="897">
        <v>9545.0524144003975</v>
      </c>
      <c r="G4" s="897">
        <v>9527.4609394436447</v>
      </c>
      <c r="H4" s="897">
        <v>9521.4605190631373</v>
      </c>
      <c r="I4" s="897">
        <v>11168</v>
      </c>
      <c r="J4" s="897">
        <v>11583</v>
      </c>
      <c r="K4" s="897">
        <v>11322</v>
      </c>
      <c r="L4" s="897">
        <v>11215</v>
      </c>
      <c r="M4" s="897">
        <v>12246</v>
      </c>
      <c r="N4" s="897">
        <v>12824</v>
      </c>
      <c r="O4" s="897">
        <v>12570</v>
      </c>
      <c r="P4" s="897">
        <v>12778</v>
      </c>
      <c r="Q4" s="897">
        <v>12696</v>
      </c>
      <c r="S4" s="285" t="s">
        <v>13</v>
      </c>
    </row>
    <row r="5" spans="1:19" ht="15" customHeight="1">
      <c r="A5" s="896" t="s">
        <v>1846</v>
      </c>
      <c r="B5" s="897">
        <v>162.58431531043368</v>
      </c>
      <c r="C5" s="897">
        <v>156.21751352287708</v>
      </c>
      <c r="D5" s="897">
        <v>98.887482561386705</v>
      </c>
      <c r="E5" s="897">
        <v>87.577602515861827</v>
      </c>
      <c r="F5" s="897">
        <v>90.000261734258103</v>
      </c>
      <c r="G5" s="897">
        <v>87.916845675371761</v>
      </c>
      <c r="H5" s="897">
        <v>831.74338577089077</v>
      </c>
      <c r="I5" s="897">
        <v>880</v>
      </c>
      <c r="J5" s="897">
        <v>1038</v>
      </c>
      <c r="K5" s="897">
        <v>1041</v>
      </c>
      <c r="L5" s="897">
        <v>1173</v>
      </c>
      <c r="M5" s="897">
        <v>1041</v>
      </c>
      <c r="N5" s="897">
        <v>1000</v>
      </c>
      <c r="O5" s="897">
        <v>990</v>
      </c>
      <c r="P5" s="897">
        <v>1000</v>
      </c>
      <c r="Q5" s="897">
        <v>893</v>
      </c>
      <c r="S5" s="499"/>
    </row>
    <row r="6" spans="1:19" ht="15" customHeight="1">
      <c r="A6" s="896" t="s">
        <v>1847</v>
      </c>
      <c r="B6" s="897">
        <v>24170.909612788615</v>
      </c>
      <c r="C6" s="897">
        <v>26933.701995777465</v>
      </c>
      <c r="D6" s="897">
        <v>27654.208118816019</v>
      </c>
      <c r="E6" s="897">
        <v>29260.446232178991</v>
      </c>
      <c r="F6" s="897">
        <v>31725.106697348707</v>
      </c>
      <c r="G6" s="897">
        <v>32330.891594297827</v>
      </c>
      <c r="H6" s="897">
        <v>35268.20353236315</v>
      </c>
      <c r="I6" s="897">
        <v>39473</v>
      </c>
      <c r="J6" s="897">
        <v>43521</v>
      </c>
      <c r="K6" s="897">
        <v>43498</v>
      </c>
      <c r="L6" s="897">
        <v>43620</v>
      </c>
      <c r="M6" s="897">
        <v>45848</v>
      </c>
      <c r="N6" s="897">
        <v>47855</v>
      </c>
      <c r="O6" s="897">
        <v>51787</v>
      </c>
      <c r="P6" s="897">
        <v>53274</v>
      </c>
      <c r="Q6" s="897">
        <v>53503</v>
      </c>
    </row>
    <row r="7" spans="1:19" ht="15" customHeight="1">
      <c r="A7" s="896" t="s">
        <v>1848</v>
      </c>
      <c r="B7" s="897">
        <v>1760.0003999999999</v>
      </c>
      <c r="C7" s="897">
        <v>2577.9114818888397</v>
      </c>
      <c r="D7" s="897">
        <v>2946.9999883245923</v>
      </c>
      <c r="E7" s="897">
        <v>3368.0885650563264</v>
      </c>
      <c r="F7" s="897">
        <v>3505.1283421647686</v>
      </c>
      <c r="G7" s="897">
        <v>3228.2372236471206</v>
      </c>
      <c r="H7" s="897">
        <v>3439</v>
      </c>
      <c r="I7" s="897">
        <v>3683</v>
      </c>
      <c r="J7" s="897">
        <v>5003</v>
      </c>
      <c r="K7" s="897">
        <v>5821</v>
      </c>
      <c r="L7" s="897">
        <v>5860</v>
      </c>
      <c r="M7" s="897">
        <v>5603</v>
      </c>
      <c r="N7" s="897">
        <v>5526</v>
      </c>
      <c r="O7" s="897">
        <v>6016</v>
      </c>
      <c r="P7" s="897">
        <v>6851</v>
      </c>
      <c r="Q7" s="897">
        <v>8525</v>
      </c>
    </row>
    <row r="8" spans="1:19" ht="15" customHeight="1">
      <c r="A8" s="896" t="s">
        <v>1849</v>
      </c>
      <c r="B8" s="897">
        <v>5715.3750780000009</v>
      </c>
      <c r="C8" s="897">
        <v>6272.1554873486048</v>
      </c>
      <c r="D8" s="897">
        <v>6969.3300311738012</v>
      </c>
      <c r="E8" s="897">
        <v>8263.4265933472925</v>
      </c>
      <c r="F8" s="897">
        <v>8840.3996966612813</v>
      </c>
      <c r="G8" s="897">
        <v>9070.8380637582995</v>
      </c>
      <c r="H8" s="897">
        <v>10241.935868650266</v>
      </c>
      <c r="I8" s="897">
        <v>13502</v>
      </c>
      <c r="J8" s="897">
        <v>16776</v>
      </c>
      <c r="K8" s="897">
        <v>17764</v>
      </c>
      <c r="L8" s="897">
        <v>18551</v>
      </c>
      <c r="M8" s="897">
        <v>18927</v>
      </c>
      <c r="N8" s="897">
        <v>19043</v>
      </c>
      <c r="O8" s="897">
        <v>17923</v>
      </c>
      <c r="P8" s="897">
        <v>16631</v>
      </c>
      <c r="Q8" s="897">
        <v>16018</v>
      </c>
    </row>
    <row r="9" spans="1:19" ht="15" customHeight="1">
      <c r="A9" s="896" t="s">
        <v>1850</v>
      </c>
      <c r="B9" s="897">
        <v>18700.116631322981</v>
      </c>
      <c r="C9" s="897">
        <v>21319.282265082191</v>
      </c>
      <c r="D9" s="897">
        <v>22615.180193188629</v>
      </c>
      <c r="E9" s="897">
        <v>23785.286162902834</v>
      </c>
      <c r="F9" s="897">
        <v>28413.768476023004</v>
      </c>
      <c r="G9" s="897">
        <v>32097.679479427374</v>
      </c>
      <c r="H9" s="897">
        <v>37369</v>
      </c>
      <c r="I9" s="897">
        <v>43939</v>
      </c>
      <c r="J9" s="897">
        <v>47318</v>
      </c>
      <c r="K9" s="897">
        <v>45136</v>
      </c>
      <c r="L9" s="897">
        <v>49222</v>
      </c>
      <c r="M9" s="897">
        <v>53394</v>
      </c>
      <c r="N9" s="897">
        <v>57416</v>
      </c>
      <c r="O9" s="897">
        <v>58792</v>
      </c>
      <c r="P9" s="897">
        <v>63281</v>
      </c>
      <c r="Q9" s="897">
        <v>67258</v>
      </c>
    </row>
    <row r="10" spans="1:19" ht="15" customHeight="1">
      <c r="A10" s="896" t="s">
        <v>1851</v>
      </c>
      <c r="B10" s="897">
        <v>13608.213626699999</v>
      </c>
      <c r="C10" s="897">
        <v>15323.063553439502</v>
      </c>
      <c r="D10" s="897">
        <v>16885.982495253655</v>
      </c>
      <c r="E10" s="897">
        <v>18437.408467021145</v>
      </c>
      <c r="F10" s="897">
        <v>19521.608174160563</v>
      </c>
      <c r="G10" s="897">
        <v>20005.954890248027</v>
      </c>
      <c r="H10" s="897">
        <v>22983.910327705184</v>
      </c>
      <c r="I10" s="897">
        <v>25800</v>
      </c>
      <c r="J10" s="897">
        <v>26903</v>
      </c>
      <c r="K10" s="897">
        <v>27954</v>
      </c>
      <c r="L10" s="897">
        <v>30081</v>
      </c>
      <c r="M10" s="897">
        <v>31755</v>
      </c>
      <c r="N10" s="897">
        <v>32431</v>
      </c>
      <c r="O10" s="897">
        <v>34177</v>
      </c>
      <c r="P10" s="897">
        <v>36108</v>
      </c>
      <c r="Q10" s="897">
        <v>37860</v>
      </c>
    </row>
    <row r="11" spans="1:19" ht="15" customHeight="1">
      <c r="A11" s="896" t="s">
        <v>1852</v>
      </c>
      <c r="B11" s="897">
        <v>18420.760613300001</v>
      </c>
      <c r="C11" s="897">
        <v>19811.048643475799</v>
      </c>
      <c r="D11" s="897">
        <v>22139.194122360506</v>
      </c>
      <c r="E11" s="897">
        <v>26742.430386168191</v>
      </c>
      <c r="F11" s="897">
        <v>28788.34093840784</v>
      </c>
      <c r="G11" s="897">
        <v>31954.3202323599</v>
      </c>
      <c r="H11" s="897">
        <v>36959.946243287421</v>
      </c>
      <c r="I11" s="897">
        <v>52494</v>
      </c>
      <c r="J11" s="897">
        <v>59798</v>
      </c>
      <c r="K11" s="897">
        <v>63047</v>
      </c>
      <c r="L11" s="897">
        <v>65957</v>
      </c>
      <c r="M11" s="897">
        <v>71246</v>
      </c>
      <c r="N11" s="897">
        <v>76564</v>
      </c>
      <c r="O11" s="897">
        <v>81756</v>
      </c>
      <c r="P11" s="897">
        <v>88162</v>
      </c>
      <c r="Q11" s="897">
        <v>92981</v>
      </c>
    </row>
    <row r="12" spans="1:19" ht="15" customHeight="1">
      <c r="A12" s="896" t="s">
        <v>1853</v>
      </c>
      <c r="B12" s="897">
        <v>6692.5705612499996</v>
      </c>
      <c r="C12" s="897">
        <v>7132.3133387302541</v>
      </c>
      <c r="D12" s="897">
        <v>7764.1364481550117</v>
      </c>
      <c r="E12" s="897">
        <v>8991.1200121571328</v>
      </c>
      <c r="F12" s="897">
        <v>10098.157058325987</v>
      </c>
      <c r="G12" s="897">
        <v>10908.071666663378</v>
      </c>
      <c r="H12" s="897">
        <v>11649.690733943655</v>
      </c>
      <c r="I12" s="897">
        <v>11521</v>
      </c>
      <c r="J12" s="897">
        <v>13212</v>
      </c>
      <c r="K12" s="897">
        <v>14705</v>
      </c>
      <c r="L12" s="897">
        <v>15498</v>
      </c>
      <c r="M12" s="897">
        <v>16483</v>
      </c>
      <c r="N12" s="897">
        <v>17327</v>
      </c>
      <c r="O12" s="897">
        <v>20196</v>
      </c>
      <c r="P12" s="897">
        <v>21543</v>
      </c>
      <c r="Q12" s="897">
        <v>22309</v>
      </c>
    </row>
    <row r="13" spans="1:19" ht="15" customHeight="1">
      <c r="A13" s="896" t="s">
        <v>1854</v>
      </c>
      <c r="B13" s="897">
        <v>11110.883232599999</v>
      </c>
      <c r="C13" s="897">
        <v>11992.477157173282</v>
      </c>
      <c r="D13" s="897">
        <v>13391.50654235504</v>
      </c>
      <c r="E13" s="897">
        <v>15147.418692874075</v>
      </c>
      <c r="F13" s="897">
        <v>17208.286298385097</v>
      </c>
      <c r="G13" s="897">
        <v>19004.621343950646</v>
      </c>
      <c r="H13" s="897">
        <v>20860.763624276438</v>
      </c>
      <c r="I13" s="897">
        <v>24203</v>
      </c>
      <c r="J13" s="897">
        <v>27901</v>
      </c>
      <c r="K13" s="897">
        <v>30729</v>
      </c>
      <c r="L13" s="897">
        <v>32824</v>
      </c>
      <c r="M13" s="897">
        <v>36073</v>
      </c>
      <c r="N13" s="897">
        <v>39334</v>
      </c>
      <c r="O13" s="897">
        <v>44803</v>
      </c>
      <c r="P13" s="897">
        <v>48384</v>
      </c>
      <c r="Q13" s="897">
        <v>51136</v>
      </c>
    </row>
    <row r="14" spans="1:19" s="901" customFormat="1" ht="15" customHeight="1">
      <c r="A14" s="898" t="s">
        <v>1855</v>
      </c>
      <c r="B14" s="900">
        <v>107324.92367885204</v>
      </c>
      <c r="C14" s="900">
        <v>119780.57992438825</v>
      </c>
      <c r="D14" s="900">
        <v>127995.85519018178</v>
      </c>
      <c r="E14" s="900">
        <v>142485.7105069322</v>
      </c>
      <c r="F14" s="900">
        <v>157735.84835761189</v>
      </c>
      <c r="G14" s="900">
        <v>168215.9922794716</v>
      </c>
      <c r="H14" s="900">
        <v>189125.65423506015</v>
      </c>
      <c r="I14" s="900">
        <v>226663</v>
      </c>
      <c r="J14" s="900">
        <v>253053</v>
      </c>
      <c r="K14" s="900">
        <v>261017</v>
      </c>
      <c r="L14" s="900">
        <v>274001</v>
      </c>
      <c r="M14" s="900">
        <v>292616</v>
      </c>
      <c r="N14" s="900">
        <v>309320</v>
      </c>
      <c r="O14" s="900">
        <v>329010</v>
      </c>
      <c r="P14" s="900">
        <v>348012</v>
      </c>
      <c r="Q14" s="900">
        <v>363179</v>
      </c>
    </row>
    <row r="15" spans="1:19" s="903" customFormat="1" ht="15" customHeight="1">
      <c r="A15" s="896" t="s">
        <v>1856</v>
      </c>
      <c r="B15" s="902">
        <v>15085.142520254438</v>
      </c>
      <c r="C15" s="902">
        <v>14613.079384082484</v>
      </c>
      <c r="D15" s="902">
        <v>17059.48218409939</v>
      </c>
      <c r="E15" s="902">
        <v>19805.866043590711</v>
      </c>
      <c r="F15" s="902">
        <v>23172.506765412345</v>
      </c>
      <c r="G15" s="902">
        <v>23177.488854366904</v>
      </c>
      <c r="H15" s="902">
        <v>24319.425188230478</v>
      </c>
      <c r="I15" s="902">
        <v>28549</v>
      </c>
      <c r="J15" s="902">
        <v>31201</v>
      </c>
      <c r="K15" s="902">
        <v>30739</v>
      </c>
      <c r="L15" s="902">
        <v>33957</v>
      </c>
      <c r="M15" s="902">
        <v>38030</v>
      </c>
      <c r="N15" s="902">
        <v>41325</v>
      </c>
      <c r="O15" s="902">
        <v>43388</v>
      </c>
      <c r="P15" s="902">
        <v>44051</v>
      </c>
      <c r="Q15" s="902">
        <v>46346</v>
      </c>
    </row>
    <row r="16" spans="1:19" s="901" customFormat="1" ht="15" customHeight="1">
      <c r="A16" s="898" t="s">
        <v>1857</v>
      </c>
      <c r="B16" s="900">
        <v>122410.06619910647</v>
      </c>
      <c r="C16" s="900">
        <v>134393.65930847073</v>
      </c>
      <c r="D16" s="900">
        <v>145055.33737428117</v>
      </c>
      <c r="E16" s="900">
        <v>162291.57655052291</v>
      </c>
      <c r="F16" s="900">
        <v>180908.35512302423</v>
      </c>
      <c r="G16" s="900">
        <v>191393.4811338385</v>
      </c>
      <c r="H16" s="900">
        <v>213445.07942329062</v>
      </c>
      <c r="I16" s="900">
        <v>255212</v>
      </c>
      <c r="J16" s="900">
        <v>284254</v>
      </c>
      <c r="K16" s="900">
        <v>291756</v>
      </c>
      <c r="L16" s="900">
        <v>307958</v>
      </c>
      <c r="M16" s="900">
        <v>330646</v>
      </c>
      <c r="N16" s="900">
        <v>350645</v>
      </c>
      <c r="O16" s="900">
        <v>372398</v>
      </c>
      <c r="P16" s="900">
        <v>392063</v>
      </c>
      <c r="Q16" s="900">
        <v>409525</v>
      </c>
    </row>
    <row r="18" spans="1:1" ht="15" customHeight="1">
      <c r="A18" s="289" t="s">
        <v>1969</v>
      </c>
    </row>
  </sheetData>
  <mergeCells count="2">
    <mergeCell ref="A2:A3"/>
    <mergeCell ref="B2:Q2"/>
  </mergeCells>
  <hyperlinks>
    <hyperlink ref="S4" location="'Content Page'!A1" display="Back to Content Page"/>
  </hyperlinks>
  <pageMargins left="0.7" right="0.7" top="0.75" bottom="0.75" header="0.3" footer="0.3"/>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6"/>
  <sheetViews>
    <sheetView zoomScale="89" zoomScaleNormal="89" workbookViewId="0">
      <selection activeCell="A9" sqref="A9"/>
    </sheetView>
  </sheetViews>
  <sheetFormatPr defaultRowHeight="15" customHeight="1"/>
  <cols>
    <col min="1" max="1" width="52.26953125" style="289" customWidth="1"/>
    <col min="2" max="17" width="9.7265625" style="289" customWidth="1"/>
    <col min="18" max="25" width="17.81640625" style="289" bestFit="1" customWidth="1"/>
    <col min="26" max="27" width="15.36328125" style="289" bestFit="1" customWidth="1"/>
    <col min="28" max="240" width="9.26953125" style="289"/>
    <col min="241" max="241" width="51.36328125" style="289" customWidth="1"/>
    <col min="242" max="242" width="14.26953125" style="289" bestFit="1" customWidth="1"/>
    <col min="243" max="253" width="15.36328125" style="289" bestFit="1" customWidth="1"/>
    <col min="254" max="271" width="16.54296875" style="289" bestFit="1" customWidth="1"/>
    <col min="272" max="281" width="17.81640625" style="289" bestFit="1" customWidth="1"/>
    <col min="282" max="283" width="15.36328125" style="289" bestFit="1" customWidth="1"/>
    <col min="284" max="496" width="9.26953125" style="289"/>
    <col min="497" max="497" width="51.36328125" style="289" customWidth="1"/>
    <col min="498" max="498" width="14.26953125" style="289" bestFit="1" customWidth="1"/>
    <col min="499" max="509" width="15.36328125" style="289" bestFit="1" customWidth="1"/>
    <col min="510" max="527" width="16.54296875" style="289" bestFit="1" customWidth="1"/>
    <col min="528" max="537" width="17.81640625" style="289" bestFit="1" customWidth="1"/>
    <col min="538" max="539" width="15.36328125" style="289" bestFit="1" customWidth="1"/>
    <col min="540" max="752" width="9.26953125" style="289"/>
    <col min="753" max="753" width="51.36328125" style="289" customWidth="1"/>
    <col min="754" max="754" width="14.26953125" style="289" bestFit="1" customWidth="1"/>
    <col min="755" max="765" width="15.36328125" style="289" bestFit="1" customWidth="1"/>
    <col min="766" max="783" width="16.54296875" style="289" bestFit="1" customWidth="1"/>
    <col min="784" max="793" width="17.81640625" style="289" bestFit="1" customWidth="1"/>
    <col min="794" max="795" width="15.36328125" style="289" bestFit="1" customWidth="1"/>
    <col min="796" max="1008" width="9.26953125" style="289"/>
    <col min="1009" max="1009" width="51.36328125" style="289" customWidth="1"/>
    <col min="1010" max="1010" width="14.26953125" style="289" bestFit="1" customWidth="1"/>
    <col min="1011" max="1021" width="15.36328125" style="289" bestFit="1" customWidth="1"/>
    <col min="1022" max="1039" width="16.54296875" style="289" bestFit="1" customWidth="1"/>
    <col min="1040" max="1049" width="17.81640625" style="289" bestFit="1" customWidth="1"/>
    <col min="1050" max="1051" width="15.36328125" style="289" bestFit="1" customWidth="1"/>
    <col min="1052" max="1264" width="9.26953125" style="289"/>
    <col min="1265" max="1265" width="51.36328125" style="289" customWidth="1"/>
    <col min="1266" max="1266" width="14.26953125" style="289" bestFit="1" customWidth="1"/>
    <col min="1267" max="1277" width="15.36328125" style="289" bestFit="1" customWidth="1"/>
    <col min="1278" max="1295" width="16.54296875" style="289" bestFit="1" customWidth="1"/>
    <col min="1296" max="1305" width="17.81640625" style="289" bestFit="1" customWidth="1"/>
    <col min="1306" max="1307" width="15.36328125" style="289" bestFit="1" customWidth="1"/>
    <col min="1308" max="1520" width="9.26953125" style="289"/>
    <col min="1521" max="1521" width="51.36328125" style="289" customWidth="1"/>
    <col min="1522" max="1522" width="14.26953125" style="289" bestFit="1" customWidth="1"/>
    <col min="1523" max="1533" width="15.36328125" style="289" bestFit="1" customWidth="1"/>
    <col min="1534" max="1551" width="16.54296875" style="289" bestFit="1" customWidth="1"/>
    <col min="1552" max="1561" width="17.81640625" style="289" bestFit="1" customWidth="1"/>
    <col min="1562" max="1563" width="15.36328125" style="289" bestFit="1" customWidth="1"/>
    <col min="1564" max="1776" width="9.26953125" style="289"/>
    <col min="1777" max="1777" width="51.36328125" style="289" customWidth="1"/>
    <col min="1778" max="1778" width="14.26953125" style="289" bestFit="1" customWidth="1"/>
    <col min="1779" max="1789" width="15.36328125" style="289" bestFit="1" customWidth="1"/>
    <col min="1790" max="1807" width="16.54296875" style="289" bestFit="1" customWidth="1"/>
    <col min="1808" max="1817" width="17.81640625" style="289" bestFit="1" customWidth="1"/>
    <col min="1818" max="1819" width="15.36328125" style="289" bestFit="1" customWidth="1"/>
    <col min="1820" max="2032" width="9.26953125" style="289"/>
    <col min="2033" max="2033" width="51.36328125" style="289" customWidth="1"/>
    <col min="2034" max="2034" width="14.26953125" style="289" bestFit="1" customWidth="1"/>
    <col min="2035" max="2045" width="15.36328125" style="289" bestFit="1" customWidth="1"/>
    <col min="2046" max="2063" width="16.54296875" style="289" bestFit="1" customWidth="1"/>
    <col min="2064" max="2073" width="17.81640625" style="289" bestFit="1" customWidth="1"/>
    <col min="2074" max="2075" width="15.36328125" style="289" bestFit="1" customWidth="1"/>
    <col min="2076" max="2288" width="9.26953125" style="289"/>
    <col min="2289" max="2289" width="51.36328125" style="289" customWidth="1"/>
    <col min="2290" max="2290" width="14.26953125" style="289" bestFit="1" customWidth="1"/>
    <col min="2291" max="2301" width="15.36328125" style="289" bestFit="1" customWidth="1"/>
    <col min="2302" max="2319" width="16.54296875" style="289" bestFit="1" customWidth="1"/>
    <col min="2320" max="2329" width="17.81640625" style="289" bestFit="1" customWidth="1"/>
    <col min="2330" max="2331" width="15.36328125" style="289" bestFit="1" customWidth="1"/>
    <col min="2332" max="2544" width="9.26953125" style="289"/>
    <col min="2545" max="2545" width="51.36328125" style="289" customWidth="1"/>
    <col min="2546" max="2546" width="14.26953125" style="289" bestFit="1" customWidth="1"/>
    <col min="2547" max="2557" width="15.36328125" style="289" bestFit="1" customWidth="1"/>
    <col min="2558" max="2575" width="16.54296875" style="289" bestFit="1" customWidth="1"/>
    <col min="2576" max="2585" width="17.81640625" style="289" bestFit="1" customWidth="1"/>
    <col min="2586" max="2587" width="15.36328125" style="289" bestFit="1" customWidth="1"/>
    <col min="2588" max="2800" width="9.26953125" style="289"/>
    <col min="2801" max="2801" width="51.36328125" style="289" customWidth="1"/>
    <col min="2802" max="2802" width="14.26953125" style="289" bestFit="1" customWidth="1"/>
    <col min="2803" max="2813" width="15.36328125" style="289" bestFit="1" customWidth="1"/>
    <col min="2814" max="2831" width="16.54296875" style="289" bestFit="1" customWidth="1"/>
    <col min="2832" max="2841" width="17.81640625" style="289" bestFit="1" customWidth="1"/>
    <col min="2842" max="2843" width="15.36328125" style="289" bestFit="1" customWidth="1"/>
    <col min="2844" max="3056" width="9.26953125" style="289"/>
    <col min="3057" max="3057" width="51.36328125" style="289" customWidth="1"/>
    <col min="3058" max="3058" width="14.26953125" style="289" bestFit="1" customWidth="1"/>
    <col min="3059" max="3069" width="15.36328125" style="289" bestFit="1" customWidth="1"/>
    <col min="3070" max="3087" width="16.54296875" style="289" bestFit="1" customWidth="1"/>
    <col min="3088" max="3097" width="17.81640625" style="289" bestFit="1" customWidth="1"/>
    <col min="3098" max="3099" width="15.36328125" style="289" bestFit="1" customWidth="1"/>
    <col min="3100" max="3312" width="9.26953125" style="289"/>
    <col min="3313" max="3313" width="51.36328125" style="289" customWidth="1"/>
    <col min="3314" max="3314" width="14.26953125" style="289" bestFit="1" customWidth="1"/>
    <col min="3315" max="3325" width="15.36328125" style="289" bestFit="1" customWidth="1"/>
    <col min="3326" max="3343" width="16.54296875" style="289" bestFit="1" customWidth="1"/>
    <col min="3344" max="3353" width="17.81640625" style="289" bestFit="1" customWidth="1"/>
    <col min="3354" max="3355" width="15.36328125" style="289" bestFit="1" customWidth="1"/>
    <col min="3356" max="3568" width="9.26953125" style="289"/>
    <col min="3569" max="3569" width="51.36328125" style="289" customWidth="1"/>
    <col min="3570" max="3570" width="14.26953125" style="289" bestFit="1" customWidth="1"/>
    <col min="3571" max="3581" width="15.36328125" style="289" bestFit="1" customWidth="1"/>
    <col min="3582" max="3599" width="16.54296875" style="289" bestFit="1" customWidth="1"/>
    <col min="3600" max="3609" width="17.81640625" style="289" bestFit="1" customWidth="1"/>
    <col min="3610" max="3611" width="15.36328125" style="289" bestFit="1" customWidth="1"/>
    <col min="3612" max="3824" width="9.26953125" style="289"/>
    <col min="3825" max="3825" width="51.36328125" style="289" customWidth="1"/>
    <col min="3826" max="3826" width="14.26953125" style="289" bestFit="1" customWidth="1"/>
    <col min="3827" max="3837" width="15.36328125" style="289" bestFit="1" customWidth="1"/>
    <col min="3838" max="3855" width="16.54296875" style="289" bestFit="1" customWidth="1"/>
    <col min="3856" max="3865" width="17.81640625" style="289" bestFit="1" customWidth="1"/>
    <col min="3866" max="3867" width="15.36328125" style="289" bestFit="1" customWidth="1"/>
    <col min="3868" max="4080" width="9.26953125" style="289"/>
    <col min="4081" max="4081" width="51.36328125" style="289" customWidth="1"/>
    <col min="4082" max="4082" width="14.26953125" style="289" bestFit="1" customWidth="1"/>
    <col min="4083" max="4093" width="15.36328125" style="289" bestFit="1" customWidth="1"/>
    <col min="4094" max="4111" width="16.54296875" style="289" bestFit="1" customWidth="1"/>
    <col min="4112" max="4121" width="17.81640625" style="289" bestFit="1" customWidth="1"/>
    <col min="4122" max="4123" width="15.36328125" style="289" bestFit="1" customWidth="1"/>
    <col min="4124" max="4336" width="9.26953125" style="289"/>
    <col min="4337" max="4337" width="51.36328125" style="289" customWidth="1"/>
    <col min="4338" max="4338" width="14.26953125" style="289" bestFit="1" customWidth="1"/>
    <col min="4339" max="4349" width="15.36328125" style="289" bestFit="1" customWidth="1"/>
    <col min="4350" max="4367" width="16.54296875" style="289" bestFit="1" customWidth="1"/>
    <col min="4368" max="4377" width="17.81640625" style="289" bestFit="1" customWidth="1"/>
    <col min="4378" max="4379" width="15.36328125" style="289" bestFit="1" customWidth="1"/>
    <col min="4380" max="4592" width="9.26953125" style="289"/>
    <col min="4593" max="4593" width="51.36328125" style="289" customWidth="1"/>
    <col min="4594" max="4594" width="14.26953125" style="289" bestFit="1" customWidth="1"/>
    <col min="4595" max="4605" width="15.36328125" style="289" bestFit="1" customWidth="1"/>
    <col min="4606" max="4623" width="16.54296875" style="289" bestFit="1" customWidth="1"/>
    <col min="4624" max="4633" width="17.81640625" style="289" bestFit="1" customWidth="1"/>
    <col min="4634" max="4635" width="15.36328125" style="289" bestFit="1" customWidth="1"/>
    <col min="4636" max="4848" width="9.26953125" style="289"/>
    <col min="4849" max="4849" width="51.36328125" style="289" customWidth="1"/>
    <col min="4850" max="4850" width="14.26953125" style="289" bestFit="1" customWidth="1"/>
    <col min="4851" max="4861" width="15.36328125" style="289" bestFit="1" customWidth="1"/>
    <col min="4862" max="4879" width="16.54296875" style="289" bestFit="1" customWidth="1"/>
    <col min="4880" max="4889" width="17.81640625" style="289" bestFit="1" customWidth="1"/>
    <col min="4890" max="4891" width="15.36328125" style="289" bestFit="1" customWidth="1"/>
    <col min="4892" max="5104" width="9.26953125" style="289"/>
    <col min="5105" max="5105" width="51.36328125" style="289" customWidth="1"/>
    <col min="5106" max="5106" width="14.26953125" style="289" bestFit="1" customWidth="1"/>
    <col min="5107" max="5117" width="15.36328125" style="289" bestFit="1" customWidth="1"/>
    <col min="5118" max="5135" width="16.54296875" style="289" bestFit="1" customWidth="1"/>
    <col min="5136" max="5145" width="17.81640625" style="289" bestFit="1" customWidth="1"/>
    <col min="5146" max="5147" width="15.36328125" style="289" bestFit="1" customWidth="1"/>
    <col min="5148" max="5360" width="9.26953125" style="289"/>
    <col min="5361" max="5361" width="51.36328125" style="289" customWidth="1"/>
    <col min="5362" max="5362" width="14.26953125" style="289" bestFit="1" customWidth="1"/>
    <col min="5363" max="5373" width="15.36328125" style="289" bestFit="1" customWidth="1"/>
    <col min="5374" max="5391" width="16.54296875" style="289" bestFit="1" customWidth="1"/>
    <col min="5392" max="5401" width="17.81640625" style="289" bestFit="1" customWidth="1"/>
    <col min="5402" max="5403" width="15.36328125" style="289" bestFit="1" customWidth="1"/>
    <col min="5404" max="5616" width="9.26953125" style="289"/>
    <col min="5617" max="5617" width="51.36328125" style="289" customWidth="1"/>
    <col min="5618" max="5618" width="14.26953125" style="289" bestFit="1" customWidth="1"/>
    <col min="5619" max="5629" width="15.36328125" style="289" bestFit="1" customWidth="1"/>
    <col min="5630" max="5647" width="16.54296875" style="289" bestFit="1" customWidth="1"/>
    <col min="5648" max="5657" width="17.81640625" style="289" bestFit="1" customWidth="1"/>
    <col min="5658" max="5659" width="15.36328125" style="289" bestFit="1" customWidth="1"/>
    <col min="5660" max="5872" width="9.26953125" style="289"/>
    <col min="5873" max="5873" width="51.36328125" style="289" customWidth="1"/>
    <col min="5874" max="5874" width="14.26953125" style="289" bestFit="1" customWidth="1"/>
    <col min="5875" max="5885" width="15.36328125" style="289" bestFit="1" customWidth="1"/>
    <col min="5886" max="5903" width="16.54296875" style="289" bestFit="1" customWidth="1"/>
    <col min="5904" max="5913" width="17.81640625" style="289" bestFit="1" customWidth="1"/>
    <col min="5914" max="5915" width="15.36328125" style="289" bestFit="1" customWidth="1"/>
    <col min="5916" max="6128" width="9.26953125" style="289"/>
    <col min="6129" max="6129" width="51.36328125" style="289" customWidth="1"/>
    <col min="6130" max="6130" width="14.26953125" style="289" bestFit="1" customWidth="1"/>
    <col min="6131" max="6141" width="15.36328125" style="289" bestFit="1" customWidth="1"/>
    <col min="6142" max="6159" width="16.54296875" style="289" bestFit="1" customWidth="1"/>
    <col min="6160" max="6169" width="17.81640625" style="289" bestFit="1" customWidth="1"/>
    <col min="6170" max="6171" width="15.36328125" style="289" bestFit="1" customWidth="1"/>
    <col min="6172" max="6384" width="9.26953125" style="289"/>
    <col min="6385" max="6385" width="51.36328125" style="289" customWidth="1"/>
    <col min="6386" max="6386" width="14.26953125" style="289" bestFit="1" customWidth="1"/>
    <col min="6387" max="6397" width="15.36328125" style="289" bestFit="1" customWidth="1"/>
    <col min="6398" max="6415" width="16.54296875" style="289" bestFit="1" customWidth="1"/>
    <col min="6416" max="6425" width="17.81640625" style="289" bestFit="1" customWidth="1"/>
    <col min="6426" max="6427" width="15.36328125" style="289" bestFit="1" customWidth="1"/>
    <col min="6428" max="6640" width="9.26953125" style="289"/>
    <col min="6641" max="6641" width="51.36328125" style="289" customWidth="1"/>
    <col min="6642" max="6642" width="14.26953125" style="289" bestFit="1" customWidth="1"/>
    <col min="6643" max="6653" width="15.36328125" style="289" bestFit="1" customWidth="1"/>
    <col min="6654" max="6671" width="16.54296875" style="289" bestFit="1" customWidth="1"/>
    <col min="6672" max="6681" width="17.81640625" style="289" bestFit="1" customWidth="1"/>
    <col min="6682" max="6683" width="15.36328125" style="289" bestFit="1" customWidth="1"/>
    <col min="6684" max="6896" width="9.26953125" style="289"/>
    <col min="6897" max="6897" width="51.36328125" style="289" customWidth="1"/>
    <col min="6898" max="6898" width="14.26953125" style="289" bestFit="1" customWidth="1"/>
    <col min="6899" max="6909" width="15.36328125" style="289" bestFit="1" customWidth="1"/>
    <col min="6910" max="6927" width="16.54296875" style="289" bestFit="1" customWidth="1"/>
    <col min="6928" max="6937" width="17.81640625" style="289" bestFit="1" customWidth="1"/>
    <col min="6938" max="6939" width="15.36328125" style="289" bestFit="1" customWidth="1"/>
    <col min="6940" max="7152" width="9.26953125" style="289"/>
    <col min="7153" max="7153" width="51.36328125" style="289" customWidth="1"/>
    <col min="7154" max="7154" width="14.26953125" style="289" bestFit="1" customWidth="1"/>
    <col min="7155" max="7165" width="15.36328125" style="289" bestFit="1" customWidth="1"/>
    <col min="7166" max="7183" width="16.54296875" style="289" bestFit="1" customWidth="1"/>
    <col min="7184" max="7193" width="17.81640625" style="289" bestFit="1" customWidth="1"/>
    <col min="7194" max="7195" width="15.36328125" style="289" bestFit="1" customWidth="1"/>
    <col min="7196" max="7408" width="9.26953125" style="289"/>
    <col min="7409" max="7409" width="51.36328125" style="289" customWidth="1"/>
    <col min="7410" max="7410" width="14.26953125" style="289" bestFit="1" customWidth="1"/>
    <col min="7411" max="7421" width="15.36328125" style="289" bestFit="1" customWidth="1"/>
    <col min="7422" max="7439" width="16.54296875" style="289" bestFit="1" customWidth="1"/>
    <col min="7440" max="7449" width="17.81640625" style="289" bestFit="1" customWidth="1"/>
    <col min="7450" max="7451" width="15.36328125" style="289" bestFit="1" customWidth="1"/>
    <col min="7452" max="7664" width="9.26953125" style="289"/>
    <col min="7665" max="7665" width="51.36328125" style="289" customWidth="1"/>
    <col min="7666" max="7666" width="14.26953125" style="289" bestFit="1" customWidth="1"/>
    <col min="7667" max="7677" width="15.36328125" style="289" bestFit="1" customWidth="1"/>
    <col min="7678" max="7695" width="16.54296875" style="289" bestFit="1" customWidth="1"/>
    <col min="7696" max="7705" width="17.81640625" style="289" bestFit="1" customWidth="1"/>
    <col min="7706" max="7707" width="15.36328125" style="289" bestFit="1" customWidth="1"/>
    <col min="7708" max="7920" width="9.26953125" style="289"/>
    <col min="7921" max="7921" width="51.36328125" style="289" customWidth="1"/>
    <col min="7922" max="7922" width="14.26953125" style="289" bestFit="1" customWidth="1"/>
    <col min="7923" max="7933" width="15.36328125" style="289" bestFit="1" customWidth="1"/>
    <col min="7934" max="7951" width="16.54296875" style="289" bestFit="1" customWidth="1"/>
    <col min="7952" max="7961" width="17.81640625" style="289" bestFit="1" customWidth="1"/>
    <col min="7962" max="7963" width="15.36328125" style="289" bestFit="1" customWidth="1"/>
    <col min="7964" max="8176" width="9.26953125" style="289"/>
    <col min="8177" max="8177" width="51.36328125" style="289" customWidth="1"/>
    <col min="8178" max="8178" width="14.26953125" style="289" bestFit="1" customWidth="1"/>
    <col min="8179" max="8189" width="15.36328125" style="289" bestFit="1" customWidth="1"/>
    <col min="8190" max="8207" width="16.54296875" style="289" bestFit="1" customWidth="1"/>
    <col min="8208" max="8217" width="17.81640625" style="289" bestFit="1" customWidth="1"/>
    <col min="8218" max="8219" width="15.36328125" style="289" bestFit="1" customWidth="1"/>
    <col min="8220" max="8432" width="9.26953125" style="289"/>
    <col min="8433" max="8433" width="51.36328125" style="289" customWidth="1"/>
    <col min="8434" max="8434" width="14.26953125" style="289" bestFit="1" customWidth="1"/>
    <col min="8435" max="8445" width="15.36328125" style="289" bestFit="1" customWidth="1"/>
    <col min="8446" max="8463" width="16.54296875" style="289" bestFit="1" customWidth="1"/>
    <col min="8464" max="8473" width="17.81640625" style="289" bestFit="1" customWidth="1"/>
    <col min="8474" max="8475" width="15.36328125" style="289" bestFit="1" customWidth="1"/>
    <col min="8476" max="8688" width="9.26953125" style="289"/>
    <col min="8689" max="8689" width="51.36328125" style="289" customWidth="1"/>
    <col min="8690" max="8690" width="14.26953125" style="289" bestFit="1" customWidth="1"/>
    <col min="8691" max="8701" width="15.36328125" style="289" bestFit="1" customWidth="1"/>
    <col min="8702" max="8719" width="16.54296875" style="289" bestFit="1" customWidth="1"/>
    <col min="8720" max="8729" width="17.81640625" style="289" bestFit="1" customWidth="1"/>
    <col min="8730" max="8731" width="15.36328125" style="289" bestFit="1" customWidth="1"/>
    <col min="8732" max="8944" width="9.26953125" style="289"/>
    <col min="8945" max="8945" width="51.36328125" style="289" customWidth="1"/>
    <col min="8946" max="8946" width="14.26953125" style="289" bestFit="1" customWidth="1"/>
    <col min="8947" max="8957" width="15.36328125" style="289" bestFit="1" customWidth="1"/>
    <col min="8958" max="8975" width="16.54296875" style="289" bestFit="1" customWidth="1"/>
    <col min="8976" max="8985" width="17.81640625" style="289" bestFit="1" customWidth="1"/>
    <col min="8986" max="8987" width="15.36328125" style="289" bestFit="1" customWidth="1"/>
    <col min="8988" max="9200" width="9.26953125" style="289"/>
    <col min="9201" max="9201" width="51.36328125" style="289" customWidth="1"/>
    <col min="9202" max="9202" width="14.26953125" style="289" bestFit="1" customWidth="1"/>
    <col min="9203" max="9213" width="15.36328125" style="289" bestFit="1" customWidth="1"/>
    <col min="9214" max="9231" width="16.54296875" style="289" bestFit="1" customWidth="1"/>
    <col min="9232" max="9241" width="17.81640625" style="289" bestFit="1" customWidth="1"/>
    <col min="9242" max="9243" width="15.36328125" style="289" bestFit="1" customWidth="1"/>
    <col min="9244" max="9456" width="9.26953125" style="289"/>
    <col min="9457" max="9457" width="51.36328125" style="289" customWidth="1"/>
    <col min="9458" max="9458" width="14.26953125" style="289" bestFit="1" customWidth="1"/>
    <col min="9459" max="9469" width="15.36328125" style="289" bestFit="1" customWidth="1"/>
    <col min="9470" max="9487" width="16.54296875" style="289" bestFit="1" customWidth="1"/>
    <col min="9488" max="9497" width="17.81640625" style="289" bestFit="1" customWidth="1"/>
    <col min="9498" max="9499" width="15.36328125" style="289" bestFit="1" customWidth="1"/>
    <col min="9500" max="9712" width="9.26953125" style="289"/>
    <col min="9713" max="9713" width="51.36328125" style="289" customWidth="1"/>
    <col min="9714" max="9714" width="14.26953125" style="289" bestFit="1" customWidth="1"/>
    <col min="9715" max="9725" width="15.36328125" style="289" bestFit="1" customWidth="1"/>
    <col min="9726" max="9743" width="16.54296875" style="289" bestFit="1" customWidth="1"/>
    <col min="9744" max="9753" width="17.81640625" style="289" bestFit="1" customWidth="1"/>
    <col min="9754" max="9755" width="15.36328125" style="289" bestFit="1" customWidth="1"/>
    <col min="9756" max="9968" width="9.26953125" style="289"/>
    <col min="9969" max="9969" width="51.36328125" style="289" customWidth="1"/>
    <col min="9970" max="9970" width="14.26953125" style="289" bestFit="1" customWidth="1"/>
    <col min="9971" max="9981" width="15.36328125" style="289" bestFit="1" customWidth="1"/>
    <col min="9982" max="9999" width="16.54296875" style="289" bestFit="1" customWidth="1"/>
    <col min="10000" max="10009" width="17.81640625" style="289" bestFit="1" customWidth="1"/>
    <col min="10010" max="10011" width="15.36328125" style="289" bestFit="1" customWidth="1"/>
    <col min="10012" max="10224" width="9.26953125" style="289"/>
    <col min="10225" max="10225" width="51.36328125" style="289" customWidth="1"/>
    <col min="10226" max="10226" width="14.26953125" style="289" bestFit="1" customWidth="1"/>
    <col min="10227" max="10237" width="15.36328125" style="289" bestFit="1" customWidth="1"/>
    <col min="10238" max="10255" width="16.54296875" style="289" bestFit="1" customWidth="1"/>
    <col min="10256" max="10265" width="17.81640625" style="289" bestFit="1" customWidth="1"/>
    <col min="10266" max="10267" width="15.36328125" style="289" bestFit="1" customWidth="1"/>
    <col min="10268" max="10480" width="9.26953125" style="289"/>
    <col min="10481" max="10481" width="51.36328125" style="289" customWidth="1"/>
    <col min="10482" max="10482" width="14.26953125" style="289" bestFit="1" customWidth="1"/>
    <col min="10483" max="10493" width="15.36328125" style="289" bestFit="1" customWidth="1"/>
    <col min="10494" max="10511" width="16.54296875" style="289" bestFit="1" customWidth="1"/>
    <col min="10512" max="10521" width="17.81640625" style="289" bestFit="1" customWidth="1"/>
    <col min="10522" max="10523" width="15.36328125" style="289" bestFit="1" customWidth="1"/>
    <col min="10524" max="10736" width="9.26953125" style="289"/>
    <col min="10737" max="10737" width="51.36328125" style="289" customWidth="1"/>
    <col min="10738" max="10738" width="14.26953125" style="289" bestFit="1" customWidth="1"/>
    <col min="10739" max="10749" width="15.36328125" style="289" bestFit="1" customWidth="1"/>
    <col min="10750" max="10767" width="16.54296875" style="289" bestFit="1" customWidth="1"/>
    <col min="10768" max="10777" width="17.81640625" style="289" bestFit="1" customWidth="1"/>
    <col min="10778" max="10779" width="15.36328125" style="289" bestFit="1" customWidth="1"/>
    <col min="10780" max="10992" width="9.26953125" style="289"/>
    <col min="10993" max="10993" width="51.36328125" style="289" customWidth="1"/>
    <col min="10994" max="10994" width="14.26953125" style="289" bestFit="1" customWidth="1"/>
    <col min="10995" max="11005" width="15.36328125" style="289" bestFit="1" customWidth="1"/>
    <col min="11006" max="11023" width="16.54296875" style="289" bestFit="1" customWidth="1"/>
    <col min="11024" max="11033" width="17.81640625" style="289" bestFit="1" customWidth="1"/>
    <col min="11034" max="11035" width="15.36328125" style="289" bestFit="1" customWidth="1"/>
    <col min="11036" max="11248" width="9.26953125" style="289"/>
    <col min="11249" max="11249" width="51.36328125" style="289" customWidth="1"/>
    <col min="11250" max="11250" width="14.26953125" style="289" bestFit="1" customWidth="1"/>
    <col min="11251" max="11261" width="15.36328125" style="289" bestFit="1" customWidth="1"/>
    <col min="11262" max="11279" width="16.54296875" style="289" bestFit="1" customWidth="1"/>
    <col min="11280" max="11289" width="17.81640625" style="289" bestFit="1" customWidth="1"/>
    <col min="11290" max="11291" width="15.36328125" style="289" bestFit="1" customWidth="1"/>
    <col min="11292" max="11504" width="9.26953125" style="289"/>
    <col min="11505" max="11505" width="51.36328125" style="289" customWidth="1"/>
    <col min="11506" max="11506" width="14.26953125" style="289" bestFit="1" customWidth="1"/>
    <col min="11507" max="11517" width="15.36328125" style="289" bestFit="1" customWidth="1"/>
    <col min="11518" max="11535" width="16.54296875" style="289" bestFit="1" customWidth="1"/>
    <col min="11536" max="11545" width="17.81640625" style="289" bestFit="1" customWidth="1"/>
    <col min="11546" max="11547" width="15.36328125" style="289" bestFit="1" customWidth="1"/>
    <col min="11548" max="11760" width="9.26953125" style="289"/>
    <col min="11761" max="11761" width="51.36328125" style="289" customWidth="1"/>
    <col min="11762" max="11762" width="14.26953125" style="289" bestFit="1" customWidth="1"/>
    <col min="11763" max="11773" width="15.36328125" style="289" bestFit="1" customWidth="1"/>
    <col min="11774" max="11791" width="16.54296875" style="289" bestFit="1" customWidth="1"/>
    <col min="11792" max="11801" width="17.81640625" style="289" bestFit="1" customWidth="1"/>
    <col min="11802" max="11803" width="15.36328125" style="289" bestFit="1" customWidth="1"/>
    <col min="11804" max="12016" width="9.26953125" style="289"/>
    <col min="12017" max="12017" width="51.36328125" style="289" customWidth="1"/>
    <col min="12018" max="12018" width="14.26953125" style="289" bestFit="1" customWidth="1"/>
    <col min="12019" max="12029" width="15.36328125" style="289" bestFit="1" customWidth="1"/>
    <col min="12030" max="12047" width="16.54296875" style="289" bestFit="1" customWidth="1"/>
    <col min="12048" max="12057" width="17.81640625" style="289" bestFit="1" customWidth="1"/>
    <col min="12058" max="12059" width="15.36328125" style="289" bestFit="1" customWidth="1"/>
    <col min="12060" max="12272" width="9.26953125" style="289"/>
    <col min="12273" max="12273" width="51.36328125" style="289" customWidth="1"/>
    <col min="12274" max="12274" width="14.26953125" style="289" bestFit="1" customWidth="1"/>
    <col min="12275" max="12285" width="15.36328125" style="289" bestFit="1" customWidth="1"/>
    <col min="12286" max="12303" width="16.54296875" style="289" bestFit="1" customWidth="1"/>
    <col min="12304" max="12313" width="17.81640625" style="289" bestFit="1" customWidth="1"/>
    <col min="12314" max="12315" width="15.36328125" style="289" bestFit="1" customWidth="1"/>
    <col min="12316" max="12528" width="9.26953125" style="289"/>
    <col min="12529" max="12529" width="51.36328125" style="289" customWidth="1"/>
    <col min="12530" max="12530" width="14.26953125" style="289" bestFit="1" customWidth="1"/>
    <col min="12531" max="12541" width="15.36328125" style="289" bestFit="1" customWidth="1"/>
    <col min="12542" max="12559" width="16.54296875" style="289" bestFit="1" customWidth="1"/>
    <col min="12560" max="12569" width="17.81640625" style="289" bestFit="1" customWidth="1"/>
    <col min="12570" max="12571" width="15.36328125" style="289" bestFit="1" customWidth="1"/>
    <col min="12572" max="12784" width="9.26953125" style="289"/>
    <col min="12785" max="12785" width="51.36328125" style="289" customWidth="1"/>
    <col min="12786" max="12786" width="14.26953125" style="289" bestFit="1" customWidth="1"/>
    <col min="12787" max="12797" width="15.36328125" style="289" bestFit="1" customWidth="1"/>
    <col min="12798" max="12815" width="16.54296875" style="289" bestFit="1" customWidth="1"/>
    <col min="12816" max="12825" width="17.81640625" style="289" bestFit="1" customWidth="1"/>
    <col min="12826" max="12827" width="15.36328125" style="289" bestFit="1" customWidth="1"/>
    <col min="12828" max="13040" width="9.26953125" style="289"/>
    <col min="13041" max="13041" width="51.36328125" style="289" customWidth="1"/>
    <col min="13042" max="13042" width="14.26953125" style="289" bestFit="1" customWidth="1"/>
    <col min="13043" max="13053" width="15.36328125" style="289" bestFit="1" customWidth="1"/>
    <col min="13054" max="13071" width="16.54296875" style="289" bestFit="1" customWidth="1"/>
    <col min="13072" max="13081" width="17.81640625" style="289" bestFit="1" customWidth="1"/>
    <col min="13082" max="13083" width="15.36328125" style="289" bestFit="1" customWidth="1"/>
    <col min="13084" max="13296" width="9.26953125" style="289"/>
    <col min="13297" max="13297" width="51.36328125" style="289" customWidth="1"/>
    <col min="13298" max="13298" width="14.26953125" style="289" bestFit="1" customWidth="1"/>
    <col min="13299" max="13309" width="15.36328125" style="289" bestFit="1" customWidth="1"/>
    <col min="13310" max="13327" width="16.54296875" style="289" bestFit="1" customWidth="1"/>
    <col min="13328" max="13337" width="17.81640625" style="289" bestFit="1" customWidth="1"/>
    <col min="13338" max="13339" width="15.36328125" style="289" bestFit="1" customWidth="1"/>
    <col min="13340" max="13552" width="9.26953125" style="289"/>
    <col min="13553" max="13553" width="51.36328125" style="289" customWidth="1"/>
    <col min="13554" max="13554" width="14.26953125" style="289" bestFit="1" customWidth="1"/>
    <col min="13555" max="13565" width="15.36328125" style="289" bestFit="1" customWidth="1"/>
    <col min="13566" max="13583" width="16.54296875" style="289" bestFit="1" customWidth="1"/>
    <col min="13584" max="13593" width="17.81640625" style="289" bestFit="1" customWidth="1"/>
    <col min="13594" max="13595" width="15.36328125" style="289" bestFit="1" customWidth="1"/>
    <col min="13596" max="13808" width="9.26953125" style="289"/>
    <col min="13809" max="13809" width="51.36328125" style="289" customWidth="1"/>
    <col min="13810" max="13810" width="14.26953125" style="289" bestFit="1" customWidth="1"/>
    <col min="13811" max="13821" width="15.36328125" style="289" bestFit="1" customWidth="1"/>
    <col min="13822" max="13839" width="16.54296875" style="289" bestFit="1" customWidth="1"/>
    <col min="13840" max="13849" width="17.81640625" style="289" bestFit="1" customWidth="1"/>
    <col min="13850" max="13851" width="15.36328125" style="289" bestFit="1" customWidth="1"/>
    <col min="13852" max="14064" width="9.26953125" style="289"/>
    <col min="14065" max="14065" width="51.36328125" style="289" customWidth="1"/>
    <col min="14066" max="14066" width="14.26953125" style="289" bestFit="1" customWidth="1"/>
    <col min="14067" max="14077" width="15.36328125" style="289" bestFit="1" customWidth="1"/>
    <col min="14078" max="14095" width="16.54296875" style="289" bestFit="1" customWidth="1"/>
    <col min="14096" max="14105" width="17.81640625" style="289" bestFit="1" customWidth="1"/>
    <col min="14106" max="14107" width="15.36328125" style="289" bestFit="1" customWidth="1"/>
    <col min="14108" max="14320" width="9.26953125" style="289"/>
    <col min="14321" max="14321" width="51.36328125" style="289" customWidth="1"/>
    <col min="14322" max="14322" width="14.26953125" style="289" bestFit="1" customWidth="1"/>
    <col min="14323" max="14333" width="15.36328125" style="289" bestFit="1" customWidth="1"/>
    <col min="14334" max="14351" width="16.54296875" style="289" bestFit="1" customWidth="1"/>
    <col min="14352" max="14361" width="17.81640625" style="289" bestFit="1" customWidth="1"/>
    <col min="14362" max="14363" width="15.36328125" style="289" bestFit="1" customWidth="1"/>
    <col min="14364" max="14576" width="9.26953125" style="289"/>
    <col min="14577" max="14577" width="51.36328125" style="289" customWidth="1"/>
    <col min="14578" max="14578" width="14.26953125" style="289" bestFit="1" customWidth="1"/>
    <col min="14579" max="14589" width="15.36328125" style="289" bestFit="1" customWidth="1"/>
    <col min="14590" max="14607" width="16.54296875" style="289" bestFit="1" customWidth="1"/>
    <col min="14608" max="14617" width="17.81640625" style="289" bestFit="1" customWidth="1"/>
    <col min="14618" max="14619" width="15.36328125" style="289" bestFit="1" customWidth="1"/>
    <col min="14620" max="14832" width="9.26953125" style="289"/>
    <col min="14833" max="14833" width="51.36328125" style="289" customWidth="1"/>
    <col min="14834" max="14834" width="14.26953125" style="289" bestFit="1" customWidth="1"/>
    <col min="14835" max="14845" width="15.36328125" style="289" bestFit="1" customWidth="1"/>
    <col min="14846" max="14863" width="16.54296875" style="289" bestFit="1" customWidth="1"/>
    <col min="14864" max="14873" width="17.81640625" style="289" bestFit="1" customWidth="1"/>
    <col min="14874" max="14875" width="15.36328125" style="289" bestFit="1" customWidth="1"/>
    <col min="14876" max="15088" width="9.26953125" style="289"/>
    <col min="15089" max="15089" width="51.36328125" style="289" customWidth="1"/>
    <col min="15090" max="15090" width="14.26953125" style="289" bestFit="1" customWidth="1"/>
    <col min="15091" max="15101" width="15.36328125" style="289" bestFit="1" customWidth="1"/>
    <col min="15102" max="15119" width="16.54296875" style="289" bestFit="1" customWidth="1"/>
    <col min="15120" max="15129" width="17.81640625" style="289" bestFit="1" customWidth="1"/>
    <col min="15130" max="15131" width="15.36328125" style="289" bestFit="1" customWidth="1"/>
    <col min="15132" max="15344" width="9.26953125" style="289"/>
    <col min="15345" max="15345" width="51.36328125" style="289" customWidth="1"/>
    <col min="15346" max="15346" width="14.26953125" style="289" bestFit="1" customWidth="1"/>
    <col min="15347" max="15357" width="15.36328125" style="289" bestFit="1" customWidth="1"/>
    <col min="15358" max="15375" width="16.54296875" style="289" bestFit="1" customWidth="1"/>
    <col min="15376" max="15385" width="17.81640625" style="289" bestFit="1" customWidth="1"/>
    <col min="15386" max="15387" width="15.36328125" style="289" bestFit="1" customWidth="1"/>
    <col min="15388" max="15600" width="9.26953125" style="289"/>
    <col min="15601" max="15601" width="51.36328125" style="289" customWidth="1"/>
    <col min="15602" max="15602" width="14.26953125" style="289" bestFit="1" customWidth="1"/>
    <col min="15603" max="15613" width="15.36328125" style="289" bestFit="1" customWidth="1"/>
    <col min="15614" max="15631" width="16.54296875" style="289" bestFit="1" customWidth="1"/>
    <col min="15632" max="15641" width="17.81640625" style="289" bestFit="1" customWidth="1"/>
    <col min="15642" max="15643" width="15.36328125" style="289" bestFit="1" customWidth="1"/>
    <col min="15644" max="15856" width="9.26953125" style="289"/>
    <col min="15857" max="15857" width="51.36328125" style="289" customWidth="1"/>
    <col min="15858" max="15858" width="14.26953125" style="289" bestFit="1" customWidth="1"/>
    <col min="15859" max="15869" width="15.36328125" style="289" bestFit="1" customWidth="1"/>
    <col min="15870" max="15887" width="16.54296875" style="289" bestFit="1" customWidth="1"/>
    <col min="15888" max="15897" width="17.81640625" style="289" bestFit="1" customWidth="1"/>
    <col min="15898" max="15899" width="15.36328125" style="289" bestFit="1" customWidth="1"/>
    <col min="15900" max="16112" width="9.26953125" style="289"/>
    <col min="16113" max="16113" width="51.36328125" style="289" customWidth="1"/>
    <col min="16114" max="16114" width="14.26953125" style="289" bestFit="1" customWidth="1"/>
    <col min="16115" max="16125" width="15.36328125" style="289" bestFit="1" customWidth="1"/>
    <col min="16126" max="16143" width="16.54296875" style="289" bestFit="1" customWidth="1"/>
    <col min="16144" max="16153" width="17.81640625" style="289" bestFit="1" customWidth="1"/>
    <col min="16154" max="16155" width="15.36328125" style="289" bestFit="1" customWidth="1"/>
    <col min="16156" max="16384" width="9.26953125" style="289"/>
  </cols>
  <sheetData>
    <row r="1" spans="1:19" s="136" customFormat="1" ht="15" customHeight="1">
      <c r="A1" s="136" t="s">
        <v>1970</v>
      </c>
    </row>
    <row r="2" spans="1:19" s="136" customFormat="1" ht="15" customHeight="1">
      <c r="A2" s="1163" t="s">
        <v>1845</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c r="S3" s="7"/>
    </row>
    <row r="4" spans="1:19" ht="15" customHeight="1">
      <c r="A4" s="896" t="s">
        <v>66</v>
      </c>
      <c r="B4" s="913">
        <v>6.5068852305702363</v>
      </c>
      <c r="C4" s="913">
        <v>6.8979533186140056</v>
      </c>
      <c r="D4" s="913">
        <v>5.8833387665593548</v>
      </c>
      <c r="E4" s="913">
        <v>5.8970880397873504</v>
      </c>
      <c r="F4" s="913">
        <v>6.0512892369021065</v>
      </c>
      <c r="G4" s="913">
        <v>5.6638259004618652</v>
      </c>
      <c r="H4" s="913">
        <v>5.0999999999999996</v>
      </c>
      <c r="I4" s="913">
        <v>4.9271385272408814</v>
      </c>
      <c r="J4" s="913">
        <v>4.5773019881210661</v>
      </c>
      <c r="K4" s="913">
        <v>4.3376485056528882</v>
      </c>
      <c r="L4" s="913">
        <v>4.0930507552892141</v>
      </c>
      <c r="M4" s="913">
        <v>4.1850069715941709</v>
      </c>
      <c r="N4" s="913">
        <v>4.1458683563946721</v>
      </c>
      <c r="O4" s="913">
        <v>3.8205525667912825</v>
      </c>
      <c r="P4" s="913">
        <v>3.6717124696849535</v>
      </c>
      <c r="Q4" s="913">
        <v>3.49579683847359</v>
      </c>
      <c r="S4" s="285" t="s">
        <v>13</v>
      </c>
    </row>
    <row r="5" spans="1:19" ht="15" customHeight="1">
      <c r="A5" s="896" t="s">
        <v>1846</v>
      </c>
      <c r="B5" s="921">
        <v>0.15148793936898955</v>
      </c>
      <c r="C5" s="921">
        <v>0.13041973383455793</v>
      </c>
      <c r="D5" s="921">
        <v>7.7258347478873751E-2</v>
      </c>
      <c r="E5" s="921">
        <v>6.1464130125245799E-2</v>
      </c>
      <c r="F5" s="921">
        <v>5.7057582452793736E-2</v>
      </c>
      <c r="G5" s="921">
        <v>5.2264261253655353E-2</v>
      </c>
      <c r="H5" s="921">
        <v>0.4</v>
      </c>
      <c r="I5" s="921">
        <v>0.38824157449605806</v>
      </c>
      <c r="J5" s="921">
        <v>0.41019075055423171</v>
      </c>
      <c r="K5" s="921">
        <v>0.39882459763157191</v>
      </c>
      <c r="L5" s="921">
        <v>0.42810062736997306</v>
      </c>
      <c r="M5" s="921">
        <v>0.3557563496186128</v>
      </c>
      <c r="N5" s="921">
        <v>0.3232897969740075</v>
      </c>
      <c r="O5" s="921">
        <v>0.30090270812437309</v>
      </c>
      <c r="P5" s="921">
        <v>0.28734641334206862</v>
      </c>
      <c r="Q5" s="921">
        <v>0.24588426092918367</v>
      </c>
      <c r="S5" s="499"/>
    </row>
    <row r="6" spans="1:19" ht="15" customHeight="1">
      <c r="A6" s="896" t="s">
        <v>1847</v>
      </c>
      <c r="B6" s="913">
        <v>22.521245563719326</v>
      </c>
      <c r="C6" s="913">
        <v>22.485867085281622</v>
      </c>
      <c r="D6" s="913">
        <v>21.605549709188786</v>
      </c>
      <c r="E6" s="913">
        <v>20.535705740650684</v>
      </c>
      <c r="F6" s="913">
        <v>20.112806966633812</v>
      </c>
      <c r="G6" s="913">
        <v>19.219867954399813</v>
      </c>
      <c r="H6" s="913">
        <v>18.600000000000001</v>
      </c>
      <c r="I6" s="913">
        <v>17.41484053418511</v>
      </c>
      <c r="J6" s="913">
        <v>17.198373463266588</v>
      </c>
      <c r="K6" s="913">
        <v>16.66481493542566</v>
      </c>
      <c r="L6" s="913">
        <v>15.919649928284935</v>
      </c>
      <c r="M6" s="913">
        <v>15.668316154960769</v>
      </c>
      <c r="N6" s="913">
        <v>15.471033234191129</v>
      </c>
      <c r="O6" s="913">
        <v>15.7402510561989</v>
      </c>
      <c r="P6" s="913">
        <v>15.308092824385366</v>
      </c>
      <c r="Q6" s="913">
        <v>14.731853989355113</v>
      </c>
    </row>
    <row r="7" spans="1:19" ht="15" customHeight="1">
      <c r="A7" s="896" t="s">
        <v>1848</v>
      </c>
      <c r="B7" s="913">
        <v>1.6398804114377405</v>
      </c>
      <c r="C7" s="913">
        <v>2.1521948578944534</v>
      </c>
      <c r="D7" s="913">
        <v>2.3024182962376494</v>
      </c>
      <c r="E7" s="913">
        <v>2.3638079587584064</v>
      </c>
      <c r="F7" s="913">
        <v>2.2221507530856863</v>
      </c>
      <c r="G7" s="913">
        <v>1.9191024467422662</v>
      </c>
      <c r="H7" s="913">
        <v>1.8</v>
      </c>
      <c r="I7" s="913">
        <v>1.6248792259874794</v>
      </c>
      <c r="J7" s="913">
        <v>1.9770561898100398</v>
      </c>
      <c r="K7" s="913">
        <v>2.2301229421838422</v>
      </c>
      <c r="L7" s="913">
        <v>2.1386783259915108</v>
      </c>
      <c r="M7" s="913">
        <v>1.914796183393936</v>
      </c>
      <c r="N7" s="913">
        <v>1.7864994180783653</v>
      </c>
      <c r="O7" s="913">
        <v>1.8285158505820491</v>
      </c>
      <c r="P7" s="913">
        <v>1.9686102778065124</v>
      </c>
      <c r="Q7" s="913">
        <v>2.3473273509756898</v>
      </c>
    </row>
    <row r="8" spans="1:19" ht="15" customHeight="1">
      <c r="A8" s="896" t="s">
        <v>1849</v>
      </c>
      <c r="B8" s="913">
        <v>5.3253008547223351</v>
      </c>
      <c r="C8" s="913">
        <v>5.2363709470332473</v>
      </c>
      <c r="D8" s="913">
        <v>5.4449654020581129</v>
      </c>
      <c r="E8" s="913">
        <v>5.7994774100138704</v>
      </c>
      <c r="F8" s="913">
        <v>5.604559641140491</v>
      </c>
      <c r="G8" s="913">
        <v>5.3923755647965628</v>
      </c>
      <c r="H8" s="913">
        <v>5.4</v>
      </c>
      <c r="I8" s="913">
        <v>5.9568610668701991</v>
      </c>
      <c r="J8" s="913">
        <v>6.6294412632926694</v>
      </c>
      <c r="K8" s="913">
        <v>6.8056869859051323</v>
      </c>
      <c r="L8" s="913">
        <v>6.7704132466669824</v>
      </c>
      <c r="M8" s="913">
        <v>6.4682040626623287</v>
      </c>
      <c r="N8" s="913">
        <v>6.1564076037760245</v>
      </c>
      <c r="O8" s="913">
        <v>5.447554785568828</v>
      </c>
      <c r="P8" s="913">
        <v>4.7788582002919435</v>
      </c>
      <c r="Q8" s="913">
        <v>4.4104973029828267</v>
      </c>
    </row>
    <row r="9" spans="1:19" ht="15" customHeight="1">
      <c r="A9" s="896" t="s">
        <v>1850</v>
      </c>
      <c r="B9" s="913">
        <v>17.423834082826158</v>
      </c>
      <c r="C9" s="913">
        <v>17.798613329923793</v>
      </c>
      <c r="D9" s="913">
        <v>17.668681661281934</v>
      </c>
      <c r="E9" s="913">
        <v>16.693102822928786</v>
      </c>
      <c r="F9" s="913">
        <v>18.01351358735177</v>
      </c>
      <c r="G9" s="913">
        <v>19.081229462476291</v>
      </c>
      <c r="H9" s="913">
        <v>19.8</v>
      </c>
      <c r="I9" s="913">
        <v>19.385166524752606</v>
      </c>
      <c r="J9" s="913">
        <v>18.698849648097436</v>
      </c>
      <c r="K9" s="913">
        <v>17.292360267722025</v>
      </c>
      <c r="L9" s="913">
        <v>17.964168013985351</v>
      </c>
      <c r="M9" s="913">
        <v>18.24712250868032</v>
      </c>
      <c r="N9" s="913">
        <v>18.562006983059614</v>
      </c>
      <c r="O9" s="913">
        <v>17.869365672775903</v>
      </c>
      <c r="P9" s="913">
        <v>18.183568382699448</v>
      </c>
      <c r="Q9" s="913">
        <v>18.519242577351662</v>
      </c>
    </row>
    <row r="10" spans="1:19" ht="15" customHeight="1">
      <c r="A10" s="896" t="s">
        <v>1851</v>
      </c>
      <c r="B10" s="913">
        <v>12.679453346195526</v>
      </c>
      <c r="C10" s="913">
        <v>12.792610925003217</v>
      </c>
      <c r="D10" s="913">
        <v>13.19260101834058</v>
      </c>
      <c r="E10" s="913">
        <v>12.93982982674191</v>
      </c>
      <c r="F10" s="913">
        <v>12.376139208318719</v>
      </c>
      <c r="G10" s="913">
        <v>11.893016008258254</v>
      </c>
      <c r="H10" s="913">
        <v>12.100000000000001</v>
      </c>
      <c r="I10" s="913">
        <v>11.38253707045261</v>
      </c>
      <c r="J10" s="913">
        <v>10.631369713064062</v>
      </c>
      <c r="K10" s="913">
        <v>10.709647264354428</v>
      </c>
      <c r="L10" s="913">
        <v>10.978427086032532</v>
      </c>
      <c r="M10" s="913">
        <v>10.852106515023102</v>
      </c>
      <c r="N10" s="913">
        <v>10.484611405664038</v>
      </c>
      <c r="O10" s="913">
        <v>10.387830157138081</v>
      </c>
      <c r="P10" s="913">
        <v>10.375504292955414</v>
      </c>
      <c r="Q10" s="913">
        <v>10.424611555183533</v>
      </c>
    </row>
    <row r="11" spans="1:19" ht="15" customHeight="1">
      <c r="A11" s="896" t="s">
        <v>1852</v>
      </c>
      <c r="B11" s="913">
        <v>17.163544106884597</v>
      </c>
      <c r="C11" s="913">
        <v>16.539449596905914</v>
      </c>
      <c r="D11" s="913">
        <v>17.296805501604045</v>
      </c>
      <c r="E11" s="913">
        <v>18.768499866424936</v>
      </c>
      <c r="F11" s="913">
        <v>18.250981776279644</v>
      </c>
      <c r="G11" s="913">
        <v>18.996006146235761</v>
      </c>
      <c r="H11" s="913">
        <v>19.600000000000001</v>
      </c>
      <c r="I11" s="913">
        <v>23.159492285904626</v>
      </c>
      <c r="J11" s="913">
        <v>23.630622833951779</v>
      </c>
      <c r="K11" s="913">
        <v>24.154365424474268</v>
      </c>
      <c r="L11" s="913">
        <v>24.071809956897969</v>
      </c>
      <c r="M11" s="913">
        <v>24.347950898105367</v>
      </c>
      <c r="N11" s="913">
        <v>24.752360015517912</v>
      </c>
      <c r="O11" s="913">
        <v>24.849092732743685</v>
      </c>
      <c r="P11" s="913">
        <v>25.333034493063455</v>
      </c>
      <c r="Q11" s="913">
        <v>25.601975885169569</v>
      </c>
    </row>
    <row r="12" spans="1:19" ht="15" customHeight="1">
      <c r="A12" s="896" t="s">
        <v>1853</v>
      </c>
      <c r="B12" s="913">
        <v>6.2358027677486669</v>
      </c>
      <c r="C12" s="913">
        <v>5.954482223439344</v>
      </c>
      <c r="D12" s="913">
        <v>6.0659280229181807</v>
      </c>
      <c r="E12" s="913">
        <v>6.3101906711688809</v>
      </c>
      <c r="F12" s="913">
        <v>6.4019417041025966</v>
      </c>
      <c r="G12" s="913">
        <v>6.4845628045524153</v>
      </c>
      <c r="H12" s="913">
        <v>6.2</v>
      </c>
      <c r="I12" s="913">
        <v>5.0828763406466866</v>
      </c>
      <c r="J12" s="913">
        <v>5.2210406515631114</v>
      </c>
      <c r="K12" s="913">
        <v>5.6337326687533755</v>
      </c>
      <c r="L12" s="913">
        <v>5.6561837365557057</v>
      </c>
      <c r="M12" s="913">
        <v>5.6329797413675262</v>
      </c>
      <c r="N12" s="913">
        <v>5.6016423121686278</v>
      </c>
      <c r="O12" s="913">
        <v>6.1384152457372121</v>
      </c>
      <c r="P12" s="913">
        <v>6.1903037826281846</v>
      </c>
      <c r="Q12" s="913">
        <v>6.1427009821603127</v>
      </c>
    </row>
    <row r="13" spans="1:19" ht="15" customHeight="1">
      <c r="A13" s="896" t="s">
        <v>1854</v>
      </c>
      <c r="B13" s="913">
        <v>10.352565696526423</v>
      </c>
      <c r="C13" s="913">
        <v>10.012037982069847</v>
      </c>
      <c r="D13" s="913">
        <v>10.462453274332486</v>
      </c>
      <c r="E13" s="913">
        <v>10.630833533399915</v>
      </c>
      <c r="F13" s="913">
        <v>10.909559543732389</v>
      </c>
      <c r="G13" s="913">
        <v>11.29774945082311</v>
      </c>
      <c r="H13" s="913">
        <v>11.000000000000002</v>
      </c>
      <c r="I13" s="913">
        <v>10.677966849463742</v>
      </c>
      <c r="J13" s="913">
        <v>11.025753498279018</v>
      </c>
      <c r="K13" s="913">
        <v>11.772796407896804</v>
      </c>
      <c r="L13" s="913">
        <v>11.979518322925829</v>
      </c>
      <c r="M13" s="913">
        <v>12.327760614593871</v>
      </c>
      <c r="N13" s="913">
        <v>12.716280874175611</v>
      </c>
      <c r="O13" s="913">
        <v>13.617519224339686</v>
      </c>
      <c r="P13" s="913">
        <v>13.90296886314265</v>
      </c>
      <c r="Q13" s="913">
        <v>14.080109257418519</v>
      </c>
    </row>
    <row r="14" spans="1:19" s="901" customFormat="1" ht="15" customHeight="1">
      <c r="A14" s="898" t="s">
        <v>1855</v>
      </c>
      <c r="B14" s="915">
        <v>100</v>
      </c>
      <c r="C14" s="915">
        <v>100</v>
      </c>
      <c r="D14" s="915">
        <v>100.00000000000001</v>
      </c>
      <c r="E14" s="915">
        <v>99.999999999999972</v>
      </c>
      <c r="F14" s="915">
        <v>100</v>
      </c>
      <c r="G14" s="915">
        <v>99.999999999999986</v>
      </c>
      <c r="H14" s="915">
        <v>100.00000000000001</v>
      </c>
      <c r="I14" s="915">
        <v>100</v>
      </c>
      <c r="J14" s="915">
        <v>100</v>
      </c>
      <c r="K14" s="915">
        <v>100</v>
      </c>
      <c r="L14" s="915">
        <v>100</v>
      </c>
      <c r="M14" s="915">
        <v>100</v>
      </c>
      <c r="N14" s="915">
        <v>100</v>
      </c>
      <c r="O14" s="915">
        <v>100</v>
      </c>
      <c r="P14" s="915">
        <v>100</v>
      </c>
      <c r="Q14" s="915">
        <v>100</v>
      </c>
    </row>
    <row r="16" spans="1:19" ht="15" customHeight="1">
      <c r="A16" s="287" t="s">
        <v>1932</v>
      </c>
    </row>
  </sheetData>
  <mergeCells count="2">
    <mergeCell ref="A2:A3"/>
    <mergeCell ref="B2:Q2"/>
  </mergeCells>
  <hyperlinks>
    <hyperlink ref="S4" location="'Content Page'!A1" display="Back to Content Page"/>
  </hyperlinks>
  <pageMargins left="0.7" right="0.7" top="0.75" bottom="0.75" header="0.3" footer="0.3"/>
  <drawing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8"/>
  <sheetViews>
    <sheetView topLeftCell="C1" zoomScale="86" zoomScaleNormal="86" workbookViewId="0">
      <selection activeCell="A9" sqref="A9"/>
    </sheetView>
  </sheetViews>
  <sheetFormatPr defaultRowHeight="15" customHeight="1"/>
  <cols>
    <col min="1" max="1" width="53.1796875" style="289" customWidth="1"/>
    <col min="2" max="17" width="11.7265625" style="289" customWidth="1"/>
    <col min="18" max="25" width="17.81640625" style="289" bestFit="1" customWidth="1"/>
    <col min="26" max="27" width="18.1796875" style="289" customWidth="1"/>
    <col min="28" max="240" width="9.26953125" style="289"/>
    <col min="241" max="241" width="28.36328125" style="289" customWidth="1"/>
    <col min="242" max="252" width="15.36328125" style="289" bestFit="1" customWidth="1"/>
    <col min="253" max="269" width="16.54296875" style="289" bestFit="1" customWidth="1"/>
    <col min="270" max="281" width="17.81640625" style="289" bestFit="1" customWidth="1"/>
    <col min="282" max="283" width="18.1796875" style="289" customWidth="1"/>
    <col min="284" max="496" width="9.26953125" style="289"/>
    <col min="497" max="497" width="28.36328125" style="289" customWidth="1"/>
    <col min="498" max="508" width="15.36328125" style="289" bestFit="1" customWidth="1"/>
    <col min="509" max="525" width="16.54296875" style="289" bestFit="1" customWidth="1"/>
    <col min="526" max="537" width="17.81640625" style="289" bestFit="1" customWidth="1"/>
    <col min="538" max="539" width="18.1796875" style="289" customWidth="1"/>
    <col min="540" max="752" width="9.26953125" style="289"/>
    <col min="753" max="753" width="28.36328125" style="289" customWidth="1"/>
    <col min="754" max="764" width="15.36328125" style="289" bestFit="1" customWidth="1"/>
    <col min="765" max="781" width="16.54296875" style="289" bestFit="1" customWidth="1"/>
    <col min="782" max="793" width="17.81640625" style="289" bestFit="1" customWidth="1"/>
    <col min="794" max="795" width="18.1796875" style="289" customWidth="1"/>
    <col min="796" max="1008" width="9.26953125" style="289"/>
    <col min="1009" max="1009" width="28.36328125" style="289" customWidth="1"/>
    <col min="1010" max="1020" width="15.36328125" style="289" bestFit="1" customWidth="1"/>
    <col min="1021" max="1037" width="16.54296875" style="289" bestFit="1" customWidth="1"/>
    <col min="1038" max="1049" width="17.81640625" style="289" bestFit="1" customWidth="1"/>
    <col min="1050" max="1051" width="18.1796875" style="289" customWidth="1"/>
    <col min="1052" max="1264" width="9.26953125" style="289"/>
    <col min="1265" max="1265" width="28.36328125" style="289" customWidth="1"/>
    <col min="1266" max="1276" width="15.36328125" style="289" bestFit="1" customWidth="1"/>
    <col min="1277" max="1293" width="16.54296875" style="289" bestFit="1" customWidth="1"/>
    <col min="1294" max="1305" width="17.81640625" style="289" bestFit="1" customWidth="1"/>
    <col min="1306" max="1307" width="18.1796875" style="289" customWidth="1"/>
    <col min="1308" max="1520" width="9.26953125" style="289"/>
    <col min="1521" max="1521" width="28.36328125" style="289" customWidth="1"/>
    <col min="1522" max="1532" width="15.36328125" style="289" bestFit="1" customWidth="1"/>
    <col min="1533" max="1549" width="16.54296875" style="289" bestFit="1" customWidth="1"/>
    <col min="1550" max="1561" width="17.81640625" style="289" bestFit="1" customWidth="1"/>
    <col min="1562" max="1563" width="18.1796875" style="289" customWidth="1"/>
    <col min="1564" max="1776" width="9.26953125" style="289"/>
    <col min="1777" max="1777" width="28.36328125" style="289" customWidth="1"/>
    <col min="1778" max="1788" width="15.36328125" style="289" bestFit="1" customWidth="1"/>
    <col min="1789" max="1805" width="16.54296875" style="289" bestFit="1" customWidth="1"/>
    <col min="1806" max="1817" width="17.81640625" style="289" bestFit="1" customWidth="1"/>
    <col min="1818" max="1819" width="18.1796875" style="289" customWidth="1"/>
    <col min="1820" max="2032" width="9.26953125" style="289"/>
    <col min="2033" max="2033" width="28.36328125" style="289" customWidth="1"/>
    <col min="2034" max="2044" width="15.36328125" style="289" bestFit="1" customWidth="1"/>
    <col min="2045" max="2061" width="16.54296875" style="289" bestFit="1" customWidth="1"/>
    <col min="2062" max="2073" width="17.81640625" style="289" bestFit="1" customWidth="1"/>
    <col min="2074" max="2075" width="18.1796875" style="289" customWidth="1"/>
    <col min="2076" max="2288" width="9.26953125" style="289"/>
    <col min="2289" max="2289" width="28.36328125" style="289" customWidth="1"/>
    <col min="2290" max="2300" width="15.36328125" style="289" bestFit="1" customWidth="1"/>
    <col min="2301" max="2317" width="16.54296875" style="289" bestFit="1" customWidth="1"/>
    <col min="2318" max="2329" width="17.81640625" style="289" bestFit="1" customWidth="1"/>
    <col min="2330" max="2331" width="18.1796875" style="289" customWidth="1"/>
    <col min="2332" max="2544" width="9.26953125" style="289"/>
    <col min="2545" max="2545" width="28.36328125" style="289" customWidth="1"/>
    <col min="2546" max="2556" width="15.36328125" style="289" bestFit="1" customWidth="1"/>
    <col min="2557" max="2573" width="16.54296875" style="289" bestFit="1" customWidth="1"/>
    <col min="2574" max="2585" width="17.81640625" style="289" bestFit="1" customWidth="1"/>
    <col min="2586" max="2587" width="18.1796875" style="289" customWidth="1"/>
    <col min="2588" max="2800" width="9.26953125" style="289"/>
    <col min="2801" max="2801" width="28.36328125" style="289" customWidth="1"/>
    <col min="2802" max="2812" width="15.36328125" style="289" bestFit="1" customWidth="1"/>
    <col min="2813" max="2829" width="16.54296875" style="289" bestFit="1" customWidth="1"/>
    <col min="2830" max="2841" width="17.81640625" style="289" bestFit="1" customWidth="1"/>
    <col min="2842" max="2843" width="18.1796875" style="289" customWidth="1"/>
    <col min="2844" max="3056" width="9.26953125" style="289"/>
    <col min="3057" max="3057" width="28.36328125" style="289" customWidth="1"/>
    <col min="3058" max="3068" width="15.36328125" style="289" bestFit="1" customWidth="1"/>
    <col min="3069" max="3085" width="16.54296875" style="289" bestFit="1" customWidth="1"/>
    <col min="3086" max="3097" width="17.81640625" style="289" bestFit="1" customWidth="1"/>
    <col min="3098" max="3099" width="18.1796875" style="289" customWidth="1"/>
    <col min="3100" max="3312" width="9.26953125" style="289"/>
    <col min="3313" max="3313" width="28.36328125" style="289" customWidth="1"/>
    <col min="3314" max="3324" width="15.36328125" style="289" bestFit="1" customWidth="1"/>
    <col min="3325" max="3341" width="16.54296875" style="289" bestFit="1" customWidth="1"/>
    <col min="3342" max="3353" width="17.81640625" style="289" bestFit="1" customWidth="1"/>
    <col min="3354" max="3355" width="18.1796875" style="289" customWidth="1"/>
    <col min="3356" max="3568" width="9.26953125" style="289"/>
    <col min="3569" max="3569" width="28.36328125" style="289" customWidth="1"/>
    <col min="3570" max="3580" width="15.36328125" style="289" bestFit="1" customWidth="1"/>
    <col min="3581" max="3597" width="16.54296875" style="289" bestFit="1" customWidth="1"/>
    <col min="3598" max="3609" width="17.81640625" style="289" bestFit="1" customWidth="1"/>
    <col min="3610" max="3611" width="18.1796875" style="289" customWidth="1"/>
    <col min="3612" max="3824" width="9.26953125" style="289"/>
    <col min="3825" max="3825" width="28.36328125" style="289" customWidth="1"/>
    <col min="3826" max="3836" width="15.36328125" style="289" bestFit="1" customWidth="1"/>
    <col min="3837" max="3853" width="16.54296875" style="289" bestFit="1" customWidth="1"/>
    <col min="3854" max="3865" width="17.81640625" style="289" bestFit="1" customWidth="1"/>
    <col min="3866" max="3867" width="18.1796875" style="289" customWidth="1"/>
    <col min="3868" max="4080" width="9.26953125" style="289"/>
    <col min="4081" max="4081" width="28.36328125" style="289" customWidth="1"/>
    <col min="4082" max="4092" width="15.36328125" style="289" bestFit="1" customWidth="1"/>
    <col min="4093" max="4109" width="16.54296875" style="289" bestFit="1" customWidth="1"/>
    <col min="4110" max="4121" width="17.81640625" style="289" bestFit="1" customWidth="1"/>
    <col min="4122" max="4123" width="18.1796875" style="289" customWidth="1"/>
    <col min="4124" max="4336" width="9.26953125" style="289"/>
    <col min="4337" max="4337" width="28.36328125" style="289" customWidth="1"/>
    <col min="4338" max="4348" width="15.36328125" style="289" bestFit="1" customWidth="1"/>
    <col min="4349" max="4365" width="16.54296875" style="289" bestFit="1" customWidth="1"/>
    <col min="4366" max="4377" width="17.81640625" style="289" bestFit="1" customWidth="1"/>
    <col min="4378" max="4379" width="18.1796875" style="289" customWidth="1"/>
    <col min="4380" max="4592" width="9.26953125" style="289"/>
    <col min="4593" max="4593" width="28.36328125" style="289" customWidth="1"/>
    <col min="4594" max="4604" width="15.36328125" style="289" bestFit="1" customWidth="1"/>
    <col min="4605" max="4621" width="16.54296875" style="289" bestFit="1" customWidth="1"/>
    <col min="4622" max="4633" width="17.81640625" style="289" bestFit="1" customWidth="1"/>
    <col min="4634" max="4635" width="18.1796875" style="289" customWidth="1"/>
    <col min="4636" max="4848" width="9.26953125" style="289"/>
    <col min="4849" max="4849" width="28.36328125" style="289" customWidth="1"/>
    <col min="4850" max="4860" width="15.36328125" style="289" bestFit="1" customWidth="1"/>
    <col min="4861" max="4877" width="16.54296875" style="289" bestFit="1" customWidth="1"/>
    <col min="4878" max="4889" width="17.81640625" style="289" bestFit="1" customWidth="1"/>
    <col min="4890" max="4891" width="18.1796875" style="289" customWidth="1"/>
    <col min="4892" max="5104" width="9.26953125" style="289"/>
    <col min="5105" max="5105" width="28.36328125" style="289" customWidth="1"/>
    <col min="5106" max="5116" width="15.36328125" style="289" bestFit="1" customWidth="1"/>
    <col min="5117" max="5133" width="16.54296875" style="289" bestFit="1" customWidth="1"/>
    <col min="5134" max="5145" width="17.81640625" style="289" bestFit="1" customWidth="1"/>
    <col min="5146" max="5147" width="18.1796875" style="289" customWidth="1"/>
    <col min="5148" max="5360" width="9.26953125" style="289"/>
    <col min="5361" max="5361" width="28.36328125" style="289" customWidth="1"/>
    <col min="5362" max="5372" width="15.36328125" style="289" bestFit="1" customWidth="1"/>
    <col min="5373" max="5389" width="16.54296875" style="289" bestFit="1" customWidth="1"/>
    <col min="5390" max="5401" width="17.81640625" style="289" bestFit="1" customWidth="1"/>
    <col min="5402" max="5403" width="18.1796875" style="289" customWidth="1"/>
    <col min="5404" max="5616" width="9.26953125" style="289"/>
    <col min="5617" max="5617" width="28.36328125" style="289" customWidth="1"/>
    <col min="5618" max="5628" width="15.36328125" style="289" bestFit="1" customWidth="1"/>
    <col min="5629" max="5645" width="16.54296875" style="289" bestFit="1" customWidth="1"/>
    <col min="5646" max="5657" width="17.81640625" style="289" bestFit="1" customWidth="1"/>
    <col min="5658" max="5659" width="18.1796875" style="289" customWidth="1"/>
    <col min="5660" max="5872" width="9.26953125" style="289"/>
    <col min="5873" max="5873" width="28.36328125" style="289" customWidth="1"/>
    <col min="5874" max="5884" width="15.36328125" style="289" bestFit="1" customWidth="1"/>
    <col min="5885" max="5901" width="16.54296875" style="289" bestFit="1" customWidth="1"/>
    <col min="5902" max="5913" width="17.81640625" style="289" bestFit="1" customWidth="1"/>
    <col min="5914" max="5915" width="18.1796875" style="289" customWidth="1"/>
    <col min="5916" max="6128" width="9.26953125" style="289"/>
    <col min="6129" max="6129" width="28.36328125" style="289" customWidth="1"/>
    <col min="6130" max="6140" width="15.36328125" style="289" bestFit="1" customWidth="1"/>
    <col min="6141" max="6157" width="16.54296875" style="289" bestFit="1" customWidth="1"/>
    <col min="6158" max="6169" width="17.81640625" style="289" bestFit="1" customWidth="1"/>
    <col min="6170" max="6171" width="18.1796875" style="289" customWidth="1"/>
    <col min="6172" max="6384" width="9.26953125" style="289"/>
    <col min="6385" max="6385" width="28.36328125" style="289" customWidth="1"/>
    <col min="6386" max="6396" width="15.36328125" style="289" bestFit="1" customWidth="1"/>
    <col min="6397" max="6413" width="16.54296875" style="289" bestFit="1" customWidth="1"/>
    <col min="6414" max="6425" width="17.81640625" style="289" bestFit="1" customWidth="1"/>
    <col min="6426" max="6427" width="18.1796875" style="289" customWidth="1"/>
    <col min="6428" max="6640" width="9.26953125" style="289"/>
    <col min="6641" max="6641" width="28.36328125" style="289" customWidth="1"/>
    <col min="6642" max="6652" width="15.36328125" style="289" bestFit="1" customWidth="1"/>
    <col min="6653" max="6669" width="16.54296875" style="289" bestFit="1" customWidth="1"/>
    <col min="6670" max="6681" width="17.81640625" style="289" bestFit="1" customWidth="1"/>
    <col min="6682" max="6683" width="18.1796875" style="289" customWidth="1"/>
    <col min="6684" max="6896" width="9.26953125" style="289"/>
    <col min="6897" max="6897" width="28.36328125" style="289" customWidth="1"/>
    <col min="6898" max="6908" width="15.36328125" style="289" bestFit="1" customWidth="1"/>
    <col min="6909" max="6925" width="16.54296875" style="289" bestFit="1" customWidth="1"/>
    <col min="6926" max="6937" width="17.81640625" style="289" bestFit="1" customWidth="1"/>
    <col min="6938" max="6939" width="18.1796875" style="289" customWidth="1"/>
    <col min="6940" max="7152" width="9.26953125" style="289"/>
    <col min="7153" max="7153" width="28.36328125" style="289" customWidth="1"/>
    <col min="7154" max="7164" width="15.36328125" style="289" bestFit="1" customWidth="1"/>
    <col min="7165" max="7181" width="16.54296875" style="289" bestFit="1" customWidth="1"/>
    <col min="7182" max="7193" width="17.81640625" style="289" bestFit="1" customWidth="1"/>
    <col min="7194" max="7195" width="18.1796875" style="289" customWidth="1"/>
    <col min="7196" max="7408" width="9.26953125" style="289"/>
    <col min="7409" max="7409" width="28.36328125" style="289" customWidth="1"/>
    <col min="7410" max="7420" width="15.36328125" style="289" bestFit="1" customWidth="1"/>
    <col min="7421" max="7437" width="16.54296875" style="289" bestFit="1" customWidth="1"/>
    <col min="7438" max="7449" width="17.81640625" style="289" bestFit="1" customWidth="1"/>
    <col min="7450" max="7451" width="18.1796875" style="289" customWidth="1"/>
    <col min="7452" max="7664" width="9.26953125" style="289"/>
    <col min="7665" max="7665" width="28.36328125" style="289" customWidth="1"/>
    <col min="7666" max="7676" width="15.36328125" style="289" bestFit="1" customWidth="1"/>
    <col min="7677" max="7693" width="16.54296875" style="289" bestFit="1" customWidth="1"/>
    <col min="7694" max="7705" width="17.81640625" style="289" bestFit="1" customWidth="1"/>
    <col min="7706" max="7707" width="18.1796875" style="289" customWidth="1"/>
    <col min="7708" max="7920" width="9.26953125" style="289"/>
    <col min="7921" max="7921" width="28.36328125" style="289" customWidth="1"/>
    <col min="7922" max="7932" width="15.36328125" style="289" bestFit="1" customWidth="1"/>
    <col min="7933" max="7949" width="16.54296875" style="289" bestFit="1" customWidth="1"/>
    <col min="7950" max="7961" width="17.81640625" style="289" bestFit="1" customWidth="1"/>
    <col min="7962" max="7963" width="18.1796875" style="289" customWidth="1"/>
    <col min="7964" max="8176" width="9.26953125" style="289"/>
    <col min="8177" max="8177" width="28.36328125" style="289" customWidth="1"/>
    <col min="8178" max="8188" width="15.36328125" style="289" bestFit="1" customWidth="1"/>
    <col min="8189" max="8205" width="16.54296875" style="289" bestFit="1" customWidth="1"/>
    <col min="8206" max="8217" width="17.81640625" style="289" bestFit="1" customWidth="1"/>
    <col min="8218" max="8219" width="18.1796875" style="289" customWidth="1"/>
    <col min="8220" max="8432" width="9.26953125" style="289"/>
    <col min="8433" max="8433" width="28.36328125" style="289" customWidth="1"/>
    <col min="8434" max="8444" width="15.36328125" style="289" bestFit="1" customWidth="1"/>
    <col min="8445" max="8461" width="16.54296875" style="289" bestFit="1" customWidth="1"/>
    <col min="8462" max="8473" width="17.81640625" style="289" bestFit="1" customWidth="1"/>
    <col min="8474" max="8475" width="18.1796875" style="289" customWidth="1"/>
    <col min="8476" max="8688" width="9.26953125" style="289"/>
    <col min="8689" max="8689" width="28.36328125" style="289" customWidth="1"/>
    <col min="8690" max="8700" width="15.36328125" style="289" bestFit="1" customWidth="1"/>
    <col min="8701" max="8717" width="16.54296875" style="289" bestFit="1" customWidth="1"/>
    <col min="8718" max="8729" width="17.81640625" style="289" bestFit="1" customWidth="1"/>
    <col min="8730" max="8731" width="18.1796875" style="289" customWidth="1"/>
    <col min="8732" max="8944" width="9.26953125" style="289"/>
    <col min="8945" max="8945" width="28.36328125" style="289" customWidth="1"/>
    <col min="8946" max="8956" width="15.36328125" style="289" bestFit="1" customWidth="1"/>
    <col min="8957" max="8973" width="16.54296875" style="289" bestFit="1" customWidth="1"/>
    <col min="8974" max="8985" width="17.81640625" style="289" bestFit="1" customWidth="1"/>
    <col min="8986" max="8987" width="18.1796875" style="289" customWidth="1"/>
    <col min="8988" max="9200" width="9.26953125" style="289"/>
    <col min="9201" max="9201" width="28.36328125" style="289" customWidth="1"/>
    <col min="9202" max="9212" width="15.36328125" style="289" bestFit="1" customWidth="1"/>
    <col min="9213" max="9229" width="16.54296875" style="289" bestFit="1" customWidth="1"/>
    <col min="9230" max="9241" width="17.81640625" style="289" bestFit="1" customWidth="1"/>
    <col min="9242" max="9243" width="18.1796875" style="289" customWidth="1"/>
    <col min="9244" max="9456" width="9.26953125" style="289"/>
    <col min="9457" max="9457" width="28.36328125" style="289" customWidth="1"/>
    <col min="9458" max="9468" width="15.36328125" style="289" bestFit="1" customWidth="1"/>
    <col min="9469" max="9485" width="16.54296875" style="289" bestFit="1" customWidth="1"/>
    <col min="9486" max="9497" width="17.81640625" style="289" bestFit="1" customWidth="1"/>
    <col min="9498" max="9499" width="18.1796875" style="289" customWidth="1"/>
    <col min="9500" max="9712" width="9.26953125" style="289"/>
    <col min="9713" max="9713" width="28.36328125" style="289" customWidth="1"/>
    <col min="9714" max="9724" width="15.36328125" style="289" bestFit="1" customWidth="1"/>
    <col min="9725" max="9741" width="16.54296875" style="289" bestFit="1" customWidth="1"/>
    <col min="9742" max="9753" width="17.81640625" style="289" bestFit="1" customWidth="1"/>
    <col min="9754" max="9755" width="18.1796875" style="289" customWidth="1"/>
    <col min="9756" max="9968" width="9.26953125" style="289"/>
    <col min="9969" max="9969" width="28.36328125" style="289" customWidth="1"/>
    <col min="9970" max="9980" width="15.36328125" style="289" bestFit="1" customWidth="1"/>
    <col min="9981" max="9997" width="16.54296875" style="289" bestFit="1" customWidth="1"/>
    <col min="9998" max="10009" width="17.81640625" style="289" bestFit="1" customWidth="1"/>
    <col min="10010" max="10011" width="18.1796875" style="289" customWidth="1"/>
    <col min="10012" max="10224" width="9.26953125" style="289"/>
    <col min="10225" max="10225" width="28.36328125" style="289" customWidth="1"/>
    <col min="10226" max="10236" width="15.36328125" style="289" bestFit="1" customWidth="1"/>
    <col min="10237" max="10253" width="16.54296875" style="289" bestFit="1" customWidth="1"/>
    <col min="10254" max="10265" width="17.81640625" style="289" bestFit="1" customWidth="1"/>
    <col min="10266" max="10267" width="18.1796875" style="289" customWidth="1"/>
    <col min="10268" max="10480" width="9.26953125" style="289"/>
    <col min="10481" max="10481" width="28.36328125" style="289" customWidth="1"/>
    <col min="10482" max="10492" width="15.36328125" style="289" bestFit="1" customWidth="1"/>
    <col min="10493" max="10509" width="16.54296875" style="289" bestFit="1" customWidth="1"/>
    <col min="10510" max="10521" width="17.81640625" style="289" bestFit="1" customWidth="1"/>
    <col min="10522" max="10523" width="18.1796875" style="289" customWidth="1"/>
    <col min="10524" max="10736" width="9.26953125" style="289"/>
    <col min="10737" max="10737" width="28.36328125" style="289" customWidth="1"/>
    <col min="10738" max="10748" width="15.36328125" style="289" bestFit="1" customWidth="1"/>
    <col min="10749" max="10765" width="16.54296875" style="289" bestFit="1" customWidth="1"/>
    <col min="10766" max="10777" width="17.81640625" style="289" bestFit="1" customWidth="1"/>
    <col min="10778" max="10779" width="18.1796875" style="289" customWidth="1"/>
    <col min="10780" max="10992" width="9.26953125" style="289"/>
    <col min="10993" max="10993" width="28.36328125" style="289" customWidth="1"/>
    <col min="10994" max="11004" width="15.36328125" style="289" bestFit="1" customWidth="1"/>
    <col min="11005" max="11021" width="16.54296875" style="289" bestFit="1" customWidth="1"/>
    <col min="11022" max="11033" width="17.81640625" style="289" bestFit="1" customWidth="1"/>
    <col min="11034" max="11035" width="18.1796875" style="289" customWidth="1"/>
    <col min="11036" max="11248" width="9.26953125" style="289"/>
    <col min="11249" max="11249" width="28.36328125" style="289" customWidth="1"/>
    <col min="11250" max="11260" width="15.36328125" style="289" bestFit="1" customWidth="1"/>
    <col min="11261" max="11277" width="16.54296875" style="289" bestFit="1" customWidth="1"/>
    <col min="11278" max="11289" width="17.81640625" style="289" bestFit="1" customWidth="1"/>
    <col min="11290" max="11291" width="18.1796875" style="289" customWidth="1"/>
    <col min="11292" max="11504" width="9.26953125" style="289"/>
    <col min="11505" max="11505" width="28.36328125" style="289" customWidth="1"/>
    <col min="11506" max="11516" width="15.36328125" style="289" bestFit="1" customWidth="1"/>
    <col min="11517" max="11533" width="16.54296875" style="289" bestFit="1" customWidth="1"/>
    <col min="11534" max="11545" width="17.81640625" style="289" bestFit="1" customWidth="1"/>
    <col min="11546" max="11547" width="18.1796875" style="289" customWidth="1"/>
    <col min="11548" max="11760" width="9.26953125" style="289"/>
    <col min="11761" max="11761" width="28.36328125" style="289" customWidth="1"/>
    <col min="11762" max="11772" width="15.36328125" style="289" bestFit="1" customWidth="1"/>
    <col min="11773" max="11789" width="16.54296875" style="289" bestFit="1" customWidth="1"/>
    <col min="11790" max="11801" width="17.81640625" style="289" bestFit="1" customWidth="1"/>
    <col min="11802" max="11803" width="18.1796875" style="289" customWidth="1"/>
    <col min="11804" max="12016" width="9.26953125" style="289"/>
    <col min="12017" max="12017" width="28.36328125" style="289" customWidth="1"/>
    <col min="12018" max="12028" width="15.36328125" style="289" bestFit="1" customWidth="1"/>
    <col min="12029" max="12045" width="16.54296875" style="289" bestFit="1" customWidth="1"/>
    <col min="12046" max="12057" width="17.81640625" style="289" bestFit="1" customWidth="1"/>
    <col min="12058" max="12059" width="18.1796875" style="289" customWidth="1"/>
    <col min="12060" max="12272" width="9.26953125" style="289"/>
    <col min="12273" max="12273" width="28.36328125" style="289" customWidth="1"/>
    <col min="12274" max="12284" width="15.36328125" style="289" bestFit="1" customWidth="1"/>
    <col min="12285" max="12301" width="16.54296875" style="289" bestFit="1" customWidth="1"/>
    <col min="12302" max="12313" width="17.81640625" style="289" bestFit="1" customWidth="1"/>
    <col min="12314" max="12315" width="18.1796875" style="289" customWidth="1"/>
    <col min="12316" max="12528" width="9.26953125" style="289"/>
    <col min="12529" max="12529" width="28.36328125" style="289" customWidth="1"/>
    <col min="12530" max="12540" width="15.36328125" style="289" bestFit="1" customWidth="1"/>
    <col min="12541" max="12557" width="16.54296875" style="289" bestFit="1" customWidth="1"/>
    <col min="12558" max="12569" width="17.81640625" style="289" bestFit="1" customWidth="1"/>
    <col min="12570" max="12571" width="18.1796875" style="289" customWidth="1"/>
    <col min="12572" max="12784" width="9.26953125" style="289"/>
    <col min="12785" max="12785" width="28.36328125" style="289" customWidth="1"/>
    <col min="12786" max="12796" width="15.36328125" style="289" bestFit="1" customWidth="1"/>
    <col min="12797" max="12813" width="16.54296875" style="289" bestFit="1" customWidth="1"/>
    <col min="12814" max="12825" width="17.81640625" style="289" bestFit="1" customWidth="1"/>
    <col min="12826" max="12827" width="18.1796875" style="289" customWidth="1"/>
    <col min="12828" max="13040" width="9.26953125" style="289"/>
    <col min="13041" max="13041" width="28.36328125" style="289" customWidth="1"/>
    <col min="13042" max="13052" width="15.36328125" style="289" bestFit="1" customWidth="1"/>
    <col min="13053" max="13069" width="16.54296875" style="289" bestFit="1" customWidth="1"/>
    <col min="13070" max="13081" width="17.81640625" style="289" bestFit="1" customWidth="1"/>
    <col min="13082" max="13083" width="18.1796875" style="289" customWidth="1"/>
    <col min="13084" max="13296" width="9.26953125" style="289"/>
    <col min="13297" max="13297" width="28.36328125" style="289" customWidth="1"/>
    <col min="13298" max="13308" width="15.36328125" style="289" bestFit="1" customWidth="1"/>
    <col min="13309" max="13325" width="16.54296875" style="289" bestFit="1" customWidth="1"/>
    <col min="13326" max="13337" width="17.81640625" style="289" bestFit="1" customWidth="1"/>
    <col min="13338" max="13339" width="18.1796875" style="289" customWidth="1"/>
    <col min="13340" max="13552" width="9.26953125" style="289"/>
    <col min="13553" max="13553" width="28.36328125" style="289" customWidth="1"/>
    <col min="13554" max="13564" width="15.36328125" style="289" bestFit="1" customWidth="1"/>
    <col min="13565" max="13581" width="16.54296875" style="289" bestFit="1" customWidth="1"/>
    <col min="13582" max="13593" width="17.81640625" style="289" bestFit="1" customWidth="1"/>
    <col min="13594" max="13595" width="18.1796875" style="289" customWidth="1"/>
    <col min="13596" max="13808" width="9.26953125" style="289"/>
    <col min="13809" max="13809" width="28.36328125" style="289" customWidth="1"/>
    <col min="13810" max="13820" width="15.36328125" style="289" bestFit="1" customWidth="1"/>
    <col min="13821" max="13837" width="16.54296875" style="289" bestFit="1" customWidth="1"/>
    <col min="13838" max="13849" width="17.81640625" style="289" bestFit="1" customWidth="1"/>
    <col min="13850" max="13851" width="18.1796875" style="289" customWidth="1"/>
    <col min="13852" max="14064" width="9.26953125" style="289"/>
    <col min="14065" max="14065" width="28.36328125" style="289" customWidth="1"/>
    <col min="14066" max="14076" width="15.36328125" style="289" bestFit="1" customWidth="1"/>
    <col min="14077" max="14093" width="16.54296875" style="289" bestFit="1" customWidth="1"/>
    <col min="14094" max="14105" width="17.81640625" style="289" bestFit="1" customWidth="1"/>
    <col min="14106" max="14107" width="18.1796875" style="289" customWidth="1"/>
    <col min="14108" max="14320" width="9.26953125" style="289"/>
    <col min="14321" max="14321" width="28.36328125" style="289" customWidth="1"/>
    <col min="14322" max="14332" width="15.36328125" style="289" bestFit="1" customWidth="1"/>
    <col min="14333" max="14349" width="16.54296875" style="289" bestFit="1" customWidth="1"/>
    <col min="14350" max="14361" width="17.81640625" style="289" bestFit="1" customWidth="1"/>
    <col min="14362" max="14363" width="18.1796875" style="289" customWidth="1"/>
    <col min="14364" max="14576" width="9.26953125" style="289"/>
    <col min="14577" max="14577" width="28.36328125" style="289" customWidth="1"/>
    <col min="14578" max="14588" width="15.36328125" style="289" bestFit="1" customWidth="1"/>
    <col min="14589" max="14605" width="16.54296875" style="289" bestFit="1" customWidth="1"/>
    <col min="14606" max="14617" width="17.81640625" style="289" bestFit="1" customWidth="1"/>
    <col min="14618" max="14619" width="18.1796875" style="289" customWidth="1"/>
    <col min="14620" max="14832" width="9.26953125" style="289"/>
    <col min="14833" max="14833" width="28.36328125" style="289" customWidth="1"/>
    <col min="14834" max="14844" width="15.36328125" style="289" bestFit="1" customWidth="1"/>
    <col min="14845" max="14861" width="16.54296875" style="289" bestFit="1" customWidth="1"/>
    <col min="14862" max="14873" width="17.81640625" style="289" bestFit="1" customWidth="1"/>
    <col min="14874" max="14875" width="18.1796875" style="289" customWidth="1"/>
    <col min="14876" max="15088" width="9.26953125" style="289"/>
    <col min="15089" max="15089" width="28.36328125" style="289" customWidth="1"/>
    <col min="15090" max="15100" width="15.36328125" style="289" bestFit="1" customWidth="1"/>
    <col min="15101" max="15117" width="16.54296875" style="289" bestFit="1" customWidth="1"/>
    <col min="15118" max="15129" width="17.81640625" style="289" bestFit="1" customWidth="1"/>
    <col min="15130" max="15131" width="18.1796875" style="289" customWidth="1"/>
    <col min="15132" max="15344" width="9.26953125" style="289"/>
    <col min="15345" max="15345" width="28.36328125" style="289" customWidth="1"/>
    <col min="15346" max="15356" width="15.36328125" style="289" bestFit="1" customWidth="1"/>
    <col min="15357" max="15373" width="16.54296875" style="289" bestFit="1" customWidth="1"/>
    <col min="15374" max="15385" width="17.81640625" style="289" bestFit="1" customWidth="1"/>
    <col min="15386" max="15387" width="18.1796875" style="289" customWidth="1"/>
    <col min="15388" max="15600" width="9.26953125" style="289"/>
    <col min="15601" max="15601" width="28.36328125" style="289" customWidth="1"/>
    <col min="15602" max="15612" width="15.36328125" style="289" bestFit="1" customWidth="1"/>
    <col min="15613" max="15629" width="16.54296875" style="289" bestFit="1" customWidth="1"/>
    <col min="15630" max="15641" width="17.81640625" style="289" bestFit="1" customWidth="1"/>
    <col min="15642" max="15643" width="18.1796875" style="289" customWidth="1"/>
    <col min="15644" max="15856" width="9.26953125" style="289"/>
    <col min="15857" max="15857" width="28.36328125" style="289" customWidth="1"/>
    <col min="15858" max="15868" width="15.36328125" style="289" bestFit="1" customWidth="1"/>
    <col min="15869" max="15885" width="16.54296875" style="289" bestFit="1" customWidth="1"/>
    <col min="15886" max="15897" width="17.81640625" style="289" bestFit="1" customWidth="1"/>
    <col min="15898" max="15899" width="18.1796875" style="289" customWidth="1"/>
    <col min="15900" max="16112" width="9.26953125" style="289"/>
    <col min="16113" max="16113" width="28.36328125" style="289" customWidth="1"/>
    <col min="16114" max="16124" width="15.36328125" style="289" bestFit="1" customWidth="1"/>
    <col min="16125" max="16141" width="16.54296875" style="289" bestFit="1" customWidth="1"/>
    <col min="16142" max="16153" width="17.81640625" style="289" bestFit="1" customWidth="1"/>
    <col min="16154" max="16155" width="18.1796875" style="289" customWidth="1"/>
    <col min="16156" max="16384" width="9.26953125" style="289"/>
  </cols>
  <sheetData>
    <row r="1" spans="1:19" s="136" customFormat="1" ht="15" customHeight="1">
      <c r="A1" s="136" t="s">
        <v>1971</v>
      </c>
    </row>
    <row r="2" spans="1:19" s="136" customFormat="1" ht="15" customHeight="1">
      <c r="A2" s="1163" t="s">
        <v>1888</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c r="S3" s="7"/>
    </row>
    <row r="4" spans="1:19" ht="15" customHeight="1">
      <c r="A4" s="896" t="s">
        <v>1889</v>
      </c>
      <c r="B4" s="897">
        <v>73311.145701342815</v>
      </c>
      <c r="C4" s="897">
        <v>79490.984426682815</v>
      </c>
      <c r="D4" s="897">
        <v>87605.119109176318</v>
      </c>
      <c r="E4" s="897">
        <v>97934.703452056972</v>
      </c>
      <c r="F4" s="897">
        <v>114382.91519892994</v>
      </c>
      <c r="G4" s="897">
        <v>130160.90318996858</v>
      </c>
      <c r="H4" s="897">
        <v>148766.08449248868</v>
      </c>
      <c r="I4" s="897">
        <v>169522</v>
      </c>
      <c r="J4" s="897">
        <v>205400</v>
      </c>
      <c r="K4" s="897">
        <v>213707</v>
      </c>
      <c r="L4" s="897">
        <v>225396</v>
      </c>
      <c r="M4" s="897">
        <v>242647</v>
      </c>
      <c r="N4" s="897">
        <v>260349</v>
      </c>
      <c r="O4" s="897">
        <v>276507</v>
      </c>
      <c r="P4" s="897">
        <v>292343</v>
      </c>
      <c r="Q4" s="897">
        <v>306206</v>
      </c>
      <c r="S4" s="285" t="s">
        <v>13</v>
      </c>
    </row>
    <row r="5" spans="1:19" ht="15" customHeight="1">
      <c r="A5" s="896" t="s">
        <v>1890</v>
      </c>
      <c r="B5" s="897">
        <v>17445.622541760004</v>
      </c>
      <c r="C5" s="897">
        <v>18715.328906847328</v>
      </c>
      <c r="D5" s="897">
        <v>20540.036378937199</v>
      </c>
      <c r="E5" s="897">
        <v>22849.689525617719</v>
      </c>
      <c r="F5" s="897">
        <v>25692.698165712034</v>
      </c>
      <c r="G5" s="897">
        <v>27795.422497955482</v>
      </c>
      <c r="H5" s="897">
        <v>30123.579316370131</v>
      </c>
      <c r="I5" s="897">
        <v>31737</v>
      </c>
      <c r="J5" s="897">
        <v>35431</v>
      </c>
      <c r="K5" s="897">
        <v>40619</v>
      </c>
      <c r="L5" s="897">
        <v>42555</v>
      </c>
      <c r="M5" s="897">
        <v>44517</v>
      </c>
      <c r="N5" s="897">
        <v>46838</v>
      </c>
      <c r="O5" s="897">
        <v>54388</v>
      </c>
      <c r="P5" s="897">
        <v>58114</v>
      </c>
      <c r="Q5" s="897">
        <v>60686</v>
      </c>
      <c r="S5" s="499"/>
    </row>
    <row r="6" spans="1:19" ht="15" customHeight="1">
      <c r="A6" s="896" t="s">
        <v>1891</v>
      </c>
      <c r="B6" s="897">
        <v>31804.348908923632</v>
      </c>
      <c r="C6" s="897">
        <v>27860.517208125926</v>
      </c>
      <c r="D6" s="897">
        <v>31987.481886167672</v>
      </c>
      <c r="E6" s="897">
        <v>38429.183572848182</v>
      </c>
      <c r="F6" s="897">
        <v>44128.741758382239</v>
      </c>
      <c r="G6" s="897">
        <v>43385.155445914475</v>
      </c>
      <c r="H6" s="897">
        <v>56994.415614431797</v>
      </c>
      <c r="I6" s="897">
        <v>77282</v>
      </c>
      <c r="J6" s="897">
        <v>81366</v>
      </c>
      <c r="K6" s="897">
        <v>63908</v>
      </c>
      <c r="L6" s="897">
        <v>73824</v>
      </c>
      <c r="M6" s="897">
        <v>85315</v>
      </c>
      <c r="N6" s="897">
        <v>85239</v>
      </c>
      <c r="O6" s="897">
        <v>90415</v>
      </c>
      <c r="P6" s="897">
        <v>85387</v>
      </c>
      <c r="Q6" s="897">
        <v>83045</v>
      </c>
    </row>
    <row r="7" spans="1:19" ht="15" customHeight="1">
      <c r="A7" s="896" t="s">
        <v>1892</v>
      </c>
      <c r="B7" s="897">
        <v>74785.5</v>
      </c>
      <c r="C7" s="897">
        <v>91369</v>
      </c>
      <c r="D7" s="897">
        <v>89366.2</v>
      </c>
      <c r="E7" s="897">
        <v>90894.5</v>
      </c>
      <c r="F7" s="897">
        <v>96466</v>
      </c>
      <c r="G7" s="897">
        <v>112969</v>
      </c>
      <c r="H7" s="897">
        <v>128994</v>
      </c>
      <c r="I7" s="897">
        <v>142580</v>
      </c>
      <c r="J7" s="897">
        <v>145170</v>
      </c>
      <c r="K7" s="897">
        <v>139101</v>
      </c>
      <c r="L7" s="897">
        <v>157790</v>
      </c>
      <c r="M7" s="897">
        <v>173405</v>
      </c>
      <c r="N7" s="897">
        <v>188619</v>
      </c>
      <c r="O7" s="897">
        <v>180305</v>
      </c>
      <c r="P7" s="897">
        <v>200198</v>
      </c>
      <c r="Q7" s="897">
        <v>200825</v>
      </c>
    </row>
    <row r="8" spans="1:19" ht="15" customHeight="1">
      <c r="A8" s="896" t="s">
        <v>1893</v>
      </c>
      <c r="B8" s="897">
        <v>74937.5</v>
      </c>
      <c r="C8" s="897">
        <v>83043</v>
      </c>
      <c r="D8" s="897">
        <v>84442.5</v>
      </c>
      <c r="E8" s="897">
        <v>87817.5</v>
      </c>
      <c r="F8" s="897">
        <v>99763</v>
      </c>
      <c r="G8" s="897">
        <v>122916</v>
      </c>
      <c r="H8" s="897">
        <v>151434</v>
      </c>
      <c r="I8" s="897">
        <v>165910</v>
      </c>
      <c r="J8" s="897">
        <v>183113</v>
      </c>
      <c r="K8" s="897">
        <v>165579</v>
      </c>
      <c r="L8" s="897">
        <v>191609</v>
      </c>
      <c r="M8" s="897">
        <v>215234</v>
      </c>
      <c r="N8" s="897">
        <v>230401</v>
      </c>
      <c r="O8" s="897">
        <v>229219</v>
      </c>
      <c r="P8" s="897">
        <v>243980</v>
      </c>
      <c r="Q8" s="897">
        <v>241239</v>
      </c>
    </row>
    <row r="9" spans="1:19" s="136" customFormat="1" ht="15" customHeight="1">
      <c r="A9" s="898" t="s">
        <v>1857</v>
      </c>
      <c r="B9" s="899">
        <v>122409.11715202645</v>
      </c>
      <c r="C9" s="899">
        <v>134392.83054165606</v>
      </c>
      <c r="D9" s="899">
        <v>145056.3373742812</v>
      </c>
      <c r="E9" s="899">
        <v>162290.57655052288</v>
      </c>
      <c r="F9" s="899">
        <v>180907.3551230242</v>
      </c>
      <c r="G9" s="899">
        <v>191394.48113383853</v>
      </c>
      <c r="H9" s="899">
        <v>213444.07942329062</v>
      </c>
      <c r="I9" s="899">
        <v>255211</v>
      </c>
      <c r="J9" s="899">
        <v>284254</v>
      </c>
      <c r="K9" s="899">
        <v>291756</v>
      </c>
      <c r="L9" s="899">
        <v>307956</v>
      </c>
      <c r="M9" s="899">
        <v>330650</v>
      </c>
      <c r="N9" s="899">
        <v>350644</v>
      </c>
      <c r="O9" s="899">
        <v>372396</v>
      </c>
      <c r="P9" s="899">
        <v>392062</v>
      </c>
      <c r="Q9" s="899">
        <v>409523</v>
      </c>
    </row>
    <row r="11" spans="1:19" ht="15" customHeight="1">
      <c r="A11" s="289" t="s">
        <v>1969</v>
      </c>
    </row>
    <row r="21" ht="16" customHeight="1"/>
    <row r="22" ht="16" customHeight="1"/>
    <row r="37" ht="16" customHeight="1"/>
    <row r="38" ht="16" customHeight="1"/>
  </sheetData>
  <mergeCells count="2">
    <mergeCell ref="A2:A3"/>
    <mergeCell ref="B2:Q2"/>
  </mergeCells>
  <hyperlinks>
    <hyperlink ref="S4" location="'Content Page'!A1" display="Back to Content Page"/>
  </hyperlinks>
  <pageMargins left="0.7" right="0.7" top="0.75" bottom="0.75" header="0.3" footer="0.3"/>
  <pageSetup orientation="portrait" r:id="rId1"/>
  <drawing r:id="rId2"/>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4"/>
  <sheetViews>
    <sheetView zoomScale="91" zoomScaleNormal="91" workbookViewId="0">
      <selection activeCell="A9" sqref="A9"/>
    </sheetView>
  </sheetViews>
  <sheetFormatPr defaultRowHeight="15" customHeight="1"/>
  <cols>
    <col min="1" max="1" width="53.1796875" style="289" customWidth="1"/>
    <col min="2" max="17" width="9.7265625" style="289" customWidth="1"/>
    <col min="18" max="25" width="17.81640625" style="289" bestFit="1" customWidth="1"/>
    <col min="26" max="27" width="18.1796875" style="289" customWidth="1"/>
    <col min="28" max="240" width="9.26953125" style="289"/>
    <col min="241" max="241" width="28.36328125" style="289" customWidth="1"/>
    <col min="242" max="252" width="15.36328125" style="289" bestFit="1" customWidth="1"/>
    <col min="253" max="269" width="16.54296875" style="289" bestFit="1" customWidth="1"/>
    <col min="270" max="281" width="17.81640625" style="289" bestFit="1" customWidth="1"/>
    <col min="282" max="283" width="18.1796875" style="289" customWidth="1"/>
    <col min="284" max="496" width="9.26953125" style="289"/>
    <col min="497" max="497" width="28.36328125" style="289" customWidth="1"/>
    <col min="498" max="508" width="15.36328125" style="289" bestFit="1" customWidth="1"/>
    <col min="509" max="525" width="16.54296875" style="289" bestFit="1" customWidth="1"/>
    <col min="526" max="537" width="17.81640625" style="289" bestFit="1" customWidth="1"/>
    <col min="538" max="539" width="18.1796875" style="289" customWidth="1"/>
    <col min="540" max="752" width="9.26953125" style="289"/>
    <col min="753" max="753" width="28.36328125" style="289" customWidth="1"/>
    <col min="754" max="764" width="15.36328125" style="289" bestFit="1" customWidth="1"/>
    <col min="765" max="781" width="16.54296875" style="289" bestFit="1" customWidth="1"/>
    <col min="782" max="793" width="17.81640625" style="289" bestFit="1" customWidth="1"/>
    <col min="794" max="795" width="18.1796875" style="289" customWidth="1"/>
    <col min="796" max="1008" width="9.26953125" style="289"/>
    <col min="1009" max="1009" width="28.36328125" style="289" customWidth="1"/>
    <col min="1010" max="1020" width="15.36328125" style="289" bestFit="1" customWidth="1"/>
    <col min="1021" max="1037" width="16.54296875" style="289" bestFit="1" customWidth="1"/>
    <col min="1038" max="1049" width="17.81640625" style="289" bestFit="1" customWidth="1"/>
    <col min="1050" max="1051" width="18.1796875" style="289" customWidth="1"/>
    <col min="1052" max="1264" width="9.26953125" style="289"/>
    <col min="1265" max="1265" width="28.36328125" style="289" customWidth="1"/>
    <col min="1266" max="1276" width="15.36328125" style="289" bestFit="1" customWidth="1"/>
    <col min="1277" max="1293" width="16.54296875" style="289" bestFit="1" customWidth="1"/>
    <col min="1294" max="1305" width="17.81640625" style="289" bestFit="1" customWidth="1"/>
    <col min="1306" max="1307" width="18.1796875" style="289" customWidth="1"/>
    <col min="1308" max="1520" width="9.26953125" style="289"/>
    <col min="1521" max="1521" width="28.36328125" style="289" customWidth="1"/>
    <col min="1522" max="1532" width="15.36328125" style="289" bestFit="1" customWidth="1"/>
    <col min="1533" max="1549" width="16.54296875" style="289" bestFit="1" customWidth="1"/>
    <col min="1550" max="1561" width="17.81640625" style="289" bestFit="1" customWidth="1"/>
    <col min="1562" max="1563" width="18.1796875" style="289" customWidth="1"/>
    <col min="1564" max="1776" width="9.26953125" style="289"/>
    <col min="1777" max="1777" width="28.36328125" style="289" customWidth="1"/>
    <col min="1778" max="1788" width="15.36328125" style="289" bestFit="1" customWidth="1"/>
    <col min="1789" max="1805" width="16.54296875" style="289" bestFit="1" customWidth="1"/>
    <col min="1806" max="1817" width="17.81640625" style="289" bestFit="1" customWidth="1"/>
    <col min="1818" max="1819" width="18.1796875" style="289" customWidth="1"/>
    <col min="1820" max="2032" width="9.26953125" style="289"/>
    <col min="2033" max="2033" width="28.36328125" style="289" customWidth="1"/>
    <col min="2034" max="2044" width="15.36328125" style="289" bestFit="1" customWidth="1"/>
    <col min="2045" max="2061" width="16.54296875" style="289" bestFit="1" customWidth="1"/>
    <col min="2062" max="2073" width="17.81640625" style="289" bestFit="1" customWidth="1"/>
    <col min="2074" max="2075" width="18.1796875" style="289" customWidth="1"/>
    <col min="2076" max="2288" width="9.26953125" style="289"/>
    <col min="2289" max="2289" width="28.36328125" style="289" customWidth="1"/>
    <col min="2290" max="2300" width="15.36328125" style="289" bestFit="1" customWidth="1"/>
    <col min="2301" max="2317" width="16.54296875" style="289" bestFit="1" customWidth="1"/>
    <col min="2318" max="2329" width="17.81640625" style="289" bestFit="1" customWidth="1"/>
    <col min="2330" max="2331" width="18.1796875" style="289" customWidth="1"/>
    <col min="2332" max="2544" width="9.26953125" style="289"/>
    <col min="2545" max="2545" width="28.36328125" style="289" customWidth="1"/>
    <col min="2546" max="2556" width="15.36328125" style="289" bestFit="1" customWidth="1"/>
    <col min="2557" max="2573" width="16.54296875" style="289" bestFit="1" customWidth="1"/>
    <col min="2574" max="2585" width="17.81640625" style="289" bestFit="1" customWidth="1"/>
    <col min="2586" max="2587" width="18.1796875" style="289" customWidth="1"/>
    <col min="2588" max="2800" width="9.26953125" style="289"/>
    <col min="2801" max="2801" width="28.36328125" style="289" customWidth="1"/>
    <col min="2802" max="2812" width="15.36328125" style="289" bestFit="1" customWidth="1"/>
    <col min="2813" max="2829" width="16.54296875" style="289" bestFit="1" customWidth="1"/>
    <col min="2830" max="2841" width="17.81640625" style="289" bestFit="1" customWidth="1"/>
    <col min="2842" max="2843" width="18.1796875" style="289" customWidth="1"/>
    <col min="2844" max="3056" width="9.26953125" style="289"/>
    <col min="3057" max="3057" width="28.36328125" style="289" customWidth="1"/>
    <col min="3058" max="3068" width="15.36328125" style="289" bestFit="1" customWidth="1"/>
    <col min="3069" max="3085" width="16.54296875" style="289" bestFit="1" customWidth="1"/>
    <col min="3086" max="3097" width="17.81640625" style="289" bestFit="1" customWidth="1"/>
    <col min="3098" max="3099" width="18.1796875" style="289" customWidth="1"/>
    <col min="3100" max="3312" width="9.26953125" style="289"/>
    <col min="3313" max="3313" width="28.36328125" style="289" customWidth="1"/>
    <col min="3314" max="3324" width="15.36328125" style="289" bestFit="1" customWidth="1"/>
    <col min="3325" max="3341" width="16.54296875" style="289" bestFit="1" customWidth="1"/>
    <col min="3342" max="3353" width="17.81640625" style="289" bestFit="1" customWidth="1"/>
    <col min="3354" max="3355" width="18.1796875" style="289" customWidth="1"/>
    <col min="3356" max="3568" width="9.26953125" style="289"/>
    <col min="3569" max="3569" width="28.36328125" style="289" customWidth="1"/>
    <col min="3570" max="3580" width="15.36328125" style="289" bestFit="1" customWidth="1"/>
    <col min="3581" max="3597" width="16.54296875" style="289" bestFit="1" customWidth="1"/>
    <col min="3598" max="3609" width="17.81640625" style="289" bestFit="1" customWidth="1"/>
    <col min="3610" max="3611" width="18.1796875" style="289" customWidth="1"/>
    <col min="3612" max="3824" width="9.26953125" style="289"/>
    <col min="3825" max="3825" width="28.36328125" style="289" customWidth="1"/>
    <col min="3826" max="3836" width="15.36328125" style="289" bestFit="1" customWidth="1"/>
    <col min="3837" max="3853" width="16.54296875" style="289" bestFit="1" customWidth="1"/>
    <col min="3854" max="3865" width="17.81640625" style="289" bestFit="1" customWidth="1"/>
    <col min="3866" max="3867" width="18.1796875" style="289" customWidth="1"/>
    <col min="3868" max="4080" width="9.26953125" style="289"/>
    <col min="4081" max="4081" width="28.36328125" style="289" customWidth="1"/>
    <col min="4082" max="4092" width="15.36328125" style="289" bestFit="1" customWidth="1"/>
    <col min="4093" max="4109" width="16.54296875" style="289" bestFit="1" customWidth="1"/>
    <col min="4110" max="4121" width="17.81640625" style="289" bestFit="1" customWidth="1"/>
    <col min="4122" max="4123" width="18.1796875" style="289" customWidth="1"/>
    <col min="4124" max="4336" width="9.26953125" style="289"/>
    <col min="4337" max="4337" width="28.36328125" style="289" customWidth="1"/>
    <col min="4338" max="4348" width="15.36328125" style="289" bestFit="1" customWidth="1"/>
    <col min="4349" max="4365" width="16.54296875" style="289" bestFit="1" customWidth="1"/>
    <col min="4366" max="4377" width="17.81640625" style="289" bestFit="1" customWidth="1"/>
    <col min="4378" max="4379" width="18.1796875" style="289" customWidth="1"/>
    <col min="4380" max="4592" width="9.26953125" style="289"/>
    <col min="4593" max="4593" width="28.36328125" style="289" customWidth="1"/>
    <col min="4594" max="4604" width="15.36328125" style="289" bestFit="1" customWidth="1"/>
    <col min="4605" max="4621" width="16.54296875" style="289" bestFit="1" customWidth="1"/>
    <col min="4622" max="4633" width="17.81640625" style="289" bestFit="1" customWidth="1"/>
    <col min="4634" max="4635" width="18.1796875" style="289" customWidth="1"/>
    <col min="4636" max="4848" width="9.26953125" style="289"/>
    <col min="4849" max="4849" width="28.36328125" style="289" customWidth="1"/>
    <col min="4850" max="4860" width="15.36328125" style="289" bestFit="1" customWidth="1"/>
    <col min="4861" max="4877" width="16.54296875" style="289" bestFit="1" customWidth="1"/>
    <col min="4878" max="4889" width="17.81640625" style="289" bestFit="1" customWidth="1"/>
    <col min="4890" max="4891" width="18.1796875" style="289" customWidth="1"/>
    <col min="4892" max="5104" width="9.26953125" style="289"/>
    <col min="5105" max="5105" width="28.36328125" style="289" customWidth="1"/>
    <col min="5106" max="5116" width="15.36328125" style="289" bestFit="1" customWidth="1"/>
    <col min="5117" max="5133" width="16.54296875" style="289" bestFit="1" customWidth="1"/>
    <col min="5134" max="5145" width="17.81640625" style="289" bestFit="1" customWidth="1"/>
    <col min="5146" max="5147" width="18.1796875" style="289" customWidth="1"/>
    <col min="5148" max="5360" width="9.26953125" style="289"/>
    <col min="5361" max="5361" width="28.36328125" style="289" customWidth="1"/>
    <col min="5362" max="5372" width="15.36328125" style="289" bestFit="1" customWidth="1"/>
    <col min="5373" max="5389" width="16.54296875" style="289" bestFit="1" customWidth="1"/>
    <col min="5390" max="5401" width="17.81640625" style="289" bestFit="1" customWidth="1"/>
    <col min="5402" max="5403" width="18.1796875" style="289" customWidth="1"/>
    <col min="5404" max="5616" width="9.26953125" style="289"/>
    <col min="5617" max="5617" width="28.36328125" style="289" customWidth="1"/>
    <col min="5618" max="5628" width="15.36328125" style="289" bestFit="1" customWidth="1"/>
    <col min="5629" max="5645" width="16.54296875" style="289" bestFit="1" customWidth="1"/>
    <col min="5646" max="5657" width="17.81640625" style="289" bestFit="1" customWidth="1"/>
    <col min="5658" max="5659" width="18.1796875" style="289" customWidth="1"/>
    <col min="5660" max="5872" width="9.26953125" style="289"/>
    <col min="5873" max="5873" width="28.36328125" style="289" customWidth="1"/>
    <col min="5874" max="5884" width="15.36328125" style="289" bestFit="1" customWidth="1"/>
    <col min="5885" max="5901" width="16.54296875" style="289" bestFit="1" customWidth="1"/>
    <col min="5902" max="5913" width="17.81640625" style="289" bestFit="1" customWidth="1"/>
    <col min="5914" max="5915" width="18.1796875" style="289" customWidth="1"/>
    <col min="5916" max="6128" width="9.26953125" style="289"/>
    <col min="6129" max="6129" width="28.36328125" style="289" customWidth="1"/>
    <col min="6130" max="6140" width="15.36328125" style="289" bestFit="1" customWidth="1"/>
    <col min="6141" max="6157" width="16.54296875" style="289" bestFit="1" customWidth="1"/>
    <col min="6158" max="6169" width="17.81640625" style="289" bestFit="1" customWidth="1"/>
    <col min="6170" max="6171" width="18.1796875" style="289" customWidth="1"/>
    <col min="6172" max="6384" width="9.26953125" style="289"/>
    <col min="6385" max="6385" width="28.36328125" style="289" customWidth="1"/>
    <col min="6386" max="6396" width="15.36328125" style="289" bestFit="1" customWidth="1"/>
    <col min="6397" max="6413" width="16.54296875" style="289" bestFit="1" customWidth="1"/>
    <col min="6414" max="6425" width="17.81640625" style="289" bestFit="1" customWidth="1"/>
    <col min="6426" max="6427" width="18.1796875" style="289" customWidth="1"/>
    <col min="6428" max="6640" width="9.26953125" style="289"/>
    <col min="6641" max="6641" width="28.36328125" style="289" customWidth="1"/>
    <col min="6642" max="6652" width="15.36328125" style="289" bestFit="1" customWidth="1"/>
    <col min="6653" max="6669" width="16.54296875" style="289" bestFit="1" customWidth="1"/>
    <col min="6670" max="6681" width="17.81640625" style="289" bestFit="1" customWidth="1"/>
    <col min="6682" max="6683" width="18.1796875" style="289" customWidth="1"/>
    <col min="6684" max="6896" width="9.26953125" style="289"/>
    <col min="6897" max="6897" width="28.36328125" style="289" customWidth="1"/>
    <col min="6898" max="6908" width="15.36328125" style="289" bestFit="1" customWidth="1"/>
    <col min="6909" max="6925" width="16.54296875" style="289" bestFit="1" customWidth="1"/>
    <col min="6926" max="6937" width="17.81640625" style="289" bestFit="1" customWidth="1"/>
    <col min="6938" max="6939" width="18.1796875" style="289" customWidth="1"/>
    <col min="6940" max="7152" width="9.26953125" style="289"/>
    <col min="7153" max="7153" width="28.36328125" style="289" customWidth="1"/>
    <col min="7154" max="7164" width="15.36328125" style="289" bestFit="1" customWidth="1"/>
    <col min="7165" max="7181" width="16.54296875" style="289" bestFit="1" customWidth="1"/>
    <col min="7182" max="7193" width="17.81640625" style="289" bestFit="1" customWidth="1"/>
    <col min="7194" max="7195" width="18.1796875" style="289" customWidth="1"/>
    <col min="7196" max="7408" width="9.26953125" style="289"/>
    <col min="7409" max="7409" width="28.36328125" style="289" customWidth="1"/>
    <col min="7410" max="7420" width="15.36328125" style="289" bestFit="1" customWidth="1"/>
    <col min="7421" max="7437" width="16.54296875" style="289" bestFit="1" customWidth="1"/>
    <col min="7438" max="7449" width="17.81640625" style="289" bestFit="1" customWidth="1"/>
    <col min="7450" max="7451" width="18.1796875" style="289" customWidth="1"/>
    <col min="7452" max="7664" width="9.26953125" style="289"/>
    <col min="7665" max="7665" width="28.36328125" style="289" customWidth="1"/>
    <col min="7666" max="7676" width="15.36328125" style="289" bestFit="1" customWidth="1"/>
    <col min="7677" max="7693" width="16.54296875" style="289" bestFit="1" customWidth="1"/>
    <col min="7694" max="7705" width="17.81640625" style="289" bestFit="1" customWidth="1"/>
    <col min="7706" max="7707" width="18.1796875" style="289" customWidth="1"/>
    <col min="7708" max="7920" width="9.26953125" style="289"/>
    <col min="7921" max="7921" width="28.36328125" style="289" customWidth="1"/>
    <col min="7922" max="7932" width="15.36328125" style="289" bestFit="1" customWidth="1"/>
    <col min="7933" max="7949" width="16.54296875" style="289" bestFit="1" customWidth="1"/>
    <col min="7950" max="7961" width="17.81640625" style="289" bestFit="1" customWidth="1"/>
    <col min="7962" max="7963" width="18.1796875" style="289" customWidth="1"/>
    <col min="7964" max="8176" width="9.26953125" style="289"/>
    <col min="8177" max="8177" width="28.36328125" style="289" customWidth="1"/>
    <col min="8178" max="8188" width="15.36328125" style="289" bestFit="1" customWidth="1"/>
    <col min="8189" max="8205" width="16.54296875" style="289" bestFit="1" customWidth="1"/>
    <col min="8206" max="8217" width="17.81640625" style="289" bestFit="1" customWidth="1"/>
    <col min="8218" max="8219" width="18.1796875" style="289" customWidth="1"/>
    <col min="8220" max="8432" width="9.26953125" style="289"/>
    <col min="8433" max="8433" width="28.36328125" style="289" customWidth="1"/>
    <col min="8434" max="8444" width="15.36328125" style="289" bestFit="1" customWidth="1"/>
    <col min="8445" max="8461" width="16.54296875" style="289" bestFit="1" customWidth="1"/>
    <col min="8462" max="8473" width="17.81640625" style="289" bestFit="1" customWidth="1"/>
    <col min="8474" max="8475" width="18.1796875" style="289" customWidth="1"/>
    <col min="8476" max="8688" width="9.26953125" style="289"/>
    <col min="8689" max="8689" width="28.36328125" style="289" customWidth="1"/>
    <col min="8690" max="8700" width="15.36328125" style="289" bestFit="1" customWidth="1"/>
    <col min="8701" max="8717" width="16.54296875" style="289" bestFit="1" customWidth="1"/>
    <col min="8718" max="8729" width="17.81640625" style="289" bestFit="1" customWidth="1"/>
    <col min="8730" max="8731" width="18.1796875" style="289" customWidth="1"/>
    <col min="8732" max="8944" width="9.26953125" style="289"/>
    <col min="8945" max="8945" width="28.36328125" style="289" customWidth="1"/>
    <col min="8946" max="8956" width="15.36328125" style="289" bestFit="1" customWidth="1"/>
    <col min="8957" max="8973" width="16.54296875" style="289" bestFit="1" customWidth="1"/>
    <col min="8974" max="8985" width="17.81640625" style="289" bestFit="1" customWidth="1"/>
    <col min="8986" max="8987" width="18.1796875" style="289" customWidth="1"/>
    <col min="8988" max="9200" width="9.26953125" style="289"/>
    <col min="9201" max="9201" width="28.36328125" style="289" customWidth="1"/>
    <col min="9202" max="9212" width="15.36328125" style="289" bestFit="1" customWidth="1"/>
    <col min="9213" max="9229" width="16.54296875" style="289" bestFit="1" customWidth="1"/>
    <col min="9230" max="9241" width="17.81640625" style="289" bestFit="1" customWidth="1"/>
    <col min="9242" max="9243" width="18.1796875" style="289" customWidth="1"/>
    <col min="9244" max="9456" width="9.26953125" style="289"/>
    <col min="9457" max="9457" width="28.36328125" style="289" customWidth="1"/>
    <col min="9458" max="9468" width="15.36328125" style="289" bestFit="1" customWidth="1"/>
    <col min="9469" max="9485" width="16.54296875" style="289" bestFit="1" customWidth="1"/>
    <col min="9486" max="9497" width="17.81640625" style="289" bestFit="1" customWidth="1"/>
    <col min="9498" max="9499" width="18.1796875" style="289" customWidth="1"/>
    <col min="9500" max="9712" width="9.26953125" style="289"/>
    <col min="9713" max="9713" width="28.36328125" style="289" customWidth="1"/>
    <col min="9714" max="9724" width="15.36328125" style="289" bestFit="1" customWidth="1"/>
    <col min="9725" max="9741" width="16.54296875" style="289" bestFit="1" customWidth="1"/>
    <col min="9742" max="9753" width="17.81640625" style="289" bestFit="1" customWidth="1"/>
    <col min="9754" max="9755" width="18.1796875" style="289" customWidth="1"/>
    <col min="9756" max="9968" width="9.26953125" style="289"/>
    <col min="9969" max="9969" width="28.36328125" style="289" customWidth="1"/>
    <col min="9970" max="9980" width="15.36328125" style="289" bestFit="1" customWidth="1"/>
    <col min="9981" max="9997" width="16.54296875" style="289" bestFit="1" customWidth="1"/>
    <col min="9998" max="10009" width="17.81640625" style="289" bestFit="1" customWidth="1"/>
    <col min="10010" max="10011" width="18.1796875" style="289" customWidth="1"/>
    <col min="10012" max="10224" width="9.26953125" style="289"/>
    <col min="10225" max="10225" width="28.36328125" style="289" customWidth="1"/>
    <col min="10226" max="10236" width="15.36328125" style="289" bestFit="1" customWidth="1"/>
    <col min="10237" max="10253" width="16.54296875" style="289" bestFit="1" customWidth="1"/>
    <col min="10254" max="10265" width="17.81640625" style="289" bestFit="1" customWidth="1"/>
    <col min="10266" max="10267" width="18.1796875" style="289" customWidth="1"/>
    <col min="10268" max="10480" width="9.26953125" style="289"/>
    <col min="10481" max="10481" width="28.36328125" style="289" customWidth="1"/>
    <col min="10482" max="10492" width="15.36328125" style="289" bestFit="1" customWidth="1"/>
    <col min="10493" max="10509" width="16.54296875" style="289" bestFit="1" customWidth="1"/>
    <col min="10510" max="10521" width="17.81640625" style="289" bestFit="1" customWidth="1"/>
    <col min="10522" max="10523" width="18.1796875" style="289" customWidth="1"/>
    <col min="10524" max="10736" width="9.26953125" style="289"/>
    <col min="10737" max="10737" width="28.36328125" style="289" customWidth="1"/>
    <col min="10738" max="10748" width="15.36328125" style="289" bestFit="1" customWidth="1"/>
    <col min="10749" max="10765" width="16.54296875" style="289" bestFit="1" customWidth="1"/>
    <col min="10766" max="10777" width="17.81640625" style="289" bestFit="1" customWidth="1"/>
    <col min="10778" max="10779" width="18.1796875" style="289" customWidth="1"/>
    <col min="10780" max="10992" width="9.26953125" style="289"/>
    <col min="10993" max="10993" width="28.36328125" style="289" customWidth="1"/>
    <col min="10994" max="11004" width="15.36328125" style="289" bestFit="1" customWidth="1"/>
    <col min="11005" max="11021" width="16.54296875" style="289" bestFit="1" customWidth="1"/>
    <col min="11022" max="11033" width="17.81640625" style="289" bestFit="1" customWidth="1"/>
    <col min="11034" max="11035" width="18.1796875" style="289" customWidth="1"/>
    <col min="11036" max="11248" width="9.26953125" style="289"/>
    <col min="11249" max="11249" width="28.36328125" style="289" customWidth="1"/>
    <col min="11250" max="11260" width="15.36328125" style="289" bestFit="1" customWidth="1"/>
    <col min="11261" max="11277" width="16.54296875" style="289" bestFit="1" customWidth="1"/>
    <col min="11278" max="11289" width="17.81640625" style="289" bestFit="1" customWidth="1"/>
    <col min="11290" max="11291" width="18.1796875" style="289" customWidth="1"/>
    <col min="11292" max="11504" width="9.26953125" style="289"/>
    <col min="11505" max="11505" width="28.36328125" style="289" customWidth="1"/>
    <col min="11506" max="11516" width="15.36328125" style="289" bestFit="1" customWidth="1"/>
    <col min="11517" max="11533" width="16.54296875" style="289" bestFit="1" customWidth="1"/>
    <col min="11534" max="11545" width="17.81640625" style="289" bestFit="1" customWidth="1"/>
    <col min="11546" max="11547" width="18.1796875" style="289" customWidth="1"/>
    <col min="11548" max="11760" width="9.26953125" style="289"/>
    <col min="11761" max="11761" width="28.36328125" style="289" customWidth="1"/>
    <col min="11762" max="11772" width="15.36328125" style="289" bestFit="1" customWidth="1"/>
    <col min="11773" max="11789" width="16.54296875" style="289" bestFit="1" customWidth="1"/>
    <col min="11790" max="11801" width="17.81640625" style="289" bestFit="1" customWidth="1"/>
    <col min="11802" max="11803" width="18.1796875" style="289" customWidth="1"/>
    <col min="11804" max="12016" width="9.26953125" style="289"/>
    <col min="12017" max="12017" width="28.36328125" style="289" customWidth="1"/>
    <col min="12018" max="12028" width="15.36328125" style="289" bestFit="1" customWidth="1"/>
    <col min="12029" max="12045" width="16.54296875" style="289" bestFit="1" customWidth="1"/>
    <col min="12046" max="12057" width="17.81640625" style="289" bestFit="1" customWidth="1"/>
    <col min="12058" max="12059" width="18.1796875" style="289" customWidth="1"/>
    <col min="12060" max="12272" width="9.26953125" style="289"/>
    <col min="12273" max="12273" width="28.36328125" style="289" customWidth="1"/>
    <col min="12274" max="12284" width="15.36328125" style="289" bestFit="1" customWidth="1"/>
    <col min="12285" max="12301" width="16.54296875" style="289" bestFit="1" customWidth="1"/>
    <col min="12302" max="12313" width="17.81640625" style="289" bestFit="1" customWidth="1"/>
    <col min="12314" max="12315" width="18.1796875" style="289" customWidth="1"/>
    <col min="12316" max="12528" width="9.26953125" style="289"/>
    <col min="12529" max="12529" width="28.36328125" style="289" customWidth="1"/>
    <col min="12530" max="12540" width="15.36328125" style="289" bestFit="1" customWidth="1"/>
    <col min="12541" max="12557" width="16.54296875" style="289" bestFit="1" customWidth="1"/>
    <col min="12558" max="12569" width="17.81640625" style="289" bestFit="1" customWidth="1"/>
    <col min="12570" max="12571" width="18.1796875" style="289" customWidth="1"/>
    <col min="12572" max="12784" width="9.26953125" style="289"/>
    <col min="12785" max="12785" width="28.36328125" style="289" customWidth="1"/>
    <col min="12786" max="12796" width="15.36328125" style="289" bestFit="1" customWidth="1"/>
    <col min="12797" max="12813" width="16.54296875" style="289" bestFit="1" customWidth="1"/>
    <col min="12814" max="12825" width="17.81640625" style="289" bestFit="1" customWidth="1"/>
    <col min="12826" max="12827" width="18.1796875" style="289" customWidth="1"/>
    <col min="12828" max="13040" width="9.26953125" style="289"/>
    <col min="13041" max="13041" width="28.36328125" style="289" customWidth="1"/>
    <col min="13042" max="13052" width="15.36328125" style="289" bestFit="1" customWidth="1"/>
    <col min="13053" max="13069" width="16.54296875" style="289" bestFit="1" customWidth="1"/>
    <col min="13070" max="13081" width="17.81640625" style="289" bestFit="1" customWidth="1"/>
    <col min="13082" max="13083" width="18.1796875" style="289" customWidth="1"/>
    <col min="13084" max="13296" width="9.26953125" style="289"/>
    <col min="13297" max="13297" width="28.36328125" style="289" customWidth="1"/>
    <col min="13298" max="13308" width="15.36328125" style="289" bestFit="1" customWidth="1"/>
    <col min="13309" max="13325" width="16.54296875" style="289" bestFit="1" customWidth="1"/>
    <col min="13326" max="13337" width="17.81640625" style="289" bestFit="1" customWidth="1"/>
    <col min="13338" max="13339" width="18.1796875" style="289" customWidth="1"/>
    <col min="13340" max="13552" width="9.26953125" style="289"/>
    <col min="13553" max="13553" width="28.36328125" style="289" customWidth="1"/>
    <col min="13554" max="13564" width="15.36328125" style="289" bestFit="1" customWidth="1"/>
    <col min="13565" max="13581" width="16.54296875" style="289" bestFit="1" customWidth="1"/>
    <col min="13582" max="13593" width="17.81640625" style="289" bestFit="1" customWidth="1"/>
    <col min="13594" max="13595" width="18.1796875" style="289" customWidth="1"/>
    <col min="13596" max="13808" width="9.26953125" style="289"/>
    <col min="13809" max="13809" width="28.36328125" style="289" customWidth="1"/>
    <col min="13810" max="13820" width="15.36328125" style="289" bestFit="1" customWidth="1"/>
    <col min="13821" max="13837" width="16.54296875" style="289" bestFit="1" customWidth="1"/>
    <col min="13838" max="13849" width="17.81640625" style="289" bestFit="1" customWidth="1"/>
    <col min="13850" max="13851" width="18.1796875" style="289" customWidth="1"/>
    <col min="13852" max="14064" width="9.26953125" style="289"/>
    <col min="14065" max="14065" width="28.36328125" style="289" customWidth="1"/>
    <col min="14066" max="14076" width="15.36328125" style="289" bestFit="1" customWidth="1"/>
    <col min="14077" max="14093" width="16.54296875" style="289" bestFit="1" customWidth="1"/>
    <col min="14094" max="14105" width="17.81640625" style="289" bestFit="1" customWidth="1"/>
    <col min="14106" max="14107" width="18.1796875" style="289" customWidth="1"/>
    <col min="14108" max="14320" width="9.26953125" style="289"/>
    <col min="14321" max="14321" width="28.36328125" style="289" customWidth="1"/>
    <col min="14322" max="14332" width="15.36328125" style="289" bestFit="1" customWidth="1"/>
    <col min="14333" max="14349" width="16.54296875" style="289" bestFit="1" customWidth="1"/>
    <col min="14350" max="14361" width="17.81640625" style="289" bestFit="1" customWidth="1"/>
    <col min="14362" max="14363" width="18.1796875" style="289" customWidth="1"/>
    <col min="14364" max="14576" width="9.26953125" style="289"/>
    <col min="14577" max="14577" width="28.36328125" style="289" customWidth="1"/>
    <col min="14578" max="14588" width="15.36328125" style="289" bestFit="1" customWidth="1"/>
    <col min="14589" max="14605" width="16.54296875" style="289" bestFit="1" customWidth="1"/>
    <col min="14606" max="14617" width="17.81640625" style="289" bestFit="1" customWidth="1"/>
    <col min="14618" max="14619" width="18.1796875" style="289" customWidth="1"/>
    <col min="14620" max="14832" width="9.26953125" style="289"/>
    <col min="14833" max="14833" width="28.36328125" style="289" customWidth="1"/>
    <col min="14834" max="14844" width="15.36328125" style="289" bestFit="1" customWidth="1"/>
    <col min="14845" max="14861" width="16.54296875" style="289" bestFit="1" customWidth="1"/>
    <col min="14862" max="14873" width="17.81640625" style="289" bestFit="1" customWidth="1"/>
    <col min="14874" max="14875" width="18.1796875" style="289" customWidth="1"/>
    <col min="14876" max="15088" width="9.26953125" style="289"/>
    <col min="15089" max="15089" width="28.36328125" style="289" customWidth="1"/>
    <col min="15090" max="15100" width="15.36328125" style="289" bestFit="1" customWidth="1"/>
    <col min="15101" max="15117" width="16.54296875" style="289" bestFit="1" customWidth="1"/>
    <col min="15118" max="15129" width="17.81640625" style="289" bestFit="1" customWidth="1"/>
    <col min="15130" max="15131" width="18.1796875" style="289" customWidth="1"/>
    <col min="15132" max="15344" width="9.26953125" style="289"/>
    <col min="15345" max="15345" width="28.36328125" style="289" customWidth="1"/>
    <col min="15346" max="15356" width="15.36328125" style="289" bestFit="1" customWidth="1"/>
    <col min="15357" max="15373" width="16.54296875" style="289" bestFit="1" customWidth="1"/>
    <col min="15374" max="15385" width="17.81640625" style="289" bestFit="1" customWidth="1"/>
    <col min="15386" max="15387" width="18.1796875" style="289" customWidth="1"/>
    <col min="15388" max="15600" width="9.26953125" style="289"/>
    <col min="15601" max="15601" width="28.36328125" style="289" customWidth="1"/>
    <col min="15602" max="15612" width="15.36328125" style="289" bestFit="1" customWidth="1"/>
    <col min="15613" max="15629" width="16.54296875" style="289" bestFit="1" customWidth="1"/>
    <col min="15630" max="15641" width="17.81640625" style="289" bestFit="1" customWidth="1"/>
    <col min="15642" max="15643" width="18.1796875" style="289" customWidth="1"/>
    <col min="15644" max="15856" width="9.26953125" style="289"/>
    <col min="15857" max="15857" width="28.36328125" style="289" customWidth="1"/>
    <col min="15858" max="15868" width="15.36328125" style="289" bestFit="1" customWidth="1"/>
    <col min="15869" max="15885" width="16.54296875" style="289" bestFit="1" customWidth="1"/>
    <col min="15886" max="15897" width="17.81640625" style="289" bestFit="1" customWidth="1"/>
    <col min="15898" max="15899" width="18.1796875" style="289" customWidth="1"/>
    <col min="15900" max="16112" width="9.26953125" style="289"/>
    <col min="16113" max="16113" width="28.36328125" style="289" customWidth="1"/>
    <col min="16114" max="16124" width="15.36328125" style="289" bestFit="1" customWidth="1"/>
    <col min="16125" max="16141" width="16.54296875" style="289" bestFit="1" customWidth="1"/>
    <col min="16142" max="16153" width="17.81640625" style="289" bestFit="1" customWidth="1"/>
    <col min="16154" max="16155" width="18.1796875" style="289" customWidth="1"/>
    <col min="16156" max="16384" width="9.26953125" style="289"/>
  </cols>
  <sheetData>
    <row r="1" spans="1:19" s="136" customFormat="1" ht="15" customHeight="1">
      <c r="A1" s="136" t="s">
        <v>1972</v>
      </c>
    </row>
    <row r="2" spans="1:19" s="136" customFormat="1" ht="15" customHeight="1">
      <c r="A2" s="1163" t="s">
        <v>1888</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c r="S3" s="7"/>
    </row>
    <row r="4" spans="1:19" ht="15" customHeight="1">
      <c r="A4" s="896" t="s">
        <v>1889</v>
      </c>
      <c r="B4" s="907">
        <v>59.890265861728075</v>
      </c>
      <c r="C4" s="907">
        <v>59.148232912650791</v>
      </c>
      <c r="D4" s="907">
        <v>60.393858479366855</v>
      </c>
      <c r="E4" s="907">
        <v>60.345280381432865</v>
      </c>
      <c r="F4" s="907">
        <v>63.227343698184633</v>
      </c>
      <c r="G4" s="907">
        <v>68.006612530770695</v>
      </c>
      <c r="H4" s="907">
        <v>69.69792036136262</v>
      </c>
      <c r="I4" s="907">
        <v>66.424252873112835</v>
      </c>
      <c r="J4" s="907">
        <v>72.259317371083611</v>
      </c>
      <c r="K4" s="907">
        <v>73.248536448264986</v>
      </c>
      <c r="L4" s="907">
        <v>73.190975334138642</v>
      </c>
      <c r="M4" s="907">
        <v>73.38484802661425</v>
      </c>
      <c r="N4" s="907">
        <v>74.248810759630842</v>
      </c>
      <c r="O4" s="907">
        <v>74.250797538104592</v>
      </c>
      <c r="P4" s="907">
        <v>74.565502395029355</v>
      </c>
      <c r="Q4" s="907">
        <v>74.771380362030953</v>
      </c>
      <c r="S4" s="285" t="s">
        <v>13</v>
      </c>
    </row>
    <row r="5" spans="1:19" ht="15" customHeight="1">
      <c r="A5" s="896" t="s">
        <v>1890</v>
      </c>
      <c r="B5" s="907">
        <v>14.251898018424027</v>
      </c>
      <c r="C5" s="907">
        <v>13.925838775340305</v>
      </c>
      <c r="D5" s="907">
        <v>14.160040678497781</v>
      </c>
      <c r="E5" s="907">
        <v>14.079492482734729</v>
      </c>
      <c r="F5" s="907">
        <v>14.202130227507872</v>
      </c>
      <c r="G5" s="907">
        <v>14.522583061587168</v>
      </c>
      <c r="H5" s="907">
        <v>14.113101378947457</v>
      </c>
      <c r="I5" s="907">
        <v>12.435592509727245</v>
      </c>
      <c r="J5" s="907">
        <v>12.464556347492032</v>
      </c>
      <c r="K5" s="907">
        <v>13.922250099398129</v>
      </c>
      <c r="L5" s="907">
        <v>13.81853251763239</v>
      </c>
      <c r="M5" s="907">
        <v>13.463481022228944</v>
      </c>
      <c r="N5" s="907">
        <v>13.357707532426049</v>
      </c>
      <c r="O5" s="907">
        <v>14.604882974038388</v>
      </c>
      <c r="P5" s="907">
        <v>14.822655600389734</v>
      </c>
      <c r="Q5" s="907">
        <v>14.818703711391057</v>
      </c>
      <c r="S5" s="499"/>
    </row>
    <row r="6" spans="1:19" ht="15" customHeight="1">
      <c r="A6" s="896" t="s">
        <v>1891</v>
      </c>
      <c r="B6" s="907">
        <v>25.982009877110791</v>
      </c>
      <c r="C6" s="907">
        <v>20.730657354143865</v>
      </c>
      <c r="D6" s="907">
        <v>22.051764483499998</v>
      </c>
      <c r="E6" s="907">
        <v>23.679245209215672</v>
      </c>
      <c r="F6" s="907">
        <v>24.393005872189629</v>
      </c>
      <c r="G6" s="907">
        <v>22.667923959404064</v>
      </c>
      <c r="H6" s="907">
        <v>26.702270575237456</v>
      </c>
      <c r="I6" s="907">
        <v>30.28161011868611</v>
      </c>
      <c r="J6" s="907">
        <v>28.624399304847074</v>
      </c>
      <c r="K6" s="907">
        <v>21.904605218058926</v>
      </c>
      <c r="L6" s="907">
        <v>23.972255776799283</v>
      </c>
      <c r="M6" s="907">
        <v>25.802207772569179</v>
      </c>
      <c r="N6" s="907">
        <v>24.309270941467702</v>
      </c>
      <c r="O6" s="907">
        <v>24.279261861029656</v>
      </c>
      <c r="P6" s="907">
        <v>21.778953328810239</v>
      </c>
      <c r="Q6" s="907">
        <v>20.278470317906443</v>
      </c>
    </row>
    <row r="7" spans="1:19" ht="15" customHeight="1">
      <c r="A7" s="896" t="s">
        <v>1892</v>
      </c>
      <c r="B7" s="907">
        <v>61.094713972260642</v>
      </c>
      <c r="C7" s="907">
        <v>67.986513589859612</v>
      </c>
      <c r="D7" s="907">
        <v>61.607925318983561</v>
      </c>
      <c r="E7" s="907">
        <v>56.007256817960418</v>
      </c>
      <c r="F7" s="907">
        <v>53.323426200332911</v>
      </c>
      <c r="G7" s="907">
        <v>59.024167954457852</v>
      </c>
      <c r="H7" s="907">
        <v>60.434564570041857</v>
      </c>
      <c r="I7" s="907">
        <v>55.867497874307922</v>
      </c>
      <c r="J7" s="907">
        <v>51.070521435054559</v>
      </c>
      <c r="K7" s="907">
        <v>47.677168592933825</v>
      </c>
      <c r="L7" s="907">
        <v>51.237839171829748</v>
      </c>
      <c r="M7" s="907">
        <v>52.443671556026004</v>
      </c>
      <c r="N7" s="907">
        <v>53.79216527304046</v>
      </c>
      <c r="O7" s="907">
        <v>48.417544764175766</v>
      </c>
      <c r="P7" s="907">
        <v>51.062842101504359</v>
      </c>
      <c r="Q7" s="907">
        <v>49.038759727780857</v>
      </c>
    </row>
    <row r="8" spans="1:19" ht="15" customHeight="1">
      <c r="A8" s="896" t="s">
        <v>1893</v>
      </c>
      <c r="B8" s="907">
        <v>61.21888772952353</v>
      </c>
      <c r="C8" s="907">
        <v>61.791242631994571</v>
      </c>
      <c r="D8" s="907">
        <v>58.213588960348204</v>
      </c>
      <c r="E8" s="907">
        <v>54.111274891343697</v>
      </c>
      <c r="F8" s="907">
        <v>55.145905998215049</v>
      </c>
      <c r="G8" s="907">
        <v>64.221287506219767</v>
      </c>
      <c r="H8" s="907">
        <v>70.947856885589403</v>
      </c>
      <c r="I8" s="907">
        <v>65.00895337583411</v>
      </c>
      <c r="J8" s="907">
        <v>64.418794458477279</v>
      </c>
      <c r="K8" s="907">
        <v>56.75256035865587</v>
      </c>
      <c r="L8" s="907">
        <v>62.219602800400054</v>
      </c>
      <c r="M8" s="907">
        <v>65.094208377438378</v>
      </c>
      <c r="N8" s="907">
        <v>65.707954506565059</v>
      </c>
      <c r="O8" s="907">
        <v>61.552487137348407</v>
      </c>
      <c r="P8" s="907">
        <v>62.229953425733683</v>
      </c>
      <c r="Q8" s="907">
        <v>58.907314119109301</v>
      </c>
    </row>
    <row r="9" spans="1:19" s="136" customFormat="1" ht="15" customHeight="1">
      <c r="A9" s="898" t="s">
        <v>1857</v>
      </c>
      <c r="B9" s="908">
        <v>100.00000000000001</v>
      </c>
      <c r="C9" s="908">
        <v>100</v>
      </c>
      <c r="D9" s="908">
        <v>100</v>
      </c>
      <c r="E9" s="908">
        <v>99.999999999999972</v>
      </c>
      <c r="F9" s="908">
        <v>100</v>
      </c>
      <c r="G9" s="908">
        <v>100</v>
      </c>
      <c r="H9" s="908">
        <v>100</v>
      </c>
      <c r="I9" s="908">
        <v>100</v>
      </c>
      <c r="J9" s="908">
        <v>100</v>
      </c>
      <c r="K9" s="908">
        <v>100</v>
      </c>
      <c r="L9" s="908">
        <v>100</v>
      </c>
      <c r="M9" s="908">
        <v>100</v>
      </c>
      <c r="N9" s="908">
        <v>100</v>
      </c>
      <c r="O9" s="908">
        <v>100</v>
      </c>
      <c r="P9" s="908">
        <v>100</v>
      </c>
      <c r="Q9" s="908">
        <v>100</v>
      </c>
    </row>
    <row r="11" spans="1:19" ht="15" customHeight="1">
      <c r="A11" s="287" t="s">
        <v>1935</v>
      </c>
    </row>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7" ht="13.5" customHeight="1"/>
    <row r="108" ht="13.5" customHeight="1"/>
    <row r="109" ht="13.5" customHeight="1"/>
    <row r="110" ht="13.5" customHeight="1"/>
    <row r="111" ht="13.5" customHeight="1"/>
    <row r="112" ht="13.5" customHeight="1"/>
    <row r="113" ht="13.5" customHeight="1"/>
    <row r="114" ht="13.5" customHeight="1"/>
  </sheetData>
  <mergeCells count="2">
    <mergeCell ref="A2:A3"/>
    <mergeCell ref="B2:Q2"/>
  </mergeCells>
  <hyperlinks>
    <hyperlink ref="S4" location="'Content Page'!A1" display="Back to Content Page"/>
  </hyperlinks>
  <pageMargins left="0.7" right="0.7" top="0.75" bottom="0.75" header="0.3" footer="0.3"/>
  <drawing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zoomScale="92" zoomScaleNormal="92" workbookViewId="0">
      <selection activeCell="A9" sqref="A9"/>
    </sheetView>
  </sheetViews>
  <sheetFormatPr defaultRowHeight="15" customHeight="1"/>
  <cols>
    <col min="1" max="1" width="54.1796875" style="289" customWidth="1"/>
    <col min="2" max="17" width="9.7265625" style="289" customWidth="1"/>
    <col min="18" max="20" width="9.26953125" style="289" bestFit="1" customWidth="1"/>
    <col min="21" max="21" width="9.54296875" style="289" bestFit="1" customWidth="1"/>
    <col min="22" max="24" width="9.26953125" style="289" bestFit="1" customWidth="1"/>
    <col min="25" max="240" width="9.26953125" style="289"/>
    <col min="241" max="241" width="46.36328125" style="289" customWidth="1"/>
    <col min="242" max="276" width="9.26953125" style="289" bestFit="1" customWidth="1"/>
    <col min="277" max="277" width="9.54296875" style="289" bestFit="1" customWidth="1"/>
    <col min="278" max="280" width="9.26953125" style="289" bestFit="1" customWidth="1"/>
    <col min="281" max="496" width="9.26953125" style="289"/>
    <col min="497" max="497" width="46.36328125" style="289" customWidth="1"/>
    <col min="498" max="532" width="9.26953125" style="289" bestFit="1" customWidth="1"/>
    <col min="533" max="533" width="9.54296875" style="289" bestFit="1" customWidth="1"/>
    <col min="534" max="536" width="9.26953125" style="289" bestFit="1" customWidth="1"/>
    <col min="537" max="752" width="9.26953125" style="289"/>
    <col min="753" max="753" width="46.36328125" style="289" customWidth="1"/>
    <col min="754" max="788" width="9.26953125" style="289" bestFit="1" customWidth="1"/>
    <col min="789" max="789" width="9.54296875" style="289" bestFit="1" customWidth="1"/>
    <col min="790" max="792" width="9.26953125" style="289" bestFit="1" customWidth="1"/>
    <col min="793" max="1008" width="9.26953125" style="289"/>
    <col min="1009" max="1009" width="46.36328125" style="289" customWidth="1"/>
    <col min="1010" max="1044" width="9.26953125" style="289" bestFit="1" customWidth="1"/>
    <col min="1045" max="1045" width="9.54296875" style="289" bestFit="1" customWidth="1"/>
    <col min="1046" max="1048" width="9.26953125" style="289" bestFit="1" customWidth="1"/>
    <col min="1049" max="1264" width="9.26953125" style="289"/>
    <col min="1265" max="1265" width="46.36328125" style="289" customWidth="1"/>
    <col min="1266" max="1300" width="9.26953125" style="289" bestFit="1" customWidth="1"/>
    <col min="1301" max="1301" width="9.54296875" style="289" bestFit="1" customWidth="1"/>
    <col min="1302" max="1304" width="9.26953125" style="289" bestFit="1" customWidth="1"/>
    <col min="1305" max="1520" width="9.26953125" style="289"/>
    <col min="1521" max="1521" width="46.36328125" style="289" customWidth="1"/>
    <col min="1522" max="1556" width="9.26953125" style="289" bestFit="1" customWidth="1"/>
    <col min="1557" max="1557" width="9.54296875" style="289" bestFit="1" customWidth="1"/>
    <col min="1558" max="1560" width="9.26953125" style="289" bestFit="1" customWidth="1"/>
    <col min="1561" max="1776" width="9.26953125" style="289"/>
    <col min="1777" max="1777" width="46.36328125" style="289" customWidth="1"/>
    <col min="1778" max="1812" width="9.26953125" style="289" bestFit="1" customWidth="1"/>
    <col min="1813" max="1813" width="9.54296875" style="289" bestFit="1" customWidth="1"/>
    <col min="1814" max="1816" width="9.26953125" style="289" bestFit="1" customWidth="1"/>
    <col min="1817" max="2032" width="9.26953125" style="289"/>
    <col min="2033" max="2033" width="46.36328125" style="289" customWidth="1"/>
    <col min="2034" max="2068" width="9.26953125" style="289" bestFit="1" customWidth="1"/>
    <col min="2069" max="2069" width="9.54296875" style="289" bestFit="1" customWidth="1"/>
    <col min="2070" max="2072" width="9.26953125" style="289" bestFit="1" customWidth="1"/>
    <col min="2073" max="2288" width="9.26953125" style="289"/>
    <col min="2289" max="2289" width="46.36328125" style="289" customWidth="1"/>
    <col min="2290" max="2324" width="9.26953125" style="289" bestFit="1" customWidth="1"/>
    <col min="2325" max="2325" width="9.54296875" style="289" bestFit="1" customWidth="1"/>
    <col min="2326" max="2328" width="9.26953125" style="289" bestFit="1" customWidth="1"/>
    <col min="2329" max="2544" width="9.26953125" style="289"/>
    <col min="2545" max="2545" width="46.36328125" style="289" customWidth="1"/>
    <col min="2546" max="2580" width="9.26953125" style="289" bestFit="1" customWidth="1"/>
    <col min="2581" max="2581" width="9.54296875" style="289" bestFit="1" customWidth="1"/>
    <col min="2582" max="2584" width="9.26953125" style="289" bestFit="1" customWidth="1"/>
    <col min="2585" max="2800" width="9.26953125" style="289"/>
    <col min="2801" max="2801" width="46.36328125" style="289" customWidth="1"/>
    <col min="2802" max="2836" width="9.26953125" style="289" bestFit="1" customWidth="1"/>
    <col min="2837" max="2837" width="9.54296875" style="289" bestFit="1" customWidth="1"/>
    <col min="2838" max="2840" width="9.26953125" style="289" bestFit="1" customWidth="1"/>
    <col min="2841" max="3056" width="9.26953125" style="289"/>
    <col min="3057" max="3057" width="46.36328125" style="289" customWidth="1"/>
    <col min="3058" max="3092" width="9.26953125" style="289" bestFit="1" customWidth="1"/>
    <col min="3093" max="3093" width="9.54296875" style="289" bestFit="1" customWidth="1"/>
    <col min="3094" max="3096" width="9.26953125" style="289" bestFit="1" customWidth="1"/>
    <col min="3097" max="3312" width="9.26953125" style="289"/>
    <col min="3313" max="3313" width="46.36328125" style="289" customWidth="1"/>
    <col min="3314" max="3348" width="9.26953125" style="289" bestFit="1" customWidth="1"/>
    <col min="3349" max="3349" width="9.54296875" style="289" bestFit="1" customWidth="1"/>
    <col min="3350" max="3352" width="9.26953125" style="289" bestFit="1" customWidth="1"/>
    <col min="3353" max="3568" width="9.26953125" style="289"/>
    <col min="3569" max="3569" width="46.36328125" style="289" customWidth="1"/>
    <col min="3570" max="3604" width="9.26953125" style="289" bestFit="1" customWidth="1"/>
    <col min="3605" max="3605" width="9.54296875" style="289" bestFit="1" customWidth="1"/>
    <col min="3606" max="3608" width="9.26953125" style="289" bestFit="1" customWidth="1"/>
    <col min="3609" max="3824" width="9.26953125" style="289"/>
    <col min="3825" max="3825" width="46.36328125" style="289" customWidth="1"/>
    <col min="3826" max="3860" width="9.26953125" style="289" bestFit="1" customWidth="1"/>
    <col min="3861" max="3861" width="9.54296875" style="289" bestFit="1" customWidth="1"/>
    <col min="3862" max="3864" width="9.26953125" style="289" bestFit="1" customWidth="1"/>
    <col min="3865" max="4080" width="9.26953125" style="289"/>
    <col min="4081" max="4081" width="46.36328125" style="289" customWidth="1"/>
    <col min="4082" max="4116" width="9.26953125" style="289" bestFit="1" customWidth="1"/>
    <col min="4117" max="4117" width="9.54296875" style="289" bestFit="1" customWidth="1"/>
    <col min="4118" max="4120" width="9.26953125" style="289" bestFit="1" customWidth="1"/>
    <col min="4121" max="4336" width="9.26953125" style="289"/>
    <col min="4337" max="4337" width="46.36328125" style="289" customWidth="1"/>
    <col min="4338" max="4372" width="9.26953125" style="289" bestFit="1" customWidth="1"/>
    <col min="4373" max="4373" width="9.54296875" style="289" bestFit="1" customWidth="1"/>
    <col min="4374" max="4376" width="9.26953125" style="289" bestFit="1" customWidth="1"/>
    <col min="4377" max="4592" width="9.26953125" style="289"/>
    <col min="4593" max="4593" width="46.36328125" style="289" customWidth="1"/>
    <col min="4594" max="4628" width="9.26953125" style="289" bestFit="1" customWidth="1"/>
    <col min="4629" max="4629" width="9.54296875" style="289" bestFit="1" customWidth="1"/>
    <col min="4630" max="4632" width="9.26953125" style="289" bestFit="1" customWidth="1"/>
    <col min="4633" max="4848" width="9.26953125" style="289"/>
    <col min="4849" max="4849" width="46.36328125" style="289" customWidth="1"/>
    <col min="4850" max="4884" width="9.26953125" style="289" bestFit="1" customWidth="1"/>
    <col min="4885" max="4885" width="9.54296875" style="289" bestFit="1" customWidth="1"/>
    <col min="4886" max="4888" width="9.26953125" style="289" bestFit="1" customWidth="1"/>
    <col min="4889" max="5104" width="9.26953125" style="289"/>
    <col min="5105" max="5105" width="46.36328125" style="289" customWidth="1"/>
    <col min="5106" max="5140" width="9.26953125" style="289" bestFit="1" customWidth="1"/>
    <col min="5141" max="5141" width="9.54296875" style="289" bestFit="1" customWidth="1"/>
    <col min="5142" max="5144" width="9.26953125" style="289" bestFit="1" customWidth="1"/>
    <col min="5145" max="5360" width="9.26953125" style="289"/>
    <col min="5361" max="5361" width="46.36328125" style="289" customWidth="1"/>
    <col min="5362" max="5396" width="9.26953125" style="289" bestFit="1" customWidth="1"/>
    <col min="5397" max="5397" width="9.54296875" style="289" bestFit="1" customWidth="1"/>
    <col min="5398" max="5400" width="9.26953125" style="289" bestFit="1" customWidth="1"/>
    <col min="5401" max="5616" width="9.26953125" style="289"/>
    <col min="5617" max="5617" width="46.36328125" style="289" customWidth="1"/>
    <col min="5618" max="5652" width="9.26953125" style="289" bestFit="1" customWidth="1"/>
    <col min="5653" max="5653" width="9.54296875" style="289" bestFit="1" customWidth="1"/>
    <col min="5654" max="5656" width="9.26953125" style="289" bestFit="1" customWidth="1"/>
    <col min="5657" max="5872" width="9.26953125" style="289"/>
    <col min="5873" max="5873" width="46.36328125" style="289" customWidth="1"/>
    <col min="5874" max="5908" width="9.26953125" style="289" bestFit="1" customWidth="1"/>
    <col min="5909" max="5909" width="9.54296875" style="289" bestFit="1" customWidth="1"/>
    <col min="5910" max="5912" width="9.26953125" style="289" bestFit="1" customWidth="1"/>
    <col min="5913" max="6128" width="9.26953125" style="289"/>
    <col min="6129" max="6129" width="46.36328125" style="289" customWidth="1"/>
    <col min="6130" max="6164" width="9.26953125" style="289" bestFit="1" customWidth="1"/>
    <col min="6165" max="6165" width="9.54296875" style="289" bestFit="1" customWidth="1"/>
    <col min="6166" max="6168" width="9.26953125" style="289" bestFit="1" customWidth="1"/>
    <col min="6169" max="6384" width="9.26953125" style="289"/>
    <col min="6385" max="6385" width="46.36328125" style="289" customWidth="1"/>
    <col min="6386" max="6420" width="9.26953125" style="289" bestFit="1" customWidth="1"/>
    <col min="6421" max="6421" width="9.54296875" style="289" bestFit="1" customWidth="1"/>
    <col min="6422" max="6424" width="9.26953125" style="289" bestFit="1" customWidth="1"/>
    <col min="6425" max="6640" width="9.26953125" style="289"/>
    <col min="6641" max="6641" width="46.36328125" style="289" customWidth="1"/>
    <col min="6642" max="6676" width="9.26953125" style="289" bestFit="1" customWidth="1"/>
    <col min="6677" max="6677" width="9.54296875" style="289" bestFit="1" customWidth="1"/>
    <col min="6678" max="6680" width="9.26953125" style="289" bestFit="1" customWidth="1"/>
    <col min="6681" max="6896" width="9.26953125" style="289"/>
    <col min="6897" max="6897" width="46.36328125" style="289" customWidth="1"/>
    <col min="6898" max="6932" width="9.26953125" style="289" bestFit="1" customWidth="1"/>
    <col min="6933" max="6933" width="9.54296875" style="289" bestFit="1" customWidth="1"/>
    <col min="6934" max="6936" width="9.26953125" style="289" bestFit="1" customWidth="1"/>
    <col min="6937" max="7152" width="9.26953125" style="289"/>
    <col min="7153" max="7153" width="46.36328125" style="289" customWidth="1"/>
    <col min="7154" max="7188" width="9.26953125" style="289" bestFit="1" customWidth="1"/>
    <col min="7189" max="7189" width="9.54296875" style="289" bestFit="1" customWidth="1"/>
    <col min="7190" max="7192" width="9.26953125" style="289" bestFit="1" customWidth="1"/>
    <col min="7193" max="7408" width="9.26953125" style="289"/>
    <col min="7409" max="7409" width="46.36328125" style="289" customWidth="1"/>
    <col min="7410" max="7444" width="9.26953125" style="289" bestFit="1" customWidth="1"/>
    <col min="7445" max="7445" width="9.54296875" style="289" bestFit="1" customWidth="1"/>
    <col min="7446" max="7448" width="9.26953125" style="289" bestFit="1" customWidth="1"/>
    <col min="7449" max="7664" width="9.26953125" style="289"/>
    <col min="7665" max="7665" width="46.36328125" style="289" customWidth="1"/>
    <col min="7666" max="7700" width="9.26953125" style="289" bestFit="1" customWidth="1"/>
    <col min="7701" max="7701" width="9.54296875" style="289" bestFit="1" customWidth="1"/>
    <col min="7702" max="7704" width="9.26953125" style="289" bestFit="1" customWidth="1"/>
    <col min="7705" max="7920" width="9.26953125" style="289"/>
    <col min="7921" max="7921" width="46.36328125" style="289" customWidth="1"/>
    <col min="7922" max="7956" width="9.26953125" style="289" bestFit="1" customWidth="1"/>
    <col min="7957" max="7957" width="9.54296875" style="289" bestFit="1" customWidth="1"/>
    <col min="7958" max="7960" width="9.26953125" style="289" bestFit="1" customWidth="1"/>
    <col min="7961" max="8176" width="9.26953125" style="289"/>
    <col min="8177" max="8177" width="46.36328125" style="289" customWidth="1"/>
    <col min="8178" max="8212" width="9.26953125" style="289" bestFit="1" customWidth="1"/>
    <col min="8213" max="8213" width="9.54296875" style="289" bestFit="1" customWidth="1"/>
    <col min="8214" max="8216" width="9.26953125" style="289" bestFit="1" customWidth="1"/>
    <col min="8217" max="8432" width="9.26953125" style="289"/>
    <col min="8433" max="8433" width="46.36328125" style="289" customWidth="1"/>
    <col min="8434" max="8468" width="9.26953125" style="289" bestFit="1" customWidth="1"/>
    <col min="8469" max="8469" width="9.54296875" style="289" bestFit="1" customWidth="1"/>
    <col min="8470" max="8472" width="9.26953125" style="289" bestFit="1" customWidth="1"/>
    <col min="8473" max="8688" width="9.26953125" style="289"/>
    <col min="8689" max="8689" width="46.36328125" style="289" customWidth="1"/>
    <col min="8690" max="8724" width="9.26953125" style="289" bestFit="1" customWidth="1"/>
    <col min="8725" max="8725" width="9.54296875" style="289" bestFit="1" customWidth="1"/>
    <col min="8726" max="8728" width="9.26953125" style="289" bestFit="1" customWidth="1"/>
    <col min="8729" max="8944" width="9.26953125" style="289"/>
    <col min="8945" max="8945" width="46.36328125" style="289" customWidth="1"/>
    <col min="8946" max="8980" width="9.26953125" style="289" bestFit="1" customWidth="1"/>
    <col min="8981" max="8981" width="9.54296875" style="289" bestFit="1" customWidth="1"/>
    <col min="8982" max="8984" width="9.26953125" style="289" bestFit="1" customWidth="1"/>
    <col min="8985" max="9200" width="9.26953125" style="289"/>
    <col min="9201" max="9201" width="46.36328125" style="289" customWidth="1"/>
    <col min="9202" max="9236" width="9.26953125" style="289" bestFit="1" customWidth="1"/>
    <col min="9237" max="9237" width="9.54296875" style="289" bestFit="1" customWidth="1"/>
    <col min="9238" max="9240" width="9.26953125" style="289" bestFit="1" customWidth="1"/>
    <col min="9241" max="9456" width="9.26953125" style="289"/>
    <col min="9457" max="9457" width="46.36328125" style="289" customWidth="1"/>
    <col min="9458" max="9492" width="9.26953125" style="289" bestFit="1" customWidth="1"/>
    <col min="9493" max="9493" width="9.54296875" style="289" bestFit="1" customWidth="1"/>
    <col min="9494" max="9496" width="9.26953125" style="289" bestFit="1" customWidth="1"/>
    <col min="9497" max="9712" width="9.26953125" style="289"/>
    <col min="9713" max="9713" width="46.36328125" style="289" customWidth="1"/>
    <col min="9714" max="9748" width="9.26953125" style="289" bestFit="1" customWidth="1"/>
    <col min="9749" max="9749" width="9.54296875" style="289" bestFit="1" customWidth="1"/>
    <col min="9750" max="9752" width="9.26953125" style="289" bestFit="1" customWidth="1"/>
    <col min="9753" max="9968" width="9.26953125" style="289"/>
    <col min="9969" max="9969" width="46.36328125" style="289" customWidth="1"/>
    <col min="9970" max="10004" width="9.26953125" style="289" bestFit="1" customWidth="1"/>
    <col min="10005" max="10005" width="9.54296875" style="289" bestFit="1" customWidth="1"/>
    <col min="10006" max="10008" width="9.26953125" style="289" bestFit="1" customWidth="1"/>
    <col min="10009" max="10224" width="9.26953125" style="289"/>
    <col min="10225" max="10225" width="46.36328125" style="289" customWidth="1"/>
    <col min="10226" max="10260" width="9.26953125" style="289" bestFit="1" customWidth="1"/>
    <col min="10261" max="10261" width="9.54296875" style="289" bestFit="1" customWidth="1"/>
    <col min="10262" max="10264" width="9.26953125" style="289" bestFit="1" customWidth="1"/>
    <col min="10265" max="10480" width="9.26953125" style="289"/>
    <col min="10481" max="10481" width="46.36328125" style="289" customWidth="1"/>
    <col min="10482" max="10516" width="9.26953125" style="289" bestFit="1" customWidth="1"/>
    <col min="10517" max="10517" width="9.54296875" style="289" bestFit="1" customWidth="1"/>
    <col min="10518" max="10520" width="9.26953125" style="289" bestFit="1" customWidth="1"/>
    <col min="10521" max="10736" width="9.26953125" style="289"/>
    <col min="10737" max="10737" width="46.36328125" style="289" customWidth="1"/>
    <col min="10738" max="10772" width="9.26953125" style="289" bestFit="1" customWidth="1"/>
    <col min="10773" max="10773" width="9.54296875" style="289" bestFit="1" customWidth="1"/>
    <col min="10774" max="10776" width="9.26953125" style="289" bestFit="1" customWidth="1"/>
    <col min="10777" max="10992" width="9.26953125" style="289"/>
    <col min="10993" max="10993" width="46.36328125" style="289" customWidth="1"/>
    <col min="10994" max="11028" width="9.26953125" style="289" bestFit="1" customWidth="1"/>
    <col min="11029" max="11029" width="9.54296875" style="289" bestFit="1" customWidth="1"/>
    <col min="11030" max="11032" width="9.26953125" style="289" bestFit="1" customWidth="1"/>
    <col min="11033" max="11248" width="9.26953125" style="289"/>
    <col min="11249" max="11249" width="46.36328125" style="289" customWidth="1"/>
    <col min="11250" max="11284" width="9.26953125" style="289" bestFit="1" customWidth="1"/>
    <col min="11285" max="11285" width="9.54296875" style="289" bestFit="1" customWidth="1"/>
    <col min="11286" max="11288" width="9.26953125" style="289" bestFit="1" customWidth="1"/>
    <col min="11289" max="11504" width="9.26953125" style="289"/>
    <col min="11505" max="11505" width="46.36328125" style="289" customWidth="1"/>
    <col min="11506" max="11540" width="9.26953125" style="289" bestFit="1" customWidth="1"/>
    <col min="11541" max="11541" width="9.54296875" style="289" bestFit="1" customWidth="1"/>
    <col min="11542" max="11544" width="9.26953125" style="289" bestFit="1" customWidth="1"/>
    <col min="11545" max="11760" width="9.26953125" style="289"/>
    <col min="11761" max="11761" width="46.36328125" style="289" customWidth="1"/>
    <col min="11762" max="11796" width="9.26953125" style="289" bestFit="1" customWidth="1"/>
    <col min="11797" max="11797" width="9.54296875" style="289" bestFit="1" customWidth="1"/>
    <col min="11798" max="11800" width="9.26953125" style="289" bestFit="1" customWidth="1"/>
    <col min="11801" max="12016" width="9.26953125" style="289"/>
    <col min="12017" max="12017" width="46.36328125" style="289" customWidth="1"/>
    <col min="12018" max="12052" width="9.26953125" style="289" bestFit="1" customWidth="1"/>
    <col min="12053" max="12053" width="9.54296875" style="289" bestFit="1" customWidth="1"/>
    <col min="12054" max="12056" width="9.26953125" style="289" bestFit="1" customWidth="1"/>
    <col min="12057" max="12272" width="9.26953125" style="289"/>
    <col min="12273" max="12273" width="46.36328125" style="289" customWidth="1"/>
    <col min="12274" max="12308" width="9.26953125" style="289" bestFit="1" customWidth="1"/>
    <col min="12309" max="12309" width="9.54296875" style="289" bestFit="1" customWidth="1"/>
    <col min="12310" max="12312" width="9.26953125" style="289" bestFit="1" customWidth="1"/>
    <col min="12313" max="12528" width="9.26953125" style="289"/>
    <col min="12529" max="12529" width="46.36328125" style="289" customWidth="1"/>
    <col min="12530" max="12564" width="9.26953125" style="289" bestFit="1" customWidth="1"/>
    <col min="12565" max="12565" width="9.54296875" style="289" bestFit="1" customWidth="1"/>
    <col min="12566" max="12568" width="9.26953125" style="289" bestFit="1" customWidth="1"/>
    <col min="12569" max="12784" width="9.26953125" style="289"/>
    <col min="12785" max="12785" width="46.36328125" style="289" customWidth="1"/>
    <col min="12786" max="12820" width="9.26953125" style="289" bestFit="1" customWidth="1"/>
    <col min="12821" max="12821" width="9.54296875" style="289" bestFit="1" customWidth="1"/>
    <col min="12822" max="12824" width="9.26953125" style="289" bestFit="1" customWidth="1"/>
    <col min="12825" max="13040" width="9.26953125" style="289"/>
    <col min="13041" max="13041" width="46.36328125" style="289" customWidth="1"/>
    <col min="13042" max="13076" width="9.26953125" style="289" bestFit="1" customWidth="1"/>
    <col min="13077" max="13077" width="9.54296875" style="289" bestFit="1" customWidth="1"/>
    <col min="13078" max="13080" width="9.26953125" style="289" bestFit="1" customWidth="1"/>
    <col min="13081" max="13296" width="9.26953125" style="289"/>
    <col min="13297" max="13297" width="46.36328125" style="289" customWidth="1"/>
    <col min="13298" max="13332" width="9.26953125" style="289" bestFit="1" customWidth="1"/>
    <col min="13333" max="13333" width="9.54296875" style="289" bestFit="1" customWidth="1"/>
    <col min="13334" max="13336" width="9.26953125" style="289" bestFit="1" customWidth="1"/>
    <col min="13337" max="13552" width="9.26953125" style="289"/>
    <col min="13553" max="13553" width="46.36328125" style="289" customWidth="1"/>
    <col min="13554" max="13588" width="9.26953125" style="289" bestFit="1" customWidth="1"/>
    <col min="13589" max="13589" width="9.54296875" style="289" bestFit="1" customWidth="1"/>
    <col min="13590" max="13592" width="9.26953125" style="289" bestFit="1" customWidth="1"/>
    <col min="13593" max="13808" width="9.26953125" style="289"/>
    <col min="13809" max="13809" width="46.36328125" style="289" customWidth="1"/>
    <col min="13810" max="13844" width="9.26953125" style="289" bestFit="1" customWidth="1"/>
    <col min="13845" max="13845" width="9.54296875" style="289" bestFit="1" customWidth="1"/>
    <col min="13846" max="13848" width="9.26953125" style="289" bestFit="1" customWidth="1"/>
    <col min="13849" max="14064" width="9.26953125" style="289"/>
    <col min="14065" max="14065" width="46.36328125" style="289" customWidth="1"/>
    <col min="14066" max="14100" width="9.26953125" style="289" bestFit="1" customWidth="1"/>
    <col min="14101" max="14101" width="9.54296875" style="289" bestFit="1" customWidth="1"/>
    <col min="14102" max="14104" width="9.26953125" style="289" bestFit="1" customWidth="1"/>
    <col min="14105" max="14320" width="9.26953125" style="289"/>
    <col min="14321" max="14321" width="46.36328125" style="289" customWidth="1"/>
    <col min="14322" max="14356" width="9.26953125" style="289" bestFit="1" customWidth="1"/>
    <col min="14357" max="14357" width="9.54296875" style="289" bestFit="1" customWidth="1"/>
    <col min="14358" max="14360" width="9.26953125" style="289" bestFit="1" customWidth="1"/>
    <col min="14361" max="14576" width="9.26953125" style="289"/>
    <col min="14577" max="14577" width="46.36328125" style="289" customWidth="1"/>
    <col min="14578" max="14612" width="9.26953125" style="289" bestFit="1" customWidth="1"/>
    <col min="14613" max="14613" width="9.54296875" style="289" bestFit="1" customWidth="1"/>
    <col min="14614" max="14616" width="9.26953125" style="289" bestFit="1" customWidth="1"/>
    <col min="14617" max="14832" width="9.26953125" style="289"/>
    <col min="14833" max="14833" width="46.36328125" style="289" customWidth="1"/>
    <col min="14834" max="14868" width="9.26953125" style="289" bestFit="1" customWidth="1"/>
    <col min="14869" max="14869" width="9.54296875" style="289" bestFit="1" customWidth="1"/>
    <col min="14870" max="14872" width="9.26953125" style="289" bestFit="1" customWidth="1"/>
    <col min="14873" max="15088" width="9.26953125" style="289"/>
    <col min="15089" max="15089" width="46.36328125" style="289" customWidth="1"/>
    <col min="15090" max="15124" width="9.26953125" style="289" bestFit="1" customWidth="1"/>
    <col min="15125" max="15125" width="9.54296875" style="289" bestFit="1" customWidth="1"/>
    <col min="15126" max="15128" width="9.26953125" style="289" bestFit="1" customWidth="1"/>
    <col min="15129" max="15344" width="9.26953125" style="289"/>
    <col min="15345" max="15345" width="46.36328125" style="289" customWidth="1"/>
    <col min="15346" max="15380" width="9.26953125" style="289" bestFit="1" customWidth="1"/>
    <col min="15381" max="15381" width="9.54296875" style="289" bestFit="1" customWidth="1"/>
    <col min="15382" max="15384" width="9.26953125" style="289" bestFit="1" customWidth="1"/>
    <col min="15385" max="15600" width="9.26953125" style="289"/>
    <col min="15601" max="15601" width="46.36328125" style="289" customWidth="1"/>
    <col min="15602" max="15636" width="9.26953125" style="289" bestFit="1" customWidth="1"/>
    <col min="15637" max="15637" width="9.54296875" style="289" bestFit="1" customWidth="1"/>
    <col min="15638" max="15640" width="9.26953125" style="289" bestFit="1" customWidth="1"/>
    <col min="15641" max="15856" width="9.26953125" style="289"/>
    <col min="15857" max="15857" width="46.36328125" style="289" customWidth="1"/>
    <col min="15858" max="15892" width="9.26953125" style="289" bestFit="1" customWidth="1"/>
    <col min="15893" max="15893" width="9.54296875" style="289" bestFit="1" customWidth="1"/>
    <col min="15894" max="15896" width="9.26953125" style="289" bestFit="1" customWidth="1"/>
    <col min="15897" max="16112" width="9.26953125" style="289"/>
    <col min="16113" max="16113" width="46.36328125" style="289" customWidth="1"/>
    <col min="16114" max="16148" width="9.26953125" style="289" bestFit="1" customWidth="1"/>
    <col min="16149" max="16149" width="9.54296875" style="289" bestFit="1" customWidth="1"/>
    <col min="16150" max="16152" width="9.26953125" style="289" bestFit="1" customWidth="1"/>
    <col min="16153" max="16384" width="9.26953125" style="289"/>
  </cols>
  <sheetData>
    <row r="1" spans="1:19" s="136" customFormat="1" ht="15" customHeight="1">
      <c r="A1" s="136" t="s">
        <v>1973</v>
      </c>
    </row>
    <row r="2" spans="1:19" s="136" customFormat="1" ht="15" customHeight="1">
      <c r="A2" s="1163" t="s">
        <v>1845</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c r="S3" s="7"/>
    </row>
    <row r="4" spans="1:19" ht="15" customHeight="1">
      <c r="A4" s="896" t="s">
        <v>66</v>
      </c>
      <c r="B4" s="913">
        <v>33.230351262349075</v>
      </c>
      <c r="C4" s="913">
        <v>8.4566313922310066</v>
      </c>
      <c r="D4" s="913">
        <v>-17.49711458458648</v>
      </c>
      <c r="E4" s="913">
        <v>3.0788142379298167</v>
      </c>
      <c r="F4" s="913">
        <v>9.4528652851790582</v>
      </c>
      <c r="G4" s="913">
        <v>-4.183598256692056</v>
      </c>
      <c r="H4" s="913">
        <v>0.94999841945135888</v>
      </c>
      <c r="I4" s="913">
        <v>-4.9515567293401546</v>
      </c>
      <c r="J4" s="913">
        <v>2.6831469450832088</v>
      </c>
      <c r="K4" s="913">
        <v>10.200878291530842</v>
      </c>
      <c r="L4" s="913">
        <v>-0.37512418574632989</v>
      </c>
      <c r="M4" s="913">
        <v>3.4885443269175624</v>
      </c>
      <c r="N4" s="913">
        <v>1.1065237328038506</v>
      </c>
      <c r="O4" s="913">
        <v>0.49813618937839976</v>
      </c>
      <c r="P4" s="913">
        <v>3.6669698124316596</v>
      </c>
      <c r="Q4" s="913">
        <v>-0.34209369525277111</v>
      </c>
      <c r="S4" s="285" t="s">
        <v>13</v>
      </c>
    </row>
    <row r="5" spans="1:19" ht="15" customHeight="1">
      <c r="A5" s="896" t="s">
        <v>1846</v>
      </c>
      <c r="B5" s="913">
        <v>-1</v>
      </c>
      <c r="C5" s="913">
        <v>-15</v>
      </c>
      <c r="D5" s="913">
        <v>-39.5</v>
      </c>
      <c r="E5" s="913">
        <v>-17.2</v>
      </c>
      <c r="F5" s="913">
        <v>-1.8</v>
      </c>
      <c r="G5" s="913">
        <v>-6.7</v>
      </c>
      <c r="H5" s="913">
        <v>-14.1</v>
      </c>
      <c r="I5" s="913">
        <v>-5.4996993728413202</v>
      </c>
      <c r="J5" s="913">
        <v>1.4612367553552161</v>
      </c>
      <c r="K5" s="913">
        <v>-5.4142214787823377</v>
      </c>
      <c r="L5" s="913">
        <v>4.3687449009284478</v>
      </c>
      <c r="M5" s="913">
        <v>-19.021174550656937</v>
      </c>
      <c r="N5" s="913">
        <v>-8.2491583034349816</v>
      </c>
      <c r="O5" s="913">
        <v>-4.574487369878014</v>
      </c>
      <c r="P5" s="913">
        <v>-2.4678064866638181</v>
      </c>
      <c r="Q5" s="913">
        <v>-3.3597230650252072</v>
      </c>
      <c r="S5" s="499"/>
    </row>
    <row r="6" spans="1:19" ht="15" customHeight="1">
      <c r="A6" s="896" t="s">
        <v>1847</v>
      </c>
      <c r="B6" s="913">
        <v>7.4763439653860564</v>
      </c>
      <c r="C6" s="913">
        <v>4.9701563987030406</v>
      </c>
      <c r="D6" s="913">
        <v>-2.6640897418306442</v>
      </c>
      <c r="E6" s="913">
        <v>1.0301297569148771</v>
      </c>
      <c r="F6" s="913">
        <v>0.7930486727119046</v>
      </c>
      <c r="G6" s="913">
        <v>-3.5150131608396196</v>
      </c>
      <c r="H6" s="913">
        <v>4.7804060623008571</v>
      </c>
      <c r="I6" s="913">
        <v>2.5938277995855401</v>
      </c>
      <c r="J6" s="913">
        <v>2.9434497388447056</v>
      </c>
      <c r="K6" s="913">
        <v>2.4466948678942373</v>
      </c>
      <c r="L6" s="913">
        <v>1.9218595122150361</v>
      </c>
      <c r="M6" s="913">
        <v>0.74947914177967334</v>
      </c>
      <c r="N6" s="913">
        <v>2.0631716850443809</v>
      </c>
      <c r="O6" s="913">
        <v>4.7075057127585751</v>
      </c>
      <c r="P6" s="913">
        <v>1.7928338017038072</v>
      </c>
      <c r="Q6" s="913">
        <v>6.837078020467402E-3</v>
      </c>
    </row>
    <row r="7" spans="1:19" ht="15" customHeight="1">
      <c r="A7" s="896" t="s">
        <v>1848</v>
      </c>
      <c r="B7" s="913">
        <v>12.5</v>
      </c>
      <c r="C7" s="913">
        <v>11.7</v>
      </c>
      <c r="D7" s="913">
        <v>1.4</v>
      </c>
      <c r="E7" s="913">
        <v>9.1999999999999993</v>
      </c>
      <c r="F7" s="913">
        <v>4.0999999999999996</v>
      </c>
      <c r="G7" s="913">
        <v>1.6</v>
      </c>
      <c r="H7" s="913">
        <v>0</v>
      </c>
      <c r="I7" s="913">
        <v>2.4716487350974177</v>
      </c>
      <c r="J7" s="913">
        <v>5.0836850202178141</v>
      </c>
      <c r="K7" s="913">
        <v>-5.0539121725805103E-2</v>
      </c>
      <c r="L7" s="913">
        <v>3.4026352135396678</v>
      </c>
      <c r="M7" s="913">
        <v>3.9396348513659092</v>
      </c>
      <c r="N7" s="913">
        <v>3.9545682056255913</v>
      </c>
      <c r="O7" s="913">
        <v>3.9495161600710702</v>
      </c>
      <c r="P7" s="913">
        <v>3.7754538349655746</v>
      </c>
      <c r="Q7" s="913">
        <v>3.6679438615445434</v>
      </c>
    </row>
    <row r="8" spans="1:19" ht="15" customHeight="1">
      <c r="A8" s="896" t="s">
        <v>1849</v>
      </c>
      <c r="B8" s="913">
        <v>8.5</v>
      </c>
      <c r="C8" s="913">
        <v>6</v>
      </c>
      <c r="D8" s="913">
        <v>6.3</v>
      </c>
      <c r="E8" s="913">
        <v>13.3</v>
      </c>
      <c r="F8" s="913">
        <v>0.5</v>
      </c>
      <c r="G8" s="913">
        <v>-4.7</v>
      </c>
      <c r="H8" s="913">
        <v>5.9</v>
      </c>
      <c r="I8" s="913">
        <v>15.651964159008088</v>
      </c>
      <c r="J8" s="913">
        <v>11.80000000000004</v>
      </c>
      <c r="K8" s="913">
        <v>5.8999999999999915</v>
      </c>
      <c r="L8" s="913">
        <v>4.2999999999999972</v>
      </c>
      <c r="M8" s="913">
        <v>-2.0000000000000142</v>
      </c>
      <c r="N8" s="913">
        <v>-3.0000000000000142</v>
      </c>
      <c r="O8" s="913">
        <v>-8.2104037652754158</v>
      </c>
      <c r="P8" s="913">
        <v>-8.5375508308738546</v>
      </c>
      <c r="Q8" s="913">
        <v>-4.9222466246805254</v>
      </c>
    </row>
    <row r="9" spans="1:19" ht="15" customHeight="1">
      <c r="A9" s="896" t="s">
        <v>1850</v>
      </c>
      <c r="B9" s="913">
        <v>4.1976938529432886</v>
      </c>
      <c r="C9" s="913">
        <v>3.4927416552561539</v>
      </c>
      <c r="D9" s="913">
        <v>2.5672075825140723</v>
      </c>
      <c r="E9" s="913">
        <v>2.9698537584411469</v>
      </c>
      <c r="F9" s="913">
        <v>5.3311204695412897</v>
      </c>
      <c r="G9" s="913">
        <v>6.4744760889101372</v>
      </c>
      <c r="H9" s="913">
        <v>7.108385360416932</v>
      </c>
      <c r="I9" s="913">
        <v>7.7149508951269752</v>
      </c>
      <c r="J9" s="913">
        <v>3.1306170923674586</v>
      </c>
      <c r="K9" s="913">
        <v>-1.3983204341128044</v>
      </c>
      <c r="L9" s="913">
        <v>5.7091782246741332</v>
      </c>
      <c r="M9" s="913">
        <v>3.2742921719850244</v>
      </c>
      <c r="N9" s="913">
        <v>2.1597122221195946</v>
      </c>
      <c r="O9" s="913">
        <v>2.8324030312863613</v>
      </c>
      <c r="P9" s="913">
        <v>4.1951007107947618</v>
      </c>
      <c r="Q9" s="913">
        <v>5.170951525062037</v>
      </c>
    </row>
    <row r="10" spans="1:19" ht="15" customHeight="1">
      <c r="A10" s="896" t="s">
        <v>1851</v>
      </c>
      <c r="B10" s="913">
        <v>13.3</v>
      </c>
      <c r="C10" s="913">
        <v>9.1999999999999993</v>
      </c>
      <c r="D10" s="913">
        <v>7.7</v>
      </c>
      <c r="E10" s="913">
        <v>6.6</v>
      </c>
      <c r="F10" s="913">
        <v>7.8</v>
      </c>
      <c r="G10" s="913">
        <v>7.4</v>
      </c>
      <c r="H10" s="913">
        <v>7.2</v>
      </c>
      <c r="I10" s="913">
        <v>8.201779616336637</v>
      </c>
      <c r="J10" s="913">
        <v>7.3075105617187859</v>
      </c>
      <c r="K10" s="913">
        <v>6.7737445346926819</v>
      </c>
      <c r="L10" s="913">
        <v>7.340630860947698</v>
      </c>
      <c r="M10" s="913">
        <v>6.2885505557949131</v>
      </c>
      <c r="N10" s="913">
        <v>5.6222050853049836</v>
      </c>
      <c r="O10" s="913">
        <v>4.680857239970976</v>
      </c>
      <c r="P10" s="913">
        <v>4.6392068051142985</v>
      </c>
      <c r="Q10" s="913">
        <v>5.2085916048721259</v>
      </c>
    </row>
    <row r="11" spans="1:19" ht="15" customHeight="1">
      <c r="A11" s="896" t="s">
        <v>1852</v>
      </c>
      <c r="B11" s="913">
        <v>13.893991843572408</v>
      </c>
      <c r="C11" s="913">
        <v>-5.6105726212649643E-3</v>
      </c>
      <c r="D11" s="913">
        <v>3.9581448833829569</v>
      </c>
      <c r="E11" s="913">
        <v>14.685372251968715</v>
      </c>
      <c r="F11" s="913">
        <v>3.5910628513575347</v>
      </c>
      <c r="G11" s="913">
        <v>4.755992125531634</v>
      </c>
      <c r="H11" s="913">
        <v>6.2572201506996237</v>
      </c>
      <c r="I11" s="913">
        <v>7.8681222574579266</v>
      </c>
      <c r="J11" s="913">
        <v>8.4004814757230264</v>
      </c>
      <c r="K11" s="913">
        <v>4.993450857342367</v>
      </c>
      <c r="L11" s="913">
        <v>5.4911064514374175</v>
      </c>
      <c r="M11" s="913">
        <v>6.6496363522093134</v>
      </c>
      <c r="N11" s="913">
        <v>6.4855649406789837</v>
      </c>
      <c r="O11" s="913">
        <v>6.1055125296300758</v>
      </c>
      <c r="P11" s="913">
        <v>5.6493043692238842</v>
      </c>
      <c r="Q11" s="913">
        <v>5.0957878855975451</v>
      </c>
    </row>
    <row r="12" spans="1:19" ht="15" customHeight="1">
      <c r="A12" s="896" t="s">
        <v>1853</v>
      </c>
      <c r="B12" s="913">
        <v>7.1</v>
      </c>
      <c r="C12" s="913">
        <v>4.3</v>
      </c>
      <c r="D12" s="913">
        <v>6.1</v>
      </c>
      <c r="E12" s="913">
        <v>6.3</v>
      </c>
      <c r="F12" s="913">
        <v>3.2</v>
      </c>
      <c r="G12" s="913">
        <v>4.5999999999999996</v>
      </c>
      <c r="H12" s="913">
        <v>3.9</v>
      </c>
      <c r="I12" s="913">
        <v>0.44043457657502927</v>
      </c>
      <c r="J12" s="913">
        <v>1.229805425951696</v>
      </c>
      <c r="K12" s="913">
        <v>1.1670894161782712</v>
      </c>
      <c r="L12" s="913">
        <v>3.1936437059959815</v>
      </c>
      <c r="M12" s="913">
        <v>4.9283230726989729</v>
      </c>
      <c r="N12" s="913">
        <v>2.6172312743143493</v>
      </c>
      <c r="O12" s="913">
        <v>0.90860812046582851</v>
      </c>
      <c r="P12" s="913">
        <v>5.350186804473168</v>
      </c>
      <c r="Q12" s="913">
        <v>0.78140481538638085</v>
      </c>
    </row>
    <row r="13" spans="1:19" ht="15" customHeight="1">
      <c r="A13" s="896" t="s">
        <v>1854</v>
      </c>
      <c r="B13" s="913">
        <v>7.4508111891033764</v>
      </c>
      <c r="C13" s="913">
        <v>3.9143608865393134</v>
      </c>
      <c r="D13" s="913">
        <v>6.3510289437408289</v>
      </c>
      <c r="E13" s="913">
        <v>6.306974331122035</v>
      </c>
      <c r="F13" s="913">
        <v>6.6269780387405035</v>
      </c>
      <c r="G13" s="913">
        <v>6.0400735251757283</v>
      </c>
      <c r="H13" s="913">
        <v>5.8547736088043365</v>
      </c>
      <c r="I13" s="913">
        <v>5.0057437710877792</v>
      </c>
      <c r="J13" s="913">
        <v>4.2137283731024695</v>
      </c>
      <c r="K13" s="913">
        <v>4.1663896293791822</v>
      </c>
      <c r="L13" s="913">
        <v>4.738697677497413</v>
      </c>
      <c r="M13" s="913">
        <v>5.0906782827173913</v>
      </c>
      <c r="N13" s="913">
        <v>5.6585323756962964</v>
      </c>
      <c r="O13" s="913">
        <v>4.4787644586249371</v>
      </c>
      <c r="P13" s="913">
        <v>4.9876737224854537</v>
      </c>
      <c r="Q13" s="913">
        <v>3.4176651403622316</v>
      </c>
    </row>
    <row r="14" spans="1:19" s="901" customFormat="1" ht="15" customHeight="1">
      <c r="A14" s="898" t="s">
        <v>1855</v>
      </c>
      <c r="B14" s="915">
        <v>10.163249249465522</v>
      </c>
      <c r="C14" s="915">
        <v>4.5796558720639702</v>
      </c>
      <c r="D14" s="915">
        <v>1.6058187100459698</v>
      </c>
      <c r="E14" s="915">
        <v>6.3417696086274233</v>
      </c>
      <c r="F14" s="915">
        <v>4.2715848152574232</v>
      </c>
      <c r="G14" s="915">
        <v>2.694298876522061</v>
      </c>
      <c r="H14" s="915">
        <v>5.6040806914533947</v>
      </c>
      <c r="I14" s="915">
        <v>5.7338150473479343</v>
      </c>
      <c r="J14" s="915">
        <v>5.3004410614751123</v>
      </c>
      <c r="K14" s="915">
        <v>3.4916246718473616</v>
      </c>
      <c r="L14" s="915">
        <v>4.5458966873068789</v>
      </c>
      <c r="M14" s="915">
        <v>3.9611459394751023</v>
      </c>
      <c r="N14" s="915">
        <v>3.7195102905776025</v>
      </c>
      <c r="O14" s="915">
        <v>3.5742192972620757</v>
      </c>
      <c r="P14" s="915">
        <v>3.7423184554131979</v>
      </c>
      <c r="Q14" s="915">
        <v>3.2148186739060094</v>
      </c>
    </row>
    <row r="15" spans="1:19" s="903" customFormat="1" ht="15" customHeight="1">
      <c r="A15" s="896" t="s">
        <v>1856</v>
      </c>
      <c r="B15" s="918">
        <v>-5.0999999999999996</v>
      </c>
      <c r="C15" s="918">
        <v>-6.5</v>
      </c>
      <c r="D15" s="918">
        <v>1.8</v>
      </c>
      <c r="E15" s="918">
        <v>3.3</v>
      </c>
      <c r="F15" s="918">
        <v>4.5</v>
      </c>
      <c r="G15" s="918">
        <v>-7</v>
      </c>
      <c r="H15" s="918">
        <v>-3.4</v>
      </c>
      <c r="I15" s="918">
        <v>7.1119066276556566</v>
      </c>
      <c r="J15" s="918">
        <v>6.0526935721726005</v>
      </c>
      <c r="K15" s="918">
        <v>2.6123984052071449</v>
      </c>
      <c r="L15" s="918">
        <v>3.3023023841578265</v>
      </c>
      <c r="M15" s="918">
        <v>5.6205380045200855</v>
      </c>
      <c r="N15" s="918">
        <v>2.4479789972895389</v>
      </c>
      <c r="O15" s="918">
        <v>2.9058364510519823</v>
      </c>
      <c r="P15" s="918">
        <v>4.8010652667423557</v>
      </c>
      <c r="Q15" s="918">
        <v>6.9379216860109096</v>
      </c>
    </row>
    <row r="16" spans="1:19" s="901" customFormat="1" ht="15" customHeight="1">
      <c r="A16" s="898" t="s">
        <v>1857</v>
      </c>
      <c r="B16" s="915">
        <v>8.1921289904917103</v>
      </c>
      <c r="C16" s="915">
        <v>3.2142495053316678</v>
      </c>
      <c r="D16" s="915">
        <v>1.6269328319344911</v>
      </c>
      <c r="E16" s="915">
        <v>5.9840370674757448</v>
      </c>
      <c r="F16" s="915">
        <v>4.2994601540282451</v>
      </c>
      <c r="G16" s="915">
        <v>1.4525585149485432</v>
      </c>
      <c r="H16" s="915">
        <v>4.5136931347758313</v>
      </c>
      <c r="I16" s="915">
        <v>5.8894756439739071</v>
      </c>
      <c r="J16" s="915">
        <v>5.3836394926790376</v>
      </c>
      <c r="K16" s="915">
        <v>3.3937656983961375</v>
      </c>
      <c r="L16" s="915">
        <v>4.4085291187529378</v>
      </c>
      <c r="M16" s="915">
        <v>4.1425005161147368</v>
      </c>
      <c r="N16" s="915">
        <v>3.5785726690631634</v>
      </c>
      <c r="O16" s="915">
        <v>3.5009438203357064</v>
      </c>
      <c r="P16" s="915">
        <v>3.8577225374359756</v>
      </c>
      <c r="Q16" s="915">
        <v>3.6243253725444191</v>
      </c>
    </row>
    <row r="18" spans="1:1" ht="15" customHeight="1">
      <c r="A18" s="289" t="s">
        <v>1969</v>
      </c>
    </row>
  </sheetData>
  <mergeCells count="2">
    <mergeCell ref="A2:A3"/>
    <mergeCell ref="B2:Q2"/>
  </mergeCells>
  <hyperlinks>
    <hyperlink ref="S4" location="'Content Page'!A1" display="Back to Content Page"/>
  </hyperlinks>
  <pageMargins left="0.7" right="0.7" top="0.75" bottom="0.75" header="0.3" footer="0.3"/>
  <pageSetup orientation="portrait"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zoomScale="93" zoomScaleNormal="93" workbookViewId="0">
      <pane xSplit="1" ySplit="9" topLeftCell="E10" activePane="bottomRight" state="frozen"/>
      <selection activeCell="A9" sqref="A9"/>
      <selection pane="topRight" activeCell="A9" sqref="A9"/>
      <selection pane="bottomLeft" activeCell="A9" sqref="A9"/>
      <selection pane="bottomRight" activeCell="A9" sqref="A9"/>
    </sheetView>
  </sheetViews>
  <sheetFormatPr defaultRowHeight="15" customHeight="1"/>
  <cols>
    <col min="1" max="1" width="52.81640625" style="289" customWidth="1"/>
    <col min="2" max="20" width="10.7265625" style="289" customWidth="1"/>
    <col min="21" max="25" width="17.81640625" style="289" bestFit="1" customWidth="1"/>
    <col min="26" max="26" width="11.54296875" style="289" customWidth="1"/>
    <col min="27" max="240" width="9.26953125" style="289"/>
    <col min="241" max="241" width="50.26953125" style="289" customWidth="1"/>
    <col min="242" max="244" width="13.1796875" style="289" bestFit="1" customWidth="1"/>
    <col min="245" max="259" width="14.26953125" style="289" bestFit="1" customWidth="1"/>
    <col min="260" max="265" width="15.36328125" style="289" bestFit="1" customWidth="1"/>
    <col min="266" max="274" width="16.54296875" style="289" bestFit="1" customWidth="1"/>
    <col min="275" max="281" width="17.81640625" style="289" bestFit="1" customWidth="1"/>
    <col min="282" max="282" width="11.54296875" style="289" customWidth="1"/>
    <col min="283" max="496" width="9.26953125" style="289"/>
    <col min="497" max="497" width="50.26953125" style="289" customWidth="1"/>
    <col min="498" max="500" width="13.1796875" style="289" bestFit="1" customWidth="1"/>
    <col min="501" max="515" width="14.26953125" style="289" bestFit="1" customWidth="1"/>
    <col min="516" max="521" width="15.36328125" style="289" bestFit="1" customWidth="1"/>
    <col min="522" max="530" width="16.54296875" style="289" bestFit="1" customWidth="1"/>
    <col min="531" max="537" width="17.81640625" style="289" bestFit="1" customWidth="1"/>
    <col min="538" max="538" width="11.54296875" style="289" customWidth="1"/>
    <col min="539" max="752" width="9.26953125" style="289"/>
    <col min="753" max="753" width="50.26953125" style="289" customWidth="1"/>
    <col min="754" max="756" width="13.1796875" style="289" bestFit="1" customWidth="1"/>
    <col min="757" max="771" width="14.26953125" style="289" bestFit="1" customWidth="1"/>
    <col min="772" max="777" width="15.36328125" style="289" bestFit="1" customWidth="1"/>
    <col min="778" max="786" width="16.54296875" style="289" bestFit="1" customWidth="1"/>
    <col min="787" max="793" width="17.81640625" style="289" bestFit="1" customWidth="1"/>
    <col min="794" max="794" width="11.54296875" style="289" customWidth="1"/>
    <col min="795" max="1008" width="9.26953125" style="289"/>
    <col min="1009" max="1009" width="50.26953125" style="289" customWidth="1"/>
    <col min="1010" max="1012" width="13.1796875" style="289" bestFit="1" customWidth="1"/>
    <col min="1013" max="1027" width="14.26953125" style="289" bestFit="1" customWidth="1"/>
    <col min="1028" max="1033" width="15.36328125" style="289" bestFit="1" customWidth="1"/>
    <col min="1034" max="1042" width="16.54296875" style="289" bestFit="1" customWidth="1"/>
    <col min="1043" max="1049" width="17.81640625" style="289" bestFit="1" customWidth="1"/>
    <col min="1050" max="1050" width="11.54296875" style="289" customWidth="1"/>
    <col min="1051" max="1264" width="9.26953125" style="289"/>
    <col min="1265" max="1265" width="50.26953125" style="289" customWidth="1"/>
    <col min="1266" max="1268" width="13.1796875" style="289" bestFit="1" customWidth="1"/>
    <col min="1269" max="1283" width="14.26953125" style="289" bestFit="1" customWidth="1"/>
    <col min="1284" max="1289" width="15.36328125" style="289" bestFit="1" customWidth="1"/>
    <col min="1290" max="1298" width="16.54296875" style="289" bestFit="1" customWidth="1"/>
    <col min="1299" max="1305" width="17.81640625" style="289" bestFit="1" customWidth="1"/>
    <col min="1306" max="1306" width="11.54296875" style="289" customWidth="1"/>
    <col min="1307" max="1520" width="9.26953125" style="289"/>
    <col min="1521" max="1521" width="50.26953125" style="289" customWidth="1"/>
    <col min="1522" max="1524" width="13.1796875" style="289" bestFit="1" customWidth="1"/>
    <col min="1525" max="1539" width="14.26953125" style="289" bestFit="1" customWidth="1"/>
    <col min="1540" max="1545" width="15.36328125" style="289" bestFit="1" customWidth="1"/>
    <col min="1546" max="1554" width="16.54296875" style="289" bestFit="1" customWidth="1"/>
    <col min="1555" max="1561" width="17.81640625" style="289" bestFit="1" customWidth="1"/>
    <col min="1562" max="1562" width="11.54296875" style="289" customWidth="1"/>
    <col min="1563" max="1776" width="9.26953125" style="289"/>
    <col min="1777" max="1777" width="50.26953125" style="289" customWidth="1"/>
    <col min="1778" max="1780" width="13.1796875" style="289" bestFit="1" customWidth="1"/>
    <col min="1781" max="1795" width="14.26953125" style="289" bestFit="1" customWidth="1"/>
    <col min="1796" max="1801" width="15.36328125" style="289" bestFit="1" customWidth="1"/>
    <col min="1802" max="1810" width="16.54296875" style="289" bestFit="1" customWidth="1"/>
    <col min="1811" max="1817" width="17.81640625" style="289" bestFit="1" customWidth="1"/>
    <col min="1818" max="1818" width="11.54296875" style="289" customWidth="1"/>
    <col min="1819" max="2032" width="9.26953125" style="289"/>
    <col min="2033" max="2033" width="50.26953125" style="289" customWidth="1"/>
    <col min="2034" max="2036" width="13.1796875" style="289" bestFit="1" customWidth="1"/>
    <col min="2037" max="2051" width="14.26953125" style="289" bestFit="1" customWidth="1"/>
    <col min="2052" max="2057" width="15.36328125" style="289" bestFit="1" customWidth="1"/>
    <col min="2058" max="2066" width="16.54296875" style="289" bestFit="1" customWidth="1"/>
    <col min="2067" max="2073" width="17.81640625" style="289" bestFit="1" customWidth="1"/>
    <col min="2074" max="2074" width="11.54296875" style="289" customWidth="1"/>
    <col min="2075" max="2288" width="9.26953125" style="289"/>
    <col min="2289" max="2289" width="50.26953125" style="289" customWidth="1"/>
    <col min="2290" max="2292" width="13.1796875" style="289" bestFit="1" customWidth="1"/>
    <col min="2293" max="2307" width="14.26953125" style="289" bestFit="1" customWidth="1"/>
    <col min="2308" max="2313" width="15.36328125" style="289" bestFit="1" customWidth="1"/>
    <col min="2314" max="2322" width="16.54296875" style="289" bestFit="1" customWidth="1"/>
    <col min="2323" max="2329" width="17.81640625" style="289" bestFit="1" customWidth="1"/>
    <col min="2330" max="2330" width="11.54296875" style="289" customWidth="1"/>
    <col min="2331" max="2544" width="9.26953125" style="289"/>
    <col min="2545" max="2545" width="50.26953125" style="289" customWidth="1"/>
    <col min="2546" max="2548" width="13.1796875" style="289" bestFit="1" customWidth="1"/>
    <col min="2549" max="2563" width="14.26953125" style="289" bestFit="1" customWidth="1"/>
    <col min="2564" max="2569" width="15.36328125" style="289" bestFit="1" customWidth="1"/>
    <col min="2570" max="2578" width="16.54296875" style="289" bestFit="1" customWidth="1"/>
    <col min="2579" max="2585" width="17.81640625" style="289" bestFit="1" customWidth="1"/>
    <col min="2586" max="2586" width="11.54296875" style="289" customWidth="1"/>
    <col min="2587" max="2800" width="9.26953125" style="289"/>
    <col min="2801" max="2801" width="50.26953125" style="289" customWidth="1"/>
    <col min="2802" max="2804" width="13.1796875" style="289" bestFit="1" customWidth="1"/>
    <col min="2805" max="2819" width="14.26953125" style="289" bestFit="1" customWidth="1"/>
    <col min="2820" max="2825" width="15.36328125" style="289" bestFit="1" customWidth="1"/>
    <col min="2826" max="2834" width="16.54296875" style="289" bestFit="1" customWidth="1"/>
    <col min="2835" max="2841" width="17.81640625" style="289" bestFit="1" customWidth="1"/>
    <col min="2842" max="2842" width="11.54296875" style="289" customWidth="1"/>
    <col min="2843" max="3056" width="9.26953125" style="289"/>
    <col min="3057" max="3057" width="50.26953125" style="289" customWidth="1"/>
    <col min="3058" max="3060" width="13.1796875" style="289" bestFit="1" customWidth="1"/>
    <col min="3061" max="3075" width="14.26953125" style="289" bestFit="1" customWidth="1"/>
    <col min="3076" max="3081" width="15.36328125" style="289" bestFit="1" customWidth="1"/>
    <col min="3082" max="3090" width="16.54296875" style="289" bestFit="1" customWidth="1"/>
    <col min="3091" max="3097" width="17.81640625" style="289" bestFit="1" customWidth="1"/>
    <col min="3098" max="3098" width="11.54296875" style="289" customWidth="1"/>
    <col min="3099" max="3312" width="9.26953125" style="289"/>
    <col min="3313" max="3313" width="50.26953125" style="289" customWidth="1"/>
    <col min="3314" max="3316" width="13.1796875" style="289" bestFit="1" customWidth="1"/>
    <col min="3317" max="3331" width="14.26953125" style="289" bestFit="1" customWidth="1"/>
    <col min="3332" max="3337" width="15.36328125" style="289" bestFit="1" customWidth="1"/>
    <col min="3338" max="3346" width="16.54296875" style="289" bestFit="1" customWidth="1"/>
    <col min="3347" max="3353" width="17.81640625" style="289" bestFit="1" customWidth="1"/>
    <col min="3354" max="3354" width="11.54296875" style="289" customWidth="1"/>
    <col min="3355" max="3568" width="9.26953125" style="289"/>
    <col min="3569" max="3569" width="50.26953125" style="289" customWidth="1"/>
    <col min="3570" max="3572" width="13.1796875" style="289" bestFit="1" customWidth="1"/>
    <col min="3573" max="3587" width="14.26953125" style="289" bestFit="1" customWidth="1"/>
    <col min="3588" max="3593" width="15.36328125" style="289" bestFit="1" customWidth="1"/>
    <col min="3594" max="3602" width="16.54296875" style="289" bestFit="1" customWidth="1"/>
    <col min="3603" max="3609" width="17.81640625" style="289" bestFit="1" customWidth="1"/>
    <col min="3610" max="3610" width="11.54296875" style="289" customWidth="1"/>
    <col min="3611" max="3824" width="9.26953125" style="289"/>
    <col min="3825" max="3825" width="50.26953125" style="289" customWidth="1"/>
    <col min="3826" max="3828" width="13.1796875" style="289" bestFit="1" customWidth="1"/>
    <col min="3829" max="3843" width="14.26953125" style="289" bestFit="1" customWidth="1"/>
    <col min="3844" max="3849" width="15.36328125" style="289" bestFit="1" customWidth="1"/>
    <col min="3850" max="3858" width="16.54296875" style="289" bestFit="1" customWidth="1"/>
    <col min="3859" max="3865" width="17.81640625" style="289" bestFit="1" customWidth="1"/>
    <col min="3866" max="3866" width="11.54296875" style="289" customWidth="1"/>
    <col min="3867" max="4080" width="9.26953125" style="289"/>
    <col min="4081" max="4081" width="50.26953125" style="289" customWidth="1"/>
    <col min="4082" max="4084" width="13.1796875" style="289" bestFit="1" customWidth="1"/>
    <col min="4085" max="4099" width="14.26953125" style="289" bestFit="1" customWidth="1"/>
    <col min="4100" max="4105" width="15.36328125" style="289" bestFit="1" customWidth="1"/>
    <col min="4106" max="4114" width="16.54296875" style="289" bestFit="1" customWidth="1"/>
    <col min="4115" max="4121" width="17.81640625" style="289" bestFit="1" customWidth="1"/>
    <col min="4122" max="4122" width="11.54296875" style="289" customWidth="1"/>
    <col min="4123" max="4336" width="9.26953125" style="289"/>
    <col min="4337" max="4337" width="50.26953125" style="289" customWidth="1"/>
    <col min="4338" max="4340" width="13.1796875" style="289" bestFit="1" customWidth="1"/>
    <col min="4341" max="4355" width="14.26953125" style="289" bestFit="1" customWidth="1"/>
    <col min="4356" max="4361" width="15.36328125" style="289" bestFit="1" customWidth="1"/>
    <col min="4362" max="4370" width="16.54296875" style="289" bestFit="1" customWidth="1"/>
    <col min="4371" max="4377" width="17.81640625" style="289" bestFit="1" customWidth="1"/>
    <col min="4378" max="4378" width="11.54296875" style="289" customWidth="1"/>
    <col min="4379" max="4592" width="9.26953125" style="289"/>
    <col min="4593" max="4593" width="50.26953125" style="289" customWidth="1"/>
    <col min="4594" max="4596" width="13.1796875" style="289" bestFit="1" customWidth="1"/>
    <col min="4597" max="4611" width="14.26953125" style="289" bestFit="1" customWidth="1"/>
    <col min="4612" max="4617" width="15.36328125" style="289" bestFit="1" customWidth="1"/>
    <col min="4618" max="4626" width="16.54296875" style="289" bestFit="1" customWidth="1"/>
    <col min="4627" max="4633" width="17.81640625" style="289" bestFit="1" customWidth="1"/>
    <col min="4634" max="4634" width="11.54296875" style="289" customWidth="1"/>
    <col min="4635" max="4848" width="9.26953125" style="289"/>
    <col min="4849" max="4849" width="50.26953125" style="289" customWidth="1"/>
    <col min="4850" max="4852" width="13.1796875" style="289" bestFit="1" customWidth="1"/>
    <col min="4853" max="4867" width="14.26953125" style="289" bestFit="1" customWidth="1"/>
    <col min="4868" max="4873" width="15.36328125" style="289" bestFit="1" customWidth="1"/>
    <col min="4874" max="4882" width="16.54296875" style="289" bestFit="1" customWidth="1"/>
    <col min="4883" max="4889" width="17.81640625" style="289" bestFit="1" customWidth="1"/>
    <col min="4890" max="4890" width="11.54296875" style="289" customWidth="1"/>
    <col min="4891" max="5104" width="9.26953125" style="289"/>
    <col min="5105" max="5105" width="50.26953125" style="289" customWidth="1"/>
    <col min="5106" max="5108" width="13.1796875" style="289" bestFit="1" customWidth="1"/>
    <col min="5109" max="5123" width="14.26953125" style="289" bestFit="1" customWidth="1"/>
    <col min="5124" max="5129" width="15.36328125" style="289" bestFit="1" customWidth="1"/>
    <col min="5130" max="5138" width="16.54296875" style="289" bestFit="1" customWidth="1"/>
    <col min="5139" max="5145" width="17.81640625" style="289" bestFit="1" customWidth="1"/>
    <col min="5146" max="5146" width="11.54296875" style="289" customWidth="1"/>
    <col min="5147" max="5360" width="9.26953125" style="289"/>
    <col min="5361" max="5361" width="50.26953125" style="289" customWidth="1"/>
    <col min="5362" max="5364" width="13.1796875" style="289" bestFit="1" customWidth="1"/>
    <col min="5365" max="5379" width="14.26953125" style="289" bestFit="1" customWidth="1"/>
    <col min="5380" max="5385" width="15.36328125" style="289" bestFit="1" customWidth="1"/>
    <col min="5386" max="5394" width="16.54296875" style="289" bestFit="1" customWidth="1"/>
    <col min="5395" max="5401" width="17.81640625" style="289" bestFit="1" customWidth="1"/>
    <col min="5402" max="5402" width="11.54296875" style="289" customWidth="1"/>
    <col min="5403" max="5616" width="9.26953125" style="289"/>
    <col min="5617" max="5617" width="50.26953125" style="289" customWidth="1"/>
    <col min="5618" max="5620" width="13.1796875" style="289" bestFit="1" customWidth="1"/>
    <col min="5621" max="5635" width="14.26953125" style="289" bestFit="1" customWidth="1"/>
    <col min="5636" max="5641" width="15.36328125" style="289" bestFit="1" customWidth="1"/>
    <col min="5642" max="5650" width="16.54296875" style="289" bestFit="1" customWidth="1"/>
    <col min="5651" max="5657" width="17.81640625" style="289" bestFit="1" customWidth="1"/>
    <col min="5658" max="5658" width="11.54296875" style="289" customWidth="1"/>
    <col min="5659" max="5872" width="9.26953125" style="289"/>
    <col min="5873" max="5873" width="50.26953125" style="289" customWidth="1"/>
    <col min="5874" max="5876" width="13.1796875" style="289" bestFit="1" customWidth="1"/>
    <col min="5877" max="5891" width="14.26953125" style="289" bestFit="1" customWidth="1"/>
    <col min="5892" max="5897" width="15.36328125" style="289" bestFit="1" customWidth="1"/>
    <col min="5898" max="5906" width="16.54296875" style="289" bestFit="1" customWidth="1"/>
    <col min="5907" max="5913" width="17.81640625" style="289" bestFit="1" customWidth="1"/>
    <col min="5914" max="5914" width="11.54296875" style="289" customWidth="1"/>
    <col min="5915" max="6128" width="9.26953125" style="289"/>
    <col min="6129" max="6129" width="50.26953125" style="289" customWidth="1"/>
    <col min="6130" max="6132" width="13.1796875" style="289" bestFit="1" customWidth="1"/>
    <col min="6133" max="6147" width="14.26953125" style="289" bestFit="1" customWidth="1"/>
    <col min="6148" max="6153" width="15.36328125" style="289" bestFit="1" customWidth="1"/>
    <col min="6154" max="6162" width="16.54296875" style="289" bestFit="1" customWidth="1"/>
    <col min="6163" max="6169" width="17.81640625" style="289" bestFit="1" customWidth="1"/>
    <col min="6170" max="6170" width="11.54296875" style="289" customWidth="1"/>
    <col min="6171" max="6384" width="9.26953125" style="289"/>
    <col min="6385" max="6385" width="50.26953125" style="289" customWidth="1"/>
    <col min="6386" max="6388" width="13.1796875" style="289" bestFit="1" customWidth="1"/>
    <col min="6389" max="6403" width="14.26953125" style="289" bestFit="1" customWidth="1"/>
    <col min="6404" max="6409" width="15.36328125" style="289" bestFit="1" customWidth="1"/>
    <col min="6410" max="6418" width="16.54296875" style="289" bestFit="1" customWidth="1"/>
    <col min="6419" max="6425" width="17.81640625" style="289" bestFit="1" customWidth="1"/>
    <col min="6426" max="6426" width="11.54296875" style="289" customWidth="1"/>
    <col min="6427" max="6640" width="9.26953125" style="289"/>
    <col min="6641" max="6641" width="50.26953125" style="289" customWidth="1"/>
    <col min="6642" max="6644" width="13.1796875" style="289" bestFit="1" customWidth="1"/>
    <col min="6645" max="6659" width="14.26953125" style="289" bestFit="1" customWidth="1"/>
    <col min="6660" max="6665" width="15.36328125" style="289" bestFit="1" customWidth="1"/>
    <col min="6666" max="6674" width="16.54296875" style="289" bestFit="1" customWidth="1"/>
    <col min="6675" max="6681" width="17.81640625" style="289" bestFit="1" customWidth="1"/>
    <col min="6682" max="6682" width="11.54296875" style="289" customWidth="1"/>
    <col min="6683" max="6896" width="9.26953125" style="289"/>
    <col min="6897" max="6897" width="50.26953125" style="289" customWidth="1"/>
    <col min="6898" max="6900" width="13.1796875" style="289" bestFit="1" customWidth="1"/>
    <col min="6901" max="6915" width="14.26953125" style="289" bestFit="1" customWidth="1"/>
    <col min="6916" max="6921" width="15.36328125" style="289" bestFit="1" customWidth="1"/>
    <col min="6922" max="6930" width="16.54296875" style="289" bestFit="1" customWidth="1"/>
    <col min="6931" max="6937" width="17.81640625" style="289" bestFit="1" customWidth="1"/>
    <col min="6938" max="6938" width="11.54296875" style="289" customWidth="1"/>
    <col min="6939" max="7152" width="9.26953125" style="289"/>
    <col min="7153" max="7153" width="50.26953125" style="289" customWidth="1"/>
    <col min="7154" max="7156" width="13.1796875" style="289" bestFit="1" customWidth="1"/>
    <col min="7157" max="7171" width="14.26953125" style="289" bestFit="1" customWidth="1"/>
    <col min="7172" max="7177" width="15.36328125" style="289" bestFit="1" customWidth="1"/>
    <col min="7178" max="7186" width="16.54296875" style="289" bestFit="1" customWidth="1"/>
    <col min="7187" max="7193" width="17.81640625" style="289" bestFit="1" customWidth="1"/>
    <col min="7194" max="7194" width="11.54296875" style="289" customWidth="1"/>
    <col min="7195" max="7408" width="9.26953125" style="289"/>
    <col min="7409" max="7409" width="50.26953125" style="289" customWidth="1"/>
    <col min="7410" max="7412" width="13.1796875" style="289" bestFit="1" customWidth="1"/>
    <col min="7413" max="7427" width="14.26953125" style="289" bestFit="1" customWidth="1"/>
    <col min="7428" max="7433" width="15.36328125" style="289" bestFit="1" customWidth="1"/>
    <col min="7434" max="7442" width="16.54296875" style="289" bestFit="1" customWidth="1"/>
    <col min="7443" max="7449" width="17.81640625" style="289" bestFit="1" customWidth="1"/>
    <col min="7450" max="7450" width="11.54296875" style="289" customWidth="1"/>
    <col min="7451" max="7664" width="9.26953125" style="289"/>
    <col min="7665" max="7665" width="50.26953125" style="289" customWidth="1"/>
    <col min="7666" max="7668" width="13.1796875" style="289" bestFit="1" customWidth="1"/>
    <col min="7669" max="7683" width="14.26953125" style="289" bestFit="1" customWidth="1"/>
    <col min="7684" max="7689" width="15.36328125" style="289" bestFit="1" customWidth="1"/>
    <col min="7690" max="7698" width="16.54296875" style="289" bestFit="1" customWidth="1"/>
    <col min="7699" max="7705" width="17.81640625" style="289" bestFit="1" customWidth="1"/>
    <col min="7706" max="7706" width="11.54296875" style="289" customWidth="1"/>
    <col min="7707" max="7920" width="9.26953125" style="289"/>
    <col min="7921" max="7921" width="50.26953125" style="289" customWidth="1"/>
    <col min="7922" max="7924" width="13.1796875" style="289" bestFit="1" customWidth="1"/>
    <col min="7925" max="7939" width="14.26953125" style="289" bestFit="1" customWidth="1"/>
    <col min="7940" max="7945" width="15.36328125" style="289" bestFit="1" customWidth="1"/>
    <col min="7946" max="7954" width="16.54296875" style="289" bestFit="1" customWidth="1"/>
    <col min="7955" max="7961" width="17.81640625" style="289" bestFit="1" customWidth="1"/>
    <col min="7962" max="7962" width="11.54296875" style="289" customWidth="1"/>
    <col min="7963" max="8176" width="9.26953125" style="289"/>
    <col min="8177" max="8177" width="50.26953125" style="289" customWidth="1"/>
    <col min="8178" max="8180" width="13.1796875" style="289" bestFit="1" customWidth="1"/>
    <col min="8181" max="8195" width="14.26953125" style="289" bestFit="1" customWidth="1"/>
    <col min="8196" max="8201" width="15.36328125" style="289" bestFit="1" customWidth="1"/>
    <col min="8202" max="8210" width="16.54296875" style="289" bestFit="1" customWidth="1"/>
    <col min="8211" max="8217" width="17.81640625" style="289" bestFit="1" customWidth="1"/>
    <col min="8218" max="8218" width="11.54296875" style="289" customWidth="1"/>
    <col min="8219" max="8432" width="9.26953125" style="289"/>
    <col min="8433" max="8433" width="50.26953125" style="289" customWidth="1"/>
    <col min="8434" max="8436" width="13.1796875" style="289" bestFit="1" customWidth="1"/>
    <col min="8437" max="8451" width="14.26953125" style="289" bestFit="1" customWidth="1"/>
    <col min="8452" max="8457" width="15.36328125" style="289" bestFit="1" customWidth="1"/>
    <col min="8458" max="8466" width="16.54296875" style="289" bestFit="1" customWidth="1"/>
    <col min="8467" max="8473" width="17.81640625" style="289" bestFit="1" customWidth="1"/>
    <col min="8474" max="8474" width="11.54296875" style="289" customWidth="1"/>
    <col min="8475" max="8688" width="9.26953125" style="289"/>
    <col min="8689" max="8689" width="50.26953125" style="289" customWidth="1"/>
    <col min="8690" max="8692" width="13.1796875" style="289" bestFit="1" customWidth="1"/>
    <col min="8693" max="8707" width="14.26953125" style="289" bestFit="1" customWidth="1"/>
    <col min="8708" max="8713" width="15.36328125" style="289" bestFit="1" customWidth="1"/>
    <col min="8714" max="8722" width="16.54296875" style="289" bestFit="1" customWidth="1"/>
    <col min="8723" max="8729" width="17.81640625" style="289" bestFit="1" customWidth="1"/>
    <col min="8730" max="8730" width="11.54296875" style="289" customWidth="1"/>
    <col min="8731" max="8944" width="9.26953125" style="289"/>
    <col min="8945" max="8945" width="50.26953125" style="289" customWidth="1"/>
    <col min="8946" max="8948" width="13.1796875" style="289" bestFit="1" customWidth="1"/>
    <col min="8949" max="8963" width="14.26953125" style="289" bestFit="1" customWidth="1"/>
    <col min="8964" max="8969" width="15.36328125" style="289" bestFit="1" customWidth="1"/>
    <col min="8970" max="8978" width="16.54296875" style="289" bestFit="1" customWidth="1"/>
    <col min="8979" max="8985" width="17.81640625" style="289" bestFit="1" customWidth="1"/>
    <col min="8986" max="8986" width="11.54296875" style="289" customWidth="1"/>
    <col min="8987" max="9200" width="9.26953125" style="289"/>
    <col min="9201" max="9201" width="50.26953125" style="289" customWidth="1"/>
    <col min="9202" max="9204" width="13.1796875" style="289" bestFit="1" customWidth="1"/>
    <col min="9205" max="9219" width="14.26953125" style="289" bestFit="1" customWidth="1"/>
    <col min="9220" max="9225" width="15.36328125" style="289" bestFit="1" customWidth="1"/>
    <col min="9226" max="9234" width="16.54296875" style="289" bestFit="1" customWidth="1"/>
    <col min="9235" max="9241" width="17.81640625" style="289" bestFit="1" customWidth="1"/>
    <col min="9242" max="9242" width="11.54296875" style="289" customWidth="1"/>
    <col min="9243" max="9456" width="9.26953125" style="289"/>
    <col min="9457" max="9457" width="50.26953125" style="289" customWidth="1"/>
    <col min="9458" max="9460" width="13.1796875" style="289" bestFit="1" customWidth="1"/>
    <col min="9461" max="9475" width="14.26953125" style="289" bestFit="1" customWidth="1"/>
    <col min="9476" max="9481" width="15.36328125" style="289" bestFit="1" customWidth="1"/>
    <col min="9482" max="9490" width="16.54296875" style="289" bestFit="1" customWidth="1"/>
    <col min="9491" max="9497" width="17.81640625" style="289" bestFit="1" customWidth="1"/>
    <col min="9498" max="9498" width="11.54296875" style="289" customWidth="1"/>
    <col min="9499" max="9712" width="9.26953125" style="289"/>
    <col min="9713" max="9713" width="50.26953125" style="289" customWidth="1"/>
    <col min="9714" max="9716" width="13.1796875" style="289" bestFit="1" customWidth="1"/>
    <col min="9717" max="9731" width="14.26953125" style="289" bestFit="1" customWidth="1"/>
    <col min="9732" max="9737" width="15.36328125" style="289" bestFit="1" customWidth="1"/>
    <col min="9738" max="9746" width="16.54296875" style="289" bestFit="1" customWidth="1"/>
    <col min="9747" max="9753" width="17.81640625" style="289" bestFit="1" customWidth="1"/>
    <col min="9754" max="9754" width="11.54296875" style="289" customWidth="1"/>
    <col min="9755" max="9968" width="9.26953125" style="289"/>
    <col min="9969" max="9969" width="50.26953125" style="289" customWidth="1"/>
    <col min="9970" max="9972" width="13.1796875" style="289" bestFit="1" customWidth="1"/>
    <col min="9973" max="9987" width="14.26953125" style="289" bestFit="1" customWidth="1"/>
    <col min="9988" max="9993" width="15.36328125" style="289" bestFit="1" customWidth="1"/>
    <col min="9994" max="10002" width="16.54296875" style="289" bestFit="1" customWidth="1"/>
    <col min="10003" max="10009" width="17.81640625" style="289" bestFit="1" customWidth="1"/>
    <col min="10010" max="10010" width="11.54296875" style="289" customWidth="1"/>
    <col min="10011" max="10224" width="9.26953125" style="289"/>
    <col min="10225" max="10225" width="50.26953125" style="289" customWidth="1"/>
    <col min="10226" max="10228" width="13.1796875" style="289" bestFit="1" customWidth="1"/>
    <col min="10229" max="10243" width="14.26953125" style="289" bestFit="1" customWidth="1"/>
    <col min="10244" max="10249" width="15.36328125" style="289" bestFit="1" customWidth="1"/>
    <col min="10250" max="10258" width="16.54296875" style="289" bestFit="1" customWidth="1"/>
    <col min="10259" max="10265" width="17.81640625" style="289" bestFit="1" customWidth="1"/>
    <col min="10266" max="10266" width="11.54296875" style="289" customWidth="1"/>
    <col min="10267" max="10480" width="9.26953125" style="289"/>
    <col min="10481" max="10481" width="50.26953125" style="289" customWidth="1"/>
    <col min="10482" max="10484" width="13.1796875" style="289" bestFit="1" customWidth="1"/>
    <col min="10485" max="10499" width="14.26953125" style="289" bestFit="1" customWidth="1"/>
    <col min="10500" max="10505" width="15.36328125" style="289" bestFit="1" customWidth="1"/>
    <col min="10506" max="10514" width="16.54296875" style="289" bestFit="1" customWidth="1"/>
    <col min="10515" max="10521" width="17.81640625" style="289" bestFit="1" customWidth="1"/>
    <col min="10522" max="10522" width="11.54296875" style="289" customWidth="1"/>
    <col min="10523" max="10736" width="9.26953125" style="289"/>
    <col min="10737" max="10737" width="50.26953125" style="289" customWidth="1"/>
    <col min="10738" max="10740" width="13.1796875" style="289" bestFit="1" customWidth="1"/>
    <col min="10741" max="10755" width="14.26953125" style="289" bestFit="1" customWidth="1"/>
    <col min="10756" max="10761" width="15.36328125" style="289" bestFit="1" customWidth="1"/>
    <col min="10762" max="10770" width="16.54296875" style="289" bestFit="1" customWidth="1"/>
    <col min="10771" max="10777" width="17.81640625" style="289" bestFit="1" customWidth="1"/>
    <col min="10778" max="10778" width="11.54296875" style="289" customWidth="1"/>
    <col min="10779" max="10992" width="9.26953125" style="289"/>
    <col min="10993" max="10993" width="50.26953125" style="289" customWidth="1"/>
    <col min="10994" max="10996" width="13.1796875" style="289" bestFit="1" customWidth="1"/>
    <col min="10997" max="11011" width="14.26953125" style="289" bestFit="1" customWidth="1"/>
    <col min="11012" max="11017" width="15.36328125" style="289" bestFit="1" customWidth="1"/>
    <col min="11018" max="11026" width="16.54296875" style="289" bestFit="1" customWidth="1"/>
    <col min="11027" max="11033" width="17.81640625" style="289" bestFit="1" customWidth="1"/>
    <col min="11034" max="11034" width="11.54296875" style="289" customWidth="1"/>
    <col min="11035" max="11248" width="9.26953125" style="289"/>
    <col min="11249" max="11249" width="50.26953125" style="289" customWidth="1"/>
    <col min="11250" max="11252" width="13.1796875" style="289" bestFit="1" customWidth="1"/>
    <col min="11253" max="11267" width="14.26953125" style="289" bestFit="1" customWidth="1"/>
    <col min="11268" max="11273" width="15.36328125" style="289" bestFit="1" customWidth="1"/>
    <col min="11274" max="11282" width="16.54296875" style="289" bestFit="1" customWidth="1"/>
    <col min="11283" max="11289" width="17.81640625" style="289" bestFit="1" customWidth="1"/>
    <col min="11290" max="11290" width="11.54296875" style="289" customWidth="1"/>
    <col min="11291" max="11504" width="9.26953125" style="289"/>
    <col min="11505" max="11505" width="50.26953125" style="289" customWidth="1"/>
    <col min="11506" max="11508" width="13.1796875" style="289" bestFit="1" customWidth="1"/>
    <col min="11509" max="11523" width="14.26953125" style="289" bestFit="1" customWidth="1"/>
    <col min="11524" max="11529" width="15.36328125" style="289" bestFit="1" customWidth="1"/>
    <col min="11530" max="11538" width="16.54296875" style="289" bestFit="1" customWidth="1"/>
    <col min="11539" max="11545" width="17.81640625" style="289" bestFit="1" customWidth="1"/>
    <col min="11546" max="11546" width="11.54296875" style="289" customWidth="1"/>
    <col min="11547" max="11760" width="9.26953125" style="289"/>
    <col min="11761" max="11761" width="50.26953125" style="289" customWidth="1"/>
    <col min="11762" max="11764" width="13.1796875" style="289" bestFit="1" customWidth="1"/>
    <col min="11765" max="11779" width="14.26953125" style="289" bestFit="1" customWidth="1"/>
    <col min="11780" max="11785" width="15.36328125" style="289" bestFit="1" customWidth="1"/>
    <col min="11786" max="11794" width="16.54296875" style="289" bestFit="1" customWidth="1"/>
    <col min="11795" max="11801" width="17.81640625" style="289" bestFit="1" customWidth="1"/>
    <col min="11802" max="11802" width="11.54296875" style="289" customWidth="1"/>
    <col min="11803" max="12016" width="9.26953125" style="289"/>
    <col min="12017" max="12017" width="50.26953125" style="289" customWidth="1"/>
    <col min="12018" max="12020" width="13.1796875" style="289" bestFit="1" customWidth="1"/>
    <col min="12021" max="12035" width="14.26953125" style="289" bestFit="1" customWidth="1"/>
    <col min="12036" max="12041" width="15.36328125" style="289" bestFit="1" customWidth="1"/>
    <col min="12042" max="12050" width="16.54296875" style="289" bestFit="1" customWidth="1"/>
    <col min="12051" max="12057" width="17.81640625" style="289" bestFit="1" customWidth="1"/>
    <col min="12058" max="12058" width="11.54296875" style="289" customWidth="1"/>
    <col min="12059" max="12272" width="9.26953125" style="289"/>
    <col min="12273" max="12273" width="50.26953125" style="289" customWidth="1"/>
    <col min="12274" max="12276" width="13.1796875" style="289" bestFit="1" customWidth="1"/>
    <col min="12277" max="12291" width="14.26953125" style="289" bestFit="1" customWidth="1"/>
    <col min="12292" max="12297" width="15.36328125" style="289" bestFit="1" customWidth="1"/>
    <col min="12298" max="12306" width="16.54296875" style="289" bestFit="1" customWidth="1"/>
    <col min="12307" max="12313" width="17.81640625" style="289" bestFit="1" customWidth="1"/>
    <col min="12314" max="12314" width="11.54296875" style="289" customWidth="1"/>
    <col min="12315" max="12528" width="9.26953125" style="289"/>
    <col min="12529" max="12529" width="50.26953125" style="289" customWidth="1"/>
    <col min="12530" max="12532" width="13.1796875" style="289" bestFit="1" customWidth="1"/>
    <col min="12533" max="12547" width="14.26953125" style="289" bestFit="1" customWidth="1"/>
    <col min="12548" max="12553" width="15.36328125" style="289" bestFit="1" customWidth="1"/>
    <col min="12554" max="12562" width="16.54296875" style="289" bestFit="1" customWidth="1"/>
    <col min="12563" max="12569" width="17.81640625" style="289" bestFit="1" customWidth="1"/>
    <col min="12570" max="12570" width="11.54296875" style="289" customWidth="1"/>
    <col min="12571" max="12784" width="9.26953125" style="289"/>
    <col min="12785" max="12785" width="50.26953125" style="289" customWidth="1"/>
    <col min="12786" max="12788" width="13.1796875" style="289" bestFit="1" customWidth="1"/>
    <col min="12789" max="12803" width="14.26953125" style="289" bestFit="1" customWidth="1"/>
    <col min="12804" max="12809" width="15.36328125" style="289" bestFit="1" customWidth="1"/>
    <col min="12810" max="12818" width="16.54296875" style="289" bestFit="1" customWidth="1"/>
    <col min="12819" max="12825" width="17.81640625" style="289" bestFit="1" customWidth="1"/>
    <col min="12826" max="12826" width="11.54296875" style="289" customWidth="1"/>
    <col min="12827" max="13040" width="9.26953125" style="289"/>
    <col min="13041" max="13041" width="50.26953125" style="289" customWidth="1"/>
    <col min="13042" max="13044" width="13.1796875" style="289" bestFit="1" customWidth="1"/>
    <col min="13045" max="13059" width="14.26953125" style="289" bestFit="1" customWidth="1"/>
    <col min="13060" max="13065" width="15.36328125" style="289" bestFit="1" customWidth="1"/>
    <col min="13066" max="13074" width="16.54296875" style="289" bestFit="1" customWidth="1"/>
    <col min="13075" max="13081" width="17.81640625" style="289" bestFit="1" customWidth="1"/>
    <col min="13082" max="13082" width="11.54296875" style="289" customWidth="1"/>
    <col min="13083" max="13296" width="9.26953125" style="289"/>
    <col min="13297" max="13297" width="50.26953125" style="289" customWidth="1"/>
    <col min="13298" max="13300" width="13.1796875" style="289" bestFit="1" customWidth="1"/>
    <col min="13301" max="13315" width="14.26953125" style="289" bestFit="1" customWidth="1"/>
    <col min="13316" max="13321" width="15.36328125" style="289" bestFit="1" customWidth="1"/>
    <col min="13322" max="13330" width="16.54296875" style="289" bestFit="1" customWidth="1"/>
    <col min="13331" max="13337" width="17.81640625" style="289" bestFit="1" customWidth="1"/>
    <col min="13338" max="13338" width="11.54296875" style="289" customWidth="1"/>
    <col min="13339" max="13552" width="9.26953125" style="289"/>
    <col min="13553" max="13553" width="50.26953125" style="289" customWidth="1"/>
    <col min="13554" max="13556" width="13.1796875" style="289" bestFit="1" customWidth="1"/>
    <col min="13557" max="13571" width="14.26953125" style="289" bestFit="1" customWidth="1"/>
    <col min="13572" max="13577" width="15.36328125" style="289" bestFit="1" customWidth="1"/>
    <col min="13578" max="13586" width="16.54296875" style="289" bestFit="1" customWidth="1"/>
    <col min="13587" max="13593" width="17.81640625" style="289" bestFit="1" customWidth="1"/>
    <col min="13594" max="13594" width="11.54296875" style="289" customWidth="1"/>
    <col min="13595" max="13808" width="9.26953125" style="289"/>
    <col min="13809" max="13809" width="50.26953125" style="289" customWidth="1"/>
    <col min="13810" max="13812" width="13.1796875" style="289" bestFit="1" customWidth="1"/>
    <col min="13813" max="13827" width="14.26953125" style="289" bestFit="1" customWidth="1"/>
    <col min="13828" max="13833" width="15.36328125" style="289" bestFit="1" customWidth="1"/>
    <col min="13834" max="13842" width="16.54296875" style="289" bestFit="1" customWidth="1"/>
    <col min="13843" max="13849" width="17.81640625" style="289" bestFit="1" customWidth="1"/>
    <col min="13850" max="13850" width="11.54296875" style="289" customWidth="1"/>
    <col min="13851" max="14064" width="9.26953125" style="289"/>
    <col min="14065" max="14065" width="50.26953125" style="289" customWidth="1"/>
    <col min="14066" max="14068" width="13.1796875" style="289" bestFit="1" customWidth="1"/>
    <col min="14069" max="14083" width="14.26953125" style="289" bestFit="1" customWidth="1"/>
    <col min="14084" max="14089" width="15.36328125" style="289" bestFit="1" customWidth="1"/>
    <col min="14090" max="14098" width="16.54296875" style="289" bestFit="1" customWidth="1"/>
    <col min="14099" max="14105" width="17.81640625" style="289" bestFit="1" customWidth="1"/>
    <col min="14106" max="14106" width="11.54296875" style="289" customWidth="1"/>
    <col min="14107" max="14320" width="9.26953125" style="289"/>
    <col min="14321" max="14321" width="50.26953125" style="289" customWidth="1"/>
    <col min="14322" max="14324" width="13.1796875" style="289" bestFit="1" customWidth="1"/>
    <col min="14325" max="14339" width="14.26953125" style="289" bestFit="1" customWidth="1"/>
    <col min="14340" max="14345" width="15.36328125" style="289" bestFit="1" customWidth="1"/>
    <col min="14346" max="14354" width="16.54296875" style="289" bestFit="1" customWidth="1"/>
    <col min="14355" max="14361" width="17.81640625" style="289" bestFit="1" customWidth="1"/>
    <col min="14362" max="14362" width="11.54296875" style="289" customWidth="1"/>
    <col min="14363" max="14576" width="9.26953125" style="289"/>
    <col min="14577" max="14577" width="50.26953125" style="289" customWidth="1"/>
    <col min="14578" max="14580" width="13.1796875" style="289" bestFit="1" customWidth="1"/>
    <col min="14581" max="14595" width="14.26953125" style="289" bestFit="1" customWidth="1"/>
    <col min="14596" max="14601" width="15.36328125" style="289" bestFit="1" customWidth="1"/>
    <col min="14602" max="14610" width="16.54296875" style="289" bestFit="1" customWidth="1"/>
    <col min="14611" max="14617" width="17.81640625" style="289" bestFit="1" customWidth="1"/>
    <col min="14618" max="14618" width="11.54296875" style="289" customWidth="1"/>
    <col min="14619" max="14832" width="9.26953125" style="289"/>
    <col min="14833" max="14833" width="50.26953125" style="289" customWidth="1"/>
    <col min="14834" max="14836" width="13.1796875" style="289" bestFit="1" customWidth="1"/>
    <col min="14837" max="14851" width="14.26953125" style="289" bestFit="1" customWidth="1"/>
    <col min="14852" max="14857" width="15.36328125" style="289" bestFit="1" customWidth="1"/>
    <col min="14858" max="14866" width="16.54296875" style="289" bestFit="1" customWidth="1"/>
    <col min="14867" max="14873" width="17.81640625" style="289" bestFit="1" customWidth="1"/>
    <col min="14874" max="14874" width="11.54296875" style="289" customWidth="1"/>
    <col min="14875" max="15088" width="9.26953125" style="289"/>
    <col min="15089" max="15089" width="50.26953125" style="289" customWidth="1"/>
    <col min="15090" max="15092" width="13.1796875" style="289" bestFit="1" customWidth="1"/>
    <col min="15093" max="15107" width="14.26953125" style="289" bestFit="1" customWidth="1"/>
    <col min="15108" max="15113" width="15.36328125" style="289" bestFit="1" customWidth="1"/>
    <col min="15114" max="15122" width="16.54296875" style="289" bestFit="1" customWidth="1"/>
    <col min="15123" max="15129" width="17.81640625" style="289" bestFit="1" customWidth="1"/>
    <col min="15130" max="15130" width="11.54296875" style="289" customWidth="1"/>
    <col min="15131" max="15344" width="9.26953125" style="289"/>
    <col min="15345" max="15345" width="50.26953125" style="289" customWidth="1"/>
    <col min="15346" max="15348" width="13.1796875" style="289" bestFit="1" customWidth="1"/>
    <col min="15349" max="15363" width="14.26953125" style="289" bestFit="1" customWidth="1"/>
    <col min="15364" max="15369" width="15.36328125" style="289" bestFit="1" customWidth="1"/>
    <col min="15370" max="15378" width="16.54296875" style="289" bestFit="1" customWidth="1"/>
    <col min="15379" max="15385" width="17.81640625" style="289" bestFit="1" customWidth="1"/>
    <col min="15386" max="15386" width="11.54296875" style="289" customWidth="1"/>
    <col min="15387" max="15600" width="9.26953125" style="289"/>
    <col min="15601" max="15601" width="50.26953125" style="289" customWidth="1"/>
    <col min="15602" max="15604" width="13.1796875" style="289" bestFit="1" customWidth="1"/>
    <col min="15605" max="15619" width="14.26953125" style="289" bestFit="1" customWidth="1"/>
    <col min="15620" max="15625" width="15.36328125" style="289" bestFit="1" customWidth="1"/>
    <col min="15626" max="15634" width="16.54296875" style="289" bestFit="1" customWidth="1"/>
    <col min="15635" max="15641" width="17.81640625" style="289" bestFit="1" customWidth="1"/>
    <col min="15642" max="15642" width="11.54296875" style="289" customWidth="1"/>
    <col min="15643" max="15856" width="9.26953125" style="289"/>
    <col min="15857" max="15857" width="50.26953125" style="289" customWidth="1"/>
    <col min="15858" max="15860" width="13.1796875" style="289" bestFit="1" customWidth="1"/>
    <col min="15861" max="15875" width="14.26953125" style="289" bestFit="1" customWidth="1"/>
    <col min="15876" max="15881" width="15.36328125" style="289" bestFit="1" customWidth="1"/>
    <col min="15882" max="15890" width="16.54296875" style="289" bestFit="1" customWidth="1"/>
    <col min="15891" max="15897" width="17.81640625" style="289" bestFit="1" customWidth="1"/>
    <col min="15898" max="15898" width="11.54296875" style="289" customWidth="1"/>
    <col min="15899" max="16112" width="9.26953125" style="289"/>
    <col min="16113" max="16113" width="50.26953125" style="289" customWidth="1"/>
    <col min="16114" max="16116" width="13.1796875" style="289" bestFit="1" customWidth="1"/>
    <col min="16117" max="16131" width="14.26953125" style="289" bestFit="1" customWidth="1"/>
    <col min="16132" max="16137" width="15.36328125" style="289" bestFit="1" customWidth="1"/>
    <col min="16138" max="16146" width="16.54296875" style="289" bestFit="1" customWidth="1"/>
    <col min="16147" max="16153" width="17.81640625" style="289" bestFit="1" customWidth="1"/>
    <col min="16154" max="16154" width="11.54296875" style="289" customWidth="1"/>
    <col min="16155" max="16384" width="9.26953125" style="289"/>
  </cols>
  <sheetData>
    <row r="1" spans="1:19" s="136" customFormat="1" ht="15" customHeight="1">
      <c r="A1" s="136" t="s">
        <v>1974</v>
      </c>
    </row>
    <row r="2" spans="1:19" s="136" customFormat="1" ht="15" customHeight="1">
      <c r="A2" s="1163" t="s">
        <v>1845</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c r="S3" s="7"/>
    </row>
    <row r="4" spans="1:19" ht="15" customHeight="1">
      <c r="A4" s="896" t="s">
        <v>66</v>
      </c>
      <c r="B4" s="897">
        <v>15357.523295789497</v>
      </c>
      <c r="C4" s="897">
        <v>18768.794495062917</v>
      </c>
      <c r="D4" s="897">
        <v>28393.123715548274</v>
      </c>
      <c r="E4" s="897">
        <v>31421.101376916726</v>
      </c>
      <c r="F4" s="897">
        <v>35641.124453820717</v>
      </c>
      <c r="G4" s="897">
        <v>41479.088320684714</v>
      </c>
      <c r="H4" s="897">
        <v>51379.309151399299</v>
      </c>
      <c r="I4" s="897">
        <v>59164.500424669932</v>
      </c>
      <c r="J4" s="897">
        <v>73782.322438563191</v>
      </c>
      <c r="K4" s="897">
        <v>82429.221242949439</v>
      </c>
      <c r="L4" s="897">
        <v>92376.024727470605</v>
      </c>
      <c r="M4" s="897">
        <v>97758.264990487922</v>
      </c>
      <c r="N4" s="897">
        <v>106643.89419798965</v>
      </c>
      <c r="O4" s="897">
        <v>113146.68565753539</v>
      </c>
      <c r="P4" s="897">
        <v>118233.09035831773</v>
      </c>
      <c r="Q4" s="897">
        <v>132595.30858148067</v>
      </c>
      <c r="S4" s="285" t="s">
        <v>13</v>
      </c>
    </row>
    <row r="5" spans="1:19" ht="15" customHeight="1">
      <c r="A5" s="896" t="s">
        <v>1846</v>
      </c>
      <c r="B5" s="897">
        <v>222.30649080933961</v>
      </c>
      <c r="C5" s="897">
        <v>253.25253746196404</v>
      </c>
      <c r="D5" s="897">
        <v>615.38828784514499</v>
      </c>
      <c r="E5" s="897">
        <v>771.31953187920476</v>
      </c>
      <c r="F5" s="897">
        <v>1363.3260742028383</v>
      </c>
      <c r="G5" s="897">
        <v>1735.6115029128484</v>
      </c>
      <c r="H5" s="897">
        <v>2742.2403676668218</v>
      </c>
      <c r="I5" s="897">
        <v>3482.2796562860408</v>
      </c>
      <c r="J5" s="897">
        <v>3815.0526498206555</v>
      </c>
      <c r="K5" s="897">
        <v>4275.6295221906194</v>
      </c>
      <c r="L5" s="897">
        <v>5443.7713322123109</v>
      </c>
      <c r="M5" s="897">
        <v>8208.3098402387695</v>
      </c>
      <c r="N5" s="897">
        <v>12764.122415750737</v>
      </c>
      <c r="O5" s="897">
        <v>14838.697011803069</v>
      </c>
      <c r="P5" s="897">
        <v>23351.003890697648</v>
      </c>
      <c r="Q5" s="897">
        <v>29539.224264908822</v>
      </c>
      <c r="S5" s="499"/>
    </row>
    <row r="6" spans="1:19" ht="15" customHeight="1">
      <c r="A6" s="896" t="s">
        <v>1847</v>
      </c>
      <c r="B6" s="897">
        <v>11887.758004592231</v>
      </c>
      <c r="C6" s="897">
        <v>16102.521805218843</v>
      </c>
      <c r="D6" s="897">
        <v>15076.686238148448</v>
      </c>
      <c r="E6" s="897">
        <v>19396.954008611039</v>
      </c>
      <c r="F6" s="897">
        <v>23508.167545863893</v>
      </c>
      <c r="G6" s="897">
        <v>24575.748450525156</v>
      </c>
      <c r="H6" s="897">
        <v>30661.090387882457</v>
      </c>
      <c r="I6" s="897">
        <v>34195.394820213871</v>
      </c>
      <c r="J6" s="897">
        <v>33932.394768096456</v>
      </c>
      <c r="K6" s="897">
        <v>32695.56266447391</v>
      </c>
      <c r="L6" s="897">
        <v>35370.664027459949</v>
      </c>
      <c r="M6" s="897">
        <v>38277.096243280532</v>
      </c>
      <c r="N6" s="897">
        <v>38459.739686086032</v>
      </c>
      <c r="O6" s="897">
        <v>40523.39405315293</v>
      </c>
      <c r="P6" s="897">
        <v>46734.203641840257</v>
      </c>
      <c r="Q6" s="897">
        <v>52793.546710684532</v>
      </c>
    </row>
    <row r="7" spans="1:19" ht="15" customHeight="1">
      <c r="A7" s="896" t="s">
        <v>1848</v>
      </c>
      <c r="B7" s="897">
        <v>1169.1044463501673</v>
      </c>
      <c r="C7" s="897">
        <v>1656.7987254565146</v>
      </c>
      <c r="D7" s="897">
        <v>2980.1663766812076</v>
      </c>
      <c r="E7" s="897">
        <v>3402.8904925947309</v>
      </c>
      <c r="F7" s="897">
        <v>4239.293095429829</v>
      </c>
      <c r="G7" s="897">
        <v>5065.2966373554173</v>
      </c>
      <c r="H7" s="897">
        <v>6380.9727440673687</v>
      </c>
      <c r="I7" s="897">
        <v>7329.584804666526</v>
      </c>
      <c r="J7" s="897">
        <v>7416.6605627434865</v>
      </c>
      <c r="K7" s="897">
        <v>9729.9827840524467</v>
      </c>
      <c r="L7" s="897">
        <v>11752.926897024856</v>
      </c>
      <c r="M7" s="897">
        <v>11770.351841036869</v>
      </c>
      <c r="N7" s="897">
        <v>13505.914556731477</v>
      </c>
      <c r="O7" s="897">
        <v>15882.602338886007</v>
      </c>
      <c r="P7" s="897">
        <v>16727.259906539119</v>
      </c>
      <c r="Q7" s="897">
        <v>17831.59579242851</v>
      </c>
    </row>
    <row r="8" spans="1:19" ht="15" customHeight="1">
      <c r="A8" s="896" t="s">
        <v>1849</v>
      </c>
      <c r="B8" s="897">
        <v>3107.7489177935922</v>
      </c>
      <c r="C8" s="897">
        <v>3364.1836596287212</v>
      </c>
      <c r="D8" s="897">
        <v>1871.6050070343977</v>
      </c>
      <c r="E8" s="897">
        <v>2051.0649631453534</v>
      </c>
      <c r="F8" s="897">
        <v>2057.2721240290198</v>
      </c>
      <c r="G8" s="897">
        <v>2419.9260966227357</v>
      </c>
      <c r="H8" s="897">
        <v>2793.8594867974116</v>
      </c>
      <c r="I8" s="897">
        <v>3182.0162036135894</v>
      </c>
      <c r="J8" s="897">
        <v>4374.918642356768</v>
      </c>
      <c r="K8" s="897">
        <v>5463.7020198524588</v>
      </c>
      <c r="L8" s="897">
        <v>6722.6640138610601</v>
      </c>
      <c r="M8" s="897">
        <v>7741.2260513751917</v>
      </c>
      <c r="N8" s="897">
        <v>8936.1242753439492</v>
      </c>
      <c r="O8" s="897">
        <v>8512.7593008692893</v>
      </c>
      <c r="P8" s="897">
        <v>10710.737563564644</v>
      </c>
      <c r="Q8" s="897">
        <v>13365.893131871244</v>
      </c>
    </row>
    <row r="9" spans="1:19" ht="15" customHeight="1">
      <c r="A9" s="896" t="s">
        <v>1850</v>
      </c>
      <c r="B9" s="897">
        <v>12761.120421592823</v>
      </c>
      <c r="C9" s="897">
        <v>17970.181145020713</v>
      </c>
      <c r="D9" s="897">
        <v>12341.545532197324</v>
      </c>
      <c r="E9" s="897">
        <v>13016.412345213275</v>
      </c>
      <c r="F9" s="897">
        <v>14259.665968641739</v>
      </c>
      <c r="G9" s="897">
        <v>20165.2492906478</v>
      </c>
      <c r="H9" s="897">
        <v>24980.74301365823</v>
      </c>
      <c r="I9" s="897">
        <v>31153.561160656209</v>
      </c>
      <c r="J9" s="897">
        <v>34627.14492385363</v>
      </c>
      <c r="K9" s="897">
        <v>34726.66092568099</v>
      </c>
      <c r="L9" s="897">
        <v>42689.382270614668</v>
      </c>
      <c r="M9" s="897">
        <v>48604.140479688431</v>
      </c>
      <c r="N9" s="897">
        <v>55565.314899446465</v>
      </c>
      <c r="O9" s="897">
        <v>64732.283928496865</v>
      </c>
      <c r="P9" s="897">
        <v>70849.361961637347</v>
      </c>
      <c r="Q9" s="897">
        <v>75512.959249089137</v>
      </c>
    </row>
    <row r="10" spans="1:19" ht="15" customHeight="1">
      <c r="A10" s="896" t="s">
        <v>1851</v>
      </c>
      <c r="B10" s="897">
        <v>6125.4848827078767</v>
      </c>
      <c r="C10" s="897">
        <v>14415.089294520247</v>
      </c>
      <c r="D10" s="897">
        <v>15083.50896027218</v>
      </c>
      <c r="E10" s="897">
        <v>16277.883812169044</v>
      </c>
      <c r="F10" s="897">
        <v>19703.227987236245</v>
      </c>
      <c r="G10" s="897">
        <v>23307.173906934018</v>
      </c>
      <c r="H10" s="897">
        <v>26475.477561659005</v>
      </c>
      <c r="I10" s="897">
        <v>30366.447012046414</v>
      </c>
      <c r="J10" s="897">
        <v>35292.534381709447</v>
      </c>
      <c r="K10" s="897">
        <v>38531.461803064667</v>
      </c>
      <c r="L10" s="897">
        <v>43749.877816278757</v>
      </c>
      <c r="M10" s="897">
        <v>42978.429057687972</v>
      </c>
      <c r="N10" s="897">
        <v>49764.496048867419</v>
      </c>
      <c r="O10" s="897">
        <v>58039.415664691813</v>
      </c>
      <c r="P10" s="897">
        <v>56329.755554597221</v>
      </c>
      <c r="Q10" s="897">
        <v>61246.844902737452</v>
      </c>
    </row>
    <row r="11" spans="1:19" ht="15" customHeight="1">
      <c r="A11" s="896" t="s">
        <v>1852</v>
      </c>
      <c r="B11" s="897">
        <v>4309.6931809937723</v>
      </c>
      <c r="C11" s="897">
        <v>4963.1010111154728</v>
      </c>
      <c r="D11" s="897">
        <v>19284.686010507456</v>
      </c>
      <c r="E11" s="897">
        <v>19467.180187235455</v>
      </c>
      <c r="F11" s="897">
        <v>20946.024872074777</v>
      </c>
      <c r="G11" s="897">
        <v>22019.624271131281</v>
      </c>
      <c r="H11" s="897">
        <v>22768.979968830881</v>
      </c>
      <c r="I11" s="897">
        <v>24460.762270905354</v>
      </c>
      <c r="J11" s="897">
        <v>29198.214384394963</v>
      </c>
      <c r="K11" s="897">
        <v>30322.844141643178</v>
      </c>
      <c r="L11" s="897">
        <v>35096.600913415416</v>
      </c>
      <c r="M11" s="897">
        <v>43017.852161944487</v>
      </c>
      <c r="N11" s="897">
        <v>47239.150652618628</v>
      </c>
      <c r="O11" s="897">
        <v>52554.93396701599</v>
      </c>
      <c r="P11" s="897">
        <v>54320.277518563467</v>
      </c>
      <c r="Q11" s="897">
        <v>59971.395165130256</v>
      </c>
    </row>
    <row r="12" spans="1:19" ht="15" customHeight="1">
      <c r="A12" s="896" t="s">
        <v>1853</v>
      </c>
      <c r="B12" s="897">
        <v>6592.92398082008</v>
      </c>
      <c r="C12" s="897">
        <v>8467.542062708284</v>
      </c>
      <c r="D12" s="897">
        <v>12425.069149856388</v>
      </c>
      <c r="E12" s="897">
        <v>14044.722728495919</v>
      </c>
      <c r="F12" s="897">
        <v>17447.055919933409</v>
      </c>
      <c r="G12" s="897">
        <v>20468.349564807191</v>
      </c>
      <c r="H12" s="897">
        <v>24104.461983402289</v>
      </c>
      <c r="I12" s="897">
        <v>28218.406072573642</v>
      </c>
      <c r="J12" s="897">
        <v>33165.072185044672</v>
      </c>
      <c r="K12" s="897">
        <v>37791.737258177563</v>
      </c>
      <c r="L12" s="897">
        <v>43301.291667724472</v>
      </c>
      <c r="M12" s="897">
        <v>49932.953166333871</v>
      </c>
      <c r="N12" s="897">
        <v>59133.774146141215</v>
      </c>
      <c r="O12" s="897">
        <v>65440.680834258143</v>
      </c>
      <c r="P12" s="897">
        <v>82148.922284685279</v>
      </c>
      <c r="Q12" s="897">
        <v>93127.225903041865</v>
      </c>
    </row>
    <row r="13" spans="1:19" ht="15" customHeight="1">
      <c r="A13" s="896" t="s">
        <v>1854</v>
      </c>
      <c r="B13" s="897">
        <v>1976.0768042247305</v>
      </c>
      <c r="C13" s="897">
        <v>2512.9244332008043</v>
      </c>
      <c r="D13" s="897">
        <v>1522.0636876125093</v>
      </c>
      <c r="E13" s="897">
        <v>1628.36930343014</v>
      </c>
      <c r="F13" s="897">
        <v>1738.6013383109462</v>
      </c>
      <c r="G13" s="897">
        <v>1867.718974922758</v>
      </c>
      <c r="H13" s="897">
        <v>2097.3788239865153</v>
      </c>
      <c r="I13" s="897">
        <v>2244.3390184316067</v>
      </c>
      <c r="J13" s="897">
        <v>2441.1619263241487</v>
      </c>
      <c r="K13" s="897">
        <v>2630.0678151837042</v>
      </c>
      <c r="L13" s="897">
        <v>2880.4224292328463</v>
      </c>
      <c r="M13" s="897">
        <v>3141.3354250518119</v>
      </c>
      <c r="N13" s="897">
        <v>3256.1328211281871</v>
      </c>
      <c r="O13" s="897">
        <v>3392.2167975240532</v>
      </c>
      <c r="P13" s="897">
        <v>3521.0926909371292</v>
      </c>
      <c r="Q13" s="897">
        <v>3820.345928754472</v>
      </c>
    </row>
    <row r="14" spans="1:19" s="901" customFormat="1" ht="15" customHeight="1">
      <c r="A14" s="898" t="s">
        <v>1855</v>
      </c>
      <c r="B14" s="900">
        <v>63509.740425674114</v>
      </c>
      <c r="C14" s="900">
        <v>88474.38916939449</v>
      </c>
      <c r="D14" s="900">
        <v>109593.84296570334</v>
      </c>
      <c r="E14" s="900">
        <v>121477.89874969088</v>
      </c>
      <c r="F14" s="900">
        <v>140903.75937954339</v>
      </c>
      <c r="G14" s="900">
        <v>163103.78701654391</v>
      </c>
      <c r="H14" s="900">
        <v>194384.5134893503</v>
      </c>
      <c r="I14" s="900">
        <v>223797.29144406319</v>
      </c>
      <c r="J14" s="900">
        <v>258045.47686290741</v>
      </c>
      <c r="K14" s="900">
        <v>278596.87017726898</v>
      </c>
      <c r="L14" s="900">
        <v>319383.62609529495</v>
      </c>
      <c r="M14" s="900">
        <v>351429.95925712585</v>
      </c>
      <c r="N14" s="899">
        <v>395268.66370010376</v>
      </c>
      <c r="O14" s="899">
        <v>437063.66955423355</v>
      </c>
      <c r="P14" s="899">
        <v>482925.70537137985</v>
      </c>
      <c r="Q14" s="899">
        <v>539804.33963012695</v>
      </c>
    </row>
    <row r="15" spans="1:19" s="903" customFormat="1" ht="15" customHeight="1">
      <c r="A15" s="896" t="s">
        <v>1856</v>
      </c>
      <c r="B15" s="902">
        <v>9707.8407524356389</v>
      </c>
      <c r="C15" s="902">
        <v>10218.196792091339</v>
      </c>
      <c r="D15" s="902">
        <v>9542.2723117173209</v>
      </c>
      <c r="E15" s="902">
        <v>11640.382758190826</v>
      </c>
      <c r="F15" s="902">
        <v>13367.367660175494</v>
      </c>
      <c r="G15" s="902">
        <v>15015.830106991572</v>
      </c>
      <c r="H15" s="902">
        <v>16748.930677007142</v>
      </c>
      <c r="I15" s="902">
        <v>18242.139892578125</v>
      </c>
      <c r="J15" s="902">
        <v>21285.96044921875</v>
      </c>
      <c r="K15" s="902">
        <v>21674.5146484375</v>
      </c>
      <c r="L15" s="902">
        <v>25455.3203125</v>
      </c>
      <c r="M15" s="902">
        <v>30261.580078125</v>
      </c>
      <c r="N15" s="897">
        <v>37852.833984375</v>
      </c>
      <c r="O15" s="897">
        <v>45169.3623046875</v>
      </c>
      <c r="P15" s="897">
        <v>48851.115234375</v>
      </c>
      <c r="Q15" s="897">
        <v>52219.1767578125</v>
      </c>
    </row>
    <row r="16" spans="1:19" s="901" customFormat="1" ht="15" customHeight="1">
      <c r="A16" s="898" t="s">
        <v>1857</v>
      </c>
      <c r="B16" s="900">
        <v>73217.581178109758</v>
      </c>
      <c r="C16" s="900">
        <v>98692.585961485835</v>
      </c>
      <c r="D16" s="900">
        <v>119136.11527742066</v>
      </c>
      <c r="E16" s="900">
        <v>133118.28150788171</v>
      </c>
      <c r="F16" s="900">
        <v>154271.12703971888</v>
      </c>
      <c r="G16" s="900">
        <v>178119.61712353549</v>
      </c>
      <c r="H16" s="900">
        <v>211133.44416635745</v>
      </c>
      <c r="I16" s="900">
        <v>242039.43133664131</v>
      </c>
      <c r="J16" s="900">
        <v>279331.43731212616</v>
      </c>
      <c r="K16" s="900">
        <v>300271.38482570648</v>
      </c>
      <c r="L16" s="900">
        <v>344838.94640779495</v>
      </c>
      <c r="M16" s="900">
        <v>381691.53933525085</v>
      </c>
      <c r="N16" s="899">
        <v>433121.49768447876</v>
      </c>
      <c r="O16" s="899">
        <v>482233.03185892105</v>
      </c>
      <c r="P16" s="899">
        <v>531776.82060575485</v>
      </c>
      <c r="Q16" s="899">
        <v>592023.51638793945</v>
      </c>
    </row>
    <row r="18" spans="1:1" ht="15" customHeight="1">
      <c r="A18" s="920" t="s">
        <v>1975</v>
      </c>
    </row>
  </sheetData>
  <mergeCells count="2">
    <mergeCell ref="A2:A3"/>
    <mergeCell ref="B2:Q2"/>
  </mergeCells>
  <hyperlinks>
    <hyperlink ref="S4" location="'Content Page'!A1" display="Back to Content Page"/>
  </hyperlinks>
  <pageMargins left="0.7" right="0.7" top="0.75" bottom="0.75" header="0.3" footer="0.3"/>
  <pageSetup orientation="portrait"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6"/>
  <sheetViews>
    <sheetView zoomScale="95" zoomScaleNormal="95" workbookViewId="0">
      <selection activeCell="A9" sqref="A9"/>
    </sheetView>
  </sheetViews>
  <sheetFormatPr defaultRowHeight="15" customHeight="1"/>
  <cols>
    <col min="1" max="1" width="53.7265625" style="289" customWidth="1"/>
    <col min="2" max="17" width="9.7265625" style="289" customWidth="1"/>
    <col min="18" max="20" width="10.7265625" style="289" customWidth="1"/>
    <col min="21" max="25" width="17.81640625" style="289" bestFit="1" customWidth="1"/>
    <col min="26" max="26" width="11.54296875" style="289" customWidth="1"/>
    <col min="27" max="240" width="9.26953125" style="289"/>
    <col min="241" max="241" width="50.26953125" style="289" customWidth="1"/>
    <col min="242" max="244" width="13.1796875" style="289" bestFit="1" customWidth="1"/>
    <col min="245" max="259" width="14.26953125" style="289" bestFit="1" customWidth="1"/>
    <col min="260" max="265" width="15.36328125" style="289" bestFit="1" customWidth="1"/>
    <col min="266" max="274" width="16.54296875" style="289" bestFit="1" customWidth="1"/>
    <col min="275" max="281" width="17.81640625" style="289" bestFit="1" customWidth="1"/>
    <col min="282" max="282" width="11.54296875" style="289" customWidth="1"/>
    <col min="283" max="496" width="9.26953125" style="289"/>
    <col min="497" max="497" width="50.26953125" style="289" customWidth="1"/>
    <col min="498" max="500" width="13.1796875" style="289" bestFit="1" customWidth="1"/>
    <col min="501" max="515" width="14.26953125" style="289" bestFit="1" customWidth="1"/>
    <col min="516" max="521" width="15.36328125" style="289" bestFit="1" customWidth="1"/>
    <col min="522" max="530" width="16.54296875" style="289" bestFit="1" customWidth="1"/>
    <col min="531" max="537" width="17.81640625" style="289" bestFit="1" customWidth="1"/>
    <col min="538" max="538" width="11.54296875" style="289" customWidth="1"/>
    <col min="539" max="752" width="9.26953125" style="289"/>
    <col min="753" max="753" width="50.26953125" style="289" customWidth="1"/>
    <col min="754" max="756" width="13.1796875" style="289" bestFit="1" customWidth="1"/>
    <col min="757" max="771" width="14.26953125" style="289" bestFit="1" customWidth="1"/>
    <col min="772" max="777" width="15.36328125" style="289" bestFit="1" customWidth="1"/>
    <col min="778" max="786" width="16.54296875" style="289" bestFit="1" customWidth="1"/>
    <col min="787" max="793" width="17.81640625" style="289" bestFit="1" customWidth="1"/>
    <col min="794" max="794" width="11.54296875" style="289" customWidth="1"/>
    <col min="795" max="1008" width="9.26953125" style="289"/>
    <col min="1009" max="1009" width="50.26953125" style="289" customWidth="1"/>
    <col min="1010" max="1012" width="13.1796875" style="289" bestFit="1" customWidth="1"/>
    <col min="1013" max="1027" width="14.26953125" style="289" bestFit="1" customWidth="1"/>
    <col min="1028" max="1033" width="15.36328125" style="289" bestFit="1" customWidth="1"/>
    <col min="1034" max="1042" width="16.54296875" style="289" bestFit="1" customWidth="1"/>
    <col min="1043" max="1049" width="17.81640625" style="289" bestFit="1" customWidth="1"/>
    <col min="1050" max="1050" width="11.54296875" style="289" customWidth="1"/>
    <col min="1051" max="1264" width="9.26953125" style="289"/>
    <col min="1265" max="1265" width="50.26953125" style="289" customWidth="1"/>
    <col min="1266" max="1268" width="13.1796875" style="289" bestFit="1" customWidth="1"/>
    <col min="1269" max="1283" width="14.26953125" style="289" bestFit="1" customWidth="1"/>
    <col min="1284" max="1289" width="15.36328125" style="289" bestFit="1" customWidth="1"/>
    <col min="1290" max="1298" width="16.54296875" style="289" bestFit="1" customWidth="1"/>
    <col min="1299" max="1305" width="17.81640625" style="289" bestFit="1" customWidth="1"/>
    <col min="1306" max="1306" width="11.54296875" style="289" customWidth="1"/>
    <col min="1307" max="1520" width="9.26953125" style="289"/>
    <col min="1521" max="1521" width="50.26953125" style="289" customWidth="1"/>
    <col min="1522" max="1524" width="13.1796875" style="289" bestFit="1" customWidth="1"/>
    <col min="1525" max="1539" width="14.26953125" style="289" bestFit="1" customWidth="1"/>
    <col min="1540" max="1545" width="15.36328125" style="289" bestFit="1" customWidth="1"/>
    <col min="1546" max="1554" width="16.54296875" style="289" bestFit="1" customWidth="1"/>
    <col min="1555" max="1561" width="17.81640625" style="289" bestFit="1" customWidth="1"/>
    <col min="1562" max="1562" width="11.54296875" style="289" customWidth="1"/>
    <col min="1563" max="1776" width="9.26953125" style="289"/>
    <col min="1777" max="1777" width="50.26953125" style="289" customWidth="1"/>
    <col min="1778" max="1780" width="13.1796875" style="289" bestFit="1" customWidth="1"/>
    <col min="1781" max="1795" width="14.26953125" style="289" bestFit="1" customWidth="1"/>
    <col min="1796" max="1801" width="15.36328125" style="289" bestFit="1" customWidth="1"/>
    <col min="1802" max="1810" width="16.54296875" style="289" bestFit="1" customWidth="1"/>
    <col min="1811" max="1817" width="17.81640625" style="289" bestFit="1" customWidth="1"/>
    <col min="1818" max="1818" width="11.54296875" style="289" customWidth="1"/>
    <col min="1819" max="2032" width="9.26953125" style="289"/>
    <col min="2033" max="2033" width="50.26953125" style="289" customWidth="1"/>
    <col min="2034" max="2036" width="13.1796875" style="289" bestFit="1" customWidth="1"/>
    <col min="2037" max="2051" width="14.26953125" style="289" bestFit="1" customWidth="1"/>
    <col min="2052" max="2057" width="15.36328125" style="289" bestFit="1" customWidth="1"/>
    <col min="2058" max="2066" width="16.54296875" style="289" bestFit="1" customWidth="1"/>
    <col min="2067" max="2073" width="17.81640625" style="289" bestFit="1" customWidth="1"/>
    <col min="2074" max="2074" width="11.54296875" style="289" customWidth="1"/>
    <col min="2075" max="2288" width="9.26953125" style="289"/>
    <col min="2289" max="2289" width="50.26953125" style="289" customWidth="1"/>
    <col min="2290" max="2292" width="13.1796875" style="289" bestFit="1" customWidth="1"/>
    <col min="2293" max="2307" width="14.26953125" style="289" bestFit="1" customWidth="1"/>
    <col min="2308" max="2313" width="15.36328125" style="289" bestFit="1" customWidth="1"/>
    <col min="2314" max="2322" width="16.54296875" style="289" bestFit="1" customWidth="1"/>
    <col min="2323" max="2329" width="17.81640625" style="289" bestFit="1" customWidth="1"/>
    <col min="2330" max="2330" width="11.54296875" style="289" customWidth="1"/>
    <col min="2331" max="2544" width="9.26953125" style="289"/>
    <col min="2545" max="2545" width="50.26953125" style="289" customWidth="1"/>
    <col min="2546" max="2548" width="13.1796875" style="289" bestFit="1" customWidth="1"/>
    <col min="2549" max="2563" width="14.26953125" style="289" bestFit="1" customWidth="1"/>
    <col min="2564" max="2569" width="15.36328125" style="289" bestFit="1" customWidth="1"/>
    <col min="2570" max="2578" width="16.54296875" style="289" bestFit="1" customWidth="1"/>
    <col min="2579" max="2585" width="17.81640625" style="289" bestFit="1" customWidth="1"/>
    <col min="2586" max="2586" width="11.54296875" style="289" customWidth="1"/>
    <col min="2587" max="2800" width="9.26953125" style="289"/>
    <col min="2801" max="2801" width="50.26953125" style="289" customWidth="1"/>
    <col min="2802" max="2804" width="13.1796875" style="289" bestFit="1" customWidth="1"/>
    <col min="2805" max="2819" width="14.26953125" style="289" bestFit="1" customWidth="1"/>
    <col min="2820" max="2825" width="15.36328125" style="289" bestFit="1" customWidth="1"/>
    <col min="2826" max="2834" width="16.54296875" style="289" bestFit="1" customWidth="1"/>
    <col min="2835" max="2841" width="17.81640625" style="289" bestFit="1" customWidth="1"/>
    <col min="2842" max="2842" width="11.54296875" style="289" customWidth="1"/>
    <col min="2843" max="3056" width="9.26953125" style="289"/>
    <col min="3057" max="3057" width="50.26953125" style="289" customWidth="1"/>
    <col min="3058" max="3060" width="13.1796875" style="289" bestFit="1" customWidth="1"/>
    <col min="3061" max="3075" width="14.26953125" style="289" bestFit="1" customWidth="1"/>
    <col min="3076" max="3081" width="15.36328125" style="289" bestFit="1" customWidth="1"/>
    <col min="3082" max="3090" width="16.54296875" style="289" bestFit="1" customWidth="1"/>
    <col min="3091" max="3097" width="17.81640625" style="289" bestFit="1" customWidth="1"/>
    <col min="3098" max="3098" width="11.54296875" style="289" customWidth="1"/>
    <col min="3099" max="3312" width="9.26953125" style="289"/>
    <col min="3313" max="3313" width="50.26953125" style="289" customWidth="1"/>
    <col min="3314" max="3316" width="13.1796875" style="289" bestFit="1" customWidth="1"/>
    <col min="3317" max="3331" width="14.26953125" style="289" bestFit="1" customWidth="1"/>
    <col min="3332" max="3337" width="15.36328125" style="289" bestFit="1" customWidth="1"/>
    <col min="3338" max="3346" width="16.54296875" style="289" bestFit="1" customWidth="1"/>
    <col min="3347" max="3353" width="17.81640625" style="289" bestFit="1" customWidth="1"/>
    <col min="3354" max="3354" width="11.54296875" style="289" customWidth="1"/>
    <col min="3355" max="3568" width="9.26953125" style="289"/>
    <col min="3569" max="3569" width="50.26953125" style="289" customWidth="1"/>
    <col min="3570" max="3572" width="13.1796875" style="289" bestFit="1" customWidth="1"/>
    <col min="3573" max="3587" width="14.26953125" style="289" bestFit="1" customWidth="1"/>
    <col min="3588" max="3593" width="15.36328125" style="289" bestFit="1" customWidth="1"/>
    <col min="3594" max="3602" width="16.54296875" style="289" bestFit="1" customWidth="1"/>
    <col min="3603" max="3609" width="17.81640625" style="289" bestFit="1" customWidth="1"/>
    <col min="3610" max="3610" width="11.54296875" style="289" customWidth="1"/>
    <col min="3611" max="3824" width="9.26953125" style="289"/>
    <col min="3825" max="3825" width="50.26953125" style="289" customWidth="1"/>
    <col min="3826" max="3828" width="13.1796875" style="289" bestFit="1" customWidth="1"/>
    <col min="3829" max="3843" width="14.26953125" style="289" bestFit="1" customWidth="1"/>
    <col min="3844" max="3849" width="15.36328125" style="289" bestFit="1" customWidth="1"/>
    <col min="3850" max="3858" width="16.54296875" style="289" bestFit="1" customWidth="1"/>
    <col min="3859" max="3865" width="17.81640625" style="289" bestFit="1" customWidth="1"/>
    <col min="3866" max="3866" width="11.54296875" style="289" customWidth="1"/>
    <col min="3867" max="4080" width="9.26953125" style="289"/>
    <col min="4081" max="4081" width="50.26953125" style="289" customWidth="1"/>
    <col min="4082" max="4084" width="13.1796875" style="289" bestFit="1" customWidth="1"/>
    <col min="4085" max="4099" width="14.26953125" style="289" bestFit="1" customWidth="1"/>
    <col min="4100" max="4105" width="15.36328125" style="289" bestFit="1" customWidth="1"/>
    <col min="4106" max="4114" width="16.54296875" style="289" bestFit="1" customWidth="1"/>
    <col min="4115" max="4121" width="17.81640625" style="289" bestFit="1" customWidth="1"/>
    <col min="4122" max="4122" width="11.54296875" style="289" customWidth="1"/>
    <col min="4123" max="4336" width="9.26953125" style="289"/>
    <col min="4337" max="4337" width="50.26953125" style="289" customWidth="1"/>
    <col min="4338" max="4340" width="13.1796875" style="289" bestFit="1" customWidth="1"/>
    <col min="4341" max="4355" width="14.26953125" style="289" bestFit="1" customWidth="1"/>
    <col min="4356" max="4361" width="15.36328125" style="289" bestFit="1" customWidth="1"/>
    <col min="4362" max="4370" width="16.54296875" style="289" bestFit="1" customWidth="1"/>
    <col min="4371" max="4377" width="17.81640625" style="289" bestFit="1" customWidth="1"/>
    <col min="4378" max="4378" width="11.54296875" style="289" customWidth="1"/>
    <col min="4379" max="4592" width="9.26953125" style="289"/>
    <col min="4593" max="4593" width="50.26953125" style="289" customWidth="1"/>
    <col min="4594" max="4596" width="13.1796875" style="289" bestFit="1" customWidth="1"/>
    <col min="4597" max="4611" width="14.26953125" style="289" bestFit="1" customWidth="1"/>
    <col min="4612" max="4617" width="15.36328125" style="289" bestFit="1" customWidth="1"/>
    <col min="4618" max="4626" width="16.54296875" style="289" bestFit="1" customWidth="1"/>
    <col min="4627" max="4633" width="17.81640625" style="289" bestFit="1" customWidth="1"/>
    <col min="4634" max="4634" width="11.54296875" style="289" customWidth="1"/>
    <col min="4635" max="4848" width="9.26953125" style="289"/>
    <col min="4849" max="4849" width="50.26953125" style="289" customWidth="1"/>
    <col min="4850" max="4852" width="13.1796875" style="289" bestFit="1" customWidth="1"/>
    <col min="4853" max="4867" width="14.26953125" style="289" bestFit="1" customWidth="1"/>
    <col min="4868" max="4873" width="15.36328125" style="289" bestFit="1" customWidth="1"/>
    <col min="4874" max="4882" width="16.54296875" style="289" bestFit="1" customWidth="1"/>
    <col min="4883" max="4889" width="17.81640625" style="289" bestFit="1" customWidth="1"/>
    <col min="4890" max="4890" width="11.54296875" style="289" customWidth="1"/>
    <col min="4891" max="5104" width="9.26953125" style="289"/>
    <col min="5105" max="5105" width="50.26953125" style="289" customWidth="1"/>
    <col min="5106" max="5108" width="13.1796875" style="289" bestFit="1" customWidth="1"/>
    <col min="5109" max="5123" width="14.26953125" style="289" bestFit="1" customWidth="1"/>
    <col min="5124" max="5129" width="15.36328125" style="289" bestFit="1" customWidth="1"/>
    <col min="5130" max="5138" width="16.54296875" style="289" bestFit="1" customWidth="1"/>
    <col min="5139" max="5145" width="17.81640625" style="289" bestFit="1" customWidth="1"/>
    <col min="5146" max="5146" width="11.54296875" style="289" customWidth="1"/>
    <col min="5147" max="5360" width="9.26953125" style="289"/>
    <col min="5361" max="5361" width="50.26953125" style="289" customWidth="1"/>
    <col min="5362" max="5364" width="13.1796875" style="289" bestFit="1" customWidth="1"/>
    <col min="5365" max="5379" width="14.26953125" style="289" bestFit="1" customWidth="1"/>
    <col min="5380" max="5385" width="15.36328125" style="289" bestFit="1" customWidth="1"/>
    <col min="5386" max="5394" width="16.54296875" style="289" bestFit="1" customWidth="1"/>
    <col min="5395" max="5401" width="17.81640625" style="289" bestFit="1" customWidth="1"/>
    <col min="5402" max="5402" width="11.54296875" style="289" customWidth="1"/>
    <col min="5403" max="5616" width="9.26953125" style="289"/>
    <col min="5617" max="5617" width="50.26953125" style="289" customWidth="1"/>
    <col min="5618" max="5620" width="13.1796875" style="289" bestFit="1" customWidth="1"/>
    <col min="5621" max="5635" width="14.26953125" style="289" bestFit="1" customWidth="1"/>
    <col min="5636" max="5641" width="15.36328125" style="289" bestFit="1" customWidth="1"/>
    <col min="5642" max="5650" width="16.54296875" style="289" bestFit="1" customWidth="1"/>
    <col min="5651" max="5657" width="17.81640625" style="289" bestFit="1" customWidth="1"/>
    <col min="5658" max="5658" width="11.54296875" style="289" customWidth="1"/>
    <col min="5659" max="5872" width="9.26953125" style="289"/>
    <col min="5873" max="5873" width="50.26953125" style="289" customWidth="1"/>
    <col min="5874" max="5876" width="13.1796875" style="289" bestFit="1" customWidth="1"/>
    <col min="5877" max="5891" width="14.26953125" style="289" bestFit="1" customWidth="1"/>
    <col min="5892" max="5897" width="15.36328125" style="289" bestFit="1" customWidth="1"/>
    <col min="5898" max="5906" width="16.54296875" style="289" bestFit="1" customWidth="1"/>
    <col min="5907" max="5913" width="17.81640625" style="289" bestFit="1" customWidth="1"/>
    <col min="5914" max="5914" width="11.54296875" style="289" customWidth="1"/>
    <col min="5915" max="6128" width="9.26953125" style="289"/>
    <col min="6129" max="6129" width="50.26953125" style="289" customWidth="1"/>
    <col min="6130" max="6132" width="13.1796875" style="289" bestFit="1" customWidth="1"/>
    <col min="6133" max="6147" width="14.26953125" style="289" bestFit="1" customWidth="1"/>
    <col min="6148" max="6153" width="15.36328125" style="289" bestFit="1" customWidth="1"/>
    <col min="6154" max="6162" width="16.54296875" style="289" bestFit="1" customWidth="1"/>
    <col min="6163" max="6169" width="17.81640625" style="289" bestFit="1" customWidth="1"/>
    <col min="6170" max="6170" width="11.54296875" style="289" customWidth="1"/>
    <col min="6171" max="6384" width="9.26953125" style="289"/>
    <col min="6385" max="6385" width="50.26953125" style="289" customWidth="1"/>
    <col min="6386" max="6388" width="13.1796875" style="289" bestFit="1" customWidth="1"/>
    <col min="6389" max="6403" width="14.26953125" style="289" bestFit="1" customWidth="1"/>
    <col min="6404" max="6409" width="15.36328125" style="289" bestFit="1" customWidth="1"/>
    <col min="6410" max="6418" width="16.54296875" style="289" bestFit="1" customWidth="1"/>
    <col min="6419" max="6425" width="17.81640625" style="289" bestFit="1" customWidth="1"/>
    <col min="6426" max="6426" width="11.54296875" style="289" customWidth="1"/>
    <col min="6427" max="6640" width="9.26953125" style="289"/>
    <col min="6641" max="6641" width="50.26953125" style="289" customWidth="1"/>
    <col min="6642" max="6644" width="13.1796875" style="289" bestFit="1" customWidth="1"/>
    <col min="6645" max="6659" width="14.26953125" style="289" bestFit="1" customWidth="1"/>
    <col min="6660" max="6665" width="15.36328125" style="289" bestFit="1" customWidth="1"/>
    <col min="6666" max="6674" width="16.54296875" style="289" bestFit="1" customWidth="1"/>
    <col min="6675" max="6681" width="17.81640625" style="289" bestFit="1" customWidth="1"/>
    <col min="6682" max="6682" width="11.54296875" style="289" customWidth="1"/>
    <col min="6683" max="6896" width="9.26953125" style="289"/>
    <col min="6897" max="6897" width="50.26953125" style="289" customWidth="1"/>
    <col min="6898" max="6900" width="13.1796875" style="289" bestFit="1" customWidth="1"/>
    <col min="6901" max="6915" width="14.26953125" style="289" bestFit="1" customWidth="1"/>
    <col min="6916" max="6921" width="15.36328125" style="289" bestFit="1" customWidth="1"/>
    <col min="6922" max="6930" width="16.54296875" style="289" bestFit="1" customWidth="1"/>
    <col min="6931" max="6937" width="17.81640625" style="289" bestFit="1" customWidth="1"/>
    <col min="6938" max="6938" width="11.54296875" style="289" customWidth="1"/>
    <col min="6939" max="7152" width="9.26953125" style="289"/>
    <col min="7153" max="7153" width="50.26953125" style="289" customWidth="1"/>
    <col min="7154" max="7156" width="13.1796875" style="289" bestFit="1" customWidth="1"/>
    <col min="7157" max="7171" width="14.26953125" style="289" bestFit="1" customWidth="1"/>
    <col min="7172" max="7177" width="15.36328125" style="289" bestFit="1" customWidth="1"/>
    <col min="7178" max="7186" width="16.54296875" style="289" bestFit="1" customWidth="1"/>
    <col min="7187" max="7193" width="17.81640625" style="289" bestFit="1" customWidth="1"/>
    <col min="7194" max="7194" width="11.54296875" style="289" customWidth="1"/>
    <col min="7195" max="7408" width="9.26953125" style="289"/>
    <col min="7409" max="7409" width="50.26953125" style="289" customWidth="1"/>
    <col min="7410" max="7412" width="13.1796875" style="289" bestFit="1" customWidth="1"/>
    <col min="7413" max="7427" width="14.26953125" style="289" bestFit="1" customWidth="1"/>
    <col min="7428" max="7433" width="15.36328125" style="289" bestFit="1" customWidth="1"/>
    <col min="7434" max="7442" width="16.54296875" style="289" bestFit="1" customWidth="1"/>
    <col min="7443" max="7449" width="17.81640625" style="289" bestFit="1" customWidth="1"/>
    <col min="7450" max="7450" width="11.54296875" style="289" customWidth="1"/>
    <col min="7451" max="7664" width="9.26953125" style="289"/>
    <col min="7665" max="7665" width="50.26953125" style="289" customWidth="1"/>
    <col min="7666" max="7668" width="13.1796875" style="289" bestFit="1" customWidth="1"/>
    <col min="7669" max="7683" width="14.26953125" style="289" bestFit="1" customWidth="1"/>
    <col min="7684" max="7689" width="15.36328125" style="289" bestFit="1" customWidth="1"/>
    <col min="7690" max="7698" width="16.54296875" style="289" bestFit="1" customWidth="1"/>
    <col min="7699" max="7705" width="17.81640625" style="289" bestFit="1" customWidth="1"/>
    <col min="7706" max="7706" width="11.54296875" style="289" customWidth="1"/>
    <col min="7707" max="7920" width="9.26953125" style="289"/>
    <col min="7921" max="7921" width="50.26953125" style="289" customWidth="1"/>
    <col min="7922" max="7924" width="13.1796875" style="289" bestFit="1" customWidth="1"/>
    <col min="7925" max="7939" width="14.26953125" style="289" bestFit="1" customWidth="1"/>
    <col min="7940" max="7945" width="15.36328125" style="289" bestFit="1" customWidth="1"/>
    <col min="7946" max="7954" width="16.54296875" style="289" bestFit="1" customWidth="1"/>
    <col min="7955" max="7961" width="17.81640625" style="289" bestFit="1" customWidth="1"/>
    <col min="7962" max="7962" width="11.54296875" style="289" customWidth="1"/>
    <col min="7963" max="8176" width="9.26953125" style="289"/>
    <col min="8177" max="8177" width="50.26953125" style="289" customWidth="1"/>
    <col min="8178" max="8180" width="13.1796875" style="289" bestFit="1" customWidth="1"/>
    <col min="8181" max="8195" width="14.26953125" style="289" bestFit="1" customWidth="1"/>
    <col min="8196" max="8201" width="15.36328125" style="289" bestFit="1" customWidth="1"/>
    <col min="8202" max="8210" width="16.54296875" style="289" bestFit="1" customWidth="1"/>
    <col min="8211" max="8217" width="17.81640625" style="289" bestFit="1" customWidth="1"/>
    <col min="8218" max="8218" width="11.54296875" style="289" customWidth="1"/>
    <col min="8219" max="8432" width="9.26953125" style="289"/>
    <col min="8433" max="8433" width="50.26953125" style="289" customWidth="1"/>
    <col min="8434" max="8436" width="13.1796875" style="289" bestFit="1" customWidth="1"/>
    <col min="8437" max="8451" width="14.26953125" style="289" bestFit="1" customWidth="1"/>
    <col min="8452" max="8457" width="15.36328125" style="289" bestFit="1" customWidth="1"/>
    <col min="8458" max="8466" width="16.54296875" style="289" bestFit="1" customWidth="1"/>
    <col min="8467" max="8473" width="17.81640625" style="289" bestFit="1" customWidth="1"/>
    <col min="8474" max="8474" width="11.54296875" style="289" customWidth="1"/>
    <col min="8475" max="8688" width="9.26953125" style="289"/>
    <col min="8689" max="8689" width="50.26953125" style="289" customWidth="1"/>
    <col min="8690" max="8692" width="13.1796875" style="289" bestFit="1" customWidth="1"/>
    <col min="8693" max="8707" width="14.26953125" style="289" bestFit="1" customWidth="1"/>
    <col min="8708" max="8713" width="15.36328125" style="289" bestFit="1" customWidth="1"/>
    <col min="8714" max="8722" width="16.54296875" style="289" bestFit="1" customWidth="1"/>
    <col min="8723" max="8729" width="17.81640625" style="289" bestFit="1" customWidth="1"/>
    <col min="8730" max="8730" width="11.54296875" style="289" customWidth="1"/>
    <col min="8731" max="8944" width="9.26953125" style="289"/>
    <col min="8945" max="8945" width="50.26953125" style="289" customWidth="1"/>
    <col min="8946" max="8948" width="13.1796875" style="289" bestFit="1" customWidth="1"/>
    <col min="8949" max="8963" width="14.26953125" style="289" bestFit="1" customWidth="1"/>
    <col min="8964" max="8969" width="15.36328125" style="289" bestFit="1" customWidth="1"/>
    <col min="8970" max="8978" width="16.54296875" style="289" bestFit="1" customWidth="1"/>
    <col min="8979" max="8985" width="17.81640625" style="289" bestFit="1" customWidth="1"/>
    <col min="8986" max="8986" width="11.54296875" style="289" customWidth="1"/>
    <col min="8987" max="9200" width="9.26953125" style="289"/>
    <col min="9201" max="9201" width="50.26953125" style="289" customWidth="1"/>
    <col min="9202" max="9204" width="13.1796875" style="289" bestFit="1" customWidth="1"/>
    <col min="9205" max="9219" width="14.26953125" style="289" bestFit="1" customWidth="1"/>
    <col min="9220" max="9225" width="15.36328125" style="289" bestFit="1" customWidth="1"/>
    <col min="9226" max="9234" width="16.54296875" style="289" bestFit="1" customWidth="1"/>
    <col min="9235" max="9241" width="17.81640625" style="289" bestFit="1" customWidth="1"/>
    <col min="9242" max="9242" width="11.54296875" style="289" customWidth="1"/>
    <col min="9243" max="9456" width="9.26953125" style="289"/>
    <col min="9457" max="9457" width="50.26953125" style="289" customWidth="1"/>
    <col min="9458" max="9460" width="13.1796875" style="289" bestFit="1" customWidth="1"/>
    <col min="9461" max="9475" width="14.26953125" style="289" bestFit="1" customWidth="1"/>
    <col min="9476" max="9481" width="15.36328125" style="289" bestFit="1" customWidth="1"/>
    <col min="9482" max="9490" width="16.54296875" style="289" bestFit="1" customWidth="1"/>
    <col min="9491" max="9497" width="17.81640625" style="289" bestFit="1" customWidth="1"/>
    <col min="9498" max="9498" width="11.54296875" style="289" customWidth="1"/>
    <col min="9499" max="9712" width="9.26953125" style="289"/>
    <col min="9713" max="9713" width="50.26953125" style="289" customWidth="1"/>
    <col min="9714" max="9716" width="13.1796875" style="289" bestFit="1" customWidth="1"/>
    <col min="9717" max="9731" width="14.26953125" style="289" bestFit="1" customWidth="1"/>
    <col min="9732" max="9737" width="15.36328125" style="289" bestFit="1" customWidth="1"/>
    <col min="9738" max="9746" width="16.54296875" style="289" bestFit="1" customWidth="1"/>
    <col min="9747" max="9753" width="17.81640625" style="289" bestFit="1" customWidth="1"/>
    <col min="9754" max="9754" width="11.54296875" style="289" customWidth="1"/>
    <col min="9755" max="9968" width="9.26953125" style="289"/>
    <col min="9969" max="9969" width="50.26953125" style="289" customWidth="1"/>
    <col min="9970" max="9972" width="13.1796875" style="289" bestFit="1" customWidth="1"/>
    <col min="9973" max="9987" width="14.26953125" style="289" bestFit="1" customWidth="1"/>
    <col min="9988" max="9993" width="15.36328125" style="289" bestFit="1" customWidth="1"/>
    <col min="9994" max="10002" width="16.54296875" style="289" bestFit="1" customWidth="1"/>
    <col min="10003" max="10009" width="17.81640625" style="289" bestFit="1" customWidth="1"/>
    <col min="10010" max="10010" width="11.54296875" style="289" customWidth="1"/>
    <col min="10011" max="10224" width="9.26953125" style="289"/>
    <col min="10225" max="10225" width="50.26953125" style="289" customWidth="1"/>
    <col min="10226" max="10228" width="13.1796875" style="289" bestFit="1" customWidth="1"/>
    <col min="10229" max="10243" width="14.26953125" style="289" bestFit="1" customWidth="1"/>
    <col min="10244" max="10249" width="15.36328125" style="289" bestFit="1" customWidth="1"/>
    <col min="10250" max="10258" width="16.54296875" style="289" bestFit="1" customWidth="1"/>
    <col min="10259" max="10265" width="17.81640625" style="289" bestFit="1" customWidth="1"/>
    <col min="10266" max="10266" width="11.54296875" style="289" customWidth="1"/>
    <col min="10267" max="10480" width="9.26953125" style="289"/>
    <col min="10481" max="10481" width="50.26953125" style="289" customWidth="1"/>
    <col min="10482" max="10484" width="13.1796875" style="289" bestFit="1" customWidth="1"/>
    <col min="10485" max="10499" width="14.26953125" style="289" bestFit="1" customWidth="1"/>
    <col min="10500" max="10505" width="15.36328125" style="289" bestFit="1" customWidth="1"/>
    <col min="10506" max="10514" width="16.54296875" style="289" bestFit="1" customWidth="1"/>
    <col min="10515" max="10521" width="17.81640625" style="289" bestFit="1" customWidth="1"/>
    <col min="10522" max="10522" width="11.54296875" style="289" customWidth="1"/>
    <col min="10523" max="10736" width="9.26953125" style="289"/>
    <col min="10737" max="10737" width="50.26953125" style="289" customWidth="1"/>
    <col min="10738" max="10740" width="13.1796875" style="289" bestFit="1" customWidth="1"/>
    <col min="10741" max="10755" width="14.26953125" style="289" bestFit="1" customWidth="1"/>
    <col min="10756" max="10761" width="15.36328125" style="289" bestFit="1" customWidth="1"/>
    <col min="10762" max="10770" width="16.54296875" style="289" bestFit="1" customWidth="1"/>
    <col min="10771" max="10777" width="17.81640625" style="289" bestFit="1" customWidth="1"/>
    <col min="10778" max="10778" width="11.54296875" style="289" customWidth="1"/>
    <col min="10779" max="10992" width="9.26953125" style="289"/>
    <col min="10993" max="10993" width="50.26953125" style="289" customWidth="1"/>
    <col min="10994" max="10996" width="13.1796875" style="289" bestFit="1" customWidth="1"/>
    <col min="10997" max="11011" width="14.26953125" style="289" bestFit="1" customWidth="1"/>
    <col min="11012" max="11017" width="15.36328125" style="289" bestFit="1" customWidth="1"/>
    <col min="11018" max="11026" width="16.54296875" style="289" bestFit="1" customWidth="1"/>
    <col min="11027" max="11033" width="17.81640625" style="289" bestFit="1" customWidth="1"/>
    <col min="11034" max="11034" width="11.54296875" style="289" customWidth="1"/>
    <col min="11035" max="11248" width="9.26953125" style="289"/>
    <col min="11249" max="11249" width="50.26953125" style="289" customWidth="1"/>
    <col min="11250" max="11252" width="13.1796875" style="289" bestFit="1" customWidth="1"/>
    <col min="11253" max="11267" width="14.26953125" style="289" bestFit="1" customWidth="1"/>
    <col min="11268" max="11273" width="15.36328125" style="289" bestFit="1" customWidth="1"/>
    <col min="11274" max="11282" width="16.54296875" style="289" bestFit="1" customWidth="1"/>
    <col min="11283" max="11289" width="17.81640625" style="289" bestFit="1" customWidth="1"/>
    <col min="11290" max="11290" width="11.54296875" style="289" customWidth="1"/>
    <col min="11291" max="11504" width="9.26953125" style="289"/>
    <col min="11505" max="11505" width="50.26953125" style="289" customWidth="1"/>
    <col min="11506" max="11508" width="13.1796875" style="289" bestFit="1" customWidth="1"/>
    <col min="11509" max="11523" width="14.26953125" style="289" bestFit="1" customWidth="1"/>
    <col min="11524" max="11529" width="15.36328125" style="289" bestFit="1" customWidth="1"/>
    <col min="11530" max="11538" width="16.54296875" style="289" bestFit="1" customWidth="1"/>
    <col min="11539" max="11545" width="17.81640625" style="289" bestFit="1" customWidth="1"/>
    <col min="11546" max="11546" width="11.54296875" style="289" customWidth="1"/>
    <col min="11547" max="11760" width="9.26953125" style="289"/>
    <col min="11761" max="11761" width="50.26953125" style="289" customWidth="1"/>
    <col min="11762" max="11764" width="13.1796875" style="289" bestFit="1" customWidth="1"/>
    <col min="11765" max="11779" width="14.26953125" style="289" bestFit="1" customWidth="1"/>
    <col min="11780" max="11785" width="15.36328125" style="289" bestFit="1" customWidth="1"/>
    <col min="11786" max="11794" width="16.54296875" style="289" bestFit="1" customWidth="1"/>
    <col min="11795" max="11801" width="17.81640625" style="289" bestFit="1" customWidth="1"/>
    <col min="11802" max="11802" width="11.54296875" style="289" customWidth="1"/>
    <col min="11803" max="12016" width="9.26953125" style="289"/>
    <col min="12017" max="12017" width="50.26953125" style="289" customWidth="1"/>
    <col min="12018" max="12020" width="13.1796875" style="289" bestFit="1" customWidth="1"/>
    <col min="12021" max="12035" width="14.26953125" style="289" bestFit="1" customWidth="1"/>
    <col min="12036" max="12041" width="15.36328125" style="289" bestFit="1" customWidth="1"/>
    <col min="12042" max="12050" width="16.54296875" style="289" bestFit="1" customWidth="1"/>
    <col min="12051" max="12057" width="17.81640625" style="289" bestFit="1" customWidth="1"/>
    <col min="12058" max="12058" width="11.54296875" style="289" customWidth="1"/>
    <col min="12059" max="12272" width="9.26953125" style="289"/>
    <col min="12273" max="12273" width="50.26953125" style="289" customWidth="1"/>
    <col min="12274" max="12276" width="13.1796875" style="289" bestFit="1" customWidth="1"/>
    <col min="12277" max="12291" width="14.26953125" style="289" bestFit="1" customWidth="1"/>
    <col min="12292" max="12297" width="15.36328125" style="289" bestFit="1" customWidth="1"/>
    <col min="12298" max="12306" width="16.54296875" style="289" bestFit="1" customWidth="1"/>
    <col min="12307" max="12313" width="17.81640625" style="289" bestFit="1" customWidth="1"/>
    <col min="12314" max="12314" width="11.54296875" style="289" customWidth="1"/>
    <col min="12315" max="12528" width="9.26953125" style="289"/>
    <col min="12529" max="12529" width="50.26953125" style="289" customWidth="1"/>
    <col min="12530" max="12532" width="13.1796875" style="289" bestFit="1" customWidth="1"/>
    <col min="12533" max="12547" width="14.26953125" style="289" bestFit="1" customWidth="1"/>
    <col min="12548" max="12553" width="15.36328125" style="289" bestFit="1" customWidth="1"/>
    <col min="12554" max="12562" width="16.54296875" style="289" bestFit="1" customWidth="1"/>
    <col min="12563" max="12569" width="17.81640625" style="289" bestFit="1" customWidth="1"/>
    <col min="12570" max="12570" width="11.54296875" style="289" customWidth="1"/>
    <col min="12571" max="12784" width="9.26953125" style="289"/>
    <col min="12785" max="12785" width="50.26953125" style="289" customWidth="1"/>
    <col min="12786" max="12788" width="13.1796875" style="289" bestFit="1" customWidth="1"/>
    <col min="12789" max="12803" width="14.26953125" style="289" bestFit="1" customWidth="1"/>
    <col min="12804" max="12809" width="15.36328125" style="289" bestFit="1" customWidth="1"/>
    <col min="12810" max="12818" width="16.54296875" style="289" bestFit="1" customWidth="1"/>
    <col min="12819" max="12825" width="17.81640625" style="289" bestFit="1" customWidth="1"/>
    <col min="12826" max="12826" width="11.54296875" style="289" customWidth="1"/>
    <col min="12827" max="13040" width="9.26953125" style="289"/>
    <col min="13041" max="13041" width="50.26953125" style="289" customWidth="1"/>
    <col min="13042" max="13044" width="13.1796875" style="289" bestFit="1" customWidth="1"/>
    <col min="13045" max="13059" width="14.26953125" style="289" bestFit="1" customWidth="1"/>
    <col min="13060" max="13065" width="15.36328125" style="289" bestFit="1" customWidth="1"/>
    <col min="13066" max="13074" width="16.54296875" style="289" bestFit="1" customWidth="1"/>
    <col min="13075" max="13081" width="17.81640625" style="289" bestFit="1" customWidth="1"/>
    <col min="13082" max="13082" width="11.54296875" style="289" customWidth="1"/>
    <col min="13083" max="13296" width="9.26953125" style="289"/>
    <col min="13297" max="13297" width="50.26953125" style="289" customWidth="1"/>
    <col min="13298" max="13300" width="13.1796875" style="289" bestFit="1" customWidth="1"/>
    <col min="13301" max="13315" width="14.26953125" style="289" bestFit="1" customWidth="1"/>
    <col min="13316" max="13321" width="15.36328125" style="289" bestFit="1" customWidth="1"/>
    <col min="13322" max="13330" width="16.54296875" style="289" bestFit="1" customWidth="1"/>
    <col min="13331" max="13337" width="17.81640625" style="289" bestFit="1" customWidth="1"/>
    <col min="13338" max="13338" width="11.54296875" style="289" customWidth="1"/>
    <col min="13339" max="13552" width="9.26953125" style="289"/>
    <col min="13553" max="13553" width="50.26953125" style="289" customWidth="1"/>
    <col min="13554" max="13556" width="13.1796875" style="289" bestFit="1" customWidth="1"/>
    <col min="13557" max="13571" width="14.26953125" style="289" bestFit="1" customWidth="1"/>
    <col min="13572" max="13577" width="15.36328125" style="289" bestFit="1" customWidth="1"/>
    <col min="13578" max="13586" width="16.54296875" style="289" bestFit="1" customWidth="1"/>
    <col min="13587" max="13593" width="17.81640625" style="289" bestFit="1" customWidth="1"/>
    <col min="13594" max="13594" width="11.54296875" style="289" customWidth="1"/>
    <col min="13595" max="13808" width="9.26953125" style="289"/>
    <col min="13809" max="13809" width="50.26953125" style="289" customWidth="1"/>
    <col min="13810" max="13812" width="13.1796875" style="289" bestFit="1" customWidth="1"/>
    <col min="13813" max="13827" width="14.26953125" style="289" bestFit="1" customWidth="1"/>
    <col min="13828" max="13833" width="15.36328125" style="289" bestFit="1" customWidth="1"/>
    <col min="13834" max="13842" width="16.54296875" style="289" bestFit="1" customWidth="1"/>
    <col min="13843" max="13849" width="17.81640625" style="289" bestFit="1" customWidth="1"/>
    <col min="13850" max="13850" width="11.54296875" style="289" customWidth="1"/>
    <col min="13851" max="14064" width="9.26953125" style="289"/>
    <col min="14065" max="14065" width="50.26953125" style="289" customWidth="1"/>
    <col min="14066" max="14068" width="13.1796875" style="289" bestFit="1" customWidth="1"/>
    <col min="14069" max="14083" width="14.26953125" style="289" bestFit="1" customWidth="1"/>
    <col min="14084" max="14089" width="15.36328125" style="289" bestFit="1" customWidth="1"/>
    <col min="14090" max="14098" width="16.54296875" style="289" bestFit="1" customWidth="1"/>
    <col min="14099" max="14105" width="17.81640625" style="289" bestFit="1" customWidth="1"/>
    <col min="14106" max="14106" width="11.54296875" style="289" customWidth="1"/>
    <col min="14107" max="14320" width="9.26953125" style="289"/>
    <col min="14321" max="14321" width="50.26953125" style="289" customWidth="1"/>
    <col min="14322" max="14324" width="13.1796875" style="289" bestFit="1" customWidth="1"/>
    <col min="14325" max="14339" width="14.26953125" style="289" bestFit="1" customWidth="1"/>
    <col min="14340" max="14345" width="15.36328125" style="289" bestFit="1" customWidth="1"/>
    <col min="14346" max="14354" width="16.54296875" style="289" bestFit="1" customWidth="1"/>
    <col min="14355" max="14361" width="17.81640625" style="289" bestFit="1" customWidth="1"/>
    <col min="14362" max="14362" width="11.54296875" style="289" customWidth="1"/>
    <col min="14363" max="14576" width="9.26953125" style="289"/>
    <col min="14577" max="14577" width="50.26953125" style="289" customWidth="1"/>
    <col min="14578" max="14580" width="13.1796875" style="289" bestFit="1" customWidth="1"/>
    <col min="14581" max="14595" width="14.26953125" style="289" bestFit="1" customWidth="1"/>
    <col min="14596" max="14601" width="15.36328125" style="289" bestFit="1" customWidth="1"/>
    <col min="14602" max="14610" width="16.54296875" style="289" bestFit="1" customWidth="1"/>
    <col min="14611" max="14617" width="17.81640625" style="289" bestFit="1" customWidth="1"/>
    <col min="14618" max="14618" width="11.54296875" style="289" customWidth="1"/>
    <col min="14619" max="14832" width="9.26953125" style="289"/>
    <col min="14833" max="14833" width="50.26953125" style="289" customWidth="1"/>
    <col min="14834" max="14836" width="13.1796875" style="289" bestFit="1" customWidth="1"/>
    <col min="14837" max="14851" width="14.26953125" style="289" bestFit="1" customWidth="1"/>
    <col min="14852" max="14857" width="15.36328125" style="289" bestFit="1" customWidth="1"/>
    <col min="14858" max="14866" width="16.54296875" style="289" bestFit="1" customWidth="1"/>
    <col min="14867" max="14873" width="17.81640625" style="289" bestFit="1" customWidth="1"/>
    <col min="14874" max="14874" width="11.54296875" style="289" customWidth="1"/>
    <col min="14875" max="15088" width="9.26953125" style="289"/>
    <col min="15089" max="15089" width="50.26953125" style="289" customWidth="1"/>
    <col min="15090" max="15092" width="13.1796875" style="289" bestFit="1" customWidth="1"/>
    <col min="15093" max="15107" width="14.26953125" style="289" bestFit="1" customWidth="1"/>
    <col min="15108" max="15113" width="15.36328125" style="289" bestFit="1" customWidth="1"/>
    <col min="15114" max="15122" width="16.54296875" style="289" bestFit="1" customWidth="1"/>
    <col min="15123" max="15129" width="17.81640625" style="289" bestFit="1" customWidth="1"/>
    <col min="15130" max="15130" width="11.54296875" style="289" customWidth="1"/>
    <col min="15131" max="15344" width="9.26953125" style="289"/>
    <col min="15345" max="15345" width="50.26953125" style="289" customWidth="1"/>
    <col min="15346" max="15348" width="13.1796875" style="289" bestFit="1" customWidth="1"/>
    <col min="15349" max="15363" width="14.26953125" style="289" bestFit="1" customWidth="1"/>
    <col min="15364" max="15369" width="15.36328125" style="289" bestFit="1" customWidth="1"/>
    <col min="15370" max="15378" width="16.54296875" style="289" bestFit="1" customWidth="1"/>
    <col min="15379" max="15385" width="17.81640625" style="289" bestFit="1" customWidth="1"/>
    <col min="15386" max="15386" width="11.54296875" style="289" customWidth="1"/>
    <col min="15387" max="15600" width="9.26953125" style="289"/>
    <col min="15601" max="15601" width="50.26953125" style="289" customWidth="1"/>
    <col min="15602" max="15604" width="13.1796875" style="289" bestFit="1" customWidth="1"/>
    <col min="15605" max="15619" width="14.26953125" style="289" bestFit="1" customWidth="1"/>
    <col min="15620" max="15625" width="15.36328125" style="289" bestFit="1" customWidth="1"/>
    <col min="15626" max="15634" width="16.54296875" style="289" bestFit="1" customWidth="1"/>
    <col min="15635" max="15641" width="17.81640625" style="289" bestFit="1" customWidth="1"/>
    <col min="15642" max="15642" width="11.54296875" style="289" customWidth="1"/>
    <col min="15643" max="15856" width="9.26953125" style="289"/>
    <col min="15857" max="15857" width="50.26953125" style="289" customWidth="1"/>
    <col min="15858" max="15860" width="13.1796875" style="289" bestFit="1" customWidth="1"/>
    <col min="15861" max="15875" width="14.26953125" style="289" bestFit="1" customWidth="1"/>
    <col min="15876" max="15881" width="15.36328125" style="289" bestFit="1" customWidth="1"/>
    <col min="15882" max="15890" width="16.54296875" style="289" bestFit="1" customWidth="1"/>
    <col min="15891" max="15897" width="17.81640625" style="289" bestFit="1" customWidth="1"/>
    <col min="15898" max="15898" width="11.54296875" style="289" customWidth="1"/>
    <col min="15899" max="16112" width="9.26953125" style="289"/>
    <col min="16113" max="16113" width="50.26953125" style="289" customWidth="1"/>
    <col min="16114" max="16116" width="13.1796875" style="289" bestFit="1" customWidth="1"/>
    <col min="16117" max="16131" width="14.26953125" style="289" bestFit="1" customWidth="1"/>
    <col min="16132" max="16137" width="15.36328125" style="289" bestFit="1" customWidth="1"/>
    <col min="16138" max="16146" width="16.54296875" style="289" bestFit="1" customWidth="1"/>
    <col min="16147" max="16153" width="17.81640625" style="289" bestFit="1" customWidth="1"/>
    <col min="16154" max="16154" width="11.54296875" style="289" customWidth="1"/>
    <col min="16155" max="16384" width="9.26953125" style="289"/>
  </cols>
  <sheetData>
    <row r="1" spans="1:19" s="136" customFormat="1" ht="15" customHeight="1">
      <c r="A1" s="136" t="s">
        <v>1976</v>
      </c>
    </row>
    <row r="2" spans="1:19" s="136" customFormat="1" ht="15" customHeight="1">
      <c r="A2" s="1163" t="s">
        <v>1845</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c r="S3" s="7"/>
    </row>
    <row r="4" spans="1:19" ht="15" customHeight="1">
      <c r="A4" s="896" t="s">
        <v>66</v>
      </c>
      <c r="B4" s="913">
        <v>24.181366815319475</v>
      </c>
      <c r="C4" s="913">
        <v>21.21381641768431</v>
      </c>
      <c r="D4" s="913">
        <v>25.907590195950796</v>
      </c>
      <c r="E4" s="913">
        <v>25.865693842516091</v>
      </c>
      <c r="F4" s="913">
        <v>25.294658290710693</v>
      </c>
      <c r="G4" s="913">
        <v>25.431100699383158</v>
      </c>
      <c r="H4" s="913">
        <v>26.431791416456747</v>
      </c>
      <c r="I4" s="913">
        <v>26.43664721896679</v>
      </c>
      <c r="J4" s="913">
        <v>28.592759437423403</v>
      </c>
      <c r="K4" s="913">
        <v>29.587274684923916</v>
      </c>
      <c r="L4" s="913">
        <v>28.923218718766829</v>
      </c>
      <c r="M4" s="913">
        <v>27.817282623580336</v>
      </c>
      <c r="N4" s="913">
        <v>26.98010340604738</v>
      </c>
      <c r="O4" s="913">
        <v>25.88791829184408</v>
      </c>
      <c r="P4" s="913">
        <v>24.482666597213758</v>
      </c>
      <c r="Q4" s="913">
        <v>24.563586997528542</v>
      </c>
      <c r="S4" s="285" t="s">
        <v>13</v>
      </c>
    </row>
    <row r="5" spans="1:19" ht="15" customHeight="1">
      <c r="A5" s="896" t="s">
        <v>1846</v>
      </c>
      <c r="B5" s="913">
        <v>0.35003526910884863</v>
      </c>
      <c r="C5" s="913">
        <v>0.28624389480336809</v>
      </c>
      <c r="D5" s="913">
        <v>0.5615172086243263</v>
      </c>
      <c r="E5" s="913">
        <v>0.63494638927574254</v>
      </c>
      <c r="F5" s="913">
        <v>0.96755833925660883</v>
      </c>
      <c r="G5" s="913">
        <v>1.0641147790987846</v>
      </c>
      <c r="H5" s="913">
        <v>1.410729856222348</v>
      </c>
      <c r="I5" s="913">
        <v>1.5559972302687213</v>
      </c>
      <c r="J5" s="913">
        <v>1.4784419770502275</v>
      </c>
      <c r="K5" s="913">
        <v>1.5347012044572039</v>
      </c>
      <c r="L5" s="913">
        <v>1.7044616215197099</v>
      </c>
      <c r="M5" s="913">
        <v>2.3356886981377443</v>
      </c>
      <c r="N5" s="913">
        <v>3.2292270012669331</v>
      </c>
      <c r="O5" s="913">
        <v>3.3950881863361539</v>
      </c>
      <c r="P5" s="913">
        <v>4.8353201395109515</v>
      </c>
      <c r="Q5" s="913">
        <v>5.4722094833748551</v>
      </c>
      <c r="S5" s="499"/>
    </row>
    <row r="6" spans="1:19" ht="15" customHeight="1">
      <c r="A6" s="896" t="s">
        <v>1847</v>
      </c>
      <c r="B6" s="913">
        <v>18.718007544849844</v>
      </c>
      <c r="C6" s="913">
        <v>18.200206812831109</v>
      </c>
      <c r="D6" s="913">
        <v>13.756873406534886</v>
      </c>
      <c r="E6" s="913">
        <v>15.967475736947909</v>
      </c>
      <c r="F6" s="913">
        <v>16.683846938775744</v>
      </c>
      <c r="G6" s="913">
        <v>15.067552323621028</v>
      </c>
      <c r="H6" s="913">
        <v>15.77342239743923</v>
      </c>
      <c r="I6" s="913">
        <v>15.279628542225144</v>
      </c>
      <c r="J6" s="913">
        <v>13.149773125503698</v>
      </c>
      <c r="K6" s="913">
        <v>11.735796832057009</v>
      </c>
      <c r="L6" s="913">
        <v>11.07466417733837</v>
      </c>
      <c r="M6" s="913">
        <v>10.891813641669311</v>
      </c>
      <c r="N6" s="913">
        <v>9.7300249723985228</v>
      </c>
      <c r="O6" s="913">
        <v>9.2717370204856469</v>
      </c>
      <c r="P6" s="913">
        <v>9.6773071141244564</v>
      </c>
      <c r="Q6" s="913">
        <v>9.7801263966974759</v>
      </c>
    </row>
    <row r="7" spans="1:19" ht="15" customHeight="1">
      <c r="A7" s="896" t="s">
        <v>1848</v>
      </c>
      <c r="B7" s="913">
        <v>1.8408269952203289</v>
      </c>
      <c r="C7" s="913">
        <v>1.8726308720644358</v>
      </c>
      <c r="D7" s="913">
        <v>2.719282667744237</v>
      </c>
      <c r="E7" s="913">
        <v>2.8012424709506178</v>
      </c>
      <c r="F7" s="913">
        <v>3.0086444209133685</v>
      </c>
      <c r="G7" s="913">
        <v>3.1055665414081615</v>
      </c>
      <c r="H7" s="913">
        <v>3.2826548933986768</v>
      </c>
      <c r="I7" s="913">
        <v>3.2750998715721775</v>
      </c>
      <c r="J7" s="913">
        <v>2.8741680160058602</v>
      </c>
      <c r="K7" s="913">
        <v>3.4924953671810228</v>
      </c>
      <c r="L7" s="913">
        <v>3.6798777196919041</v>
      </c>
      <c r="M7" s="913">
        <v>3.3492738826017452</v>
      </c>
      <c r="N7" s="913">
        <v>3.4168948356044275</v>
      </c>
      <c r="O7" s="913">
        <v>3.6339333248825878</v>
      </c>
      <c r="P7" s="913">
        <v>3.4637335972156436</v>
      </c>
      <c r="Q7" s="913">
        <v>3.3033442829760666</v>
      </c>
    </row>
    <row r="8" spans="1:19" ht="15" customHeight="1">
      <c r="A8" s="896" t="s">
        <v>1849</v>
      </c>
      <c r="B8" s="913">
        <v>4.8933421817880234</v>
      </c>
      <c r="C8" s="913">
        <v>3.8024378480733008</v>
      </c>
      <c r="D8" s="913">
        <v>1.7077647396853344</v>
      </c>
      <c r="E8" s="913">
        <v>1.6884264415633652</v>
      </c>
      <c r="F8" s="913">
        <v>1.4600548154911028</v>
      </c>
      <c r="G8" s="913">
        <v>1.4836725381350455</v>
      </c>
      <c r="H8" s="913">
        <v>1.4372850165095474</v>
      </c>
      <c r="I8" s="913">
        <v>1.4218296312173715</v>
      </c>
      <c r="J8" s="913">
        <v>1.695406056150732</v>
      </c>
      <c r="K8" s="913">
        <v>1.9611498206623601</v>
      </c>
      <c r="L8" s="913">
        <v>2.1048868710179929</v>
      </c>
      <c r="M8" s="913">
        <v>2.2027792017900434</v>
      </c>
      <c r="N8" s="913">
        <v>2.260772253406842</v>
      </c>
      <c r="O8" s="913">
        <v>1.947716063783465</v>
      </c>
      <c r="P8" s="913">
        <v>2.2178851621343836</v>
      </c>
      <c r="Q8" s="913">
        <v>2.4760625564865841</v>
      </c>
    </row>
    <row r="9" spans="1:19" ht="15" customHeight="1">
      <c r="A9" s="896" t="s">
        <v>1850</v>
      </c>
      <c r="B9" s="913">
        <v>20.093170490166383</v>
      </c>
      <c r="C9" s="913">
        <v>20.311167235768892</v>
      </c>
      <c r="D9" s="913">
        <v>11.261166866882775</v>
      </c>
      <c r="E9" s="913">
        <v>10.715045682535234</v>
      </c>
      <c r="F9" s="913">
        <v>10.120145858018873</v>
      </c>
      <c r="G9" s="913">
        <v>12.363446403977365</v>
      </c>
      <c r="H9" s="913">
        <v>12.851200214067902</v>
      </c>
      <c r="I9" s="913">
        <v>13.920437088240122</v>
      </c>
      <c r="J9" s="913">
        <v>13.419008674292746</v>
      </c>
      <c r="K9" s="913">
        <v>12.464842445496496</v>
      </c>
      <c r="L9" s="913">
        <v>13.366177468934296</v>
      </c>
      <c r="M9" s="913">
        <v>13.830391860281587</v>
      </c>
      <c r="N9" s="913">
        <v>14.057606889273847</v>
      </c>
      <c r="O9" s="913">
        <v>14.810721740957808</v>
      </c>
      <c r="P9" s="913">
        <v>14.670861619832957</v>
      </c>
      <c r="Q9" s="913">
        <v>13.988950014894378</v>
      </c>
    </row>
    <row r="10" spans="1:19" ht="15" customHeight="1">
      <c r="A10" s="896" t="s">
        <v>1851</v>
      </c>
      <c r="B10" s="913">
        <v>9.644953422344047</v>
      </c>
      <c r="C10" s="913">
        <v>16.29295147426323</v>
      </c>
      <c r="D10" s="913">
        <v>13.763098867691376</v>
      </c>
      <c r="E10" s="913">
        <v>13.399872717349307</v>
      </c>
      <c r="F10" s="913">
        <v>13.9834650785739</v>
      </c>
      <c r="G10" s="913">
        <v>14.289780962945962</v>
      </c>
      <c r="H10" s="913">
        <v>13.620157844060717</v>
      </c>
      <c r="I10" s="913">
        <v>13.568728565080212</v>
      </c>
      <c r="J10" s="913">
        <v>13.676866113200431</v>
      </c>
      <c r="K10" s="913">
        <v>13.830543673569414</v>
      </c>
      <c r="L10" s="913">
        <v>13.698221900463064</v>
      </c>
      <c r="M10" s="913">
        <v>12.229585988780924</v>
      </c>
      <c r="N10" s="913">
        <v>12.590043334835288</v>
      </c>
      <c r="O10" s="913">
        <v>13.279396048609327</v>
      </c>
      <c r="P10" s="913">
        <v>11.664269457613251</v>
      </c>
      <c r="Q10" s="913">
        <v>11.346119400356004</v>
      </c>
    </row>
    <row r="11" spans="1:19" ht="15" customHeight="1">
      <c r="A11" s="896" t="s">
        <v>1852</v>
      </c>
      <c r="B11" s="913">
        <v>6.7858774923469198</v>
      </c>
      <c r="C11" s="913">
        <v>5.6096471054612653</v>
      </c>
      <c r="D11" s="913">
        <v>17.596504957438594</v>
      </c>
      <c r="E11" s="913">
        <v>16.025285576718947</v>
      </c>
      <c r="F11" s="913">
        <v>14.865483337214458</v>
      </c>
      <c r="G11" s="913">
        <v>13.50037584896652</v>
      </c>
      <c r="H11" s="913">
        <v>11.713371379288567</v>
      </c>
      <c r="I11" s="913">
        <v>10.92987413434321</v>
      </c>
      <c r="J11" s="913">
        <v>11.315142873016597</v>
      </c>
      <c r="K11" s="913">
        <v>10.884129503087738</v>
      </c>
      <c r="L11" s="913">
        <v>10.988854169669798</v>
      </c>
      <c r="M11" s="913">
        <v>12.240803900975958</v>
      </c>
      <c r="N11" s="913">
        <v>11.951149936960265</v>
      </c>
      <c r="O11" s="913">
        <v>12.024548739230005</v>
      </c>
      <c r="P11" s="913">
        <v>11.248164451463618</v>
      </c>
      <c r="Q11" s="913">
        <v>11.109839392218031</v>
      </c>
    </row>
    <row r="12" spans="1:19" ht="15" customHeight="1">
      <c r="A12" s="896" t="s">
        <v>1853</v>
      </c>
      <c r="B12" s="913">
        <v>10.380965087608608</v>
      </c>
      <c r="C12" s="913">
        <v>9.5706137586281521</v>
      </c>
      <c r="D12" s="913">
        <v>11.337378828612415</v>
      </c>
      <c r="E12" s="913">
        <v>11.561545658141092</v>
      </c>
      <c r="F12" s="913">
        <v>12.382250123602025</v>
      </c>
      <c r="G12" s="913">
        <v>12.549279167093189</v>
      </c>
      <c r="H12" s="913">
        <v>12.400402455272188</v>
      </c>
      <c r="I12" s="913">
        <v>12.608913133171972</v>
      </c>
      <c r="J12" s="913">
        <v>12.852413686237318</v>
      </c>
      <c r="K12" s="913">
        <v>13.565025778692696</v>
      </c>
      <c r="L12" s="913">
        <v>13.55776819153672</v>
      </c>
      <c r="M12" s="913">
        <v>14.208507798221074</v>
      </c>
      <c r="N12" s="913">
        <v>14.960400248426192</v>
      </c>
      <c r="O12" s="913">
        <v>14.972802681358043</v>
      </c>
      <c r="P12" s="913">
        <v>17.010675010871719</v>
      </c>
      <c r="Q12" s="913">
        <v>17.252033573285548</v>
      </c>
    </row>
    <row r="13" spans="1:19" ht="15" customHeight="1">
      <c r="A13" s="896" t="s">
        <v>1854</v>
      </c>
      <c r="B13" s="913">
        <v>3.1114547012475144</v>
      </c>
      <c r="C13" s="913">
        <v>2.8402845804219332</v>
      </c>
      <c r="D13" s="913">
        <v>1.388822260835245</v>
      </c>
      <c r="E13" s="913">
        <v>1.3404654840017007</v>
      </c>
      <c r="F13" s="913">
        <v>1.2338927974432448</v>
      </c>
      <c r="G13" s="913">
        <v>1.1451107353707932</v>
      </c>
      <c r="H13" s="913">
        <v>1.078984527284075</v>
      </c>
      <c r="I13" s="913">
        <v>1.0028445849142753</v>
      </c>
      <c r="J13" s="913">
        <v>0.94602004111898153</v>
      </c>
      <c r="K13" s="913">
        <v>0.94404068987214851</v>
      </c>
      <c r="L13" s="913">
        <v>0.90186916106131598</v>
      </c>
      <c r="M13" s="913">
        <v>0.89387240396127843</v>
      </c>
      <c r="N13" s="913">
        <v>0.82377712178030482</v>
      </c>
      <c r="O13" s="913">
        <v>0.77613790251287995</v>
      </c>
      <c r="P13" s="913">
        <v>0.72911685001926663</v>
      </c>
      <c r="Q13" s="913">
        <v>0.70772790218251425</v>
      </c>
    </row>
    <row r="14" spans="1:19" s="901" customFormat="1" ht="15" customHeight="1">
      <c r="A14" s="898" t="s">
        <v>1855</v>
      </c>
      <c r="B14" s="915">
        <v>100</v>
      </c>
      <c r="C14" s="915">
        <v>100</v>
      </c>
      <c r="D14" s="915">
        <v>100</v>
      </c>
      <c r="E14" s="915">
        <v>100</v>
      </c>
      <c r="F14" s="915">
        <v>100</v>
      </c>
      <c r="G14" s="915">
        <v>100</v>
      </c>
      <c r="H14" s="915">
        <v>100</v>
      </c>
      <c r="I14" s="915">
        <v>100</v>
      </c>
      <c r="J14" s="915">
        <v>100</v>
      </c>
      <c r="K14" s="915">
        <v>100</v>
      </c>
      <c r="L14" s="915">
        <v>100</v>
      </c>
      <c r="M14" s="915">
        <v>100</v>
      </c>
      <c r="N14" s="914">
        <v>100</v>
      </c>
      <c r="O14" s="914">
        <v>100</v>
      </c>
      <c r="P14" s="914">
        <v>100</v>
      </c>
      <c r="Q14" s="914">
        <v>100</v>
      </c>
    </row>
    <row r="16" spans="1:19" ht="15" customHeight="1">
      <c r="A16" s="287" t="s">
        <v>1932</v>
      </c>
    </row>
  </sheetData>
  <mergeCells count="2">
    <mergeCell ref="A2:A3"/>
    <mergeCell ref="B2:Q2"/>
  </mergeCells>
  <hyperlinks>
    <hyperlink ref="S4" location="'Content Page'!A1" display="Back to Content Page"/>
  </hyperlinks>
  <pageMargins left="0.7" right="0.7" top="0.75" bottom="0.75" header="0.3" footer="0.3"/>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
  <sheetViews>
    <sheetView zoomScale="91" zoomScaleNormal="91" workbookViewId="0">
      <selection activeCell="A9" sqref="A9"/>
    </sheetView>
  </sheetViews>
  <sheetFormatPr defaultRowHeight="15" customHeight="1"/>
  <cols>
    <col min="1" max="1" width="53.36328125" style="289" customWidth="1"/>
    <col min="2" max="22" width="10.7265625" style="289" customWidth="1"/>
    <col min="23" max="25" width="17.81640625" style="289" bestFit="1" customWidth="1"/>
    <col min="26" max="26" width="13.36328125" style="289" customWidth="1"/>
    <col min="27" max="240" width="9.26953125" style="289"/>
    <col min="241" max="241" width="47.1796875" style="289" customWidth="1"/>
    <col min="242" max="243" width="13.1796875" style="289" bestFit="1" customWidth="1"/>
    <col min="244" max="259" width="14.26953125" style="289" bestFit="1" customWidth="1"/>
    <col min="260" max="265" width="15.36328125" style="289" bestFit="1" customWidth="1"/>
    <col min="266" max="274" width="16.54296875" style="289" bestFit="1" customWidth="1"/>
    <col min="275" max="281" width="17.81640625" style="289" bestFit="1" customWidth="1"/>
    <col min="282" max="282" width="13.36328125" style="289" customWidth="1"/>
    <col min="283" max="496" width="9.26953125" style="289"/>
    <col min="497" max="497" width="47.1796875" style="289" customWidth="1"/>
    <col min="498" max="499" width="13.1796875" style="289" bestFit="1" customWidth="1"/>
    <col min="500" max="515" width="14.26953125" style="289" bestFit="1" customWidth="1"/>
    <col min="516" max="521" width="15.36328125" style="289" bestFit="1" customWidth="1"/>
    <col min="522" max="530" width="16.54296875" style="289" bestFit="1" customWidth="1"/>
    <col min="531" max="537" width="17.81640625" style="289" bestFit="1" customWidth="1"/>
    <col min="538" max="538" width="13.36328125" style="289" customWidth="1"/>
    <col min="539" max="752" width="9.26953125" style="289"/>
    <col min="753" max="753" width="47.1796875" style="289" customWidth="1"/>
    <col min="754" max="755" width="13.1796875" style="289" bestFit="1" customWidth="1"/>
    <col min="756" max="771" width="14.26953125" style="289" bestFit="1" customWidth="1"/>
    <col min="772" max="777" width="15.36328125" style="289" bestFit="1" customWidth="1"/>
    <col min="778" max="786" width="16.54296875" style="289" bestFit="1" customWidth="1"/>
    <col min="787" max="793" width="17.81640625" style="289" bestFit="1" customWidth="1"/>
    <col min="794" max="794" width="13.36328125" style="289" customWidth="1"/>
    <col min="795" max="1008" width="9.26953125" style="289"/>
    <col min="1009" max="1009" width="47.1796875" style="289" customWidth="1"/>
    <col min="1010" max="1011" width="13.1796875" style="289" bestFit="1" customWidth="1"/>
    <col min="1012" max="1027" width="14.26953125" style="289" bestFit="1" customWidth="1"/>
    <col min="1028" max="1033" width="15.36328125" style="289" bestFit="1" customWidth="1"/>
    <col min="1034" max="1042" width="16.54296875" style="289" bestFit="1" customWidth="1"/>
    <col min="1043" max="1049" width="17.81640625" style="289" bestFit="1" customWidth="1"/>
    <col min="1050" max="1050" width="13.36328125" style="289" customWidth="1"/>
    <col min="1051" max="1264" width="9.26953125" style="289"/>
    <col min="1265" max="1265" width="47.1796875" style="289" customWidth="1"/>
    <col min="1266" max="1267" width="13.1796875" style="289" bestFit="1" customWidth="1"/>
    <col min="1268" max="1283" width="14.26953125" style="289" bestFit="1" customWidth="1"/>
    <col min="1284" max="1289" width="15.36328125" style="289" bestFit="1" customWidth="1"/>
    <col min="1290" max="1298" width="16.54296875" style="289" bestFit="1" customWidth="1"/>
    <col min="1299" max="1305" width="17.81640625" style="289" bestFit="1" customWidth="1"/>
    <col min="1306" max="1306" width="13.36328125" style="289" customWidth="1"/>
    <col min="1307" max="1520" width="9.26953125" style="289"/>
    <col min="1521" max="1521" width="47.1796875" style="289" customWidth="1"/>
    <col min="1522" max="1523" width="13.1796875" style="289" bestFit="1" customWidth="1"/>
    <col min="1524" max="1539" width="14.26953125" style="289" bestFit="1" customWidth="1"/>
    <col min="1540" max="1545" width="15.36328125" style="289" bestFit="1" customWidth="1"/>
    <col min="1546" max="1554" width="16.54296875" style="289" bestFit="1" customWidth="1"/>
    <col min="1555" max="1561" width="17.81640625" style="289" bestFit="1" customWidth="1"/>
    <col min="1562" max="1562" width="13.36328125" style="289" customWidth="1"/>
    <col min="1563" max="1776" width="9.26953125" style="289"/>
    <col min="1777" max="1777" width="47.1796875" style="289" customWidth="1"/>
    <col min="1778" max="1779" width="13.1796875" style="289" bestFit="1" customWidth="1"/>
    <col min="1780" max="1795" width="14.26953125" style="289" bestFit="1" customWidth="1"/>
    <col min="1796" max="1801" width="15.36328125" style="289" bestFit="1" customWidth="1"/>
    <col min="1802" max="1810" width="16.54296875" style="289" bestFit="1" customWidth="1"/>
    <col min="1811" max="1817" width="17.81640625" style="289" bestFit="1" customWidth="1"/>
    <col min="1818" max="1818" width="13.36328125" style="289" customWidth="1"/>
    <col min="1819" max="2032" width="9.26953125" style="289"/>
    <col min="2033" max="2033" width="47.1796875" style="289" customWidth="1"/>
    <col min="2034" max="2035" width="13.1796875" style="289" bestFit="1" customWidth="1"/>
    <col min="2036" max="2051" width="14.26953125" style="289" bestFit="1" customWidth="1"/>
    <col min="2052" max="2057" width="15.36328125" style="289" bestFit="1" customWidth="1"/>
    <col min="2058" max="2066" width="16.54296875" style="289" bestFit="1" customWidth="1"/>
    <col min="2067" max="2073" width="17.81640625" style="289" bestFit="1" customWidth="1"/>
    <col min="2074" max="2074" width="13.36328125" style="289" customWidth="1"/>
    <col min="2075" max="2288" width="9.26953125" style="289"/>
    <col min="2289" max="2289" width="47.1796875" style="289" customWidth="1"/>
    <col min="2290" max="2291" width="13.1796875" style="289" bestFit="1" customWidth="1"/>
    <col min="2292" max="2307" width="14.26953125" style="289" bestFit="1" customWidth="1"/>
    <col min="2308" max="2313" width="15.36328125" style="289" bestFit="1" customWidth="1"/>
    <col min="2314" max="2322" width="16.54296875" style="289" bestFit="1" customWidth="1"/>
    <col min="2323" max="2329" width="17.81640625" style="289" bestFit="1" customWidth="1"/>
    <col min="2330" max="2330" width="13.36328125" style="289" customWidth="1"/>
    <col min="2331" max="2544" width="9.26953125" style="289"/>
    <col min="2545" max="2545" width="47.1796875" style="289" customWidth="1"/>
    <col min="2546" max="2547" width="13.1796875" style="289" bestFit="1" customWidth="1"/>
    <col min="2548" max="2563" width="14.26953125" style="289" bestFit="1" customWidth="1"/>
    <col min="2564" max="2569" width="15.36328125" style="289" bestFit="1" customWidth="1"/>
    <col min="2570" max="2578" width="16.54296875" style="289" bestFit="1" customWidth="1"/>
    <col min="2579" max="2585" width="17.81640625" style="289" bestFit="1" customWidth="1"/>
    <col min="2586" max="2586" width="13.36328125" style="289" customWidth="1"/>
    <col min="2587" max="2800" width="9.26953125" style="289"/>
    <col min="2801" max="2801" width="47.1796875" style="289" customWidth="1"/>
    <col min="2802" max="2803" width="13.1796875" style="289" bestFit="1" customWidth="1"/>
    <col min="2804" max="2819" width="14.26953125" style="289" bestFit="1" customWidth="1"/>
    <col min="2820" max="2825" width="15.36328125" style="289" bestFit="1" customWidth="1"/>
    <col min="2826" max="2834" width="16.54296875" style="289" bestFit="1" customWidth="1"/>
    <col min="2835" max="2841" width="17.81640625" style="289" bestFit="1" customWidth="1"/>
    <col min="2842" max="2842" width="13.36328125" style="289" customWidth="1"/>
    <col min="2843" max="3056" width="9.26953125" style="289"/>
    <col min="3057" max="3057" width="47.1796875" style="289" customWidth="1"/>
    <col min="3058" max="3059" width="13.1796875" style="289" bestFit="1" customWidth="1"/>
    <col min="3060" max="3075" width="14.26953125" style="289" bestFit="1" customWidth="1"/>
    <col min="3076" max="3081" width="15.36328125" style="289" bestFit="1" customWidth="1"/>
    <col min="3082" max="3090" width="16.54296875" style="289" bestFit="1" customWidth="1"/>
    <col min="3091" max="3097" width="17.81640625" style="289" bestFit="1" customWidth="1"/>
    <col min="3098" max="3098" width="13.36328125" style="289" customWidth="1"/>
    <col min="3099" max="3312" width="9.26953125" style="289"/>
    <col min="3313" max="3313" width="47.1796875" style="289" customWidth="1"/>
    <col min="3314" max="3315" width="13.1796875" style="289" bestFit="1" customWidth="1"/>
    <col min="3316" max="3331" width="14.26953125" style="289" bestFit="1" customWidth="1"/>
    <col min="3332" max="3337" width="15.36328125" style="289" bestFit="1" customWidth="1"/>
    <col min="3338" max="3346" width="16.54296875" style="289" bestFit="1" customWidth="1"/>
    <col min="3347" max="3353" width="17.81640625" style="289" bestFit="1" customWidth="1"/>
    <col min="3354" max="3354" width="13.36328125" style="289" customWidth="1"/>
    <col min="3355" max="3568" width="9.26953125" style="289"/>
    <col min="3569" max="3569" width="47.1796875" style="289" customWidth="1"/>
    <col min="3570" max="3571" width="13.1796875" style="289" bestFit="1" customWidth="1"/>
    <col min="3572" max="3587" width="14.26953125" style="289" bestFit="1" customWidth="1"/>
    <col min="3588" max="3593" width="15.36328125" style="289" bestFit="1" customWidth="1"/>
    <col min="3594" max="3602" width="16.54296875" style="289" bestFit="1" customWidth="1"/>
    <col min="3603" max="3609" width="17.81640625" style="289" bestFit="1" customWidth="1"/>
    <col min="3610" max="3610" width="13.36328125" style="289" customWidth="1"/>
    <col min="3611" max="3824" width="9.26953125" style="289"/>
    <col min="3825" max="3825" width="47.1796875" style="289" customWidth="1"/>
    <col min="3826" max="3827" width="13.1796875" style="289" bestFit="1" customWidth="1"/>
    <col min="3828" max="3843" width="14.26953125" style="289" bestFit="1" customWidth="1"/>
    <col min="3844" max="3849" width="15.36328125" style="289" bestFit="1" customWidth="1"/>
    <col min="3850" max="3858" width="16.54296875" style="289" bestFit="1" customWidth="1"/>
    <col min="3859" max="3865" width="17.81640625" style="289" bestFit="1" customWidth="1"/>
    <col min="3866" max="3866" width="13.36328125" style="289" customWidth="1"/>
    <col min="3867" max="4080" width="9.26953125" style="289"/>
    <col min="4081" max="4081" width="47.1796875" style="289" customWidth="1"/>
    <col min="4082" max="4083" width="13.1796875" style="289" bestFit="1" customWidth="1"/>
    <col min="4084" max="4099" width="14.26953125" style="289" bestFit="1" customWidth="1"/>
    <col min="4100" max="4105" width="15.36328125" style="289" bestFit="1" customWidth="1"/>
    <col min="4106" max="4114" width="16.54296875" style="289" bestFit="1" customWidth="1"/>
    <col min="4115" max="4121" width="17.81640625" style="289" bestFit="1" customWidth="1"/>
    <col min="4122" max="4122" width="13.36328125" style="289" customWidth="1"/>
    <col min="4123" max="4336" width="9.26953125" style="289"/>
    <col min="4337" max="4337" width="47.1796875" style="289" customWidth="1"/>
    <col min="4338" max="4339" width="13.1796875" style="289" bestFit="1" customWidth="1"/>
    <col min="4340" max="4355" width="14.26953125" style="289" bestFit="1" customWidth="1"/>
    <col min="4356" max="4361" width="15.36328125" style="289" bestFit="1" customWidth="1"/>
    <col min="4362" max="4370" width="16.54296875" style="289" bestFit="1" customWidth="1"/>
    <col min="4371" max="4377" width="17.81640625" style="289" bestFit="1" customWidth="1"/>
    <col min="4378" max="4378" width="13.36328125" style="289" customWidth="1"/>
    <col min="4379" max="4592" width="9.26953125" style="289"/>
    <col min="4593" max="4593" width="47.1796875" style="289" customWidth="1"/>
    <col min="4594" max="4595" width="13.1796875" style="289" bestFit="1" customWidth="1"/>
    <col min="4596" max="4611" width="14.26953125" style="289" bestFit="1" customWidth="1"/>
    <col min="4612" max="4617" width="15.36328125" style="289" bestFit="1" customWidth="1"/>
    <col min="4618" max="4626" width="16.54296875" style="289" bestFit="1" customWidth="1"/>
    <col min="4627" max="4633" width="17.81640625" style="289" bestFit="1" customWidth="1"/>
    <col min="4634" max="4634" width="13.36328125" style="289" customWidth="1"/>
    <col min="4635" max="4848" width="9.26953125" style="289"/>
    <col min="4849" max="4849" width="47.1796875" style="289" customWidth="1"/>
    <col min="4850" max="4851" width="13.1796875" style="289" bestFit="1" customWidth="1"/>
    <col min="4852" max="4867" width="14.26953125" style="289" bestFit="1" customWidth="1"/>
    <col min="4868" max="4873" width="15.36328125" style="289" bestFit="1" customWidth="1"/>
    <col min="4874" max="4882" width="16.54296875" style="289" bestFit="1" customWidth="1"/>
    <col min="4883" max="4889" width="17.81640625" style="289" bestFit="1" customWidth="1"/>
    <col min="4890" max="4890" width="13.36328125" style="289" customWidth="1"/>
    <col min="4891" max="5104" width="9.26953125" style="289"/>
    <col min="5105" max="5105" width="47.1796875" style="289" customWidth="1"/>
    <col min="5106" max="5107" width="13.1796875" style="289" bestFit="1" customWidth="1"/>
    <col min="5108" max="5123" width="14.26953125" style="289" bestFit="1" customWidth="1"/>
    <col min="5124" max="5129" width="15.36328125" style="289" bestFit="1" customWidth="1"/>
    <col min="5130" max="5138" width="16.54296875" style="289" bestFit="1" customWidth="1"/>
    <col min="5139" max="5145" width="17.81640625" style="289" bestFit="1" customWidth="1"/>
    <col min="5146" max="5146" width="13.36328125" style="289" customWidth="1"/>
    <col min="5147" max="5360" width="9.26953125" style="289"/>
    <col min="5361" max="5361" width="47.1796875" style="289" customWidth="1"/>
    <col min="5362" max="5363" width="13.1796875" style="289" bestFit="1" customWidth="1"/>
    <col min="5364" max="5379" width="14.26953125" style="289" bestFit="1" customWidth="1"/>
    <col min="5380" max="5385" width="15.36328125" style="289" bestFit="1" customWidth="1"/>
    <col min="5386" max="5394" width="16.54296875" style="289" bestFit="1" customWidth="1"/>
    <col min="5395" max="5401" width="17.81640625" style="289" bestFit="1" customWidth="1"/>
    <col min="5402" max="5402" width="13.36328125" style="289" customWidth="1"/>
    <col min="5403" max="5616" width="9.26953125" style="289"/>
    <col min="5617" max="5617" width="47.1796875" style="289" customWidth="1"/>
    <col min="5618" max="5619" width="13.1796875" style="289" bestFit="1" customWidth="1"/>
    <col min="5620" max="5635" width="14.26953125" style="289" bestFit="1" customWidth="1"/>
    <col min="5636" max="5641" width="15.36328125" style="289" bestFit="1" customWidth="1"/>
    <col min="5642" max="5650" width="16.54296875" style="289" bestFit="1" customWidth="1"/>
    <col min="5651" max="5657" width="17.81640625" style="289" bestFit="1" customWidth="1"/>
    <col min="5658" max="5658" width="13.36328125" style="289" customWidth="1"/>
    <col min="5659" max="5872" width="9.26953125" style="289"/>
    <col min="5873" max="5873" width="47.1796875" style="289" customWidth="1"/>
    <col min="5874" max="5875" width="13.1796875" style="289" bestFit="1" customWidth="1"/>
    <col min="5876" max="5891" width="14.26953125" style="289" bestFit="1" customWidth="1"/>
    <col min="5892" max="5897" width="15.36328125" style="289" bestFit="1" customWidth="1"/>
    <col min="5898" max="5906" width="16.54296875" style="289" bestFit="1" customWidth="1"/>
    <col min="5907" max="5913" width="17.81640625" style="289" bestFit="1" customWidth="1"/>
    <col min="5914" max="5914" width="13.36328125" style="289" customWidth="1"/>
    <col min="5915" max="6128" width="9.26953125" style="289"/>
    <col min="6129" max="6129" width="47.1796875" style="289" customWidth="1"/>
    <col min="6130" max="6131" width="13.1796875" style="289" bestFit="1" customWidth="1"/>
    <col min="6132" max="6147" width="14.26953125" style="289" bestFit="1" customWidth="1"/>
    <col min="6148" max="6153" width="15.36328125" style="289" bestFit="1" customWidth="1"/>
    <col min="6154" max="6162" width="16.54296875" style="289" bestFit="1" customWidth="1"/>
    <col min="6163" max="6169" width="17.81640625" style="289" bestFit="1" customWidth="1"/>
    <col min="6170" max="6170" width="13.36328125" style="289" customWidth="1"/>
    <col min="6171" max="6384" width="9.26953125" style="289"/>
    <col min="6385" max="6385" width="47.1796875" style="289" customWidth="1"/>
    <col min="6386" max="6387" width="13.1796875" style="289" bestFit="1" customWidth="1"/>
    <col min="6388" max="6403" width="14.26953125" style="289" bestFit="1" customWidth="1"/>
    <col min="6404" max="6409" width="15.36328125" style="289" bestFit="1" customWidth="1"/>
    <col min="6410" max="6418" width="16.54296875" style="289" bestFit="1" customWidth="1"/>
    <col min="6419" max="6425" width="17.81640625" style="289" bestFit="1" customWidth="1"/>
    <col min="6426" max="6426" width="13.36328125" style="289" customWidth="1"/>
    <col min="6427" max="6640" width="9.26953125" style="289"/>
    <col min="6641" max="6641" width="47.1796875" style="289" customWidth="1"/>
    <col min="6642" max="6643" width="13.1796875" style="289" bestFit="1" customWidth="1"/>
    <col min="6644" max="6659" width="14.26953125" style="289" bestFit="1" customWidth="1"/>
    <col min="6660" max="6665" width="15.36328125" style="289" bestFit="1" customWidth="1"/>
    <col min="6666" max="6674" width="16.54296875" style="289" bestFit="1" customWidth="1"/>
    <col min="6675" max="6681" width="17.81640625" style="289" bestFit="1" customWidth="1"/>
    <col min="6682" max="6682" width="13.36328125" style="289" customWidth="1"/>
    <col min="6683" max="6896" width="9.26953125" style="289"/>
    <col min="6897" max="6897" width="47.1796875" style="289" customWidth="1"/>
    <col min="6898" max="6899" width="13.1796875" style="289" bestFit="1" customWidth="1"/>
    <col min="6900" max="6915" width="14.26953125" style="289" bestFit="1" customWidth="1"/>
    <col min="6916" max="6921" width="15.36328125" style="289" bestFit="1" customWidth="1"/>
    <col min="6922" max="6930" width="16.54296875" style="289" bestFit="1" customWidth="1"/>
    <col min="6931" max="6937" width="17.81640625" style="289" bestFit="1" customWidth="1"/>
    <col min="6938" max="6938" width="13.36328125" style="289" customWidth="1"/>
    <col min="6939" max="7152" width="9.26953125" style="289"/>
    <col min="7153" max="7153" width="47.1796875" style="289" customWidth="1"/>
    <col min="7154" max="7155" width="13.1796875" style="289" bestFit="1" customWidth="1"/>
    <col min="7156" max="7171" width="14.26953125" style="289" bestFit="1" customWidth="1"/>
    <col min="7172" max="7177" width="15.36328125" style="289" bestFit="1" customWidth="1"/>
    <col min="7178" max="7186" width="16.54296875" style="289" bestFit="1" customWidth="1"/>
    <col min="7187" max="7193" width="17.81640625" style="289" bestFit="1" customWidth="1"/>
    <col min="7194" max="7194" width="13.36328125" style="289" customWidth="1"/>
    <col min="7195" max="7408" width="9.26953125" style="289"/>
    <col min="7409" max="7409" width="47.1796875" style="289" customWidth="1"/>
    <col min="7410" max="7411" width="13.1796875" style="289" bestFit="1" customWidth="1"/>
    <col min="7412" max="7427" width="14.26953125" style="289" bestFit="1" customWidth="1"/>
    <col min="7428" max="7433" width="15.36328125" style="289" bestFit="1" customWidth="1"/>
    <col min="7434" max="7442" width="16.54296875" style="289" bestFit="1" customWidth="1"/>
    <col min="7443" max="7449" width="17.81640625" style="289" bestFit="1" customWidth="1"/>
    <col min="7450" max="7450" width="13.36328125" style="289" customWidth="1"/>
    <col min="7451" max="7664" width="9.26953125" style="289"/>
    <col min="7665" max="7665" width="47.1796875" style="289" customWidth="1"/>
    <col min="7666" max="7667" width="13.1796875" style="289" bestFit="1" customWidth="1"/>
    <col min="7668" max="7683" width="14.26953125" style="289" bestFit="1" customWidth="1"/>
    <col min="7684" max="7689" width="15.36328125" style="289" bestFit="1" customWidth="1"/>
    <col min="7690" max="7698" width="16.54296875" style="289" bestFit="1" customWidth="1"/>
    <col min="7699" max="7705" width="17.81640625" style="289" bestFit="1" customWidth="1"/>
    <col min="7706" max="7706" width="13.36328125" style="289" customWidth="1"/>
    <col min="7707" max="7920" width="9.26953125" style="289"/>
    <col min="7921" max="7921" width="47.1796875" style="289" customWidth="1"/>
    <col min="7922" max="7923" width="13.1796875" style="289" bestFit="1" customWidth="1"/>
    <col min="7924" max="7939" width="14.26953125" style="289" bestFit="1" customWidth="1"/>
    <col min="7940" max="7945" width="15.36328125" style="289" bestFit="1" customWidth="1"/>
    <col min="7946" max="7954" width="16.54296875" style="289" bestFit="1" customWidth="1"/>
    <col min="7955" max="7961" width="17.81640625" style="289" bestFit="1" customWidth="1"/>
    <col min="7962" max="7962" width="13.36328125" style="289" customWidth="1"/>
    <col min="7963" max="8176" width="9.26953125" style="289"/>
    <col min="8177" max="8177" width="47.1796875" style="289" customWidth="1"/>
    <col min="8178" max="8179" width="13.1796875" style="289" bestFit="1" customWidth="1"/>
    <col min="8180" max="8195" width="14.26953125" style="289" bestFit="1" customWidth="1"/>
    <col min="8196" max="8201" width="15.36328125" style="289" bestFit="1" customWidth="1"/>
    <col min="8202" max="8210" width="16.54296875" style="289" bestFit="1" customWidth="1"/>
    <col min="8211" max="8217" width="17.81640625" style="289" bestFit="1" customWidth="1"/>
    <col min="8218" max="8218" width="13.36328125" style="289" customWidth="1"/>
    <col min="8219" max="8432" width="9.26953125" style="289"/>
    <col min="8433" max="8433" width="47.1796875" style="289" customWidth="1"/>
    <col min="8434" max="8435" width="13.1796875" style="289" bestFit="1" customWidth="1"/>
    <col min="8436" max="8451" width="14.26953125" style="289" bestFit="1" customWidth="1"/>
    <col min="8452" max="8457" width="15.36328125" style="289" bestFit="1" customWidth="1"/>
    <col min="8458" max="8466" width="16.54296875" style="289" bestFit="1" customWidth="1"/>
    <col min="8467" max="8473" width="17.81640625" style="289" bestFit="1" customWidth="1"/>
    <col min="8474" max="8474" width="13.36328125" style="289" customWidth="1"/>
    <col min="8475" max="8688" width="9.26953125" style="289"/>
    <col min="8689" max="8689" width="47.1796875" style="289" customWidth="1"/>
    <col min="8690" max="8691" width="13.1796875" style="289" bestFit="1" customWidth="1"/>
    <col min="8692" max="8707" width="14.26953125" style="289" bestFit="1" customWidth="1"/>
    <col min="8708" max="8713" width="15.36328125" style="289" bestFit="1" customWidth="1"/>
    <col min="8714" max="8722" width="16.54296875" style="289" bestFit="1" customWidth="1"/>
    <col min="8723" max="8729" width="17.81640625" style="289" bestFit="1" customWidth="1"/>
    <col min="8730" max="8730" width="13.36328125" style="289" customWidth="1"/>
    <col min="8731" max="8944" width="9.26953125" style="289"/>
    <col min="8945" max="8945" width="47.1796875" style="289" customWidth="1"/>
    <col min="8946" max="8947" width="13.1796875" style="289" bestFit="1" customWidth="1"/>
    <col min="8948" max="8963" width="14.26953125" style="289" bestFit="1" customWidth="1"/>
    <col min="8964" max="8969" width="15.36328125" style="289" bestFit="1" customWidth="1"/>
    <col min="8970" max="8978" width="16.54296875" style="289" bestFit="1" customWidth="1"/>
    <col min="8979" max="8985" width="17.81640625" style="289" bestFit="1" customWidth="1"/>
    <col min="8986" max="8986" width="13.36328125" style="289" customWidth="1"/>
    <col min="8987" max="9200" width="9.26953125" style="289"/>
    <col min="9201" max="9201" width="47.1796875" style="289" customWidth="1"/>
    <col min="9202" max="9203" width="13.1796875" style="289" bestFit="1" customWidth="1"/>
    <col min="9204" max="9219" width="14.26953125" style="289" bestFit="1" customWidth="1"/>
    <col min="9220" max="9225" width="15.36328125" style="289" bestFit="1" customWidth="1"/>
    <col min="9226" max="9234" width="16.54296875" style="289" bestFit="1" customWidth="1"/>
    <col min="9235" max="9241" width="17.81640625" style="289" bestFit="1" customWidth="1"/>
    <col min="9242" max="9242" width="13.36328125" style="289" customWidth="1"/>
    <col min="9243" max="9456" width="9.26953125" style="289"/>
    <col min="9457" max="9457" width="47.1796875" style="289" customWidth="1"/>
    <col min="9458" max="9459" width="13.1796875" style="289" bestFit="1" customWidth="1"/>
    <col min="9460" max="9475" width="14.26953125" style="289" bestFit="1" customWidth="1"/>
    <col min="9476" max="9481" width="15.36328125" style="289" bestFit="1" customWidth="1"/>
    <col min="9482" max="9490" width="16.54296875" style="289" bestFit="1" customWidth="1"/>
    <col min="9491" max="9497" width="17.81640625" style="289" bestFit="1" customWidth="1"/>
    <col min="9498" max="9498" width="13.36328125" style="289" customWidth="1"/>
    <col min="9499" max="9712" width="9.26953125" style="289"/>
    <col min="9713" max="9713" width="47.1796875" style="289" customWidth="1"/>
    <col min="9714" max="9715" width="13.1796875" style="289" bestFit="1" customWidth="1"/>
    <col min="9716" max="9731" width="14.26953125" style="289" bestFit="1" customWidth="1"/>
    <col min="9732" max="9737" width="15.36328125" style="289" bestFit="1" customWidth="1"/>
    <col min="9738" max="9746" width="16.54296875" style="289" bestFit="1" customWidth="1"/>
    <col min="9747" max="9753" width="17.81640625" style="289" bestFit="1" customWidth="1"/>
    <col min="9754" max="9754" width="13.36328125" style="289" customWidth="1"/>
    <col min="9755" max="9968" width="9.26953125" style="289"/>
    <col min="9969" max="9969" width="47.1796875" style="289" customWidth="1"/>
    <col min="9970" max="9971" width="13.1796875" style="289" bestFit="1" customWidth="1"/>
    <col min="9972" max="9987" width="14.26953125" style="289" bestFit="1" customWidth="1"/>
    <col min="9988" max="9993" width="15.36328125" style="289" bestFit="1" customWidth="1"/>
    <col min="9994" max="10002" width="16.54296875" style="289" bestFit="1" customWidth="1"/>
    <col min="10003" max="10009" width="17.81640625" style="289" bestFit="1" customWidth="1"/>
    <col min="10010" max="10010" width="13.36328125" style="289" customWidth="1"/>
    <col min="10011" max="10224" width="9.26953125" style="289"/>
    <col min="10225" max="10225" width="47.1796875" style="289" customWidth="1"/>
    <col min="10226" max="10227" width="13.1796875" style="289" bestFit="1" customWidth="1"/>
    <col min="10228" max="10243" width="14.26953125" style="289" bestFit="1" customWidth="1"/>
    <col min="10244" max="10249" width="15.36328125" style="289" bestFit="1" customWidth="1"/>
    <col min="10250" max="10258" width="16.54296875" style="289" bestFit="1" customWidth="1"/>
    <col min="10259" max="10265" width="17.81640625" style="289" bestFit="1" customWidth="1"/>
    <col min="10266" max="10266" width="13.36328125" style="289" customWidth="1"/>
    <col min="10267" max="10480" width="9.26953125" style="289"/>
    <col min="10481" max="10481" width="47.1796875" style="289" customWidth="1"/>
    <col min="10482" max="10483" width="13.1796875" style="289" bestFit="1" customWidth="1"/>
    <col min="10484" max="10499" width="14.26953125" style="289" bestFit="1" customWidth="1"/>
    <col min="10500" max="10505" width="15.36328125" style="289" bestFit="1" customWidth="1"/>
    <col min="10506" max="10514" width="16.54296875" style="289" bestFit="1" customWidth="1"/>
    <col min="10515" max="10521" width="17.81640625" style="289" bestFit="1" customWidth="1"/>
    <col min="10522" max="10522" width="13.36328125" style="289" customWidth="1"/>
    <col min="10523" max="10736" width="9.26953125" style="289"/>
    <col min="10737" max="10737" width="47.1796875" style="289" customWidth="1"/>
    <col min="10738" max="10739" width="13.1796875" style="289" bestFit="1" customWidth="1"/>
    <col min="10740" max="10755" width="14.26953125" style="289" bestFit="1" customWidth="1"/>
    <col min="10756" max="10761" width="15.36328125" style="289" bestFit="1" customWidth="1"/>
    <col min="10762" max="10770" width="16.54296875" style="289" bestFit="1" customWidth="1"/>
    <col min="10771" max="10777" width="17.81640625" style="289" bestFit="1" customWidth="1"/>
    <col min="10778" max="10778" width="13.36328125" style="289" customWidth="1"/>
    <col min="10779" max="10992" width="9.26953125" style="289"/>
    <col min="10993" max="10993" width="47.1796875" style="289" customWidth="1"/>
    <col min="10994" max="10995" width="13.1796875" style="289" bestFit="1" customWidth="1"/>
    <col min="10996" max="11011" width="14.26953125" style="289" bestFit="1" customWidth="1"/>
    <col min="11012" max="11017" width="15.36328125" style="289" bestFit="1" customWidth="1"/>
    <col min="11018" max="11026" width="16.54296875" style="289" bestFit="1" customWidth="1"/>
    <col min="11027" max="11033" width="17.81640625" style="289" bestFit="1" customWidth="1"/>
    <col min="11034" max="11034" width="13.36328125" style="289" customWidth="1"/>
    <col min="11035" max="11248" width="9.26953125" style="289"/>
    <col min="11249" max="11249" width="47.1796875" style="289" customWidth="1"/>
    <col min="11250" max="11251" width="13.1796875" style="289" bestFit="1" customWidth="1"/>
    <col min="11252" max="11267" width="14.26953125" style="289" bestFit="1" customWidth="1"/>
    <col min="11268" max="11273" width="15.36328125" style="289" bestFit="1" customWidth="1"/>
    <col min="11274" max="11282" width="16.54296875" style="289" bestFit="1" customWidth="1"/>
    <col min="11283" max="11289" width="17.81640625" style="289" bestFit="1" customWidth="1"/>
    <col min="11290" max="11290" width="13.36328125" style="289" customWidth="1"/>
    <col min="11291" max="11504" width="9.26953125" style="289"/>
    <col min="11505" max="11505" width="47.1796875" style="289" customWidth="1"/>
    <col min="11506" max="11507" width="13.1796875" style="289" bestFit="1" customWidth="1"/>
    <col min="11508" max="11523" width="14.26953125" style="289" bestFit="1" customWidth="1"/>
    <col min="11524" max="11529" width="15.36328125" style="289" bestFit="1" customWidth="1"/>
    <col min="11530" max="11538" width="16.54296875" style="289" bestFit="1" customWidth="1"/>
    <col min="11539" max="11545" width="17.81640625" style="289" bestFit="1" customWidth="1"/>
    <col min="11546" max="11546" width="13.36328125" style="289" customWidth="1"/>
    <col min="11547" max="11760" width="9.26953125" style="289"/>
    <col min="11761" max="11761" width="47.1796875" style="289" customWidth="1"/>
    <col min="11762" max="11763" width="13.1796875" style="289" bestFit="1" customWidth="1"/>
    <col min="11764" max="11779" width="14.26953125" style="289" bestFit="1" customWidth="1"/>
    <col min="11780" max="11785" width="15.36328125" style="289" bestFit="1" customWidth="1"/>
    <col min="11786" max="11794" width="16.54296875" style="289" bestFit="1" customWidth="1"/>
    <col min="11795" max="11801" width="17.81640625" style="289" bestFit="1" customWidth="1"/>
    <col min="11802" max="11802" width="13.36328125" style="289" customWidth="1"/>
    <col min="11803" max="12016" width="9.26953125" style="289"/>
    <col min="12017" max="12017" width="47.1796875" style="289" customWidth="1"/>
    <col min="12018" max="12019" width="13.1796875" style="289" bestFit="1" customWidth="1"/>
    <col min="12020" max="12035" width="14.26953125" style="289" bestFit="1" customWidth="1"/>
    <col min="12036" max="12041" width="15.36328125" style="289" bestFit="1" customWidth="1"/>
    <col min="12042" max="12050" width="16.54296875" style="289" bestFit="1" customWidth="1"/>
    <col min="12051" max="12057" width="17.81640625" style="289" bestFit="1" customWidth="1"/>
    <col min="12058" max="12058" width="13.36328125" style="289" customWidth="1"/>
    <col min="12059" max="12272" width="9.26953125" style="289"/>
    <col min="12273" max="12273" width="47.1796875" style="289" customWidth="1"/>
    <col min="12274" max="12275" width="13.1796875" style="289" bestFit="1" customWidth="1"/>
    <col min="12276" max="12291" width="14.26953125" style="289" bestFit="1" customWidth="1"/>
    <col min="12292" max="12297" width="15.36328125" style="289" bestFit="1" customWidth="1"/>
    <col min="12298" max="12306" width="16.54296875" style="289" bestFit="1" customWidth="1"/>
    <col min="12307" max="12313" width="17.81640625" style="289" bestFit="1" customWidth="1"/>
    <col min="12314" max="12314" width="13.36328125" style="289" customWidth="1"/>
    <col min="12315" max="12528" width="9.26953125" style="289"/>
    <col min="12529" max="12529" width="47.1796875" style="289" customWidth="1"/>
    <col min="12530" max="12531" width="13.1796875" style="289" bestFit="1" customWidth="1"/>
    <col min="12532" max="12547" width="14.26953125" style="289" bestFit="1" customWidth="1"/>
    <col min="12548" max="12553" width="15.36328125" style="289" bestFit="1" customWidth="1"/>
    <col min="12554" max="12562" width="16.54296875" style="289" bestFit="1" customWidth="1"/>
    <col min="12563" max="12569" width="17.81640625" style="289" bestFit="1" customWidth="1"/>
    <col min="12570" max="12570" width="13.36328125" style="289" customWidth="1"/>
    <col min="12571" max="12784" width="9.26953125" style="289"/>
    <col min="12785" max="12785" width="47.1796875" style="289" customWidth="1"/>
    <col min="12786" max="12787" width="13.1796875" style="289" bestFit="1" customWidth="1"/>
    <col min="12788" max="12803" width="14.26953125" style="289" bestFit="1" customWidth="1"/>
    <col min="12804" max="12809" width="15.36328125" style="289" bestFit="1" customWidth="1"/>
    <col min="12810" max="12818" width="16.54296875" style="289" bestFit="1" customWidth="1"/>
    <col min="12819" max="12825" width="17.81640625" style="289" bestFit="1" customWidth="1"/>
    <col min="12826" max="12826" width="13.36328125" style="289" customWidth="1"/>
    <col min="12827" max="13040" width="9.26953125" style="289"/>
    <col min="13041" max="13041" width="47.1796875" style="289" customWidth="1"/>
    <col min="13042" max="13043" width="13.1796875" style="289" bestFit="1" customWidth="1"/>
    <col min="13044" max="13059" width="14.26953125" style="289" bestFit="1" customWidth="1"/>
    <col min="13060" max="13065" width="15.36328125" style="289" bestFit="1" customWidth="1"/>
    <col min="13066" max="13074" width="16.54296875" style="289" bestFit="1" customWidth="1"/>
    <col min="13075" max="13081" width="17.81640625" style="289" bestFit="1" customWidth="1"/>
    <col min="13082" max="13082" width="13.36328125" style="289" customWidth="1"/>
    <col min="13083" max="13296" width="9.26953125" style="289"/>
    <col min="13297" max="13297" width="47.1796875" style="289" customWidth="1"/>
    <col min="13298" max="13299" width="13.1796875" style="289" bestFit="1" customWidth="1"/>
    <col min="13300" max="13315" width="14.26953125" style="289" bestFit="1" customWidth="1"/>
    <col min="13316" max="13321" width="15.36328125" style="289" bestFit="1" customWidth="1"/>
    <col min="13322" max="13330" width="16.54296875" style="289" bestFit="1" customWidth="1"/>
    <col min="13331" max="13337" width="17.81640625" style="289" bestFit="1" customWidth="1"/>
    <col min="13338" max="13338" width="13.36328125" style="289" customWidth="1"/>
    <col min="13339" max="13552" width="9.26953125" style="289"/>
    <col min="13553" max="13553" width="47.1796875" style="289" customWidth="1"/>
    <col min="13554" max="13555" width="13.1796875" style="289" bestFit="1" customWidth="1"/>
    <col min="13556" max="13571" width="14.26953125" style="289" bestFit="1" customWidth="1"/>
    <col min="13572" max="13577" width="15.36328125" style="289" bestFit="1" customWidth="1"/>
    <col min="13578" max="13586" width="16.54296875" style="289" bestFit="1" customWidth="1"/>
    <col min="13587" max="13593" width="17.81640625" style="289" bestFit="1" customWidth="1"/>
    <col min="13594" max="13594" width="13.36328125" style="289" customWidth="1"/>
    <col min="13595" max="13808" width="9.26953125" style="289"/>
    <col min="13809" max="13809" width="47.1796875" style="289" customWidth="1"/>
    <col min="13810" max="13811" width="13.1796875" style="289" bestFit="1" customWidth="1"/>
    <col min="13812" max="13827" width="14.26953125" style="289" bestFit="1" customWidth="1"/>
    <col min="13828" max="13833" width="15.36328125" style="289" bestFit="1" customWidth="1"/>
    <col min="13834" max="13842" width="16.54296875" style="289" bestFit="1" customWidth="1"/>
    <col min="13843" max="13849" width="17.81640625" style="289" bestFit="1" customWidth="1"/>
    <col min="13850" max="13850" width="13.36328125" style="289" customWidth="1"/>
    <col min="13851" max="14064" width="9.26953125" style="289"/>
    <col min="14065" max="14065" width="47.1796875" style="289" customWidth="1"/>
    <col min="14066" max="14067" width="13.1796875" style="289" bestFit="1" customWidth="1"/>
    <col min="14068" max="14083" width="14.26953125" style="289" bestFit="1" customWidth="1"/>
    <col min="14084" max="14089" width="15.36328125" style="289" bestFit="1" customWidth="1"/>
    <col min="14090" max="14098" width="16.54296875" style="289" bestFit="1" customWidth="1"/>
    <col min="14099" max="14105" width="17.81640625" style="289" bestFit="1" customWidth="1"/>
    <col min="14106" max="14106" width="13.36328125" style="289" customWidth="1"/>
    <col min="14107" max="14320" width="9.26953125" style="289"/>
    <col min="14321" max="14321" width="47.1796875" style="289" customWidth="1"/>
    <col min="14322" max="14323" width="13.1796875" style="289" bestFit="1" customWidth="1"/>
    <col min="14324" max="14339" width="14.26953125" style="289" bestFit="1" customWidth="1"/>
    <col min="14340" max="14345" width="15.36328125" style="289" bestFit="1" customWidth="1"/>
    <col min="14346" max="14354" width="16.54296875" style="289" bestFit="1" customWidth="1"/>
    <col min="14355" max="14361" width="17.81640625" style="289" bestFit="1" customWidth="1"/>
    <col min="14362" max="14362" width="13.36328125" style="289" customWidth="1"/>
    <col min="14363" max="14576" width="9.26953125" style="289"/>
    <col min="14577" max="14577" width="47.1796875" style="289" customWidth="1"/>
    <col min="14578" max="14579" width="13.1796875" style="289" bestFit="1" customWidth="1"/>
    <col min="14580" max="14595" width="14.26953125" style="289" bestFit="1" customWidth="1"/>
    <col min="14596" max="14601" width="15.36328125" style="289" bestFit="1" customWidth="1"/>
    <col min="14602" max="14610" width="16.54296875" style="289" bestFit="1" customWidth="1"/>
    <col min="14611" max="14617" width="17.81640625" style="289" bestFit="1" customWidth="1"/>
    <col min="14618" max="14618" width="13.36328125" style="289" customWidth="1"/>
    <col min="14619" max="14832" width="9.26953125" style="289"/>
    <col min="14833" max="14833" width="47.1796875" style="289" customWidth="1"/>
    <col min="14834" max="14835" width="13.1796875" style="289" bestFit="1" customWidth="1"/>
    <col min="14836" max="14851" width="14.26953125" style="289" bestFit="1" customWidth="1"/>
    <col min="14852" max="14857" width="15.36328125" style="289" bestFit="1" customWidth="1"/>
    <col min="14858" max="14866" width="16.54296875" style="289" bestFit="1" customWidth="1"/>
    <col min="14867" max="14873" width="17.81640625" style="289" bestFit="1" customWidth="1"/>
    <col min="14874" max="14874" width="13.36328125" style="289" customWidth="1"/>
    <col min="14875" max="15088" width="9.26953125" style="289"/>
    <col min="15089" max="15089" width="47.1796875" style="289" customWidth="1"/>
    <col min="15090" max="15091" width="13.1796875" style="289" bestFit="1" customWidth="1"/>
    <col min="15092" max="15107" width="14.26953125" style="289" bestFit="1" customWidth="1"/>
    <col min="15108" max="15113" width="15.36328125" style="289" bestFit="1" customWidth="1"/>
    <col min="15114" max="15122" width="16.54296875" style="289" bestFit="1" customWidth="1"/>
    <col min="15123" max="15129" width="17.81640625" style="289" bestFit="1" customWidth="1"/>
    <col min="15130" max="15130" width="13.36328125" style="289" customWidth="1"/>
    <col min="15131" max="15344" width="9.26953125" style="289"/>
    <col min="15345" max="15345" width="47.1796875" style="289" customWidth="1"/>
    <col min="15346" max="15347" width="13.1796875" style="289" bestFit="1" customWidth="1"/>
    <col min="15348" max="15363" width="14.26953125" style="289" bestFit="1" customWidth="1"/>
    <col min="15364" max="15369" width="15.36328125" style="289" bestFit="1" customWidth="1"/>
    <col min="15370" max="15378" width="16.54296875" style="289" bestFit="1" customWidth="1"/>
    <col min="15379" max="15385" width="17.81640625" style="289" bestFit="1" customWidth="1"/>
    <col min="15386" max="15386" width="13.36328125" style="289" customWidth="1"/>
    <col min="15387" max="15600" width="9.26953125" style="289"/>
    <col min="15601" max="15601" width="47.1796875" style="289" customWidth="1"/>
    <col min="15602" max="15603" width="13.1796875" style="289" bestFit="1" customWidth="1"/>
    <col min="15604" max="15619" width="14.26953125" style="289" bestFit="1" customWidth="1"/>
    <col min="15620" max="15625" width="15.36328125" style="289" bestFit="1" customWidth="1"/>
    <col min="15626" max="15634" width="16.54296875" style="289" bestFit="1" customWidth="1"/>
    <col min="15635" max="15641" width="17.81640625" style="289" bestFit="1" customWidth="1"/>
    <col min="15642" max="15642" width="13.36328125" style="289" customWidth="1"/>
    <col min="15643" max="15856" width="9.26953125" style="289"/>
    <col min="15857" max="15857" width="47.1796875" style="289" customWidth="1"/>
    <col min="15858" max="15859" width="13.1796875" style="289" bestFit="1" customWidth="1"/>
    <col min="15860" max="15875" width="14.26953125" style="289" bestFit="1" customWidth="1"/>
    <col min="15876" max="15881" width="15.36328125" style="289" bestFit="1" customWidth="1"/>
    <col min="15882" max="15890" width="16.54296875" style="289" bestFit="1" customWidth="1"/>
    <col min="15891" max="15897" width="17.81640625" style="289" bestFit="1" customWidth="1"/>
    <col min="15898" max="15898" width="13.36328125" style="289" customWidth="1"/>
    <col min="15899" max="16112" width="9.26953125" style="289"/>
    <col min="16113" max="16113" width="47.1796875" style="289" customWidth="1"/>
    <col min="16114" max="16115" width="13.1796875" style="289" bestFit="1" customWidth="1"/>
    <col min="16116" max="16131" width="14.26953125" style="289" bestFit="1" customWidth="1"/>
    <col min="16132" max="16137" width="15.36328125" style="289" bestFit="1" customWidth="1"/>
    <col min="16138" max="16146" width="16.54296875" style="289" bestFit="1" customWidth="1"/>
    <col min="16147" max="16153" width="17.81640625" style="289" bestFit="1" customWidth="1"/>
    <col min="16154" max="16154" width="13.36328125" style="289" customWidth="1"/>
    <col min="16155" max="16384" width="9.26953125" style="289"/>
  </cols>
  <sheetData>
    <row r="1" spans="1:19" s="136" customFormat="1" ht="15" customHeight="1">
      <c r="A1" s="136" t="s">
        <v>1977</v>
      </c>
    </row>
    <row r="2" spans="1:19" s="136" customFormat="1" ht="15" customHeight="1">
      <c r="A2" s="1163" t="s">
        <v>1888</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c r="S3" s="7"/>
    </row>
    <row r="4" spans="1:19" ht="15" customHeight="1">
      <c r="A4" s="896" t="s">
        <v>1889</v>
      </c>
      <c r="B4" s="897">
        <v>56563.895975781859</v>
      </c>
      <c r="C4" s="897">
        <v>68554.951561788563</v>
      </c>
      <c r="D4" s="897">
        <v>98498.735915424462</v>
      </c>
      <c r="E4" s="897">
        <v>110535.53338524241</v>
      </c>
      <c r="F4" s="897">
        <v>123331.25076822379</v>
      </c>
      <c r="G4" s="897">
        <v>141820.85177282328</v>
      </c>
      <c r="H4" s="897">
        <v>160932.34127112434</v>
      </c>
      <c r="I4" s="897">
        <v>186766.615234375</v>
      </c>
      <c r="J4" s="897">
        <v>211290.0068359375</v>
      </c>
      <c r="K4" s="897">
        <v>235825.7705078125</v>
      </c>
      <c r="L4" s="897">
        <v>268347.818359375</v>
      </c>
      <c r="M4" s="897">
        <v>289576.2822265625</v>
      </c>
      <c r="N4" s="897">
        <v>337190.0263671875</v>
      </c>
      <c r="O4" s="897">
        <v>363122.58203125</v>
      </c>
      <c r="P4" s="897">
        <v>372133.9287109375</v>
      </c>
      <c r="Q4" s="897">
        <v>399137.7099609375</v>
      </c>
      <c r="S4" s="285" t="s">
        <v>13</v>
      </c>
    </row>
    <row r="5" spans="1:19" ht="15" customHeight="1">
      <c r="A5" s="896" t="s">
        <v>1890</v>
      </c>
      <c r="B5" s="897">
        <v>12308.113290900601</v>
      </c>
      <c r="C5" s="897">
        <v>18685.362568272649</v>
      </c>
      <c r="D5" s="897">
        <v>20106.059151638456</v>
      </c>
      <c r="E5" s="897">
        <v>23240.366496698134</v>
      </c>
      <c r="F5" s="897">
        <v>29107.495892003193</v>
      </c>
      <c r="G5" s="897">
        <v>32281.886916847325</v>
      </c>
      <c r="H5" s="897">
        <v>36493.925629651007</v>
      </c>
      <c r="I5" s="897">
        <v>40614.16015625</v>
      </c>
      <c r="J5" s="897">
        <v>47327.84765625</v>
      </c>
      <c r="K5" s="897">
        <v>54299.25</v>
      </c>
      <c r="L5" s="897">
        <v>64131.16015625</v>
      </c>
      <c r="M5" s="897">
        <v>76137.1875</v>
      </c>
      <c r="N5" s="897">
        <v>90282.234375</v>
      </c>
      <c r="O5" s="897">
        <v>115100.9140625</v>
      </c>
      <c r="P5" s="897">
        <v>138591.796875</v>
      </c>
      <c r="Q5" s="897">
        <v>157827.28125</v>
      </c>
      <c r="S5" s="499"/>
    </row>
    <row r="6" spans="1:19" ht="15" customHeight="1">
      <c r="A6" s="896" t="s">
        <v>1891</v>
      </c>
      <c r="B6" s="897">
        <v>25273.787636175748</v>
      </c>
      <c r="C6" s="897">
        <v>24463.392851864639</v>
      </c>
      <c r="D6" s="897">
        <v>38172.740422074305</v>
      </c>
      <c r="E6" s="897">
        <v>33129.212660934762</v>
      </c>
      <c r="F6" s="897">
        <v>31691.920958991803</v>
      </c>
      <c r="G6" s="897">
        <v>32492.564822264685</v>
      </c>
      <c r="H6" s="897">
        <v>36442.076002341841</v>
      </c>
      <c r="I6" s="897">
        <v>36620.674132108688</v>
      </c>
      <c r="J6" s="897">
        <v>48187.86053943634</v>
      </c>
      <c r="K6" s="897">
        <v>44097.275330543518</v>
      </c>
      <c r="L6" s="897">
        <v>63090.439334392548</v>
      </c>
      <c r="M6" s="897">
        <v>97969.451875686646</v>
      </c>
      <c r="N6" s="897">
        <v>205222.26305770874</v>
      </c>
      <c r="O6" s="897">
        <v>262667.22595357895</v>
      </c>
      <c r="P6" s="897">
        <v>294406.37325716019</v>
      </c>
      <c r="Q6" s="897">
        <v>250131</v>
      </c>
    </row>
    <row r="7" spans="1:19" ht="15" customHeight="1">
      <c r="A7" s="896" t="s">
        <v>1892</v>
      </c>
      <c r="B7" s="897">
        <v>9806.7807677847613</v>
      </c>
      <c r="C7" s="897">
        <v>20840.94796653356</v>
      </c>
      <c r="D7" s="897">
        <v>29081.62320528728</v>
      </c>
      <c r="E7" s="897">
        <v>34030.685093833265</v>
      </c>
      <c r="F7" s="897">
        <v>44623.00664128123</v>
      </c>
      <c r="G7" s="897">
        <v>53775.127207622325</v>
      </c>
      <c r="H7" s="897">
        <v>63797.936819424787</v>
      </c>
      <c r="I7" s="897">
        <v>74638.3828125</v>
      </c>
      <c r="J7" s="897">
        <v>81947.95703125</v>
      </c>
      <c r="K7" s="897">
        <v>89989.873046875</v>
      </c>
      <c r="L7" s="897">
        <v>108659.498046875</v>
      </c>
      <c r="M7" s="897">
        <v>127586.85546875</v>
      </c>
      <c r="N7" s="897">
        <v>140227.9921875</v>
      </c>
      <c r="O7" s="897">
        <v>146450.83984375</v>
      </c>
      <c r="P7" s="897">
        <v>177397.046875</v>
      </c>
      <c r="Q7" s="897">
        <v>187559.1171875</v>
      </c>
    </row>
    <row r="8" spans="1:19" ht="15" customHeight="1">
      <c r="A8" s="896" t="s">
        <v>1893</v>
      </c>
      <c r="B8" s="897">
        <v>30734.996492533228</v>
      </c>
      <c r="C8" s="897">
        <v>33852.068986973587</v>
      </c>
      <c r="D8" s="897">
        <v>66723.043417003893</v>
      </c>
      <c r="E8" s="897">
        <v>67817.516128826857</v>
      </c>
      <c r="F8" s="897">
        <v>74482.547220781125</v>
      </c>
      <c r="G8" s="897">
        <v>82250.813596022112</v>
      </c>
      <c r="H8" s="897">
        <v>86532.835556184582</v>
      </c>
      <c r="I8" s="897">
        <v>96603.23828125</v>
      </c>
      <c r="J8" s="897">
        <v>109423.81640625</v>
      </c>
      <c r="K8" s="897">
        <v>123943.71484375</v>
      </c>
      <c r="L8" s="897">
        <v>159389.13671875</v>
      </c>
      <c r="M8" s="897">
        <v>209578.31640625</v>
      </c>
      <c r="N8" s="897">
        <v>339799.6953125</v>
      </c>
      <c r="O8" s="897">
        <v>405107.734375</v>
      </c>
      <c r="P8" s="897">
        <v>450751.71875</v>
      </c>
      <c r="Q8" s="897">
        <v>402631.203125</v>
      </c>
    </row>
    <row r="9" spans="1:19" s="136" customFormat="1" ht="15" customHeight="1">
      <c r="A9" s="898" t="s">
        <v>1857</v>
      </c>
      <c r="B9" s="899">
        <v>73217.581178109744</v>
      </c>
      <c r="C9" s="899">
        <v>98692.585961485835</v>
      </c>
      <c r="D9" s="899">
        <v>119136.1152774206</v>
      </c>
      <c r="E9" s="899">
        <v>133118.28150788168</v>
      </c>
      <c r="F9" s="899">
        <v>154271.12703971888</v>
      </c>
      <c r="G9" s="899">
        <v>178119.61712353551</v>
      </c>
      <c r="H9" s="899">
        <v>211133.4441663574</v>
      </c>
      <c r="I9" s="899">
        <v>242036.59405398369</v>
      </c>
      <c r="J9" s="899">
        <v>279329.85565662384</v>
      </c>
      <c r="K9" s="899">
        <v>300268.45404148102</v>
      </c>
      <c r="L9" s="899">
        <v>344839.77917814255</v>
      </c>
      <c r="M9" s="899">
        <v>381691.46066474915</v>
      </c>
      <c r="N9" s="899">
        <v>433122.82067489624</v>
      </c>
      <c r="O9" s="899">
        <v>482233.82751607895</v>
      </c>
      <c r="P9" s="899">
        <v>531777.42696809769</v>
      </c>
      <c r="Q9" s="899">
        <v>592023.9052734375</v>
      </c>
    </row>
    <row r="11" spans="1:19" ht="14">
      <c r="A11" s="920" t="s">
        <v>1975</v>
      </c>
    </row>
  </sheetData>
  <mergeCells count="2">
    <mergeCell ref="A2:A3"/>
    <mergeCell ref="B2:Q2"/>
  </mergeCells>
  <hyperlinks>
    <hyperlink ref="S4" location="'Content Page'!A1" display="Back to Content Page"/>
  </hyperlinks>
  <pageMargins left="0.7" right="0.7" top="0.75" bottom="0.75" header="0.3" footer="0.3"/>
  <pageSetup orientation="portrait" horizontalDpi="1200" verticalDpi="1200" r:id="rId1"/>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
  <sheetViews>
    <sheetView topLeftCell="B1" zoomScale="98" zoomScaleNormal="98" workbookViewId="0">
      <selection activeCell="A9" sqref="A9"/>
    </sheetView>
  </sheetViews>
  <sheetFormatPr defaultRowHeight="15" customHeight="1"/>
  <cols>
    <col min="1" max="1" width="53.26953125" style="289" customWidth="1"/>
    <col min="2" max="17" width="9.7265625" style="289" customWidth="1"/>
    <col min="18" max="22" width="10.7265625" style="289" customWidth="1"/>
    <col min="23" max="25" width="17.81640625" style="289" bestFit="1" customWidth="1"/>
    <col min="26" max="26" width="13.36328125" style="289" customWidth="1"/>
    <col min="27" max="240" width="9.26953125" style="289"/>
    <col min="241" max="241" width="47.1796875" style="289" customWidth="1"/>
    <col min="242" max="243" width="13.1796875" style="289" bestFit="1" customWidth="1"/>
    <col min="244" max="259" width="14.26953125" style="289" bestFit="1" customWidth="1"/>
    <col min="260" max="265" width="15.36328125" style="289" bestFit="1" customWidth="1"/>
    <col min="266" max="274" width="16.54296875" style="289" bestFit="1" customWidth="1"/>
    <col min="275" max="281" width="17.81640625" style="289" bestFit="1" customWidth="1"/>
    <col min="282" max="282" width="13.36328125" style="289" customWidth="1"/>
    <col min="283" max="496" width="9.26953125" style="289"/>
    <col min="497" max="497" width="47.1796875" style="289" customWidth="1"/>
    <col min="498" max="499" width="13.1796875" style="289" bestFit="1" customWidth="1"/>
    <col min="500" max="515" width="14.26953125" style="289" bestFit="1" customWidth="1"/>
    <col min="516" max="521" width="15.36328125" style="289" bestFit="1" customWidth="1"/>
    <col min="522" max="530" width="16.54296875" style="289" bestFit="1" customWidth="1"/>
    <col min="531" max="537" width="17.81640625" style="289" bestFit="1" customWidth="1"/>
    <col min="538" max="538" width="13.36328125" style="289" customWidth="1"/>
    <col min="539" max="752" width="9.26953125" style="289"/>
    <col min="753" max="753" width="47.1796875" style="289" customWidth="1"/>
    <col min="754" max="755" width="13.1796875" style="289" bestFit="1" customWidth="1"/>
    <col min="756" max="771" width="14.26953125" style="289" bestFit="1" customWidth="1"/>
    <col min="772" max="777" width="15.36328125" style="289" bestFit="1" customWidth="1"/>
    <col min="778" max="786" width="16.54296875" style="289" bestFit="1" customWidth="1"/>
    <col min="787" max="793" width="17.81640625" style="289" bestFit="1" customWidth="1"/>
    <col min="794" max="794" width="13.36328125" style="289" customWidth="1"/>
    <col min="795" max="1008" width="9.26953125" style="289"/>
    <col min="1009" max="1009" width="47.1796875" style="289" customWidth="1"/>
    <col min="1010" max="1011" width="13.1796875" style="289" bestFit="1" customWidth="1"/>
    <col min="1012" max="1027" width="14.26953125" style="289" bestFit="1" customWidth="1"/>
    <col min="1028" max="1033" width="15.36328125" style="289" bestFit="1" customWidth="1"/>
    <col min="1034" max="1042" width="16.54296875" style="289" bestFit="1" customWidth="1"/>
    <col min="1043" max="1049" width="17.81640625" style="289" bestFit="1" customWidth="1"/>
    <col min="1050" max="1050" width="13.36328125" style="289" customWidth="1"/>
    <col min="1051" max="1264" width="9.26953125" style="289"/>
    <col min="1265" max="1265" width="47.1796875" style="289" customWidth="1"/>
    <col min="1266" max="1267" width="13.1796875" style="289" bestFit="1" customWidth="1"/>
    <col min="1268" max="1283" width="14.26953125" style="289" bestFit="1" customWidth="1"/>
    <col min="1284" max="1289" width="15.36328125" style="289" bestFit="1" customWidth="1"/>
    <col min="1290" max="1298" width="16.54296875" style="289" bestFit="1" customWidth="1"/>
    <col min="1299" max="1305" width="17.81640625" style="289" bestFit="1" customWidth="1"/>
    <col min="1306" max="1306" width="13.36328125" style="289" customWidth="1"/>
    <col min="1307" max="1520" width="9.26953125" style="289"/>
    <col min="1521" max="1521" width="47.1796875" style="289" customWidth="1"/>
    <col min="1522" max="1523" width="13.1796875" style="289" bestFit="1" customWidth="1"/>
    <col min="1524" max="1539" width="14.26953125" style="289" bestFit="1" customWidth="1"/>
    <col min="1540" max="1545" width="15.36328125" style="289" bestFit="1" customWidth="1"/>
    <col min="1546" max="1554" width="16.54296875" style="289" bestFit="1" customWidth="1"/>
    <col min="1555" max="1561" width="17.81640625" style="289" bestFit="1" customWidth="1"/>
    <col min="1562" max="1562" width="13.36328125" style="289" customWidth="1"/>
    <col min="1563" max="1776" width="9.26953125" style="289"/>
    <col min="1777" max="1777" width="47.1796875" style="289" customWidth="1"/>
    <col min="1778" max="1779" width="13.1796875" style="289" bestFit="1" customWidth="1"/>
    <col min="1780" max="1795" width="14.26953125" style="289" bestFit="1" customWidth="1"/>
    <col min="1796" max="1801" width="15.36328125" style="289" bestFit="1" customWidth="1"/>
    <col min="1802" max="1810" width="16.54296875" style="289" bestFit="1" customWidth="1"/>
    <col min="1811" max="1817" width="17.81640625" style="289" bestFit="1" customWidth="1"/>
    <col min="1818" max="1818" width="13.36328125" style="289" customWidth="1"/>
    <col min="1819" max="2032" width="9.26953125" style="289"/>
    <col min="2033" max="2033" width="47.1796875" style="289" customWidth="1"/>
    <col min="2034" max="2035" width="13.1796875" style="289" bestFit="1" customWidth="1"/>
    <col min="2036" max="2051" width="14.26953125" style="289" bestFit="1" customWidth="1"/>
    <col min="2052" max="2057" width="15.36328125" style="289" bestFit="1" customWidth="1"/>
    <col min="2058" max="2066" width="16.54296875" style="289" bestFit="1" customWidth="1"/>
    <col min="2067" max="2073" width="17.81640625" style="289" bestFit="1" customWidth="1"/>
    <col min="2074" max="2074" width="13.36328125" style="289" customWidth="1"/>
    <col min="2075" max="2288" width="9.26953125" style="289"/>
    <col min="2289" max="2289" width="47.1796875" style="289" customWidth="1"/>
    <col min="2290" max="2291" width="13.1796875" style="289" bestFit="1" customWidth="1"/>
    <col min="2292" max="2307" width="14.26953125" style="289" bestFit="1" customWidth="1"/>
    <col min="2308" max="2313" width="15.36328125" style="289" bestFit="1" customWidth="1"/>
    <col min="2314" max="2322" width="16.54296875" style="289" bestFit="1" customWidth="1"/>
    <col min="2323" max="2329" width="17.81640625" style="289" bestFit="1" customWidth="1"/>
    <col min="2330" max="2330" width="13.36328125" style="289" customWidth="1"/>
    <col min="2331" max="2544" width="9.26953125" style="289"/>
    <col min="2545" max="2545" width="47.1796875" style="289" customWidth="1"/>
    <col min="2546" max="2547" width="13.1796875" style="289" bestFit="1" customWidth="1"/>
    <col min="2548" max="2563" width="14.26953125" style="289" bestFit="1" customWidth="1"/>
    <col min="2564" max="2569" width="15.36328125" style="289" bestFit="1" customWidth="1"/>
    <col min="2570" max="2578" width="16.54296875" style="289" bestFit="1" customWidth="1"/>
    <col min="2579" max="2585" width="17.81640625" style="289" bestFit="1" customWidth="1"/>
    <col min="2586" max="2586" width="13.36328125" style="289" customWidth="1"/>
    <col min="2587" max="2800" width="9.26953125" style="289"/>
    <col min="2801" max="2801" width="47.1796875" style="289" customWidth="1"/>
    <col min="2802" max="2803" width="13.1796875" style="289" bestFit="1" customWidth="1"/>
    <col min="2804" max="2819" width="14.26953125" style="289" bestFit="1" customWidth="1"/>
    <col min="2820" max="2825" width="15.36328125" style="289" bestFit="1" customWidth="1"/>
    <col min="2826" max="2834" width="16.54296875" style="289" bestFit="1" customWidth="1"/>
    <col min="2835" max="2841" width="17.81640625" style="289" bestFit="1" customWidth="1"/>
    <col min="2842" max="2842" width="13.36328125" style="289" customWidth="1"/>
    <col min="2843" max="3056" width="9.26953125" style="289"/>
    <col min="3057" max="3057" width="47.1796875" style="289" customWidth="1"/>
    <col min="3058" max="3059" width="13.1796875" style="289" bestFit="1" customWidth="1"/>
    <col min="3060" max="3075" width="14.26953125" style="289" bestFit="1" customWidth="1"/>
    <col min="3076" max="3081" width="15.36328125" style="289" bestFit="1" customWidth="1"/>
    <col min="3082" max="3090" width="16.54296875" style="289" bestFit="1" customWidth="1"/>
    <col min="3091" max="3097" width="17.81640625" style="289" bestFit="1" customWidth="1"/>
    <col min="3098" max="3098" width="13.36328125" style="289" customWidth="1"/>
    <col min="3099" max="3312" width="9.26953125" style="289"/>
    <col min="3313" max="3313" width="47.1796875" style="289" customWidth="1"/>
    <col min="3314" max="3315" width="13.1796875" style="289" bestFit="1" customWidth="1"/>
    <col min="3316" max="3331" width="14.26953125" style="289" bestFit="1" customWidth="1"/>
    <col min="3332" max="3337" width="15.36328125" style="289" bestFit="1" customWidth="1"/>
    <col min="3338" max="3346" width="16.54296875" style="289" bestFit="1" customWidth="1"/>
    <col min="3347" max="3353" width="17.81640625" style="289" bestFit="1" customWidth="1"/>
    <col min="3354" max="3354" width="13.36328125" style="289" customWidth="1"/>
    <col min="3355" max="3568" width="9.26953125" style="289"/>
    <col min="3569" max="3569" width="47.1796875" style="289" customWidth="1"/>
    <col min="3570" max="3571" width="13.1796875" style="289" bestFit="1" customWidth="1"/>
    <col min="3572" max="3587" width="14.26953125" style="289" bestFit="1" customWidth="1"/>
    <col min="3588" max="3593" width="15.36328125" style="289" bestFit="1" customWidth="1"/>
    <col min="3594" max="3602" width="16.54296875" style="289" bestFit="1" customWidth="1"/>
    <col min="3603" max="3609" width="17.81640625" style="289" bestFit="1" customWidth="1"/>
    <col min="3610" max="3610" width="13.36328125" style="289" customWidth="1"/>
    <col min="3611" max="3824" width="9.26953125" style="289"/>
    <col min="3825" max="3825" width="47.1796875" style="289" customWidth="1"/>
    <col min="3826" max="3827" width="13.1796875" style="289" bestFit="1" customWidth="1"/>
    <col min="3828" max="3843" width="14.26953125" style="289" bestFit="1" customWidth="1"/>
    <col min="3844" max="3849" width="15.36328125" style="289" bestFit="1" customWidth="1"/>
    <col min="3850" max="3858" width="16.54296875" style="289" bestFit="1" customWidth="1"/>
    <col min="3859" max="3865" width="17.81640625" style="289" bestFit="1" customWidth="1"/>
    <col min="3866" max="3866" width="13.36328125" style="289" customWidth="1"/>
    <col min="3867" max="4080" width="9.26953125" style="289"/>
    <col min="4081" max="4081" width="47.1796875" style="289" customWidth="1"/>
    <col min="4082" max="4083" width="13.1796875" style="289" bestFit="1" customWidth="1"/>
    <col min="4084" max="4099" width="14.26953125" style="289" bestFit="1" customWidth="1"/>
    <col min="4100" max="4105" width="15.36328125" style="289" bestFit="1" customWidth="1"/>
    <col min="4106" max="4114" width="16.54296875" style="289" bestFit="1" customWidth="1"/>
    <col min="4115" max="4121" width="17.81640625" style="289" bestFit="1" customWidth="1"/>
    <col min="4122" max="4122" width="13.36328125" style="289" customWidth="1"/>
    <col min="4123" max="4336" width="9.26953125" style="289"/>
    <col min="4337" max="4337" width="47.1796875" style="289" customWidth="1"/>
    <col min="4338" max="4339" width="13.1796875" style="289" bestFit="1" customWidth="1"/>
    <col min="4340" max="4355" width="14.26953125" style="289" bestFit="1" customWidth="1"/>
    <col min="4356" max="4361" width="15.36328125" style="289" bestFit="1" customWidth="1"/>
    <col min="4362" max="4370" width="16.54296875" style="289" bestFit="1" customWidth="1"/>
    <col min="4371" max="4377" width="17.81640625" style="289" bestFit="1" customWidth="1"/>
    <col min="4378" max="4378" width="13.36328125" style="289" customWidth="1"/>
    <col min="4379" max="4592" width="9.26953125" style="289"/>
    <col min="4593" max="4593" width="47.1796875" style="289" customWidth="1"/>
    <col min="4594" max="4595" width="13.1796875" style="289" bestFit="1" customWidth="1"/>
    <col min="4596" max="4611" width="14.26953125" style="289" bestFit="1" customWidth="1"/>
    <col min="4612" max="4617" width="15.36328125" style="289" bestFit="1" customWidth="1"/>
    <col min="4618" max="4626" width="16.54296875" style="289" bestFit="1" customWidth="1"/>
    <col min="4627" max="4633" width="17.81640625" style="289" bestFit="1" customWidth="1"/>
    <col min="4634" max="4634" width="13.36328125" style="289" customWidth="1"/>
    <col min="4635" max="4848" width="9.26953125" style="289"/>
    <col min="4849" max="4849" width="47.1796875" style="289" customWidth="1"/>
    <col min="4850" max="4851" width="13.1796875" style="289" bestFit="1" customWidth="1"/>
    <col min="4852" max="4867" width="14.26953125" style="289" bestFit="1" customWidth="1"/>
    <col min="4868" max="4873" width="15.36328125" style="289" bestFit="1" customWidth="1"/>
    <col min="4874" max="4882" width="16.54296875" style="289" bestFit="1" customWidth="1"/>
    <col min="4883" max="4889" width="17.81640625" style="289" bestFit="1" customWidth="1"/>
    <col min="4890" max="4890" width="13.36328125" style="289" customWidth="1"/>
    <col min="4891" max="5104" width="9.26953125" style="289"/>
    <col min="5105" max="5105" width="47.1796875" style="289" customWidth="1"/>
    <col min="5106" max="5107" width="13.1796875" style="289" bestFit="1" customWidth="1"/>
    <col min="5108" max="5123" width="14.26953125" style="289" bestFit="1" customWidth="1"/>
    <col min="5124" max="5129" width="15.36328125" style="289" bestFit="1" customWidth="1"/>
    <col min="5130" max="5138" width="16.54296875" style="289" bestFit="1" customWidth="1"/>
    <col min="5139" max="5145" width="17.81640625" style="289" bestFit="1" customWidth="1"/>
    <col min="5146" max="5146" width="13.36328125" style="289" customWidth="1"/>
    <col min="5147" max="5360" width="9.26953125" style="289"/>
    <col min="5361" max="5361" width="47.1796875" style="289" customWidth="1"/>
    <col min="5362" max="5363" width="13.1796875" style="289" bestFit="1" customWidth="1"/>
    <col min="5364" max="5379" width="14.26953125" style="289" bestFit="1" customWidth="1"/>
    <col min="5380" max="5385" width="15.36328125" style="289" bestFit="1" customWidth="1"/>
    <col min="5386" max="5394" width="16.54296875" style="289" bestFit="1" customWidth="1"/>
    <col min="5395" max="5401" width="17.81640625" style="289" bestFit="1" customWidth="1"/>
    <col min="5402" max="5402" width="13.36328125" style="289" customWidth="1"/>
    <col min="5403" max="5616" width="9.26953125" style="289"/>
    <col min="5617" max="5617" width="47.1796875" style="289" customWidth="1"/>
    <col min="5618" max="5619" width="13.1796875" style="289" bestFit="1" customWidth="1"/>
    <col min="5620" max="5635" width="14.26953125" style="289" bestFit="1" customWidth="1"/>
    <col min="5636" max="5641" width="15.36328125" style="289" bestFit="1" customWidth="1"/>
    <col min="5642" max="5650" width="16.54296875" style="289" bestFit="1" customWidth="1"/>
    <col min="5651" max="5657" width="17.81640625" style="289" bestFit="1" customWidth="1"/>
    <col min="5658" max="5658" width="13.36328125" style="289" customWidth="1"/>
    <col min="5659" max="5872" width="9.26953125" style="289"/>
    <col min="5873" max="5873" width="47.1796875" style="289" customWidth="1"/>
    <col min="5874" max="5875" width="13.1796875" style="289" bestFit="1" customWidth="1"/>
    <col min="5876" max="5891" width="14.26953125" style="289" bestFit="1" customWidth="1"/>
    <col min="5892" max="5897" width="15.36328125" style="289" bestFit="1" customWidth="1"/>
    <col min="5898" max="5906" width="16.54296875" style="289" bestFit="1" customWidth="1"/>
    <col min="5907" max="5913" width="17.81640625" style="289" bestFit="1" customWidth="1"/>
    <col min="5914" max="5914" width="13.36328125" style="289" customWidth="1"/>
    <col min="5915" max="6128" width="9.26953125" style="289"/>
    <col min="6129" max="6129" width="47.1796875" style="289" customWidth="1"/>
    <col min="6130" max="6131" width="13.1796875" style="289" bestFit="1" customWidth="1"/>
    <col min="6132" max="6147" width="14.26953125" style="289" bestFit="1" customWidth="1"/>
    <col min="6148" max="6153" width="15.36328125" style="289" bestFit="1" customWidth="1"/>
    <col min="6154" max="6162" width="16.54296875" style="289" bestFit="1" customWidth="1"/>
    <col min="6163" max="6169" width="17.81640625" style="289" bestFit="1" customWidth="1"/>
    <col min="6170" max="6170" width="13.36328125" style="289" customWidth="1"/>
    <col min="6171" max="6384" width="9.26953125" style="289"/>
    <col min="6385" max="6385" width="47.1796875" style="289" customWidth="1"/>
    <col min="6386" max="6387" width="13.1796875" style="289" bestFit="1" customWidth="1"/>
    <col min="6388" max="6403" width="14.26953125" style="289" bestFit="1" customWidth="1"/>
    <col min="6404" max="6409" width="15.36328125" style="289" bestFit="1" customWidth="1"/>
    <col min="6410" max="6418" width="16.54296875" style="289" bestFit="1" customWidth="1"/>
    <col min="6419" max="6425" width="17.81640625" style="289" bestFit="1" customWidth="1"/>
    <col min="6426" max="6426" width="13.36328125" style="289" customWidth="1"/>
    <col min="6427" max="6640" width="9.26953125" style="289"/>
    <col min="6641" max="6641" width="47.1796875" style="289" customWidth="1"/>
    <col min="6642" max="6643" width="13.1796875" style="289" bestFit="1" customWidth="1"/>
    <col min="6644" max="6659" width="14.26953125" style="289" bestFit="1" customWidth="1"/>
    <col min="6660" max="6665" width="15.36328125" style="289" bestFit="1" customWidth="1"/>
    <col min="6666" max="6674" width="16.54296875" style="289" bestFit="1" customWidth="1"/>
    <col min="6675" max="6681" width="17.81640625" style="289" bestFit="1" customWidth="1"/>
    <col min="6682" max="6682" width="13.36328125" style="289" customWidth="1"/>
    <col min="6683" max="6896" width="9.26953125" style="289"/>
    <col min="6897" max="6897" width="47.1796875" style="289" customWidth="1"/>
    <col min="6898" max="6899" width="13.1796875" style="289" bestFit="1" customWidth="1"/>
    <col min="6900" max="6915" width="14.26953125" style="289" bestFit="1" customWidth="1"/>
    <col min="6916" max="6921" width="15.36328125" style="289" bestFit="1" customWidth="1"/>
    <col min="6922" max="6930" width="16.54296875" style="289" bestFit="1" customWidth="1"/>
    <col min="6931" max="6937" width="17.81640625" style="289" bestFit="1" customWidth="1"/>
    <col min="6938" max="6938" width="13.36328125" style="289" customWidth="1"/>
    <col min="6939" max="7152" width="9.26953125" style="289"/>
    <col min="7153" max="7153" width="47.1796875" style="289" customWidth="1"/>
    <col min="7154" max="7155" width="13.1796875" style="289" bestFit="1" customWidth="1"/>
    <col min="7156" max="7171" width="14.26953125" style="289" bestFit="1" customWidth="1"/>
    <col min="7172" max="7177" width="15.36328125" style="289" bestFit="1" customWidth="1"/>
    <col min="7178" max="7186" width="16.54296875" style="289" bestFit="1" customWidth="1"/>
    <col min="7187" max="7193" width="17.81640625" style="289" bestFit="1" customWidth="1"/>
    <col min="7194" max="7194" width="13.36328125" style="289" customWidth="1"/>
    <col min="7195" max="7408" width="9.26953125" style="289"/>
    <col min="7409" max="7409" width="47.1796875" style="289" customWidth="1"/>
    <col min="7410" max="7411" width="13.1796875" style="289" bestFit="1" customWidth="1"/>
    <col min="7412" max="7427" width="14.26953125" style="289" bestFit="1" customWidth="1"/>
    <col min="7428" max="7433" width="15.36328125" style="289" bestFit="1" customWidth="1"/>
    <col min="7434" max="7442" width="16.54296875" style="289" bestFit="1" customWidth="1"/>
    <col min="7443" max="7449" width="17.81640625" style="289" bestFit="1" customWidth="1"/>
    <col min="7450" max="7450" width="13.36328125" style="289" customWidth="1"/>
    <col min="7451" max="7664" width="9.26953125" style="289"/>
    <col min="7665" max="7665" width="47.1796875" style="289" customWidth="1"/>
    <col min="7666" max="7667" width="13.1796875" style="289" bestFit="1" customWidth="1"/>
    <col min="7668" max="7683" width="14.26953125" style="289" bestFit="1" customWidth="1"/>
    <col min="7684" max="7689" width="15.36328125" style="289" bestFit="1" customWidth="1"/>
    <col min="7690" max="7698" width="16.54296875" style="289" bestFit="1" customWidth="1"/>
    <col min="7699" max="7705" width="17.81640625" style="289" bestFit="1" customWidth="1"/>
    <col min="7706" max="7706" width="13.36328125" style="289" customWidth="1"/>
    <col min="7707" max="7920" width="9.26953125" style="289"/>
    <col min="7921" max="7921" width="47.1796875" style="289" customWidth="1"/>
    <col min="7922" max="7923" width="13.1796875" style="289" bestFit="1" customWidth="1"/>
    <col min="7924" max="7939" width="14.26953125" style="289" bestFit="1" customWidth="1"/>
    <col min="7940" max="7945" width="15.36328125" style="289" bestFit="1" customWidth="1"/>
    <col min="7946" max="7954" width="16.54296875" style="289" bestFit="1" customWidth="1"/>
    <col min="7955" max="7961" width="17.81640625" style="289" bestFit="1" customWidth="1"/>
    <col min="7962" max="7962" width="13.36328125" style="289" customWidth="1"/>
    <col min="7963" max="8176" width="9.26953125" style="289"/>
    <col min="8177" max="8177" width="47.1796875" style="289" customWidth="1"/>
    <col min="8178" max="8179" width="13.1796875" style="289" bestFit="1" customWidth="1"/>
    <col min="8180" max="8195" width="14.26953125" style="289" bestFit="1" customWidth="1"/>
    <col min="8196" max="8201" width="15.36328125" style="289" bestFit="1" customWidth="1"/>
    <col min="8202" max="8210" width="16.54296875" style="289" bestFit="1" customWidth="1"/>
    <col min="8211" max="8217" width="17.81640625" style="289" bestFit="1" customWidth="1"/>
    <col min="8218" max="8218" width="13.36328125" style="289" customWidth="1"/>
    <col min="8219" max="8432" width="9.26953125" style="289"/>
    <col min="8433" max="8433" width="47.1796875" style="289" customWidth="1"/>
    <col min="8434" max="8435" width="13.1796875" style="289" bestFit="1" customWidth="1"/>
    <col min="8436" max="8451" width="14.26953125" style="289" bestFit="1" customWidth="1"/>
    <col min="8452" max="8457" width="15.36328125" style="289" bestFit="1" customWidth="1"/>
    <col min="8458" max="8466" width="16.54296875" style="289" bestFit="1" customWidth="1"/>
    <col min="8467" max="8473" width="17.81640625" style="289" bestFit="1" customWidth="1"/>
    <col min="8474" max="8474" width="13.36328125" style="289" customWidth="1"/>
    <col min="8475" max="8688" width="9.26953125" style="289"/>
    <col min="8689" max="8689" width="47.1796875" style="289" customWidth="1"/>
    <col min="8690" max="8691" width="13.1796875" style="289" bestFit="1" customWidth="1"/>
    <col min="8692" max="8707" width="14.26953125" style="289" bestFit="1" customWidth="1"/>
    <col min="8708" max="8713" width="15.36328125" style="289" bestFit="1" customWidth="1"/>
    <col min="8714" max="8722" width="16.54296875" style="289" bestFit="1" customWidth="1"/>
    <col min="8723" max="8729" width="17.81640625" style="289" bestFit="1" customWidth="1"/>
    <col min="8730" max="8730" width="13.36328125" style="289" customWidth="1"/>
    <col min="8731" max="8944" width="9.26953125" style="289"/>
    <col min="8945" max="8945" width="47.1796875" style="289" customWidth="1"/>
    <col min="8946" max="8947" width="13.1796875" style="289" bestFit="1" customWidth="1"/>
    <col min="8948" max="8963" width="14.26953125" style="289" bestFit="1" customWidth="1"/>
    <col min="8964" max="8969" width="15.36328125" style="289" bestFit="1" customWidth="1"/>
    <col min="8970" max="8978" width="16.54296875" style="289" bestFit="1" customWidth="1"/>
    <col min="8979" max="8985" width="17.81640625" style="289" bestFit="1" customWidth="1"/>
    <col min="8986" max="8986" width="13.36328125" style="289" customWidth="1"/>
    <col min="8987" max="9200" width="9.26953125" style="289"/>
    <col min="9201" max="9201" width="47.1796875" style="289" customWidth="1"/>
    <col min="9202" max="9203" width="13.1796875" style="289" bestFit="1" customWidth="1"/>
    <col min="9204" max="9219" width="14.26953125" style="289" bestFit="1" customWidth="1"/>
    <col min="9220" max="9225" width="15.36328125" style="289" bestFit="1" customWidth="1"/>
    <col min="9226" max="9234" width="16.54296875" style="289" bestFit="1" customWidth="1"/>
    <col min="9235" max="9241" width="17.81640625" style="289" bestFit="1" customWidth="1"/>
    <col min="9242" max="9242" width="13.36328125" style="289" customWidth="1"/>
    <col min="9243" max="9456" width="9.26953125" style="289"/>
    <col min="9457" max="9457" width="47.1796875" style="289" customWidth="1"/>
    <col min="9458" max="9459" width="13.1796875" style="289" bestFit="1" customWidth="1"/>
    <col min="9460" max="9475" width="14.26953125" style="289" bestFit="1" customWidth="1"/>
    <col min="9476" max="9481" width="15.36328125" style="289" bestFit="1" customWidth="1"/>
    <col min="9482" max="9490" width="16.54296875" style="289" bestFit="1" customWidth="1"/>
    <col min="9491" max="9497" width="17.81640625" style="289" bestFit="1" customWidth="1"/>
    <col min="9498" max="9498" width="13.36328125" style="289" customWidth="1"/>
    <col min="9499" max="9712" width="9.26953125" style="289"/>
    <col min="9713" max="9713" width="47.1796875" style="289" customWidth="1"/>
    <col min="9714" max="9715" width="13.1796875" style="289" bestFit="1" customWidth="1"/>
    <col min="9716" max="9731" width="14.26953125" style="289" bestFit="1" customWidth="1"/>
    <col min="9732" max="9737" width="15.36328125" style="289" bestFit="1" customWidth="1"/>
    <col min="9738" max="9746" width="16.54296875" style="289" bestFit="1" customWidth="1"/>
    <col min="9747" max="9753" width="17.81640625" style="289" bestFit="1" customWidth="1"/>
    <col min="9754" max="9754" width="13.36328125" style="289" customWidth="1"/>
    <col min="9755" max="9968" width="9.26953125" style="289"/>
    <col min="9969" max="9969" width="47.1796875" style="289" customWidth="1"/>
    <col min="9970" max="9971" width="13.1796875" style="289" bestFit="1" customWidth="1"/>
    <col min="9972" max="9987" width="14.26953125" style="289" bestFit="1" customWidth="1"/>
    <col min="9988" max="9993" width="15.36328125" style="289" bestFit="1" customWidth="1"/>
    <col min="9994" max="10002" width="16.54296875" style="289" bestFit="1" customWidth="1"/>
    <col min="10003" max="10009" width="17.81640625" style="289" bestFit="1" customWidth="1"/>
    <col min="10010" max="10010" width="13.36328125" style="289" customWidth="1"/>
    <col min="10011" max="10224" width="9.26953125" style="289"/>
    <col min="10225" max="10225" width="47.1796875" style="289" customWidth="1"/>
    <col min="10226" max="10227" width="13.1796875" style="289" bestFit="1" customWidth="1"/>
    <col min="10228" max="10243" width="14.26953125" style="289" bestFit="1" customWidth="1"/>
    <col min="10244" max="10249" width="15.36328125" style="289" bestFit="1" customWidth="1"/>
    <col min="10250" max="10258" width="16.54296875" style="289" bestFit="1" customWidth="1"/>
    <col min="10259" max="10265" width="17.81640625" style="289" bestFit="1" customWidth="1"/>
    <col min="10266" max="10266" width="13.36328125" style="289" customWidth="1"/>
    <col min="10267" max="10480" width="9.26953125" style="289"/>
    <col min="10481" max="10481" width="47.1796875" style="289" customWidth="1"/>
    <col min="10482" max="10483" width="13.1796875" style="289" bestFit="1" customWidth="1"/>
    <col min="10484" max="10499" width="14.26953125" style="289" bestFit="1" customWidth="1"/>
    <col min="10500" max="10505" width="15.36328125" style="289" bestFit="1" customWidth="1"/>
    <col min="10506" max="10514" width="16.54296875" style="289" bestFit="1" customWidth="1"/>
    <col min="10515" max="10521" width="17.81640625" style="289" bestFit="1" customWidth="1"/>
    <col min="10522" max="10522" width="13.36328125" style="289" customWidth="1"/>
    <col min="10523" max="10736" width="9.26953125" style="289"/>
    <col min="10737" max="10737" width="47.1796875" style="289" customWidth="1"/>
    <col min="10738" max="10739" width="13.1796875" style="289" bestFit="1" customWidth="1"/>
    <col min="10740" max="10755" width="14.26953125" style="289" bestFit="1" customWidth="1"/>
    <col min="10756" max="10761" width="15.36328125" style="289" bestFit="1" customWidth="1"/>
    <col min="10762" max="10770" width="16.54296875" style="289" bestFit="1" customWidth="1"/>
    <col min="10771" max="10777" width="17.81640625" style="289" bestFit="1" customWidth="1"/>
    <col min="10778" max="10778" width="13.36328125" style="289" customWidth="1"/>
    <col min="10779" max="10992" width="9.26953125" style="289"/>
    <col min="10993" max="10993" width="47.1796875" style="289" customWidth="1"/>
    <col min="10994" max="10995" width="13.1796875" style="289" bestFit="1" customWidth="1"/>
    <col min="10996" max="11011" width="14.26953125" style="289" bestFit="1" customWidth="1"/>
    <col min="11012" max="11017" width="15.36328125" style="289" bestFit="1" customWidth="1"/>
    <col min="11018" max="11026" width="16.54296875" style="289" bestFit="1" customWidth="1"/>
    <col min="11027" max="11033" width="17.81640625" style="289" bestFit="1" customWidth="1"/>
    <col min="11034" max="11034" width="13.36328125" style="289" customWidth="1"/>
    <col min="11035" max="11248" width="9.26953125" style="289"/>
    <col min="11249" max="11249" width="47.1796875" style="289" customWidth="1"/>
    <col min="11250" max="11251" width="13.1796875" style="289" bestFit="1" customWidth="1"/>
    <col min="11252" max="11267" width="14.26953125" style="289" bestFit="1" customWidth="1"/>
    <col min="11268" max="11273" width="15.36328125" style="289" bestFit="1" customWidth="1"/>
    <col min="11274" max="11282" width="16.54296875" style="289" bestFit="1" customWidth="1"/>
    <col min="11283" max="11289" width="17.81640625" style="289" bestFit="1" customWidth="1"/>
    <col min="11290" max="11290" width="13.36328125" style="289" customWidth="1"/>
    <col min="11291" max="11504" width="9.26953125" style="289"/>
    <col min="11505" max="11505" width="47.1796875" style="289" customWidth="1"/>
    <col min="11506" max="11507" width="13.1796875" style="289" bestFit="1" customWidth="1"/>
    <col min="11508" max="11523" width="14.26953125" style="289" bestFit="1" customWidth="1"/>
    <col min="11524" max="11529" width="15.36328125" style="289" bestFit="1" customWidth="1"/>
    <col min="11530" max="11538" width="16.54296875" style="289" bestFit="1" customWidth="1"/>
    <col min="11539" max="11545" width="17.81640625" style="289" bestFit="1" customWidth="1"/>
    <col min="11546" max="11546" width="13.36328125" style="289" customWidth="1"/>
    <col min="11547" max="11760" width="9.26953125" style="289"/>
    <col min="11761" max="11761" width="47.1796875" style="289" customWidth="1"/>
    <col min="11762" max="11763" width="13.1796875" style="289" bestFit="1" customWidth="1"/>
    <col min="11764" max="11779" width="14.26953125" style="289" bestFit="1" customWidth="1"/>
    <col min="11780" max="11785" width="15.36328125" style="289" bestFit="1" customWidth="1"/>
    <col min="11786" max="11794" width="16.54296875" style="289" bestFit="1" customWidth="1"/>
    <col min="11795" max="11801" width="17.81640625" style="289" bestFit="1" customWidth="1"/>
    <col min="11802" max="11802" width="13.36328125" style="289" customWidth="1"/>
    <col min="11803" max="12016" width="9.26953125" style="289"/>
    <col min="12017" max="12017" width="47.1796875" style="289" customWidth="1"/>
    <col min="12018" max="12019" width="13.1796875" style="289" bestFit="1" customWidth="1"/>
    <col min="12020" max="12035" width="14.26953125" style="289" bestFit="1" customWidth="1"/>
    <col min="12036" max="12041" width="15.36328125" style="289" bestFit="1" customWidth="1"/>
    <col min="12042" max="12050" width="16.54296875" style="289" bestFit="1" customWidth="1"/>
    <col min="12051" max="12057" width="17.81640625" style="289" bestFit="1" customWidth="1"/>
    <col min="12058" max="12058" width="13.36328125" style="289" customWidth="1"/>
    <col min="12059" max="12272" width="9.26953125" style="289"/>
    <col min="12273" max="12273" width="47.1796875" style="289" customWidth="1"/>
    <col min="12274" max="12275" width="13.1796875" style="289" bestFit="1" customWidth="1"/>
    <col min="12276" max="12291" width="14.26953125" style="289" bestFit="1" customWidth="1"/>
    <col min="12292" max="12297" width="15.36328125" style="289" bestFit="1" customWidth="1"/>
    <col min="12298" max="12306" width="16.54296875" style="289" bestFit="1" customWidth="1"/>
    <col min="12307" max="12313" width="17.81640625" style="289" bestFit="1" customWidth="1"/>
    <col min="12314" max="12314" width="13.36328125" style="289" customWidth="1"/>
    <col min="12315" max="12528" width="9.26953125" style="289"/>
    <col min="12529" max="12529" width="47.1796875" style="289" customWidth="1"/>
    <col min="12530" max="12531" width="13.1796875" style="289" bestFit="1" customWidth="1"/>
    <col min="12532" max="12547" width="14.26953125" style="289" bestFit="1" customWidth="1"/>
    <col min="12548" max="12553" width="15.36328125" style="289" bestFit="1" customWidth="1"/>
    <col min="12554" max="12562" width="16.54296875" style="289" bestFit="1" customWidth="1"/>
    <col min="12563" max="12569" width="17.81640625" style="289" bestFit="1" customWidth="1"/>
    <col min="12570" max="12570" width="13.36328125" style="289" customWidth="1"/>
    <col min="12571" max="12784" width="9.26953125" style="289"/>
    <col min="12785" max="12785" width="47.1796875" style="289" customWidth="1"/>
    <col min="12786" max="12787" width="13.1796875" style="289" bestFit="1" customWidth="1"/>
    <col min="12788" max="12803" width="14.26953125" style="289" bestFit="1" customWidth="1"/>
    <col min="12804" max="12809" width="15.36328125" style="289" bestFit="1" customWidth="1"/>
    <col min="12810" max="12818" width="16.54296875" style="289" bestFit="1" customWidth="1"/>
    <col min="12819" max="12825" width="17.81640625" style="289" bestFit="1" customWidth="1"/>
    <col min="12826" max="12826" width="13.36328125" style="289" customWidth="1"/>
    <col min="12827" max="13040" width="9.26953125" style="289"/>
    <col min="13041" max="13041" width="47.1796875" style="289" customWidth="1"/>
    <col min="13042" max="13043" width="13.1796875" style="289" bestFit="1" customWidth="1"/>
    <col min="13044" max="13059" width="14.26953125" style="289" bestFit="1" customWidth="1"/>
    <col min="13060" max="13065" width="15.36328125" style="289" bestFit="1" customWidth="1"/>
    <col min="13066" max="13074" width="16.54296875" style="289" bestFit="1" customWidth="1"/>
    <col min="13075" max="13081" width="17.81640625" style="289" bestFit="1" customWidth="1"/>
    <col min="13082" max="13082" width="13.36328125" style="289" customWidth="1"/>
    <col min="13083" max="13296" width="9.26953125" style="289"/>
    <col min="13297" max="13297" width="47.1796875" style="289" customWidth="1"/>
    <col min="13298" max="13299" width="13.1796875" style="289" bestFit="1" customWidth="1"/>
    <col min="13300" max="13315" width="14.26953125" style="289" bestFit="1" customWidth="1"/>
    <col min="13316" max="13321" width="15.36328125" style="289" bestFit="1" customWidth="1"/>
    <col min="13322" max="13330" width="16.54296875" style="289" bestFit="1" customWidth="1"/>
    <col min="13331" max="13337" width="17.81640625" style="289" bestFit="1" customWidth="1"/>
    <col min="13338" max="13338" width="13.36328125" style="289" customWidth="1"/>
    <col min="13339" max="13552" width="9.26953125" style="289"/>
    <col min="13553" max="13553" width="47.1796875" style="289" customWidth="1"/>
    <col min="13554" max="13555" width="13.1796875" style="289" bestFit="1" customWidth="1"/>
    <col min="13556" max="13571" width="14.26953125" style="289" bestFit="1" customWidth="1"/>
    <col min="13572" max="13577" width="15.36328125" style="289" bestFit="1" customWidth="1"/>
    <col min="13578" max="13586" width="16.54296875" style="289" bestFit="1" customWidth="1"/>
    <col min="13587" max="13593" width="17.81640625" style="289" bestFit="1" customWidth="1"/>
    <col min="13594" max="13594" width="13.36328125" style="289" customWidth="1"/>
    <col min="13595" max="13808" width="9.26953125" style="289"/>
    <col min="13809" max="13809" width="47.1796875" style="289" customWidth="1"/>
    <col min="13810" max="13811" width="13.1796875" style="289" bestFit="1" customWidth="1"/>
    <col min="13812" max="13827" width="14.26953125" style="289" bestFit="1" customWidth="1"/>
    <col min="13828" max="13833" width="15.36328125" style="289" bestFit="1" customWidth="1"/>
    <col min="13834" max="13842" width="16.54296875" style="289" bestFit="1" customWidth="1"/>
    <col min="13843" max="13849" width="17.81640625" style="289" bestFit="1" customWidth="1"/>
    <col min="13850" max="13850" width="13.36328125" style="289" customWidth="1"/>
    <col min="13851" max="14064" width="9.26953125" style="289"/>
    <col min="14065" max="14065" width="47.1796875" style="289" customWidth="1"/>
    <col min="14066" max="14067" width="13.1796875" style="289" bestFit="1" customWidth="1"/>
    <col min="14068" max="14083" width="14.26953125" style="289" bestFit="1" customWidth="1"/>
    <col min="14084" max="14089" width="15.36328125" style="289" bestFit="1" customWidth="1"/>
    <col min="14090" max="14098" width="16.54296875" style="289" bestFit="1" customWidth="1"/>
    <col min="14099" max="14105" width="17.81640625" style="289" bestFit="1" customWidth="1"/>
    <col min="14106" max="14106" width="13.36328125" style="289" customWidth="1"/>
    <col min="14107" max="14320" width="9.26953125" style="289"/>
    <col min="14321" max="14321" width="47.1796875" style="289" customWidth="1"/>
    <col min="14322" max="14323" width="13.1796875" style="289" bestFit="1" customWidth="1"/>
    <col min="14324" max="14339" width="14.26953125" style="289" bestFit="1" customWidth="1"/>
    <col min="14340" max="14345" width="15.36328125" style="289" bestFit="1" customWidth="1"/>
    <col min="14346" max="14354" width="16.54296875" style="289" bestFit="1" customWidth="1"/>
    <col min="14355" max="14361" width="17.81640625" style="289" bestFit="1" customWidth="1"/>
    <col min="14362" max="14362" width="13.36328125" style="289" customWidth="1"/>
    <col min="14363" max="14576" width="9.26953125" style="289"/>
    <col min="14577" max="14577" width="47.1796875" style="289" customWidth="1"/>
    <col min="14578" max="14579" width="13.1796875" style="289" bestFit="1" customWidth="1"/>
    <col min="14580" max="14595" width="14.26953125" style="289" bestFit="1" customWidth="1"/>
    <col min="14596" max="14601" width="15.36328125" style="289" bestFit="1" customWidth="1"/>
    <col min="14602" max="14610" width="16.54296875" style="289" bestFit="1" customWidth="1"/>
    <col min="14611" max="14617" width="17.81640625" style="289" bestFit="1" customWidth="1"/>
    <col min="14618" max="14618" width="13.36328125" style="289" customWidth="1"/>
    <col min="14619" max="14832" width="9.26953125" style="289"/>
    <col min="14833" max="14833" width="47.1796875" style="289" customWidth="1"/>
    <col min="14834" max="14835" width="13.1796875" style="289" bestFit="1" customWidth="1"/>
    <col min="14836" max="14851" width="14.26953125" style="289" bestFit="1" customWidth="1"/>
    <col min="14852" max="14857" width="15.36328125" style="289" bestFit="1" customWidth="1"/>
    <col min="14858" max="14866" width="16.54296875" style="289" bestFit="1" customWidth="1"/>
    <col min="14867" max="14873" width="17.81640625" style="289" bestFit="1" customWidth="1"/>
    <col min="14874" max="14874" width="13.36328125" style="289" customWidth="1"/>
    <col min="14875" max="15088" width="9.26953125" style="289"/>
    <col min="15089" max="15089" width="47.1796875" style="289" customWidth="1"/>
    <col min="15090" max="15091" width="13.1796875" style="289" bestFit="1" customWidth="1"/>
    <col min="15092" max="15107" width="14.26953125" style="289" bestFit="1" customWidth="1"/>
    <col min="15108" max="15113" width="15.36328125" style="289" bestFit="1" customWidth="1"/>
    <col min="15114" max="15122" width="16.54296875" style="289" bestFit="1" customWidth="1"/>
    <col min="15123" max="15129" width="17.81640625" style="289" bestFit="1" customWidth="1"/>
    <col min="15130" max="15130" width="13.36328125" style="289" customWidth="1"/>
    <col min="15131" max="15344" width="9.26953125" style="289"/>
    <col min="15345" max="15345" width="47.1796875" style="289" customWidth="1"/>
    <col min="15346" max="15347" width="13.1796875" style="289" bestFit="1" customWidth="1"/>
    <col min="15348" max="15363" width="14.26953125" style="289" bestFit="1" customWidth="1"/>
    <col min="15364" max="15369" width="15.36328125" style="289" bestFit="1" customWidth="1"/>
    <col min="15370" max="15378" width="16.54296875" style="289" bestFit="1" customWidth="1"/>
    <col min="15379" max="15385" width="17.81640625" style="289" bestFit="1" customWidth="1"/>
    <col min="15386" max="15386" width="13.36328125" style="289" customWidth="1"/>
    <col min="15387" max="15600" width="9.26953125" style="289"/>
    <col min="15601" max="15601" width="47.1796875" style="289" customWidth="1"/>
    <col min="15602" max="15603" width="13.1796875" style="289" bestFit="1" customWidth="1"/>
    <col min="15604" max="15619" width="14.26953125" style="289" bestFit="1" customWidth="1"/>
    <col min="15620" max="15625" width="15.36328125" style="289" bestFit="1" customWidth="1"/>
    <col min="15626" max="15634" width="16.54296875" style="289" bestFit="1" customWidth="1"/>
    <col min="15635" max="15641" width="17.81640625" style="289" bestFit="1" customWidth="1"/>
    <col min="15642" max="15642" width="13.36328125" style="289" customWidth="1"/>
    <col min="15643" max="15856" width="9.26953125" style="289"/>
    <col min="15857" max="15857" width="47.1796875" style="289" customWidth="1"/>
    <col min="15858" max="15859" width="13.1796875" style="289" bestFit="1" customWidth="1"/>
    <col min="15860" max="15875" width="14.26953125" style="289" bestFit="1" customWidth="1"/>
    <col min="15876" max="15881" width="15.36328125" style="289" bestFit="1" customWidth="1"/>
    <col min="15882" max="15890" width="16.54296875" style="289" bestFit="1" customWidth="1"/>
    <col min="15891" max="15897" width="17.81640625" style="289" bestFit="1" customWidth="1"/>
    <col min="15898" max="15898" width="13.36328125" style="289" customWidth="1"/>
    <col min="15899" max="16112" width="9.26953125" style="289"/>
    <col min="16113" max="16113" width="47.1796875" style="289" customWidth="1"/>
    <col min="16114" max="16115" width="13.1796875" style="289" bestFit="1" customWidth="1"/>
    <col min="16116" max="16131" width="14.26953125" style="289" bestFit="1" customWidth="1"/>
    <col min="16132" max="16137" width="15.36328125" style="289" bestFit="1" customWidth="1"/>
    <col min="16138" max="16146" width="16.54296875" style="289" bestFit="1" customWidth="1"/>
    <col min="16147" max="16153" width="17.81640625" style="289" bestFit="1" customWidth="1"/>
    <col min="16154" max="16154" width="13.36328125" style="289" customWidth="1"/>
    <col min="16155" max="16384" width="9.26953125" style="289"/>
  </cols>
  <sheetData>
    <row r="1" spans="1:19" s="136" customFormat="1" ht="15" customHeight="1">
      <c r="A1" s="136" t="s">
        <v>1978</v>
      </c>
    </row>
    <row r="2" spans="1:19" s="136" customFormat="1" ht="15" customHeight="1">
      <c r="A2" s="1163" t="s">
        <v>1888</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c r="S3" s="7"/>
    </row>
    <row r="4" spans="1:19" ht="15" customHeight="1">
      <c r="A4" s="896" t="s">
        <v>1889</v>
      </c>
      <c r="B4" s="907">
        <v>77.254526939621257</v>
      </c>
      <c r="C4" s="907">
        <v>69.463122172664214</v>
      </c>
      <c r="D4" s="907">
        <v>82.677478349919426</v>
      </c>
      <c r="E4" s="907">
        <v>83.035577182310462</v>
      </c>
      <c r="F4" s="907">
        <v>79.944480302183024</v>
      </c>
      <c r="G4" s="907">
        <v>79.621129925550477</v>
      </c>
      <c r="H4" s="907">
        <v>76.223045527700322</v>
      </c>
      <c r="I4" s="907">
        <v>77.164618831447726</v>
      </c>
      <c r="J4" s="907">
        <v>75.641755636631004</v>
      </c>
      <c r="K4" s="907">
        <v>78.538310413132521</v>
      </c>
      <c r="L4" s="907">
        <v>77.81811570548183</v>
      </c>
      <c r="M4" s="907">
        <v>75.866586515255023</v>
      </c>
      <c r="N4" s="907">
        <v>77.850902855170432</v>
      </c>
      <c r="O4" s="907">
        <v>75.300105739500935</v>
      </c>
      <c r="P4" s="907">
        <v>69.979263849659887</v>
      </c>
      <c r="Q4" s="907">
        <v>67.41918804386593</v>
      </c>
      <c r="S4" s="285" t="s">
        <v>13</v>
      </c>
    </row>
    <row r="5" spans="1:19" ht="15" customHeight="1">
      <c r="A5" s="896" t="s">
        <v>1890</v>
      </c>
      <c r="B5" s="907">
        <v>16.810324914940544</v>
      </c>
      <c r="C5" s="907">
        <v>18.932893880766784</v>
      </c>
      <c r="D5" s="907">
        <v>16.876544198893381</v>
      </c>
      <c r="E5" s="907">
        <v>17.458433382286501</v>
      </c>
      <c r="F5" s="907">
        <v>18.867753448452561</v>
      </c>
      <c r="G5" s="907">
        <v>18.123712277271572</v>
      </c>
      <c r="H5" s="907">
        <v>17.284767827164565</v>
      </c>
      <c r="I5" s="907">
        <v>16.780173392785162</v>
      </c>
      <c r="J5" s="907">
        <v>16.943354495707556</v>
      </c>
      <c r="K5" s="907">
        <v>18.083567976973949</v>
      </c>
      <c r="L5" s="907">
        <v>18.597378849126383</v>
      </c>
      <c r="M5" s="907">
        <v>19.94731225251946</v>
      </c>
      <c r="N5" s="907">
        <v>20.844487998651591</v>
      </c>
      <c r="O5" s="907">
        <v>23.868278725980133</v>
      </c>
      <c r="P5" s="907">
        <v>26.061993203655554</v>
      </c>
      <c r="Q5" s="907">
        <v>26.658937222662399</v>
      </c>
      <c r="S5" s="499"/>
    </row>
    <row r="6" spans="1:19" ht="15" customHeight="1">
      <c r="A6" s="896" t="s">
        <v>1891</v>
      </c>
      <c r="B6" s="907">
        <v>34.51874157751061</v>
      </c>
      <c r="C6" s="907">
        <v>24.787467684159502</v>
      </c>
      <c r="D6" s="907">
        <v>32.041283479140795</v>
      </c>
      <c r="E6" s="907">
        <v>24.887049536447964</v>
      </c>
      <c r="F6" s="907">
        <v>20.543002159329756</v>
      </c>
      <c r="G6" s="907">
        <v>18.241991166941116</v>
      </c>
      <c r="H6" s="907">
        <v>17.260210075305835</v>
      </c>
      <c r="I6" s="907">
        <v>15.130222053918358</v>
      </c>
      <c r="J6" s="907">
        <v>17.251238835949202</v>
      </c>
      <c r="K6" s="907">
        <v>14.685950101322213</v>
      </c>
      <c r="L6" s="907">
        <v>18.295580482262267</v>
      </c>
      <c r="M6" s="907">
        <v>25.66718461687989</v>
      </c>
      <c r="N6" s="907">
        <v>47.382001885268799</v>
      </c>
      <c r="O6" s="907">
        <v>54.468851201613589</v>
      </c>
      <c r="P6" s="907">
        <v>55.362705960593964</v>
      </c>
      <c r="Q6" s="907">
        <v>42.250152024599792</v>
      </c>
    </row>
    <row r="7" spans="1:19" ht="15" customHeight="1">
      <c r="A7" s="896" t="s">
        <v>1892</v>
      </c>
      <c r="B7" s="907">
        <v>13.394024508852182</v>
      </c>
      <c r="C7" s="907">
        <v>21.117035047259385</v>
      </c>
      <c r="D7" s="907">
        <v>24.410417561096189</v>
      </c>
      <c r="E7" s="907">
        <v>25.564246103806841</v>
      </c>
      <c r="F7" s="907">
        <v>28.925053895401</v>
      </c>
      <c r="G7" s="907">
        <v>30.190457444295081</v>
      </c>
      <c r="H7" s="907">
        <v>30.216878747621234</v>
      </c>
      <c r="I7" s="907">
        <v>30.837643829946103</v>
      </c>
      <c r="J7" s="907">
        <v>29.33734270495863</v>
      </c>
      <c r="K7" s="907">
        <v>29.969805963847012</v>
      </c>
      <c r="L7" s="907">
        <v>31.510140247115174</v>
      </c>
      <c r="M7" s="907">
        <v>33.426698948555547</v>
      </c>
      <c r="N7" s="907">
        <v>32.376034116372665</v>
      </c>
      <c r="O7" s="907">
        <v>30.369258954333091</v>
      </c>
      <c r="P7" s="907">
        <v>33.359266091157792</v>
      </c>
      <c r="Q7" s="907">
        <v>31.681004012983603</v>
      </c>
    </row>
    <row r="8" spans="1:19" ht="15" customHeight="1">
      <c r="A8" s="896" t="s">
        <v>1893</v>
      </c>
      <c r="B8" s="907">
        <v>41.977617940924603</v>
      </c>
      <c r="C8" s="907">
        <v>34.300518784849906</v>
      </c>
      <c r="D8" s="907">
        <v>56.005723589049779</v>
      </c>
      <c r="E8" s="907">
        <v>50.945306204851747</v>
      </c>
      <c r="F8" s="907">
        <v>48.28028980536633</v>
      </c>
      <c r="G8" s="907">
        <v>46.177290814058267</v>
      </c>
      <c r="H8" s="907">
        <v>40.984902177791959</v>
      </c>
      <c r="I8" s="907">
        <v>39.912658108097354</v>
      </c>
      <c r="J8" s="907">
        <v>39.173691673246388</v>
      </c>
      <c r="K8" s="907">
        <v>41.277634455275688</v>
      </c>
      <c r="L8" s="907">
        <v>46.221215283985657</v>
      </c>
      <c r="M8" s="907">
        <v>54.907782333209909</v>
      </c>
      <c r="N8" s="907">
        <v>78.453426855463476</v>
      </c>
      <c r="O8" s="907">
        <v>84.006494621427734</v>
      </c>
      <c r="P8" s="907">
        <v>84.763229105067197</v>
      </c>
      <c r="Q8" s="907">
        <v>68.009281304111724</v>
      </c>
    </row>
    <row r="9" spans="1:19" s="136" customFormat="1" ht="15" customHeight="1">
      <c r="A9" s="898" t="s">
        <v>1857</v>
      </c>
      <c r="B9" s="908">
        <v>100</v>
      </c>
      <c r="C9" s="908">
        <v>100</v>
      </c>
      <c r="D9" s="908">
        <v>100</v>
      </c>
      <c r="E9" s="908">
        <v>100</v>
      </c>
      <c r="F9" s="908">
        <v>100</v>
      </c>
      <c r="G9" s="908">
        <v>100</v>
      </c>
      <c r="H9" s="908">
        <v>100</v>
      </c>
      <c r="I9" s="908">
        <v>100</v>
      </c>
      <c r="J9" s="908">
        <v>100</v>
      </c>
      <c r="K9" s="908">
        <v>100</v>
      </c>
      <c r="L9" s="908">
        <v>100</v>
      </c>
      <c r="M9" s="908">
        <v>100</v>
      </c>
      <c r="N9" s="908">
        <v>100</v>
      </c>
      <c r="O9" s="908">
        <v>100</v>
      </c>
      <c r="P9" s="908">
        <v>100</v>
      </c>
      <c r="Q9" s="908">
        <v>100</v>
      </c>
    </row>
    <row r="11" spans="1:19" ht="15" customHeight="1">
      <c r="A11" s="287" t="s">
        <v>1935</v>
      </c>
    </row>
  </sheetData>
  <mergeCells count="2">
    <mergeCell ref="A2:A3"/>
    <mergeCell ref="B2:Q2"/>
  </mergeCells>
  <hyperlinks>
    <hyperlink ref="S4" location="'Content Page'!A1" display="Back to Content Page"/>
  </hyperlinks>
  <pageMargins left="0.7" right="0.7" top="0.75" bottom="0.75" header="0.3" footer="0.3"/>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zoomScale="96" zoomScaleNormal="96" workbookViewId="0">
      <selection activeCell="A9" sqref="A9"/>
    </sheetView>
  </sheetViews>
  <sheetFormatPr defaultRowHeight="14"/>
  <cols>
    <col min="1" max="1" width="53.26953125" style="289" customWidth="1"/>
    <col min="2" max="17" width="9.7265625" style="289" customWidth="1"/>
    <col min="18" max="240" width="9.26953125" style="289"/>
    <col min="241" max="241" width="53.54296875" style="289" customWidth="1"/>
    <col min="242" max="496" width="9.26953125" style="289"/>
    <col min="497" max="497" width="53.54296875" style="289" customWidth="1"/>
    <col min="498" max="752" width="9.26953125" style="289"/>
    <col min="753" max="753" width="53.54296875" style="289" customWidth="1"/>
    <col min="754" max="1008" width="9.26953125" style="289"/>
    <col min="1009" max="1009" width="53.54296875" style="289" customWidth="1"/>
    <col min="1010" max="1264" width="9.26953125" style="289"/>
    <col min="1265" max="1265" width="53.54296875" style="289" customWidth="1"/>
    <col min="1266" max="1520" width="9.26953125" style="289"/>
    <col min="1521" max="1521" width="53.54296875" style="289" customWidth="1"/>
    <col min="1522" max="1776" width="9.26953125" style="289"/>
    <col min="1777" max="1777" width="53.54296875" style="289" customWidth="1"/>
    <col min="1778" max="2032" width="9.26953125" style="289"/>
    <col min="2033" max="2033" width="53.54296875" style="289" customWidth="1"/>
    <col min="2034" max="2288" width="9.26953125" style="289"/>
    <col min="2289" max="2289" width="53.54296875" style="289" customWidth="1"/>
    <col min="2290" max="2544" width="9.26953125" style="289"/>
    <col min="2545" max="2545" width="53.54296875" style="289" customWidth="1"/>
    <col min="2546" max="2800" width="9.26953125" style="289"/>
    <col min="2801" max="2801" width="53.54296875" style="289" customWidth="1"/>
    <col min="2802" max="3056" width="9.26953125" style="289"/>
    <col min="3057" max="3057" width="53.54296875" style="289" customWidth="1"/>
    <col min="3058" max="3312" width="9.26953125" style="289"/>
    <col min="3313" max="3313" width="53.54296875" style="289" customWidth="1"/>
    <col min="3314" max="3568" width="9.26953125" style="289"/>
    <col min="3569" max="3569" width="53.54296875" style="289" customWidth="1"/>
    <col min="3570" max="3824" width="9.26953125" style="289"/>
    <col min="3825" max="3825" width="53.54296875" style="289" customWidth="1"/>
    <col min="3826" max="4080" width="9.26953125" style="289"/>
    <col min="4081" max="4081" width="53.54296875" style="289" customWidth="1"/>
    <col min="4082" max="4336" width="9.26953125" style="289"/>
    <col min="4337" max="4337" width="53.54296875" style="289" customWidth="1"/>
    <col min="4338" max="4592" width="9.26953125" style="289"/>
    <col min="4593" max="4593" width="53.54296875" style="289" customWidth="1"/>
    <col min="4594" max="4848" width="9.26953125" style="289"/>
    <col min="4849" max="4849" width="53.54296875" style="289" customWidth="1"/>
    <col min="4850" max="5104" width="9.26953125" style="289"/>
    <col min="5105" max="5105" width="53.54296875" style="289" customWidth="1"/>
    <col min="5106" max="5360" width="9.26953125" style="289"/>
    <col min="5361" max="5361" width="53.54296875" style="289" customWidth="1"/>
    <col min="5362" max="5616" width="9.26953125" style="289"/>
    <col min="5617" max="5617" width="53.54296875" style="289" customWidth="1"/>
    <col min="5618" max="5872" width="9.26953125" style="289"/>
    <col min="5873" max="5873" width="53.54296875" style="289" customWidth="1"/>
    <col min="5874" max="6128" width="9.26953125" style="289"/>
    <col min="6129" max="6129" width="53.54296875" style="289" customWidth="1"/>
    <col min="6130" max="6384" width="9.26953125" style="289"/>
    <col min="6385" max="6385" width="53.54296875" style="289" customWidth="1"/>
    <col min="6386" max="6640" width="9.26953125" style="289"/>
    <col min="6641" max="6641" width="53.54296875" style="289" customWidth="1"/>
    <col min="6642" max="6896" width="9.26953125" style="289"/>
    <col min="6897" max="6897" width="53.54296875" style="289" customWidth="1"/>
    <col min="6898" max="7152" width="9.26953125" style="289"/>
    <col min="7153" max="7153" width="53.54296875" style="289" customWidth="1"/>
    <col min="7154" max="7408" width="9.26953125" style="289"/>
    <col min="7409" max="7409" width="53.54296875" style="289" customWidth="1"/>
    <col min="7410" max="7664" width="9.26953125" style="289"/>
    <col min="7665" max="7665" width="53.54296875" style="289" customWidth="1"/>
    <col min="7666" max="7920" width="9.26953125" style="289"/>
    <col min="7921" max="7921" width="53.54296875" style="289" customWidth="1"/>
    <col min="7922" max="8176" width="9.26953125" style="289"/>
    <col min="8177" max="8177" width="53.54296875" style="289" customWidth="1"/>
    <col min="8178" max="8432" width="9.26953125" style="289"/>
    <col min="8433" max="8433" width="53.54296875" style="289" customWidth="1"/>
    <col min="8434" max="8688" width="9.26953125" style="289"/>
    <col min="8689" max="8689" width="53.54296875" style="289" customWidth="1"/>
    <col min="8690" max="8944" width="9.26953125" style="289"/>
    <col min="8945" max="8945" width="53.54296875" style="289" customWidth="1"/>
    <col min="8946" max="9200" width="9.26953125" style="289"/>
    <col min="9201" max="9201" width="53.54296875" style="289" customWidth="1"/>
    <col min="9202" max="9456" width="9.26953125" style="289"/>
    <col min="9457" max="9457" width="53.54296875" style="289" customWidth="1"/>
    <col min="9458" max="9712" width="9.26953125" style="289"/>
    <col min="9713" max="9713" width="53.54296875" style="289" customWidth="1"/>
    <col min="9714" max="9968" width="9.26953125" style="289"/>
    <col min="9969" max="9969" width="53.54296875" style="289" customWidth="1"/>
    <col min="9970" max="10224" width="9.26953125" style="289"/>
    <col min="10225" max="10225" width="53.54296875" style="289" customWidth="1"/>
    <col min="10226" max="10480" width="9.26953125" style="289"/>
    <col min="10481" max="10481" width="53.54296875" style="289" customWidth="1"/>
    <col min="10482" max="10736" width="9.26953125" style="289"/>
    <col min="10737" max="10737" width="53.54296875" style="289" customWidth="1"/>
    <col min="10738" max="10992" width="9.26953125" style="289"/>
    <col min="10993" max="10993" width="53.54296875" style="289" customWidth="1"/>
    <col min="10994" max="11248" width="9.26953125" style="289"/>
    <col min="11249" max="11249" width="53.54296875" style="289" customWidth="1"/>
    <col min="11250" max="11504" width="9.26953125" style="289"/>
    <col min="11505" max="11505" width="53.54296875" style="289" customWidth="1"/>
    <col min="11506" max="11760" width="9.26953125" style="289"/>
    <col min="11761" max="11761" width="53.54296875" style="289" customWidth="1"/>
    <col min="11762" max="12016" width="9.26953125" style="289"/>
    <col min="12017" max="12017" width="53.54296875" style="289" customWidth="1"/>
    <col min="12018" max="12272" width="9.26953125" style="289"/>
    <col min="12273" max="12273" width="53.54296875" style="289" customWidth="1"/>
    <col min="12274" max="12528" width="9.26953125" style="289"/>
    <col min="12529" max="12529" width="53.54296875" style="289" customWidth="1"/>
    <col min="12530" max="12784" width="9.26953125" style="289"/>
    <col min="12785" max="12785" width="53.54296875" style="289" customWidth="1"/>
    <col min="12786" max="13040" width="9.26953125" style="289"/>
    <col min="13041" max="13041" width="53.54296875" style="289" customWidth="1"/>
    <col min="13042" max="13296" width="9.26953125" style="289"/>
    <col min="13297" max="13297" width="53.54296875" style="289" customWidth="1"/>
    <col min="13298" max="13552" width="9.26953125" style="289"/>
    <col min="13553" max="13553" width="53.54296875" style="289" customWidth="1"/>
    <col min="13554" max="13808" width="9.26953125" style="289"/>
    <col min="13809" max="13809" width="53.54296875" style="289" customWidth="1"/>
    <col min="13810" max="14064" width="9.26953125" style="289"/>
    <col min="14065" max="14065" width="53.54296875" style="289" customWidth="1"/>
    <col min="14066" max="14320" width="9.26953125" style="289"/>
    <col min="14321" max="14321" width="53.54296875" style="289" customWidth="1"/>
    <col min="14322" max="14576" width="9.26953125" style="289"/>
    <col min="14577" max="14577" width="53.54296875" style="289" customWidth="1"/>
    <col min="14578" max="14832" width="9.26953125" style="289"/>
    <col min="14833" max="14833" width="53.54296875" style="289" customWidth="1"/>
    <col min="14834" max="15088" width="9.26953125" style="289"/>
    <col min="15089" max="15089" width="53.54296875" style="289" customWidth="1"/>
    <col min="15090" max="15344" width="9.26953125" style="289"/>
    <col min="15345" max="15345" width="53.54296875" style="289" customWidth="1"/>
    <col min="15346" max="15600" width="9.26953125" style="289"/>
    <col min="15601" max="15601" width="53.54296875" style="289" customWidth="1"/>
    <col min="15602" max="15856" width="9.26953125" style="289"/>
    <col min="15857" max="15857" width="53.54296875" style="289" customWidth="1"/>
    <col min="15858" max="16112" width="9.26953125" style="289"/>
    <col min="16113" max="16113" width="53.54296875" style="289" customWidth="1"/>
    <col min="16114" max="16384" width="9.26953125" style="289"/>
  </cols>
  <sheetData>
    <row r="1" spans="1:19" s="136" customFormat="1" ht="20.25" customHeight="1">
      <c r="A1" s="136" t="s">
        <v>1979</v>
      </c>
    </row>
    <row r="2" spans="1:19" s="136" customFormat="1" ht="16" customHeight="1">
      <c r="A2" s="1163" t="s">
        <v>1845</v>
      </c>
      <c r="B2" s="1164" t="s">
        <v>83</v>
      </c>
      <c r="C2" s="1164"/>
      <c r="D2" s="1164"/>
      <c r="E2" s="1164"/>
      <c r="F2" s="1164"/>
      <c r="G2" s="1164"/>
      <c r="H2" s="1164"/>
      <c r="I2" s="1164"/>
      <c r="J2" s="1164"/>
      <c r="K2" s="1164"/>
      <c r="L2" s="1164"/>
      <c r="M2" s="1164"/>
      <c r="N2" s="1164"/>
      <c r="O2" s="1164"/>
      <c r="P2" s="1164"/>
      <c r="Q2" s="1164"/>
    </row>
    <row r="3" spans="1:19" s="136" customFormat="1" ht="16"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c r="S3" s="7"/>
    </row>
    <row r="4" spans="1:19" ht="16" customHeight="1">
      <c r="A4" s="896" t="s">
        <v>66</v>
      </c>
      <c r="B4" s="913">
        <v>-13.121006823829905</v>
      </c>
      <c r="C4" s="913">
        <v>10.623041848597254</v>
      </c>
      <c r="D4" s="913">
        <v>11.576559590711241</v>
      </c>
      <c r="E4" s="913">
        <v>5.4244625357253966</v>
      </c>
      <c r="F4" s="913">
        <v>4.9903848758008564</v>
      </c>
      <c r="G4" s="913">
        <v>6.7718970326289423</v>
      </c>
      <c r="H4" s="913">
        <v>10.506472298944857</v>
      </c>
      <c r="I4" s="913">
        <v>8.4517016139277388</v>
      </c>
      <c r="J4" s="913">
        <v>6.9900865566203834</v>
      </c>
      <c r="K4" s="913">
        <v>5.1465088148871843</v>
      </c>
      <c r="L4" s="913">
        <v>5.1603082339573518</v>
      </c>
      <c r="M4" s="913">
        <v>4.1538222642633968</v>
      </c>
      <c r="N4" s="913">
        <v>1.9828461860807494</v>
      </c>
      <c r="O4" s="913">
        <v>1.8873995910470853</v>
      </c>
      <c r="P4" s="913">
        <v>3.7312342006530628</v>
      </c>
      <c r="Q4" s="913">
        <v>3.2317437644807256</v>
      </c>
      <c r="S4" s="285" t="s">
        <v>13</v>
      </c>
    </row>
    <row r="5" spans="1:19" ht="16" customHeight="1">
      <c r="A5" s="896" t="s">
        <v>1846</v>
      </c>
      <c r="B5" s="913">
        <v>59.582979589078768</v>
      </c>
      <c r="C5" s="913">
        <v>10.767816574640477</v>
      </c>
      <c r="D5" s="913">
        <v>28.711770202667367</v>
      </c>
      <c r="E5" s="913">
        <v>16.113709897219607</v>
      </c>
      <c r="F5" s="913">
        <v>71.579979848933704</v>
      </c>
      <c r="G5" s="913">
        <v>0.68993486866848741</v>
      </c>
      <c r="H5" s="913">
        <v>27.845378692111183</v>
      </c>
      <c r="I5" s="913">
        <v>19.252189923756475</v>
      </c>
      <c r="J5" s="913">
        <v>7.1419148717467351</v>
      </c>
      <c r="K5" s="913">
        <v>8.5858827014187113</v>
      </c>
      <c r="L5" s="913">
        <v>3.0361109885728865</v>
      </c>
      <c r="M5" s="913">
        <v>26.527242136028974</v>
      </c>
      <c r="N5" s="913">
        <v>67.881245479364765</v>
      </c>
      <c r="O5" s="913">
        <v>15.67572636191106</v>
      </c>
      <c r="P5" s="913">
        <v>24.620515066091926</v>
      </c>
      <c r="Q5" s="913">
        <v>22.473232660466763</v>
      </c>
      <c r="S5" s="499"/>
    </row>
    <row r="6" spans="1:19" ht="16" customHeight="1">
      <c r="A6" s="896" t="s">
        <v>1847</v>
      </c>
      <c r="B6" s="913">
        <v>15.139074407916864</v>
      </c>
      <c r="C6" s="913">
        <v>34.7006929752894</v>
      </c>
      <c r="D6" s="913">
        <v>8.7407371279500694</v>
      </c>
      <c r="E6" s="913">
        <v>17.047287821272988</v>
      </c>
      <c r="F6" s="913">
        <v>13.200803753543951</v>
      </c>
      <c r="G6" s="913">
        <v>2.1412675306544173</v>
      </c>
      <c r="H6" s="913">
        <v>2.9544814226558884</v>
      </c>
      <c r="I6" s="913">
        <v>3.0706185044717671</v>
      </c>
      <c r="J6" s="913">
        <v>-2.7590829529562626</v>
      </c>
      <c r="K6" s="913">
        <v>8.0646853830046439E-4</v>
      </c>
      <c r="L6" s="913">
        <v>3.1280699166807153</v>
      </c>
      <c r="M6" s="913">
        <v>2.0959517427331775</v>
      </c>
      <c r="N6" s="913">
        <v>5.0076575829578474E-2</v>
      </c>
      <c r="O6" s="913">
        <v>4.1461942726087386</v>
      </c>
      <c r="P6" s="913">
        <v>2.5795996363970204</v>
      </c>
      <c r="Q6" s="913">
        <v>8.4823987972110189</v>
      </c>
    </row>
    <row r="7" spans="1:19" ht="16" customHeight="1">
      <c r="A7" s="896" t="s">
        <v>1848</v>
      </c>
      <c r="B7" s="913">
        <v>-8.346254416416631</v>
      </c>
      <c r="C7" s="913">
        <v>9.8841591636341377</v>
      </c>
      <c r="D7" s="913">
        <v>10.400411164051576</v>
      </c>
      <c r="E7" s="913">
        <v>9.8745876154629855</v>
      </c>
      <c r="F7" s="913">
        <v>16.039259178945414</v>
      </c>
      <c r="G7" s="913">
        <v>17.016600224208986</v>
      </c>
      <c r="H7" s="913">
        <v>13.041496819668509</v>
      </c>
      <c r="I7" s="913">
        <v>8.6089197994482163</v>
      </c>
      <c r="J7" s="913">
        <v>26.357604471719014</v>
      </c>
      <c r="K7" s="913">
        <v>13.989496764327214</v>
      </c>
      <c r="L7" s="913">
        <v>3.4774673404230612</v>
      </c>
      <c r="M7" s="913">
        <v>4.5555245745594561</v>
      </c>
      <c r="N7" s="913">
        <v>-1.1190284424111212</v>
      </c>
      <c r="O7" s="913">
        <v>5.5427228331341212</v>
      </c>
      <c r="P7" s="913">
        <v>5.1383628585130339</v>
      </c>
      <c r="Q7" s="913">
        <v>11.610240958291968</v>
      </c>
    </row>
    <row r="8" spans="1:19" ht="16" customHeight="1">
      <c r="A8" s="896" t="s">
        <v>1849</v>
      </c>
      <c r="B8" s="913">
        <v>13.03836881425311</v>
      </c>
      <c r="C8" s="913">
        <v>6.6748309260518539</v>
      </c>
      <c r="D8" s="913">
        <v>10.795416662587371</v>
      </c>
      <c r="E8" s="913">
        <v>9.6599402668352781</v>
      </c>
      <c r="F8" s="913">
        <v>-6.9823473115663859</v>
      </c>
      <c r="G8" s="913">
        <v>13.20424288853819</v>
      </c>
      <c r="H8" s="913">
        <v>10.445935590935392</v>
      </c>
      <c r="I8" s="913">
        <v>11.759010964006691</v>
      </c>
      <c r="J8" s="913">
        <v>17.10018349826268</v>
      </c>
      <c r="K8" s="913">
        <v>25.038824348696465</v>
      </c>
      <c r="L8" s="913">
        <v>12.485898154123021</v>
      </c>
      <c r="M8" s="913">
        <v>9.5378955190842589</v>
      </c>
      <c r="N8" s="913">
        <v>1.28564036719645</v>
      </c>
      <c r="O8" s="913">
        <v>7.2188276424080158</v>
      </c>
      <c r="P8" s="913">
        <v>12.089119324404933</v>
      </c>
      <c r="Q8" s="913">
        <v>11.989637136202163</v>
      </c>
    </row>
    <row r="9" spans="1:19" ht="16" customHeight="1">
      <c r="A9" s="896" t="s">
        <v>1850</v>
      </c>
      <c r="B9" s="913">
        <v>3.7</v>
      </c>
      <c r="C9" s="913">
        <v>14.362928845302164</v>
      </c>
      <c r="D9" s="913">
        <v>4.6887699193815848</v>
      </c>
      <c r="E9" s="913">
        <v>6.4899220728229778</v>
      </c>
      <c r="F9" s="913">
        <v>6.2068389818094545</v>
      </c>
      <c r="G9" s="913">
        <v>12.417454393439925</v>
      </c>
      <c r="H9" s="913">
        <v>18.922637916192926</v>
      </c>
      <c r="I9" s="913">
        <v>9.9649145622833828</v>
      </c>
      <c r="J9" s="913">
        <v>10.4352054584038</v>
      </c>
      <c r="K9" s="913">
        <v>1.8475657740742975</v>
      </c>
      <c r="L9" s="913">
        <v>12.842552814874679</v>
      </c>
      <c r="M9" s="913">
        <v>6.5947042147265194</v>
      </c>
      <c r="N9" s="913">
        <v>12.224408347706927</v>
      </c>
      <c r="O9" s="913">
        <v>13.511786646631862</v>
      </c>
      <c r="P9" s="913">
        <v>8.4962801855849079</v>
      </c>
      <c r="Q9" s="913">
        <v>5.0803240193812087</v>
      </c>
    </row>
    <row r="10" spans="1:19" ht="16" customHeight="1">
      <c r="A10" s="896" t="s">
        <v>1851</v>
      </c>
      <c r="B10" s="913">
        <v>2.6426214447338836</v>
      </c>
      <c r="C10" s="913">
        <v>6.8699315814050266</v>
      </c>
      <c r="D10" s="913">
        <v>8.3630766890840249</v>
      </c>
      <c r="E10" s="913">
        <v>1.9335677124328896</v>
      </c>
      <c r="F10" s="913">
        <v>14.634811646379944</v>
      </c>
      <c r="G10" s="913">
        <v>9.8215799667246131</v>
      </c>
      <c r="H10" s="913">
        <v>9.119404156927132</v>
      </c>
      <c r="I10" s="913">
        <v>9.5072987013049755</v>
      </c>
      <c r="J10" s="913">
        <v>7.2121471418031433</v>
      </c>
      <c r="K10" s="913">
        <v>13.270490507458007</v>
      </c>
      <c r="L10" s="913">
        <v>6.4435441117576318</v>
      </c>
      <c r="M10" s="913">
        <v>4.0951523871993771</v>
      </c>
      <c r="N10" s="913">
        <v>6.9848489957224871</v>
      </c>
      <c r="O10" s="913">
        <v>8.4847273282643982</v>
      </c>
      <c r="P10" s="913">
        <v>5.135825297649049</v>
      </c>
      <c r="Q10" s="913">
        <v>8.6002504112566669</v>
      </c>
    </row>
    <row r="11" spans="1:19" ht="16" customHeight="1">
      <c r="A11" s="896" t="s">
        <v>1852</v>
      </c>
      <c r="B11" s="913">
        <v>10.8</v>
      </c>
      <c r="C11" s="913">
        <v>6.7319029188846997</v>
      </c>
      <c r="D11" s="913">
        <v>2.6081446798168031</v>
      </c>
      <c r="E11" s="913">
        <v>2.3123519305976856</v>
      </c>
      <c r="F11" s="913">
        <v>9.3546927151987518</v>
      </c>
      <c r="G11" s="913">
        <v>9.8461400832214281</v>
      </c>
      <c r="H11" s="913">
        <v>1.6398079538543726</v>
      </c>
      <c r="I11" s="913">
        <v>2.2809192139186791</v>
      </c>
      <c r="J11" s="913">
        <v>20.401007129798685</v>
      </c>
      <c r="K11" s="913">
        <v>3.088002639156457</v>
      </c>
      <c r="L11" s="913">
        <v>13.610883647175129</v>
      </c>
      <c r="M11" s="913">
        <v>17.73109875872359</v>
      </c>
      <c r="N11" s="913">
        <v>8.6801406735487205</v>
      </c>
      <c r="O11" s="913">
        <v>9.5132954286024471</v>
      </c>
      <c r="P11" s="913">
        <v>10.802567227389019</v>
      </c>
      <c r="Q11" s="913">
        <v>6.7915639703038551</v>
      </c>
    </row>
    <row r="12" spans="1:19" ht="16" customHeight="1">
      <c r="A12" s="896" t="s">
        <v>1853</v>
      </c>
      <c r="B12" s="913">
        <v>6.1</v>
      </c>
      <c r="C12" s="913">
        <v>18.885214722410296</v>
      </c>
      <c r="D12" s="913">
        <v>5.8633256104607057</v>
      </c>
      <c r="E12" s="913">
        <v>6.6320762328326452</v>
      </c>
      <c r="F12" s="913">
        <v>8.4505796276363725</v>
      </c>
      <c r="G12" s="913">
        <v>9.4335735339885076</v>
      </c>
      <c r="H12" s="913">
        <v>10.110193069088382</v>
      </c>
      <c r="I12" s="913">
        <v>10.413773207947472</v>
      </c>
      <c r="J12" s="913">
        <v>4.5884631023703975</v>
      </c>
      <c r="K12" s="913">
        <v>12.419919936212381</v>
      </c>
      <c r="L12" s="913">
        <v>9.3565010614812536</v>
      </c>
      <c r="M12" s="913">
        <v>11.001899175619272</v>
      </c>
      <c r="N12" s="913">
        <v>12.51092849096483</v>
      </c>
      <c r="O12" s="913">
        <v>2.6322046779409476</v>
      </c>
      <c r="P12" s="913">
        <v>9.6259958147487481</v>
      </c>
      <c r="Q12" s="913">
        <v>10.652424556041694</v>
      </c>
    </row>
    <row r="13" spans="1:19" ht="16" customHeight="1">
      <c r="A13" s="896" t="s">
        <v>1854</v>
      </c>
      <c r="B13" s="913">
        <v>18.339808262492063</v>
      </c>
      <c r="C13" s="913">
        <v>6.7796948979127478</v>
      </c>
      <c r="D13" s="913">
        <v>3.3158081457521149</v>
      </c>
      <c r="E13" s="913">
        <v>2.4000006239237308</v>
      </c>
      <c r="F13" s="913">
        <v>2.4000005882901547</v>
      </c>
      <c r="G13" s="913">
        <v>2.3999979071709419</v>
      </c>
      <c r="H13" s="913">
        <v>2.4000020037043441</v>
      </c>
      <c r="I13" s="913">
        <v>2.3999984737408653</v>
      </c>
      <c r="J13" s="913">
        <v>5.6812030688242885</v>
      </c>
      <c r="K13" s="913">
        <v>5.5535216554363274</v>
      </c>
      <c r="L13" s="913">
        <v>5.9667050697342034</v>
      </c>
      <c r="M13" s="913">
        <v>4.834617195706798</v>
      </c>
      <c r="N13" s="913">
        <v>5.0060053543451914</v>
      </c>
      <c r="O13" s="913">
        <v>4.7546060780107666</v>
      </c>
      <c r="P13" s="913">
        <v>5.0265248981996109</v>
      </c>
      <c r="Q13" s="913">
        <v>5.3958844856019965</v>
      </c>
    </row>
    <row r="14" spans="1:19" s="901" customFormat="1" ht="16" customHeight="1">
      <c r="A14" s="898" t="s">
        <v>1855</v>
      </c>
      <c r="B14" s="915">
        <v>1</v>
      </c>
      <c r="C14" s="915">
        <v>13.705768101128029</v>
      </c>
      <c r="D14" s="915">
        <v>8.0114687385128605</v>
      </c>
      <c r="E14" s="915">
        <v>6.476919184130054</v>
      </c>
      <c r="F14" s="915">
        <v>9.0156573995763267</v>
      </c>
      <c r="G14" s="915">
        <v>7.9342647301108116</v>
      </c>
      <c r="H14" s="915">
        <v>9.1049028794496962</v>
      </c>
      <c r="I14" s="915">
        <v>7.7791753746871137</v>
      </c>
      <c r="J14" s="915">
        <v>6.9754071990809337</v>
      </c>
      <c r="K14" s="915">
        <v>6.552423840072592</v>
      </c>
      <c r="L14" s="915">
        <v>7.0791398639352394</v>
      </c>
      <c r="M14" s="915">
        <v>6.584706953933761</v>
      </c>
      <c r="N14" s="914">
        <v>7.2025738440845402</v>
      </c>
      <c r="O14" s="914">
        <v>5.9538002535920498</v>
      </c>
      <c r="P14" s="914">
        <v>7.3781157135838384</v>
      </c>
      <c r="Q14" s="914">
        <v>6.9858480285333684</v>
      </c>
    </row>
    <row r="15" spans="1:19" s="903" customFormat="1" ht="16" customHeight="1">
      <c r="A15" s="896" t="s">
        <v>1856</v>
      </c>
      <c r="B15" s="918">
        <v>7.6590504448945218</v>
      </c>
      <c r="C15" s="918">
        <v>4.0380114031959096</v>
      </c>
      <c r="D15" s="918">
        <v>22.981001376085189</v>
      </c>
      <c r="E15" s="918">
        <v>9.9311800672078618</v>
      </c>
      <c r="F15" s="918">
        <v>4.3049594686108037</v>
      </c>
      <c r="G15" s="918">
        <v>4.6033463118653231</v>
      </c>
      <c r="H15" s="918">
        <v>8.3744612088411827</v>
      </c>
      <c r="I15" s="918">
        <v>4.6395483893279135</v>
      </c>
      <c r="J15" s="918">
        <v>5.6489556882211076</v>
      </c>
      <c r="K15" s="918">
        <v>3.8340945672008502</v>
      </c>
      <c r="L15" s="918">
        <v>1.6563720867695224</v>
      </c>
      <c r="M15" s="918">
        <v>14.333188783420226</v>
      </c>
      <c r="N15" s="913">
        <v>7.1427977448622215</v>
      </c>
      <c r="O15" s="913">
        <v>22.144209575491828</v>
      </c>
      <c r="P15" s="913">
        <v>8.1666296915768015</v>
      </c>
      <c r="Q15" s="913">
        <v>2.516363211716822</v>
      </c>
    </row>
    <row r="16" spans="1:19" s="901" customFormat="1" ht="16" customHeight="1">
      <c r="A16" s="898" t="s">
        <v>1857</v>
      </c>
      <c r="B16" s="915">
        <v>1.5</v>
      </c>
      <c r="C16" s="915">
        <v>12.868250287243569</v>
      </c>
      <c r="D16" s="915">
        <v>8.7940575516759338</v>
      </c>
      <c r="E16" s="915">
        <v>6.5006067049529008</v>
      </c>
      <c r="F16" s="915">
        <v>7.811186107518381</v>
      </c>
      <c r="G16" s="915">
        <v>8.7206678545778971</v>
      </c>
      <c r="H16" s="915">
        <v>9.8510554533503694</v>
      </c>
      <c r="I16" s="915">
        <v>7.4260610224479819</v>
      </c>
      <c r="J16" s="915">
        <v>6.8762054325663797</v>
      </c>
      <c r="K16" s="915">
        <v>6.351461688647376</v>
      </c>
      <c r="L16" s="915">
        <v>6.6877318320969437</v>
      </c>
      <c r="M16" s="915">
        <v>7.1176066466853456</v>
      </c>
      <c r="N16" s="915">
        <v>7.1981858313660894</v>
      </c>
      <c r="O16" s="915">
        <v>7.1416832948088711</v>
      </c>
      <c r="P16" s="915">
        <v>7.4440694900846864</v>
      </c>
      <c r="Q16" s="915">
        <v>6.6094922514015906</v>
      </c>
    </row>
    <row r="18" spans="1:1">
      <c r="A18" s="920" t="s">
        <v>1975</v>
      </c>
    </row>
  </sheetData>
  <mergeCells count="2">
    <mergeCell ref="A2:A3"/>
    <mergeCell ref="B2:Q2"/>
  </mergeCells>
  <hyperlinks>
    <hyperlink ref="S4" location="'Content Page'!A1" display="Back to Content Page"/>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9"/>
  <sheetViews>
    <sheetView topLeftCell="I1" workbookViewId="0">
      <selection activeCell="P4" sqref="P4"/>
    </sheetView>
  </sheetViews>
  <sheetFormatPr defaultRowHeight="14.5"/>
  <cols>
    <col min="1" max="1" width="33.81640625" customWidth="1"/>
    <col min="2" max="20" width="7" customWidth="1"/>
    <col min="21" max="21" width="7" style="283" customWidth="1"/>
    <col min="22" max="22" width="7" customWidth="1"/>
    <col min="23" max="23" width="9.1796875" style="12"/>
    <col min="24" max="24" width="9.1796875" style="499"/>
  </cols>
  <sheetData>
    <row r="1" spans="1:26">
      <c r="A1" s="324" t="s">
        <v>1351</v>
      </c>
      <c r="B1" s="173"/>
      <c r="C1" s="173"/>
      <c r="D1" s="173"/>
      <c r="E1" s="173"/>
      <c r="F1" s="173"/>
      <c r="G1" s="173"/>
      <c r="H1" s="173"/>
      <c r="I1" s="173"/>
      <c r="J1" s="173"/>
      <c r="K1" s="173"/>
      <c r="L1" s="173"/>
      <c r="M1" s="11"/>
      <c r="N1" s="11"/>
    </row>
    <row r="2" spans="1:26" s="11" customFormat="1" ht="14">
      <c r="A2" s="36" t="s">
        <v>17</v>
      </c>
      <c r="B2" s="36"/>
      <c r="C2" s="36"/>
      <c r="D2" s="36"/>
      <c r="E2" s="36"/>
      <c r="F2" s="36"/>
      <c r="G2" s="36"/>
      <c r="H2" s="36"/>
      <c r="I2" s="36"/>
      <c r="J2" s="36"/>
      <c r="K2" s="36"/>
      <c r="L2" s="36"/>
      <c r="W2" s="644"/>
    </row>
    <row r="3" spans="1:26" s="11" customFormat="1" ht="14">
      <c r="A3" s="1082" t="s">
        <v>16</v>
      </c>
      <c r="B3" s="1085" t="s">
        <v>46</v>
      </c>
      <c r="C3" s="1085"/>
      <c r="D3" s="1085"/>
      <c r="E3" s="1085"/>
      <c r="F3" s="1085"/>
      <c r="G3" s="1085"/>
      <c r="H3" s="1085"/>
      <c r="I3" s="1085"/>
      <c r="J3" s="1085"/>
      <c r="K3" s="1085"/>
      <c r="L3" s="1085"/>
      <c r="M3" s="1085"/>
      <c r="N3" s="1085"/>
      <c r="O3" s="1085"/>
      <c r="P3" s="1085"/>
      <c r="Q3" s="1085"/>
      <c r="R3" s="1085"/>
      <c r="S3" s="1085"/>
      <c r="T3" s="1085"/>
      <c r="U3" s="1085"/>
      <c r="V3" s="1085"/>
      <c r="W3" s="21"/>
      <c r="Y3" s="21"/>
      <c r="Z3" s="21"/>
    </row>
    <row r="4" spans="1:26" s="11" customFormat="1" ht="15" customHeight="1">
      <c r="A4" s="1082"/>
      <c r="B4" s="239">
        <v>1980</v>
      </c>
      <c r="C4" s="239">
        <v>1985</v>
      </c>
      <c r="D4" s="239">
        <v>1990</v>
      </c>
      <c r="E4" s="239">
        <v>1991</v>
      </c>
      <c r="F4" s="239">
        <v>1995</v>
      </c>
      <c r="G4" s="70">
        <v>2000</v>
      </c>
      <c r="H4" s="70">
        <v>2001</v>
      </c>
      <c r="I4" s="70">
        <v>2002</v>
      </c>
      <c r="J4" s="70">
        <v>2003</v>
      </c>
      <c r="K4" s="70">
        <v>2004</v>
      </c>
      <c r="L4" s="70">
        <v>2005</v>
      </c>
      <c r="M4" s="70">
        <v>2006</v>
      </c>
      <c r="N4" s="70">
        <v>2007</v>
      </c>
      <c r="O4" s="71">
        <v>2008</v>
      </c>
      <c r="P4" s="70">
        <v>2009</v>
      </c>
      <c r="Q4" s="70">
        <v>2010</v>
      </c>
      <c r="R4" s="70">
        <v>2011</v>
      </c>
      <c r="S4" s="70">
        <v>2012</v>
      </c>
      <c r="T4" s="70">
        <v>2013</v>
      </c>
      <c r="U4" s="70">
        <v>2014</v>
      </c>
      <c r="V4" s="70">
        <v>2015</v>
      </c>
      <c r="W4" s="240"/>
      <c r="Y4" s="21"/>
      <c r="Z4" s="21"/>
    </row>
    <row r="5" spans="1:26" s="11" customFormat="1" ht="14">
      <c r="A5" s="284" t="s">
        <v>15</v>
      </c>
      <c r="B5" s="609">
        <v>7.2</v>
      </c>
      <c r="C5" s="609">
        <v>7.2080000000000002</v>
      </c>
      <c r="D5" s="609">
        <v>7.165</v>
      </c>
      <c r="E5" s="609">
        <v>7.1429999999999998</v>
      </c>
      <c r="F5" s="609">
        <v>7.0190000000000001</v>
      </c>
      <c r="G5" s="609">
        <v>6.8440000000000003</v>
      </c>
      <c r="H5" s="609">
        <v>6.8109999999999999</v>
      </c>
      <c r="I5" s="609">
        <v>6.7779999999999996</v>
      </c>
      <c r="J5" s="609">
        <v>6.5</v>
      </c>
      <c r="K5" s="609">
        <v>6.4</v>
      </c>
      <c r="L5" s="609">
        <v>6.2</v>
      </c>
      <c r="M5" s="609">
        <v>6.1</v>
      </c>
      <c r="N5" s="609">
        <v>5.9</v>
      </c>
      <c r="O5" s="609">
        <v>5.7</v>
      </c>
      <c r="P5" s="609">
        <v>6.32</v>
      </c>
      <c r="Q5" s="609">
        <v>6.16</v>
      </c>
      <c r="R5" s="609">
        <v>5.99</v>
      </c>
      <c r="S5" s="609">
        <v>5.83</v>
      </c>
      <c r="T5" s="609">
        <v>5.66</v>
      </c>
      <c r="U5" s="609">
        <v>5.5</v>
      </c>
      <c r="V5" s="609">
        <v>5.5</v>
      </c>
      <c r="W5" s="22"/>
      <c r="Y5" s="22"/>
      <c r="Z5" s="22"/>
    </row>
    <row r="6" spans="1:26" s="11" customFormat="1">
      <c r="A6" s="284" t="s">
        <v>14</v>
      </c>
      <c r="B6" s="609">
        <v>6.2169999999999996</v>
      </c>
      <c r="C6" s="609">
        <v>5.5670000000000002</v>
      </c>
      <c r="D6" s="609">
        <v>4.6980000000000004</v>
      </c>
      <c r="E6" s="609">
        <v>4.2</v>
      </c>
      <c r="F6" s="609">
        <v>3.9889999999999999</v>
      </c>
      <c r="G6" s="609">
        <v>3.3</v>
      </c>
      <c r="H6" s="609">
        <v>3.3</v>
      </c>
      <c r="I6" s="609">
        <v>3.2</v>
      </c>
      <c r="J6" s="609">
        <v>3.1</v>
      </c>
      <c r="K6" s="609">
        <v>3.1</v>
      </c>
      <c r="L6" s="609">
        <v>3</v>
      </c>
      <c r="M6" s="609">
        <v>3</v>
      </c>
      <c r="N6" s="609">
        <v>2.9</v>
      </c>
      <c r="O6" s="609">
        <v>2.9</v>
      </c>
      <c r="P6" s="609">
        <v>2.8</v>
      </c>
      <c r="Q6" s="609">
        <v>2.8</v>
      </c>
      <c r="R6" s="609">
        <v>2.7</v>
      </c>
      <c r="S6" s="609">
        <v>2.7</v>
      </c>
      <c r="T6" s="609">
        <v>2.6</v>
      </c>
      <c r="U6" s="609">
        <v>2.6</v>
      </c>
      <c r="V6" s="609">
        <v>2.2999999999999998</v>
      </c>
      <c r="W6" s="22"/>
      <c r="Y6" s="285" t="s">
        <v>13</v>
      </c>
      <c r="Z6" s="22"/>
    </row>
    <row r="7" spans="1:26" s="11" customFormat="1" ht="14">
      <c r="A7" s="284" t="s">
        <v>268</v>
      </c>
      <c r="B7" s="609">
        <v>6.585</v>
      </c>
      <c r="C7" s="609">
        <v>6.8470000000000004</v>
      </c>
      <c r="D7" s="609">
        <v>7.133</v>
      </c>
      <c r="E7" s="609">
        <v>7.1829999999999998</v>
      </c>
      <c r="F7" s="609">
        <v>7.2670000000000003</v>
      </c>
      <c r="G7" s="609">
        <v>7.0890000000000004</v>
      </c>
      <c r="H7" s="609">
        <v>7.0270000000000001</v>
      </c>
      <c r="I7" s="609">
        <v>6.96</v>
      </c>
      <c r="J7" s="609">
        <v>6.6</v>
      </c>
      <c r="K7" s="609">
        <v>6.5</v>
      </c>
      <c r="L7" s="609">
        <v>6.4</v>
      </c>
      <c r="M7" s="609">
        <v>6.3</v>
      </c>
      <c r="N7" s="609">
        <v>6.2</v>
      </c>
      <c r="O7" s="609">
        <v>6</v>
      </c>
      <c r="P7" s="609">
        <v>5.9</v>
      </c>
      <c r="Q7" s="609">
        <v>5.8</v>
      </c>
      <c r="R7" s="609">
        <v>5.7</v>
      </c>
      <c r="S7" s="609">
        <v>6</v>
      </c>
      <c r="T7" s="609">
        <v>6.6</v>
      </c>
      <c r="U7" s="609">
        <v>6.6</v>
      </c>
      <c r="V7" s="609">
        <v>5.9</v>
      </c>
      <c r="W7" s="22"/>
      <c r="Y7" s="22"/>
      <c r="Z7" s="22"/>
    </row>
    <row r="8" spans="1:26" s="11" customFormat="1" ht="14">
      <c r="A8" s="284" t="s">
        <v>12</v>
      </c>
      <c r="B8" s="609">
        <v>5.5890000000000004</v>
      </c>
      <c r="C8" s="609">
        <v>5.3129999999999997</v>
      </c>
      <c r="D8" s="609">
        <v>4.9189999999999996</v>
      </c>
      <c r="E8" s="609">
        <v>4.8369999999999997</v>
      </c>
      <c r="F8" s="609">
        <v>4.0999999999999996</v>
      </c>
      <c r="G8" s="609">
        <v>4.0890000000000004</v>
      </c>
      <c r="H8" s="609">
        <v>3.9750000000000001</v>
      </c>
      <c r="I8" s="609">
        <v>4.5999999999999996</v>
      </c>
      <c r="J8" s="609">
        <v>3.8</v>
      </c>
      <c r="K8" s="609">
        <v>3.5</v>
      </c>
      <c r="L8" s="609">
        <v>3.6</v>
      </c>
      <c r="M8" s="609">
        <v>3.5</v>
      </c>
      <c r="N8" s="609">
        <v>3.48</v>
      </c>
      <c r="O8" s="609">
        <v>3.3</v>
      </c>
      <c r="P8" s="609">
        <v>3.3</v>
      </c>
      <c r="Q8" s="609">
        <v>3.2</v>
      </c>
      <c r="R8" s="609">
        <v>3.31</v>
      </c>
      <c r="S8" s="609">
        <v>3.28</v>
      </c>
      <c r="T8" s="609">
        <v>3.25</v>
      </c>
      <c r="U8" s="609">
        <v>3.21</v>
      </c>
      <c r="V8" s="609">
        <v>3.18</v>
      </c>
      <c r="W8" s="22"/>
      <c r="Y8" s="22"/>
      <c r="Z8" s="22"/>
    </row>
    <row r="9" spans="1:26" s="11" customFormat="1">
      <c r="A9" s="284" t="s">
        <v>11</v>
      </c>
      <c r="B9" s="609">
        <v>6.5140000000000002</v>
      </c>
      <c r="C9" s="609">
        <v>6.1459999999999999</v>
      </c>
      <c r="D9" s="609">
        <v>6.258</v>
      </c>
      <c r="E9" s="609">
        <v>6.2249999999999996</v>
      </c>
      <c r="F9" s="609">
        <v>5.9989999999999997</v>
      </c>
      <c r="G9" s="609">
        <v>5.548</v>
      </c>
      <c r="H9" s="609">
        <v>5.4429999999999996</v>
      </c>
      <c r="I9" s="609">
        <v>5.3369999999999997</v>
      </c>
      <c r="J9" s="609">
        <v>5.0999999999999996</v>
      </c>
      <c r="K9" s="609">
        <v>5.0999999999999996</v>
      </c>
      <c r="L9" s="609">
        <v>5</v>
      </c>
      <c r="M9" s="609">
        <v>5</v>
      </c>
      <c r="N9" s="609">
        <v>4.9000000000000004</v>
      </c>
      <c r="O9" s="609">
        <v>4.8</v>
      </c>
      <c r="P9" s="609">
        <v>4.8</v>
      </c>
      <c r="Q9" s="609">
        <v>4.7</v>
      </c>
      <c r="R9" s="609">
        <v>4.5999999999999996</v>
      </c>
      <c r="S9" s="609">
        <v>4.5999999999999996</v>
      </c>
      <c r="T9" s="609">
        <v>5</v>
      </c>
      <c r="U9" s="609">
        <v>4.4000000000000004</v>
      </c>
      <c r="V9" s="609">
        <v>4.5999999999999996</v>
      </c>
      <c r="W9" s="625"/>
      <c r="Y9" s="22"/>
      <c r="Z9" s="22"/>
    </row>
    <row r="10" spans="1:26" s="11" customFormat="1" ht="14">
      <c r="A10" s="284" t="s">
        <v>10</v>
      </c>
      <c r="B10" s="609">
        <v>7.6210000000000004</v>
      </c>
      <c r="C10" s="609">
        <v>7.5490000000000004</v>
      </c>
      <c r="D10" s="609">
        <v>6.9969999999999999</v>
      </c>
      <c r="E10" s="609">
        <v>6.85</v>
      </c>
      <c r="F10" s="609">
        <v>6.7</v>
      </c>
      <c r="G10" s="609">
        <v>6.3</v>
      </c>
      <c r="H10" s="609">
        <v>6.3</v>
      </c>
      <c r="I10" s="609">
        <v>6.3</v>
      </c>
      <c r="J10" s="609">
        <v>6.3</v>
      </c>
      <c r="K10" s="609">
        <v>6</v>
      </c>
      <c r="L10" s="609">
        <v>6</v>
      </c>
      <c r="M10" s="609">
        <v>6</v>
      </c>
      <c r="N10" s="609">
        <v>6</v>
      </c>
      <c r="O10" s="609">
        <v>6</v>
      </c>
      <c r="P10" s="609">
        <v>5.9</v>
      </c>
      <c r="Q10" s="609">
        <v>5.7</v>
      </c>
      <c r="R10" s="609">
        <v>5.72</v>
      </c>
      <c r="S10" s="609">
        <v>5.7</v>
      </c>
      <c r="T10" s="609">
        <v>5.6</v>
      </c>
      <c r="U10" s="609">
        <v>5</v>
      </c>
      <c r="V10" s="609">
        <v>4.4000000000000004</v>
      </c>
      <c r="W10" s="642"/>
      <c r="Y10" s="22"/>
      <c r="Z10" s="22"/>
    </row>
    <row r="11" spans="1:26" s="11" customFormat="1" ht="14">
      <c r="A11" s="284" t="s">
        <v>9</v>
      </c>
      <c r="B11" s="609">
        <v>2.6720000000000002</v>
      </c>
      <c r="C11" s="609">
        <v>2.02</v>
      </c>
      <c r="D11" s="609">
        <v>2.3199999999999998</v>
      </c>
      <c r="E11" s="609">
        <v>2.2999999999999998</v>
      </c>
      <c r="F11" s="609">
        <v>2.14</v>
      </c>
      <c r="G11" s="609">
        <v>2</v>
      </c>
      <c r="H11" s="609">
        <v>1.9</v>
      </c>
      <c r="I11" s="609">
        <v>2</v>
      </c>
      <c r="J11" s="609">
        <v>1.9</v>
      </c>
      <c r="K11" s="609">
        <v>1.9</v>
      </c>
      <c r="L11" s="609">
        <v>1.9</v>
      </c>
      <c r="M11" s="609">
        <v>1.8</v>
      </c>
      <c r="N11" s="609">
        <v>1.7</v>
      </c>
      <c r="O11" s="609">
        <v>1.7</v>
      </c>
      <c r="P11" s="609">
        <v>1.6</v>
      </c>
      <c r="Q11" s="609">
        <v>1.6</v>
      </c>
      <c r="R11" s="609">
        <v>1.6</v>
      </c>
      <c r="S11" s="609">
        <v>1.5</v>
      </c>
      <c r="T11" s="609">
        <v>1.4</v>
      </c>
      <c r="U11" s="609">
        <v>1.43035</v>
      </c>
      <c r="V11" s="609">
        <v>1.4</v>
      </c>
      <c r="W11" s="22"/>
      <c r="Y11" s="22"/>
      <c r="Z11" s="22"/>
    </row>
    <row r="12" spans="1:26" s="11" customFormat="1" ht="14">
      <c r="A12" s="284" t="s">
        <v>7</v>
      </c>
      <c r="B12" s="609">
        <v>6.49</v>
      </c>
      <c r="C12" s="609">
        <v>6.3979999999999997</v>
      </c>
      <c r="D12" s="609">
        <v>6.2370000000000001</v>
      </c>
      <c r="E12" s="609">
        <v>6.1909999999999998</v>
      </c>
      <c r="F12" s="609">
        <v>5.976</v>
      </c>
      <c r="G12" s="609">
        <f>+[6]INDICADRURAL!E35</f>
        <v>6.0601000000000003</v>
      </c>
      <c r="H12" s="609">
        <f>+[6]INDICADRURAL!F35</f>
        <v>6.0175000000000001</v>
      </c>
      <c r="I12" s="609">
        <f>+[6]INDICADRURAL!G35</f>
        <v>5.9771999999999998</v>
      </c>
      <c r="J12" s="609">
        <v>5.5</v>
      </c>
      <c r="K12" s="609">
        <f>+[6]INDICADRURAL!I35</f>
        <v>5.8901000000000003</v>
      </c>
      <c r="L12" s="609">
        <v>5.4</v>
      </c>
      <c r="M12" s="609">
        <f>+[6]INDICADRURAL!K35</f>
        <v>5.7923999999999998</v>
      </c>
      <c r="N12" s="609">
        <v>5.7244999999999999</v>
      </c>
      <c r="O12" s="609">
        <v>5.6848000000000001</v>
      </c>
      <c r="P12" s="609">
        <v>5.6440000000000001</v>
      </c>
      <c r="Q12" s="609">
        <v>5.6021000000000001</v>
      </c>
      <c r="R12" s="609">
        <v>5.5587</v>
      </c>
      <c r="S12" s="609">
        <v>5.5137999999999998</v>
      </c>
      <c r="T12" s="609">
        <v>5.4230999999999998</v>
      </c>
      <c r="U12" s="609">
        <v>5.3318000000000003</v>
      </c>
      <c r="V12" s="609">
        <v>5.2401999999999997</v>
      </c>
      <c r="W12" s="22"/>
      <c r="Y12" s="22"/>
      <c r="Z12" s="22"/>
    </row>
    <row r="13" spans="1:26" s="11" customFormat="1" ht="14">
      <c r="A13" s="284" t="s">
        <v>6</v>
      </c>
      <c r="B13" s="609">
        <v>6.4509999999999996</v>
      </c>
      <c r="C13" s="609">
        <v>5.8929999999999998</v>
      </c>
      <c r="D13" s="609">
        <v>5.2270000000000003</v>
      </c>
      <c r="E13" s="609">
        <v>6.1</v>
      </c>
      <c r="F13" s="609">
        <v>4.59</v>
      </c>
      <c r="G13" s="609">
        <v>4.2</v>
      </c>
      <c r="H13" s="609">
        <v>4.0999999999999996</v>
      </c>
      <c r="I13" s="609">
        <v>3.847</v>
      </c>
      <c r="J13" s="609">
        <v>3.8</v>
      </c>
      <c r="K13" s="609">
        <v>3.7</v>
      </c>
      <c r="L13" s="609">
        <v>3.6</v>
      </c>
      <c r="M13" s="609">
        <v>3.6</v>
      </c>
      <c r="N13" s="609">
        <v>3.4</v>
      </c>
      <c r="O13" s="609">
        <v>3.4</v>
      </c>
      <c r="P13" s="609">
        <v>3.3</v>
      </c>
      <c r="Q13" s="609">
        <v>3.2</v>
      </c>
      <c r="R13" s="609">
        <v>3.9</v>
      </c>
      <c r="S13" s="609">
        <v>3.6</v>
      </c>
      <c r="T13" s="609">
        <v>3.6</v>
      </c>
      <c r="U13" s="609">
        <v>3.6</v>
      </c>
      <c r="V13" s="609">
        <v>3.6</v>
      </c>
      <c r="W13" s="22"/>
      <c r="Y13" s="22"/>
      <c r="Z13" s="22"/>
    </row>
    <row r="14" spans="1:26" s="11" customFormat="1" ht="14">
      <c r="A14" s="284" t="s">
        <v>5</v>
      </c>
      <c r="B14" s="609">
        <v>4.16</v>
      </c>
      <c r="C14" s="609">
        <v>3.28</v>
      </c>
      <c r="D14" s="609">
        <v>2.6</v>
      </c>
      <c r="E14" s="609">
        <v>2.71</v>
      </c>
      <c r="F14" s="609">
        <v>2.37</v>
      </c>
      <c r="G14" s="609">
        <v>2.08</v>
      </c>
      <c r="H14" s="609">
        <v>1.98</v>
      </c>
      <c r="I14" s="609">
        <v>2.04</v>
      </c>
      <c r="J14" s="609">
        <v>2.06</v>
      </c>
      <c r="K14" s="609">
        <v>2.0099999999999998</v>
      </c>
      <c r="L14" s="609">
        <v>2.2000000000000002</v>
      </c>
      <c r="M14" s="609">
        <v>2.11</v>
      </c>
      <c r="N14" s="609">
        <v>2.2400000000000002</v>
      </c>
      <c r="O14" s="609">
        <v>2.33</v>
      </c>
      <c r="P14" s="609">
        <v>2.38</v>
      </c>
      <c r="Q14" s="609">
        <v>2.17</v>
      </c>
      <c r="R14" s="609">
        <v>2.38</v>
      </c>
      <c r="S14" s="609">
        <v>2.42</v>
      </c>
      <c r="T14" s="609">
        <v>2.4</v>
      </c>
      <c r="U14" s="609">
        <v>2.34</v>
      </c>
      <c r="V14" s="609">
        <v>2.4</v>
      </c>
      <c r="W14" s="22"/>
      <c r="Y14" s="22"/>
      <c r="Z14" s="22"/>
    </row>
    <row r="15" spans="1:26" s="11" customFormat="1" ht="14">
      <c r="A15" s="284" t="s">
        <v>4</v>
      </c>
      <c r="B15" s="609" t="s">
        <v>429</v>
      </c>
      <c r="C15" s="609" t="s">
        <v>429</v>
      </c>
      <c r="D15" s="609" t="s">
        <v>429</v>
      </c>
      <c r="E15" s="609" t="s">
        <v>429</v>
      </c>
      <c r="F15" s="609" t="s">
        <v>429</v>
      </c>
      <c r="G15" s="609" t="s">
        <v>429</v>
      </c>
      <c r="H15" s="609" t="s">
        <v>429</v>
      </c>
      <c r="I15" s="609">
        <v>2.65</v>
      </c>
      <c r="J15" s="609">
        <v>2.67</v>
      </c>
      <c r="K15" s="609">
        <v>2.69</v>
      </c>
      <c r="L15" s="609">
        <v>2.7</v>
      </c>
      <c r="M15" s="609">
        <v>2.72</v>
      </c>
      <c r="N15" s="609">
        <v>2.74</v>
      </c>
      <c r="O15" s="609">
        <v>2.75</v>
      </c>
      <c r="P15" s="609">
        <v>2.72</v>
      </c>
      <c r="Q15" s="609">
        <v>2.66</v>
      </c>
      <c r="R15" s="609">
        <v>2.6</v>
      </c>
      <c r="S15" s="609">
        <v>2.57</v>
      </c>
      <c r="T15" s="609">
        <v>2.54</v>
      </c>
      <c r="U15" s="609">
        <v>2.5099999999999998</v>
      </c>
      <c r="V15" s="609">
        <v>2.48</v>
      </c>
      <c r="W15" s="643"/>
      <c r="Y15" s="22"/>
      <c r="Z15" s="22"/>
    </row>
    <row r="16" spans="1:26" s="11" customFormat="1" ht="14">
      <c r="A16" s="284" t="s">
        <v>3</v>
      </c>
      <c r="B16" s="609">
        <v>6.6580000000000004</v>
      </c>
      <c r="C16" s="609">
        <v>6.3840000000000003</v>
      </c>
      <c r="D16" s="609">
        <v>5.7439999999999998</v>
      </c>
      <c r="E16" s="609">
        <v>5.5709999999999997</v>
      </c>
      <c r="F16" s="609">
        <v>4.8659999999999997</v>
      </c>
      <c r="G16" s="609">
        <v>4.2089999999999996</v>
      </c>
      <c r="H16" s="609">
        <v>4.1210000000000004</v>
      </c>
      <c r="I16" s="609">
        <v>4.0460000000000003</v>
      </c>
      <c r="J16" s="609">
        <v>4</v>
      </c>
      <c r="K16" s="609">
        <v>3.9</v>
      </c>
      <c r="L16" s="609">
        <v>3.8</v>
      </c>
      <c r="M16" s="609">
        <v>3.7</v>
      </c>
      <c r="N16" s="609">
        <v>3.9</v>
      </c>
      <c r="O16" s="609">
        <v>3.9</v>
      </c>
      <c r="P16" s="609">
        <v>3.8</v>
      </c>
      <c r="Q16" s="609">
        <v>3.8</v>
      </c>
      <c r="R16" s="609">
        <v>3.7</v>
      </c>
      <c r="S16" s="609">
        <v>3.6</v>
      </c>
      <c r="T16" s="609">
        <v>3.6</v>
      </c>
      <c r="U16" s="609">
        <v>3.5</v>
      </c>
      <c r="V16" s="609">
        <v>3.5</v>
      </c>
      <c r="W16" s="22"/>
      <c r="Y16" s="22"/>
      <c r="Z16" s="22"/>
    </row>
    <row r="17" spans="1:29" s="11" customFormat="1" ht="14">
      <c r="A17" s="284" t="s">
        <v>79</v>
      </c>
      <c r="B17" s="609">
        <v>6.6529999999999996</v>
      </c>
      <c r="C17" s="609">
        <v>6.4649999999999999</v>
      </c>
      <c r="D17" s="609">
        <v>6.2130000000000001</v>
      </c>
      <c r="E17" s="609">
        <v>6.1479999999999997</v>
      </c>
      <c r="F17" s="609">
        <v>5.883</v>
      </c>
      <c r="G17" s="609">
        <v>5.6</v>
      </c>
      <c r="H17" s="609">
        <v>5.6</v>
      </c>
      <c r="I17" s="609">
        <v>6.3</v>
      </c>
      <c r="J17" s="609">
        <v>5.6</v>
      </c>
      <c r="K17" s="609">
        <v>5.7</v>
      </c>
      <c r="L17" s="609">
        <v>5.7</v>
      </c>
      <c r="M17" s="609">
        <v>5.6</v>
      </c>
      <c r="N17" s="609">
        <v>5.4</v>
      </c>
      <c r="O17" s="609">
        <v>5.3</v>
      </c>
      <c r="P17" s="609">
        <v>5.2</v>
      </c>
      <c r="Q17" s="609">
        <v>5.0999999999999996</v>
      </c>
      <c r="R17" s="609">
        <v>5</v>
      </c>
      <c r="S17" s="609">
        <v>5.5</v>
      </c>
      <c r="T17" s="609">
        <v>5.5</v>
      </c>
      <c r="U17" s="609">
        <v>5.5</v>
      </c>
      <c r="V17" s="609">
        <v>5.5</v>
      </c>
      <c r="W17" s="22"/>
      <c r="Y17" s="22"/>
      <c r="Z17" s="22"/>
    </row>
    <row r="18" spans="1:29" s="11" customFormat="1" ht="14">
      <c r="A18" s="284" t="s">
        <v>2</v>
      </c>
      <c r="B18" s="609">
        <v>7.1820000000000004</v>
      </c>
      <c r="C18" s="609">
        <v>6.7990000000000004</v>
      </c>
      <c r="D18" s="609">
        <v>6.468</v>
      </c>
      <c r="E18" s="609">
        <v>6.4009999999999998</v>
      </c>
      <c r="F18" s="609">
        <v>6.2089999999999996</v>
      </c>
      <c r="G18" s="609">
        <v>6</v>
      </c>
      <c r="H18" s="609">
        <v>6</v>
      </c>
      <c r="I18" s="609">
        <v>5.9</v>
      </c>
      <c r="J18" s="609">
        <v>5.8</v>
      </c>
      <c r="K18" s="609">
        <v>5.8</v>
      </c>
      <c r="L18" s="609">
        <v>5.7</v>
      </c>
      <c r="M18" s="609">
        <v>5.7</v>
      </c>
      <c r="N18" s="609">
        <v>5.6</v>
      </c>
      <c r="O18" s="609">
        <v>5.6</v>
      </c>
      <c r="P18" s="609">
        <v>5.6</v>
      </c>
      <c r="Q18" s="609">
        <v>5.9</v>
      </c>
      <c r="R18" s="609">
        <v>5.9</v>
      </c>
      <c r="S18" s="609">
        <v>5.8</v>
      </c>
      <c r="T18" s="609">
        <v>5.3</v>
      </c>
      <c r="U18" s="609">
        <v>5.3</v>
      </c>
      <c r="V18" s="609">
        <v>5.6</v>
      </c>
      <c r="W18" s="22"/>
      <c r="Y18" s="22"/>
      <c r="Z18" s="22"/>
    </row>
    <row r="19" spans="1:29" s="11" customFormat="1" ht="14">
      <c r="A19" s="284" t="s">
        <v>1</v>
      </c>
      <c r="B19" s="609">
        <v>7.0949999999999998</v>
      </c>
      <c r="C19" s="609">
        <v>6.2229999999999999</v>
      </c>
      <c r="D19" s="609">
        <v>5.1760000000000002</v>
      </c>
      <c r="E19" s="609">
        <v>5.0010000000000003</v>
      </c>
      <c r="F19" s="609">
        <v>4.4320000000000004</v>
      </c>
      <c r="G19" s="609">
        <v>4.069</v>
      </c>
      <c r="H19" s="609">
        <v>4.0389999999999997</v>
      </c>
      <c r="I19" s="609">
        <v>4.0179999999999998</v>
      </c>
      <c r="J19" s="609">
        <v>3.7</v>
      </c>
      <c r="K19" s="609">
        <v>3.7</v>
      </c>
      <c r="L19" s="609">
        <v>3.6</v>
      </c>
      <c r="M19" s="609">
        <v>3.6</v>
      </c>
      <c r="N19" s="609">
        <v>3.5</v>
      </c>
      <c r="O19" s="609">
        <v>3.4</v>
      </c>
      <c r="P19" s="609">
        <v>3.4</v>
      </c>
      <c r="Q19" s="609">
        <v>3.3</v>
      </c>
      <c r="R19" s="609">
        <v>3.2</v>
      </c>
      <c r="S19" s="609">
        <v>3.8</v>
      </c>
      <c r="T19" s="609">
        <v>3.9769999999999999</v>
      </c>
      <c r="U19" s="609">
        <v>4.3</v>
      </c>
      <c r="V19" s="609">
        <v>4</v>
      </c>
      <c r="W19" s="22"/>
      <c r="Y19" s="22"/>
      <c r="Z19" s="22"/>
    </row>
    <row r="20" spans="1:29" s="11" customFormat="1" ht="14">
      <c r="A20" s="59"/>
      <c r="B20" s="78"/>
      <c r="C20" s="78"/>
      <c r="D20" s="78"/>
      <c r="E20" s="78"/>
      <c r="F20" s="78"/>
      <c r="G20" s="78"/>
      <c r="H20" s="78"/>
      <c r="I20" s="78"/>
      <c r="J20" s="78"/>
      <c r="K20" s="79"/>
      <c r="L20" s="78"/>
      <c r="R20" s="23"/>
      <c r="S20" s="22"/>
      <c r="T20" s="22"/>
      <c r="U20" s="22"/>
      <c r="V20" s="22"/>
      <c r="W20" s="22"/>
      <c r="Y20" s="22"/>
      <c r="Z20" s="22"/>
    </row>
    <row r="21" spans="1:29" s="11" customFormat="1">
      <c r="A21" s="369" t="s">
        <v>84</v>
      </c>
      <c r="B21" s="97"/>
      <c r="D21" s="97"/>
      <c r="E21" s="97"/>
      <c r="F21" s="97"/>
      <c r="G21" s="97"/>
      <c r="H21" s="97"/>
      <c r="I21" s="97"/>
      <c r="J21" s="97"/>
      <c r="K21" s="97"/>
      <c r="L21" s="97"/>
      <c r="R21" s="21"/>
      <c r="S21" s="21"/>
      <c r="T21" s="21"/>
      <c r="U21" s="499"/>
      <c r="V21" s="471" t="s">
        <v>17</v>
      </c>
      <c r="W21" s="21"/>
      <c r="Y21" s="21"/>
      <c r="Z21" s="21"/>
    </row>
    <row r="22" spans="1:29" s="11" customFormat="1" ht="14">
      <c r="A22" s="97"/>
      <c r="B22" s="97"/>
      <c r="C22" s="294" t="s">
        <v>17</v>
      </c>
      <c r="D22" s="97"/>
      <c r="E22" s="97"/>
      <c r="F22" s="97"/>
      <c r="G22" s="97"/>
      <c r="H22" s="97"/>
      <c r="I22" s="97"/>
      <c r="J22" s="97"/>
      <c r="K22" s="97"/>
      <c r="L22" s="97"/>
      <c r="R22" s="21"/>
      <c r="S22" s="21"/>
      <c r="T22" s="21"/>
      <c r="U22" s="21"/>
      <c r="V22" s="21"/>
      <c r="W22" s="21"/>
      <c r="Y22" s="21"/>
      <c r="Z22" s="21"/>
    </row>
    <row r="23" spans="1:29" ht="15" customHeight="1">
      <c r="A23" s="136" t="s">
        <v>35</v>
      </c>
      <c r="B23" s="298"/>
      <c r="D23" s="454"/>
      <c r="E23" s="454"/>
      <c r="F23" s="454"/>
      <c r="G23" s="454"/>
      <c r="H23" s="454"/>
      <c r="I23" s="454"/>
      <c r="J23" s="454"/>
      <c r="K23" s="454"/>
      <c r="L23" s="454"/>
      <c r="M23" s="454"/>
      <c r="N23" s="454"/>
      <c r="O23" s="454"/>
      <c r="P23" s="454"/>
      <c r="Q23" s="454"/>
      <c r="R23" s="454"/>
      <c r="S23" s="499"/>
      <c r="T23" s="622"/>
    </row>
    <row r="24" spans="1:29" s="283" customFormat="1">
      <c r="B24" s="12"/>
      <c r="W24" s="12"/>
      <c r="X24" s="499"/>
    </row>
    <row r="25" spans="1:29" s="499" customFormat="1" ht="15" customHeight="1">
      <c r="A25" s="454" t="s">
        <v>433</v>
      </c>
      <c r="B25" s="289"/>
      <c r="D25" s="96"/>
      <c r="E25" s="96"/>
      <c r="F25" s="96"/>
      <c r="G25" s="96"/>
      <c r="H25" s="96"/>
      <c r="I25" s="96"/>
      <c r="J25" s="96"/>
      <c r="K25" s="96"/>
      <c r="L25" s="96"/>
      <c r="M25" s="96"/>
      <c r="N25" s="96"/>
      <c r="O25" s="96"/>
      <c r="P25" s="96"/>
      <c r="Q25" s="96"/>
      <c r="R25" s="96"/>
      <c r="S25" s="454"/>
      <c r="T25" s="454"/>
      <c r="U25" s="454"/>
      <c r="V25" s="454"/>
      <c r="W25" s="134"/>
      <c r="X25" s="289"/>
      <c r="Y25" s="289"/>
      <c r="Z25" s="289"/>
      <c r="AA25" s="289"/>
      <c r="AB25" s="289"/>
      <c r="AC25" s="289"/>
    </row>
    <row r="26" spans="1:29" s="499" customFormat="1">
      <c r="A26" s="283"/>
      <c r="B26" s="289"/>
      <c r="D26" s="454"/>
      <c r="E26" s="454"/>
      <c r="F26" s="454"/>
      <c r="G26" s="454"/>
      <c r="H26" s="454"/>
      <c r="I26" s="454"/>
      <c r="J26" s="454"/>
      <c r="K26" s="454"/>
      <c r="L26" s="454"/>
      <c r="M26" s="454"/>
      <c r="N26" s="454"/>
      <c r="O26" s="454"/>
      <c r="P26" s="454"/>
      <c r="Q26" s="454"/>
      <c r="R26" s="454"/>
      <c r="S26" s="454"/>
      <c r="T26" s="454"/>
      <c r="U26" s="454"/>
      <c r="V26" s="454"/>
      <c r="W26" s="134"/>
      <c r="X26" s="289"/>
      <c r="Y26" s="289"/>
      <c r="Z26" s="289"/>
      <c r="AA26" s="289"/>
      <c r="AB26" s="289"/>
      <c r="AC26" s="289"/>
    </row>
    <row r="27" spans="1:29" ht="14.65" customHeight="1">
      <c r="A27" s="96" t="s">
        <v>932</v>
      </c>
      <c r="B27" s="499"/>
      <c r="D27" s="131"/>
      <c r="E27" s="131"/>
      <c r="F27" s="131"/>
      <c r="G27" s="131"/>
      <c r="H27" s="131"/>
      <c r="I27" s="131"/>
      <c r="J27" s="131"/>
      <c r="K27" s="131"/>
      <c r="L27" s="131"/>
      <c r="M27" s="131"/>
      <c r="N27" s="131"/>
      <c r="O27" s="131"/>
      <c r="P27" s="131"/>
      <c r="Q27" s="131"/>
      <c r="R27" s="131"/>
    </row>
    <row r="28" spans="1:29">
      <c r="A28" s="134"/>
      <c r="B28" s="283"/>
      <c r="C28" s="131"/>
      <c r="D28" s="131"/>
      <c r="E28" s="131"/>
      <c r="F28" s="131"/>
      <c r="G28" s="131"/>
      <c r="H28" s="131"/>
      <c r="I28" s="131"/>
      <c r="J28" s="131"/>
      <c r="K28" s="131"/>
      <c r="L28" s="131"/>
      <c r="M28" s="131"/>
      <c r="N28" s="131"/>
      <c r="O28" s="131"/>
      <c r="P28" s="131"/>
      <c r="Q28" s="131"/>
      <c r="R28" s="131"/>
    </row>
    <row r="29" spans="1:29">
      <c r="A29" s="167" t="s">
        <v>431</v>
      </c>
    </row>
  </sheetData>
  <mergeCells count="2">
    <mergeCell ref="A3:A4"/>
    <mergeCell ref="B3:V3"/>
  </mergeCells>
  <hyperlinks>
    <hyperlink ref="Y6" location="Content!B5" display="Back to Content Page"/>
  </hyperlinks>
  <pageMargins left="0.7" right="0.7" top="0.75" bottom="0.75" header="0.3" footer="0.3"/>
  <pageSetup paperSize="9" orientation="portrait" horizontalDpi="4294967295" verticalDpi="4294967295"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zoomScale="89" zoomScaleNormal="89" workbookViewId="0">
      <selection activeCell="A9" sqref="A9"/>
    </sheetView>
  </sheetViews>
  <sheetFormatPr defaultColWidth="9.1796875" defaultRowHeight="15" customHeight="1"/>
  <cols>
    <col min="1" max="1" width="53.1796875" style="289" customWidth="1"/>
    <col min="2" max="22" width="10.7265625" style="289" customWidth="1"/>
    <col min="23" max="25" width="16.7265625" style="289" bestFit="1" customWidth="1"/>
    <col min="26" max="26" width="8.7265625" style="289" customWidth="1"/>
    <col min="27" max="27" width="9.7265625" style="289" customWidth="1"/>
    <col min="28" max="16384" width="9.1796875" style="289"/>
  </cols>
  <sheetData>
    <row r="1" spans="1:19" s="136" customFormat="1" ht="15" customHeight="1">
      <c r="A1" s="136" t="s">
        <v>1980</v>
      </c>
    </row>
    <row r="2" spans="1:19" s="136" customFormat="1" ht="15" customHeight="1">
      <c r="A2" s="1163" t="s">
        <v>1845</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c r="S3" s="7"/>
    </row>
    <row r="4" spans="1:19" ht="15" customHeight="1">
      <c r="A4" s="896" t="s">
        <v>66</v>
      </c>
      <c r="B4" s="897" t="s">
        <v>8</v>
      </c>
      <c r="C4" s="897">
        <v>2915.0523634559481</v>
      </c>
      <c r="D4" s="897">
        <v>3489.9951489533842</v>
      </c>
      <c r="E4" s="897">
        <v>3746.5923389787554</v>
      </c>
      <c r="F4" s="897">
        <v>3770.6175704982966</v>
      </c>
      <c r="G4" s="897">
        <v>4733.6095295500581</v>
      </c>
      <c r="H4" s="897">
        <v>5155.5816210313797</v>
      </c>
      <c r="I4" s="897">
        <v>5204.2624858305608</v>
      </c>
      <c r="J4" s="897">
        <v>5287.3249783108304</v>
      </c>
      <c r="K4" s="897">
        <v>6137.2290985874024</v>
      </c>
      <c r="L4" s="897">
        <v>6992.6217976806311</v>
      </c>
      <c r="M4" s="897">
        <v>7320.8810971908943</v>
      </c>
      <c r="N4" s="897">
        <v>8493.5870021763894</v>
      </c>
      <c r="O4" s="897">
        <v>7687.6423366075769</v>
      </c>
      <c r="P4" s="897">
        <v>9043.3871750805301</v>
      </c>
      <c r="Q4" s="897">
        <v>8851.9023197416082</v>
      </c>
      <c r="S4" s="285" t="s">
        <v>13</v>
      </c>
    </row>
    <row r="5" spans="1:19" ht="15" customHeight="1">
      <c r="A5" s="896" t="s">
        <v>1846</v>
      </c>
      <c r="B5" s="897" t="s">
        <v>8</v>
      </c>
      <c r="C5" s="897">
        <v>3601.676955459001</v>
      </c>
      <c r="D5" s="897">
        <v>4719.7768998986876</v>
      </c>
      <c r="E5" s="897">
        <v>2944.2398554112874</v>
      </c>
      <c r="F5" s="897">
        <v>4097.2790880443199</v>
      </c>
      <c r="G5" s="897">
        <v>4204.8807801236935</v>
      </c>
      <c r="H5" s="897">
        <v>6567.6831561626641</v>
      </c>
      <c r="I5" s="897">
        <v>7745.1153171068545</v>
      </c>
      <c r="J5" s="897">
        <v>11894.438132784895</v>
      </c>
      <c r="K5" s="897">
        <v>8084.5724318606881</v>
      </c>
      <c r="L5" s="897">
        <v>8485.2609881471071</v>
      </c>
      <c r="M5" s="897">
        <v>7731.3718908851997</v>
      </c>
      <c r="N5" s="897">
        <v>13384.326450446119</v>
      </c>
      <c r="O5" s="897">
        <v>16003.107841733789</v>
      </c>
      <c r="P5" s="897">
        <v>17606.107387309541</v>
      </c>
      <c r="Q5" s="897">
        <v>18138.01943248215</v>
      </c>
      <c r="S5" s="499"/>
    </row>
    <row r="6" spans="1:19" ht="15" customHeight="1">
      <c r="A6" s="896" t="s">
        <v>1847</v>
      </c>
      <c r="B6" s="897" t="s">
        <v>8</v>
      </c>
      <c r="C6" s="897">
        <v>2899.1790981335234</v>
      </c>
      <c r="D6" s="897">
        <v>3275.2652206337352</v>
      </c>
      <c r="E6" s="897">
        <v>4179.0203055280117</v>
      </c>
      <c r="F6" s="897">
        <v>4467.4744509944976</v>
      </c>
      <c r="G6" s="897">
        <v>4788.1839580937649</v>
      </c>
      <c r="H6" s="897">
        <v>6730.394851286318</v>
      </c>
      <c r="I6" s="897">
        <v>8306.8123122198504</v>
      </c>
      <c r="J6" s="897">
        <v>7913.4505576008687</v>
      </c>
      <c r="K6" s="897">
        <v>9689.8578901479541</v>
      </c>
      <c r="L6" s="897">
        <v>10171.638266351119</v>
      </c>
      <c r="M6" s="897">
        <v>12142.413702602555</v>
      </c>
      <c r="N6" s="897">
        <v>12856.059790288518</v>
      </c>
      <c r="O6" s="897">
        <v>13399.13852895992</v>
      </c>
      <c r="P6" s="897">
        <v>13511.705593350416</v>
      </c>
      <c r="Q6" s="897">
        <v>12001.268611904941</v>
      </c>
    </row>
    <row r="7" spans="1:19" ht="15" customHeight="1">
      <c r="A7" s="896" t="s">
        <v>1848</v>
      </c>
      <c r="B7" s="897" t="s">
        <v>8</v>
      </c>
      <c r="C7" s="897">
        <v>575.14102180169198</v>
      </c>
      <c r="D7" s="897">
        <v>719.35967919993834</v>
      </c>
      <c r="E7" s="897">
        <v>728.10711794685653</v>
      </c>
      <c r="F7" s="897">
        <v>889.22385553680601</v>
      </c>
      <c r="G7" s="897">
        <v>1077.6628199341683</v>
      </c>
      <c r="H7" s="897">
        <v>999.24623057194469</v>
      </c>
      <c r="I7" s="897">
        <v>1450.4500403273264</v>
      </c>
      <c r="J7" s="897">
        <v>1401.3860386311499</v>
      </c>
      <c r="K7" s="897">
        <v>1479.9474634838323</v>
      </c>
      <c r="L7" s="897">
        <v>1518.0570531175392</v>
      </c>
      <c r="M7" s="897">
        <v>1771.8567013774291</v>
      </c>
      <c r="N7" s="897">
        <v>1971.0736941276771</v>
      </c>
      <c r="O7" s="897">
        <v>2296.5130299251891</v>
      </c>
      <c r="P7" s="897">
        <v>2368.7692672454809</v>
      </c>
      <c r="Q7" s="897">
        <v>2028.5117332138113</v>
      </c>
    </row>
    <row r="8" spans="1:19" ht="15" customHeight="1">
      <c r="A8" s="896" t="s">
        <v>1849</v>
      </c>
      <c r="B8" s="897" t="s">
        <v>8</v>
      </c>
      <c r="C8" s="897">
        <v>900.06648651500655</v>
      </c>
      <c r="D8" s="897">
        <v>704.78618678146211</v>
      </c>
      <c r="E8" s="897">
        <v>967.80522482331537</v>
      </c>
      <c r="F8" s="897">
        <v>1124.515526215293</v>
      </c>
      <c r="G8" s="897">
        <v>1243.8808099535891</v>
      </c>
      <c r="H8" s="897">
        <v>1801.8653452632877</v>
      </c>
      <c r="I8" s="897">
        <v>2112.3144106657801</v>
      </c>
      <c r="J8" s="897">
        <v>2792.8672345949853</v>
      </c>
      <c r="K8" s="897">
        <v>2401.7515918193262</v>
      </c>
      <c r="L8" s="897">
        <v>2583.4707210874508</v>
      </c>
      <c r="M8" s="897">
        <v>3085.6666512766797</v>
      </c>
      <c r="N8" s="897">
        <v>3469.0557813098771</v>
      </c>
      <c r="O8" s="897">
        <v>4677.9378236492903</v>
      </c>
      <c r="P8" s="897">
        <v>6910.8909770070395</v>
      </c>
      <c r="Q8" s="897">
        <v>8828.552164503948</v>
      </c>
    </row>
    <row r="9" spans="1:19" ht="15" customHeight="1">
      <c r="A9" s="896" t="s">
        <v>1850</v>
      </c>
      <c r="B9" s="897" t="s">
        <v>8</v>
      </c>
      <c r="C9" s="897">
        <v>3510.7712692678474</v>
      </c>
      <c r="D9" s="897">
        <v>4150.7902171734713</v>
      </c>
      <c r="E9" s="897">
        <v>4708.0552137176346</v>
      </c>
      <c r="F9" s="897">
        <v>5342.3609488924194</v>
      </c>
      <c r="G9" s="897">
        <v>5956.2642091133466</v>
      </c>
      <c r="H9" s="897">
        <v>6730.781273059999</v>
      </c>
      <c r="I9" s="897">
        <v>7732.3418766543437</v>
      </c>
      <c r="J9" s="897">
        <v>8571.3992963634028</v>
      </c>
      <c r="K9" s="897">
        <v>9503.7536959909157</v>
      </c>
      <c r="L9" s="897">
        <v>10564.958198777571</v>
      </c>
      <c r="M9" s="897">
        <v>11739.860517422034</v>
      </c>
      <c r="N9" s="897">
        <v>13052.35333383203</v>
      </c>
      <c r="O9" s="897">
        <v>15926.621859645833</v>
      </c>
      <c r="P9" s="897">
        <v>19499.296356050676</v>
      </c>
      <c r="Q9" s="897">
        <v>20120.518800964946</v>
      </c>
    </row>
    <row r="10" spans="1:19" ht="15" customHeight="1">
      <c r="A10" s="896" t="s">
        <v>1851</v>
      </c>
      <c r="B10" s="897" t="s">
        <v>8</v>
      </c>
      <c r="C10" s="897">
        <v>1224.6297227350904</v>
      </c>
      <c r="D10" s="897">
        <v>1439.3611294434502</v>
      </c>
      <c r="E10" s="897">
        <v>1924.2813792368875</v>
      </c>
      <c r="F10" s="897">
        <v>2374.3197469661754</v>
      </c>
      <c r="G10" s="897">
        <v>2629.4233927968116</v>
      </c>
      <c r="H10" s="897">
        <v>2502.0016167178155</v>
      </c>
      <c r="I10" s="897">
        <v>2566.2750043995416</v>
      </c>
      <c r="J10" s="897">
        <v>3237.1699077460557</v>
      </c>
      <c r="K10" s="897">
        <v>3847.1968155600052</v>
      </c>
      <c r="L10" s="897">
        <v>4182.2798563386277</v>
      </c>
      <c r="M10" s="897">
        <v>4545.736724262948</v>
      </c>
      <c r="N10" s="897">
        <v>4946.0149743209649</v>
      </c>
      <c r="O10" s="897">
        <v>5688.4870941236422</v>
      </c>
      <c r="P10" s="897">
        <v>6745.3878761848928</v>
      </c>
      <c r="Q10" s="897">
        <v>7086.5610455383085</v>
      </c>
    </row>
    <row r="11" spans="1:19" ht="15" customHeight="1">
      <c r="A11" s="896" t="s">
        <v>1852</v>
      </c>
      <c r="B11" s="897" t="s">
        <v>8</v>
      </c>
      <c r="C11" s="897">
        <v>3773.2918494521414</v>
      </c>
      <c r="D11" s="897">
        <v>4210.0226259490837</v>
      </c>
      <c r="E11" s="897">
        <v>5042.0613420577156</v>
      </c>
      <c r="F11" s="897">
        <v>5539.3635002540932</v>
      </c>
      <c r="G11" s="897">
        <v>5967.0247677445395</v>
      </c>
      <c r="H11" s="897">
        <v>6592.8398636537622</v>
      </c>
      <c r="I11" s="897">
        <v>8284.2479923857263</v>
      </c>
      <c r="J11" s="897">
        <v>8358.5319238470383</v>
      </c>
      <c r="K11" s="897">
        <v>10140.553235873595</v>
      </c>
      <c r="L11" s="897">
        <v>11576.245946484052</v>
      </c>
      <c r="M11" s="897">
        <v>12566.630757612937</v>
      </c>
      <c r="N11" s="897">
        <v>14043.290364025748</v>
      </c>
      <c r="O11" s="897">
        <v>16853.450785204252</v>
      </c>
      <c r="P11" s="897">
        <v>17742.354847674582</v>
      </c>
      <c r="Q11" s="897">
        <v>18685.606831555539</v>
      </c>
    </row>
    <row r="12" spans="1:19" ht="15" customHeight="1">
      <c r="A12" s="896" t="s">
        <v>1853</v>
      </c>
      <c r="B12" s="897" t="s">
        <v>8</v>
      </c>
      <c r="C12" s="897">
        <v>2897.3244602108789</v>
      </c>
      <c r="D12" s="897">
        <v>3204.0957507994176</v>
      </c>
      <c r="E12" s="897">
        <v>3618.1819015958868</v>
      </c>
      <c r="F12" s="897">
        <v>3810.838165654266</v>
      </c>
      <c r="G12" s="897">
        <v>4064.7450800681236</v>
      </c>
      <c r="H12" s="897">
        <v>4365.8904513573416</v>
      </c>
      <c r="I12" s="897">
        <v>5484.5978303237725</v>
      </c>
      <c r="J12" s="897">
        <v>6231.4769543864686</v>
      </c>
      <c r="K12" s="897">
        <v>7537.8396779519835</v>
      </c>
      <c r="L12" s="897">
        <v>8980.9952596019411</v>
      </c>
      <c r="M12" s="897">
        <v>8654.9112770394477</v>
      </c>
      <c r="N12" s="897">
        <v>11615.917010045427</v>
      </c>
      <c r="O12" s="897">
        <v>13753.235199994815</v>
      </c>
      <c r="P12" s="897">
        <v>15081.248010960922</v>
      </c>
      <c r="Q12" s="897">
        <v>16521.128912297674</v>
      </c>
    </row>
    <row r="13" spans="1:19" ht="15" customHeight="1">
      <c r="A13" s="896" t="s">
        <v>1854</v>
      </c>
      <c r="B13" s="897" t="s">
        <v>8</v>
      </c>
      <c r="C13" s="897">
        <v>5279.1712900470375</v>
      </c>
      <c r="D13" s="897">
        <v>5575.8394438892292</v>
      </c>
      <c r="E13" s="897">
        <v>6037.0524161229787</v>
      </c>
      <c r="F13" s="897">
        <v>6943.4025438691888</v>
      </c>
      <c r="G13" s="897">
        <v>6757.6692244010537</v>
      </c>
      <c r="H13" s="897">
        <v>7475.2361020296939</v>
      </c>
      <c r="I13" s="897">
        <v>8174.5816655347116</v>
      </c>
      <c r="J13" s="897">
        <v>9285.0697135814844</v>
      </c>
      <c r="K13" s="897">
        <v>10471.410175634037</v>
      </c>
      <c r="L13" s="897">
        <v>11342.110003034355</v>
      </c>
      <c r="M13" s="897">
        <v>13743.217842555327</v>
      </c>
      <c r="N13" s="897">
        <v>15286.013575488696</v>
      </c>
      <c r="O13" s="897">
        <v>17128.387054347491</v>
      </c>
      <c r="P13" s="897">
        <v>20273.489627417326</v>
      </c>
      <c r="Q13" s="897">
        <v>21889.573667956138</v>
      </c>
    </row>
    <row r="14" spans="1:19" s="901" customFormat="1" ht="15" customHeight="1">
      <c r="A14" s="898" t="s">
        <v>1855</v>
      </c>
      <c r="B14" s="897" t="s">
        <v>8</v>
      </c>
      <c r="C14" s="897">
        <v>27576.304517078162</v>
      </c>
      <c r="D14" s="897">
        <v>31489.29230272186</v>
      </c>
      <c r="E14" s="897">
        <v>33895.397095419328</v>
      </c>
      <c r="F14" s="897">
        <v>38359.395396925356</v>
      </c>
      <c r="G14" s="897">
        <v>41423.344571779147</v>
      </c>
      <c r="H14" s="897">
        <v>48921.520511134207</v>
      </c>
      <c r="I14" s="900">
        <v>57060.998935448479</v>
      </c>
      <c r="J14" s="900">
        <v>64973.114737847187</v>
      </c>
      <c r="K14" s="900">
        <v>69294.112076909732</v>
      </c>
      <c r="L14" s="900">
        <v>76397.638090620385</v>
      </c>
      <c r="M14" s="900">
        <v>83302.547162225455</v>
      </c>
      <c r="N14" s="900">
        <v>99117.691976061455</v>
      </c>
      <c r="O14" s="900">
        <v>113414.52155419182</v>
      </c>
      <c r="P14" s="900">
        <v>128782.63711828143</v>
      </c>
      <c r="Q14" s="900">
        <v>134151.64352015904</v>
      </c>
    </row>
    <row r="15" spans="1:19" s="903" customFormat="1" ht="15" customHeight="1">
      <c r="A15" s="896" t="s">
        <v>1856</v>
      </c>
      <c r="B15" s="897" t="s">
        <v>8</v>
      </c>
      <c r="C15" s="897">
        <v>2353.1698545615</v>
      </c>
      <c r="D15" s="897">
        <v>3038.5613326680004</v>
      </c>
      <c r="E15" s="897">
        <v>2505.8941129596001</v>
      </c>
      <c r="F15" s="897">
        <v>3502.3142072521996</v>
      </c>
      <c r="G15" s="897">
        <v>3863.7232265017169</v>
      </c>
      <c r="H15" s="897">
        <v>4133.4773894053787</v>
      </c>
      <c r="I15" s="902">
        <v>4521.8955255000001</v>
      </c>
      <c r="J15" s="902">
        <v>5137.3924017500003</v>
      </c>
      <c r="K15" s="902">
        <v>5920.0686657499991</v>
      </c>
      <c r="L15" s="902">
        <v>6201.5503642800004</v>
      </c>
      <c r="M15" s="902">
        <v>6805.0159896799996</v>
      </c>
      <c r="N15" s="902">
        <v>7744.9161376481998</v>
      </c>
      <c r="O15" s="902">
        <v>9402.5344450600005</v>
      </c>
      <c r="P15" s="902">
        <v>10718.416248999998</v>
      </c>
      <c r="Q15" s="902">
        <v>12466.870625975</v>
      </c>
    </row>
    <row r="16" spans="1:19" s="901" customFormat="1" ht="15" customHeight="1">
      <c r="A16" s="898" t="s">
        <v>1857</v>
      </c>
      <c r="B16" s="899" t="s">
        <v>8</v>
      </c>
      <c r="C16" s="899">
        <v>29929.474371639662</v>
      </c>
      <c r="D16" s="899">
        <v>34527.85363538986</v>
      </c>
      <c r="E16" s="899">
        <v>36401.291208378927</v>
      </c>
      <c r="F16" s="899">
        <v>41861.709604177559</v>
      </c>
      <c r="G16" s="899">
        <v>45287.067798280863</v>
      </c>
      <c r="H16" s="899">
        <v>53054.997900539587</v>
      </c>
      <c r="I16" s="900">
        <v>61582.894460948475</v>
      </c>
      <c r="J16" s="900">
        <v>70110.50713959719</v>
      </c>
      <c r="K16" s="900">
        <v>75214.180742659737</v>
      </c>
      <c r="L16" s="900">
        <v>82599.188454900388</v>
      </c>
      <c r="M16" s="900">
        <v>90107.563151905459</v>
      </c>
      <c r="N16" s="900">
        <v>106862.60811370965</v>
      </c>
      <c r="O16" s="900">
        <v>122817.05599925181</v>
      </c>
      <c r="P16" s="900">
        <v>139501.05336728142</v>
      </c>
      <c r="Q16" s="900">
        <v>146618.51414613402</v>
      </c>
    </row>
    <row r="18" spans="1:1" ht="15" customHeight="1">
      <c r="A18" s="289" t="s">
        <v>1981</v>
      </c>
    </row>
  </sheetData>
  <mergeCells count="2">
    <mergeCell ref="A2:A3"/>
    <mergeCell ref="B2:Q2"/>
  </mergeCells>
  <hyperlinks>
    <hyperlink ref="S4" location="'Content Page'!A1" display="Back to Content Page"/>
  </hyperlinks>
  <pageMargins left="0.7" right="0.7" top="0.75" bottom="0.75" header="0.3" footer="0.3"/>
  <pageSetup orientation="portrait" horizontalDpi="1200" verticalDpi="1200"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6"/>
  <sheetViews>
    <sheetView zoomScale="95" zoomScaleNormal="95" workbookViewId="0">
      <selection activeCell="A9" sqref="A9"/>
    </sheetView>
  </sheetViews>
  <sheetFormatPr defaultColWidth="9.1796875" defaultRowHeight="15" customHeight="1"/>
  <cols>
    <col min="1" max="1" width="53.36328125" style="289" customWidth="1"/>
    <col min="2" max="17" width="9.7265625" style="289" customWidth="1"/>
    <col min="18" max="22" width="10.7265625" style="289" customWidth="1"/>
    <col min="23" max="25" width="16.7265625" style="289" bestFit="1" customWidth="1"/>
    <col min="26" max="26" width="8.7265625" style="289" customWidth="1"/>
    <col min="27" max="27" width="9.7265625" style="289" customWidth="1"/>
    <col min="28" max="16384" width="9.1796875" style="289"/>
  </cols>
  <sheetData>
    <row r="1" spans="1:19" s="136" customFormat="1" ht="15" customHeight="1">
      <c r="A1" s="136" t="s">
        <v>1982</v>
      </c>
    </row>
    <row r="2" spans="1:19" s="136" customFormat="1" ht="15" customHeight="1">
      <c r="A2" s="1163" t="s">
        <v>1845</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c r="S3" s="7"/>
    </row>
    <row r="4" spans="1:19" ht="15" customHeight="1">
      <c r="A4" s="896" t="s">
        <v>66</v>
      </c>
      <c r="B4" s="913" t="s">
        <v>8</v>
      </c>
      <c r="C4" s="913">
        <v>10.57085934647494</v>
      </c>
      <c r="D4" s="913">
        <v>11.083117128839753</v>
      </c>
      <c r="E4" s="913">
        <v>11.053395623103865</v>
      </c>
      <c r="F4" s="913">
        <v>9.8297106392884519</v>
      </c>
      <c r="G4" s="913">
        <v>11.427395780047577</v>
      </c>
      <c r="H4" s="913">
        <v>10.538473798781467</v>
      </c>
      <c r="I4" s="913">
        <v>9.1205246717079014</v>
      </c>
      <c r="J4" s="913">
        <v>8.1377120361923101</v>
      </c>
      <c r="K4" s="913">
        <v>8.8567829425040827</v>
      </c>
      <c r="L4" s="913">
        <v>9.1529292952567598</v>
      </c>
      <c r="M4" s="913">
        <v>8.7883040154030692</v>
      </c>
      <c r="N4" s="913">
        <v>8.5691936856517312</v>
      </c>
      <c r="O4" s="913">
        <v>6.7783580367477558</v>
      </c>
      <c r="P4" s="913">
        <v>7.0222099635796091</v>
      </c>
      <c r="Q4" s="913">
        <v>6.5984300210317066</v>
      </c>
      <c r="S4" s="285" t="s">
        <v>13</v>
      </c>
    </row>
    <row r="5" spans="1:19" ht="15" customHeight="1">
      <c r="A5" s="896" t="s">
        <v>1846</v>
      </c>
      <c r="B5" s="913" t="s">
        <v>8</v>
      </c>
      <c r="C5" s="913">
        <v>13.060767272962416</v>
      </c>
      <c r="D5" s="913">
        <v>14.988513728810352</v>
      </c>
      <c r="E5" s="913">
        <v>8.6862527296049166</v>
      </c>
      <c r="F5" s="913">
        <v>10.681292146676356</v>
      </c>
      <c r="G5" s="913">
        <v>10.150992933072791</v>
      </c>
      <c r="H5" s="913">
        <v>13.424936689504374</v>
      </c>
      <c r="I5" s="913">
        <v>13.573395947499426</v>
      </c>
      <c r="J5" s="913">
        <v>18.306707598637441</v>
      </c>
      <c r="K5" s="913">
        <v>11.667040949868293</v>
      </c>
      <c r="L5" s="913">
        <v>11.106705914235421</v>
      </c>
      <c r="M5" s="913">
        <v>9.2810750142236742</v>
      </c>
      <c r="N5" s="913">
        <v>13.503468637746984</v>
      </c>
      <c r="O5" s="913">
        <v>14.110281137223835</v>
      </c>
      <c r="P5" s="913">
        <v>13.671180976934858</v>
      </c>
      <c r="Q5" s="913">
        <v>13.520534640156342</v>
      </c>
      <c r="S5" s="499"/>
    </row>
    <row r="6" spans="1:19" ht="15" customHeight="1">
      <c r="A6" s="896" t="s">
        <v>1847</v>
      </c>
      <c r="B6" s="913" t="s">
        <v>8</v>
      </c>
      <c r="C6" s="913">
        <v>10.513298097422897</v>
      </c>
      <c r="D6" s="913">
        <v>10.401203015764915</v>
      </c>
      <c r="E6" s="913">
        <v>12.329167567394482</v>
      </c>
      <c r="F6" s="913">
        <v>11.646363048132354</v>
      </c>
      <c r="G6" s="913">
        <v>11.559143781344625</v>
      </c>
      <c r="H6" s="913">
        <v>13.757534068783746</v>
      </c>
      <c r="I6" s="913">
        <v>14.557775831469611</v>
      </c>
      <c r="J6" s="913">
        <v>12.17957702894493</v>
      </c>
      <c r="K6" s="913">
        <v>13.983667009677756</v>
      </c>
      <c r="L6" s="913">
        <v>13.314074257486668</v>
      </c>
      <c r="M6" s="913">
        <v>14.576281417849223</v>
      </c>
      <c r="N6" s="913">
        <v>12.97049954855029</v>
      </c>
      <c r="O6" s="913">
        <v>11.81430591545328</v>
      </c>
      <c r="P6" s="913">
        <v>10.491869009438348</v>
      </c>
      <c r="Q6" s="913">
        <v>8.9460466506334715</v>
      </c>
    </row>
    <row r="7" spans="1:19" ht="15" customHeight="1">
      <c r="A7" s="896" t="s">
        <v>1848</v>
      </c>
      <c r="B7" s="913" t="s">
        <v>8</v>
      </c>
      <c r="C7" s="913">
        <v>2.0856348661420672</v>
      </c>
      <c r="D7" s="913">
        <v>2.2844580700143537</v>
      </c>
      <c r="E7" s="913">
        <v>2.1481002741969761</v>
      </c>
      <c r="F7" s="913">
        <v>2.3181383500327031</v>
      </c>
      <c r="G7" s="913">
        <v>2.6015833126819925</v>
      </c>
      <c r="H7" s="913">
        <v>2.0425494141060536</v>
      </c>
      <c r="I7" s="913">
        <v>2.541928931121904</v>
      </c>
      <c r="J7" s="913">
        <v>2.1568706445511303</v>
      </c>
      <c r="K7" s="913">
        <v>2.1357477845177297</v>
      </c>
      <c r="L7" s="913">
        <v>1.98704710126885</v>
      </c>
      <c r="M7" s="913">
        <v>2.1270138329946517</v>
      </c>
      <c r="N7" s="913">
        <v>1.9886194430392141</v>
      </c>
      <c r="O7" s="913">
        <v>2.024884466693154</v>
      </c>
      <c r="P7" s="913">
        <v>1.8393545281029353</v>
      </c>
      <c r="Q7" s="913">
        <v>1.5121035270126868</v>
      </c>
    </row>
    <row r="8" spans="1:19" ht="15" customHeight="1">
      <c r="A8" s="896" t="s">
        <v>1849</v>
      </c>
      <c r="B8" s="913" t="s">
        <v>8</v>
      </c>
      <c r="C8" s="913">
        <v>3.26391263179441</v>
      </c>
      <c r="D8" s="913">
        <v>2.2381772826331257</v>
      </c>
      <c r="E8" s="913">
        <v>2.8552703545523763</v>
      </c>
      <c r="F8" s="913">
        <v>2.9315256785966626</v>
      </c>
      <c r="G8" s="913">
        <v>3.0028497766474866</v>
      </c>
      <c r="H8" s="913">
        <v>3.6831752701823635</v>
      </c>
      <c r="I8" s="913">
        <v>3.7018531923273597</v>
      </c>
      <c r="J8" s="913">
        <v>4.2984967641825627</v>
      </c>
      <c r="K8" s="913">
        <v>3.4660254960098418</v>
      </c>
      <c r="L8" s="913">
        <v>3.3816107220788969</v>
      </c>
      <c r="M8" s="913">
        <v>3.7041684274882685</v>
      </c>
      <c r="N8" s="913">
        <v>3.4999359974480746</v>
      </c>
      <c r="O8" s="913">
        <v>4.1246374446098368</v>
      </c>
      <c r="P8" s="913">
        <v>5.3663219915738161</v>
      </c>
      <c r="Q8" s="913">
        <v>6.5810242296265846</v>
      </c>
    </row>
    <row r="9" spans="1:19" ht="15" customHeight="1">
      <c r="A9" s="896" t="s">
        <v>1850</v>
      </c>
      <c r="B9" s="913" t="s">
        <v>8</v>
      </c>
      <c r="C9" s="913">
        <v>12.731115828422936</v>
      </c>
      <c r="D9" s="913">
        <v>13.181592578422876</v>
      </c>
      <c r="E9" s="913">
        <v>13.889954439725056</v>
      </c>
      <c r="F9" s="913">
        <v>13.927125007086605</v>
      </c>
      <c r="G9" s="913">
        <v>14.379003604579104</v>
      </c>
      <c r="H9" s="913">
        <v>13.758323949739296</v>
      </c>
      <c r="I9" s="913">
        <v>13.551010358934878</v>
      </c>
      <c r="J9" s="913">
        <v>13.192224708553976</v>
      </c>
      <c r="K9" s="913">
        <v>13.715095570374974</v>
      </c>
      <c r="L9" s="913">
        <v>13.828906839038352</v>
      </c>
      <c r="M9" s="913">
        <v>14.093039069453109</v>
      </c>
      <c r="N9" s="913">
        <v>13.168540422616365</v>
      </c>
      <c r="O9" s="913">
        <v>14.042841817249796</v>
      </c>
      <c r="P9" s="913">
        <v>15.141246360828434</v>
      </c>
      <c r="Q9" s="913">
        <v>14.998339396372307</v>
      </c>
    </row>
    <row r="10" spans="1:19" ht="15" customHeight="1">
      <c r="A10" s="896" t="s">
        <v>1851</v>
      </c>
      <c r="B10" s="913" t="s">
        <v>8</v>
      </c>
      <c r="C10" s="913">
        <v>4.4408768476453044</v>
      </c>
      <c r="D10" s="913">
        <v>4.5709542012128201</v>
      </c>
      <c r="E10" s="913">
        <v>5.6771170841274419</v>
      </c>
      <c r="F10" s="913">
        <v>6.1896693688672828</v>
      </c>
      <c r="G10" s="913">
        <v>6.3476849104748112</v>
      </c>
      <c r="H10" s="913">
        <v>5.1143169520832386</v>
      </c>
      <c r="I10" s="913">
        <v>4.4974239012231401</v>
      </c>
      <c r="J10" s="913">
        <v>4.9823221817321723</v>
      </c>
      <c r="K10" s="913">
        <v>5.55198226840686</v>
      </c>
      <c r="L10" s="913">
        <v>5.4743575336422623</v>
      </c>
      <c r="M10" s="913">
        <v>5.4569000338134526</v>
      </c>
      <c r="N10" s="913">
        <v>4.9900425198717384</v>
      </c>
      <c r="O10" s="913">
        <v>5.0156602665784424</v>
      </c>
      <c r="P10" s="913">
        <v>5.2378084710204673</v>
      </c>
      <c r="Q10" s="913">
        <v>5.2825003552590903</v>
      </c>
    </row>
    <row r="11" spans="1:19" ht="15" customHeight="1">
      <c r="A11" s="896" t="s">
        <v>1852</v>
      </c>
      <c r="B11" s="913" t="s">
        <v>8</v>
      </c>
      <c r="C11" s="913">
        <v>13.683094655106235</v>
      </c>
      <c r="D11" s="913">
        <v>13.369695912744215</v>
      </c>
      <c r="E11" s="913">
        <v>14.875357051766494</v>
      </c>
      <c r="F11" s="913">
        <v>14.440695539998249</v>
      </c>
      <c r="G11" s="913">
        <v>14.404980644198751</v>
      </c>
      <c r="H11" s="913">
        <v>13.476359268419053</v>
      </c>
      <c r="I11" s="913">
        <v>14.518231623945921</v>
      </c>
      <c r="J11" s="913">
        <v>12.864600931588321</v>
      </c>
      <c r="K11" s="913">
        <v>14.634076304518581</v>
      </c>
      <c r="L11" s="913">
        <v>15.152622824219627</v>
      </c>
      <c r="M11" s="913">
        <v>15.085530017636037</v>
      </c>
      <c r="N11" s="913">
        <v>14.168298397643717</v>
      </c>
      <c r="O11" s="913">
        <v>14.860046627407694</v>
      </c>
      <c r="P11" s="913">
        <v>13.776977428548056</v>
      </c>
      <c r="Q11" s="913">
        <v>13.928720022537512</v>
      </c>
    </row>
    <row r="12" spans="1:19" ht="15" customHeight="1">
      <c r="A12" s="896" t="s">
        <v>1853</v>
      </c>
      <c r="B12" s="913" t="s">
        <v>8</v>
      </c>
      <c r="C12" s="913">
        <v>10.506572620767765</v>
      </c>
      <c r="D12" s="913">
        <v>10.175191363454246</v>
      </c>
      <c r="E12" s="913">
        <v>10.674552333493248</v>
      </c>
      <c r="F12" s="913">
        <v>9.9345626442269701</v>
      </c>
      <c r="G12" s="913">
        <v>9.812691664780127</v>
      </c>
      <c r="H12" s="913">
        <v>8.924273828250481</v>
      </c>
      <c r="I12" s="913">
        <v>9.6118153075594517</v>
      </c>
      <c r="J12" s="913">
        <v>9.5908545858224024</v>
      </c>
      <c r="K12" s="913">
        <v>10.878037761109795</v>
      </c>
      <c r="L12" s="913">
        <v>11.755592822056851</v>
      </c>
      <c r="M12" s="913">
        <v>10.389731853198507</v>
      </c>
      <c r="N12" s="913">
        <v>11.719317488598161</v>
      </c>
      <c r="O12" s="913">
        <v>12.126520494488206</v>
      </c>
      <c r="P12" s="913">
        <v>11.710622136980648</v>
      </c>
      <c r="Q12" s="913">
        <v>12.315263890013419</v>
      </c>
    </row>
    <row r="13" spans="1:19" ht="15" customHeight="1">
      <c r="A13" s="896" t="s">
        <v>1854</v>
      </c>
      <c r="B13" s="913" t="s">
        <v>8</v>
      </c>
      <c r="C13" s="913">
        <v>19.143867833261037</v>
      </c>
      <c r="D13" s="913">
        <v>17.707096718103337</v>
      </c>
      <c r="E13" s="913">
        <v>17.810832542035136</v>
      </c>
      <c r="F13" s="913">
        <v>18.100917577094364</v>
      </c>
      <c r="G13" s="913">
        <v>16.313673592172737</v>
      </c>
      <c r="H13" s="913">
        <v>15.280056760149924</v>
      </c>
      <c r="I13" s="913">
        <v>14.326040234210391</v>
      </c>
      <c r="J13" s="913">
        <v>14.290633519794735</v>
      </c>
      <c r="K13" s="913">
        <v>15.111543913012101</v>
      </c>
      <c r="L13" s="913">
        <v>14.84615269071632</v>
      </c>
      <c r="M13" s="913">
        <v>16.497956317940005</v>
      </c>
      <c r="N13" s="913">
        <v>15.422083858833718</v>
      </c>
      <c r="O13" s="913">
        <v>15.102463793547983</v>
      </c>
      <c r="P13" s="913">
        <v>15.742409132992814</v>
      </c>
      <c r="Q13" s="913">
        <v>16.317037267356906</v>
      </c>
    </row>
    <row r="14" spans="1:19" s="901" customFormat="1" ht="15" customHeight="1">
      <c r="A14" s="898" t="s">
        <v>1855</v>
      </c>
      <c r="B14" s="914" t="s">
        <v>8</v>
      </c>
      <c r="C14" s="914">
        <v>100</v>
      </c>
      <c r="D14" s="914">
        <v>100</v>
      </c>
      <c r="E14" s="914">
        <v>100</v>
      </c>
      <c r="F14" s="914">
        <v>100</v>
      </c>
      <c r="G14" s="914">
        <v>100</v>
      </c>
      <c r="H14" s="914">
        <v>100</v>
      </c>
      <c r="I14" s="915">
        <v>100</v>
      </c>
      <c r="J14" s="915">
        <v>100</v>
      </c>
      <c r="K14" s="915">
        <v>100</v>
      </c>
      <c r="L14" s="915">
        <v>100</v>
      </c>
      <c r="M14" s="915">
        <v>100</v>
      </c>
      <c r="N14" s="915">
        <v>100</v>
      </c>
      <c r="O14" s="915">
        <v>100</v>
      </c>
      <c r="P14" s="915">
        <v>100</v>
      </c>
      <c r="Q14" s="915">
        <v>100</v>
      </c>
    </row>
    <row r="16" spans="1:19" ht="15" customHeight="1">
      <c r="A16" s="287" t="s">
        <v>1932</v>
      </c>
    </row>
  </sheetData>
  <mergeCells count="2">
    <mergeCell ref="A2:A3"/>
    <mergeCell ref="B2:Q2"/>
  </mergeCells>
  <hyperlinks>
    <hyperlink ref="S4" location="'Content Page'!A1" display="Back to Content Page"/>
  </hyperlinks>
  <pageMargins left="0.7" right="0.7" top="0.75" bottom="0.75" header="0.3" footer="0.3"/>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
  <sheetViews>
    <sheetView topLeftCell="B1" zoomScale="93" zoomScaleNormal="93" workbookViewId="0">
      <selection activeCell="A9" sqref="A9"/>
    </sheetView>
  </sheetViews>
  <sheetFormatPr defaultColWidth="9.1796875" defaultRowHeight="15" customHeight="1"/>
  <cols>
    <col min="1" max="1" width="53.36328125" style="289" customWidth="1"/>
    <col min="2" max="17" width="10.7265625" style="289" customWidth="1"/>
    <col min="18" max="23" width="9.7265625" style="289" customWidth="1"/>
    <col min="24" max="25" width="17.36328125" style="289" bestFit="1" customWidth="1"/>
    <col min="26" max="16384" width="9.1796875" style="289"/>
  </cols>
  <sheetData>
    <row r="1" spans="1:19" s="136" customFormat="1" ht="15" customHeight="1">
      <c r="A1" s="136" t="s">
        <v>1983</v>
      </c>
    </row>
    <row r="2" spans="1:19" s="136" customFormat="1" ht="15" customHeight="1">
      <c r="A2" s="1163" t="s">
        <v>1888</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c r="S3" s="7"/>
    </row>
    <row r="4" spans="1:19" ht="15" customHeight="1">
      <c r="A4" s="896" t="s">
        <v>1889</v>
      </c>
      <c r="B4" s="897" t="s">
        <v>8</v>
      </c>
      <c r="C4" s="897">
        <v>19750.161084989104</v>
      </c>
      <c r="D4" s="897">
        <v>21796.650657309674</v>
      </c>
      <c r="E4" s="897">
        <v>24533.832018071211</v>
      </c>
      <c r="F4" s="897">
        <v>25916.18750678487</v>
      </c>
      <c r="G4" s="897">
        <v>26734.33310172896</v>
      </c>
      <c r="H4" s="897">
        <v>30340.495958193584</v>
      </c>
      <c r="I4" s="897">
        <v>35169.349543426208</v>
      </c>
      <c r="J4" s="897">
        <v>44077.795307596549</v>
      </c>
      <c r="K4" s="897">
        <v>53005.063917922453</v>
      </c>
      <c r="L4" s="897">
        <v>52219.566915054646</v>
      </c>
      <c r="M4" s="897">
        <v>59816.861089618724</v>
      </c>
      <c r="N4" s="897">
        <v>69513.734021638826</v>
      </c>
      <c r="O4" s="897">
        <v>79551.923788217944</v>
      </c>
      <c r="P4" s="897">
        <v>86108.614123732157</v>
      </c>
      <c r="Q4" s="897">
        <v>91615.554513741386</v>
      </c>
      <c r="S4" s="285" t="s">
        <v>13</v>
      </c>
    </row>
    <row r="5" spans="1:19" ht="15" customHeight="1">
      <c r="A5" s="896" t="s">
        <v>1890</v>
      </c>
      <c r="B5" s="897" t="s">
        <v>8</v>
      </c>
      <c r="C5" s="897">
        <v>6970.0908260852675</v>
      </c>
      <c r="D5" s="897">
        <v>7613.2140822389529</v>
      </c>
      <c r="E5" s="897">
        <v>8283.1287010471551</v>
      </c>
      <c r="F5" s="897">
        <v>8693.2353382690835</v>
      </c>
      <c r="G5" s="897">
        <v>8905.4824173449852</v>
      </c>
      <c r="H5" s="897">
        <v>10526.463329207045</v>
      </c>
      <c r="I5" s="897">
        <v>14694.846105099032</v>
      </c>
      <c r="J5" s="897">
        <v>15281.53997127388</v>
      </c>
      <c r="K5" s="897">
        <v>17944.992840788571</v>
      </c>
      <c r="L5" s="897">
        <v>21107.476536407186</v>
      </c>
      <c r="M5" s="897">
        <v>20895.000550109849</v>
      </c>
      <c r="N5" s="897">
        <v>26684.460419637242</v>
      </c>
      <c r="O5" s="897">
        <v>31882.031479624111</v>
      </c>
      <c r="P5" s="897">
        <v>36487.602223432033</v>
      </c>
      <c r="Q5" s="897">
        <v>39783.215232236515</v>
      </c>
      <c r="S5" s="499"/>
    </row>
    <row r="6" spans="1:19" ht="15" customHeight="1">
      <c r="A6" s="896" t="s">
        <v>1891</v>
      </c>
      <c r="B6" s="897" t="s">
        <v>8</v>
      </c>
      <c r="C6" s="897">
        <v>5191.3899782615335</v>
      </c>
      <c r="D6" s="897">
        <v>5851.3762966037411</v>
      </c>
      <c r="E6" s="897">
        <v>6973.2625234974766</v>
      </c>
      <c r="F6" s="897">
        <v>8219.8824646310459</v>
      </c>
      <c r="G6" s="897">
        <v>9584.0309615619772</v>
      </c>
      <c r="H6" s="897">
        <v>10076.397410767615</v>
      </c>
      <c r="I6" s="897">
        <v>15004.257118447113</v>
      </c>
      <c r="J6" s="897">
        <v>19514.132209026448</v>
      </c>
      <c r="K6" s="897">
        <v>19896.666909164254</v>
      </c>
      <c r="L6" s="897">
        <v>19926.550626701315</v>
      </c>
      <c r="M6" s="897">
        <v>20161.959527558567</v>
      </c>
      <c r="N6" s="897">
        <v>28557.074709597004</v>
      </c>
      <c r="O6" s="897">
        <v>30944.578341779452</v>
      </c>
      <c r="P6" s="897">
        <v>46009.467184957692</v>
      </c>
      <c r="Q6" s="897">
        <v>50122.711253650094</v>
      </c>
    </row>
    <row r="7" spans="1:19" ht="15" customHeight="1">
      <c r="A7" s="896" t="s">
        <v>1892</v>
      </c>
      <c r="B7" s="897" t="s">
        <v>8</v>
      </c>
      <c r="C7" s="897">
        <v>12573.708671082968</v>
      </c>
      <c r="D7" s="897">
        <v>16298.892245557399</v>
      </c>
      <c r="E7" s="897">
        <v>16184.97135245308</v>
      </c>
      <c r="F7" s="897">
        <v>16991.110380458849</v>
      </c>
      <c r="G7" s="897">
        <v>18678.35300203439</v>
      </c>
      <c r="H7" s="897">
        <v>24565.615213536305</v>
      </c>
      <c r="I7" s="897">
        <v>31088.484578792166</v>
      </c>
      <c r="J7" s="897">
        <v>38108.052305092751</v>
      </c>
      <c r="K7" s="897">
        <v>39372.187245174588</v>
      </c>
      <c r="L7" s="897">
        <v>39447.129176957678</v>
      </c>
      <c r="M7" s="897">
        <v>41022.509958608862</v>
      </c>
      <c r="N7" s="897">
        <v>46391.213507564586</v>
      </c>
      <c r="O7" s="897">
        <v>52241.48175171145</v>
      </c>
      <c r="P7" s="897">
        <v>58338.992167559321</v>
      </c>
      <c r="Q7" s="897">
        <v>64684.931909916733</v>
      </c>
    </row>
    <row r="8" spans="1:19" ht="15" customHeight="1">
      <c r="A8" s="896" t="s">
        <v>1893</v>
      </c>
      <c r="B8" s="897" t="s">
        <v>8</v>
      </c>
      <c r="C8" s="897">
        <v>14555.876188779208</v>
      </c>
      <c r="D8" s="897">
        <v>17032.279646319908</v>
      </c>
      <c r="E8" s="897">
        <v>19573.903386689995</v>
      </c>
      <c r="F8" s="897">
        <v>17958.706085966285</v>
      </c>
      <c r="G8" s="897">
        <v>18615.131684389449</v>
      </c>
      <c r="H8" s="897">
        <v>22453.974011164941</v>
      </c>
      <c r="I8" s="897">
        <v>34374.042884816045</v>
      </c>
      <c r="J8" s="897">
        <v>46871.012653392449</v>
      </c>
      <c r="K8" s="897">
        <v>55004.730170390154</v>
      </c>
      <c r="L8" s="897">
        <v>50101.534800220412</v>
      </c>
      <c r="M8" s="897">
        <v>51789.32436162627</v>
      </c>
      <c r="N8" s="897">
        <v>64283.874544728023</v>
      </c>
      <c r="O8" s="897">
        <v>71802.959362081121</v>
      </c>
      <c r="P8" s="897">
        <v>87444.489207699778</v>
      </c>
      <c r="Q8" s="897">
        <v>99587.423514846174</v>
      </c>
    </row>
    <row r="9" spans="1:19" s="136" customFormat="1" ht="15" customHeight="1">
      <c r="A9" s="898" t="s">
        <v>1857</v>
      </c>
      <c r="B9" s="899" t="s">
        <v>8</v>
      </c>
      <c r="C9" s="899">
        <v>29929.474371639662</v>
      </c>
      <c r="D9" s="899">
        <v>34527.853635389853</v>
      </c>
      <c r="E9" s="899">
        <v>36401.291208378927</v>
      </c>
      <c r="F9" s="899">
        <v>41861.709604177566</v>
      </c>
      <c r="G9" s="899">
        <v>45287.06779828087</v>
      </c>
      <c r="H9" s="899">
        <v>53054.997900539602</v>
      </c>
      <c r="I9" s="899">
        <v>61582.894460948468</v>
      </c>
      <c r="J9" s="899">
        <v>70110.507139597175</v>
      </c>
      <c r="K9" s="899">
        <v>75214.180742659722</v>
      </c>
      <c r="L9" s="899">
        <v>82599.188454900388</v>
      </c>
      <c r="M9" s="899">
        <v>90107.006764269725</v>
      </c>
      <c r="N9" s="899">
        <v>106862.60811370963</v>
      </c>
      <c r="O9" s="899">
        <v>122817.05599925185</v>
      </c>
      <c r="P9" s="899">
        <v>139500.18649198144</v>
      </c>
      <c r="Q9" s="899">
        <v>146618.98939469852</v>
      </c>
    </row>
    <row r="11" spans="1:19" ht="15" customHeight="1">
      <c r="A11" s="289" t="s">
        <v>1981</v>
      </c>
    </row>
  </sheetData>
  <mergeCells count="2">
    <mergeCell ref="A2:A3"/>
    <mergeCell ref="B2:Q2"/>
  </mergeCells>
  <hyperlinks>
    <hyperlink ref="S4" location="'Content Page'!A1" display="Back to Content Page"/>
  </hyperlinks>
  <pageMargins left="0.7" right="0.7" top="0.75" bottom="0.75" header="0.3" footer="0.3"/>
  <pageSetup orientation="portrait" horizontalDpi="1200" verticalDpi="1200"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
  <sheetViews>
    <sheetView topLeftCell="B1" zoomScale="95" zoomScaleNormal="95" workbookViewId="0">
      <selection activeCell="A9" sqref="A9"/>
    </sheetView>
  </sheetViews>
  <sheetFormatPr defaultColWidth="9.1796875" defaultRowHeight="15" customHeight="1"/>
  <cols>
    <col min="1" max="1" width="51.81640625" style="289" customWidth="1"/>
    <col min="2" max="23" width="9.7265625" style="289" customWidth="1"/>
    <col min="24" max="25" width="17.36328125" style="289" bestFit="1" customWidth="1"/>
    <col min="26" max="16384" width="9.1796875" style="289"/>
  </cols>
  <sheetData>
    <row r="1" spans="1:19" s="136" customFormat="1" ht="15" customHeight="1">
      <c r="A1" s="136" t="s">
        <v>1984</v>
      </c>
    </row>
    <row r="2" spans="1:19" s="136" customFormat="1" ht="15" customHeight="1">
      <c r="A2" s="1163" t="s">
        <v>1888</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c r="S3" s="7"/>
    </row>
    <row r="4" spans="1:19" ht="15" customHeight="1">
      <c r="A4" s="896" t="s">
        <v>1889</v>
      </c>
      <c r="B4" s="907" t="s">
        <v>8</v>
      </c>
      <c r="C4" s="907">
        <v>65.989000808192628</v>
      </c>
      <c r="D4" s="907">
        <v>63.127731273075312</v>
      </c>
      <c r="E4" s="907">
        <v>67.398246610614635</v>
      </c>
      <c r="F4" s="907">
        <v>61.909051856302064</v>
      </c>
      <c r="G4" s="907">
        <v>59.033040559856722</v>
      </c>
      <c r="H4" s="907">
        <v>57.186876182846859</v>
      </c>
      <c r="I4" s="907">
        <v>57.108958341878733</v>
      </c>
      <c r="J4" s="907">
        <v>62.86902934510681</v>
      </c>
      <c r="K4" s="907">
        <v>70.472168139776358</v>
      </c>
      <c r="L4" s="907">
        <v>63.220435807994427</v>
      </c>
      <c r="M4" s="907">
        <v>66.384250501302859</v>
      </c>
      <c r="N4" s="907">
        <v>65.049632653239314</v>
      </c>
      <c r="O4" s="907">
        <v>64.772700453512371</v>
      </c>
      <c r="P4" s="907">
        <v>61.726522586893985</v>
      </c>
      <c r="Q4" s="907">
        <v>62.485463098584169</v>
      </c>
      <c r="S4" s="285" t="s">
        <v>13</v>
      </c>
    </row>
    <row r="5" spans="1:19" ht="15" customHeight="1">
      <c r="A5" s="896" t="s">
        <v>1890</v>
      </c>
      <c r="B5" s="907" t="s">
        <v>8</v>
      </c>
      <c r="C5" s="907">
        <v>23.288383683376452</v>
      </c>
      <c r="D5" s="907">
        <v>22.049485504177628</v>
      </c>
      <c r="E5" s="907">
        <v>22.755040895748575</v>
      </c>
      <c r="F5" s="907">
        <v>20.766555930151373</v>
      </c>
      <c r="G5" s="907">
        <v>19.664515391042922</v>
      </c>
      <c r="H5" s="907">
        <v>19.840662983232317</v>
      </c>
      <c r="I5" s="907">
        <v>23.861895797082852</v>
      </c>
      <c r="J5" s="907">
        <v>21.796362050051606</v>
      </c>
      <c r="K5" s="907">
        <v>23.858523304516417</v>
      </c>
      <c r="L5" s="907">
        <v>25.554096754754418</v>
      </c>
      <c r="M5" s="907">
        <v>23.189096276134851</v>
      </c>
      <c r="N5" s="907">
        <v>24.970811484633636</v>
      </c>
      <c r="O5" s="907">
        <v>25.958960846462826</v>
      </c>
      <c r="P5" s="907">
        <v>26.155952290092007</v>
      </c>
      <c r="Q5" s="907">
        <v>27.133739904003868</v>
      </c>
      <c r="S5" s="499"/>
    </row>
    <row r="6" spans="1:19" ht="15" customHeight="1">
      <c r="A6" s="896" t="s">
        <v>1891</v>
      </c>
      <c r="B6" s="907" t="s">
        <v>8</v>
      </c>
      <c r="C6" s="907">
        <v>17.34540979169601</v>
      </c>
      <c r="D6" s="907">
        <v>16.946828952629371</v>
      </c>
      <c r="E6" s="907">
        <v>19.156635086319014</v>
      </c>
      <c r="F6" s="907">
        <v>19.635802126463435</v>
      </c>
      <c r="G6" s="907">
        <v>21.162842788257962</v>
      </c>
      <c r="H6" s="907">
        <v>18.992362283488344</v>
      </c>
      <c r="I6" s="907">
        <v>24.364325921643314</v>
      </c>
      <c r="J6" s="907">
        <v>27.83339189113526</v>
      </c>
      <c r="K6" s="907">
        <v>26.453345250464626</v>
      </c>
      <c r="L6" s="907">
        <v>24.124390323255199</v>
      </c>
      <c r="M6" s="907">
        <v>22.375573500409981</v>
      </c>
      <c r="N6" s="907">
        <v>26.723168387589968</v>
      </c>
      <c r="O6" s="907">
        <v>25.195668541320476</v>
      </c>
      <c r="P6" s="907">
        <v>32.981652814924622</v>
      </c>
      <c r="Q6" s="907">
        <v>34.18568867550961</v>
      </c>
    </row>
    <row r="7" spans="1:19" ht="15" customHeight="1">
      <c r="A7" s="896" t="s">
        <v>1892</v>
      </c>
      <c r="B7" s="907" t="s">
        <v>8</v>
      </c>
      <c r="C7" s="907">
        <v>42.011124268181149</v>
      </c>
      <c r="D7" s="907">
        <v>47.205054845493208</v>
      </c>
      <c r="E7" s="907">
        <v>44.462629800141784</v>
      </c>
      <c r="F7" s="907">
        <v>40.588668119668078</v>
      </c>
      <c r="G7" s="907">
        <v>41.244341729590701</v>
      </c>
      <c r="H7" s="907">
        <v>46.302169796686499</v>
      </c>
      <c r="I7" s="907">
        <v>50.48233742651751</v>
      </c>
      <c r="J7" s="907">
        <v>54.354267084697774</v>
      </c>
      <c r="K7" s="907">
        <v>52.346760752315959</v>
      </c>
      <c r="L7" s="907">
        <v>47.757284199585122</v>
      </c>
      <c r="M7" s="907">
        <v>45.526437323490789</v>
      </c>
      <c r="N7" s="907">
        <v>43.412016912595789</v>
      </c>
      <c r="O7" s="907">
        <v>42.536015316984702</v>
      </c>
      <c r="P7" s="907">
        <v>41.82001016243278</v>
      </c>
      <c r="Q7" s="907">
        <v>44.117704109789493</v>
      </c>
    </row>
    <row r="8" spans="1:19" ht="15" customHeight="1">
      <c r="A8" s="896" t="s">
        <v>1893</v>
      </c>
      <c r="B8" s="907" t="s">
        <v>8</v>
      </c>
      <c r="C8" s="907">
        <v>48.633918551446229</v>
      </c>
      <c r="D8" s="907">
        <v>49.329100575375506</v>
      </c>
      <c r="E8" s="907">
        <v>53.772552392824004</v>
      </c>
      <c r="F8" s="907">
        <v>42.900078032584958</v>
      </c>
      <c r="G8" s="907">
        <v>41.104740468748332</v>
      </c>
      <c r="H8" s="907">
        <v>42.322071246254012</v>
      </c>
      <c r="I8" s="907">
        <v>55.817517487122402</v>
      </c>
      <c r="J8" s="907">
        <v>66.85305037099144</v>
      </c>
      <c r="K8" s="907">
        <v>73.130797447073377</v>
      </c>
      <c r="L8" s="907">
        <v>60.656207085589131</v>
      </c>
      <c r="M8" s="907">
        <v>57.475357601338473</v>
      </c>
      <c r="N8" s="907">
        <v>60.15562943805871</v>
      </c>
      <c r="O8" s="907">
        <v>58.46334515828039</v>
      </c>
      <c r="P8" s="907">
        <v>62.684137854343405</v>
      </c>
      <c r="Q8" s="907">
        <v>67.922595787887133</v>
      </c>
    </row>
    <row r="9" spans="1:19" s="136" customFormat="1" ht="15" customHeight="1">
      <c r="A9" s="898" t="s">
        <v>1857</v>
      </c>
      <c r="B9" s="908" t="s">
        <v>8</v>
      </c>
      <c r="C9" s="908">
        <v>100</v>
      </c>
      <c r="D9" s="908">
        <v>100</v>
      </c>
      <c r="E9" s="908">
        <v>100</v>
      </c>
      <c r="F9" s="908">
        <v>100</v>
      </c>
      <c r="G9" s="908">
        <v>100</v>
      </c>
      <c r="H9" s="908">
        <v>100</v>
      </c>
      <c r="I9" s="908">
        <v>100</v>
      </c>
      <c r="J9" s="908">
        <v>100</v>
      </c>
      <c r="K9" s="908">
        <v>100</v>
      </c>
      <c r="L9" s="908">
        <v>100</v>
      </c>
      <c r="M9" s="908">
        <v>100</v>
      </c>
      <c r="N9" s="908">
        <v>100</v>
      </c>
      <c r="O9" s="908">
        <v>100</v>
      </c>
      <c r="P9" s="908">
        <v>100</v>
      </c>
      <c r="Q9" s="908">
        <v>100</v>
      </c>
    </row>
    <row r="11" spans="1:19" ht="15" customHeight="1">
      <c r="A11" s="287" t="s">
        <v>1935</v>
      </c>
    </row>
  </sheetData>
  <mergeCells count="2">
    <mergeCell ref="A2:A3"/>
    <mergeCell ref="B2:Q2"/>
  </mergeCells>
  <hyperlinks>
    <hyperlink ref="S4" location="'Content Page'!A1" display="Back to Content Page"/>
  </hyperlinks>
  <pageMargins left="0.7" right="0.7" top="0.75" bottom="0.75" header="0.3" footer="0.3"/>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zoomScale="96" zoomScaleNormal="96" workbookViewId="0">
      <selection activeCell="A9" sqref="A9"/>
    </sheetView>
  </sheetViews>
  <sheetFormatPr defaultColWidth="9.1796875" defaultRowHeight="15" customHeight="1"/>
  <cols>
    <col min="1" max="1" width="45" style="289" customWidth="1"/>
    <col min="2" max="17" width="9.7265625" style="289" customWidth="1"/>
    <col min="18" max="18" width="9.36328125" style="289" bestFit="1" customWidth="1"/>
    <col min="19" max="20" width="9.7265625" style="289" bestFit="1" customWidth="1"/>
    <col min="21" max="24" width="9.36328125" style="289" bestFit="1" customWidth="1"/>
    <col min="25" max="16384" width="9.1796875" style="289"/>
  </cols>
  <sheetData>
    <row r="1" spans="1:19" s="136" customFormat="1" ht="15" customHeight="1">
      <c r="A1" s="136" t="s">
        <v>1985</v>
      </c>
    </row>
    <row r="2" spans="1:19" s="136" customFormat="1" ht="15" customHeight="1">
      <c r="A2" s="1163" t="s">
        <v>1845</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c r="S3" s="7"/>
    </row>
    <row r="4" spans="1:19" ht="15" customHeight="1">
      <c r="A4" s="896" t="s">
        <v>66</v>
      </c>
      <c r="B4" s="913" t="s">
        <v>8</v>
      </c>
      <c r="C4" s="913" t="s">
        <v>8</v>
      </c>
      <c r="D4" s="913">
        <v>10.545971741653503</v>
      </c>
      <c r="E4" s="913">
        <v>3.9726284763420381</v>
      </c>
      <c r="F4" s="913">
        <v>1.340055109551102</v>
      </c>
      <c r="G4" s="913">
        <v>5.6410532601418879</v>
      </c>
      <c r="H4" s="913">
        <v>-0.62967794122943133</v>
      </c>
      <c r="I4" s="913">
        <v>-9.1764145534855004</v>
      </c>
      <c r="J4" s="913">
        <v>-15.884648394249382</v>
      </c>
      <c r="K4" s="913">
        <v>17.813963765186116</v>
      </c>
      <c r="L4" s="913">
        <v>4.6675868874761761</v>
      </c>
      <c r="M4" s="913">
        <v>-1.3981676189021641</v>
      </c>
      <c r="N4" s="913">
        <v>1.9697463807661677</v>
      </c>
      <c r="O4" s="913">
        <v>-11.561279011556707</v>
      </c>
      <c r="P4" s="913">
        <v>5.5277412207851029</v>
      </c>
      <c r="Q4" s="913">
        <v>-7.3878541796935906</v>
      </c>
      <c r="S4" s="285" t="s">
        <v>13</v>
      </c>
    </row>
    <row r="5" spans="1:19" ht="15" customHeight="1">
      <c r="A5" s="896" t="s">
        <v>1846</v>
      </c>
      <c r="B5" s="913" t="s">
        <v>8</v>
      </c>
      <c r="C5" s="913" t="s">
        <v>8</v>
      </c>
      <c r="D5" s="913">
        <v>36.090970835881762</v>
      </c>
      <c r="E5" s="913">
        <v>-8.1831560717612177</v>
      </c>
      <c r="F5" s="913">
        <v>45.004832860386756</v>
      </c>
      <c r="G5" s="913">
        <v>-10.935438496473992</v>
      </c>
      <c r="H5" s="913">
        <v>27.515739686054701</v>
      </c>
      <c r="I5" s="913">
        <v>0.46217480817074374</v>
      </c>
      <c r="J5" s="913">
        <v>2.5838006011215526</v>
      </c>
      <c r="K5" s="913">
        <v>-31.608887158236215</v>
      </c>
      <c r="L5" s="913">
        <v>22.020269285013015</v>
      </c>
      <c r="M5" s="913">
        <v>-5.4756042706208063</v>
      </c>
      <c r="N5" s="913">
        <v>25.063175481289292</v>
      </c>
      <c r="O5" s="913">
        <v>2.4453768010896511</v>
      </c>
      <c r="P5" s="913">
        <v>-6.2135736449868091</v>
      </c>
      <c r="Q5" s="913">
        <v>-0.25495894205363356</v>
      </c>
      <c r="S5" s="499"/>
    </row>
    <row r="6" spans="1:19" ht="15" customHeight="1">
      <c r="A6" s="896" t="s">
        <v>1847</v>
      </c>
      <c r="B6" s="913" t="s">
        <v>8</v>
      </c>
      <c r="C6" s="913" t="s">
        <v>8</v>
      </c>
      <c r="D6" s="913">
        <v>4.0222235756005631</v>
      </c>
      <c r="E6" s="913">
        <v>13.842508870844171</v>
      </c>
      <c r="F6" s="913">
        <v>0.36254916307044027</v>
      </c>
      <c r="G6" s="913">
        <v>7.4456084095884165</v>
      </c>
      <c r="H6" s="913">
        <v>2.6375329826753102</v>
      </c>
      <c r="I6" s="913">
        <v>8.4801431273496206</v>
      </c>
      <c r="J6" s="913">
        <v>4.9369206160340156</v>
      </c>
      <c r="K6" s="913">
        <v>2.1113754555337039</v>
      </c>
      <c r="L6" s="913">
        <v>7.3149868032612773</v>
      </c>
      <c r="M6" s="913">
        <v>5.61076474085651</v>
      </c>
      <c r="N6" s="913">
        <v>-6.8332854222598201</v>
      </c>
      <c r="O6" s="913">
        <v>4.3884547876298114</v>
      </c>
      <c r="P6" s="913">
        <v>-2.1235656121698128</v>
      </c>
      <c r="Q6" s="913">
        <v>-6.5859098624605252</v>
      </c>
    </row>
    <row r="7" spans="1:19" ht="15" customHeight="1">
      <c r="A7" s="896" t="s">
        <v>1848</v>
      </c>
      <c r="B7" s="913" t="s">
        <v>8</v>
      </c>
      <c r="C7" s="913" t="s">
        <v>8</v>
      </c>
      <c r="D7" s="913">
        <v>-2.1905438636482018</v>
      </c>
      <c r="E7" s="913">
        <v>0.88633022594572708</v>
      </c>
      <c r="F7" s="913">
        <v>6.9847128655681416</v>
      </c>
      <c r="G7" s="913">
        <v>24.171648935582141</v>
      </c>
      <c r="H7" s="913">
        <v>5.6318120976934836</v>
      </c>
      <c r="I7" s="913">
        <v>4.2665182703616864</v>
      </c>
      <c r="J7" s="913">
        <v>-8.9097361383672364</v>
      </c>
      <c r="K7" s="913">
        <v>-16.360729091910443</v>
      </c>
      <c r="L7" s="913">
        <v>2.1681618549188215</v>
      </c>
      <c r="M7" s="913">
        <v>1.6072717076186507</v>
      </c>
      <c r="N7" s="913">
        <v>15.43046622192594</v>
      </c>
      <c r="O7" s="913">
        <v>-4.5822880043844663</v>
      </c>
      <c r="P7" s="913">
        <v>-0.19958579470686288</v>
      </c>
      <c r="Q7" s="913">
        <v>9.8798494050481338</v>
      </c>
    </row>
    <row r="8" spans="1:19" ht="15" customHeight="1">
      <c r="A8" s="896" t="s">
        <v>1849</v>
      </c>
      <c r="B8" s="913" t="s">
        <v>8</v>
      </c>
      <c r="C8" s="913" t="s">
        <v>8</v>
      </c>
      <c r="D8" s="913">
        <v>-30.96392249879446</v>
      </c>
      <c r="E8" s="913">
        <v>27.216119466632989</v>
      </c>
      <c r="F8" s="913">
        <v>5.9543693662697592</v>
      </c>
      <c r="G8" s="913">
        <v>2.3492829200932874</v>
      </c>
      <c r="H8" s="913">
        <v>37.150458415185739</v>
      </c>
      <c r="I8" s="913">
        <v>14.444881712325738</v>
      </c>
      <c r="J8" s="913">
        <v>15.361667710569151</v>
      </c>
      <c r="K8" s="913">
        <v>-17.438564838704025</v>
      </c>
      <c r="L8" s="913">
        <v>6.5890463423202732</v>
      </c>
      <c r="M8" s="913">
        <v>15.828999412312527</v>
      </c>
      <c r="N8" s="913">
        <v>7.4694963481696277</v>
      </c>
      <c r="O8" s="913">
        <v>28.283199940153679</v>
      </c>
      <c r="P8" s="913">
        <v>42.931516651599026</v>
      </c>
      <c r="Q8" s="913">
        <v>33.774595086122162</v>
      </c>
    </row>
    <row r="9" spans="1:19" ht="15" customHeight="1">
      <c r="A9" s="896" t="s">
        <v>1850</v>
      </c>
      <c r="B9" s="913" t="s">
        <v>8</v>
      </c>
      <c r="C9" s="913" t="s">
        <v>8</v>
      </c>
      <c r="D9" s="913">
        <v>6.4565107733427709</v>
      </c>
      <c r="E9" s="913">
        <v>5.8557781696054576</v>
      </c>
      <c r="F9" s="913">
        <v>8.2769030464317837</v>
      </c>
      <c r="G9" s="913">
        <v>8.5968373758556851</v>
      </c>
      <c r="H9" s="913">
        <v>7.4880621963296932</v>
      </c>
      <c r="I9" s="913">
        <v>8.1512593570926413</v>
      </c>
      <c r="J9" s="913">
        <v>-2.9775202142842403</v>
      </c>
      <c r="K9" s="913">
        <v>9.4646782419641937</v>
      </c>
      <c r="L9" s="913">
        <v>7.1792043062589812</v>
      </c>
      <c r="M9" s="913">
        <v>6.2528866059799952</v>
      </c>
      <c r="N9" s="913">
        <v>4.7883087619911038</v>
      </c>
      <c r="O9" s="913">
        <v>13.445595464401222</v>
      </c>
      <c r="P9" s="913">
        <v>14.070088723316587</v>
      </c>
      <c r="Q9" s="913">
        <v>5.5476254492979677</v>
      </c>
    </row>
    <row r="10" spans="1:19" ht="15" customHeight="1">
      <c r="A10" s="896" t="s">
        <v>1851</v>
      </c>
      <c r="B10" s="913" t="s">
        <v>8</v>
      </c>
      <c r="C10" s="913" t="s">
        <v>8</v>
      </c>
      <c r="D10" s="913">
        <v>10.404839886367938</v>
      </c>
      <c r="E10" s="913">
        <v>15.715120606638578</v>
      </c>
      <c r="F10" s="913">
        <v>25.835955273524405</v>
      </c>
      <c r="G10" s="913">
        <v>9.2040304876972527</v>
      </c>
      <c r="H10" s="913">
        <v>14.087373983257763</v>
      </c>
      <c r="I10" s="913">
        <v>5.3306004081996434</v>
      </c>
      <c r="J10" s="913">
        <v>10.708275699053388</v>
      </c>
      <c r="K10" s="913">
        <v>16.145905708756686</v>
      </c>
      <c r="L10" s="913">
        <v>6.4637186361178038</v>
      </c>
      <c r="M10" s="913">
        <v>4.798644257744229</v>
      </c>
      <c r="N10" s="913">
        <v>8.0155795340274665</v>
      </c>
      <c r="O10" s="913">
        <v>6.2397437587221134</v>
      </c>
      <c r="P10" s="913">
        <v>5.8765526070119023</v>
      </c>
      <c r="Q10" s="913">
        <v>4.090952198448818</v>
      </c>
    </row>
    <row r="11" spans="1:19" ht="15" customHeight="1">
      <c r="A11" s="896" t="s">
        <v>1852</v>
      </c>
      <c r="B11" s="913" t="s">
        <v>8</v>
      </c>
      <c r="C11" s="913" t="s">
        <v>8</v>
      </c>
      <c r="D11" s="913">
        <v>3.758369496120693</v>
      </c>
      <c r="E11" s="913">
        <v>12.405896244011998</v>
      </c>
      <c r="F11" s="913">
        <v>9.6076669572446036</v>
      </c>
      <c r="G11" s="913">
        <v>9.6118315969331576</v>
      </c>
      <c r="H11" s="913">
        <v>3.7826013832568179</v>
      </c>
      <c r="I11" s="913">
        <v>9.1426091251276489</v>
      </c>
      <c r="J11" s="913">
        <v>10.184546470514832</v>
      </c>
      <c r="K11" s="913">
        <v>3.6928606830694264</v>
      </c>
      <c r="L11" s="913">
        <v>4.4303873840063375</v>
      </c>
      <c r="M11" s="913">
        <v>5.5917155987742433</v>
      </c>
      <c r="N11" s="913">
        <v>5.5136136559972755</v>
      </c>
      <c r="O11" s="913">
        <v>9.7033955235719134</v>
      </c>
      <c r="P11" s="913">
        <v>6.3520820384404431</v>
      </c>
      <c r="Q11" s="913">
        <v>3.871231821487612</v>
      </c>
    </row>
    <row r="12" spans="1:19" ht="15" customHeight="1">
      <c r="A12" s="896" t="s">
        <v>1853</v>
      </c>
      <c r="B12" s="913" t="s">
        <v>8</v>
      </c>
      <c r="C12" s="913" t="s">
        <v>8</v>
      </c>
      <c r="D12" s="913">
        <v>4.7809037181668401</v>
      </c>
      <c r="E12" s="913">
        <v>6.6002704693657108</v>
      </c>
      <c r="F12" s="913">
        <v>3.9877712982899709</v>
      </c>
      <c r="G12" s="913">
        <v>-4.8779983627660499</v>
      </c>
      <c r="H12" s="913">
        <v>3.8377200362034785</v>
      </c>
      <c r="I12" s="913">
        <v>10.333104080745088</v>
      </c>
      <c r="J12" s="913">
        <v>11.839976983690008</v>
      </c>
      <c r="K12" s="913">
        <v>5.3502658312858102</v>
      </c>
      <c r="L12" s="913">
        <v>2.6390150070225076</v>
      </c>
      <c r="M12" s="913">
        <v>5.1928120504924067</v>
      </c>
      <c r="N12" s="913">
        <v>2.7044371427337666</v>
      </c>
      <c r="O12" s="913">
        <v>3.1788395371316653</v>
      </c>
      <c r="P12" s="913">
        <v>-0.68685627537421112</v>
      </c>
      <c r="Q12" s="913">
        <v>13.202314497443894</v>
      </c>
    </row>
    <row r="13" spans="1:19" ht="15" customHeight="1">
      <c r="A13" s="896" t="s">
        <v>1854</v>
      </c>
      <c r="B13" s="913" t="s">
        <v>8</v>
      </c>
      <c r="C13" s="913" t="s">
        <v>8</v>
      </c>
      <c r="D13" s="913">
        <v>-7.2564798302623501</v>
      </c>
      <c r="E13" s="913">
        <v>1.9078826925015449</v>
      </c>
      <c r="F13" s="913">
        <v>12.08646931395316</v>
      </c>
      <c r="G13" s="913">
        <v>-7.8103149441744506</v>
      </c>
      <c r="H13" s="913">
        <v>2.6779416941670178</v>
      </c>
      <c r="I13" s="913">
        <v>4.6133089775003384</v>
      </c>
      <c r="J13" s="913">
        <v>1.3826757605349513</v>
      </c>
      <c r="K13" s="913">
        <v>3.2222059023917211</v>
      </c>
      <c r="L13" s="913">
        <v>2.6171651833945617</v>
      </c>
      <c r="M13" s="913">
        <v>12.885132033583417</v>
      </c>
      <c r="N13" s="913">
        <v>0.96044563097088087</v>
      </c>
      <c r="O13" s="913">
        <v>1.4968067712242572</v>
      </c>
      <c r="P13" s="913">
        <v>9.9488242962563476</v>
      </c>
      <c r="Q13" s="913">
        <v>2.1968797431050575</v>
      </c>
    </row>
    <row r="14" spans="1:19" s="901" customFormat="1" ht="15" customHeight="1">
      <c r="A14" s="898" t="s">
        <v>1855</v>
      </c>
      <c r="B14" s="914" t="s">
        <v>8</v>
      </c>
      <c r="C14" s="914" t="s">
        <v>8</v>
      </c>
      <c r="D14" s="914">
        <v>4.7995520651454342</v>
      </c>
      <c r="E14" s="914">
        <v>5.682921027356528</v>
      </c>
      <c r="F14" s="914">
        <v>11.154095804273865</v>
      </c>
      <c r="G14" s="914">
        <v>1.3302782723167041</v>
      </c>
      <c r="H14" s="914">
        <v>7.7248969782317829</v>
      </c>
      <c r="I14" s="914">
        <v>4.9225358301346489</v>
      </c>
      <c r="J14" s="915">
        <v>2.718259416476414</v>
      </c>
      <c r="K14" s="915">
        <v>-0.31679182266249484</v>
      </c>
      <c r="L14" s="915">
        <v>6.5571866136566541</v>
      </c>
      <c r="M14" s="915">
        <v>5.0761851629909103</v>
      </c>
      <c r="N14" s="915">
        <v>4.752089344899872</v>
      </c>
      <c r="O14" s="915">
        <v>5.1493207926647955</v>
      </c>
      <c r="P14" s="915">
        <v>6.2876038892081993</v>
      </c>
      <c r="Q14" s="915">
        <v>4.5229884009190755</v>
      </c>
    </row>
    <row r="15" spans="1:19" s="903" customFormat="1" ht="15" customHeight="1">
      <c r="A15" s="896" t="s">
        <v>1856</v>
      </c>
      <c r="B15" s="913" t="s">
        <v>8</v>
      </c>
      <c r="C15" s="913" t="s">
        <v>8</v>
      </c>
      <c r="D15" s="913">
        <v>17.846203860009098</v>
      </c>
      <c r="E15" s="913">
        <v>-19.867686110383048</v>
      </c>
      <c r="F15" s="913">
        <v>37.500978411647424</v>
      </c>
      <c r="G15" s="913">
        <v>5.8531570772423436</v>
      </c>
      <c r="H15" s="913">
        <v>4.1066894336624813</v>
      </c>
      <c r="I15" s="913">
        <v>4.8479268521815158</v>
      </c>
      <c r="J15" s="918">
        <v>1.7999261985962534</v>
      </c>
      <c r="K15" s="918">
        <v>7.9730521065705489</v>
      </c>
      <c r="L15" s="918">
        <v>4.8413487883976813E-2</v>
      </c>
      <c r="M15" s="918">
        <v>5.2780105260472823</v>
      </c>
      <c r="N15" s="918">
        <v>8.8656529173319001</v>
      </c>
      <c r="O15" s="918">
        <v>11.63206574882345</v>
      </c>
      <c r="P15" s="918">
        <v>8.3667015023612521</v>
      </c>
      <c r="Q15" s="918">
        <v>13.747786976710572</v>
      </c>
    </row>
    <row r="16" spans="1:19" s="901" customFormat="1" ht="15" customHeight="1">
      <c r="A16" s="898" t="s">
        <v>1857</v>
      </c>
      <c r="B16" s="914" t="s">
        <v>8</v>
      </c>
      <c r="C16" s="914" t="s">
        <v>8</v>
      </c>
      <c r="D16" s="914">
        <v>5.7175691805192486</v>
      </c>
      <c r="E16" s="914">
        <v>3.6788119288457182</v>
      </c>
      <c r="F16" s="914">
        <v>12.751324276581457</v>
      </c>
      <c r="G16" s="914">
        <v>1.6646556554137106</v>
      </c>
      <c r="H16" s="914">
        <v>7.446381561163264</v>
      </c>
      <c r="I16" s="914">
        <v>4.9169712333820996</v>
      </c>
      <c r="J16" s="915">
        <v>2.6498120089168253</v>
      </c>
      <c r="K16" s="915">
        <v>0.2959709450668413</v>
      </c>
      <c r="L16" s="915">
        <v>6.039249491428933</v>
      </c>
      <c r="M16" s="915">
        <v>5.0913381136473532</v>
      </c>
      <c r="N16" s="915">
        <v>5.061482304947603</v>
      </c>
      <c r="O16" s="915">
        <v>5.6545617014723888</v>
      </c>
      <c r="P16" s="915">
        <v>6.4588083831390293</v>
      </c>
      <c r="Q16" s="915">
        <v>5.2962232625706918</v>
      </c>
    </row>
    <row r="18" spans="1:1" ht="15" customHeight="1">
      <c r="A18" s="289" t="s">
        <v>1981</v>
      </c>
    </row>
  </sheetData>
  <mergeCells count="2">
    <mergeCell ref="A2:A3"/>
    <mergeCell ref="B2:Q2"/>
  </mergeCells>
  <hyperlinks>
    <hyperlink ref="S4" location="'Content Page'!A1" display="Back to Content Page"/>
  </hyperlinks>
  <pageMargins left="0.7" right="0.7" top="0.75" bottom="0.75" header="0.3" footer="0.3"/>
  <pageSetup orientation="portrait" r:id="rId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zoomScale="91" zoomScaleNormal="91" workbookViewId="0">
      <selection activeCell="A9" sqref="A9"/>
    </sheetView>
  </sheetViews>
  <sheetFormatPr defaultColWidth="9.1796875" defaultRowHeight="15" customHeight="1"/>
  <cols>
    <col min="1" max="1" width="51.81640625" style="289" customWidth="1"/>
    <col min="2" max="17" width="10.7265625" style="289" customWidth="1"/>
    <col min="18" max="25" width="15.36328125" style="289" bestFit="1" customWidth="1"/>
    <col min="26" max="27" width="9.7265625" style="289" customWidth="1"/>
    <col min="28" max="16384" width="9.1796875" style="289"/>
  </cols>
  <sheetData>
    <row r="1" spans="1:19" s="136" customFormat="1" ht="15" customHeight="1">
      <c r="A1" s="136" t="s">
        <v>1986</v>
      </c>
    </row>
    <row r="2" spans="1:19" s="136" customFormat="1" ht="15" customHeight="1">
      <c r="A2" s="1163" t="s">
        <v>1845</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c r="S3" s="7"/>
    </row>
    <row r="4" spans="1:19" ht="15" customHeight="1">
      <c r="A4" s="896" t="s">
        <v>66</v>
      </c>
      <c r="B4" s="897">
        <v>94.490917787742902</v>
      </c>
      <c r="C4" s="897">
        <v>97.788116301184331</v>
      </c>
      <c r="D4" s="897">
        <v>105.11678796779809</v>
      </c>
      <c r="E4" s="897">
        <v>95.56710114297428</v>
      </c>
      <c r="F4" s="897">
        <v>156.1643877721512</v>
      </c>
      <c r="G4" s="897">
        <v>161.11045175954965</v>
      </c>
      <c r="H4" s="897">
        <v>163.78643630826969</v>
      </c>
      <c r="I4" s="897">
        <v>186.14720211721703</v>
      </c>
      <c r="J4" s="897">
        <v>229.47452733998824</v>
      </c>
      <c r="K4" s="897">
        <v>254.43402129440659</v>
      </c>
      <c r="L4" s="897">
        <v>259.78514450245478</v>
      </c>
      <c r="M4" s="897">
        <v>280.34868755007506</v>
      </c>
      <c r="N4" s="897">
        <v>290.19231354841577</v>
      </c>
      <c r="O4" s="897">
        <v>419.09466327938333</v>
      </c>
      <c r="P4" s="897">
        <v>397.76129315766059</v>
      </c>
      <c r="Q4" s="897">
        <v>401.16238749203046</v>
      </c>
      <c r="S4" s="285" t="s">
        <v>13</v>
      </c>
    </row>
    <row r="5" spans="1:19" ht="15" customHeight="1">
      <c r="A5" s="896" t="s">
        <v>1846</v>
      </c>
      <c r="B5" s="897">
        <v>0</v>
      </c>
      <c r="C5" s="897">
        <v>0</v>
      </c>
      <c r="D5" s="897">
        <v>0</v>
      </c>
      <c r="E5" s="897">
        <v>0</v>
      </c>
      <c r="F5" s="897">
        <v>0</v>
      </c>
      <c r="G5" s="897">
        <v>0</v>
      </c>
      <c r="H5" s="897">
        <v>0</v>
      </c>
      <c r="I5" s="897">
        <v>0</v>
      </c>
      <c r="J5" s="897">
        <v>0</v>
      </c>
      <c r="K5" s="897">
        <v>0</v>
      </c>
      <c r="L5" s="897">
        <v>0</v>
      </c>
      <c r="M5" s="897">
        <v>0</v>
      </c>
      <c r="N5" s="897">
        <v>0</v>
      </c>
      <c r="O5" s="897">
        <v>0</v>
      </c>
      <c r="P5" s="897">
        <v>0</v>
      </c>
      <c r="Q5" s="897">
        <v>0</v>
      </c>
      <c r="S5" s="499"/>
    </row>
    <row r="6" spans="1:19" ht="15" customHeight="1">
      <c r="A6" s="896" t="s">
        <v>1847</v>
      </c>
      <c r="B6" s="897">
        <v>641.56861584454407</v>
      </c>
      <c r="C6" s="897">
        <v>621.66658790306315</v>
      </c>
      <c r="D6" s="897">
        <v>665.19961923411665</v>
      </c>
      <c r="E6" s="897">
        <v>592.61111872936874</v>
      </c>
      <c r="F6" s="897">
        <v>345.91558531985629</v>
      </c>
      <c r="G6" s="897">
        <v>432.81981193583511</v>
      </c>
      <c r="H6" s="897">
        <v>492.52196110173679</v>
      </c>
      <c r="I6" s="897">
        <v>648.82897174348727</v>
      </c>
      <c r="J6" s="897">
        <v>830.2246868568044</v>
      </c>
      <c r="K6" s="897">
        <v>882.04755067874999</v>
      </c>
      <c r="L6" s="897">
        <v>922.91784308705803</v>
      </c>
      <c r="M6" s="897">
        <v>951.54395988962995</v>
      </c>
      <c r="N6" s="897">
        <v>1195.9195867072103</v>
      </c>
      <c r="O6" s="897">
        <v>1133.682788246535</v>
      </c>
      <c r="P6" s="897">
        <v>1091.2473658487606</v>
      </c>
      <c r="Q6" s="897">
        <v>963.29637331467643</v>
      </c>
    </row>
    <row r="7" spans="1:19" ht="15" customHeight="1">
      <c r="A7" s="896" t="s">
        <v>1848</v>
      </c>
      <c r="B7" s="897">
        <v>45.43929446935725</v>
      </c>
      <c r="C7" s="897">
        <v>58.388050024493559</v>
      </c>
      <c r="D7" s="897">
        <v>71.189701370757177</v>
      </c>
      <c r="E7" s="897">
        <v>74.837122984597769</v>
      </c>
      <c r="F7" s="897">
        <v>97.339150311344085</v>
      </c>
      <c r="G7" s="897">
        <v>74.235449859732967</v>
      </c>
      <c r="H7" s="897">
        <v>101.40190703271092</v>
      </c>
      <c r="I7" s="897">
        <v>88.171222343321162</v>
      </c>
      <c r="J7" s="897">
        <v>91.202796592622661</v>
      </c>
      <c r="K7" s="897">
        <v>143.73695473998822</v>
      </c>
      <c r="L7" s="897">
        <v>163.60849112765194</v>
      </c>
      <c r="M7" s="897">
        <v>55.766447860665799</v>
      </c>
      <c r="N7" s="897">
        <v>205.00506582477257</v>
      </c>
      <c r="O7" s="897">
        <v>401.45608881636537</v>
      </c>
      <c r="P7" s="897">
        <v>415.57451666948049</v>
      </c>
      <c r="Q7" s="897">
        <v>518.83668393595224</v>
      </c>
    </row>
    <row r="8" spans="1:19" ht="15" customHeight="1">
      <c r="A8" s="896" t="s">
        <v>1849</v>
      </c>
      <c r="B8" s="897">
        <v>282.14189536621825</v>
      </c>
      <c r="C8" s="897">
        <v>291.84531020372879</v>
      </c>
      <c r="D8" s="897">
        <v>366.14569299390774</v>
      </c>
      <c r="E8" s="897">
        <v>325.68887702953919</v>
      </c>
      <c r="F8" s="897">
        <v>224.95731553098963</v>
      </c>
      <c r="G8" s="897">
        <v>304.59295765112392</v>
      </c>
      <c r="H8" s="897">
        <v>298.33250700805092</v>
      </c>
      <c r="I8" s="897">
        <v>352.90077393211033</v>
      </c>
      <c r="J8" s="897">
        <v>474.85485694651254</v>
      </c>
      <c r="K8" s="897">
        <v>555.6836806406676</v>
      </c>
      <c r="L8" s="897">
        <v>524.24957473795564</v>
      </c>
      <c r="M8" s="897">
        <v>772.28704365689896</v>
      </c>
      <c r="N8" s="897">
        <v>620.17127117344739</v>
      </c>
      <c r="O8" s="897">
        <v>448.06705364505768</v>
      </c>
      <c r="P8" s="897">
        <v>533.22263424712696</v>
      </c>
      <c r="Q8" s="897">
        <v>561.28482644667747</v>
      </c>
    </row>
    <row r="9" spans="1:19" ht="15" customHeight="1">
      <c r="A9" s="896" t="s">
        <v>1850</v>
      </c>
      <c r="B9" s="897">
        <v>739.00643348281017</v>
      </c>
      <c r="C9" s="897">
        <v>815.34402213065152</v>
      </c>
      <c r="D9" s="897">
        <v>828.73580069625768</v>
      </c>
      <c r="E9" s="897">
        <v>789.45081959101742</v>
      </c>
      <c r="F9" s="897">
        <v>710.00284754452866</v>
      </c>
      <c r="G9" s="897">
        <v>759.24695152892252</v>
      </c>
      <c r="H9" s="897">
        <v>895.67922550054084</v>
      </c>
      <c r="I9" s="897">
        <v>1490.7361410198462</v>
      </c>
      <c r="J9" s="897">
        <v>2210.7227768252287</v>
      </c>
      <c r="K9" s="897">
        <v>2888.8613501505092</v>
      </c>
      <c r="L9" s="897">
        <v>2736.7670307045873</v>
      </c>
      <c r="M9" s="897">
        <v>2374.9167742146001</v>
      </c>
      <c r="N9" s="897">
        <v>2734.5256809934885</v>
      </c>
      <c r="O9" s="897">
        <v>3251.9155595634056</v>
      </c>
      <c r="P9" s="897">
        <v>3372.0265397642752</v>
      </c>
      <c r="Q9" s="897">
        <v>3452.3686677997121</v>
      </c>
    </row>
    <row r="10" spans="1:19" ht="15" customHeight="1">
      <c r="A10" s="896" t="s">
        <v>1851</v>
      </c>
      <c r="B10" s="897">
        <v>551.07027204783265</v>
      </c>
      <c r="C10" s="897">
        <v>564.6076967409158</v>
      </c>
      <c r="D10" s="897">
        <v>591.62739773716271</v>
      </c>
      <c r="E10" s="897">
        <v>579.29828871940231</v>
      </c>
      <c r="F10" s="897">
        <v>528.88214305069516</v>
      </c>
      <c r="G10" s="897">
        <v>701.52968395593416</v>
      </c>
      <c r="H10" s="897">
        <v>824.90739686762822</v>
      </c>
      <c r="I10" s="897">
        <v>927.86933108362007</v>
      </c>
      <c r="J10" s="897">
        <v>1155.2435489661107</v>
      </c>
      <c r="K10" s="897">
        <v>1420.3673475973246</v>
      </c>
      <c r="L10" s="897">
        <v>1245.8299004417852</v>
      </c>
      <c r="M10" s="897">
        <v>1587.8095473103551</v>
      </c>
      <c r="N10" s="897">
        <v>1746.7864387927116</v>
      </c>
      <c r="O10" s="897">
        <v>1890.1913233666814</v>
      </c>
      <c r="P10" s="897">
        <v>2233.5399716660349</v>
      </c>
      <c r="Q10" s="897">
        <v>2626.6747642739888</v>
      </c>
    </row>
    <row r="11" spans="1:19" ht="15" customHeight="1">
      <c r="A11" s="896" t="s">
        <v>1852</v>
      </c>
      <c r="B11" s="897">
        <v>344.5020986547085</v>
      </c>
      <c r="C11" s="897">
        <v>345.96106388496668</v>
      </c>
      <c r="D11" s="897">
        <v>358.61692939512614</v>
      </c>
      <c r="E11" s="897">
        <v>359.92186848373893</v>
      </c>
      <c r="F11" s="897">
        <v>820.44169168600297</v>
      </c>
      <c r="G11" s="897">
        <v>896.72497240068572</v>
      </c>
      <c r="H11" s="897">
        <v>1059.0459491285976</v>
      </c>
      <c r="I11" s="897">
        <v>1288.0134171426675</v>
      </c>
      <c r="J11" s="897">
        <v>1754.7048075514797</v>
      </c>
      <c r="K11" s="897">
        <v>2559.9089840841793</v>
      </c>
      <c r="L11" s="897">
        <v>2746.53192385788</v>
      </c>
      <c r="M11" s="897">
        <v>2942.6886203710005</v>
      </c>
      <c r="N11" s="897">
        <v>3532.4678481295023</v>
      </c>
      <c r="O11" s="897">
        <v>3906.0394702952008</v>
      </c>
      <c r="P11" s="897">
        <v>4209.0167835594866</v>
      </c>
      <c r="Q11" s="897">
        <v>4588.4642676632629</v>
      </c>
    </row>
    <row r="12" spans="1:19" ht="15" customHeight="1">
      <c r="A12" s="896" t="s">
        <v>1853</v>
      </c>
      <c r="B12" s="897">
        <v>411.6153662182362</v>
      </c>
      <c r="C12" s="897">
        <v>420.58384001383166</v>
      </c>
      <c r="D12" s="897">
        <v>436.47768711923413</v>
      </c>
      <c r="E12" s="897">
        <v>464.83172354442189</v>
      </c>
      <c r="F12" s="897">
        <v>443.92476333909667</v>
      </c>
      <c r="G12" s="897">
        <v>424.82446885628673</v>
      </c>
      <c r="H12" s="897">
        <v>507.71439453778555</v>
      </c>
      <c r="I12" s="897">
        <v>577.79344728525359</v>
      </c>
      <c r="J12" s="897">
        <v>607.4840900172851</v>
      </c>
      <c r="K12" s="897">
        <v>546.26195912490323</v>
      </c>
      <c r="L12" s="897">
        <v>593.41015417796973</v>
      </c>
      <c r="M12" s="897">
        <v>716.26365383039536</v>
      </c>
      <c r="N12" s="897">
        <v>832.9940500746203</v>
      </c>
      <c r="O12" s="897">
        <v>993.8239112595295</v>
      </c>
      <c r="P12" s="897">
        <v>1078.0850910109612</v>
      </c>
      <c r="Q12" s="897">
        <v>1107.9103169451753</v>
      </c>
    </row>
    <row r="13" spans="1:19" ht="15" customHeight="1">
      <c r="A13" s="896" t="s">
        <v>1854</v>
      </c>
      <c r="B13" s="897">
        <v>69.965106128550076</v>
      </c>
      <c r="C13" s="897">
        <v>78.515312797164512</v>
      </c>
      <c r="D13" s="897">
        <v>80.910383485639699</v>
      </c>
      <c r="E13" s="897">
        <v>81.01807977493938</v>
      </c>
      <c r="F13" s="897">
        <v>399.411620883333</v>
      </c>
      <c r="G13" s="897">
        <v>433.71952698119071</v>
      </c>
      <c r="H13" s="897">
        <v>431.69624118616497</v>
      </c>
      <c r="I13" s="897">
        <v>450.02856005070635</v>
      </c>
      <c r="J13" s="897">
        <v>495.61035655562341</v>
      </c>
      <c r="K13" s="897">
        <v>514.01792692108756</v>
      </c>
      <c r="L13" s="897">
        <v>546.83155621206822</v>
      </c>
      <c r="M13" s="897">
        <v>645.03948666370763</v>
      </c>
      <c r="N13" s="897">
        <v>738.1847661423634</v>
      </c>
      <c r="O13" s="897">
        <v>797.00090803198839</v>
      </c>
      <c r="P13" s="897">
        <v>850.57845067453752</v>
      </c>
      <c r="Q13" s="897">
        <v>829.36392723975666</v>
      </c>
    </row>
    <row r="14" spans="1:19" s="901" customFormat="1" ht="15" customHeight="1">
      <c r="A14" s="898" t="s">
        <v>1855</v>
      </c>
      <c r="B14" s="900">
        <v>3179.8</v>
      </c>
      <c r="C14" s="900">
        <v>3294.7</v>
      </c>
      <c r="D14" s="900">
        <v>3504.0200000000004</v>
      </c>
      <c r="E14" s="900">
        <v>3363.2249999999999</v>
      </c>
      <c r="F14" s="900">
        <v>3727.0395054379969</v>
      </c>
      <c r="G14" s="900">
        <v>4188.8042749292608</v>
      </c>
      <c r="H14" s="900">
        <v>4775.0860186714854</v>
      </c>
      <c r="I14" s="900">
        <v>6010.4890667182299</v>
      </c>
      <c r="J14" s="900">
        <v>7849.522447651656</v>
      </c>
      <c r="K14" s="900">
        <v>9765.3197752318156</v>
      </c>
      <c r="L14" s="900">
        <v>9739.9316188494086</v>
      </c>
      <c r="M14" s="900">
        <v>10326.66422134733</v>
      </c>
      <c r="N14" s="899">
        <v>11896.247021386531</v>
      </c>
      <c r="O14" s="899">
        <v>13241.271766504149</v>
      </c>
      <c r="P14" s="899">
        <v>14181.052646598324</v>
      </c>
      <c r="Q14" s="899">
        <v>15049.362215111232</v>
      </c>
    </row>
    <row r="15" spans="1:19" s="903" customFormat="1" ht="15" customHeight="1">
      <c r="A15" s="896" t="s">
        <v>1856</v>
      </c>
      <c r="B15" s="902">
        <v>315.89999999999998</v>
      </c>
      <c r="C15" s="902">
        <v>311.39999999999998</v>
      </c>
      <c r="D15" s="902">
        <v>304.89999999999998</v>
      </c>
      <c r="E15" s="902">
        <v>417.3</v>
      </c>
      <c r="F15" s="902">
        <v>889.22013820000006</v>
      </c>
      <c r="G15" s="902">
        <v>866.3</v>
      </c>
      <c r="H15" s="902">
        <v>835.23771099999999</v>
      </c>
      <c r="I15" s="902">
        <v>915.96579099999997</v>
      </c>
      <c r="J15" s="902">
        <v>1297.6365060000001</v>
      </c>
      <c r="K15" s="902">
        <v>1768.0819919</v>
      </c>
      <c r="L15" s="902">
        <v>1965.4758437600001</v>
      </c>
      <c r="M15" s="902">
        <v>2282.5102554745645</v>
      </c>
      <c r="N15" s="897">
        <v>2623.1477119122092</v>
      </c>
      <c r="O15" s="897">
        <v>2622.8039320616999</v>
      </c>
      <c r="P15" s="897">
        <v>3017.8854234350001</v>
      </c>
      <c r="Q15" s="897">
        <v>3103.3766245770803</v>
      </c>
    </row>
    <row r="16" spans="1:19" s="901" customFormat="1" ht="15" customHeight="1">
      <c r="A16" s="898" t="s">
        <v>1857</v>
      </c>
      <c r="B16" s="900">
        <v>3495.7000000000003</v>
      </c>
      <c r="C16" s="900">
        <v>3606.1</v>
      </c>
      <c r="D16" s="900">
        <v>3808.9200000000005</v>
      </c>
      <c r="E16" s="900">
        <v>3780.5250000000001</v>
      </c>
      <c r="F16" s="900">
        <v>4616.2596436379972</v>
      </c>
      <c r="G16" s="900">
        <v>5055.104274929261</v>
      </c>
      <c r="H16" s="900">
        <v>5610.3237296714851</v>
      </c>
      <c r="I16" s="900">
        <v>6926.4548577182295</v>
      </c>
      <c r="J16" s="900">
        <v>9147.1589536516567</v>
      </c>
      <c r="K16" s="900">
        <v>11533.401767131816</v>
      </c>
      <c r="L16" s="900">
        <v>11705.407462609408</v>
      </c>
      <c r="M16" s="900">
        <v>12609.174476821894</v>
      </c>
      <c r="N16" s="899">
        <v>14519.394733298741</v>
      </c>
      <c r="O16" s="899">
        <v>15864.075698565848</v>
      </c>
      <c r="P16" s="899">
        <v>17198.938070033324</v>
      </c>
      <c r="Q16" s="899">
        <v>18152.738839688311</v>
      </c>
    </row>
    <row r="18" spans="1:1" ht="15" customHeight="1">
      <c r="A18" s="289" t="s">
        <v>1987</v>
      </c>
    </row>
  </sheetData>
  <mergeCells count="2">
    <mergeCell ref="A2:A3"/>
    <mergeCell ref="B2:Q2"/>
  </mergeCells>
  <hyperlinks>
    <hyperlink ref="S4" location="'Content Page'!A1" display="Back to Content Page"/>
  </hyperlinks>
  <pageMargins left="0.7" right="0.7" top="0.75" bottom="0.75" header="0.3" footer="0.3"/>
  <pageSetup orientation="portrait" r:id="rId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6"/>
  <sheetViews>
    <sheetView zoomScale="88" zoomScaleNormal="88" workbookViewId="0">
      <selection activeCell="A9" sqref="A9"/>
    </sheetView>
  </sheetViews>
  <sheetFormatPr defaultColWidth="9.1796875" defaultRowHeight="15" customHeight="1"/>
  <cols>
    <col min="1" max="1" width="53.1796875" style="289" customWidth="1"/>
    <col min="2" max="17" width="10.7265625" style="289" customWidth="1"/>
    <col min="18" max="25" width="15.36328125" style="289" bestFit="1" customWidth="1"/>
    <col min="26" max="27" width="9.7265625" style="289" customWidth="1"/>
    <col min="28" max="16384" width="9.1796875" style="289"/>
  </cols>
  <sheetData>
    <row r="1" spans="1:19" s="136" customFormat="1" ht="15" customHeight="1">
      <c r="A1" s="136" t="s">
        <v>1988</v>
      </c>
    </row>
    <row r="2" spans="1:19" s="136" customFormat="1" ht="15" customHeight="1">
      <c r="A2" s="1163" t="s">
        <v>1845</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c r="S3" s="7"/>
    </row>
    <row r="4" spans="1:19" ht="15" customHeight="1">
      <c r="A4" s="896" t="s">
        <v>66</v>
      </c>
      <c r="B4" s="913">
        <v>2.9715994020926759</v>
      </c>
      <c r="C4" s="913">
        <v>2.9680431086649572</v>
      </c>
      <c r="D4" s="913">
        <v>2.9998912097476063</v>
      </c>
      <c r="E4" s="913">
        <v>2.841531599669195</v>
      </c>
      <c r="F4" s="913">
        <v>4.1900384351788329</v>
      </c>
      <c r="G4" s="913">
        <v>3.8462157977593838</v>
      </c>
      <c r="H4" s="913">
        <v>3.430020646074937</v>
      </c>
      <c r="I4" s="913">
        <v>3.0970391934986874</v>
      </c>
      <c r="J4" s="913">
        <v>2.9234202318720701</v>
      </c>
      <c r="K4" s="913">
        <v>2.6054858125561653</v>
      </c>
      <c r="L4" s="913">
        <v>2.667217334459516</v>
      </c>
      <c r="M4" s="913">
        <v>2.7148039438576586</v>
      </c>
      <c r="N4" s="913">
        <v>2.4393601866766996</v>
      </c>
      <c r="O4" s="913">
        <v>3.1650635276556165</v>
      </c>
      <c r="P4" s="913">
        <v>2.8048784746107933</v>
      </c>
      <c r="Q4" s="913">
        <v>2.6656437778420856</v>
      </c>
      <c r="S4" s="285" t="s">
        <v>13</v>
      </c>
    </row>
    <row r="5" spans="1:19" ht="15" customHeight="1">
      <c r="A5" s="896" t="s">
        <v>1846</v>
      </c>
      <c r="B5" s="913">
        <v>0</v>
      </c>
      <c r="C5" s="913">
        <v>0</v>
      </c>
      <c r="D5" s="913">
        <v>0</v>
      </c>
      <c r="E5" s="913">
        <v>0</v>
      </c>
      <c r="F5" s="913">
        <v>0</v>
      </c>
      <c r="G5" s="913">
        <v>0</v>
      </c>
      <c r="H5" s="913">
        <v>0</v>
      </c>
      <c r="I5" s="913">
        <v>0</v>
      </c>
      <c r="J5" s="913">
        <v>0</v>
      </c>
      <c r="K5" s="913">
        <v>0</v>
      </c>
      <c r="L5" s="913">
        <v>0</v>
      </c>
      <c r="M5" s="913">
        <v>0</v>
      </c>
      <c r="N5" s="913">
        <v>0</v>
      </c>
      <c r="O5" s="913">
        <v>0</v>
      </c>
      <c r="P5" s="913">
        <v>0</v>
      </c>
      <c r="Q5" s="913">
        <v>0</v>
      </c>
      <c r="S5" s="499"/>
    </row>
    <row r="6" spans="1:19" ht="15" customHeight="1">
      <c r="A6" s="896" t="s">
        <v>1847</v>
      </c>
      <c r="B6" s="913">
        <v>20.17638266068759</v>
      </c>
      <c r="C6" s="913">
        <v>18.868685704405962</v>
      </c>
      <c r="D6" s="913">
        <v>18.983899042645774</v>
      </c>
      <c r="E6" s="913">
        <v>17.620323312575543</v>
      </c>
      <c r="F6" s="913">
        <v>9.2812427884153781</v>
      </c>
      <c r="G6" s="913">
        <v>10.332777172863834</v>
      </c>
      <c r="H6" s="913">
        <v>10.314410236294869</v>
      </c>
      <c r="I6" s="913">
        <v>10.794944713172111</v>
      </c>
      <c r="J6" s="913">
        <v>10.576754094195666</v>
      </c>
      <c r="K6" s="913">
        <v>9.0324492282979172</v>
      </c>
      <c r="L6" s="913">
        <v>9.4756090617819293</v>
      </c>
      <c r="M6" s="913">
        <v>9.214436912963567</v>
      </c>
      <c r="N6" s="913">
        <v>10.052914877752963</v>
      </c>
      <c r="O6" s="913">
        <v>8.56173642711844</v>
      </c>
      <c r="P6" s="913">
        <v>7.6951083466326686</v>
      </c>
      <c r="Q6" s="913">
        <v>6.40091161037655</v>
      </c>
    </row>
    <row r="7" spans="1:19" ht="15" customHeight="1">
      <c r="A7" s="896" t="s">
        <v>1848</v>
      </c>
      <c r="B7" s="913">
        <v>1.4289985052316889</v>
      </c>
      <c r="C7" s="913">
        <v>1.772181079445581</v>
      </c>
      <c r="D7" s="913">
        <v>2.0316579634464751</v>
      </c>
      <c r="E7" s="913">
        <v>2.2251595710842351</v>
      </c>
      <c r="F7" s="913">
        <v>2.6117015977244091</v>
      </c>
      <c r="G7" s="913">
        <v>1.7722348667385903</v>
      </c>
      <c r="H7" s="913">
        <v>2.1235618926279103</v>
      </c>
      <c r="I7" s="913">
        <v>1.4669558727184122</v>
      </c>
      <c r="J7" s="913">
        <v>1.161889748081526</v>
      </c>
      <c r="K7" s="913">
        <v>1.4719124211841397</v>
      </c>
      <c r="L7" s="913">
        <v>1.679770428891155</v>
      </c>
      <c r="M7" s="913">
        <v>0.54002383214305683</v>
      </c>
      <c r="N7" s="913">
        <v>1.7232751258125674</v>
      </c>
      <c r="O7" s="913">
        <v>3.031854461532244</v>
      </c>
      <c r="P7" s="913">
        <v>2.9304913184224466</v>
      </c>
      <c r="Q7" s="913">
        <v>3.4475659268469365</v>
      </c>
    </row>
    <row r="8" spans="1:19" ht="15" customHeight="1">
      <c r="A8" s="896" t="s">
        <v>1849</v>
      </c>
      <c r="B8" s="913">
        <v>8.8729446935724958</v>
      </c>
      <c r="C8" s="913">
        <v>8.8580238019767741</v>
      </c>
      <c r="D8" s="913">
        <v>10.44930374238468</v>
      </c>
      <c r="E8" s="913">
        <v>9.683826595887556</v>
      </c>
      <c r="F8" s="913">
        <v>6.0358178442370152</v>
      </c>
      <c r="G8" s="913">
        <v>7.2715968008858027</v>
      </c>
      <c r="H8" s="913">
        <v>6.2476886456393581</v>
      </c>
      <c r="I8" s="913">
        <v>5.8714152877545569</v>
      </c>
      <c r="J8" s="913">
        <v>6.0494744758462984</v>
      </c>
      <c r="K8" s="913">
        <v>5.6903787426405747</v>
      </c>
      <c r="L8" s="913">
        <v>5.3824769541850843</v>
      </c>
      <c r="M8" s="913">
        <v>7.4785722388496332</v>
      </c>
      <c r="N8" s="913">
        <v>5.2131673968986334</v>
      </c>
      <c r="O8" s="913">
        <v>3.3838672111429116</v>
      </c>
      <c r="P8" s="913">
        <v>3.7601061609134749</v>
      </c>
      <c r="Q8" s="913">
        <v>3.7296253384285292</v>
      </c>
    </row>
    <row r="9" spans="1:19" ht="15" customHeight="1">
      <c r="A9" s="896" t="s">
        <v>1850</v>
      </c>
      <c r="B9" s="913">
        <v>23.2406576980568</v>
      </c>
      <c r="C9" s="913">
        <v>24.747140016713253</v>
      </c>
      <c r="D9" s="913">
        <v>23.651000870322019</v>
      </c>
      <c r="E9" s="913">
        <v>23.473030189506126</v>
      </c>
      <c r="F9" s="913">
        <v>19.050048879508459</v>
      </c>
      <c r="G9" s="913">
        <v>18.125624920532825</v>
      </c>
      <c r="H9" s="913">
        <v>18.757342213276711</v>
      </c>
      <c r="I9" s="913">
        <v>24.802243618983884</v>
      </c>
      <c r="J9" s="913">
        <v>28.16378692549139</v>
      </c>
      <c r="K9" s="913">
        <v>29.582864838462818</v>
      </c>
      <c r="L9" s="913">
        <v>28.098421403782766</v>
      </c>
      <c r="M9" s="913">
        <v>22.997908359459977</v>
      </c>
      <c r="N9" s="913">
        <v>22.986456788241558</v>
      </c>
      <c r="O9" s="913">
        <v>24.558936761570219</v>
      </c>
      <c r="P9" s="913">
        <v>23.778393775113297</v>
      </c>
      <c r="Q9" s="913">
        <v>22.940298854214237</v>
      </c>
    </row>
    <row r="10" spans="1:19" ht="15" customHeight="1">
      <c r="A10" s="896" t="s">
        <v>1851</v>
      </c>
      <c r="B10" s="913">
        <v>17.33034379671151</v>
      </c>
      <c r="C10" s="913">
        <v>17.136846958476216</v>
      </c>
      <c r="D10" s="913">
        <v>16.884247171453435</v>
      </c>
      <c r="E10" s="913">
        <v>17.224488064860434</v>
      </c>
      <c r="F10" s="913">
        <v>14.19040882928719</v>
      </c>
      <c r="G10" s="913">
        <v>16.747731283476629</v>
      </c>
      <c r="H10" s="913">
        <v>17.275236375681715</v>
      </c>
      <c r="I10" s="913">
        <v>15.43750135444874</v>
      </c>
      <c r="J10" s="913">
        <v>14.717373657702263</v>
      </c>
      <c r="K10" s="913">
        <v>14.545016244115846</v>
      </c>
      <c r="L10" s="913">
        <v>12.790951201656963</v>
      </c>
      <c r="M10" s="913">
        <v>15.375822368931372</v>
      </c>
      <c r="N10" s="913">
        <v>14.683508468279269</v>
      </c>
      <c r="O10" s="913">
        <v>14.274998328696897</v>
      </c>
      <c r="P10" s="913">
        <v>15.750170507982739</v>
      </c>
      <c r="Q10" s="913">
        <v>17.453728116375032</v>
      </c>
    </row>
    <row r="11" spans="1:19" ht="15" customHeight="1">
      <c r="A11" s="896" t="s">
        <v>1852</v>
      </c>
      <c r="B11" s="913">
        <v>10.834080717488789</v>
      </c>
      <c r="C11" s="913">
        <v>10.50053309512146</v>
      </c>
      <c r="D11" s="913">
        <v>10.234442993907743</v>
      </c>
      <c r="E11" s="913">
        <v>10.701688661440699</v>
      </c>
      <c r="F11" s="913">
        <v>22.013227670083033</v>
      </c>
      <c r="G11" s="913">
        <v>21.407659884414851</v>
      </c>
      <c r="H11" s="913">
        <v>22.178573223341498</v>
      </c>
      <c r="I11" s="913">
        <v>21.429427835993589</v>
      </c>
      <c r="J11" s="913">
        <v>22.354287400967117</v>
      </c>
      <c r="K11" s="913">
        <v>26.214287324998644</v>
      </c>
      <c r="L11" s="913">
        <v>28.198677684169731</v>
      </c>
      <c r="M11" s="913">
        <v>28.49602308447156</v>
      </c>
      <c r="N11" s="913">
        <v>29.693968541330662</v>
      </c>
      <c r="O11" s="913">
        <v>29.498975167748871</v>
      </c>
      <c r="P11" s="913">
        <v>29.680566657857543</v>
      </c>
      <c r="Q11" s="913">
        <v>30.489426741659091</v>
      </c>
    </row>
    <row r="12" spans="1:19" ht="15" customHeight="1">
      <c r="A12" s="896" t="s">
        <v>1853</v>
      </c>
      <c r="B12" s="913">
        <v>12.944693572496263</v>
      </c>
      <c r="C12" s="913">
        <v>12.765466962510446</v>
      </c>
      <c r="D12" s="913">
        <v>12.456483899042643</v>
      </c>
      <c r="E12" s="913">
        <v>13.821011783167107</v>
      </c>
      <c r="F12" s="913">
        <v>11.910921864160041</v>
      </c>
      <c r="G12" s="913">
        <v>10.141903058085974</v>
      </c>
      <c r="H12" s="913">
        <v>10.632570650089374</v>
      </c>
      <c r="I12" s="913">
        <v>9.6130854057227815</v>
      </c>
      <c r="J12" s="913">
        <v>7.739121635342622</v>
      </c>
      <c r="K12" s="913">
        <v>5.5938972987900515</v>
      </c>
      <c r="L12" s="913">
        <v>6.0925494900760917</v>
      </c>
      <c r="M12" s="913">
        <v>6.936060265712249</v>
      </c>
      <c r="N12" s="913">
        <v>7.0021583157873364</v>
      </c>
      <c r="O12" s="913">
        <v>7.5055019546805273</v>
      </c>
      <c r="P12" s="913">
        <v>7.6022924241069409</v>
      </c>
      <c r="Q12" s="913">
        <v>7.3618423233425139</v>
      </c>
    </row>
    <row r="13" spans="1:19" ht="15" customHeight="1">
      <c r="A13" s="896" t="s">
        <v>1854</v>
      </c>
      <c r="B13" s="913">
        <v>2.2002989536621822</v>
      </c>
      <c r="C13" s="913">
        <v>2.3830792726853587</v>
      </c>
      <c r="D13" s="913">
        <v>2.309073107049608</v>
      </c>
      <c r="E13" s="913">
        <v>2.4089402218091083</v>
      </c>
      <c r="F13" s="913">
        <v>10.716592091405658</v>
      </c>
      <c r="G13" s="913">
        <v>10.354256215242122</v>
      </c>
      <c r="H13" s="913">
        <v>9.040596116973628</v>
      </c>
      <c r="I13" s="913">
        <v>7.4873867177072357</v>
      </c>
      <c r="J13" s="913">
        <v>6.3138918305010421</v>
      </c>
      <c r="K13" s="913">
        <v>5.2637080889538561</v>
      </c>
      <c r="L13" s="913">
        <v>5.6143264409967815</v>
      </c>
      <c r="M13" s="913">
        <v>6.2463489936109182</v>
      </c>
      <c r="N13" s="913">
        <v>6.2051902992203214</v>
      </c>
      <c r="O13" s="913">
        <v>6.0190661598542663</v>
      </c>
      <c r="P13" s="913">
        <v>5.9979923343600996</v>
      </c>
      <c r="Q13" s="913">
        <v>5.5109573109150309</v>
      </c>
    </row>
    <row r="14" spans="1:19" s="901" customFormat="1" ht="15" customHeight="1">
      <c r="A14" s="898" t="s">
        <v>1855</v>
      </c>
      <c r="B14" s="915">
        <v>100</v>
      </c>
      <c r="C14" s="915">
        <v>100.00000000000001</v>
      </c>
      <c r="D14" s="915">
        <v>99.999999999999986</v>
      </c>
      <c r="E14" s="915">
        <v>100</v>
      </c>
      <c r="F14" s="915">
        <v>100</v>
      </c>
      <c r="G14" s="915">
        <v>100</v>
      </c>
      <c r="H14" s="915">
        <v>100</v>
      </c>
      <c r="I14" s="915">
        <v>100</v>
      </c>
      <c r="J14" s="915">
        <v>100</v>
      </c>
      <c r="K14" s="915">
        <v>100</v>
      </c>
      <c r="L14" s="915">
        <v>100</v>
      </c>
      <c r="M14" s="915">
        <v>100</v>
      </c>
      <c r="N14" s="914">
        <v>100</v>
      </c>
      <c r="O14" s="914">
        <v>100</v>
      </c>
      <c r="P14" s="914">
        <v>100</v>
      </c>
      <c r="Q14" s="914">
        <v>100</v>
      </c>
    </row>
    <row r="16" spans="1:19" ht="15" customHeight="1">
      <c r="A16" s="287" t="s">
        <v>1932</v>
      </c>
    </row>
  </sheetData>
  <mergeCells count="2">
    <mergeCell ref="A2:A3"/>
    <mergeCell ref="B2:Q2"/>
  </mergeCells>
  <hyperlinks>
    <hyperlink ref="S4" location="'Content Page'!A1" display="Back to Content Page"/>
  </hyperlinks>
  <pageMargins left="0.7" right="0.7" top="0.75" bottom="0.75" header="0.3" footer="0.3"/>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zoomScale="95" zoomScaleNormal="95" workbookViewId="0">
      <selection activeCell="A9" sqref="A9"/>
    </sheetView>
  </sheetViews>
  <sheetFormatPr defaultColWidth="9.1796875" defaultRowHeight="15" customHeight="1"/>
  <cols>
    <col min="1" max="1" width="54" style="289" customWidth="1"/>
    <col min="2" max="17" width="9.7265625" style="289" customWidth="1"/>
    <col min="18" max="16384" width="9.1796875" style="289"/>
  </cols>
  <sheetData>
    <row r="1" spans="1:19" s="136" customFormat="1" ht="15" customHeight="1">
      <c r="A1" s="136" t="s">
        <v>1989</v>
      </c>
    </row>
    <row r="2" spans="1:19" s="136" customFormat="1" ht="15" customHeight="1">
      <c r="A2" s="1163" t="s">
        <v>1845</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c r="S3" s="7"/>
    </row>
    <row r="4" spans="1:19" ht="15" customHeight="1">
      <c r="A4" s="896" t="s">
        <v>66</v>
      </c>
      <c r="B4" s="913">
        <v>4.6604527296937306</v>
      </c>
      <c r="C4" s="913">
        <v>-4.9618320610686908</v>
      </c>
      <c r="D4" s="913">
        <v>1.8741633199464331</v>
      </c>
      <c r="E4" s="913">
        <v>-8.1471747700394133</v>
      </c>
      <c r="F4" s="913">
        <v>7.7719360339624473</v>
      </c>
      <c r="G4" s="913">
        <v>7.7719360339624473</v>
      </c>
      <c r="H4" s="913">
        <v>-5.3918702618115049</v>
      </c>
      <c r="I4" s="913">
        <v>0.74311376763699855</v>
      </c>
      <c r="J4" s="913">
        <v>4.0765664021856765</v>
      </c>
      <c r="K4" s="913">
        <v>-16.479476679750647</v>
      </c>
      <c r="L4" s="913">
        <v>-5.8043189131929438</v>
      </c>
      <c r="M4" s="913">
        <v>5.435128809280215</v>
      </c>
      <c r="N4" s="913">
        <v>-1.24579876774078E-3</v>
      </c>
      <c r="O4" s="913">
        <v>22.980176573181453</v>
      </c>
      <c r="P4" s="913">
        <v>-7.1336240763805279</v>
      </c>
      <c r="Q4" s="913">
        <v>-4.1265328418200511</v>
      </c>
      <c r="S4" s="285" t="s">
        <v>13</v>
      </c>
    </row>
    <row r="5" spans="1:19" ht="15" customHeight="1">
      <c r="A5" s="896" t="s">
        <v>1846</v>
      </c>
      <c r="B5" s="913">
        <v>0</v>
      </c>
      <c r="C5" s="913">
        <v>0</v>
      </c>
      <c r="D5" s="913">
        <v>0</v>
      </c>
      <c r="E5" s="913">
        <v>0</v>
      </c>
      <c r="F5" s="913">
        <v>0</v>
      </c>
      <c r="G5" s="913">
        <v>0</v>
      </c>
      <c r="H5" s="913">
        <v>0</v>
      </c>
      <c r="I5" s="913">
        <v>0</v>
      </c>
      <c r="J5" s="913">
        <v>0</v>
      </c>
      <c r="K5" s="913">
        <v>0</v>
      </c>
      <c r="L5" s="913">
        <v>0</v>
      </c>
      <c r="M5" s="913">
        <v>0</v>
      </c>
      <c r="N5" s="913">
        <v>0</v>
      </c>
      <c r="O5" s="913">
        <v>0</v>
      </c>
      <c r="P5" s="913">
        <v>0</v>
      </c>
      <c r="Q5" s="913">
        <v>0</v>
      </c>
      <c r="S5" s="499"/>
    </row>
    <row r="6" spans="1:19" ht="15" customHeight="1">
      <c r="A6" s="896" t="s">
        <v>1847</v>
      </c>
      <c r="B6" s="913">
        <v>35.607866507747332</v>
      </c>
      <c r="C6" s="913">
        <v>-3.0762469786860009</v>
      </c>
      <c r="D6" s="913">
        <v>2.561777374744949</v>
      </c>
      <c r="E6" s="913">
        <v>-11.427939876215731</v>
      </c>
      <c r="F6" s="913">
        <v>11.626103383093536</v>
      </c>
      <c r="G6" s="913">
        <v>11.626103383093536</v>
      </c>
      <c r="H6" s="913">
        <v>3.206316574369211</v>
      </c>
      <c r="I6" s="913">
        <v>3.4056329055646586</v>
      </c>
      <c r="J6" s="913">
        <v>-12.833237159413684</v>
      </c>
      <c r="K6" s="913">
        <v>-11.244107714089395</v>
      </c>
      <c r="L6" s="913">
        <v>8.9122119785008778</v>
      </c>
      <c r="M6" s="913">
        <v>13.439929636394396</v>
      </c>
      <c r="N6" s="913">
        <v>17.220264103495836</v>
      </c>
      <c r="O6" s="913">
        <v>-12.76154154725819</v>
      </c>
      <c r="P6" s="913">
        <v>-6.374351427475915</v>
      </c>
      <c r="Q6" s="913">
        <v>9.5003170098286347</v>
      </c>
    </row>
    <row r="7" spans="1:19" ht="15" customHeight="1">
      <c r="A7" s="896" t="s">
        <v>1848</v>
      </c>
      <c r="B7" s="913">
        <v>-23.478883321403003</v>
      </c>
      <c r="C7" s="913">
        <v>4.9579045837231206</v>
      </c>
      <c r="D7" s="913">
        <v>18.805704099821767</v>
      </c>
      <c r="E7" s="913">
        <v>1.8004501125281251</v>
      </c>
      <c r="F7" s="913">
        <v>4.8866343329407869</v>
      </c>
      <c r="G7" s="913">
        <v>4.8866343329407869</v>
      </c>
      <c r="H7" s="913">
        <v>3.8704402339331665</v>
      </c>
      <c r="I7" s="913">
        <v>11.86290496448585</v>
      </c>
      <c r="J7" s="913">
        <v>-4.1117414841691868</v>
      </c>
      <c r="K7" s="913">
        <v>45.028175694187325</v>
      </c>
      <c r="L7" s="913">
        <v>-23.609421167699793</v>
      </c>
      <c r="M7" s="913">
        <v>0.64169047107729682</v>
      </c>
      <c r="N7" s="913">
        <v>-10.607663687897968</v>
      </c>
      <c r="O7" s="913">
        <v>-13.668207696117321</v>
      </c>
      <c r="P7" s="913">
        <v>1.9873919704612888</v>
      </c>
      <c r="Q7" s="913">
        <v>3.8350839510949726</v>
      </c>
    </row>
    <row r="8" spans="1:19" ht="15" customHeight="1">
      <c r="A8" s="896" t="s">
        <v>1849</v>
      </c>
      <c r="B8" s="913">
        <v>-0.20000000000000284</v>
      </c>
      <c r="C8" s="913">
        <v>1.3026052104208503</v>
      </c>
      <c r="D8" s="913">
        <v>4.1543026706231529</v>
      </c>
      <c r="E8" s="913">
        <v>-20.180436847103508</v>
      </c>
      <c r="F8" s="913">
        <v>32.76320820362875</v>
      </c>
      <c r="G8" s="913">
        <v>32.76320820362875</v>
      </c>
      <c r="H8" s="913">
        <v>15.718771356151834</v>
      </c>
      <c r="I8" s="913">
        <v>9.8686556240709251</v>
      </c>
      <c r="J8" s="913">
        <v>10.797849599649595</v>
      </c>
      <c r="K8" s="913">
        <v>-4.926587534438454</v>
      </c>
      <c r="L8" s="913">
        <v>-4.8490520864585562</v>
      </c>
      <c r="M8" s="913">
        <v>22.586850508439156</v>
      </c>
      <c r="N8" s="913">
        <v>-28.27157498126104</v>
      </c>
      <c r="O8" s="913">
        <v>-28.556426502779885</v>
      </c>
      <c r="P8" s="913">
        <v>14.027031482450283</v>
      </c>
      <c r="Q8" s="913">
        <v>3.2824116086868713</v>
      </c>
    </row>
    <row r="9" spans="1:19" ht="15" customHeight="1">
      <c r="A9" s="896" t="s">
        <v>1850</v>
      </c>
      <c r="B9" s="913">
        <v>5.41649569142389</v>
      </c>
      <c r="C9" s="913">
        <v>-4.2039704165044753</v>
      </c>
      <c r="D9" s="913">
        <v>-3.1288094270621798</v>
      </c>
      <c r="E9" s="913">
        <v>-12.569910514541391</v>
      </c>
      <c r="F9" s="913">
        <v>2.7263904308617981</v>
      </c>
      <c r="G9" s="913">
        <v>2.7263904308617981</v>
      </c>
      <c r="H9" s="913">
        <v>13.243981599959028</v>
      </c>
      <c r="I9" s="913">
        <v>20.405819325582115</v>
      </c>
      <c r="J9" s="913">
        <v>-11.118468427471996</v>
      </c>
      <c r="K9" s="913">
        <v>3.3260922126270458</v>
      </c>
      <c r="L9" s="913">
        <v>13.292584551505641</v>
      </c>
      <c r="M9" s="913">
        <v>8.5570996731521944</v>
      </c>
      <c r="N9" s="913">
        <v>3.8395433914161003</v>
      </c>
      <c r="O9" s="913">
        <v>14.244262570213763</v>
      </c>
      <c r="P9" s="913">
        <v>2.405338009049828</v>
      </c>
      <c r="Q9" s="913">
        <v>13.075910538419251</v>
      </c>
    </row>
    <row r="10" spans="1:19" ht="15" customHeight="1">
      <c r="A10" s="896" t="s">
        <v>1851</v>
      </c>
      <c r="B10" s="913">
        <v>10.501623962468415</v>
      </c>
      <c r="C10" s="913">
        <v>-2.4820378837361119</v>
      </c>
      <c r="D10" s="913">
        <v>0.63630274614867233</v>
      </c>
      <c r="E10" s="913">
        <v>-8.119800332778695</v>
      </c>
      <c r="F10" s="913">
        <v>24.790104419790481</v>
      </c>
      <c r="G10" s="913">
        <v>24.790104419790481</v>
      </c>
      <c r="H10" s="913">
        <v>7.8287525459070082</v>
      </c>
      <c r="I10" s="913">
        <v>10.238731001781304</v>
      </c>
      <c r="J10" s="913">
        <v>1.8462405893277349</v>
      </c>
      <c r="K10" s="913">
        <v>-1.8708099973950283</v>
      </c>
      <c r="L10" s="913">
        <v>3.9901279525214051</v>
      </c>
      <c r="M10" s="913">
        <v>-6.847893172294377</v>
      </c>
      <c r="N10" s="913">
        <v>4.3149321916002634</v>
      </c>
      <c r="O10" s="913">
        <v>13.145849767353823</v>
      </c>
      <c r="P10" s="913">
        <v>17.920017596234317</v>
      </c>
      <c r="Q10" s="913">
        <v>6.3273297965187396</v>
      </c>
    </row>
    <row r="11" spans="1:19" ht="15" customHeight="1">
      <c r="A11" s="896" t="s">
        <v>1852</v>
      </c>
      <c r="B11" s="913">
        <v>-0.94461142121082275</v>
      </c>
      <c r="C11" s="913">
        <v>-0.73688773298657395</v>
      </c>
      <c r="D11" s="913">
        <v>-5.3711790393013104</v>
      </c>
      <c r="E11" s="913">
        <v>-4.2455006922012046</v>
      </c>
      <c r="F11" s="913">
        <v>5.3341162692124016</v>
      </c>
      <c r="G11" s="913">
        <v>5.3341162692124016</v>
      </c>
      <c r="H11" s="913">
        <v>13.047652439052769</v>
      </c>
      <c r="I11" s="913">
        <v>12.921687714272693</v>
      </c>
      <c r="J11" s="913">
        <v>6.1200529397335259</v>
      </c>
      <c r="K11" s="913">
        <v>9.2532749917755694</v>
      </c>
      <c r="L11" s="913">
        <v>8.6354475087149467</v>
      </c>
      <c r="M11" s="913">
        <v>6.3400568198516112</v>
      </c>
      <c r="N11" s="913">
        <v>7.5263133169047478</v>
      </c>
      <c r="O11" s="913">
        <v>7.9464878775683729</v>
      </c>
      <c r="P11" s="913">
        <v>6.1817740228804325</v>
      </c>
      <c r="Q11" s="913">
        <v>4.6406613515238746</v>
      </c>
    </row>
    <row r="12" spans="1:19" ht="15" customHeight="1">
      <c r="A12" s="896" t="s">
        <v>1853</v>
      </c>
      <c r="B12" s="913">
        <v>8.8251826869027497</v>
      </c>
      <c r="C12" s="913">
        <v>-1.239669421487605</v>
      </c>
      <c r="D12" s="913">
        <v>8.3158995815899601</v>
      </c>
      <c r="E12" s="913">
        <v>-10.816030902945442</v>
      </c>
      <c r="F12" s="913">
        <v>-0.28150638969150066</v>
      </c>
      <c r="G12" s="913">
        <v>-0.28150638969150066</v>
      </c>
      <c r="H12" s="913">
        <v>14.745244461495361</v>
      </c>
      <c r="I12" s="913">
        <v>1.9995856966197323</v>
      </c>
      <c r="J12" s="913">
        <v>0.76092309889352805</v>
      </c>
      <c r="K12" s="913">
        <v>-12.549917893217071</v>
      </c>
      <c r="L12" s="913">
        <v>-14.871451840201516</v>
      </c>
      <c r="M12" s="913">
        <v>-2.9966927862282944</v>
      </c>
      <c r="N12" s="913">
        <v>8.5116317868722433</v>
      </c>
      <c r="O12" s="913">
        <v>14.334794628857225</v>
      </c>
      <c r="P12" s="913">
        <v>6.9742483389968726</v>
      </c>
      <c r="Q12" s="913">
        <v>4.5471662706296314</v>
      </c>
    </row>
    <row r="13" spans="1:19" ht="15" customHeight="1">
      <c r="A13" s="896" t="s">
        <v>1854</v>
      </c>
      <c r="B13" s="913">
        <v>-3.9267015706806205</v>
      </c>
      <c r="C13" s="913">
        <v>0.27247956403269313</v>
      </c>
      <c r="D13" s="913">
        <v>2.173913043478251</v>
      </c>
      <c r="E13" s="913">
        <v>-5.3191489361702082</v>
      </c>
      <c r="F13" s="913">
        <v>5.8421519917309297</v>
      </c>
      <c r="G13" s="913">
        <v>5.8421519917309297</v>
      </c>
      <c r="H13" s="913">
        <v>3.4205973218639087</v>
      </c>
      <c r="I13" s="913">
        <v>1.6682793347014382</v>
      </c>
      <c r="J13" s="913">
        <v>-6.1860166299153008</v>
      </c>
      <c r="K13" s="913">
        <v>-0.49113718134906037</v>
      </c>
      <c r="L13" s="913">
        <v>5.5821538521666554</v>
      </c>
      <c r="M13" s="913">
        <v>5.492508521463165</v>
      </c>
      <c r="N13" s="913">
        <v>3.114524674060263</v>
      </c>
      <c r="O13" s="913">
        <v>2.0499583145208362</v>
      </c>
      <c r="P13" s="913">
        <v>4.5602823549235012</v>
      </c>
      <c r="Q13" s="913">
        <v>-1.4128662032266419</v>
      </c>
    </row>
    <row r="14" spans="1:19" s="901" customFormat="1" ht="15" customHeight="1">
      <c r="A14" s="898" t="s">
        <v>1855</v>
      </c>
      <c r="B14" s="915">
        <v>6.3658983146331281</v>
      </c>
      <c r="C14" s="915">
        <v>-2.4451604360683348</v>
      </c>
      <c r="D14" s="915">
        <v>1.8549518164955145</v>
      </c>
      <c r="E14" s="915">
        <v>-10.629414116288373</v>
      </c>
      <c r="F14" s="915">
        <v>9.3468944794548321</v>
      </c>
      <c r="G14" s="915">
        <v>9.3468944794548321</v>
      </c>
      <c r="H14" s="915">
        <v>9.5599988235121742</v>
      </c>
      <c r="I14" s="915">
        <v>10.07086898557003</v>
      </c>
      <c r="J14" s="915">
        <v>-1.5419119489087763</v>
      </c>
      <c r="K14" s="915">
        <v>0.33518575753765845</v>
      </c>
      <c r="L14" s="915">
        <v>4.1497006588131455</v>
      </c>
      <c r="M14" s="915">
        <v>5.1576309414565316</v>
      </c>
      <c r="N14" s="914">
        <v>3.6699870126898162</v>
      </c>
      <c r="O14" s="914">
        <v>6.2527236165600897</v>
      </c>
      <c r="P14" s="914">
        <v>6.0181583224008932</v>
      </c>
      <c r="Q14" s="914">
        <v>6.4333186045921309</v>
      </c>
    </row>
    <row r="15" spans="1:19" s="903" customFormat="1" ht="15" customHeight="1">
      <c r="A15" s="896" t="s">
        <v>1856</v>
      </c>
      <c r="B15" s="918">
        <v>-7.9491255961844303</v>
      </c>
      <c r="C15" s="918">
        <v>-1.1514104778353413</v>
      </c>
      <c r="D15" s="918">
        <v>-2.2714036109493208</v>
      </c>
      <c r="E15" s="918">
        <v>22.526817640047668</v>
      </c>
      <c r="F15" s="918">
        <v>7.1132071259507086</v>
      </c>
      <c r="G15" s="918">
        <v>7.1132071259507086</v>
      </c>
      <c r="H15" s="918">
        <v>8.5346775830529964</v>
      </c>
      <c r="I15" s="918">
        <v>12.400390064011148</v>
      </c>
      <c r="J15" s="918">
        <v>-5.4918266354055305</v>
      </c>
      <c r="K15" s="918">
        <v>-3.5586327572396925</v>
      </c>
      <c r="L15" s="918">
        <v>10.293297608872905</v>
      </c>
      <c r="M15" s="918">
        <v>6.6450826641268037</v>
      </c>
      <c r="N15" s="913">
        <v>3.7158108884957528</v>
      </c>
      <c r="O15" s="913">
        <v>-1.7843762355814476</v>
      </c>
      <c r="P15" s="913">
        <v>7.3477296950543121</v>
      </c>
      <c r="Q15" s="913">
        <v>9.2780726778680389</v>
      </c>
    </row>
    <row r="16" spans="1:19" s="901" customFormat="1" ht="15" customHeight="1">
      <c r="A16" s="898" t="s">
        <v>1857</v>
      </c>
      <c r="B16" s="915">
        <v>4.2113659022931245</v>
      </c>
      <c r="C16" s="915">
        <v>-2.2731621445792456</v>
      </c>
      <c r="D16" s="915">
        <v>1.3000744018482919</v>
      </c>
      <c r="E16" s="915">
        <v>-6.3280374193049624</v>
      </c>
      <c r="F16" s="915">
        <v>9.0057611789354297</v>
      </c>
      <c r="G16" s="915">
        <v>9.0057611789354297</v>
      </c>
      <c r="H16" s="915">
        <v>9.4061283621171583</v>
      </c>
      <c r="I16" s="915">
        <v>10.417676754076012</v>
      </c>
      <c r="J16" s="915">
        <v>-2.1405152415787398</v>
      </c>
      <c r="K16" s="915">
        <v>-0.23470752279801843</v>
      </c>
      <c r="L16" s="915">
        <v>5.0189100804257265</v>
      </c>
      <c r="M16" s="915">
        <v>5.3786482077604347</v>
      </c>
      <c r="N16" s="915">
        <v>3.676877712892562</v>
      </c>
      <c r="O16" s="915">
        <v>5.0437023017217086</v>
      </c>
      <c r="P16" s="915">
        <v>6.2051648680462819</v>
      </c>
      <c r="Q16" s="915">
        <v>6.8377427783279359</v>
      </c>
    </row>
    <row r="18" spans="1:1" ht="15" customHeight="1">
      <c r="A18" s="289" t="s">
        <v>1987</v>
      </c>
    </row>
  </sheetData>
  <mergeCells count="2">
    <mergeCell ref="A2:A3"/>
    <mergeCell ref="B2:Q2"/>
  </mergeCells>
  <hyperlinks>
    <hyperlink ref="S4" location="'Content Page'!A1" display="Back to Content Page"/>
  </hyperlinks>
  <pageMargins left="0.7" right="0.7" top="0.75" bottom="0.75" header="0.3" footer="0.3"/>
  <pageSetup orientation="portrait" r:id="rId1"/>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topLeftCell="B1" zoomScale="84" zoomScaleNormal="84" workbookViewId="0">
      <selection activeCell="A9" sqref="A9"/>
    </sheetView>
  </sheetViews>
  <sheetFormatPr defaultColWidth="9.1796875" defaultRowHeight="15" customHeight="1"/>
  <cols>
    <col min="1" max="1" width="53.26953125" style="289" customWidth="1"/>
    <col min="2" max="17" width="12.7265625" style="289" customWidth="1"/>
    <col min="18" max="25" width="19" style="289" bestFit="1" customWidth="1"/>
    <col min="26" max="16384" width="9.1796875" style="289"/>
  </cols>
  <sheetData>
    <row r="1" spans="1:19" s="136" customFormat="1" ht="15" customHeight="1">
      <c r="A1" s="136" t="s">
        <v>1990</v>
      </c>
    </row>
    <row r="2" spans="1:19" s="136" customFormat="1" ht="15" customHeight="1">
      <c r="A2" s="1167" t="s">
        <v>1845</v>
      </c>
      <c r="B2" s="1169" t="s">
        <v>1991</v>
      </c>
      <c r="C2" s="1169"/>
      <c r="D2" s="1169"/>
      <c r="E2" s="1169"/>
      <c r="F2" s="1169"/>
      <c r="G2" s="1169"/>
      <c r="H2" s="1169"/>
      <c r="I2" s="1169"/>
      <c r="J2" s="1169"/>
      <c r="K2" s="1169"/>
      <c r="L2" s="1169"/>
      <c r="M2" s="1169"/>
      <c r="N2" s="1169"/>
      <c r="O2" s="1169"/>
      <c r="P2" s="1169"/>
      <c r="Q2" s="1170"/>
    </row>
    <row r="3" spans="1:19" s="136" customFormat="1" ht="15" customHeight="1">
      <c r="A3" s="1168"/>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c r="S3" s="7"/>
    </row>
    <row r="4" spans="1:19" ht="15" customHeight="1">
      <c r="A4" s="896" t="s">
        <v>66</v>
      </c>
      <c r="B4" s="897">
        <v>28340</v>
      </c>
      <c r="C4" s="897">
        <v>33648</v>
      </c>
      <c r="D4" s="897">
        <v>41197</v>
      </c>
      <c r="E4" s="897">
        <v>40467</v>
      </c>
      <c r="F4" s="897">
        <v>40806</v>
      </c>
      <c r="G4" s="897">
        <v>39172</v>
      </c>
      <c r="H4" s="897">
        <v>42883.8</v>
      </c>
      <c r="I4" s="897">
        <v>55762.183514533681</v>
      </c>
      <c r="J4" s="897">
        <v>67743.000000000015</v>
      </c>
      <c r="K4" s="897">
        <v>68044.399999999994</v>
      </c>
      <c r="L4" s="897">
        <v>65605.206842923799</v>
      </c>
      <c r="M4" s="897">
        <v>69104.898248599973</v>
      </c>
      <c r="N4" s="897">
        <v>70591.591555555569</v>
      </c>
      <c r="O4" s="897">
        <v>74108.645279999997</v>
      </c>
      <c r="P4" s="897">
        <v>83015.483627199937</v>
      </c>
      <c r="Q4" s="897">
        <v>85070</v>
      </c>
      <c r="S4" s="285" t="s">
        <v>13</v>
      </c>
    </row>
    <row r="5" spans="1:19" ht="15" customHeight="1">
      <c r="A5" s="896" t="s">
        <v>1846</v>
      </c>
      <c r="B5" s="897">
        <v>63636</v>
      </c>
      <c r="C5" s="897">
        <v>77538</v>
      </c>
      <c r="D5" s="897">
        <v>93315</v>
      </c>
      <c r="E5" s="897">
        <v>87179</v>
      </c>
      <c r="F5" s="897">
        <v>92545</v>
      </c>
      <c r="G5" s="897">
        <v>107400</v>
      </c>
      <c r="H5" s="897">
        <v>132843.36603034392</v>
      </c>
      <c r="I5" s="897">
        <v>157672.18925535068</v>
      </c>
      <c r="J5" s="897">
        <v>197643.19686139989</v>
      </c>
      <c r="K5" s="897">
        <v>200824.28379004315</v>
      </c>
      <c r="L5" s="897">
        <v>230349.74216013681</v>
      </c>
      <c r="M5" s="897">
        <v>261575.34999999998</v>
      </c>
      <c r="N5" s="897">
        <v>267343.89998030895</v>
      </c>
      <c r="O5" s="897">
        <v>288084.87007296423</v>
      </c>
      <c r="P5" s="897">
        <v>286162.73688880564</v>
      </c>
      <c r="Q5" s="897">
        <v>285999.00100000005</v>
      </c>
      <c r="S5" s="499"/>
    </row>
    <row r="6" spans="1:19" ht="15" customHeight="1">
      <c r="A6" s="896" t="s">
        <v>1847</v>
      </c>
      <c r="B6" s="897">
        <v>165354</v>
      </c>
      <c r="C6" s="897">
        <v>183830</v>
      </c>
      <c r="D6" s="897">
        <v>215416</v>
      </c>
      <c r="E6" s="897">
        <v>229306</v>
      </c>
      <c r="F6" s="897">
        <v>247976</v>
      </c>
      <c r="G6" s="897">
        <v>266515</v>
      </c>
      <c r="H6" s="897">
        <v>269768.93955697166</v>
      </c>
      <c r="I6" s="897">
        <v>302990.82507037011</v>
      </c>
      <c r="J6" s="897">
        <v>341697.00000000023</v>
      </c>
      <c r="K6" s="897">
        <v>341657.80093219364</v>
      </c>
      <c r="L6" s="897">
        <v>358699.34236784</v>
      </c>
      <c r="M6" s="897">
        <v>362692.91047960008</v>
      </c>
      <c r="N6" s="897">
        <v>381266.99748221133</v>
      </c>
      <c r="O6" s="897">
        <v>416076.06680619996</v>
      </c>
      <c r="P6" s="897">
        <v>462971.15384381171</v>
      </c>
      <c r="Q6" s="897">
        <v>474491</v>
      </c>
    </row>
    <row r="7" spans="1:19" ht="15" customHeight="1">
      <c r="A7" s="896" t="s">
        <v>1848</v>
      </c>
      <c r="B7" s="897">
        <v>22249</v>
      </c>
      <c r="C7" s="897">
        <v>22475</v>
      </c>
      <c r="D7" s="897">
        <v>26092</v>
      </c>
      <c r="E7" s="897">
        <v>25175</v>
      </c>
      <c r="F7" s="897">
        <v>27303</v>
      </c>
      <c r="G7" s="897">
        <v>28417</v>
      </c>
      <c r="H7" s="897">
        <v>30849.099999999991</v>
      </c>
      <c r="I7" s="897">
        <v>33278</v>
      </c>
      <c r="J7" s="897">
        <v>37778.800000000017</v>
      </c>
      <c r="K7" s="897">
        <v>53473</v>
      </c>
      <c r="L7" s="897">
        <v>67939.599999999991</v>
      </c>
      <c r="M7" s="897">
        <v>86547.194444444438</v>
      </c>
      <c r="N7" s="897">
        <v>105730.95930737819</v>
      </c>
      <c r="O7" s="897">
        <v>117400.18382031539</v>
      </c>
      <c r="P7" s="897">
        <v>127153.8669954487</v>
      </c>
      <c r="Q7" s="897">
        <v>131639</v>
      </c>
    </row>
    <row r="8" spans="1:19" ht="15" customHeight="1">
      <c r="A8" s="896" t="s">
        <v>1849</v>
      </c>
      <c r="B8" s="897">
        <v>23817</v>
      </c>
      <c r="C8" s="897">
        <v>25297</v>
      </c>
      <c r="D8" s="897">
        <v>26620</v>
      </c>
      <c r="E8" s="897">
        <v>29657</v>
      </c>
      <c r="F8" s="897">
        <v>35495</v>
      </c>
      <c r="G8" s="897">
        <v>42519</v>
      </c>
      <c r="H8" s="897">
        <v>49117.199655820441</v>
      </c>
      <c r="I8" s="897">
        <v>65630.700000000012</v>
      </c>
      <c r="J8" s="897">
        <v>92953</v>
      </c>
      <c r="K8" s="897">
        <v>95753.199999999953</v>
      </c>
      <c r="L8" s="897">
        <v>95452.700000000041</v>
      </c>
      <c r="M8" s="897">
        <v>103835.10398185792</v>
      </c>
      <c r="N8" s="897">
        <v>113820.32435175552</v>
      </c>
      <c r="O8" s="897">
        <v>130703.64198134741</v>
      </c>
      <c r="P8" s="897">
        <v>140639.43760056014</v>
      </c>
      <c r="Q8" s="897">
        <v>145321</v>
      </c>
    </row>
    <row r="9" spans="1:19" ht="15" customHeight="1">
      <c r="A9" s="896" t="s">
        <v>1850</v>
      </c>
      <c r="B9" s="897">
        <v>127098</v>
      </c>
      <c r="C9" s="897">
        <v>135047</v>
      </c>
      <c r="D9" s="897">
        <v>154013</v>
      </c>
      <c r="E9" s="897">
        <v>170820</v>
      </c>
      <c r="F9" s="897">
        <v>191682</v>
      </c>
      <c r="G9" s="897">
        <v>208034</v>
      </c>
      <c r="H9" s="897">
        <v>231998.789711552</v>
      </c>
      <c r="I9" s="897">
        <v>258907.80000000002</v>
      </c>
      <c r="J9" s="897">
        <v>297518.29447156552</v>
      </c>
      <c r="K9" s="897">
        <v>317654.59999999998</v>
      </c>
      <c r="L9" s="897">
        <v>370580.34952871269</v>
      </c>
      <c r="M9" s="897">
        <v>404468.69326999993</v>
      </c>
      <c r="N9" s="897">
        <v>437982.4260960641</v>
      </c>
      <c r="O9" s="897">
        <v>475112.15905222122</v>
      </c>
      <c r="P9" s="897">
        <v>507332.64198038232</v>
      </c>
      <c r="Q9" s="897">
        <v>539022.00100000005</v>
      </c>
    </row>
    <row r="10" spans="1:19" ht="15" customHeight="1">
      <c r="A10" s="896" t="s">
        <v>1851</v>
      </c>
      <c r="B10" s="897">
        <v>87201</v>
      </c>
      <c r="C10" s="897">
        <v>96567</v>
      </c>
      <c r="D10" s="897">
        <v>107678</v>
      </c>
      <c r="E10" s="897">
        <v>127233</v>
      </c>
      <c r="F10" s="897">
        <v>143943</v>
      </c>
      <c r="G10" s="897">
        <v>159554</v>
      </c>
      <c r="H10" s="897">
        <v>196054.38883545838</v>
      </c>
      <c r="I10" s="897">
        <v>210994.87623465538</v>
      </c>
      <c r="J10" s="897">
        <v>221548.75738055274</v>
      </c>
      <c r="K10" s="897">
        <v>223426.99176370149</v>
      </c>
      <c r="L10" s="897">
        <v>229498.99999999997</v>
      </c>
      <c r="M10" s="897">
        <v>257334.49999999983</v>
      </c>
      <c r="N10" s="897">
        <v>289003.0409628799</v>
      </c>
      <c r="O10" s="897">
        <v>321476.99301102379</v>
      </c>
      <c r="P10" s="897">
        <v>350272.15294113511</v>
      </c>
      <c r="Q10" s="897">
        <v>368045.99999999994</v>
      </c>
    </row>
    <row r="11" spans="1:19" ht="15" customHeight="1">
      <c r="A11" s="896" t="s">
        <v>1852</v>
      </c>
      <c r="B11" s="897">
        <v>149736</v>
      </c>
      <c r="C11" s="897">
        <v>169680</v>
      </c>
      <c r="D11" s="897">
        <v>210957</v>
      </c>
      <c r="E11" s="897">
        <v>237509</v>
      </c>
      <c r="F11" s="897">
        <v>267607</v>
      </c>
      <c r="G11" s="897">
        <v>306093</v>
      </c>
      <c r="H11" s="897">
        <v>347755.39999999997</v>
      </c>
      <c r="I11" s="897">
        <v>418979.8000000001</v>
      </c>
      <c r="J11" s="897">
        <v>446756.2381364028</v>
      </c>
      <c r="K11" s="897">
        <v>482872</v>
      </c>
      <c r="L11" s="897">
        <v>523526.20000000007</v>
      </c>
      <c r="M11" s="897">
        <v>566117.30248779175</v>
      </c>
      <c r="N11" s="897">
        <v>605674.48218960047</v>
      </c>
      <c r="O11" s="897">
        <v>647611.70020628395</v>
      </c>
      <c r="P11" s="897">
        <v>691402.54071087914</v>
      </c>
      <c r="Q11" s="897">
        <v>739061</v>
      </c>
    </row>
    <row r="12" spans="1:19" ht="15" customHeight="1">
      <c r="A12" s="896" t="s">
        <v>1853</v>
      </c>
      <c r="B12" s="897">
        <v>140681</v>
      </c>
      <c r="C12" s="897">
        <v>150860</v>
      </c>
      <c r="D12" s="897">
        <v>167519</v>
      </c>
      <c r="E12" s="897">
        <v>183108</v>
      </c>
      <c r="F12" s="897">
        <v>199518</v>
      </c>
      <c r="G12" s="897">
        <v>217665</v>
      </c>
      <c r="H12" s="897">
        <v>236104</v>
      </c>
      <c r="I12" s="897">
        <v>264777</v>
      </c>
      <c r="J12" s="897">
        <v>309629</v>
      </c>
      <c r="K12" s="897">
        <v>356819</v>
      </c>
      <c r="L12" s="897">
        <v>404647</v>
      </c>
      <c r="M12" s="897">
        <v>448777.9713293736</v>
      </c>
      <c r="N12" s="897">
        <v>485222.04064366553</v>
      </c>
      <c r="O12" s="897">
        <v>531996.42008121719</v>
      </c>
      <c r="P12" s="897">
        <v>571700.46360369469</v>
      </c>
      <c r="Q12" s="897">
        <v>609003.85895729391</v>
      </c>
    </row>
    <row r="13" spans="1:19" ht="15" customHeight="1">
      <c r="A13" s="896" t="s">
        <v>1854</v>
      </c>
      <c r="B13" s="897">
        <v>54282</v>
      </c>
      <c r="C13" s="897">
        <v>59410</v>
      </c>
      <c r="D13" s="897">
        <v>69069</v>
      </c>
      <c r="E13" s="897">
        <v>77925</v>
      </c>
      <c r="F13" s="897">
        <v>85075</v>
      </c>
      <c r="G13" s="897">
        <v>93870</v>
      </c>
      <c r="H13" s="897">
        <v>104846.99999999997</v>
      </c>
      <c r="I13" s="897">
        <v>115728.6</v>
      </c>
      <c r="J13" s="897">
        <v>123922.79999999999</v>
      </c>
      <c r="K13" s="897">
        <v>136620.60000000003</v>
      </c>
      <c r="L13" s="897">
        <v>148561.20000000001</v>
      </c>
      <c r="M13" s="897">
        <v>163945.97889197242</v>
      </c>
      <c r="N13" s="897">
        <v>176243.69283328656</v>
      </c>
      <c r="O13" s="897">
        <v>188388.99818723957</v>
      </c>
      <c r="P13" s="897">
        <v>199665.97667500522</v>
      </c>
      <c r="Q13" s="897">
        <v>212159.09999999998</v>
      </c>
    </row>
    <row r="14" spans="1:19" s="901" customFormat="1" ht="15" customHeight="1">
      <c r="A14" s="898" t="s">
        <v>1855</v>
      </c>
      <c r="B14" s="900">
        <v>862394</v>
      </c>
      <c r="C14" s="900">
        <v>954352</v>
      </c>
      <c r="D14" s="900">
        <v>1111876</v>
      </c>
      <c r="E14" s="900">
        <v>1208379</v>
      </c>
      <c r="F14" s="900">
        <v>1331950</v>
      </c>
      <c r="G14" s="900">
        <v>1469239</v>
      </c>
      <c r="H14" s="900">
        <v>1642221.9837901462</v>
      </c>
      <c r="I14" s="900">
        <v>1884721.9740749102</v>
      </c>
      <c r="J14" s="900">
        <v>2137190.0868499214</v>
      </c>
      <c r="K14" s="900">
        <v>2277145.8764859382</v>
      </c>
      <c r="L14" s="900">
        <v>2494860.3408996137</v>
      </c>
      <c r="M14" s="900">
        <v>2724399.9031336401</v>
      </c>
      <c r="N14" s="900">
        <v>2932879.4554027063</v>
      </c>
      <c r="O14" s="900">
        <v>3190959.678498813</v>
      </c>
      <c r="P14" s="900">
        <v>3420316.454866922</v>
      </c>
      <c r="Q14" s="900">
        <v>3589811.9609572943</v>
      </c>
    </row>
    <row r="15" spans="1:19" s="903" customFormat="1" ht="15" customHeight="1">
      <c r="A15" s="896" t="s">
        <v>1856</v>
      </c>
      <c r="B15" s="902">
        <v>83930</v>
      </c>
      <c r="C15" s="902">
        <v>91792</v>
      </c>
      <c r="D15" s="902">
        <v>105389</v>
      </c>
      <c r="E15" s="902">
        <v>117387</v>
      </c>
      <c r="F15" s="902">
        <v>144673</v>
      </c>
      <c r="G15" s="902">
        <v>170015</v>
      </c>
      <c r="H15" s="902">
        <v>197179</v>
      </c>
      <c r="I15" s="902">
        <v>224779</v>
      </c>
      <c r="J15" s="902">
        <v>231873</v>
      </c>
      <c r="K15" s="902">
        <v>230531</v>
      </c>
      <c r="L15" s="902">
        <v>253148</v>
      </c>
      <c r="M15" s="902">
        <v>299259.18968761759</v>
      </c>
      <c r="N15" s="902">
        <v>321090.64486262703</v>
      </c>
      <c r="O15" s="902">
        <v>358193.1</v>
      </c>
      <c r="P15" s="902">
        <v>392290.4</v>
      </c>
      <c r="Q15" s="902">
        <v>423780</v>
      </c>
    </row>
    <row r="16" spans="1:19" s="901" customFormat="1" ht="15" customHeight="1">
      <c r="A16" s="898" t="s">
        <v>1857</v>
      </c>
      <c r="B16" s="900">
        <v>946324</v>
      </c>
      <c r="C16" s="900">
        <v>1046144</v>
      </c>
      <c r="D16" s="900">
        <v>1217265</v>
      </c>
      <c r="E16" s="900">
        <v>1325766</v>
      </c>
      <c r="F16" s="900">
        <v>1476623</v>
      </c>
      <c r="G16" s="900">
        <v>1639254</v>
      </c>
      <c r="H16" s="900">
        <v>1839400.9837901462</v>
      </c>
      <c r="I16" s="900">
        <v>2109500.9740749104</v>
      </c>
      <c r="J16" s="900">
        <v>2369063.0868499214</v>
      </c>
      <c r="K16" s="900">
        <v>2507676.8764859382</v>
      </c>
      <c r="L16" s="900">
        <v>2748008.3408996137</v>
      </c>
      <c r="M16" s="900">
        <v>3023659.0928212577</v>
      </c>
      <c r="N16" s="900">
        <v>3253970.1002653334</v>
      </c>
      <c r="O16" s="900">
        <v>3549152.778498813</v>
      </c>
      <c r="P16" s="900">
        <v>3812606.8548669219</v>
      </c>
      <c r="Q16" s="900">
        <v>4013591.9609572943</v>
      </c>
    </row>
    <row r="18" spans="1:1" ht="15" customHeight="1">
      <c r="A18" s="289" t="s">
        <v>1992</v>
      </c>
    </row>
  </sheetData>
  <mergeCells count="2">
    <mergeCell ref="A2:A3"/>
    <mergeCell ref="B2:Q2"/>
  </mergeCells>
  <hyperlinks>
    <hyperlink ref="S4" location="'Content Page'!A1" display="Back to Content Page"/>
  </hyperlinks>
  <pageMargins left="0.7" right="0.7" top="0.75" bottom="0.75" header="0.3" footer="0.3"/>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6"/>
  <sheetViews>
    <sheetView zoomScale="91" zoomScaleNormal="91" workbookViewId="0">
      <selection activeCell="A9" sqref="A9"/>
    </sheetView>
  </sheetViews>
  <sheetFormatPr defaultColWidth="9.1796875" defaultRowHeight="15" customHeight="1"/>
  <cols>
    <col min="1" max="1" width="51.81640625" style="289" customWidth="1"/>
    <col min="2" max="17" width="10.7265625" style="289" customWidth="1"/>
    <col min="18" max="25" width="19" style="289" bestFit="1" customWidth="1"/>
    <col min="26" max="16384" width="9.1796875" style="289"/>
  </cols>
  <sheetData>
    <row r="1" spans="1:19" s="136" customFormat="1" ht="15" customHeight="1">
      <c r="A1" s="136" t="s">
        <v>1993</v>
      </c>
    </row>
    <row r="2" spans="1:19" s="136" customFormat="1" ht="15" customHeight="1">
      <c r="A2" s="1163" t="s">
        <v>1845</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c r="S3" s="7"/>
    </row>
    <row r="4" spans="1:19" ht="15" customHeight="1">
      <c r="A4" s="896" t="s">
        <v>66</v>
      </c>
      <c r="B4" s="913">
        <v>3.2862009707859747</v>
      </c>
      <c r="C4" s="913">
        <v>3.5257431220346374</v>
      </c>
      <c r="D4" s="913">
        <v>3.7051793545323397</v>
      </c>
      <c r="E4" s="913">
        <v>3.3488665393887183</v>
      </c>
      <c r="F4" s="913">
        <v>3.0636285145838809</v>
      </c>
      <c r="G4" s="913">
        <v>2.6661421320833436</v>
      </c>
      <c r="H4" s="913">
        <v>2.6113278486886928</v>
      </c>
      <c r="I4" s="913">
        <v>2.9586424035780547</v>
      </c>
      <c r="J4" s="913">
        <v>3.1697227315820453</v>
      </c>
      <c r="K4" s="913">
        <v>2.9881440931226253</v>
      </c>
      <c r="L4" s="913">
        <v>2.6296144023543788</v>
      </c>
      <c r="M4" s="913">
        <v>2.5365181583333132</v>
      </c>
      <c r="N4" s="913">
        <v>2.406903953229909</v>
      </c>
      <c r="O4" s="913">
        <v>2.3224563374885521</v>
      </c>
      <c r="P4" s="913">
        <v>2.427128738601759</v>
      </c>
      <c r="Q4" s="913">
        <v>2.3697620077379877</v>
      </c>
      <c r="S4" s="285" t="s">
        <v>13</v>
      </c>
    </row>
    <row r="5" spans="1:19" ht="15" customHeight="1">
      <c r="A5" s="896" t="s">
        <v>1846</v>
      </c>
      <c r="B5" s="913">
        <v>7.3789938241685356</v>
      </c>
      <c r="C5" s="913">
        <v>8.1246751722634833</v>
      </c>
      <c r="D5" s="913">
        <v>8.3925725530544764</v>
      </c>
      <c r="E5" s="913">
        <v>7.2145411332040696</v>
      </c>
      <c r="F5" s="913">
        <v>6.948083636773152</v>
      </c>
      <c r="G5" s="913">
        <v>7.3099066931928709</v>
      </c>
      <c r="H5" s="913">
        <v>8.0892453847043075</v>
      </c>
      <c r="I5" s="913">
        <v>8.3658062793448291</v>
      </c>
      <c r="J5" s="913">
        <v>9.247806176787627</v>
      </c>
      <c r="K5" s="913">
        <v>8.8191224753660737</v>
      </c>
      <c r="L5" s="913">
        <v>9.2329714166315107</v>
      </c>
      <c r="M5" s="913">
        <v>9.6012097819829094</v>
      </c>
      <c r="N5" s="913">
        <v>9.1154070273099794</v>
      </c>
      <c r="O5" s="913">
        <v>9.028157642170326</v>
      </c>
      <c r="P5" s="913">
        <v>8.366557324881791</v>
      </c>
      <c r="Q5" s="913">
        <v>7.9669632869497926</v>
      </c>
      <c r="S5" s="499"/>
    </row>
    <row r="6" spans="1:19" ht="15" customHeight="1">
      <c r="A6" s="896" t="s">
        <v>1847</v>
      </c>
      <c r="B6" s="913">
        <v>19.173834697365706</v>
      </c>
      <c r="C6" s="913">
        <v>19.262284775428775</v>
      </c>
      <c r="D6" s="913">
        <v>19.374102867585954</v>
      </c>
      <c r="E6" s="913">
        <v>18.976331101417685</v>
      </c>
      <c r="F6" s="913">
        <v>18.61751567251023</v>
      </c>
      <c r="G6" s="913">
        <v>18.139662777805381</v>
      </c>
      <c r="H6" s="913">
        <v>16.427069069819762</v>
      </c>
      <c r="I6" s="913">
        <v>16.076154957501835</v>
      </c>
      <c r="J6" s="913">
        <v>15.988142659955873</v>
      </c>
      <c r="K6" s="913">
        <v>15.00377312056246</v>
      </c>
      <c r="L6" s="913">
        <v>14.377531939863927</v>
      </c>
      <c r="M6" s="913">
        <v>13.312763301100766</v>
      </c>
      <c r="N6" s="913">
        <v>12.999750016314957</v>
      </c>
      <c r="O6" s="913">
        <v>13.039214177784375</v>
      </c>
      <c r="P6" s="913">
        <v>13.535915753790245</v>
      </c>
      <c r="Q6" s="913">
        <v>13.217711823364354</v>
      </c>
    </row>
    <row r="7" spans="1:19" ht="15" customHeight="1">
      <c r="A7" s="896" t="s">
        <v>1848</v>
      </c>
      <c r="B7" s="913">
        <v>2.5799112702546632</v>
      </c>
      <c r="C7" s="913">
        <v>2.3550010897446643</v>
      </c>
      <c r="D7" s="913">
        <v>2.3466645561195674</v>
      </c>
      <c r="E7" s="913">
        <v>2.0833695388615658</v>
      </c>
      <c r="F7" s="913">
        <v>2.0498517211607044</v>
      </c>
      <c r="G7" s="913">
        <v>1.9341305260750632</v>
      </c>
      <c r="H7" s="913">
        <v>1.878497566376635</v>
      </c>
      <c r="I7" s="913">
        <v>1.7656715662974136</v>
      </c>
      <c r="J7" s="913">
        <v>1.7676855340314392</v>
      </c>
      <c r="K7" s="913">
        <v>2.3482465727017381</v>
      </c>
      <c r="L7" s="913">
        <v>2.7231824918705416</v>
      </c>
      <c r="M7" s="913">
        <v>3.1767434121876428</v>
      </c>
      <c r="N7" s="913">
        <v>3.6050223309590659</v>
      </c>
      <c r="O7" s="913">
        <v>3.679149711962086</v>
      </c>
      <c r="P7" s="913">
        <v>3.7176053348664784</v>
      </c>
      <c r="Q7" s="913">
        <v>3.667016585595638</v>
      </c>
    </row>
    <row r="8" spans="1:19" ht="15" customHeight="1">
      <c r="A8" s="896" t="s">
        <v>1849</v>
      </c>
      <c r="B8" s="913">
        <v>2.7617307170504435</v>
      </c>
      <c r="C8" s="913">
        <v>2.6506991131154964</v>
      </c>
      <c r="D8" s="913">
        <v>2.394151865855545</v>
      </c>
      <c r="E8" s="913">
        <v>2.454279658948062</v>
      </c>
      <c r="F8" s="913">
        <v>2.6648898231915612</v>
      </c>
      <c r="G8" s="913">
        <v>2.8939471386207418</v>
      </c>
      <c r="H8" s="913">
        <v>2.9908989247885356</v>
      </c>
      <c r="I8" s="913">
        <v>3.4822483582605832</v>
      </c>
      <c r="J8" s="913">
        <v>4.3493089628263553</v>
      </c>
      <c r="K8" s="913">
        <v>4.2049655662712766</v>
      </c>
      <c r="L8" s="913">
        <v>3.8259736801772664</v>
      </c>
      <c r="M8" s="913">
        <v>3.8113018526547968</v>
      </c>
      <c r="N8" s="913">
        <v>3.8808388166818517</v>
      </c>
      <c r="O8" s="913">
        <v>4.0960605946245279</v>
      </c>
      <c r="P8" s="913">
        <v>4.1118837819944396</v>
      </c>
      <c r="Q8" s="913">
        <v>4.0481507549840376</v>
      </c>
    </row>
    <row r="9" spans="1:19" ht="15" customHeight="1">
      <c r="A9" s="896" t="s">
        <v>1850</v>
      </c>
      <c r="B9" s="913">
        <v>14.737811255644173</v>
      </c>
      <c r="C9" s="913">
        <v>14.150648817207905</v>
      </c>
      <c r="D9" s="913">
        <v>13.851634534786253</v>
      </c>
      <c r="E9" s="913">
        <v>14.136293331810631</v>
      </c>
      <c r="F9" s="913">
        <v>14.391080746274259</v>
      </c>
      <c r="G9" s="913">
        <v>14.159302877203778</v>
      </c>
      <c r="H9" s="913">
        <v>14.127127270340958</v>
      </c>
      <c r="I9" s="913">
        <v>13.737187954583133</v>
      </c>
      <c r="J9" s="913">
        <v>13.92100292352039</v>
      </c>
      <c r="K9" s="913">
        <v>13.949681629101443</v>
      </c>
      <c r="L9" s="913">
        <v>14.853751268300908</v>
      </c>
      <c r="M9" s="913">
        <v>14.84615723281941</v>
      </c>
      <c r="N9" s="913">
        <v>14.933529753132177</v>
      </c>
      <c r="O9" s="913">
        <v>14.889318791885762</v>
      </c>
      <c r="P9" s="913">
        <v>14.832915277721625</v>
      </c>
      <c r="Q9" s="913">
        <v>15.015326899079669</v>
      </c>
    </row>
    <row r="10" spans="1:19" ht="15" customHeight="1">
      <c r="A10" s="896" t="s">
        <v>1851</v>
      </c>
      <c r="B10" s="913">
        <v>10.111503558698228</v>
      </c>
      <c r="C10" s="913">
        <v>10.118593558770767</v>
      </c>
      <c r="D10" s="913">
        <v>9.6843532911943413</v>
      </c>
      <c r="E10" s="913">
        <v>10.529229653941355</v>
      </c>
      <c r="F10" s="913">
        <v>10.806937197342242</v>
      </c>
      <c r="G10" s="913">
        <v>10.859635498377052</v>
      </c>
      <c r="H10" s="913">
        <v>11.938360999344134</v>
      </c>
      <c r="I10" s="913">
        <v>11.195013330187297</v>
      </c>
      <c r="J10" s="913">
        <v>10.366357150154162</v>
      </c>
      <c r="K10" s="913">
        <v>9.8117118481882724</v>
      </c>
      <c r="L10" s="913">
        <v>9.1988716257057366</v>
      </c>
      <c r="M10" s="913">
        <v>9.4455479793553927</v>
      </c>
      <c r="N10" s="913">
        <v>9.853901101543828</v>
      </c>
      <c r="O10" s="913">
        <v>10.07461783917817</v>
      </c>
      <c r="P10" s="913">
        <v>10.240928217116201</v>
      </c>
      <c r="Q10" s="913">
        <v>10.252514727870404</v>
      </c>
    </row>
    <row r="11" spans="1:19" ht="15" customHeight="1">
      <c r="A11" s="896" t="s">
        <v>1852</v>
      </c>
      <c r="B11" s="913">
        <v>17.362829518758247</v>
      </c>
      <c r="C11" s="913">
        <v>17.779603332942141</v>
      </c>
      <c r="D11" s="913">
        <v>18.973068939342159</v>
      </c>
      <c r="E11" s="913">
        <v>19.655174411339488</v>
      </c>
      <c r="F11" s="913">
        <v>20.091369796163519</v>
      </c>
      <c r="G11" s="913">
        <v>20.833438262937477</v>
      </c>
      <c r="H11" s="913">
        <v>21.175906998723896</v>
      </c>
      <c r="I11" s="913">
        <v>22.230323929111645</v>
      </c>
      <c r="J11" s="913">
        <v>20.903907466410363</v>
      </c>
      <c r="K11" s="913">
        <v>21.205141268558595</v>
      </c>
      <c r="L11" s="913">
        <v>20.984188630423432</v>
      </c>
      <c r="M11" s="913">
        <v>20.779522926742004</v>
      </c>
      <c r="N11" s="913">
        <v>20.651189092476248</v>
      </c>
      <c r="O11" s="913">
        <v>20.295201615049955</v>
      </c>
      <c r="P11" s="913">
        <v>20.214578090487837</v>
      </c>
      <c r="Q11" s="913">
        <v>20.587735737637765</v>
      </c>
    </row>
    <row r="12" spans="1:19" ht="15" customHeight="1">
      <c r="A12" s="896" t="s">
        <v>1853</v>
      </c>
      <c r="B12" s="913">
        <v>16.312845404768588</v>
      </c>
      <c r="C12" s="913">
        <v>15.807584622864521</v>
      </c>
      <c r="D12" s="913">
        <v>15.066338332691775</v>
      </c>
      <c r="E12" s="913">
        <v>15.153192831057144</v>
      </c>
      <c r="F12" s="913">
        <v>14.979391118285221</v>
      </c>
      <c r="G12" s="913">
        <v>14.814812293983485</v>
      </c>
      <c r="H12" s="913">
        <v>14.377106282250992</v>
      </c>
      <c r="I12" s="913">
        <v>14.04859728077199</v>
      </c>
      <c r="J12" s="913">
        <v>14.487667798252469</v>
      </c>
      <c r="K12" s="913">
        <v>15.669571443997185</v>
      </c>
      <c r="L12" s="913">
        <v>16.219224513949733</v>
      </c>
      <c r="M12" s="913">
        <v>16.472543946767264</v>
      </c>
      <c r="N12" s="913">
        <v>16.544220382117306</v>
      </c>
      <c r="O12" s="913">
        <v>16.671988169135844</v>
      </c>
      <c r="P12" s="913">
        <v>16.714841189334877</v>
      </c>
      <c r="Q12" s="913">
        <v>16.964784383717163</v>
      </c>
    </row>
    <row r="13" spans="1:19" ht="15" customHeight="1">
      <c r="A13" s="896" t="s">
        <v>1854</v>
      </c>
      <c r="B13" s="913">
        <v>6.2943387825054442</v>
      </c>
      <c r="C13" s="913">
        <v>6.2251663956276095</v>
      </c>
      <c r="D13" s="913">
        <v>6.2119337048375893</v>
      </c>
      <c r="E13" s="913">
        <v>6.448721800031282</v>
      </c>
      <c r="F13" s="913">
        <v>6.3872517737152297</v>
      </c>
      <c r="G13" s="913">
        <v>6.3890217997208083</v>
      </c>
      <c r="H13" s="913">
        <v>6.3844596549620904</v>
      </c>
      <c r="I13" s="913">
        <v>6.1403539403632097</v>
      </c>
      <c r="J13" s="913">
        <v>5.7983985964792728</v>
      </c>
      <c r="K13" s="913">
        <v>5.9996419821303304</v>
      </c>
      <c r="L13" s="913">
        <v>5.9546900307225537</v>
      </c>
      <c r="M13" s="913">
        <v>6.0176914080564909</v>
      </c>
      <c r="N13" s="913">
        <v>6.0092375262346742</v>
      </c>
      <c r="O13" s="913">
        <v>5.9038351207203963</v>
      </c>
      <c r="P13" s="913">
        <v>5.8376462912047664</v>
      </c>
      <c r="Q13" s="913">
        <v>5.9100337930631763</v>
      </c>
    </row>
    <row r="14" spans="1:19" s="901" customFormat="1" ht="15" customHeight="1">
      <c r="A14" s="898" t="s">
        <v>1855</v>
      </c>
      <c r="B14" s="915">
        <v>100</v>
      </c>
      <c r="C14" s="915">
        <v>100</v>
      </c>
      <c r="D14" s="915">
        <v>100</v>
      </c>
      <c r="E14" s="915">
        <v>100</v>
      </c>
      <c r="F14" s="915">
        <v>100</v>
      </c>
      <c r="G14" s="915">
        <v>100</v>
      </c>
      <c r="H14" s="915">
        <v>100</v>
      </c>
      <c r="I14" s="915">
        <v>100</v>
      </c>
      <c r="J14" s="915">
        <v>100</v>
      </c>
      <c r="K14" s="915">
        <v>100</v>
      </c>
      <c r="L14" s="915">
        <v>100</v>
      </c>
      <c r="M14" s="915">
        <v>100</v>
      </c>
      <c r="N14" s="915">
        <v>100</v>
      </c>
      <c r="O14" s="915">
        <v>100</v>
      </c>
      <c r="P14" s="915">
        <v>100</v>
      </c>
      <c r="Q14" s="915">
        <v>100</v>
      </c>
    </row>
    <row r="16" spans="1:19" ht="15" customHeight="1">
      <c r="A16" s="287" t="s">
        <v>1932</v>
      </c>
    </row>
  </sheetData>
  <mergeCells count="2">
    <mergeCell ref="A2:A3"/>
    <mergeCell ref="B2:Q2"/>
  </mergeCells>
  <hyperlinks>
    <hyperlink ref="S4" location="'Content Page'!A1" display="Back to Content Page"/>
  </hyperlinks>
  <pageMargins left="0.7" right="0.7" top="0.75" bottom="0.75" header="0.3" footer="0.3"/>
  <pageSetup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28"/>
  <sheetViews>
    <sheetView topLeftCell="BA1" zoomScaleNormal="100" workbookViewId="0">
      <selection activeCell="BN5" sqref="BN5"/>
    </sheetView>
  </sheetViews>
  <sheetFormatPr defaultRowHeight="14.5"/>
  <cols>
    <col min="1" max="1" width="33.81640625" customWidth="1"/>
    <col min="2" max="2" width="6.7265625" customWidth="1"/>
    <col min="3" max="3" width="7.54296875" customWidth="1"/>
    <col min="4" max="4" width="9.54296875" bestFit="1" customWidth="1"/>
    <col min="5" max="5" width="6.7265625" customWidth="1"/>
    <col min="6" max="6" width="7.54296875" customWidth="1"/>
    <col min="7" max="7" width="9.54296875" customWidth="1"/>
    <col min="8" max="8" width="6.7265625" customWidth="1"/>
    <col min="9" max="9" width="7.54296875" customWidth="1"/>
    <col min="10" max="10" width="9.54296875" customWidth="1"/>
    <col min="11" max="11" width="6.7265625" customWidth="1"/>
    <col min="12" max="12" width="7.54296875" customWidth="1"/>
    <col min="13" max="13" width="9.54296875" bestFit="1" customWidth="1"/>
    <col min="14" max="14" width="6.7265625" customWidth="1"/>
    <col min="15" max="15" width="7.54296875" customWidth="1"/>
    <col min="16" max="16" width="9.54296875" bestFit="1" customWidth="1"/>
    <col min="17" max="17" width="6.7265625" customWidth="1"/>
    <col min="18" max="18" width="7.54296875" customWidth="1"/>
    <col min="19" max="19" width="9.54296875" bestFit="1" customWidth="1"/>
    <col min="20" max="20" width="6.7265625" customWidth="1"/>
    <col min="21" max="21" width="7.54296875" customWidth="1"/>
    <col min="22" max="22" width="9.54296875" customWidth="1"/>
    <col min="23" max="23" width="6.7265625" customWidth="1"/>
    <col min="24" max="24" width="7.54296875" customWidth="1"/>
    <col min="25" max="25" width="9.54296875" customWidth="1"/>
    <col min="26" max="26" width="6.7265625" customWidth="1"/>
    <col min="27" max="27" width="7.54296875" customWidth="1"/>
    <col min="28" max="28" width="9.54296875" bestFit="1" customWidth="1"/>
    <col min="29" max="29" width="6.7265625" customWidth="1"/>
    <col min="30" max="30" width="7.54296875" customWidth="1"/>
    <col min="31" max="31" width="9.54296875" bestFit="1" customWidth="1"/>
    <col min="32" max="32" width="6.7265625" customWidth="1"/>
    <col min="33" max="33" width="7.54296875" customWidth="1"/>
    <col min="34" max="34" width="9.54296875" bestFit="1" customWidth="1"/>
    <col min="35" max="35" width="6.7265625" customWidth="1"/>
    <col min="36" max="36" width="7.54296875" customWidth="1"/>
    <col min="37" max="37" width="9.54296875" customWidth="1"/>
    <col min="38" max="38" width="6.7265625" customWidth="1"/>
    <col min="39" max="39" width="7.54296875" customWidth="1"/>
    <col min="40" max="40" width="9.54296875" customWidth="1"/>
    <col min="41" max="41" width="6.7265625" customWidth="1"/>
    <col min="42" max="42" width="7.54296875" customWidth="1"/>
    <col min="43" max="43" width="9.54296875" bestFit="1" customWidth="1"/>
    <col min="44" max="44" width="6.7265625" customWidth="1"/>
    <col min="45" max="45" width="7.54296875" customWidth="1"/>
    <col min="46" max="46" width="9.54296875" bestFit="1" customWidth="1"/>
    <col min="47" max="47" width="6.7265625" customWidth="1"/>
    <col min="48" max="48" width="7.54296875" customWidth="1"/>
    <col min="49" max="49" width="9.54296875" bestFit="1" customWidth="1"/>
    <col min="50" max="50" width="6.7265625" customWidth="1"/>
    <col min="51" max="51" width="7.54296875" customWidth="1"/>
    <col min="52" max="52" width="9.54296875" bestFit="1" customWidth="1"/>
    <col min="53" max="53" width="6.7265625" style="283" customWidth="1"/>
    <col min="54" max="54" width="7.54296875" style="283" customWidth="1"/>
    <col min="55" max="55" width="9.54296875" style="283" bestFit="1" customWidth="1"/>
    <col min="56" max="56" width="6.7265625" style="499" customWidth="1"/>
    <col min="57" max="57" width="7.54296875" style="499" customWidth="1"/>
    <col min="58" max="58" width="9.54296875" style="499" bestFit="1" customWidth="1"/>
    <col min="59" max="60" width="9.1796875" style="499"/>
  </cols>
  <sheetData>
    <row r="1" spans="1:83">
      <c r="A1" s="136" t="s">
        <v>1352</v>
      </c>
    </row>
    <row r="3" spans="1:83" s="69" customFormat="1">
      <c r="A3" s="1086" t="s">
        <v>16</v>
      </c>
      <c r="B3" s="1085">
        <v>1980</v>
      </c>
      <c r="C3" s="1085"/>
      <c r="D3" s="1085"/>
      <c r="E3" s="1085">
        <v>1985</v>
      </c>
      <c r="F3" s="1085"/>
      <c r="G3" s="1085"/>
      <c r="H3" s="1085">
        <v>1990</v>
      </c>
      <c r="I3" s="1085"/>
      <c r="J3" s="1085"/>
      <c r="K3" s="1085">
        <v>1995</v>
      </c>
      <c r="L3" s="1085"/>
      <c r="M3" s="1085"/>
      <c r="N3" s="1085">
        <v>2000</v>
      </c>
      <c r="O3" s="1085"/>
      <c r="P3" s="1085"/>
      <c r="Q3" s="1085">
        <v>2001</v>
      </c>
      <c r="R3" s="1085"/>
      <c r="S3" s="1085"/>
      <c r="T3" s="1085">
        <v>2002</v>
      </c>
      <c r="U3" s="1085"/>
      <c r="V3" s="1085"/>
      <c r="W3" s="1085">
        <v>2003</v>
      </c>
      <c r="X3" s="1085"/>
      <c r="Y3" s="1085"/>
      <c r="Z3" s="1085">
        <v>2004</v>
      </c>
      <c r="AA3" s="1085"/>
      <c r="AB3" s="1085"/>
      <c r="AC3" s="1085">
        <v>2005</v>
      </c>
      <c r="AD3" s="1085"/>
      <c r="AE3" s="1085"/>
      <c r="AF3" s="1085">
        <v>2006</v>
      </c>
      <c r="AG3" s="1085"/>
      <c r="AH3" s="1085"/>
      <c r="AI3" s="1085">
        <v>2007</v>
      </c>
      <c r="AJ3" s="1085"/>
      <c r="AK3" s="1085"/>
      <c r="AL3" s="1085">
        <v>2008</v>
      </c>
      <c r="AM3" s="1085"/>
      <c r="AN3" s="1085"/>
      <c r="AO3" s="1085">
        <v>2009</v>
      </c>
      <c r="AP3" s="1085"/>
      <c r="AQ3" s="1085"/>
      <c r="AR3" s="1085">
        <v>2010</v>
      </c>
      <c r="AS3" s="1085"/>
      <c r="AT3" s="1085"/>
      <c r="AU3" s="1085">
        <v>2011</v>
      </c>
      <c r="AV3" s="1085"/>
      <c r="AW3" s="1085"/>
      <c r="AX3" s="1085">
        <v>2012</v>
      </c>
      <c r="AY3" s="1085"/>
      <c r="AZ3" s="1085"/>
      <c r="BA3" s="1085">
        <v>2013</v>
      </c>
      <c r="BB3" s="1085"/>
      <c r="BC3" s="1085"/>
      <c r="BD3" s="1085">
        <v>2014</v>
      </c>
      <c r="BE3" s="1085"/>
      <c r="BF3" s="1085"/>
      <c r="BG3" s="1085">
        <v>2015</v>
      </c>
      <c r="BH3" s="1085"/>
      <c r="BI3" s="1085"/>
      <c r="BM3" s="107"/>
      <c r="BN3" s="107"/>
      <c r="BO3" s="107"/>
      <c r="BP3" s="107"/>
      <c r="BQ3" s="107"/>
      <c r="BR3" s="107"/>
      <c r="BS3" s="107"/>
      <c r="BT3" s="107"/>
      <c r="BU3" s="107"/>
      <c r="BV3" s="107"/>
      <c r="BW3" s="107"/>
      <c r="BX3" s="107"/>
      <c r="BY3" s="107"/>
      <c r="BZ3" s="107"/>
      <c r="CA3" s="107"/>
      <c r="CB3" s="107"/>
      <c r="CC3" s="107"/>
      <c r="CD3" s="107"/>
      <c r="CE3" s="107"/>
    </row>
    <row r="4" spans="1:83" s="69" customFormat="1">
      <c r="A4" s="1086"/>
      <c r="B4" s="741" t="s">
        <v>59</v>
      </c>
      <c r="C4" s="741" t="s">
        <v>48</v>
      </c>
      <c r="D4" s="741" t="s">
        <v>47</v>
      </c>
      <c r="E4" s="741" t="s">
        <v>59</v>
      </c>
      <c r="F4" s="741" t="s">
        <v>48</v>
      </c>
      <c r="G4" s="741" t="s">
        <v>47</v>
      </c>
      <c r="H4" s="741" t="s">
        <v>59</v>
      </c>
      <c r="I4" s="741" t="s">
        <v>48</v>
      </c>
      <c r="J4" s="741" t="s">
        <v>47</v>
      </c>
      <c r="K4" s="741" t="s">
        <v>59</v>
      </c>
      <c r="L4" s="741" t="s">
        <v>48</v>
      </c>
      <c r="M4" s="741" t="s">
        <v>47</v>
      </c>
      <c r="N4" s="741" t="s">
        <v>59</v>
      </c>
      <c r="O4" s="741" t="s">
        <v>48</v>
      </c>
      <c r="P4" s="741" t="s">
        <v>47</v>
      </c>
      <c r="Q4" s="741" t="s">
        <v>59</v>
      </c>
      <c r="R4" s="741" t="s">
        <v>48</v>
      </c>
      <c r="S4" s="741" t="s">
        <v>47</v>
      </c>
      <c r="T4" s="741" t="s">
        <v>59</v>
      </c>
      <c r="U4" s="741" t="s">
        <v>48</v>
      </c>
      <c r="V4" s="741" t="s">
        <v>47</v>
      </c>
      <c r="W4" s="741" t="s">
        <v>59</v>
      </c>
      <c r="X4" s="741" t="s">
        <v>48</v>
      </c>
      <c r="Y4" s="741" t="s">
        <v>47</v>
      </c>
      <c r="Z4" s="741" t="s">
        <v>59</v>
      </c>
      <c r="AA4" s="741" t="s">
        <v>48</v>
      </c>
      <c r="AB4" s="741" t="s">
        <v>47</v>
      </c>
      <c r="AC4" s="741" t="s">
        <v>59</v>
      </c>
      <c r="AD4" s="741" t="s">
        <v>48</v>
      </c>
      <c r="AE4" s="741" t="s">
        <v>47</v>
      </c>
      <c r="AF4" s="741" t="s">
        <v>59</v>
      </c>
      <c r="AG4" s="741" t="s">
        <v>48</v>
      </c>
      <c r="AH4" s="741" t="s">
        <v>47</v>
      </c>
      <c r="AI4" s="741" t="s">
        <v>59</v>
      </c>
      <c r="AJ4" s="741" t="s">
        <v>48</v>
      </c>
      <c r="AK4" s="741" t="s">
        <v>47</v>
      </c>
      <c r="AL4" s="741" t="s">
        <v>59</v>
      </c>
      <c r="AM4" s="741" t="s">
        <v>48</v>
      </c>
      <c r="AN4" s="741" t="s">
        <v>47</v>
      </c>
      <c r="AO4" s="741" t="s">
        <v>59</v>
      </c>
      <c r="AP4" s="741" t="s">
        <v>48</v>
      </c>
      <c r="AQ4" s="741" t="s">
        <v>47</v>
      </c>
      <c r="AR4" s="741" t="s">
        <v>59</v>
      </c>
      <c r="AS4" s="741" t="s">
        <v>48</v>
      </c>
      <c r="AT4" s="741" t="s">
        <v>47</v>
      </c>
      <c r="AU4" s="741" t="s">
        <v>59</v>
      </c>
      <c r="AV4" s="741" t="s">
        <v>48</v>
      </c>
      <c r="AW4" s="741" t="s">
        <v>47</v>
      </c>
      <c r="AX4" s="741" t="s">
        <v>59</v>
      </c>
      <c r="AY4" s="741" t="s">
        <v>48</v>
      </c>
      <c r="AZ4" s="741" t="s">
        <v>47</v>
      </c>
      <c r="BA4" s="741" t="s">
        <v>59</v>
      </c>
      <c r="BB4" s="741" t="s">
        <v>48</v>
      </c>
      <c r="BC4" s="741" t="s">
        <v>47</v>
      </c>
      <c r="BD4" s="741" t="s">
        <v>59</v>
      </c>
      <c r="BE4" s="741" t="s">
        <v>48</v>
      </c>
      <c r="BF4" s="741" t="s">
        <v>47</v>
      </c>
      <c r="BG4" s="741" t="s">
        <v>59</v>
      </c>
      <c r="BH4" s="741" t="s">
        <v>48</v>
      </c>
      <c r="BI4" s="741" t="s">
        <v>47</v>
      </c>
      <c r="BM4" s="107"/>
      <c r="BN4" s="107"/>
      <c r="BO4" s="107"/>
      <c r="BP4" s="107"/>
      <c r="BQ4" s="107"/>
      <c r="BR4" s="107"/>
      <c r="BS4" s="107"/>
      <c r="BT4" s="107"/>
      <c r="BU4" s="107"/>
      <c r="BV4" s="107"/>
      <c r="BW4" s="107"/>
      <c r="BX4" s="107"/>
      <c r="BY4" s="107"/>
      <c r="BZ4" s="107"/>
      <c r="CA4" s="107"/>
      <c r="CB4" s="107"/>
      <c r="CC4" s="107"/>
      <c r="CD4" s="107"/>
      <c r="CE4" s="107"/>
    </row>
    <row r="5" spans="1:83">
      <c r="A5" s="72" t="s">
        <v>15</v>
      </c>
      <c r="B5" s="609">
        <v>40.159243902439023</v>
      </c>
      <c r="C5" s="609">
        <v>38.728999999999999</v>
      </c>
      <c r="D5" s="609">
        <v>41.661000000000001</v>
      </c>
      <c r="E5" s="609">
        <v>40.777780487804876</v>
      </c>
      <c r="F5" s="609">
        <v>39.109000000000002</v>
      </c>
      <c r="G5" s="609">
        <v>42.53</v>
      </c>
      <c r="H5" s="609">
        <v>41.13834146341464</v>
      </c>
      <c r="I5" s="609">
        <v>39.171999999999997</v>
      </c>
      <c r="J5" s="609">
        <v>43.203000000000003</v>
      </c>
      <c r="K5" s="609">
        <v>42.051463414634149</v>
      </c>
      <c r="L5" s="609">
        <v>40.39</v>
      </c>
      <c r="M5" s="609">
        <v>43.795999999999999</v>
      </c>
      <c r="N5" s="609">
        <v>45.204780487804889</v>
      </c>
      <c r="O5" s="609">
        <v>43.856000000000002</v>
      </c>
      <c r="P5" s="609">
        <v>46.621000000000002</v>
      </c>
      <c r="Q5" s="609">
        <v>45.973146341463426</v>
      </c>
      <c r="R5" s="609">
        <v>44.639000000000003</v>
      </c>
      <c r="S5" s="609">
        <v>47.374000000000002</v>
      </c>
      <c r="T5" s="609">
        <v>46.711731707317078</v>
      </c>
      <c r="U5" s="609">
        <v>45.381</v>
      </c>
      <c r="V5" s="609">
        <v>48.109000000000002</v>
      </c>
      <c r="W5" s="609">
        <v>47.4</v>
      </c>
      <c r="X5" s="609">
        <v>46.06</v>
      </c>
      <c r="Y5" s="609">
        <v>48.792999999999999</v>
      </c>
      <c r="Z5" s="609">
        <v>48</v>
      </c>
      <c r="AA5" s="609">
        <v>46.664000000000001</v>
      </c>
      <c r="AB5" s="609">
        <v>49.41</v>
      </c>
      <c r="AC5" s="609">
        <v>48.6</v>
      </c>
      <c r="AD5" s="609">
        <v>47.191000000000003</v>
      </c>
      <c r="AE5" s="609">
        <v>49.954000000000001</v>
      </c>
      <c r="AF5" s="609">
        <v>49</v>
      </c>
      <c r="AG5" s="609">
        <v>47.649000000000001</v>
      </c>
      <c r="AH5" s="609">
        <v>50.433</v>
      </c>
      <c r="AI5" s="609">
        <v>49.5</v>
      </c>
      <c r="AJ5" s="609">
        <v>48.064999999999998</v>
      </c>
      <c r="AK5" s="609">
        <v>50.875</v>
      </c>
      <c r="AL5" s="609">
        <v>49.9</v>
      </c>
      <c r="AM5" s="609">
        <v>48.463000000000001</v>
      </c>
      <c r="AN5" s="609">
        <v>51.301000000000002</v>
      </c>
      <c r="AO5" s="609">
        <v>48.2</v>
      </c>
      <c r="AP5" s="609">
        <v>46.7</v>
      </c>
      <c r="AQ5" s="609">
        <v>49.7</v>
      </c>
      <c r="AR5" s="609">
        <v>48.4</v>
      </c>
      <c r="AS5" s="609">
        <v>46.8</v>
      </c>
      <c r="AT5" s="609">
        <v>50</v>
      </c>
      <c r="AU5" s="609">
        <v>48.55</v>
      </c>
      <c r="AV5" s="609">
        <v>46.8</v>
      </c>
      <c r="AW5" s="609">
        <v>50.3</v>
      </c>
      <c r="AX5" s="609">
        <v>48.7</v>
      </c>
      <c r="AY5" s="609">
        <v>46.9</v>
      </c>
      <c r="AZ5" s="609">
        <v>50.5</v>
      </c>
      <c r="BA5" s="609">
        <v>48.9</v>
      </c>
      <c r="BB5" s="609">
        <v>47</v>
      </c>
      <c r="BC5" s="609">
        <v>50.8</v>
      </c>
      <c r="BD5" s="609">
        <v>60.3</v>
      </c>
      <c r="BE5" s="609">
        <v>57.59</v>
      </c>
      <c r="BF5" s="609">
        <v>63</v>
      </c>
      <c r="BG5" s="609">
        <v>61.22</v>
      </c>
      <c r="BH5" s="609">
        <v>59.77</v>
      </c>
      <c r="BI5" s="609">
        <v>62.68</v>
      </c>
      <c r="BM5" s="30"/>
      <c r="BN5" s="285" t="s">
        <v>13</v>
      </c>
      <c r="BO5" s="29"/>
      <c r="BP5" s="28"/>
      <c r="BQ5" s="29"/>
      <c r="BR5" s="29"/>
      <c r="BS5" s="28"/>
      <c r="BT5" s="29"/>
      <c r="BU5" s="29"/>
      <c r="BV5" s="29"/>
      <c r="BW5" s="29"/>
      <c r="BX5" s="29"/>
      <c r="BY5" s="29"/>
      <c r="BZ5" s="29"/>
      <c r="CA5" s="29"/>
      <c r="CB5" s="29"/>
      <c r="CC5" s="29"/>
      <c r="CD5" s="29"/>
      <c r="CE5" s="28"/>
    </row>
    <row r="6" spans="1:83">
      <c r="A6" s="72" t="s">
        <v>14</v>
      </c>
      <c r="B6" s="609">
        <v>60.709829268292687</v>
      </c>
      <c r="C6" s="609">
        <v>58.722999999999999</v>
      </c>
      <c r="D6" s="609">
        <v>62.795999999999999</v>
      </c>
      <c r="E6" s="609">
        <v>62.985268292682932</v>
      </c>
      <c r="F6" s="609">
        <v>60.896000000000001</v>
      </c>
      <c r="G6" s="609">
        <v>65.179000000000002</v>
      </c>
      <c r="H6" s="609">
        <v>62.935512195121952</v>
      </c>
      <c r="I6" s="609">
        <v>60.515999999999998</v>
      </c>
      <c r="J6" s="609">
        <v>65.475999999999999</v>
      </c>
      <c r="K6" s="609">
        <v>57.678439024390251</v>
      </c>
      <c r="L6" s="609">
        <v>55.316000000000003</v>
      </c>
      <c r="M6" s="609">
        <v>60.158999999999999</v>
      </c>
      <c r="N6" s="609">
        <v>49</v>
      </c>
      <c r="O6" s="609">
        <v>49.094999999999999</v>
      </c>
      <c r="P6" s="609">
        <v>51.954000000000001</v>
      </c>
      <c r="Q6" s="609">
        <v>55.6</v>
      </c>
      <c r="R6" s="609">
        <v>52</v>
      </c>
      <c r="S6" s="609">
        <v>57.4</v>
      </c>
      <c r="T6" s="609">
        <v>46.6</v>
      </c>
      <c r="U6" s="609">
        <v>47.587000000000003</v>
      </c>
      <c r="V6" s="609">
        <v>49.457999999999998</v>
      </c>
      <c r="W6" s="609">
        <v>49.4</v>
      </c>
      <c r="X6" s="609" t="s">
        <v>429</v>
      </c>
      <c r="Y6" s="609" t="s">
        <v>429</v>
      </c>
      <c r="Z6" s="609">
        <v>49.8</v>
      </c>
      <c r="AA6" s="609" t="s">
        <v>429</v>
      </c>
      <c r="AB6" s="609" t="s">
        <v>429</v>
      </c>
      <c r="AC6" s="609">
        <v>50.6</v>
      </c>
      <c r="AD6" s="609" t="s">
        <v>429</v>
      </c>
      <c r="AE6" s="609" t="s">
        <v>429</v>
      </c>
      <c r="AF6" s="609">
        <v>51.4</v>
      </c>
      <c r="AG6" s="609" t="s">
        <v>429</v>
      </c>
      <c r="AH6" s="609" t="s">
        <v>429</v>
      </c>
      <c r="AI6" s="609">
        <v>52.2</v>
      </c>
      <c r="AJ6" s="609" t="s">
        <v>429</v>
      </c>
      <c r="AK6" s="609" t="s">
        <v>429</v>
      </c>
      <c r="AL6" s="609">
        <v>52.8</v>
      </c>
      <c r="AM6" s="609" t="s">
        <v>429</v>
      </c>
      <c r="AN6" s="609" t="s">
        <v>429</v>
      </c>
      <c r="AO6" s="609">
        <v>53.2</v>
      </c>
      <c r="AP6" s="609" t="s">
        <v>429</v>
      </c>
      <c r="AQ6" s="609" t="s">
        <v>429</v>
      </c>
      <c r="AR6" s="609">
        <v>53.3</v>
      </c>
      <c r="AS6" s="609" t="s">
        <v>429</v>
      </c>
      <c r="AT6" s="609" t="s">
        <v>429</v>
      </c>
      <c r="AU6" s="609">
        <v>68</v>
      </c>
      <c r="AV6" s="609">
        <v>66</v>
      </c>
      <c r="AW6" s="609">
        <v>70</v>
      </c>
      <c r="AX6" s="609">
        <v>68</v>
      </c>
      <c r="AY6" s="609">
        <v>66</v>
      </c>
      <c r="AZ6" s="609">
        <v>70</v>
      </c>
      <c r="BA6" s="609">
        <v>68</v>
      </c>
      <c r="BB6" s="609">
        <v>66</v>
      </c>
      <c r="BC6" s="609">
        <v>70</v>
      </c>
      <c r="BD6" s="609">
        <v>68</v>
      </c>
      <c r="BE6" s="609">
        <v>67.599999999999994</v>
      </c>
      <c r="BF6" s="609">
        <v>71.400000000000006</v>
      </c>
      <c r="BG6" s="609">
        <v>68</v>
      </c>
      <c r="BH6" s="609">
        <v>67.900000000000006</v>
      </c>
      <c r="BI6" s="609">
        <v>71.5</v>
      </c>
      <c r="BM6" s="30"/>
      <c r="BN6" s="29"/>
      <c r="BO6" s="29"/>
      <c r="BP6" s="28"/>
      <c r="BQ6" s="29"/>
      <c r="BR6" s="29"/>
      <c r="BS6" s="28"/>
      <c r="BT6" s="29"/>
      <c r="BU6" s="29"/>
      <c r="BV6" s="29"/>
      <c r="BW6" s="29"/>
      <c r="BX6" s="29"/>
      <c r="BY6" s="29"/>
      <c r="BZ6" s="29"/>
      <c r="CA6" s="29"/>
      <c r="CB6" s="29"/>
      <c r="CC6" s="29"/>
      <c r="CD6" s="29"/>
      <c r="CE6" s="28"/>
    </row>
    <row r="7" spans="1:83">
      <c r="A7" s="72" t="s">
        <v>268</v>
      </c>
      <c r="B7" s="609">
        <v>46.088439024390247</v>
      </c>
      <c r="C7" s="609">
        <v>44.706000000000003</v>
      </c>
      <c r="D7" s="609">
        <v>47.54</v>
      </c>
      <c r="E7" s="609">
        <v>46.915439024390245</v>
      </c>
      <c r="F7" s="609">
        <v>45.533000000000001</v>
      </c>
      <c r="G7" s="609">
        <v>48.366999999999997</v>
      </c>
      <c r="H7" s="609">
        <v>47.438780487804884</v>
      </c>
      <c r="I7" s="609">
        <v>46.05</v>
      </c>
      <c r="J7" s="609">
        <v>48.896999999999998</v>
      </c>
      <c r="K7" s="609">
        <v>46.440317073170739</v>
      </c>
      <c r="L7" s="609">
        <v>45.052999999999997</v>
      </c>
      <c r="M7" s="609">
        <v>47.896999999999998</v>
      </c>
      <c r="N7" s="609">
        <v>46.355731707317076</v>
      </c>
      <c r="O7" s="609">
        <v>44.984999999999999</v>
      </c>
      <c r="P7" s="609">
        <v>47.795000000000002</v>
      </c>
      <c r="Q7" s="609">
        <v>46.678048780487806</v>
      </c>
      <c r="R7" s="609">
        <v>45.3</v>
      </c>
      <c r="S7" s="609">
        <v>48.125</v>
      </c>
      <c r="T7" s="609">
        <v>47.019146341463419</v>
      </c>
      <c r="U7" s="609">
        <v>45.625</v>
      </c>
      <c r="V7" s="609">
        <v>48.482999999999997</v>
      </c>
      <c r="W7" s="609">
        <v>46.6</v>
      </c>
      <c r="X7" s="609">
        <v>45.911000000000001</v>
      </c>
      <c r="Y7" s="609">
        <v>48.823</v>
      </c>
      <c r="Z7" s="609">
        <v>46.8</v>
      </c>
      <c r="AA7" s="609">
        <v>46.143999999999998</v>
      </c>
      <c r="AB7" s="609">
        <v>49.127000000000002</v>
      </c>
      <c r="AC7" s="609">
        <v>47</v>
      </c>
      <c r="AD7" s="609">
        <v>46.326000000000001</v>
      </c>
      <c r="AE7" s="609">
        <v>49.392000000000003</v>
      </c>
      <c r="AF7" s="609">
        <v>47.2</v>
      </c>
      <c r="AG7" s="609">
        <v>46.476999999999997</v>
      </c>
      <c r="AH7" s="609">
        <v>49.631</v>
      </c>
      <c r="AI7" s="609">
        <v>47.4</v>
      </c>
      <c r="AJ7" s="609">
        <v>46.634</v>
      </c>
      <c r="AK7" s="609">
        <v>49.872</v>
      </c>
      <c r="AL7" s="609">
        <v>47.6</v>
      </c>
      <c r="AM7" s="609">
        <v>46.823</v>
      </c>
      <c r="AN7" s="609">
        <v>50.137</v>
      </c>
      <c r="AO7" s="609">
        <v>47.8</v>
      </c>
      <c r="AP7" s="609">
        <v>47.05</v>
      </c>
      <c r="AQ7" s="609">
        <v>50.427999999999997</v>
      </c>
      <c r="AR7" s="609">
        <v>48.1</v>
      </c>
      <c r="AS7" s="609">
        <v>47.314999999999998</v>
      </c>
      <c r="AT7" s="609">
        <v>50.744</v>
      </c>
      <c r="AU7" s="609">
        <v>48.4</v>
      </c>
      <c r="AV7" s="609">
        <v>47.609000000000002</v>
      </c>
      <c r="AW7" s="609">
        <v>51.076999999999998</v>
      </c>
      <c r="AX7" s="609">
        <v>48.7</v>
      </c>
      <c r="AY7" s="609">
        <v>47.9</v>
      </c>
      <c r="AZ7" s="609">
        <v>51.4</v>
      </c>
      <c r="BA7" s="609">
        <v>56</v>
      </c>
      <c r="BB7" s="609" t="s">
        <v>429</v>
      </c>
      <c r="BC7" s="609" t="s">
        <v>429</v>
      </c>
      <c r="BD7" s="609">
        <v>56</v>
      </c>
      <c r="BE7" s="609" t="s">
        <v>429</v>
      </c>
      <c r="BF7" s="609" t="s">
        <v>429</v>
      </c>
      <c r="BG7" s="609">
        <v>59.1</v>
      </c>
      <c r="BH7" s="609" t="s">
        <v>429</v>
      </c>
      <c r="BI7" s="609" t="s">
        <v>429</v>
      </c>
      <c r="BM7" s="30"/>
      <c r="BN7" s="29"/>
      <c r="BO7" s="29"/>
      <c r="BP7" s="28"/>
      <c r="BQ7" s="29"/>
      <c r="BR7" s="29"/>
      <c r="BS7" s="28"/>
      <c r="BT7" s="29"/>
      <c r="BU7" s="29"/>
      <c r="BV7" s="29"/>
      <c r="BW7" s="29"/>
      <c r="BX7" s="29"/>
      <c r="BY7" s="29"/>
      <c r="BZ7" s="29"/>
      <c r="CA7" s="29"/>
      <c r="CB7" s="29"/>
      <c r="CC7" s="29"/>
      <c r="CD7" s="29"/>
      <c r="CE7" s="28"/>
    </row>
    <row r="8" spans="1:83">
      <c r="A8" s="72" t="s">
        <v>12</v>
      </c>
      <c r="B8" s="609">
        <v>53.668317073170734</v>
      </c>
      <c r="C8" s="609">
        <v>52.420999999999999</v>
      </c>
      <c r="D8" s="609">
        <v>54.978000000000002</v>
      </c>
      <c r="E8" s="609">
        <v>55</v>
      </c>
      <c r="F8" s="609">
        <v>49.3</v>
      </c>
      <c r="G8" s="609">
        <v>56.7</v>
      </c>
      <c r="H8" s="609">
        <v>59.331097560975614</v>
      </c>
      <c r="I8" s="609">
        <v>57.975000000000001</v>
      </c>
      <c r="J8" s="609">
        <v>60.755000000000003</v>
      </c>
      <c r="K8" s="609">
        <v>59</v>
      </c>
      <c r="L8" s="609">
        <v>58.6</v>
      </c>
      <c r="M8" s="609">
        <v>60.2</v>
      </c>
      <c r="N8" s="609">
        <v>47.182975609756099</v>
      </c>
      <c r="O8" s="609">
        <v>46.741999999999997</v>
      </c>
      <c r="P8" s="609">
        <v>47.646000000000001</v>
      </c>
      <c r="Q8" s="609">
        <v>45.67168292682927</v>
      </c>
      <c r="R8" s="609">
        <v>48.7</v>
      </c>
      <c r="S8" s="609">
        <v>56.3</v>
      </c>
      <c r="T8" s="609">
        <v>44.543487804878055</v>
      </c>
      <c r="U8" s="609">
        <v>44.363</v>
      </c>
      <c r="V8" s="609">
        <v>44.732999999999997</v>
      </c>
      <c r="W8" s="609">
        <v>44.5</v>
      </c>
      <c r="X8" s="609" t="s">
        <v>429</v>
      </c>
      <c r="Y8" s="609" t="s">
        <v>429</v>
      </c>
      <c r="Z8" s="609">
        <v>44.2</v>
      </c>
      <c r="AA8" s="609" t="s">
        <v>429</v>
      </c>
      <c r="AB8" s="609" t="s">
        <v>429</v>
      </c>
      <c r="AC8" s="609">
        <v>44.3</v>
      </c>
      <c r="AD8" s="609" t="s">
        <v>429</v>
      </c>
      <c r="AE8" s="609" t="s">
        <v>429</v>
      </c>
      <c r="AF8" s="609">
        <v>44.8</v>
      </c>
      <c r="AG8" s="609" t="s">
        <v>429</v>
      </c>
      <c r="AH8" s="609" t="s">
        <v>429</v>
      </c>
      <c r="AI8" s="609">
        <v>45.4</v>
      </c>
      <c r="AJ8" s="609" t="s">
        <v>429</v>
      </c>
      <c r="AK8" s="609" t="s">
        <v>429</v>
      </c>
      <c r="AL8" s="609">
        <v>46.1</v>
      </c>
      <c r="AM8" s="609" t="s">
        <v>429</v>
      </c>
      <c r="AN8" s="609" t="s">
        <v>429</v>
      </c>
      <c r="AO8" s="609">
        <v>46.9</v>
      </c>
      <c r="AP8" s="609" t="s">
        <v>429</v>
      </c>
      <c r="AQ8" s="609" t="s">
        <v>429</v>
      </c>
      <c r="AR8" s="609">
        <v>47.6</v>
      </c>
      <c r="AS8" s="609">
        <v>40.54</v>
      </c>
      <c r="AT8" s="609">
        <v>47.738999999999997</v>
      </c>
      <c r="AU8" s="609">
        <v>42.52</v>
      </c>
      <c r="AV8" s="609">
        <v>39.409999999999997</v>
      </c>
      <c r="AW8" s="609">
        <v>45.33</v>
      </c>
      <c r="AX8" s="609">
        <v>43.1</v>
      </c>
      <c r="AY8" s="609">
        <v>41.51</v>
      </c>
      <c r="AZ8" s="609">
        <v>44.67</v>
      </c>
      <c r="BA8" s="609">
        <v>43.55</v>
      </c>
      <c r="BB8" s="609">
        <v>41.99</v>
      </c>
      <c r="BC8" s="609">
        <v>45.15</v>
      </c>
      <c r="BD8" s="609">
        <v>44</v>
      </c>
      <c r="BE8" s="609">
        <v>42.46</v>
      </c>
      <c r="BF8" s="609">
        <v>45.62</v>
      </c>
      <c r="BG8" s="609">
        <v>45.01</v>
      </c>
      <c r="BH8" s="609" t="s">
        <v>429</v>
      </c>
      <c r="BI8" s="609" t="s">
        <v>429</v>
      </c>
      <c r="BM8" s="30"/>
      <c r="BN8" s="29"/>
      <c r="BO8" s="29"/>
      <c r="BP8" s="28"/>
      <c r="BQ8" s="29"/>
      <c r="BR8" s="29"/>
      <c r="BS8" s="28"/>
      <c r="BT8" s="29"/>
      <c r="BU8" s="29"/>
      <c r="BV8" s="29"/>
      <c r="BW8" s="29"/>
      <c r="BX8" s="29"/>
      <c r="BY8" s="29"/>
      <c r="BZ8" s="29"/>
      <c r="CA8" s="29"/>
      <c r="CB8" s="29"/>
      <c r="CC8" s="29"/>
      <c r="CD8" s="29"/>
      <c r="CE8" s="28"/>
    </row>
    <row r="9" spans="1:83">
      <c r="A9" s="72" t="s">
        <v>11</v>
      </c>
      <c r="B9" s="609">
        <v>49.030756097560975</v>
      </c>
      <c r="C9" s="609">
        <v>48.061</v>
      </c>
      <c r="D9" s="609">
        <v>50.048999999999999</v>
      </c>
      <c r="E9" s="609">
        <v>49.710317073170735</v>
      </c>
      <c r="F9" s="609">
        <v>48.683</v>
      </c>
      <c r="G9" s="609">
        <v>50.789000000000001</v>
      </c>
      <c r="H9" s="609">
        <v>51.008097560975621</v>
      </c>
      <c r="I9" s="609">
        <v>49.832000000000001</v>
      </c>
      <c r="J9" s="609">
        <v>52.243000000000002</v>
      </c>
      <c r="K9" s="609">
        <v>54.614048780487806</v>
      </c>
      <c r="L9" s="609">
        <v>53.375999999999998</v>
      </c>
      <c r="M9" s="609">
        <v>55.914000000000001</v>
      </c>
      <c r="N9" s="609">
        <v>58.472804878048784</v>
      </c>
      <c r="O9" s="609">
        <v>57.305</v>
      </c>
      <c r="P9" s="609">
        <v>59.698999999999998</v>
      </c>
      <c r="Q9" s="609">
        <v>59.113609756097567</v>
      </c>
      <c r="R9" s="609">
        <v>57.938000000000002</v>
      </c>
      <c r="S9" s="609">
        <v>60.347999999999999</v>
      </c>
      <c r="T9" s="609">
        <v>59.699170731707319</v>
      </c>
      <c r="U9" s="609">
        <v>58.506</v>
      </c>
      <c r="V9" s="609">
        <v>60.951999999999998</v>
      </c>
      <c r="W9" s="609">
        <v>62.5</v>
      </c>
      <c r="X9" s="609" t="s">
        <v>429</v>
      </c>
      <c r="Y9" s="609" t="s">
        <v>429</v>
      </c>
      <c r="Z9" s="609">
        <v>63.3</v>
      </c>
      <c r="AA9" s="609" t="s">
        <v>429</v>
      </c>
      <c r="AB9" s="609" t="s">
        <v>429</v>
      </c>
      <c r="AC9" s="609">
        <v>64.099999999999994</v>
      </c>
      <c r="AD9" s="609" t="s">
        <v>429</v>
      </c>
      <c r="AE9" s="609" t="s">
        <v>429</v>
      </c>
      <c r="AF9" s="609">
        <v>64.8</v>
      </c>
      <c r="AG9" s="609" t="s">
        <v>429</v>
      </c>
      <c r="AH9" s="609" t="s">
        <v>429</v>
      </c>
      <c r="AI9" s="609">
        <v>65.400000000000006</v>
      </c>
      <c r="AJ9" s="609" t="s">
        <v>429</v>
      </c>
      <c r="AK9" s="609" t="s">
        <v>429</v>
      </c>
      <c r="AL9" s="609">
        <v>65.900000000000006</v>
      </c>
      <c r="AM9" s="609" t="s">
        <v>429</v>
      </c>
      <c r="AN9" s="609" t="s">
        <v>429</v>
      </c>
      <c r="AO9" s="609">
        <v>66.2</v>
      </c>
      <c r="AP9" s="609" t="s">
        <v>429</v>
      </c>
      <c r="AQ9" s="609" t="s">
        <v>429</v>
      </c>
      <c r="AR9" s="609" t="s">
        <v>429</v>
      </c>
      <c r="AS9" s="609" t="s">
        <v>429</v>
      </c>
      <c r="AT9" s="609" t="s">
        <v>429</v>
      </c>
      <c r="AU9" s="609">
        <v>66.7</v>
      </c>
      <c r="AV9" s="609" t="s">
        <v>429</v>
      </c>
      <c r="AW9" s="609" t="s">
        <v>429</v>
      </c>
      <c r="AX9" s="609">
        <v>66.900000000000006</v>
      </c>
      <c r="AY9" s="609" t="s">
        <v>429</v>
      </c>
      <c r="AZ9" s="609" t="s">
        <v>429</v>
      </c>
      <c r="BA9" s="609">
        <v>64.7</v>
      </c>
      <c r="BB9" s="609" t="s">
        <v>429</v>
      </c>
      <c r="BC9" s="609" t="s">
        <v>429</v>
      </c>
      <c r="BD9" s="609">
        <v>65.2</v>
      </c>
      <c r="BE9" s="609" t="s">
        <v>429</v>
      </c>
      <c r="BF9" s="609" t="s">
        <v>429</v>
      </c>
      <c r="BG9" s="609">
        <v>65.5</v>
      </c>
      <c r="BH9" s="609" t="s">
        <v>429</v>
      </c>
      <c r="BI9" s="609" t="s">
        <v>429</v>
      </c>
      <c r="BM9" s="30"/>
      <c r="BN9" s="29"/>
      <c r="BO9" s="29"/>
      <c r="BP9" s="28"/>
      <c r="BQ9" s="29"/>
      <c r="BR9" s="29"/>
      <c r="BS9" s="28"/>
      <c r="BT9" s="29"/>
      <c r="BU9" s="29"/>
      <c r="BV9" s="29"/>
      <c r="BW9" s="29"/>
      <c r="BX9" s="29"/>
      <c r="BY9" s="29"/>
      <c r="BZ9" s="29"/>
      <c r="CA9" s="29"/>
      <c r="CB9" s="29"/>
      <c r="CC9" s="29"/>
      <c r="CD9" s="29"/>
      <c r="CE9" s="28"/>
    </row>
    <row r="10" spans="1:83">
      <c r="A10" s="72" t="s">
        <v>10</v>
      </c>
      <c r="B10" s="609">
        <v>44.373121951219517</v>
      </c>
      <c r="C10" s="609">
        <v>43.478000000000002</v>
      </c>
      <c r="D10" s="609">
        <v>45.313000000000002</v>
      </c>
      <c r="E10" s="609">
        <v>46.074121951219524</v>
      </c>
      <c r="F10" s="609">
        <v>45.018999999999998</v>
      </c>
      <c r="G10" s="609">
        <v>47.182000000000002</v>
      </c>
      <c r="H10" s="609">
        <v>47.11682926829269</v>
      </c>
      <c r="I10" s="609">
        <v>45.99</v>
      </c>
      <c r="J10" s="609">
        <v>48.3</v>
      </c>
      <c r="K10" s="609">
        <v>46.651829268292687</v>
      </c>
      <c r="L10" s="609">
        <v>45.765000000000001</v>
      </c>
      <c r="M10" s="609">
        <v>47.582999999999998</v>
      </c>
      <c r="N10" s="609">
        <v>43</v>
      </c>
      <c r="O10" s="609" t="s">
        <v>429</v>
      </c>
      <c r="P10" s="609" t="s">
        <v>429</v>
      </c>
      <c r="Q10" s="609">
        <v>43.6</v>
      </c>
      <c r="R10" s="609" t="s">
        <v>429</v>
      </c>
      <c r="S10" s="609" t="s">
        <v>429</v>
      </c>
      <c r="T10" s="609">
        <v>44.1</v>
      </c>
      <c r="U10" s="609" t="s">
        <v>429</v>
      </c>
      <c r="V10" s="609" t="s">
        <v>429</v>
      </c>
      <c r="W10" s="609">
        <v>44.7</v>
      </c>
      <c r="X10" s="609" t="s">
        <v>429</v>
      </c>
      <c r="Y10" s="609" t="s">
        <v>429</v>
      </c>
      <c r="Z10" s="609">
        <v>45.3</v>
      </c>
      <c r="AA10" s="609" t="s">
        <v>429</v>
      </c>
      <c r="AB10" s="609" t="s">
        <v>429</v>
      </c>
      <c r="AC10" s="609">
        <v>45.9</v>
      </c>
      <c r="AD10" s="609" t="s">
        <v>429</v>
      </c>
      <c r="AE10" s="609" t="s">
        <v>429</v>
      </c>
      <c r="AF10" s="609">
        <v>46.4</v>
      </c>
      <c r="AG10" s="609" t="s">
        <v>429</v>
      </c>
      <c r="AH10" s="609" t="s">
        <v>429</v>
      </c>
      <c r="AI10" s="609">
        <v>47</v>
      </c>
      <c r="AJ10" s="609" t="s">
        <v>429</v>
      </c>
      <c r="AK10" s="609" t="s">
        <v>429</v>
      </c>
      <c r="AL10" s="609">
        <v>47.59</v>
      </c>
      <c r="AM10" s="609">
        <v>49.6</v>
      </c>
      <c r="AN10" s="609">
        <v>52.3</v>
      </c>
      <c r="AO10" s="609">
        <v>51.7</v>
      </c>
      <c r="AP10" s="609">
        <v>50.3</v>
      </c>
      <c r="AQ10" s="609">
        <v>53.2</v>
      </c>
      <c r="AR10" s="609">
        <v>52.5</v>
      </c>
      <c r="AS10" s="609">
        <v>51</v>
      </c>
      <c r="AT10" s="609">
        <v>54</v>
      </c>
      <c r="AU10" s="609">
        <v>53.4</v>
      </c>
      <c r="AV10" s="609">
        <v>52</v>
      </c>
      <c r="AW10" s="609">
        <v>54.9</v>
      </c>
      <c r="AX10" s="609">
        <v>54.3</v>
      </c>
      <c r="AY10" s="609">
        <v>52.9</v>
      </c>
      <c r="AZ10" s="609">
        <v>55.7</v>
      </c>
      <c r="BA10" s="609">
        <v>55.1</v>
      </c>
      <c r="BB10" s="609">
        <v>53.7</v>
      </c>
      <c r="BC10" s="609">
        <v>56.6</v>
      </c>
      <c r="BD10" s="609">
        <v>56</v>
      </c>
      <c r="BE10" s="609">
        <v>54.6</v>
      </c>
      <c r="BF10" s="609">
        <v>57.4</v>
      </c>
      <c r="BG10" s="609">
        <v>56.8</v>
      </c>
      <c r="BH10" s="609">
        <v>55.5</v>
      </c>
      <c r="BI10" s="609">
        <v>58.2</v>
      </c>
      <c r="BM10" s="30"/>
      <c r="BN10" s="29"/>
      <c r="BO10" s="29"/>
      <c r="BP10" s="28"/>
      <c r="BQ10" s="29"/>
      <c r="BR10" s="29"/>
      <c r="BS10" s="28"/>
      <c r="BT10" s="29"/>
      <c r="BU10" s="29"/>
      <c r="BV10" s="29"/>
      <c r="BW10" s="29"/>
      <c r="BX10" s="29"/>
      <c r="BY10" s="29"/>
      <c r="BZ10" s="29"/>
      <c r="CA10" s="29"/>
      <c r="CB10" s="29"/>
      <c r="CC10" s="29"/>
      <c r="CD10" s="29"/>
      <c r="CE10" s="28"/>
    </row>
    <row r="11" spans="1:83">
      <c r="A11" s="72" t="s">
        <v>9</v>
      </c>
      <c r="B11" s="609">
        <v>66.965390243902434</v>
      </c>
      <c r="C11" s="609">
        <v>63.021000000000001</v>
      </c>
      <c r="D11" s="609">
        <v>71.106999999999999</v>
      </c>
      <c r="E11" s="609">
        <v>68.370682926829275</v>
      </c>
      <c r="F11" s="609">
        <v>64.718000000000004</v>
      </c>
      <c r="G11" s="609">
        <v>72.206000000000003</v>
      </c>
      <c r="H11" s="609">
        <v>69.404878048780489</v>
      </c>
      <c r="I11" s="609">
        <v>69.3</v>
      </c>
      <c r="J11" s="609">
        <v>73.400000000000006</v>
      </c>
      <c r="K11" s="609">
        <v>70.325853658536602</v>
      </c>
      <c r="L11" s="609">
        <v>66.56</v>
      </c>
      <c r="M11" s="609">
        <v>74.28</v>
      </c>
      <c r="N11" s="609">
        <v>71.7</v>
      </c>
      <c r="O11" s="609">
        <v>68.2</v>
      </c>
      <c r="P11" s="609">
        <v>75.3</v>
      </c>
      <c r="Q11" s="609">
        <v>71.8</v>
      </c>
      <c r="R11" s="609">
        <v>68.400000000000006</v>
      </c>
      <c r="S11" s="609">
        <v>75.3</v>
      </c>
      <c r="T11" s="609">
        <v>72</v>
      </c>
      <c r="U11" s="609">
        <v>68.7</v>
      </c>
      <c r="V11" s="609">
        <v>75.400000000000006</v>
      </c>
      <c r="W11" s="609">
        <v>72.099999999999994</v>
      </c>
      <c r="X11" s="609">
        <v>68.773333333333298</v>
      </c>
      <c r="Y11" s="609">
        <v>75.5</v>
      </c>
      <c r="Z11" s="609">
        <v>72.3</v>
      </c>
      <c r="AA11" s="609">
        <v>68.946666666666701</v>
      </c>
      <c r="AB11" s="609">
        <v>75.773333333333298</v>
      </c>
      <c r="AC11" s="609">
        <v>72.400000000000006</v>
      </c>
      <c r="AD11" s="609">
        <v>69.099999999999994</v>
      </c>
      <c r="AE11" s="609">
        <v>75.900000000000006</v>
      </c>
      <c r="AF11" s="609">
        <v>72.7</v>
      </c>
      <c r="AG11" s="609">
        <v>69.3</v>
      </c>
      <c r="AH11" s="609">
        <v>76.2</v>
      </c>
      <c r="AI11" s="609">
        <v>72.900000000000006</v>
      </c>
      <c r="AJ11" s="609">
        <v>69.5</v>
      </c>
      <c r="AK11" s="609">
        <v>76.5</v>
      </c>
      <c r="AL11" s="609">
        <v>73.2</v>
      </c>
      <c r="AM11" s="609">
        <v>69.7</v>
      </c>
      <c r="AN11" s="609">
        <v>76.900000000000006</v>
      </c>
      <c r="AO11" s="609">
        <v>73.3</v>
      </c>
      <c r="AP11" s="609">
        <v>69.8</v>
      </c>
      <c r="AQ11" s="609">
        <v>77</v>
      </c>
      <c r="AR11" s="609">
        <v>73.7</v>
      </c>
      <c r="AS11" s="609">
        <v>70.099999999999994</v>
      </c>
      <c r="AT11" s="609">
        <v>77.400000000000006</v>
      </c>
      <c r="AU11" s="609">
        <v>73.900000000000006</v>
      </c>
      <c r="AV11" s="609">
        <v>70.400000000000006</v>
      </c>
      <c r="AW11" s="609">
        <v>77.5</v>
      </c>
      <c r="AX11" s="609">
        <v>74.099999999999994</v>
      </c>
      <c r="AY11" s="609">
        <v>70.7</v>
      </c>
      <c r="AZ11" s="609">
        <v>77.7</v>
      </c>
      <c r="BA11" s="609">
        <v>74.2</v>
      </c>
      <c r="BB11" s="609">
        <v>71</v>
      </c>
      <c r="BC11" s="609">
        <v>77.599999999999994</v>
      </c>
      <c r="BD11" s="609">
        <v>74.400000000000006</v>
      </c>
      <c r="BE11" s="609">
        <v>71.099999999999994</v>
      </c>
      <c r="BF11" s="609">
        <v>77.8</v>
      </c>
      <c r="BG11" s="609">
        <v>74.5</v>
      </c>
      <c r="BH11" s="609" t="s">
        <v>429</v>
      </c>
      <c r="BI11" s="609" t="s">
        <v>429</v>
      </c>
      <c r="BL11" s="32"/>
      <c r="BM11" s="30"/>
      <c r="BN11" s="31"/>
      <c r="BO11" s="31"/>
      <c r="BP11" s="28"/>
      <c r="BQ11" s="31"/>
      <c r="BR11" s="31"/>
      <c r="BS11" s="28"/>
      <c r="BT11" s="31"/>
      <c r="BU11" s="31"/>
      <c r="BV11" s="31"/>
      <c r="BW11" s="31"/>
      <c r="BX11" s="31"/>
      <c r="BY11" s="31"/>
      <c r="BZ11" s="31"/>
      <c r="CA11" s="31"/>
      <c r="CB11" s="31"/>
      <c r="CC11" s="29"/>
      <c r="CD11" s="29"/>
      <c r="CE11" s="29"/>
    </row>
    <row r="12" spans="1:83">
      <c r="A12" s="72" t="s">
        <v>7</v>
      </c>
      <c r="B12" s="609">
        <v>43.6</v>
      </c>
      <c r="C12" s="609">
        <v>42.1</v>
      </c>
      <c r="D12" s="609">
        <v>45</v>
      </c>
      <c r="E12" s="609">
        <v>42.8</v>
      </c>
      <c r="F12" s="609">
        <v>41.3</v>
      </c>
      <c r="G12" s="609">
        <v>44.3</v>
      </c>
      <c r="H12" s="609">
        <v>42.9</v>
      </c>
      <c r="I12" s="609">
        <v>41.3</v>
      </c>
      <c r="J12" s="609">
        <v>44.4</v>
      </c>
      <c r="K12" s="609">
        <v>44.4</v>
      </c>
      <c r="L12" s="609">
        <v>42.7</v>
      </c>
      <c r="M12" s="609">
        <v>45.9</v>
      </c>
      <c r="N12" s="609">
        <v>44.9</v>
      </c>
      <c r="O12" s="609">
        <v>43.1</v>
      </c>
      <c r="P12" s="609">
        <v>46.7</v>
      </c>
      <c r="Q12" s="609">
        <v>44.95</v>
      </c>
      <c r="R12" s="609">
        <v>43.16</v>
      </c>
      <c r="S12" s="609">
        <v>46.82</v>
      </c>
      <c r="T12" s="609">
        <v>45.61</v>
      </c>
      <c r="U12" s="609">
        <v>43.79</v>
      </c>
      <c r="V12" s="609">
        <v>47.51</v>
      </c>
      <c r="W12" s="609">
        <v>46.27</v>
      </c>
      <c r="X12" s="609">
        <v>44.42</v>
      </c>
      <c r="Y12" s="609">
        <v>48.2</v>
      </c>
      <c r="Z12" s="609">
        <v>46.67</v>
      </c>
      <c r="AA12" s="609">
        <v>44.79</v>
      </c>
      <c r="AB12" s="609">
        <v>48.62</v>
      </c>
      <c r="AC12" s="609">
        <v>47.07</v>
      </c>
      <c r="AD12" s="609">
        <v>45.17</v>
      </c>
      <c r="AE12" s="609">
        <v>49.04</v>
      </c>
      <c r="AF12" s="609">
        <v>47.35</v>
      </c>
      <c r="AG12" s="609">
        <v>45.46</v>
      </c>
      <c r="AH12" s="609">
        <v>49.32</v>
      </c>
      <c r="AI12" s="609">
        <v>50.85</v>
      </c>
      <c r="AJ12" s="609">
        <v>48.83</v>
      </c>
      <c r="AK12" s="609">
        <v>52.89</v>
      </c>
      <c r="AL12" s="609">
        <f>+[7]Q35_Indicadores!$B$7</f>
        <v>51.28</v>
      </c>
      <c r="AM12" s="609">
        <f>+[7]Q35_Indicadores!$C$7</f>
        <v>49.23</v>
      </c>
      <c r="AN12" s="609">
        <f>+[7]Q35_Indicadores!$D$7</f>
        <v>53.34</v>
      </c>
      <c r="AO12" s="609">
        <f>+[7]Q35_Indicadores!$B$8</f>
        <v>51.68</v>
      </c>
      <c r="AP12" s="609">
        <f>+[7]Q35_Indicadores!$C$8</f>
        <v>49.62</v>
      </c>
      <c r="AQ12" s="609">
        <f>+[7]Q35_Indicadores!$D$8</f>
        <v>53.76</v>
      </c>
      <c r="AR12" s="609">
        <f>+[7]Q35_Indicadores!$B$9</f>
        <v>52.07</v>
      </c>
      <c r="AS12" s="609">
        <f>+[7]Q35_Indicadores!$C$9</f>
        <v>49.99</v>
      </c>
      <c r="AT12" s="609">
        <f>+[7]Q35_Indicadores!$D$9</f>
        <v>54.16</v>
      </c>
      <c r="AU12" s="609">
        <f>+[7]Q35_Indicadores!$B$10</f>
        <v>52.44</v>
      </c>
      <c r="AV12" s="609">
        <f>+[7]Q35_Indicadores!$C$10</f>
        <v>50.35</v>
      </c>
      <c r="AW12" s="609">
        <f>+[7]Q35_Indicadores!$D$10</f>
        <v>54.54</v>
      </c>
      <c r="AX12" s="609">
        <f>+[7]Q35_Indicadores!$B$11</f>
        <v>52.79</v>
      </c>
      <c r="AY12" s="609">
        <f>+[7]Q35_Indicadores!$C$11</f>
        <v>50.69</v>
      </c>
      <c r="AZ12" s="609">
        <f>+[7]Q35_Indicadores!$D$11</f>
        <v>54.91</v>
      </c>
      <c r="BA12" s="609">
        <f>+[7]Q35_Indicadores!$B$12</f>
        <v>53.13</v>
      </c>
      <c r="BB12" s="609">
        <f>+[7]Q35_Indicadores!$C$12</f>
        <v>51.02</v>
      </c>
      <c r="BC12" s="609">
        <f>+[7]Q35_Indicadores!$D$12</f>
        <v>55.26</v>
      </c>
      <c r="BD12" s="609">
        <v>53.5</v>
      </c>
      <c r="BE12" s="609">
        <v>51.3</v>
      </c>
      <c r="BF12" s="609">
        <v>55.6</v>
      </c>
      <c r="BG12" s="577">
        <v>53.78</v>
      </c>
      <c r="BH12" s="577">
        <v>51.65</v>
      </c>
      <c r="BI12" s="577">
        <v>55.92</v>
      </c>
      <c r="BM12" s="30"/>
      <c r="BN12" s="29"/>
      <c r="BO12" s="29"/>
      <c r="BP12" s="28"/>
      <c r="BQ12" s="29"/>
      <c r="BR12" s="29"/>
      <c r="BS12" s="28"/>
      <c r="BT12" s="29"/>
      <c r="BU12" s="29"/>
      <c r="BV12" s="29"/>
      <c r="BW12" s="29"/>
      <c r="BX12" s="29"/>
      <c r="BY12" s="29"/>
      <c r="BZ12" s="29"/>
      <c r="CA12" s="29"/>
      <c r="CB12" s="29"/>
      <c r="CC12" s="29"/>
      <c r="CD12" s="29"/>
      <c r="CE12" s="28"/>
    </row>
    <row r="13" spans="1:83">
      <c r="A13" s="72" t="s">
        <v>6</v>
      </c>
      <c r="B13" s="609">
        <v>57.682951219512191</v>
      </c>
      <c r="C13" s="609">
        <v>55.860999999999997</v>
      </c>
      <c r="D13" s="609">
        <v>59.595999999999997</v>
      </c>
      <c r="E13" s="609">
        <v>59.839048780487815</v>
      </c>
      <c r="F13" s="609">
        <v>57.441000000000003</v>
      </c>
      <c r="G13" s="609">
        <v>62.356999999999999</v>
      </c>
      <c r="H13" s="609">
        <v>61.224951219512207</v>
      </c>
      <c r="I13" s="609">
        <v>58.783000000000001</v>
      </c>
      <c r="J13" s="609">
        <v>63.789000000000001</v>
      </c>
      <c r="K13" s="609">
        <v>60.094975609756105</v>
      </c>
      <c r="L13" s="609">
        <v>57.853999999999999</v>
      </c>
      <c r="M13" s="609">
        <v>62.448</v>
      </c>
      <c r="N13" s="609">
        <v>55.120707317073183</v>
      </c>
      <c r="O13" s="609">
        <v>53.149000000000001</v>
      </c>
      <c r="P13" s="609">
        <v>57.191000000000003</v>
      </c>
      <c r="Q13" s="609">
        <v>54.404682926829274</v>
      </c>
      <c r="R13" s="609">
        <v>52.432000000000002</v>
      </c>
      <c r="S13" s="609">
        <v>56.475999999999999</v>
      </c>
      <c r="T13" s="609">
        <v>54.105097560975608</v>
      </c>
      <c r="U13" s="609">
        <v>52.088999999999999</v>
      </c>
      <c r="V13" s="609">
        <v>56.222000000000001</v>
      </c>
      <c r="W13" s="609">
        <v>57.5</v>
      </c>
      <c r="X13" s="609" t="s">
        <v>429</v>
      </c>
      <c r="Y13" s="609" t="s">
        <v>429</v>
      </c>
      <c r="Z13" s="609">
        <v>58</v>
      </c>
      <c r="AA13" s="609" t="s">
        <v>429</v>
      </c>
      <c r="AB13" s="609" t="s">
        <v>429</v>
      </c>
      <c r="AC13" s="609">
        <v>58.7</v>
      </c>
      <c r="AD13" s="609" t="s">
        <v>429</v>
      </c>
      <c r="AE13" s="609" t="s">
        <v>429</v>
      </c>
      <c r="AF13" s="609">
        <v>59.5</v>
      </c>
      <c r="AG13" s="609">
        <v>54.82</v>
      </c>
      <c r="AH13" s="609">
        <v>59.954999999999998</v>
      </c>
      <c r="AI13" s="609">
        <v>60.3</v>
      </c>
      <c r="AJ13" s="609">
        <v>56.152999999999999</v>
      </c>
      <c r="AK13" s="609">
        <v>61.54</v>
      </c>
      <c r="AL13" s="609">
        <v>61.1</v>
      </c>
      <c r="AM13" s="609">
        <v>57.466999999999999</v>
      </c>
      <c r="AN13" s="609">
        <v>63.036999999999999</v>
      </c>
      <c r="AO13" s="609">
        <v>61.7</v>
      </c>
      <c r="AP13" s="609">
        <v>58.677</v>
      </c>
      <c r="AQ13" s="609">
        <v>64.343000000000004</v>
      </c>
      <c r="AR13" s="609">
        <v>62.2</v>
      </c>
      <c r="AS13" s="609">
        <v>59.712000000000003</v>
      </c>
      <c r="AT13" s="609">
        <v>65.387</v>
      </c>
      <c r="AU13" s="609">
        <v>56.9</v>
      </c>
      <c r="AV13" s="609">
        <v>53.3</v>
      </c>
      <c r="AW13" s="609">
        <v>60.543999999999997</v>
      </c>
      <c r="AX13" s="609">
        <v>56.9</v>
      </c>
      <c r="AY13" s="609">
        <v>53.3</v>
      </c>
      <c r="AZ13" s="609">
        <v>60.543999999999997</v>
      </c>
      <c r="BA13" s="609">
        <v>56.9</v>
      </c>
      <c r="BB13" s="609">
        <v>53.3</v>
      </c>
      <c r="BC13" s="609">
        <v>60.543999999999997</v>
      </c>
      <c r="BD13" s="609">
        <v>56.9</v>
      </c>
      <c r="BE13" s="609">
        <v>53.3</v>
      </c>
      <c r="BF13" s="609">
        <v>60.543999999999997</v>
      </c>
      <c r="BG13" s="609" t="s">
        <v>429</v>
      </c>
      <c r="BH13" s="609" t="s">
        <v>429</v>
      </c>
      <c r="BI13" s="609" t="s">
        <v>429</v>
      </c>
      <c r="BM13" s="30"/>
      <c r="BN13" s="29"/>
      <c r="BO13" s="29"/>
      <c r="BP13" s="28"/>
      <c r="BQ13" s="29"/>
      <c r="BR13" s="29"/>
      <c r="BS13" s="28"/>
      <c r="BT13" s="29"/>
      <c r="BU13" s="29"/>
      <c r="BV13" s="29"/>
      <c r="BW13" s="29"/>
      <c r="BX13" s="29"/>
      <c r="BY13" s="29"/>
      <c r="BZ13" s="29"/>
      <c r="CA13" s="29"/>
      <c r="CB13" s="29"/>
      <c r="CC13" s="29"/>
      <c r="CD13" s="29"/>
      <c r="CE13" s="28"/>
    </row>
    <row r="14" spans="1:83">
      <c r="A14" s="72" t="s">
        <v>5</v>
      </c>
      <c r="B14" s="609">
        <v>69.48</v>
      </c>
      <c r="C14" s="609">
        <v>65.489999999999995</v>
      </c>
      <c r="D14" s="609">
        <v>73.91</v>
      </c>
      <c r="E14" s="609">
        <v>69.099999999999994</v>
      </c>
      <c r="F14" s="609">
        <v>63.6</v>
      </c>
      <c r="G14" s="609">
        <v>76</v>
      </c>
      <c r="H14" s="609">
        <v>62.4</v>
      </c>
      <c r="I14" s="609">
        <v>62.4</v>
      </c>
      <c r="J14" s="609">
        <v>74.099999999999994</v>
      </c>
      <c r="K14" s="609">
        <v>72</v>
      </c>
      <c r="L14" s="609">
        <v>65.8</v>
      </c>
      <c r="M14" s="609">
        <v>79.400000000000006</v>
      </c>
      <c r="N14" s="609">
        <v>72.72</v>
      </c>
      <c r="O14" s="609">
        <v>67.900000000000006</v>
      </c>
      <c r="P14" s="609">
        <v>77.900000000000006</v>
      </c>
      <c r="Q14" s="609">
        <v>72.5</v>
      </c>
      <c r="R14" s="609">
        <v>67.3</v>
      </c>
      <c r="S14" s="609">
        <v>76.400000000000006</v>
      </c>
      <c r="T14" s="609">
        <v>70.98</v>
      </c>
      <c r="U14" s="609">
        <v>69.099999999999994</v>
      </c>
      <c r="V14" s="609">
        <v>77</v>
      </c>
      <c r="W14" s="609">
        <v>70.92</v>
      </c>
      <c r="X14" s="609">
        <v>66.2</v>
      </c>
      <c r="Y14" s="609">
        <v>76.099999999999994</v>
      </c>
      <c r="Z14" s="609">
        <v>72.63</v>
      </c>
      <c r="AA14" s="609">
        <v>69</v>
      </c>
      <c r="AB14" s="609">
        <v>76.400000000000006</v>
      </c>
      <c r="AC14" s="609">
        <v>71.900000000000006</v>
      </c>
      <c r="AD14" s="609">
        <v>67.400000000000006</v>
      </c>
      <c r="AE14" s="609">
        <v>77.099999999999994</v>
      </c>
      <c r="AF14" s="609">
        <v>72.2</v>
      </c>
      <c r="AG14" s="609">
        <v>68.900000000000006</v>
      </c>
      <c r="AH14" s="609">
        <v>75.7</v>
      </c>
      <c r="AI14" s="609">
        <v>73.14</v>
      </c>
      <c r="AJ14" s="609">
        <v>68.900000000000006</v>
      </c>
      <c r="AK14" s="609">
        <v>77.7</v>
      </c>
      <c r="AL14" s="609">
        <v>72.89</v>
      </c>
      <c r="AM14" s="609">
        <v>67.7</v>
      </c>
      <c r="AN14" s="609">
        <v>78.900000000000006</v>
      </c>
      <c r="AO14" s="609">
        <v>72.89</v>
      </c>
      <c r="AP14" s="609">
        <v>68.400000000000006</v>
      </c>
      <c r="AQ14" s="609">
        <v>77.900000000000006</v>
      </c>
      <c r="AR14" s="609">
        <v>73.180000000000007</v>
      </c>
      <c r="AS14" s="609">
        <v>69.7</v>
      </c>
      <c r="AT14" s="609">
        <v>77.400000000000006</v>
      </c>
      <c r="AU14" s="609">
        <v>72.63</v>
      </c>
      <c r="AV14" s="609">
        <v>69.7</v>
      </c>
      <c r="AW14" s="609">
        <v>77.400000000000006</v>
      </c>
      <c r="AX14" s="609">
        <v>74.180000000000007</v>
      </c>
      <c r="AY14" s="609">
        <v>69.34</v>
      </c>
      <c r="AZ14" s="609">
        <v>79.540000000000006</v>
      </c>
      <c r="BA14" s="609">
        <v>73.099999999999994</v>
      </c>
      <c r="BB14" s="609">
        <v>69.400000000000006</v>
      </c>
      <c r="BC14" s="609">
        <v>76.5</v>
      </c>
      <c r="BD14" s="609">
        <v>73.2</v>
      </c>
      <c r="BE14" s="609">
        <v>68.400000000000006</v>
      </c>
      <c r="BF14" s="609">
        <v>78.3</v>
      </c>
      <c r="BG14" s="592">
        <v>74.2</v>
      </c>
      <c r="BH14" s="592">
        <v>70.099999999999994</v>
      </c>
      <c r="BI14" s="592">
        <v>78.7</v>
      </c>
      <c r="BM14" s="30"/>
      <c r="BN14" s="29"/>
      <c r="BO14" s="29"/>
      <c r="BP14" s="28"/>
      <c r="BQ14" s="29"/>
      <c r="BR14" s="29"/>
      <c r="BS14" s="28"/>
      <c r="BT14" s="29"/>
      <c r="BU14" s="29"/>
      <c r="BV14" s="29"/>
      <c r="BW14" s="29"/>
      <c r="BX14" s="29"/>
      <c r="BY14" s="29"/>
      <c r="BZ14" s="29"/>
      <c r="CA14" s="29"/>
      <c r="CB14" s="29"/>
      <c r="CC14" s="29"/>
      <c r="CD14" s="29"/>
      <c r="CE14" s="28"/>
    </row>
    <row r="15" spans="1:83">
      <c r="A15" s="72" t="s">
        <v>4</v>
      </c>
      <c r="B15" s="609" t="s">
        <v>429</v>
      </c>
      <c r="C15" s="609" t="s">
        <v>429</v>
      </c>
      <c r="D15" s="609" t="s">
        <v>429</v>
      </c>
      <c r="E15" s="609" t="s">
        <v>429</v>
      </c>
      <c r="F15" s="609" t="s">
        <v>429</v>
      </c>
      <c r="G15" s="609" t="s">
        <v>429</v>
      </c>
      <c r="H15" s="609" t="s">
        <v>429</v>
      </c>
      <c r="I15" s="609" t="s">
        <v>429</v>
      </c>
      <c r="J15" s="609" t="s">
        <v>429</v>
      </c>
      <c r="K15" s="609" t="s">
        <v>429</v>
      </c>
      <c r="L15" s="609" t="s">
        <v>429</v>
      </c>
      <c r="M15" s="609" t="s">
        <v>429</v>
      </c>
      <c r="N15" s="609" t="s">
        <v>429</v>
      </c>
      <c r="O15" s="609" t="s">
        <v>429</v>
      </c>
      <c r="P15" s="609" t="s">
        <v>429</v>
      </c>
      <c r="Q15" s="609" t="s">
        <v>429</v>
      </c>
      <c r="R15" s="609" t="s">
        <v>429</v>
      </c>
      <c r="S15" s="609" t="s">
        <v>429</v>
      </c>
      <c r="T15" s="609">
        <v>55.2</v>
      </c>
      <c r="U15" s="609">
        <v>53.6</v>
      </c>
      <c r="V15" s="609">
        <v>56.6</v>
      </c>
      <c r="W15" s="609">
        <v>54.5</v>
      </c>
      <c r="X15" s="609">
        <v>53.2</v>
      </c>
      <c r="Y15" s="609">
        <v>55.7</v>
      </c>
      <c r="Z15" s="609">
        <v>54</v>
      </c>
      <c r="AA15" s="609">
        <v>52.9</v>
      </c>
      <c r="AB15" s="609">
        <v>55.1</v>
      </c>
      <c r="AC15" s="609">
        <v>53.8</v>
      </c>
      <c r="AD15" s="609">
        <v>52.8</v>
      </c>
      <c r="AE15" s="609">
        <v>54.8</v>
      </c>
      <c r="AF15" s="609">
        <v>54</v>
      </c>
      <c r="AG15" s="609">
        <v>53</v>
      </c>
      <c r="AH15" s="609">
        <v>55</v>
      </c>
      <c r="AI15" s="609">
        <v>54.5</v>
      </c>
      <c r="AJ15" s="609">
        <v>53.4</v>
      </c>
      <c r="AK15" s="609">
        <v>55.5</v>
      </c>
      <c r="AL15" s="609">
        <v>55.6</v>
      </c>
      <c r="AM15" s="609">
        <v>54.2</v>
      </c>
      <c r="AN15" s="609">
        <v>56.9</v>
      </c>
      <c r="AO15" s="609">
        <v>56.4</v>
      </c>
      <c r="AP15" s="609">
        <v>54.7</v>
      </c>
      <c r="AQ15" s="609">
        <v>57.9</v>
      </c>
      <c r="AR15" s="609">
        <v>57</v>
      </c>
      <c r="AS15" s="609">
        <v>55.3</v>
      </c>
      <c r="AT15" s="609">
        <v>58.6</v>
      </c>
      <c r="AU15" s="609">
        <v>58.3</v>
      </c>
      <c r="AV15" s="609">
        <v>56.2</v>
      </c>
      <c r="AW15" s="609">
        <v>60.2</v>
      </c>
      <c r="AX15" s="609">
        <v>59.9</v>
      </c>
      <c r="AY15" s="609">
        <v>57.4</v>
      </c>
      <c r="AZ15" s="609">
        <v>62.2</v>
      </c>
      <c r="BA15" s="609">
        <v>61</v>
      </c>
      <c r="BB15" s="609">
        <v>58.3</v>
      </c>
      <c r="BC15" s="609">
        <v>63.6</v>
      </c>
      <c r="BD15" s="609">
        <v>61.6</v>
      </c>
      <c r="BE15" s="609">
        <v>58.9</v>
      </c>
      <c r="BF15" s="609">
        <v>64.2</v>
      </c>
      <c r="BG15" s="592">
        <v>62.1</v>
      </c>
      <c r="BH15" s="592">
        <v>59.3</v>
      </c>
      <c r="BI15" s="592">
        <v>64.7</v>
      </c>
      <c r="BM15" s="30"/>
      <c r="BN15" s="29"/>
      <c r="BO15" s="29"/>
      <c r="BP15" s="28"/>
      <c r="BQ15" s="29"/>
      <c r="BR15" s="29"/>
      <c r="BS15" s="28"/>
      <c r="BT15" s="29"/>
      <c r="BU15" s="29"/>
      <c r="BV15" s="29"/>
      <c r="BW15" s="29"/>
      <c r="BX15" s="29"/>
      <c r="BY15" s="29"/>
      <c r="BZ15" s="29"/>
      <c r="CA15" s="29"/>
      <c r="CB15" s="29"/>
      <c r="CC15" s="29"/>
      <c r="CD15" s="29"/>
      <c r="CE15" s="28"/>
    </row>
    <row r="16" spans="1:83">
      <c r="A16" s="72" t="s">
        <v>3</v>
      </c>
      <c r="B16" s="609">
        <v>54.226341463414649</v>
      </c>
      <c r="C16" s="609">
        <v>52.34</v>
      </c>
      <c r="D16" s="609">
        <v>56.207000000000001</v>
      </c>
      <c r="E16" s="609">
        <v>57.370926829268299</v>
      </c>
      <c r="F16" s="609">
        <v>55.588000000000001</v>
      </c>
      <c r="G16" s="609">
        <v>59.243000000000002</v>
      </c>
      <c r="H16" s="609">
        <v>59.345195121951228</v>
      </c>
      <c r="I16" s="609">
        <v>57.792999999999999</v>
      </c>
      <c r="J16" s="609">
        <v>60.975000000000001</v>
      </c>
      <c r="K16" s="609">
        <v>56.39080487804879</v>
      </c>
      <c r="L16" s="609">
        <v>55.143000000000001</v>
      </c>
      <c r="M16" s="609">
        <v>57.701000000000001</v>
      </c>
      <c r="N16" s="609">
        <v>48.664073170731712</v>
      </c>
      <c r="O16" s="609">
        <v>48.127000000000002</v>
      </c>
      <c r="P16" s="609">
        <v>49.228000000000002</v>
      </c>
      <c r="Q16" s="609">
        <v>47.434097560975616</v>
      </c>
      <c r="R16" s="609">
        <v>47.058</v>
      </c>
      <c r="S16" s="609">
        <v>47.829000000000001</v>
      </c>
      <c r="T16" s="609">
        <v>46.523317073170745</v>
      </c>
      <c r="U16" s="609">
        <v>46.295999999999999</v>
      </c>
      <c r="V16" s="609">
        <v>46.762</v>
      </c>
      <c r="W16" s="609">
        <v>46</v>
      </c>
      <c r="X16" s="609">
        <v>45.862000000000002</v>
      </c>
      <c r="Y16" s="609">
        <v>46.058999999999997</v>
      </c>
      <c r="Z16" s="609">
        <v>45.8</v>
      </c>
      <c r="AA16" s="609">
        <v>45.759</v>
      </c>
      <c r="AB16" s="609">
        <v>45.731000000000002</v>
      </c>
      <c r="AC16" s="609">
        <v>45.9</v>
      </c>
      <c r="AD16" s="609">
        <v>45.963000000000001</v>
      </c>
      <c r="AE16" s="609">
        <v>45.752000000000002</v>
      </c>
      <c r="AF16" s="609">
        <v>46.3</v>
      </c>
      <c r="AG16" s="609">
        <v>46.415999999999997</v>
      </c>
      <c r="AH16" s="609">
        <v>46.058</v>
      </c>
      <c r="AI16" s="609">
        <v>45.2</v>
      </c>
      <c r="AJ16" s="609">
        <v>43.3</v>
      </c>
      <c r="AK16" s="609">
        <v>47.2</v>
      </c>
      <c r="AL16" s="609">
        <v>45.2</v>
      </c>
      <c r="AM16" s="609">
        <v>43.2</v>
      </c>
      <c r="AN16" s="609">
        <v>47.2</v>
      </c>
      <c r="AO16" s="609">
        <v>45.1</v>
      </c>
      <c r="AP16" s="609">
        <v>43.2</v>
      </c>
      <c r="AQ16" s="609">
        <v>47.2</v>
      </c>
      <c r="AR16" s="609">
        <v>45.1</v>
      </c>
      <c r="AS16" s="609">
        <v>43.1</v>
      </c>
      <c r="AT16" s="609">
        <v>47.2</v>
      </c>
      <c r="AU16" s="609">
        <v>45.2</v>
      </c>
      <c r="AV16" s="609">
        <v>43.2</v>
      </c>
      <c r="AW16" s="609">
        <v>47.3</v>
      </c>
      <c r="AX16" s="609">
        <v>45.3</v>
      </c>
      <c r="AY16" s="609">
        <v>43.3</v>
      </c>
      <c r="AZ16" s="609">
        <v>47.4</v>
      </c>
      <c r="BA16" s="609">
        <v>45.5</v>
      </c>
      <c r="BB16" s="609">
        <v>47.52</v>
      </c>
      <c r="BC16" s="609">
        <v>43.44</v>
      </c>
      <c r="BD16" s="609">
        <v>45.6</v>
      </c>
      <c r="BE16" s="609">
        <v>43.4</v>
      </c>
      <c r="BF16" s="609">
        <v>47.5</v>
      </c>
      <c r="BG16" s="592">
        <v>45.7</v>
      </c>
      <c r="BH16" s="592">
        <v>43.7</v>
      </c>
      <c r="BI16" s="592">
        <v>47.8</v>
      </c>
      <c r="BM16" s="30"/>
      <c r="BN16" s="29"/>
      <c r="BO16" s="29"/>
      <c r="BP16" s="28"/>
      <c r="BQ16" s="29"/>
      <c r="BR16" s="29"/>
      <c r="BS16" s="28"/>
      <c r="BT16" s="29"/>
      <c r="BU16" s="29"/>
      <c r="BV16" s="29"/>
      <c r="BW16" s="29"/>
      <c r="BX16" s="29"/>
      <c r="BY16" s="29"/>
      <c r="BZ16" s="29"/>
      <c r="CA16" s="29"/>
      <c r="CB16" s="29"/>
      <c r="CC16" s="29"/>
      <c r="CD16" s="29"/>
      <c r="CE16" s="28"/>
    </row>
    <row r="17" spans="1:100">
      <c r="A17" s="72" t="s">
        <v>79</v>
      </c>
      <c r="B17" s="609">
        <v>50.493073170731712</v>
      </c>
      <c r="C17" s="609">
        <v>48.875999999999998</v>
      </c>
      <c r="D17" s="609">
        <v>52.191000000000003</v>
      </c>
      <c r="E17" s="609">
        <v>51.168390243902444</v>
      </c>
      <c r="F17" s="609">
        <v>49.564</v>
      </c>
      <c r="G17" s="609">
        <v>52.853000000000002</v>
      </c>
      <c r="H17" s="609">
        <v>50.463365853658537</v>
      </c>
      <c r="I17" s="609">
        <v>48.917999999999999</v>
      </c>
      <c r="J17" s="609">
        <v>52.085999999999999</v>
      </c>
      <c r="K17" s="609">
        <v>49.173731707317081</v>
      </c>
      <c r="L17" s="609">
        <v>48.042999999999999</v>
      </c>
      <c r="M17" s="609">
        <v>50.360999999999997</v>
      </c>
      <c r="N17" s="609">
        <v>50</v>
      </c>
      <c r="O17" s="609">
        <v>49.332000000000001</v>
      </c>
      <c r="P17" s="609">
        <v>50.643000000000001</v>
      </c>
      <c r="Q17" s="609">
        <v>50</v>
      </c>
      <c r="R17" s="609">
        <v>49.908000000000001</v>
      </c>
      <c r="S17" s="609">
        <v>51.115000000000002</v>
      </c>
      <c r="T17" s="609">
        <v>51</v>
      </c>
      <c r="U17" s="609">
        <v>51</v>
      </c>
      <c r="V17" s="609">
        <v>52</v>
      </c>
      <c r="W17" s="609">
        <v>52</v>
      </c>
      <c r="X17" s="609">
        <v>52.3</v>
      </c>
      <c r="Y17" s="609">
        <v>53.7</v>
      </c>
      <c r="Z17" s="609">
        <v>52.7</v>
      </c>
      <c r="AA17" s="609">
        <v>53.6</v>
      </c>
      <c r="AB17" s="609">
        <v>55.4</v>
      </c>
      <c r="AC17" s="609">
        <v>53.4</v>
      </c>
      <c r="AD17" s="609">
        <v>54.9</v>
      </c>
      <c r="AE17" s="609">
        <v>57.2</v>
      </c>
      <c r="AF17" s="609">
        <v>53</v>
      </c>
      <c r="AG17" s="609">
        <v>55.3</v>
      </c>
      <c r="AH17" s="609">
        <v>57.6</v>
      </c>
      <c r="AI17" s="609">
        <v>54</v>
      </c>
      <c r="AJ17" s="609">
        <v>55.7</v>
      </c>
      <c r="AK17" s="609">
        <v>58</v>
      </c>
      <c r="AL17" s="609">
        <v>54</v>
      </c>
      <c r="AM17" s="609">
        <v>56</v>
      </c>
      <c r="AN17" s="609">
        <v>58.5</v>
      </c>
      <c r="AO17" s="609">
        <v>54</v>
      </c>
      <c r="AP17" s="609">
        <v>56.4</v>
      </c>
      <c r="AQ17" s="609">
        <v>58.9</v>
      </c>
      <c r="AR17" s="609">
        <v>55</v>
      </c>
      <c r="AS17" s="609">
        <v>56.8</v>
      </c>
      <c r="AT17" s="609">
        <v>59.3</v>
      </c>
      <c r="AU17" s="609">
        <v>55</v>
      </c>
      <c r="AV17" s="609">
        <v>57.1</v>
      </c>
      <c r="AW17" s="609">
        <v>59.7</v>
      </c>
      <c r="AX17" s="609">
        <v>61</v>
      </c>
      <c r="AY17" s="609">
        <v>59.8</v>
      </c>
      <c r="AZ17" s="609">
        <v>63.8</v>
      </c>
      <c r="BA17" s="609">
        <v>61</v>
      </c>
      <c r="BB17" s="609">
        <v>59.8</v>
      </c>
      <c r="BC17" s="609">
        <v>63.8</v>
      </c>
      <c r="BD17" s="609">
        <v>61</v>
      </c>
      <c r="BE17" s="609">
        <v>59.8</v>
      </c>
      <c r="BF17" s="609">
        <v>63.8</v>
      </c>
      <c r="BG17" s="609">
        <v>61.8</v>
      </c>
      <c r="BH17" s="609">
        <v>59.8</v>
      </c>
      <c r="BI17" s="609">
        <v>63.8</v>
      </c>
      <c r="BM17" s="30"/>
      <c r="BN17" s="29"/>
      <c r="BO17" s="29"/>
      <c r="BP17" s="28"/>
      <c r="BQ17" s="29"/>
      <c r="BR17" s="29"/>
      <c r="BS17" s="28"/>
      <c r="BT17" s="29"/>
      <c r="BU17" s="29"/>
      <c r="BV17" s="29"/>
      <c r="BW17" s="29"/>
      <c r="BX17" s="29"/>
      <c r="BY17" s="29"/>
      <c r="BZ17" s="29"/>
      <c r="CA17" s="29"/>
      <c r="CB17" s="29"/>
      <c r="CC17" s="29"/>
      <c r="CD17" s="29"/>
      <c r="CE17" s="28"/>
    </row>
    <row r="18" spans="1:100">
      <c r="A18" s="72" t="s">
        <v>2</v>
      </c>
      <c r="B18" s="609">
        <v>51.148951219512206</v>
      </c>
      <c r="C18" s="609">
        <v>49.447000000000003</v>
      </c>
      <c r="D18" s="609">
        <v>52.936</v>
      </c>
      <c r="E18" s="609">
        <v>48.274926829268296</v>
      </c>
      <c r="F18" s="609">
        <v>46.771999999999998</v>
      </c>
      <c r="G18" s="609">
        <v>49.853000000000002</v>
      </c>
      <c r="H18" s="609">
        <v>43.82014634146342</v>
      </c>
      <c r="I18" s="609">
        <v>42.905999999999999</v>
      </c>
      <c r="J18" s="609">
        <v>44.78</v>
      </c>
      <c r="K18" s="609">
        <v>40.94753658536586</v>
      </c>
      <c r="L18" s="609">
        <v>40.588999999999999</v>
      </c>
      <c r="M18" s="609">
        <v>41.323999999999998</v>
      </c>
      <c r="N18" s="609">
        <v>50</v>
      </c>
      <c r="O18" s="609" t="s">
        <v>429</v>
      </c>
      <c r="P18" s="609" t="s">
        <v>429</v>
      </c>
      <c r="Q18" s="609">
        <v>51.8</v>
      </c>
      <c r="R18" s="609" t="s">
        <v>429</v>
      </c>
      <c r="S18" s="609" t="s">
        <v>429</v>
      </c>
      <c r="T18" s="609">
        <v>51.9</v>
      </c>
      <c r="U18" s="609" t="s">
        <v>429</v>
      </c>
      <c r="V18" s="609" t="s">
        <v>429</v>
      </c>
      <c r="W18" s="609">
        <v>52.4</v>
      </c>
      <c r="X18" s="609" t="s">
        <v>429</v>
      </c>
      <c r="Y18" s="609" t="s">
        <v>429</v>
      </c>
      <c r="Z18" s="609">
        <v>52.4</v>
      </c>
      <c r="AA18" s="609" t="s">
        <v>429</v>
      </c>
      <c r="AB18" s="609" t="s">
        <v>429</v>
      </c>
      <c r="AC18" s="609">
        <v>52.6</v>
      </c>
      <c r="AD18" s="609" t="s">
        <v>429</v>
      </c>
      <c r="AE18" s="609" t="s">
        <v>429</v>
      </c>
      <c r="AF18" s="609">
        <v>51.9</v>
      </c>
      <c r="AG18" s="609" t="s">
        <v>429</v>
      </c>
      <c r="AH18" s="609" t="s">
        <v>429</v>
      </c>
      <c r="AI18" s="609">
        <v>51.4</v>
      </c>
      <c r="AJ18" s="609" t="s">
        <v>429</v>
      </c>
      <c r="AK18" s="609" t="s">
        <v>429</v>
      </c>
      <c r="AL18" s="609">
        <v>51.3</v>
      </c>
      <c r="AM18" s="609">
        <v>50.847999999999999</v>
      </c>
      <c r="AN18" s="609">
        <v>52.435000000000002</v>
      </c>
      <c r="AO18" s="609">
        <v>51.2</v>
      </c>
      <c r="AP18" s="609" t="s">
        <v>429</v>
      </c>
      <c r="AQ18" s="609" t="s">
        <v>429</v>
      </c>
      <c r="AR18" s="609">
        <v>51.2</v>
      </c>
      <c r="AS18" s="609" t="s">
        <v>429</v>
      </c>
      <c r="AT18" s="609" t="s">
        <v>429</v>
      </c>
      <c r="AU18" s="609">
        <v>52.7</v>
      </c>
      <c r="AV18" s="609" t="s">
        <v>429</v>
      </c>
      <c r="AW18" s="609" t="s">
        <v>429</v>
      </c>
      <c r="AX18" s="609">
        <v>52.8</v>
      </c>
      <c r="AY18" s="609">
        <v>50.4</v>
      </c>
      <c r="AZ18" s="609">
        <v>55.3</v>
      </c>
      <c r="BA18" s="609">
        <v>53</v>
      </c>
      <c r="BB18" s="609">
        <v>50.6</v>
      </c>
      <c r="BC18" s="609">
        <v>55.3</v>
      </c>
      <c r="BD18" s="609">
        <v>53.16</v>
      </c>
      <c r="BE18" s="609">
        <v>50.87</v>
      </c>
      <c r="BF18" s="609">
        <v>55.52</v>
      </c>
      <c r="BG18" s="592">
        <v>53.3</v>
      </c>
      <c r="BH18" s="592">
        <v>51.1</v>
      </c>
      <c r="BI18" s="592">
        <v>55.6</v>
      </c>
      <c r="BM18" s="30"/>
      <c r="BN18" s="29"/>
      <c r="BO18" s="29"/>
      <c r="BP18" s="28"/>
      <c r="BQ18" s="29"/>
      <c r="BR18" s="29"/>
      <c r="BS18" s="28"/>
      <c r="BT18" s="29"/>
      <c r="BU18" s="29"/>
      <c r="BV18" s="29"/>
      <c r="BW18" s="29"/>
      <c r="BX18" s="29"/>
      <c r="BY18" s="29"/>
      <c r="BZ18" s="29"/>
      <c r="CA18" s="29"/>
      <c r="CB18" s="29"/>
      <c r="CC18" s="29"/>
      <c r="CD18" s="29"/>
      <c r="CE18" s="28"/>
    </row>
    <row r="19" spans="1:100">
      <c r="A19" s="72" t="s">
        <v>1</v>
      </c>
      <c r="B19" s="609">
        <v>59.377609756097563</v>
      </c>
      <c r="C19" s="609">
        <v>57.622</v>
      </c>
      <c r="D19" s="609">
        <v>61.220999999999997</v>
      </c>
      <c r="E19" s="609">
        <v>61.372926829268302</v>
      </c>
      <c r="F19" s="609">
        <v>59.47</v>
      </c>
      <c r="G19" s="609">
        <v>63.371000000000002</v>
      </c>
      <c r="H19" s="609">
        <v>59.133756097560976</v>
      </c>
      <c r="I19" s="609">
        <v>57.344000000000001</v>
      </c>
      <c r="J19" s="609">
        <v>61.012999999999998</v>
      </c>
      <c r="K19" s="609">
        <v>51.341024390243909</v>
      </c>
      <c r="L19" s="609">
        <v>50.341999999999999</v>
      </c>
      <c r="M19" s="609">
        <v>52.39</v>
      </c>
      <c r="N19" s="609">
        <v>43.922000000000004</v>
      </c>
      <c r="O19" s="609">
        <v>43.942</v>
      </c>
      <c r="P19" s="609">
        <v>43.901000000000003</v>
      </c>
      <c r="Q19" s="609">
        <v>43.25307317073171</v>
      </c>
      <c r="R19" s="609">
        <v>43.436</v>
      </c>
      <c r="S19" s="609">
        <v>43.061</v>
      </c>
      <c r="T19" s="609">
        <v>42.905731707317074</v>
      </c>
      <c r="U19" s="609">
        <v>43.234999999999999</v>
      </c>
      <c r="V19" s="609">
        <v>42.56</v>
      </c>
      <c r="W19" s="609">
        <v>43.2</v>
      </c>
      <c r="X19" s="609">
        <v>43.328000000000003</v>
      </c>
      <c r="Y19" s="609">
        <v>42.396999999999998</v>
      </c>
      <c r="Z19" s="609">
        <v>43.4</v>
      </c>
      <c r="AA19" s="609">
        <v>43.728000000000002</v>
      </c>
      <c r="AB19" s="609">
        <v>42.600999999999999</v>
      </c>
      <c r="AC19" s="609">
        <v>44</v>
      </c>
      <c r="AD19" s="609">
        <v>44.484000000000002</v>
      </c>
      <c r="AE19" s="609">
        <v>43.262999999999998</v>
      </c>
      <c r="AF19" s="609">
        <v>44.8</v>
      </c>
      <c r="AG19" s="609">
        <v>45.655000000000001</v>
      </c>
      <c r="AH19" s="609">
        <v>44.484999999999999</v>
      </c>
      <c r="AI19" s="609">
        <v>45.9</v>
      </c>
      <c r="AJ19" s="609" t="s">
        <v>429</v>
      </c>
      <c r="AK19" s="609" t="s">
        <v>429</v>
      </c>
      <c r="AL19" s="609">
        <v>47.2</v>
      </c>
      <c r="AM19" s="609" t="s">
        <v>429</v>
      </c>
      <c r="AN19" s="609" t="s">
        <v>429</v>
      </c>
      <c r="AO19" s="609">
        <v>48.6</v>
      </c>
      <c r="AP19" s="609" t="s">
        <v>429</v>
      </c>
      <c r="AQ19" s="609" t="s">
        <v>429</v>
      </c>
      <c r="AR19" s="609">
        <v>50</v>
      </c>
      <c r="AS19" s="609" t="s">
        <v>429</v>
      </c>
      <c r="AT19" s="609" t="s">
        <v>429</v>
      </c>
      <c r="AU19" s="609">
        <v>51.4</v>
      </c>
      <c r="AV19" s="609" t="s">
        <v>429</v>
      </c>
      <c r="AW19" s="609" t="s">
        <v>429</v>
      </c>
      <c r="AX19" s="609">
        <v>60.7</v>
      </c>
      <c r="AY19" s="609">
        <v>57.4</v>
      </c>
      <c r="AZ19" s="609">
        <v>64</v>
      </c>
      <c r="BA19" s="609" t="s">
        <v>429</v>
      </c>
      <c r="BB19" s="609" t="s">
        <v>429</v>
      </c>
      <c r="BC19" s="609" t="s">
        <v>429</v>
      </c>
      <c r="BD19" s="609" t="s">
        <v>8</v>
      </c>
      <c r="BE19" s="609" t="s">
        <v>429</v>
      </c>
      <c r="BF19" s="609" t="s">
        <v>429</v>
      </c>
      <c r="BG19" s="609" t="s">
        <v>429</v>
      </c>
      <c r="BH19" s="609" t="s">
        <v>429</v>
      </c>
      <c r="BI19" s="609" t="s">
        <v>429</v>
      </c>
      <c r="BM19" s="30"/>
      <c r="BN19" s="29"/>
      <c r="BO19" s="29"/>
      <c r="BP19" s="28"/>
      <c r="BQ19" s="29"/>
      <c r="BR19" s="29"/>
      <c r="BS19" s="28"/>
      <c r="BT19" s="29"/>
      <c r="BU19" s="29"/>
      <c r="BV19" s="29"/>
      <c r="BW19" s="29"/>
      <c r="BX19" s="29"/>
      <c r="BY19" s="29"/>
      <c r="BZ19" s="29"/>
      <c r="CA19" s="29"/>
      <c r="CB19" s="29"/>
      <c r="CC19" s="29"/>
      <c r="CD19" s="29"/>
      <c r="CE19" s="28"/>
    </row>
    <row r="20" spans="1:100">
      <c r="B20" s="283"/>
      <c r="C20" s="283"/>
      <c r="D20" s="283"/>
      <c r="E20" s="283"/>
      <c r="F20" s="286"/>
      <c r="G20" s="286"/>
      <c r="H20" s="286"/>
      <c r="I20" s="286"/>
      <c r="J20" s="286"/>
      <c r="K20" s="286"/>
      <c r="L20" s="286"/>
      <c r="M20" s="286"/>
      <c r="N20" s="286"/>
      <c r="O20" s="286"/>
      <c r="P20" s="286"/>
      <c r="Q20" s="286"/>
      <c r="R20" s="286"/>
      <c r="S20" s="286"/>
      <c r="T20" s="283"/>
      <c r="U20" s="286"/>
      <c r="V20" s="286"/>
      <c r="W20" s="286"/>
      <c r="X20" s="286"/>
      <c r="Y20" s="286"/>
      <c r="Z20" s="286"/>
      <c r="AA20" s="286"/>
      <c r="AB20" s="286"/>
      <c r="AC20" s="286"/>
      <c r="AD20" s="286"/>
      <c r="AE20" s="286"/>
      <c r="AF20" s="286"/>
      <c r="AG20" s="286"/>
      <c r="AH20" s="286"/>
      <c r="AI20" s="283"/>
      <c r="AJ20" s="286"/>
      <c r="AK20" s="286"/>
      <c r="AL20" s="286"/>
      <c r="AM20" s="286"/>
      <c r="AN20" s="286"/>
      <c r="AO20" s="286"/>
      <c r="AP20" s="286"/>
      <c r="AQ20" s="286"/>
      <c r="AR20" s="286"/>
      <c r="AS20" s="286"/>
      <c r="AT20" s="286"/>
      <c r="AU20" s="286"/>
      <c r="AV20" s="286"/>
      <c r="AW20" s="286"/>
      <c r="AX20" s="286"/>
      <c r="AY20" s="286"/>
      <c r="AZ20" s="286"/>
      <c r="BA20" s="286"/>
      <c r="BB20" s="286"/>
      <c r="BC20" s="286"/>
      <c r="BD20" s="286"/>
      <c r="BE20" s="286"/>
      <c r="BF20" s="286"/>
      <c r="BM20" s="7"/>
      <c r="BN20" s="7"/>
      <c r="BO20" s="7"/>
      <c r="BP20" s="7"/>
      <c r="BQ20" s="7"/>
      <c r="BR20" s="7"/>
      <c r="BS20" s="7"/>
      <c r="BT20" s="7"/>
      <c r="BU20" s="7"/>
      <c r="BV20" s="7"/>
      <c r="BW20" s="7"/>
      <c r="BX20" s="7"/>
      <c r="BY20" s="7"/>
      <c r="BZ20" s="7"/>
      <c r="CA20" s="7"/>
      <c r="CB20" s="7"/>
      <c r="CC20" s="7"/>
      <c r="CD20" s="7"/>
      <c r="CE20" s="7"/>
    </row>
    <row r="21" spans="1:100">
      <c r="A21" s="369" t="s">
        <v>84</v>
      </c>
      <c r="BD21" s="12"/>
      <c r="BE21" s="471"/>
    </row>
    <row r="22" spans="1:100" s="3" customFormat="1">
      <c r="A22" s="292"/>
      <c r="B22" s="289" t="s">
        <v>17</v>
      </c>
      <c r="C22"/>
      <c r="D22"/>
      <c r="E22"/>
      <c r="T22"/>
      <c r="AI22"/>
      <c r="BA22" s="286"/>
      <c r="BB22" s="286"/>
      <c r="BC22" s="286"/>
      <c r="BD22" s="286"/>
      <c r="BE22" s="286"/>
      <c r="BF22" s="286"/>
      <c r="BG22" s="286"/>
      <c r="BH22" s="286"/>
      <c r="BR22" s="26"/>
      <c r="BX22" s="26"/>
      <c r="CD22" s="26"/>
      <c r="CJ22" s="26"/>
      <c r="CP22" s="26"/>
      <c r="CV22" s="26"/>
    </row>
    <row r="23" spans="1:100" ht="15" customHeight="1">
      <c r="A23" s="136" t="s">
        <v>35</v>
      </c>
      <c r="B23" s="298"/>
      <c r="D23" s="454"/>
      <c r="E23" s="454"/>
      <c r="F23" s="454"/>
      <c r="G23" s="454"/>
      <c r="H23" s="454"/>
      <c r="I23" s="454"/>
      <c r="J23" s="454"/>
      <c r="K23" s="454"/>
      <c r="L23" s="454"/>
      <c r="M23" s="454"/>
      <c r="N23" s="454"/>
      <c r="O23" s="454"/>
      <c r="P23" s="454"/>
      <c r="Q23" s="454"/>
      <c r="R23" s="454"/>
      <c r="S23" s="454"/>
      <c r="T23" s="454"/>
      <c r="U23" s="454"/>
      <c r="V23" s="454"/>
      <c r="W23" s="454"/>
      <c r="X23" s="454"/>
      <c r="Y23" s="454"/>
      <c r="Z23" s="454"/>
      <c r="AA23" s="454"/>
      <c r="AB23" s="454"/>
      <c r="AC23" s="454"/>
      <c r="AD23" s="454"/>
      <c r="AE23" s="454"/>
      <c r="AF23" s="454"/>
      <c r="AG23" s="454"/>
      <c r="AH23" s="454"/>
      <c r="AI23" s="454"/>
      <c r="AJ23" s="454"/>
      <c r="AK23" s="454"/>
      <c r="AL23" s="454"/>
      <c r="AM23" s="454"/>
      <c r="AN23" s="454"/>
      <c r="AO23" s="454"/>
      <c r="AP23" s="454"/>
      <c r="AQ23" s="454"/>
      <c r="AR23" s="454"/>
      <c r="AS23" s="454"/>
      <c r="AT23" s="454"/>
    </row>
    <row r="24" spans="1:100" s="283" customFormat="1">
      <c r="B24" s="12"/>
      <c r="BD24" s="499"/>
      <c r="BE24" s="499"/>
      <c r="BF24" s="499"/>
      <c r="BG24" s="499"/>
      <c r="BH24" s="499"/>
    </row>
    <row r="25" spans="1:100" s="499" customFormat="1" ht="15" customHeight="1">
      <c r="A25" s="454" t="s">
        <v>434</v>
      </c>
      <c r="B25" s="289"/>
      <c r="E25" s="454"/>
      <c r="F25" s="454"/>
      <c r="G25" s="454"/>
      <c r="H25" s="454"/>
      <c r="I25" s="454"/>
      <c r="J25" s="454"/>
      <c r="K25" s="454"/>
      <c r="L25" s="454"/>
      <c r="M25" s="454"/>
      <c r="N25" s="454"/>
      <c r="O25" s="454"/>
      <c r="P25" s="454"/>
      <c r="Q25" s="454"/>
      <c r="R25" s="454"/>
      <c r="S25" s="454"/>
      <c r="T25" s="454"/>
      <c r="U25" s="454"/>
      <c r="V25" s="454"/>
      <c r="W25" s="289"/>
      <c r="X25" s="289"/>
      <c r="Y25" s="289"/>
      <c r="Z25" s="289"/>
      <c r="AA25" s="289"/>
    </row>
    <row r="26" spans="1:100" s="499" customFormat="1">
      <c r="A26" s="283"/>
      <c r="B26" s="289"/>
      <c r="C26" s="134"/>
      <c r="D26" s="454"/>
      <c r="E26" s="454"/>
      <c r="F26" s="454"/>
      <c r="G26" s="454"/>
      <c r="H26" s="454"/>
      <c r="I26" s="454"/>
      <c r="J26" s="454"/>
      <c r="K26" s="454"/>
      <c r="L26" s="454"/>
      <c r="M26" s="454"/>
      <c r="N26" s="454"/>
      <c r="O26" s="454"/>
      <c r="P26" s="454"/>
      <c r="Q26" s="454"/>
      <c r="R26" s="454"/>
      <c r="S26" s="454"/>
      <c r="T26" s="454"/>
      <c r="U26" s="454"/>
      <c r="V26" s="454"/>
      <c r="W26" s="289"/>
      <c r="X26" s="289"/>
      <c r="Y26" s="289"/>
      <c r="Z26" s="289"/>
      <c r="AA26" s="289"/>
    </row>
    <row r="27" spans="1:100" ht="14.65" customHeight="1">
      <c r="A27" s="96" t="s">
        <v>931</v>
      </c>
      <c r="B27" s="12"/>
      <c r="C27" s="167" t="s">
        <v>431</v>
      </c>
      <c r="D27" s="131"/>
      <c r="E27" s="131"/>
      <c r="F27" s="131"/>
      <c r="G27" s="131"/>
      <c r="H27" s="131"/>
      <c r="I27" s="131"/>
      <c r="J27" s="131"/>
      <c r="K27" s="131"/>
      <c r="L27" s="131"/>
      <c r="M27" s="131"/>
      <c r="N27" s="131"/>
      <c r="O27" s="131"/>
      <c r="P27" s="131"/>
      <c r="Q27" s="131"/>
      <c r="R27" s="131"/>
      <c r="S27" s="131"/>
      <c r="T27" s="131"/>
      <c r="U27" s="131"/>
      <c r="V27" s="131"/>
      <c r="W27" s="131"/>
      <c r="X27" s="131"/>
      <c r="Y27" s="131"/>
      <c r="Z27" s="131"/>
      <c r="AA27" s="131"/>
      <c r="AB27" s="131"/>
      <c r="AC27" s="131"/>
      <c r="AD27" s="131"/>
      <c r="AE27" s="131"/>
      <c r="AF27" s="131"/>
      <c r="AG27" s="131"/>
      <c r="AH27" s="131"/>
      <c r="AI27" s="131"/>
      <c r="AJ27" s="131"/>
      <c r="AK27" s="131"/>
      <c r="AL27" s="131"/>
      <c r="AM27" s="131"/>
      <c r="AN27" s="131"/>
      <c r="AO27" s="131"/>
      <c r="AP27" s="131"/>
      <c r="AQ27" s="131"/>
      <c r="AR27" s="131"/>
      <c r="AS27" s="131"/>
      <c r="AT27" s="131"/>
    </row>
    <row r="28" spans="1:100">
      <c r="C28" s="131"/>
      <c r="D28" s="131"/>
      <c r="E28" s="131"/>
      <c r="F28" s="131"/>
      <c r="G28" s="131"/>
      <c r="H28" s="131"/>
      <c r="I28" s="131"/>
      <c r="J28" s="131"/>
      <c r="K28" s="131"/>
      <c r="L28" s="131"/>
      <c r="M28" s="131"/>
      <c r="N28" s="131"/>
      <c r="O28" s="131"/>
      <c r="P28" s="131"/>
      <c r="Q28" s="131"/>
      <c r="R28" s="131"/>
      <c r="S28" s="131"/>
      <c r="T28" s="131"/>
      <c r="U28" s="131"/>
      <c r="V28" s="131"/>
      <c r="W28" s="131"/>
      <c r="X28" s="131"/>
      <c r="Y28" s="131"/>
      <c r="Z28" s="131"/>
      <c r="AA28" s="131"/>
      <c r="AB28" s="131"/>
      <c r="AC28" s="131"/>
      <c r="AD28" s="131"/>
      <c r="AE28" s="131"/>
      <c r="AF28" s="131"/>
      <c r="AG28" s="131"/>
      <c r="AH28" s="131"/>
      <c r="AI28" s="131"/>
      <c r="AJ28" s="131"/>
      <c r="AK28" s="131"/>
      <c r="AL28" s="131"/>
      <c r="AM28" s="131"/>
      <c r="AN28" s="131"/>
      <c r="AO28" s="131"/>
      <c r="AP28" s="131"/>
      <c r="AQ28" s="131"/>
      <c r="AR28" s="131"/>
      <c r="AS28" s="131"/>
      <c r="AT28" s="131"/>
    </row>
  </sheetData>
  <mergeCells count="21">
    <mergeCell ref="AL3:AN3"/>
    <mergeCell ref="AO3:AQ3"/>
    <mergeCell ref="AR3:AT3"/>
    <mergeCell ref="AU3:AW3"/>
    <mergeCell ref="N3:P3"/>
    <mergeCell ref="BG3:BI3"/>
    <mergeCell ref="BD3:BF3"/>
    <mergeCell ref="BA3:BC3"/>
    <mergeCell ref="A3:A4"/>
    <mergeCell ref="B3:D3"/>
    <mergeCell ref="E3:G3"/>
    <mergeCell ref="H3:J3"/>
    <mergeCell ref="K3:M3"/>
    <mergeCell ref="AX3:AZ3"/>
    <mergeCell ref="Q3:S3"/>
    <mergeCell ref="T3:V3"/>
    <mergeCell ref="W3:Y3"/>
    <mergeCell ref="Z3:AB3"/>
    <mergeCell ref="AC3:AE3"/>
    <mergeCell ref="AF3:AH3"/>
    <mergeCell ref="AI3:AK3"/>
  </mergeCells>
  <hyperlinks>
    <hyperlink ref="BN5" location="Content!B5" display="Back to Content Page"/>
  </hyperlinks>
  <pageMargins left="0.7" right="0.7" top="0.75" bottom="0.75" header="0.3" footer="0.3"/>
  <pageSetup orientation="portrait" horizontalDpi="300" verticalDpi="300" r:id="rId1"/>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3"/>
  <sheetViews>
    <sheetView topLeftCell="B1" zoomScale="84" zoomScaleNormal="84" workbookViewId="0">
      <selection activeCell="A9" sqref="A9"/>
    </sheetView>
  </sheetViews>
  <sheetFormatPr defaultColWidth="9.1796875" defaultRowHeight="14"/>
  <cols>
    <col min="1" max="1" width="52.7265625" style="289" customWidth="1"/>
    <col min="2" max="17" width="12.7265625" style="289" customWidth="1"/>
    <col min="18" max="25" width="19" style="289" bestFit="1" customWidth="1"/>
    <col min="26" max="16384" width="9.1796875" style="289"/>
  </cols>
  <sheetData>
    <row r="1" spans="1:19" s="136" customFormat="1" ht="15" customHeight="1">
      <c r="A1" s="136" t="s">
        <v>1994</v>
      </c>
    </row>
    <row r="2" spans="1:19" s="136" customFormat="1" ht="15" customHeight="1">
      <c r="A2" s="1163" t="s">
        <v>1888</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c r="S3" s="7"/>
    </row>
    <row r="4" spans="1:19" ht="15" customHeight="1">
      <c r="A4" s="896" t="s">
        <v>1889</v>
      </c>
      <c r="B4" s="897">
        <v>597226</v>
      </c>
      <c r="C4" s="897">
        <v>657893</v>
      </c>
      <c r="D4" s="897">
        <v>739843</v>
      </c>
      <c r="E4" s="897">
        <v>802796</v>
      </c>
      <c r="F4" s="897">
        <v>913536</v>
      </c>
      <c r="G4" s="897">
        <v>1015876</v>
      </c>
      <c r="H4" s="897">
        <v>1136725</v>
      </c>
      <c r="I4" s="897">
        <v>1283832</v>
      </c>
      <c r="J4" s="897">
        <v>1411500</v>
      </c>
      <c r="K4" s="897">
        <v>1483434</v>
      </c>
      <c r="L4" s="897">
        <v>1621835.5378947246</v>
      </c>
      <c r="M4" s="897">
        <v>1801091.4926773817</v>
      </c>
      <c r="N4" s="897">
        <v>1983604.214720198</v>
      </c>
      <c r="O4" s="897">
        <v>2144234.7550642388</v>
      </c>
      <c r="P4" s="897">
        <v>2283383.3592984229</v>
      </c>
      <c r="Q4" s="897">
        <v>2417292.5177790797</v>
      </c>
      <c r="S4" s="285" t="s">
        <v>13</v>
      </c>
    </row>
    <row r="5" spans="1:19" ht="15" customHeight="1">
      <c r="A5" s="896" t="s">
        <v>1890</v>
      </c>
      <c r="B5" s="897">
        <v>173736</v>
      </c>
      <c r="C5" s="897">
        <v>192563</v>
      </c>
      <c r="D5" s="897">
        <v>228909</v>
      </c>
      <c r="E5" s="897">
        <v>252663</v>
      </c>
      <c r="F5" s="897">
        <v>282885</v>
      </c>
      <c r="G5" s="897">
        <v>319297</v>
      </c>
      <c r="H5" s="897">
        <v>333916</v>
      </c>
      <c r="I5" s="897">
        <v>375787</v>
      </c>
      <c r="J5" s="897">
        <v>442018</v>
      </c>
      <c r="K5" s="897">
        <v>498137</v>
      </c>
      <c r="L5" s="897">
        <v>555912.13698377926</v>
      </c>
      <c r="M5" s="897">
        <v>600566.43405090214</v>
      </c>
      <c r="N5" s="897">
        <v>659228.05554452888</v>
      </c>
      <c r="O5" s="897">
        <v>732473.75228888437</v>
      </c>
      <c r="P5" s="897">
        <v>787455.42579104553</v>
      </c>
      <c r="Q5" s="897">
        <v>829070.36052839528</v>
      </c>
      <c r="S5" s="499"/>
    </row>
    <row r="6" spans="1:19" ht="15" customHeight="1">
      <c r="A6" s="896" t="s">
        <v>1891</v>
      </c>
      <c r="B6" s="897">
        <v>148108</v>
      </c>
      <c r="C6" s="897">
        <v>154386</v>
      </c>
      <c r="D6" s="897">
        <v>202293</v>
      </c>
      <c r="E6" s="897">
        <v>238909</v>
      </c>
      <c r="F6" s="897">
        <v>282326</v>
      </c>
      <c r="G6" s="897">
        <v>308274</v>
      </c>
      <c r="H6" s="897">
        <v>400571</v>
      </c>
      <c r="I6" s="897">
        <v>478053</v>
      </c>
      <c r="J6" s="897">
        <v>553936</v>
      </c>
      <c r="K6" s="897">
        <v>515937</v>
      </c>
      <c r="L6" s="897">
        <v>536144.66602110968</v>
      </c>
      <c r="M6" s="897">
        <v>597532.16609297378</v>
      </c>
      <c r="N6" s="897">
        <v>658381.83000060718</v>
      </c>
      <c r="O6" s="897">
        <v>757119.27114568965</v>
      </c>
      <c r="P6" s="897">
        <v>807463.06977745367</v>
      </c>
      <c r="Q6" s="897">
        <v>807628.08264981979</v>
      </c>
    </row>
    <row r="7" spans="1:19" ht="15" customHeight="1">
      <c r="A7" s="896" t="s">
        <v>1892</v>
      </c>
      <c r="B7" s="897">
        <v>257011</v>
      </c>
      <c r="C7" s="897">
        <v>307303</v>
      </c>
      <c r="D7" s="897">
        <v>386857</v>
      </c>
      <c r="E7" s="897">
        <v>356433</v>
      </c>
      <c r="F7" s="897">
        <v>376053</v>
      </c>
      <c r="G7" s="897">
        <v>433528</v>
      </c>
      <c r="H7" s="897">
        <v>538464</v>
      </c>
      <c r="I7" s="897">
        <v>657613</v>
      </c>
      <c r="J7" s="897">
        <v>843918</v>
      </c>
      <c r="K7" s="897">
        <v>699940</v>
      </c>
      <c r="L7" s="897">
        <v>786349</v>
      </c>
      <c r="M7" s="897">
        <v>921035</v>
      </c>
      <c r="N7" s="897">
        <v>967171</v>
      </c>
      <c r="O7" s="897">
        <v>1093091</v>
      </c>
      <c r="P7" s="897">
        <v>1188844</v>
      </c>
      <c r="Q7" s="897">
        <v>1233094</v>
      </c>
    </row>
    <row r="8" spans="1:19" ht="15" customHeight="1">
      <c r="A8" s="896" t="s">
        <v>1893</v>
      </c>
      <c r="B8" s="897">
        <v>229757</v>
      </c>
      <c r="C8" s="897">
        <v>266001</v>
      </c>
      <c r="D8" s="897">
        <v>340637</v>
      </c>
      <c r="E8" s="897">
        <v>325035</v>
      </c>
      <c r="F8" s="897">
        <v>378177</v>
      </c>
      <c r="G8" s="897">
        <v>437721</v>
      </c>
      <c r="H8" s="897">
        <v>570276</v>
      </c>
      <c r="I8" s="897">
        <v>685783</v>
      </c>
      <c r="J8" s="897">
        <v>882309</v>
      </c>
      <c r="K8" s="897">
        <v>689771</v>
      </c>
      <c r="L8" s="897">
        <v>752233</v>
      </c>
      <c r="M8" s="897">
        <v>896566</v>
      </c>
      <c r="N8" s="897">
        <v>1014415</v>
      </c>
      <c r="O8" s="897">
        <v>1177766</v>
      </c>
      <c r="P8" s="897">
        <v>1254539</v>
      </c>
      <c r="Q8" s="897">
        <v>1273493</v>
      </c>
    </row>
    <row r="9" spans="1:19" s="136" customFormat="1" ht="15" customHeight="1">
      <c r="A9" s="898" t="s">
        <v>1857</v>
      </c>
      <c r="B9" s="899">
        <v>946324</v>
      </c>
      <c r="C9" s="899">
        <v>1046144</v>
      </c>
      <c r="D9" s="899">
        <v>1217265</v>
      </c>
      <c r="E9" s="899">
        <v>1325766</v>
      </c>
      <c r="F9" s="899">
        <v>1476623</v>
      </c>
      <c r="G9" s="899">
        <v>1639254</v>
      </c>
      <c r="H9" s="899">
        <v>1839400</v>
      </c>
      <c r="I9" s="899">
        <v>2109502</v>
      </c>
      <c r="J9" s="899">
        <v>2369063</v>
      </c>
      <c r="K9" s="899">
        <v>2507677</v>
      </c>
      <c r="L9" s="899">
        <v>2748008.3408996137</v>
      </c>
      <c r="M9" s="899">
        <v>3023659.0928212577</v>
      </c>
      <c r="N9" s="899">
        <v>3253970.1002653344</v>
      </c>
      <c r="O9" s="899">
        <v>3549152.7784988135</v>
      </c>
      <c r="P9" s="899">
        <v>3812606.8548669219</v>
      </c>
      <c r="Q9" s="899">
        <v>4013591.9609572943</v>
      </c>
    </row>
    <row r="10" spans="1:19" ht="15" customHeight="1"/>
    <row r="11" spans="1:19" ht="15" customHeight="1">
      <c r="A11" s="289" t="s">
        <v>1992</v>
      </c>
    </row>
    <row r="12" spans="1:19" ht="15" customHeight="1"/>
    <row r="13" spans="1:19" ht="15" customHeight="1"/>
    <row r="17" ht="15" customHeight="1"/>
    <row r="18" ht="15" customHeight="1"/>
    <row r="19" ht="15" customHeight="1"/>
    <row r="20" ht="15" customHeight="1"/>
    <row r="21" ht="15" customHeight="1"/>
    <row r="22" ht="13.5" customHeight="1"/>
    <row r="23" ht="13.5" customHeight="1"/>
    <row r="24" ht="13.5" customHeight="1"/>
    <row r="25" ht="13.5" customHeight="1"/>
    <row r="26" ht="13.5" customHeight="1"/>
    <row r="27" ht="13.5" customHeight="1"/>
    <row r="28" ht="13.5" customHeight="1"/>
    <row r="29" ht="13.5" customHeight="1"/>
    <row r="32" ht="13.5" customHeight="1"/>
    <row r="33" ht="13.5" customHeight="1"/>
    <row r="34" ht="13.5" customHeight="1"/>
    <row r="35" ht="13.5" customHeight="1"/>
    <row r="36" ht="13.5" customHeight="1"/>
    <row r="37" ht="13.5" customHeight="1"/>
    <row r="38" ht="13.5" customHeight="1"/>
    <row r="39" ht="13.5" customHeight="1"/>
    <row r="54" ht="15" customHeight="1"/>
    <row r="55" ht="15" customHeight="1"/>
    <row r="56" ht="15" customHeight="1"/>
    <row r="81" ht="15" customHeight="1"/>
    <row r="82" ht="15" customHeight="1"/>
    <row r="83" ht="15" customHeight="1"/>
  </sheetData>
  <mergeCells count="2">
    <mergeCell ref="A2:A3"/>
    <mergeCell ref="B2:Q2"/>
  </mergeCells>
  <hyperlinks>
    <hyperlink ref="S4" location="'Content Page'!A1" display="Back to Content Page"/>
  </hyperlinks>
  <pageMargins left="0.7" right="0.7" top="0.75" bottom="0.75" header="0.3" footer="0.3"/>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3"/>
  <sheetViews>
    <sheetView zoomScale="89" zoomScaleNormal="89" workbookViewId="0">
      <selection activeCell="A9" sqref="A9"/>
    </sheetView>
  </sheetViews>
  <sheetFormatPr defaultColWidth="9.1796875" defaultRowHeight="14"/>
  <cols>
    <col min="1" max="1" width="53.54296875" style="289" customWidth="1"/>
    <col min="2" max="17" width="10.7265625" style="289" customWidth="1"/>
    <col min="18" max="25" width="19" style="289" bestFit="1" customWidth="1"/>
    <col min="26" max="16384" width="9.1796875" style="289"/>
  </cols>
  <sheetData>
    <row r="1" spans="1:19" s="136" customFormat="1" ht="15" customHeight="1">
      <c r="A1" s="136" t="s">
        <v>1995</v>
      </c>
    </row>
    <row r="2" spans="1:19" s="136" customFormat="1" ht="15" customHeight="1">
      <c r="A2" s="1163" t="s">
        <v>1888</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c r="S3" s="7"/>
    </row>
    <row r="4" spans="1:19" ht="15" customHeight="1">
      <c r="A4" s="896" t="s">
        <v>1889</v>
      </c>
      <c r="B4" s="907">
        <v>63.110097598708272</v>
      </c>
      <c r="C4" s="907">
        <v>62.887422763978954</v>
      </c>
      <c r="D4" s="907">
        <v>60.77912369122582</v>
      </c>
      <c r="E4" s="907">
        <v>60.55337065515333</v>
      </c>
      <c r="F4" s="907">
        <v>61.866569869221863</v>
      </c>
      <c r="G4" s="907">
        <v>61.971848169960239</v>
      </c>
      <c r="H4" s="907">
        <v>61.798684353593558</v>
      </c>
      <c r="I4" s="907">
        <v>60.859482475010687</v>
      </c>
      <c r="J4" s="907">
        <v>59.5805176983474</v>
      </c>
      <c r="K4" s="907">
        <v>59.155704662123554</v>
      </c>
      <c r="L4" s="907">
        <v>59.018581339668906</v>
      </c>
      <c r="M4" s="907">
        <v>59.566619032996002</v>
      </c>
      <c r="N4" s="907">
        <v>60.959509571352591</v>
      </c>
      <c r="O4" s="907">
        <v>60.415397388758976</v>
      </c>
      <c r="P4" s="907">
        <v>59.890343961995626</v>
      </c>
      <c r="Q4" s="907">
        <v>60.227659943850483</v>
      </c>
      <c r="S4" s="285" t="s">
        <v>13</v>
      </c>
    </row>
    <row r="5" spans="1:19" ht="15" customHeight="1">
      <c r="A5" s="896" t="s">
        <v>1890</v>
      </c>
      <c r="B5" s="907">
        <v>18.359039821456498</v>
      </c>
      <c r="C5" s="907">
        <v>18.40693059464089</v>
      </c>
      <c r="D5" s="907">
        <v>18.805190324210422</v>
      </c>
      <c r="E5" s="907">
        <v>19.057888043591404</v>
      </c>
      <c r="F5" s="907">
        <v>19.157564253028699</v>
      </c>
      <c r="G5" s="907">
        <v>19.47818946911217</v>
      </c>
      <c r="H5" s="907">
        <v>18.153528324453628</v>
      </c>
      <c r="I5" s="907">
        <v>17.814014871756463</v>
      </c>
      <c r="J5" s="907">
        <v>18.657925095280287</v>
      </c>
      <c r="K5" s="907">
        <v>19.864480154342047</v>
      </c>
      <c r="L5" s="907">
        <v>20.229637905749247</v>
      </c>
      <c r="M5" s="907">
        <v>19.862240272944831</v>
      </c>
      <c r="N5" s="907">
        <v>20.259192163160144</v>
      </c>
      <c r="O5" s="907">
        <v>20.637988782176322</v>
      </c>
      <c r="P5" s="907">
        <v>20.653989665518015</v>
      </c>
      <c r="Q5" s="907">
        <v>20.656568196101606</v>
      </c>
      <c r="S5" s="499"/>
    </row>
    <row r="6" spans="1:19" ht="15" customHeight="1">
      <c r="A6" s="896" t="s">
        <v>1891</v>
      </c>
      <c r="B6" s="907">
        <v>15.650876444008604</v>
      </c>
      <c r="C6" s="907">
        <v>14.757624189404137</v>
      </c>
      <c r="D6" s="907">
        <v>16.618649184852931</v>
      </c>
      <c r="E6" s="907">
        <v>18.020450064340164</v>
      </c>
      <c r="F6" s="907">
        <v>19.119707603091648</v>
      </c>
      <c r="G6" s="907">
        <v>18.80574944456442</v>
      </c>
      <c r="H6" s="907">
        <v>21.777264325323475</v>
      </c>
      <c r="I6" s="907">
        <v>22.661888919754521</v>
      </c>
      <c r="J6" s="907">
        <v>23.382071308361155</v>
      </c>
      <c r="K6" s="907">
        <v>20.574300438214333</v>
      </c>
      <c r="L6" s="907">
        <v>19.510299806644412</v>
      </c>
      <c r="M6" s="907">
        <v>19.761889411131992</v>
      </c>
      <c r="N6" s="907">
        <v>20.233186222175846</v>
      </c>
      <c r="O6" s="907">
        <v>21.332394472630416</v>
      </c>
      <c r="P6" s="907">
        <v>21.178765619295355</v>
      </c>
      <c r="Q6" s="907">
        <v>20.122326596876828</v>
      </c>
    </row>
    <row r="7" spans="1:19" ht="15" customHeight="1">
      <c r="A7" s="896" t="s">
        <v>1892</v>
      </c>
      <c r="B7" s="907">
        <v>27.158880045312177</v>
      </c>
      <c r="C7" s="907">
        <v>29.374827939557079</v>
      </c>
      <c r="D7" s="907">
        <v>31.780836547506091</v>
      </c>
      <c r="E7" s="907">
        <v>26.885061164639911</v>
      </c>
      <c r="F7" s="907">
        <v>25.467096205327966</v>
      </c>
      <c r="G7" s="907">
        <v>26.446664153328282</v>
      </c>
      <c r="H7" s="907">
        <v>29.273893660976409</v>
      </c>
      <c r="I7" s="907">
        <v>31.173850510689256</v>
      </c>
      <c r="J7" s="907">
        <v>35.622438069397056</v>
      </c>
      <c r="K7" s="907">
        <v>27.911888173795909</v>
      </c>
      <c r="L7" s="907">
        <v>28.615233378169929</v>
      </c>
      <c r="M7" s="907">
        <v>30.460940593028909</v>
      </c>
      <c r="N7" s="907">
        <v>29.722799232885862</v>
      </c>
      <c r="O7" s="907">
        <v>30.798645992983854</v>
      </c>
      <c r="P7" s="907">
        <v>31.181919491184889</v>
      </c>
      <c r="Q7" s="907">
        <v>30.722953703193355</v>
      </c>
    </row>
    <row r="8" spans="1:19" ht="15" customHeight="1">
      <c r="A8" s="896" t="s">
        <v>1893</v>
      </c>
      <c r="B8" s="907">
        <v>24.278893909485546</v>
      </c>
      <c r="C8" s="907">
        <v>25.42680548758106</v>
      </c>
      <c r="D8" s="907">
        <v>27.983799747795263</v>
      </c>
      <c r="E8" s="907">
        <v>24.516769927724802</v>
      </c>
      <c r="F8" s="907">
        <v>25.610937930670186</v>
      </c>
      <c r="G8" s="907">
        <v>26.702451236965107</v>
      </c>
      <c r="H8" s="907">
        <v>31.00337066434707</v>
      </c>
      <c r="I8" s="907">
        <v>32.509236777210923</v>
      </c>
      <c r="J8" s="907">
        <v>37.242952171385902</v>
      </c>
      <c r="K8" s="907">
        <v>27.50637342847584</v>
      </c>
      <c r="L8" s="907">
        <v>27.373752430232507</v>
      </c>
      <c r="M8" s="907">
        <v>29.651689310101737</v>
      </c>
      <c r="N8" s="907">
        <v>31.174687189574446</v>
      </c>
      <c r="O8" s="907">
        <v>33.184426636549588</v>
      </c>
      <c r="P8" s="907">
        <v>32.905018737993885</v>
      </c>
      <c r="Q8" s="907">
        <v>31.729508440022268</v>
      </c>
    </row>
    <row r="9" spans="1:19" s="136" customFormat="1" ht="15" customHeight="1">
      <c r="A9" s="898" t="s">
        <v>1857</v>
      </c>
      <c r="B9" s="908">
        <v>100</v>
      </c>
      <c r="C9" s="908">
        <v>100</v>
      </c>
      <c r="D9" s="908">
        <v>100</v>
      </c>
      <c r="E9" s="908">
        <v>100</v>
      </c>
      <c r="F9" s="908">
        <v>100</v>
      </c>
      <c r="G9" s="908">
        <v>100</v>
      </c>
      <c r="H9" s="908">
        <v>100</v>
      </c>
      <c r="I9" s="908">
        <v>100</v>
      </c>
      <c r="J9" s="908">
        <v>100</v>
      </c>
      <c r="K9" s="908">
        <v>100</v>
      </c>
      <c r="L9" s="908">
        <v>100</v>
      </c>
      <c r="M9" s="908">
        <v>100</v>
      </c>
      <c r="N9" s="908">
        <v>100</v>
      </c>
      <c r="O9" s="908">
        <v>100</v>
      </c>
      <c r="P9" s="908">
        <v>100</v>
      </c>
      <c r="Q9" s="908">
        <v>100</v>
      </c>
    </row>
    <row r="10" spans="1:19" ht="15" customHeight="1"/>
    <row r="11" spans="1:19" ht="15" customHeight="1">
      <c r="A11" s="287" t="s">
        <v>1935</v>
      </c>
    </row>
    <row r="12" spans="1:19" ht="15" customHeight="1"/>
    <row r="13" spans="1:19" ht="15" customHeight="1"/>
    <row r="17" ht="15" customHeight="1"/>
    <row r="18" ht="15" customHeight="1"/>
    <row r="19" ht="15" customHeight="1"/>
    <row r="20" ht="15" customHeight="1"/>
    <row r="21" ht="15" customHeight="1"/>
    <row r="22" ht="13.5" customHeight="1"/>
    <row r="23" ht="13.5" customHeight="1"/>
    <row r="24" ht="13.5" customHeight="1"/>
    <row r="25" ht="13.5" customHeight="1"/>
    <row r="26" ht="13.5" customHeight="1"/>
    <row r="27" ht="13.5" customHeight="1"/>
    <row r="28" ht="13.5" customHeight="1"/>
    <row r="29" ht="13.5" customHeight="1"/>
    <row r="32" ht="13.5" customHeight="1"/>
    <row r="33" ht="13.5" customHeight="1"/>
    <row r="34" ht="13.5" customHeight="1"/>
    <row r="35" ht="13.5" customHeight="1"/>
    <row r="36" ht="13.5" customHeight="1"/>
    <row r="37" ht="13.5" customHeight="1"/>
    <row r="38" ht="13.5" customHeight="1"/>
    <row r="39" ht="13.5" customHeight="1"/>
    <row r="54" ht="15" customHeight="1"/>
    <row r="55" ht="15" customHeight="1"/>
    <row r="56" ht="15" customHeight="1"/>
    <row r="81" ht="15" customHeight="1"/>
    <row r="82" ht="15" customHeight="1"/>
    <row r="83" ht="15" customHeight="1"/>
  </sheetData>
  <mergeCells count="2">
    <mergeCell ref="A2:A3"/>
    <mergeCell ref="B2:Q2"/>
  </mergeCells>
  <hyperlinks>
    <hyperlink ref="S4" location="'Content Page'!A1" display="Back to Content Page"/>
  </hyperlinks>
  <pageMargins left="0.7" right="0.7" top="0.75" bottom="0.75" header="0.3" footer="0.3"/>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zoomScale="96" zoomScaleNormal="96" workbookViewId="0">
      <selection activeCell="A9" sqref="A9"/>
    </sheetView>
  </sheetViews>
  <sheetFormatPr defaultColWidth="9.1796875" defaultRowHeight="15" customHeight="1"/>
  <cols>
    <col min="1" max="1" width="46.81640625" style="289" customWidth="1"/>
    <col min="2" max="17" width="9.7265625" style="289" customWidth="1"/>
    <col min="18" max="24" width="9.26953125" style="289" bestFit="1" customWidth="1"/>
    <col min="25" max="16384" width="9.1796875" style="289"/>
  </cols>
  <sheetData>
    <row r="1" spans="1:19" s="136" customFormat="1" ht="15" customHeight="1">
      <c r="A1" s="136" t="s">
        <v>1996</v>
      </c>
    </row>
    <row r="2" spans="1:19" s="136" customFormat="1" ht="15" customHeight="1">
      <c r="A2" s="1163" t="s">
        <v>1845</v>
      </c>
      <c r="B2" s="1164"/>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c r="S3" s="7"/>
    </row>
    <row r="4" spans="1:19" ht="15" customHeight="1">
      <c r="A4" s="896" t="s">
        <v>66</v>
      </c>
      <c r="B4" s="913">
        <v>4.7238875666556339</v>
      </c>
      <c r="C4" s="913">
        <v>-3.2542613106560765</v>
      </c>
      <c r="D4" s="913">
        <v>6.5289049096902261</v>
      </c>
      <c r="E4" s="913">
        <v>0.68218008106543948</v>
      </c>
      <c r="F4" s="913">
        <v>0.8590787369026458</v>
      </c>
      <c r="G4" s="913">
        <v>2.8083180384540043</v>
      </c>
      <c r="H4" s="913">
        <v>-5.4623048982804363</v>
      </c>
      <c r="I4" s="913">
        <v>2.9791620274504282</v>
      </c>
      <c r="J4" s="913">
        <v>19.41150807310872</v>
      </c>
      <c r="K4" s="913">
        <v>-1.8922816971513328</v>
      </c>
      <c r="L4" s="913">
        <v>-0.30034141945640158</v>
      </c>
      <c r="M4" s="913">
        <v>1.9940301926377799</v>
      </c>
      <c r="N4" s="913">
        <v>1.7633972668726017</v>
      </c>
      <c r="O4" s="913">
        <v>3.6486573185075883</v>
      </c>
      <c r="P4" s="913">
        <v>6.8555345409324673</v>
      </c>
      <c r="Q4" s="913">
        <v>-5.8632499555904047</v>
      </c>
      <c r="S4" s="285" t="s">
        <v>13</v>
      </c>
    </row>
    <row r="5" spans="1:19" ht="15" customHeight="1">
      <c r="A5" s="896" t="s">
        <v>1846</v>
      </c>
      <c r="B5" s="913">
        <v>-1.1311043728056092</v>
      </c>
      <c r="C5" s="913">
        <v>-0.10403256219197488</v>
      </c>
      <c r="D5" s="913">
        <v>0.95071965702928196</v>
      </c>
      <c r="E5" s="913">
        <v>3.3961177401052254</v>
      </c>
      <c r="F5" s="913">
        <v>1.5094637682966834</v>
      </c>
      <c r="G5" s="913">
        <v>1.0267016135637732</v>
      </c>
      <c r="H5" s="913">
        <v>-0.59306064751052645</v>
      </c>
      <c r="I5" s="913">
        <v>-0.63677082909434546</v>
      </c>
      <c r="J5" s="913">
        <v>-5.3351067698944235</v>
      </c>
      <c r="K5" s="913">
        <v>-5.1297666105897974</v>
      </c>
      <c r="L5" s="913">
        <v>5.2642506592335252</v>
      </c>
      <c r="M5" s="913">
        <v>-0.7400145229611752</v>
      </c>
      <c r="N5" s="913">
        <v>-2.910913149433739</v>
      </c>
      <c r="O5" s="913">
        <v>3.9559842716574849</v>
      </c>
      <c r="P5" s="913">
        <v>-1.4085121780108096</v>
      </c>
      <c r="Q5" s="913">
        <v>3.1588919076693429</v>
      </c>
      <c r="S5" s="499"/>
    </row>
    <row r="6" spans="1:19" ht="15" customHeight="1">
      <c r="A6" s="896" t="s">
        <v>1847</v>
      </c>
      <c r="B6" s="913">
        <v>8.1039354481633694</v>
      </c>
      <c r="C6" s="913">
        <v>3.158269275482823</v>
      </c>
      <c r="D6" s="913">
        <v>2.8016924900024804</v>
      </c>
      <c r="E6" s="913">
        <v>-1.5041840100721799</v>
      </c>
      <c r="F6" s="913">
        <v>4.8944515833105697</v>
      </c>
      <c r="G6" s="913">
        <v>6.2042821636533887</v>
      </c>
      <c r="H6" s="913">
        <v>6.4379639996618323</v>
      </c>
      <c r="I6" s="913">
        <v>5.3523300752034828</v>
      </c>
      <c r="J6" s="913">
        <v>2.315062086901662</v>
      </c>
      <c r="K6" s="913">
        <v>-10.626967088040132</v>
      </c>
      <c r="L6" s="913">
        <v>5.9073327937688873</v>
      </c>
      <c r="M6" s="913">
        <v>3.0340186113602527</v>
      </c>
      <c r="N6" s="913">
        <v>2.0964494062223622</v>
      </c>
      <c r="O6" s="913">
        <v>0.822585239583006</v>
      </c>
      <c r="P6" s="913">
        <v>0.1067788133998846</v>
      </c>
      <c r="Q6" s="913">
        <v>-0.34603510468602394</v>
      </c>
    </row>
    <row r="7" spans="1:19" ht="15" customHeight="1">
      <c r="A7" s="896" t="s">
        <v>1848</v>
      </c>
      <c r="B7" s="913">
        <v>3.1278184638695592</v>
      </c>
      <c r="C7" s="913">
        <v>-3.6522107343237309</v>
      </c>
      <c r="D7" s="913">
        <v>3.4884998535013239</v>
      </c>
      <c r="E7" s="913">
        <v>2.9515332755295276</v>
      </c>
      <c r="F7" s="913">
        <v>6.7840016500231997</v>
      </c>
      <c r="G7" s="913">
        <v>5.3470254957506995</v>
      </c>
      <c r="H7" s="913">
        <v>3.4200621519726155</v>
      </c>
      <c r="I7" s="913">
        <v>3.4150139076415655</v>
      </c>
      <c r="J7" s="913">
        <v>-3.539999999999992</v>
      </c>
      <c r="K7" s="913">
        <v>-1.7549835609134874</v>
      </c>
      <c r="L7" s="913">
        <v>2.4158463602514217</v>
      </c>
      <c r="M7" s="913">
        <v>1.5282683280600367</v>
      </c>
      <c r="N7" s="913">
        <v>-0.35452812336907868</v>
      </c>
      <c r="O7" s="913">
        <v>-0.61417907221594703</v>
      </c>
      <c r="P7" s="913">
        <v>-1.2611219852519326</v>
      </c>
      <c r="Q7" s="913">
        <v>-1.0182793036916564</v>
      </c>
    </row>
    <row r="8" spans="1:19" ht="15" customHeight="1">
      <c r="A8" s="896" t="s">
        <v>1849</v>
      </c>
      <c r="B8" s="913">
        <v>5.6484518761500908</v>
      </c>
      <c r="C8" s="913">
        <v>4.9251037295764206</v>
      </c>
      <c r="D8" s="913">
        <v>5.80875781948167</v>
      </c>
      <c r="E8" s="913">
        <v>7.6879222972972912</v>
      </c>
      <c r="F8" s="913">
        <v>9.1096253014646891</v>
      </c>
      <c r="G8" s="913">
        <v>11.919780042050789</v>
      </c>
      <c r="H8" s="913">
        <v>10.437354522454044</v>
      </c>
      <c r="I8" s="913">
        <v>15.519598075634278</v>
      </c>
      <c r="J8" s="913">
        <v>9.8742242739735957</v>
      </c>
      <c r="K8" s="913">
        <v>8.5437345068605879</v>
      </c>
      <c r="L8" s="913">
        <v>0.73197941450561643</v>
      </c>
      <c r="M8" s="913">
        <v>0.42623164813058168</v>
      </c>
      <c r="N8" s="913">
        <v>2.5766007195664429</v>
      </c>
      <c r="O8" s="913">
        <v>4.5579532300183274</v>
      </c>
      <c r="P8" s="913">
        <v>3.617774134829105</v>
      </c>
      <c r="Q8" s="913">
        <v>2.0400132197012795</v>
      </c>
    </row>
    <row r="9" spans="1:19" ht="15" customHeight="1">
      <c r="A9" s="896" t="s">
        <v>1850</v>
      </c>
      <c r="B9" s="913">
        <v>8.0571478258543152</v>
      </c>
      <c r="C9" s="913">
        <v>1.886814129469073</v>
      </c>
      <c r="D9" s="913">
        <v>2.2818590141136212</v>
      </c>
      <c r="E9" s="913">
        <v>2.6656769290696332</v>
      </c>
      <c r="F9" s="913">
        <v>5.3980241964349602</v>
      </c>
      <c r="G9" s="913">
        <v>7.046433992956608</v>
      </c>
      <c r="H9" s="913">
        <v>5.9606529210928016</v>
      </c>
      <c r="I9" s="913">
        <v>5.5986028019565168</v>
      </c>
      <c r="J9" s="913">
        <v>1.7529195329555591</v>
      </c>
      <c r="K9" s="913">
        <v>-1.1173230565031531</v>
      </c>
      <c r="L9" s="913">
        <v>4.4269293374770768</v>
      </c>
      <c r="M9" s="913">
        <v>4.0788011595917624</v>
      </c>
      <c r="N9" s="913">
        <v>3.9518825779432092</v>
      </c>
      <c r="O9" s="913">
        <v>1.8536505753435648</v>
      </c>
      <c r="P9" s="913">
        <v>1.3724578373145278</v>
      </c>
      <c r="Q9" s="913">
        <v>1.3847199313225929</v>
      </c>
    </row>
    <row r="10" spans="1:19" ht="15" customHeight="1">
      <c r="A10" s="896" t="s">
        <v>1851</v>
      </c>
      <c r="B10" s="913">
        <v>8.256658595641639</v>
      </c>
      <c r="C10" s="913">
        <v>5.9019958609561911</v>
      </c>
      <c r="D10" s="913">
        <v>9.0422501622968099</v>
      </c>
      <c r="E10" s="913">
        <v>6.3478081259719943</v>
      </c>
      <c r="F10" s="913">
        <v>4.8869796694790892</v>
      </c>
      <c r="G10" s="913">
        <v>5.2948609023375326</v>
      </c>
      <c r="H10" s="913">
        <v>5.1157278951144747</v>
      </c>
      <c r="I10" s="913">
        <v>7.5109043846137098</v>
      </c>
      <c r="J10" s="913">
        <v>3.5001569793292902</v>
      </c>
      <c r="K10" s="913">
        <v>-0.18755846664552678</v>
      </c>
      <c r="L10" s="913">
        <v>1.6779206941281331</v>
      </c>
      <c r="M10" s="913">
        <v>3.4610561361436538</v>
      </c>
      <c r="N10" s="913">
        <v>2.4201308448218413</v>
      </c>
      <c r="O10" s="913">
        <v>2.7663149766926409</v>
      </c>
      <c r="P10" s="913">
        <v>3.0519214683424138</v>
      </c>
      <c r="Q10" s="913">
        <v>1.3717335205669627</v>
      </c>
    </row>
    <row r="11" spans="1:19" ht="15" customHeight="1">
      <c r="A11" s="896" t="s">
        <v>1852</v>
      </c>
      <c r="B11" s="913">
        <v>3.1799378293592184</v>
      </c>
      <c r="C11" s="913">
        <v>8.1676061183444375</v>
      </c>
      <c r="D11" s="913">
        <v>6.2762427560054448</v>
      </c>
      <c r="E11" s="913">
        <v>4.799463624905755</v>
      </c>
      <c r="F11" s="913">
        <v>7.0544238420415297</v>
      </c>
      <c r="G11" s="913">
        <v>5.7093172672222181</v>
      </c>
      <c r="H11" s="913">
        <v>9.6439175773341361</v>
      </c>
      <c r="I11" s="913">
        <v>7.2534964953418779</v>
      </c>
      <c r="J11" s="913">
        <v>5.5793909038869458</v>
      </c>
      <c r="K11" s="913">
        <v>1.0548472405946114</v>
      </c>
      <c r="L11" s="913">
        <v>1.2398643659507371</v>
      </c>
      <c r="M11" s="913">
        <v>4.2550424879520392</v>
      </c>
      <c r="N11" s="913">
        <v>2.9754112563609993</v>
      </c>
      <c r="O11" s="913">
        <v>2.5489838649843932</v>
      </c>
      <c r="P11" s="913">
        <v>2.3597990344863291</v>
      </c>
      <c r="Q11" s="913">
        <v>2.8480424840587233</v>
      </c>
    </row>
    <row r="12" spans="1:19" ht="15" customHeight="1">
      <c r="A12" s="896" t="s">
        <v>1853</v>
      </c>
      <c r="B12" s="913">
        <v>-0.92632385607547008</v>
      </c>
      <c r="C12" s="913">
        <v>-0.93438497701426115</v>
      </c>
      <c r="D12" s="913">
        <v>0.71642359242289899</v>
      </c>
      <c r="E12" s="913">
        <v>2.7674320850073855</v>
      </c>
      <c r="F12" s="913">
        <v>1.9132232453136453</v>
      </c>
      <c r="G12" s="913">
        <v>4.3080972440871363</v>
      </c>
      <c r="H12" s="913">
        <v>3.0620553890206281</v>
      </c>
      <c r="I12" s="913">
        <v>4.660942144120213</v>
      </c>
      <c r="J12" s="913">
        <v>5.5669236469820618</v>
      </c>
      <c r="K12" s="913">
        <v>3.1833469541711281</v>
      </c>
      <c r="L12" s="913">
        <v>2.7228809837505565</v>
      </c>
      <c r="M12" s="913">
        <v>4.741362140042483</v>
      </c>
      <c r="N12" s="913">
        <v>2.9808071013351736</v>
      </c>
      <c r="O12" s="913">
        <v>2.9200414983759941</v>
      </c>
      <c r="P12" s="913">
        <v>2.6691034551432864</v>
      </c>
      <c r="Q12" s="913">
        <v>0.68859563210790498</v>
      </c>
    </row>
    <row r="13" spans="1:19" ht="15" customHeight="1">
      <c r="A13" s="896" t="s">
        <v>1854</v>
      </c>
      <c r="B13" s="913">
        <v>4.8195940520034242</v>
      </c>
      <c r="C13" s="913">
        <v>2.248660545162636</v>
      </c>
      <c r="D13" s="913">
        <v>2.5026685133072704</v>
      </c>
      <c r="E13" s="913">
        <v>5.5578505284175037</v>
      </c>
      <c r="F13" s="913">
        <v>1.7463759844766713</v>
      </c>
      <c r="G13" s="913">
        <v>3.797397352479237</v>
      </c>
      <c r="H13" s="913">
        <v>5.2209827459760021</v>
      </c>
      <c r="I13" s="913">
        <v>5.5092517865265904</v>
      </c>
      <c r="J13" s="913">
        <v>3.7614349506986571</v>
      </c>
      <c r="K13" s="913">
        <v>-0.80501092048724843</v>
      </c>
      <c r="L13" s="913">
        <v>0.36901665371753722</v>
      </c>
      <c r="M13" s="913">
        <v>2.4670677193177113</v>
      </c>
      <c r="N13" s="913">
        <v>2.1322070453983173</v>
      </c>
      <c r="O13" s="913">
        <v>2.1969927138853649</v>
      </c>
      <c r="P13" s="913">
        <v>1.6549919971496649</v>
      </c>
      <c r="Q13" s="913">
        <v>1.0904237866604944</v>
      </c>
    </row>
    <row r="14" spans="1:19" s="901" customFormat="1" ht="15" customHeight="1">
      <c r="A14" s="898" t="s">
        <v>1855</v>
      </c>
      <c r="B14" s="915">
        <v>4.423739938259132</v>
      </c>
      <c r="C14" s="915">
        <v>2.8674252399881937</v>
      </c>
      <c r="D14" s="915">
        <v>3.7635974068783753</v>
      </c>
      <c r="E14" s="915">
        <v>2.9814608422172881</v>
      </c>
      <c r="F14" s="915">
        <v>4.4976493766632188</v>
      </c>
      <c r="G14" s="915">
        <v>5.3125319803827438</v>
      </c>
      <c r="H14" s="915">
        <v>5.5260545584994816</v>
      </c>
      <c r="I14" s="915">
        <v>5.4110413759780585</v>
      </c>
      <c r="J14" s="915">
        <v>3.2868340401396523</v>
      </c>
      <c r="K14" s="915">
        <v>-1.4307154270698561</v>
      </c>
      <c r="L14" s="915">
        <v>2.9210108953592169</v>
      </c>
      <c r="M14" s="915">
        <v>3.2112890666986118</v>
      </c>
      <c r="N14" s="915">
        <v>2.2371331836310588</v>
      </c>
      <c r="O14" s="915">
        <v>2.3959856363059373</v>
      </c>
      <c r="P14" s="915">
        <v>1.7177541230591515</v>
      </c>
      <c r="Q14" s="915">
        <v>1.2377520076925634</v>
      </c>
    </row>
    <row r="15" spans="1:19" s="903" customFormat="1" ht="15" customHeight="1">
      <c r="A15" s="896" t="s">
        <v>1856</v>
      </c>
      <c r="B15" s="913" t="s">
        <v>8</v>
      </c>
      <c r="C15" s="913">
        <v>1.4247301688229896</v>
      </c>
      <c r="D15" s="913">
        <v>2.7021139818194371</v>
      </c>
      <c r="E15" s="913">
        <v>2.679647610819984</v>
      </c>
      <c r="F15" s="913">
        <v>5.0289940500481123</v>
      </c>
      <c r="G15" s="913">
        <v>4.9829472684450167</v>
      </c>
      <c r="H15" s="913">
        <v>6.2505997011774781</v>
      </c>
      <c r="I15" s="913">
        <v>4.8692907426281238</v>
      </c>
      <c r="J15" s="913">
        <v>2.255784008988698</v>
      </c>
      <c r="K15" s="913">
        <v>-2.5970171998251601</v>
      </c>
      <c r="L15" s="913">
        <v>4.2245982699773919</v>
      </c>
      <c r="M15" s="913">
        <v>4.0024017570749209</v>
      </c>
      <c r="N15" s="913">
        <v>1.980780917654215</v>
      </c>
      <c r="O15" s="913">
        <v>1.6864373638242824</v>
      </c>
      <c r="P15" s="913">
        <v>0.75085249228085615</v>
      </c>
      <c r="Q15" s="913">
        <v>1.5326840511427946</v>
      </c>
    </row>
    <row r="16" spans="1:19" s="901" customFormat="1" ht="15" customHeight="1">
      <c r="A16" s="898" t="s">
        <v>1857</v>
      </c>
      <c r="B16" s="915">
        <v>4.1545885216350342</v>
      </c>
      <c r="C16" s="915">
        <v>2.7354952908615644</v>
      </c>
      <c r="D16" s="915">
        <v>3.6677968768751441</v>
      </c>
      <c r="E16" s="915">
        <v>2.9490781458874977</v>
      </c>
      <c r="F16" s="915">
        <v>4.5545699205685537</v>
      </c>
      <c r="G16" s="915">
        <v>5.2771117349823555</v>
      </c>
      <c r="H16" s="915">
        <v>5.603694706748243</v>
      </c>
      <c r="I16" s="915">
        <v>5.3604740546296483</v>
      </c>
      <c r="J16" s="915">
        <v>3.1910438852388694</v>
      </c>
      <c r="K16" s="915">
        <v>-1.5380891344565413</v>
      </c>
      <c r="L16" s="915">
        <v>3.0397328819733218</v>
      </c>
      <c r="M16" s="915">
        <v>3.2841668016738055</v>
      </c>
      <c r="N16" s="915">
        <v>2.2133536521189257</v>
      </c>
      <c r="O16" s="915">
        <v>2.3303168823205738</v>
      </c>
      <c r="P16" s="915">
        <v>1.6288303596474094</v>
      </c>
      <c r="Q16" s="915">
        <v>1.2646419149219952</v>
      </c>
    </row>
    <row r="18" spans="1:1" ht="15" customHeight="1">
      <c r="A18" s="289" t="s">
        <v>1992</v>
      </c>
    </row>
  </sheetData>
  <mergeCells count="2">
    <mergeCell ref="A2:A3"/>
    <mergeCell ref="B2:Q2"/>
  </mergeCells>
  <hyperlinks>
    <hyperlink ref="S4" location="'Content Page'!A1" display="Back to Content Page"/>
  </hyperlinks>
  <pageMargins left="0.7" right="0.7" top="0.75" bottom="0.75" header="0.3" footer="0.3"/>
  <pageSetup orientation="portrait" r:id="rId1"/>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topLeftCell="B1" zoomScale="93" zoomScaleNormal="93" workbookViewId="0">
      <selection activeCell="A9" sqref="A9"/>
    </sheetView>
  </sheetViews>
  <sheetFormatPr defaultColWidth="9.1796875" defaultRowHeight="15" customHeight="1"/>
  <cols>
    <col min="1" max="1" width="51.81640625" style="289" customWidth="1"/>
    <col min="2" max="17" width="10.7265625" style="289" customWidth="1"/>
    <col min="18" max="18" width="9.7265625" style="289" customWidth="1"/>
    <col min="19" max="25" width="16.54296875" style="289" bestFit="1" customWidth="1"/>
    <col min="26" max="26" width="10.1796875" style="289" customWidth="1"/>
    <col min="27" max="27" width="10.26953125" style="289" customWidth="1"/>
    <col min="28" max="16384" width="9.1796875" style="289"/>
  </cols>
  <sheetData>
    <row r="1" spans="1:19" s="136" customFormat="1" ht="15" customHeight="1">
      <c r="A1" s="136" t="s">
        <v>1997</v>
      </c>
    </row>
    <row r="2" spans="1:19" s="136" customFormat="1" ht="15" customHeight="1">
      <c r="A2" s="1163" t="s">
        <v>1845</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c r="S3" s="7"/>
    </row>
    <row r="4" spans="1:19" ht="15" customHeight="1">
      <c r="A4" s="896" t="s">
        <v>66</v>
      </c>
      <c r="B4" s="897">
        <v>1040.0111829042926</v>
      </c>
      <c r="C4" s="897">
        <v>984.12618595530148</v>
      </c>
      <c r="D4" s="897">
        <v>1863.894404829588</v>
      </c>
      <c r="E4" s="897">
        <v>2027.3739948067789</v>
      </c>
      <c r="F4" s="897">
        <v>1708.6287618406977</v>
      </c>
      <c r="G4" s="897">
        <v>2190.3650381559851</v>
      </c>
      <c r="H4" s="897">
        <v>2451.4345577282129</v>
      </c>
      <c r="I4" s="897">
        <v>2578.4283080280234</v>
      </c>
      <c r="J4" s="897">
        <v>2659.6238598792365</v>
      </c>
      <c r="K4" s="897">
        <v>2750.1877596172285</v>
      </c>
      <c r="L4" s="897">
        <v>3238.8957873797281</v>
      </c>
      <c r="M4" s="897">
        <v>3354.6157872249678</v>
      </c>
      <c r="N4" s="897">
        <v>3680.3681176795317</v>
      </c>
      <c r="O4" s="897">
        <v>3951.8359589699808</v>
      </c>
      <c r="P4" s="897">
        <v>3950.0977987787819</v>
      </c>
      <c r="Q4" s="897">
        <v>3834.6624946802895</v>
      </c>
      <c r="S4" s="285" t="s">
        <v>13</v>
      </c>
    </row>
    <row r="5" spans="1:19" ht="15" customHeight="1">
      <c r="A5" s="896" t="s">
        <v>1846</v>
      </c>
      <c r="B5" s="897">
        <v>33.944332542673827</v>
      </c>
      <c r="C5" s="897">
        <v>34.020267559495935</v>
      </c>
      <c r="D5" s="897">
        <v>49.656428604552261</v>
      </c>
      <c r="E5" s="897">
        <v>38.888719918917197</v>
      </c>
      <c r="F5" s="897">
        <v>48.363259550433682</v>
      </c>
      <c r="G5" s="897">
        <v>33.521927798931969</v>
      </c>
      <c r="H5" s="897">
        <v>39.707265505365996</v>
      </c>
      <c r="I5" s="897">
        <v>34.577949930625643</v>
      </c>
      <c r="J5" s="897">
        <v>32.601985082120855</v>
      </c>
      <c r="K5" s="897">
        <v>28.130471603136431</v>
      </c>
      <c r="L5" s="897">
        <v>39.580387593925877</v>
      </c>
      <c r="M5" s="897">
        <v>81.293668141488126</v>
      </c>
      <c r="N5" s="897">
        <v>456.56546762547572</v>
      </c>
      <c r="O5" s="897">
        <v>143.82596559899</v>
      </c>
      <c r="P5" s="897">
        <v>130.34264491098625</v>
      </c>
      <c r="Q5" s="897">
        <v>73.745147246445612</v>
      </c>
      <c r="S5" s="499"/>
    </row>
    <row r="6" spans="1:19" ht="15" customHeight="1">
      <c r="A6" s="896" t="s">
        <v>1847</v>
      </c>
      <c r="B6" s="897">
        <v>3296.6029409391908</v>
      </c>
      <c r="C6" s="897">
        <v>3730.5681490805173</v>
      </c>
      <c r="D6" s="897">
        <v>5002.3817008904662</v>
      </c>
      <c r="E6" s="897">
        <v>5378.7264754178332</v>
      </c>
      <c r="F6" s="897">
        <v>5978.0466892647628</v>
      </c>
      <c r="G6" s="897">
        <v>6807.0120134628396</v>
      </c>
      <c r="H6" s="897">
        <v>7532.0007820528299</v>
      </c>
      <c r="I6" s="897">
        <v>8413.7826278623033</v>
      </c>
      <c r="J6" s="897">
        <v>9169.409470843304</v>
      </c>
      <c r="K6" s="897">
        <v>10308.84893595317</v>
      </c>
      <c r="L6" s="897">
        <v>10333.940072428275</v>
      </c>
      <c r="M6" s="897">
        <v>10913.357054234997</v>
      </c>
      <c r="N6" s="897">
        <v>12104.238456928206</v>
      </c>
      <c r="O6" s="897">
        <v>13030.949225131217</v>
      </c>
      <c r="P6" s="897">
        <v>14422.882130790613</v>
      </c>
      <c r="Q6" s="897">
        <v>16057.601379212783</v>
      </c>
    </row>
    <row r="7" spans="1:19" ht="15" customHeight="1">
      <c r="A7" s="896" t="s">
        <v>1848</v>
      </c>
      <c r="B7" s="897">
        <v>89.415357303901217</v>
      </c>
      <c r="C7" s="897">
        <v>79.87603183351834</v>
      </c>
      <c r="D7" s="897">
        <v>230.00125149277429</v>
      </c>
      <c r="E7" s="897">
        <v>247.65107348608424</v>
      </c>
      <c r="F7" s="897">
        <v>303.87155149108941</v>
      </c>
      <c r="G7" s="897">
        <v>305.45330390737684</v>
      </c>
      <c r="H7" s="897">
        <v>292.08608714334406</v>
      </c>
      <c r="I7" s="897">
        <v>259.64537663985215</v>
      </c>
      <c r="J7" s="897">
        <v>255.68677151265052</v>
      </c>
      <c r="K7" s="897">
        <v>383.49746777936593</v>
      </c>
      <c r="L7" s="897">
        <v>518.07169297013832</v>
      </c>
      <c r="M7" s="897">
        <v>584.5983338792397</v>
      </c>
      <c r="N7" s="897">
        <v>521.81742327165796</v>
      </c>
      <c r="O7" s="897">
        <v>471.61993306706273</v>
      </c>
      <c r="P7" s="897">
        <v>522.04568327686059</v>
      </c>
      <c r="Q7" s="897">
        <v>614.26730814991856</v>
      </c>
    </row>
    <row r="8" spans="1:19" ht="15" customHeight="1">
      <c r="A8" s="896" t="s">
        <v>1849</v>
      </c>
      <c r="B8" s="897">
        <v>323.34881134085589</v>
      </c>
      <c r="C8" s="897">
        <v>432.03493390545822</v>
      </c>
      <c r="D8" s="897">
        <v>552.51030392109635</v>
      </c>
      <c r="E8" s="897">
        <v>582.68931152167056</v>
      </c>
      <c r="F8" s="897">
        <v>688.67373163543357</v>
      </c>
      <c r="G8" s="897">
        <v>767.81799583019051</v>
      </c>
      <c r="H8" s="897">
        <v>837.23678381502339</v>
      </c>
      <c r="I8" s="897">
        <v>952.63313113626873</v>
      </c>
      <c r="J8" s="897">
        <v>1039.7944841440697</v>
      </c>
      <c r="K8" s="897">
        <v>1109.6978208720973</v>
      </c>
      <c r="L8" s="897">
        <v>1093.0223078918584</v>
      </c>
      <c r="M8" s="897">
        <v>1089.8919270095823</v>
      </c>
      <c r="N8" s="897">
        <v>1126.9777437298274</v>
      </c>
      <c r="O8" s="897">
        <v>1207.816029115734</v>
      </c>
      <c r="P8" s="897">
        <v>1284.4182137761754</v>
      </c>
      <c r="Q8" s="897">
        <v>1345.8071905135514</v>
      </c>
    </row>
    <row r="9" spans="1:19" ht="15" customHeight="1">
      <c r="A9" s="896" t="s">
        <v>1850</v>
      </c>
      <c r="B9" s="897">
        <v>975.34626753590226</v>
      </c>
      <c r="C9" s="897">
        <v>1167.44830350083</v>
      </c>
      <c r="D9" s="897">
        <v>2559.7881944250012</v>
      </c>
      <c r="E9" s="897">
        <v>2838.2209241237988</v>
      </c>
      <c r="F9" s="897">
        <v>3168.2964286485526</v>
      </c>
      <c r="G9" s="897">
        <v>3404.5994774325432</v>
      </c>
      <c r="H9" s="897">
        <v>3563.9169234277151</v>
      </c>
      <c r="I9" s="897">
        <v>3841.1977588506738</v>
      </c>
      <c r="J9" s="897">
        <v>4147.1200546732152</v>
      </c>
      <c r="K9" s="897">
        <v>4510.0273156411213</v>
      </c>
      <c r="L9" s="897">
        <v>4869.796917997558</v>
      </c>
      <c r="M9" s="897">
        <v>5280.090139015384</v>
      </c>
      <c r="N9" s="897">
        <v>5760.9372034911648</v>
      </c>
      <c r="O9" s="897">
        <v>6324.1493262687036</v>
      </c>
      <c r="P9" s="897">
        <v>6980.1255056759474</v>
      </c>
      <c r="Q9" s="897">
        <v>7345.6402359763315</v>
      </c>
    </row>
    <row r="10" spans="1:19" ht="15" customHeight="1">
      <c r="A10" s="896" t="s">
        <v>1851</v>
      </c>
      <c r="B10" s="897">
        <v>519.32278060099884</v>
      </c>
      <c r="C10" s="897">
        <v>556.41848606933581</v>
      </c>
      <c r="D10" s="897">
        <v>669.25946352054393</v>
      </c>
      <c r="E10" s="897">
        <v>741.10525165018066</v>
      </c>
      <c r="F10" s="897">
        <v>809.39707539942958</v>
      </c>
      <c r="G10" s="897">
        <v>884.57925057321143</v>
      </c>
      <c r="H10" s="897">
        <v>960.23915312255031</v>
      </c>
      <c r="I10" s="897">
        <v>1176.5511710229084</v>
      </c>
      <c r="J10" s="897">
        <v>1300.4440222466847</v>
      </c>
      <c r="K10" s="897">
        <v>1474.5939055466647</v>
      </c>
      <c r="L10" s="897">
        <v>1592.3629126918547</v>
      </c>
      <c r="M10" s="897">
        <v>1656.2419710865131</v>
      </c>
      <c r="N10" s="897">
        <v>1894.4995519466854</v>
      </c>
      <c r="O10" s="897">
        <v>2175.1905583820503</v>
      </c>
      <c r="P10" s="897">
        <v>2391.0188529088305</v>
      </c>
      <c r="Q10" s="897">
        <v>2409.7128919952384</v>
      </c>
    </row>
    <row r="11" spans="1:19" ht="15" customHeight="1">
      <c r="A11" s="896" t="s">
        <v>1852</v>
      </c>
      <c r="B11" s="897">
        <v>811.59253685428541</v>
      </c>
      <c r="C11" s="897">
        <v>866.29656980601442</v>
      </c>
      <c r="D11" s="897">
        <v>2188.4096436385807</v>
      </c>
      <c r="E11" s="897">
        <v>2534.0690834612656</v>
      </c>
      <c r="F11" s="897">
        <v>2564.0407756372874</v>
      </c>
      <c r="G11" s="897">
        <v>2823.6728694475969</v>
      </c>
      <c r="H11" s="897">
        <v>3342.6463228189214</v>
      </c>
      <c r="I11" s="897">
        <v>3491.1550176375363</v>
      </c>
      <c r="J11" s="897">
        <v>3899.1237634658387</v>
      </c>
      <c r="K11" s="897">
        <v>4280.2296885851829</v>
      </c>
      <c r="L11" s="897">
        <v>4682.2407287566275</v>
      </c>
      <c r="M11" s="897">
        <v>5336.9232923048903</v>
      </c>
      <c r="N11" s="897">
        <v>5996.062519602704</v>
      </c>
      <c r="O11" s="897">
        <v>6717.4799598555974</v>
      </c>
      <c r="P11" s="897">
        <v>7242.8936533793203</v>
      </c>
      <c r="Q11" s="897">
        <v>7646.3839187578405</v>
      </c>
    </row>
    <row r="12" spans="1:19" ht="15" customHeight="1">
      <c r="A12" s="896" t="s">
        <v>1853</v>
      </c>
      <c r="B12" s="897">
        <v>1219.9524442331833</v>
      </c>
      <c r="C12" s="897">
        <v>1340.5224654388571</v>
      </c>
      <c r="D12" s="897">
        <v>570.6819676369621</v>
      </c>
      <c r="E12" s="897">
        <v>825.11484319245631</v>
      </c>
      <c r="F12" s="897">
        <v>1014.5890537641731</v>
      </c>
      <c r="G12" s="897">
        <v>1099.3893426029483</v>
      </c>
      <c r="H12" s="897">
        <v>1263.5572322475521</v>
      </c>
      <c r="I12" s="897">
        <v>1321.6369017105249</v>
      </c>
      <c r="J12" s="897">
        <v>1655.8042036225806</v>
      </c>
      <c r="K12" s="897">
        <v>1887.4560211393</v>
      </c>
      <c r="L12" s="897">
        <v>2023.4824061039467</v>
      </c>
      <c r="M12" s="897">
        <v>2337.2225384951871</v>
      </c>
      <c r="N12" s="897">
        <v>2311.3618730494723</v>
      </c>
      <c r="O12" s="897">
        <v>2646.6176628852313</v>
      </c>
      <c r="P12" s="897">
        <v>2915.5467940388262</v>
      </c>
      <c r="Q12" s="897">
        <v>3342.7174318681241</v>
      </c>
    </row>
    <row r="13" spans="1:19" ht="15" customHeight="1">
      <c r="A13" s="896" t="s">
        <v>1854</v>
      </c>
      <c r="B13" s="897">
        <v>379.19725991559295</v>
      </c>
      <c r="C13" s="897">
        <v>415.62239041793316</v>
      </c>
      <c r="D13" s="897">
        <v>1079.8262193637993</v>
      </c>
      <c r="E13" s="897">
        <v>1112.8144953183539</v>
      </c>
      <c r="F13" s="897">
        <v>1412.8736671834235</v>
      </c>
      <c r="G13" s="897">
        <v>1535.0882429160615</v>
      </c>
      <c r="H13" s="897">
        <v>1565.8684231748616</v>
      </c>
      <c r="I13" s="897">
        <v>1898.7246238499852</v>
      </c>
      <c r="J13" s="897">
        <v>2392.8713497402605</v>
      </c>
      <c r="K13" s="897">
        <v>2742.4636107755509</v>
      </c>
      <c r="L13" s="897">
        <v>3098.1109976118692</v>
      </c>
      <c r="M13" s="897">
        <v>3088.4042198821635</v>
      </c>
      <c r="N13" s="897">
        <v>3258.2672695063293</v>
      </c>
      <c r="O13" s="897">
        <v>3657.4392775149836</v>
      </c>
      <c r="P13" s="897">
        <v>3931.988967214636</v>
      </c>
      <c r="Q13" s="897">
        <v>4174.467891492056</v>
      </c>
    </row>
    <row r="14" spans="1:19" s="901" customFormat="1" ht="15" customHeight="1">
      <c r="A14" s="898" t="s">
        <v>1855</v>
      </c>
      <c r="B14" s="900">
        <v>8688.7339141708781</v>
      </c>
      <c r="C14" s="900">
        <v>9606.9337835672613</v>
      </c>
      <c r="D14" s="900">
        <v>14766.409578323364</v>
      </c>
      <c r="E14" s="900">
        <v>16326.654172897339</v>
      </c>
      <c r="F14" s="900">
        <v>17696.780994415283</v>
      </c>
      <c r="G14" s="900">
        <v>19851.499462127686</v>
      </c>
      <c r="H14" s="900">
        <v>21848.693531036377</v>
      </c>
      <c r="I14" s="900">
        <v>23968.332866668701</v>
      </c>
      <c r="J14" s="900">
        <v>26552.479965209961</v>
      </c>
      <c r="K14" s="900">
        <v>29475.132997512817</v>
      </c>
      <c r="L14" s="900">
        <v>31489.504211425781</v>
      </c>
      <c r="M14" s="900">
        <v>33722.638931274414</v>
      </c>
      <c r="N14" s="899">
        <v>37111.095626831055</v>
      </c>
      <c r="O14" s="900">
        <v>40326.923896789551</v>
      </c>
      <c r="P14" s="899">
        <v>43771.360244750977</v>
      </c>
      <c r="Q14" s="899">
        <v>46845.005889892578</v>
      </c>
    </row>
    <row r="15" spans="1:19" s="903" customFormat="1" ht="15" customHeight="1">
      <c r="A15" s="896" t="s">
        <v>1856</v>
      </c>
      <c r="B15" s="902">
        <v>1891.0070000000001</v>
      </c>
      <c r="C15" s="902">
        <v>2054.681</v>
      </c>
      <c r="D15" s="902">
        <v>758.9442138671875</v>
      </c>
      <c r="E15" s="902">
        <v>815.636474609375</v>
      </c>
      <c r="F15" s="902">
        <v>745.81787109375</v>
      </c>
      <c r="G15" s="902">
        <v>790.83587646484375</v>
      </c>
      <c r="H15" s="902">
        <v>831.434326171875</v>
      </c>
      <c r="I15" s="902">
        <v>905.97802734375</v>
      </c>
      <c r="J15" s="902">
        <v>1142.453369140625</v>
      </c>
      <c r="K15" s="902">
        <v>1300.007080078125</v>
      </c>
      <c r="L15" s="902">
        <v>1445.5596923828125</v>
      </c>
      <c r="M15" s="902">
        <v>1656.471923828125</v>
      </c>
      <c r="N15" s="897">
        <v>2158.988037109375</v>
      </c>
      <c r="O15" s="902">
        <v>2557.514404296875</v>
      </c>
      <c r="P15" s="897">
        <v>2977.973876953125</v>
      </c>
      <c r="Q15" s="897">
        <v>3466.838623046875</v>
      </c>
    </row>
    <row r="16" spans="1:19" s="901" customFormat="1" ht="15" customHeight="1">
      <c r="A16" s="898" t="s">
        <v>1857</v>
      </c>
      <c r="B16" s="900">
        <v>10579.740914170878</v>
      </c>
      <c r="C16" s="900">
        <v>11661.614783567262</v>
      </c>
      <c r="D16" s="900">
        <v>15525.353792190552</v>
      </c>
      <c r="E16" s="900">
        <v>17142.290647506714</v>
      </c>
      <c r="F16" s="900">
        <v>18442.598865509033</v>
      </c>
      <c r="G16" s="900">
        <v>20642.335338592529</v>
      </c>
      <c r="H16" s="900">
        <v>22680.127857208252</v>
      </c>
      <c r="I16" s="900">
        <v>24874.310894012451</v>
      </c>
      <c r="J16" s="900">
        <v>27694.933334350586</v>
      </c>
      <c r="K16" s="900">
        <v>30775.140077590942</v>
      </c>
      <c r="L16" s="900">
        <v>32935.063903808594</v>
      </c>
      <c r="M16" s="900">
        <v>35379.110855102539</v>
      </c>
      <c r="N16" s="899">
        <v>39270.08366394043</v>
      </c>
      <c r="O16" s="900">
        <v>42884.438301086426</v>
      </c>
      <c r="P16" s="899">
        <v>46749.334121704102</v>
      </c>
      <c r="Q16" s="899">
        <v>50311.844512939453</v>
      </c>
    </row>
    <row r="18" spans="1:1" ht="15" customHeight="1">
      <c r="A18" s="920" t="s">
        <v>1998</v>
      </c>
    </row>
  </sheetData>
  <mergeCells count="2">
    <mergeCell ref="A2:A3"/>
    <mergeCell ref="B2:Q2"/>
  </mergeCells>
  <hyperlinks>
    <hyperlink ref="S4" location="'Content Page'!A1" display="Back to Content Page"/>
  </hyperlinks>
  <pageMargins left="0.7" right="0.7" top="0.75" bottom="0.75" header="0.3" footer="0.3"/>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6"/>
  <sheetViews>
    <sheetView zoomScale="96" zoomScaleNormal="96" workbookViewId="0">
      <selection activeCell="A9" sqref="A9"/>
    </sheetView>
  </sheetViews>
  <sheetFormatPr defaultColWidth="9.1796875" defaultRowHeight="15" customHeight="1"/>
  <cols>
    <col min="1" max="1" width="53.1796875" style="289" customWidth="1"/>
    <col min="2" max="18" width="9.7265625" style="289" customWidth="1"/>
    <col min="19" max="25" width="16.54296875" style="289" bestFit="1" customWidth="1"/>
    <col min="26" max="26" width="10.1796875" style="289" customWidth="1"/>
    <col min="27" max="27" width="10.26953125" style="289" customWidth="1"/>
    <col min="28" max="16384" width="9.1796875" style="289"/>
  </cols>
  <sheetData>
    <row r="1" spans="1:19" s="136" customFormat="1" ht="15" customHeight="1">
      <c r="A1" s="136" t="s">
        <v>1999</v>
      </c>
    </row>
    <row r="2" spans="1:19" s="136" customFormat="1" ht="15" customHeight="1">
      <c r="A2" s="1163" t="s">
        <v>1845</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c r="S3" s="7"/>
    </row>
    <row r="4" spans="1:19" ht="15" customHeight="1">
      <c r="A4" s="896" t="s">
        <v>66</v>
      </c>
      <c r="B4" s="913">
        <v>11.969651656705564</v>
      </c>
      <c r="C4" s="913">
        <v>10.243915573131744</v>
      </c>
      <c r="D4" s="913">
        <v>12.622529498069238</v>
      </c>
      <c r="E4" s="913">
        <v>12.417571740891477</v>
      </c>
      <c r="F4" s="913">
        <v>9.655025749484631</v>
      </c>
      <c r="G4" s="913">
        <v>11.033751089355857</v>
      </c>
      <c r="H4" s="913">
        <v>11.220051003259831</v>
      </c>
      <c r="I4" s="913">
        <v>10.75764560835888</v>
      </c>
      <c r="J4" s="913">
        <v>10.016480055211318</v>
      </c>
      <c r="K4" s="913">
        <v>9.3305355393961946</v>
      </c>
      <c r="L4" s="913">
        <v>10.285636019015231</v>
      </c>
      <c r="M4" s="913">
        <v>9.9476668894790823</v>
      </c>
      <c r="N4" s="913">
        <v>9.9171637363857617</v>
      </c>
      <c r="O4" s="913">
        <v>9.7994976484794289</v>
      </c>
      <c r="P4" s="913">
        <v>9.0243889536251611</v>
      </c>
      <c r="Q4" s="913">
        <v>8.1858512382163404</v>
      </c>
      <c r="S4" s="285" t="s">
        <v>13</v>
      </c>
    </row>
    <row r="5" spans="1:19" ht="15" customHeight="1">
      <c r="A5" s="896" t="s">
        <v>1846</v>
      </c>
      <c r="B5" s="913">
        <v>0.39067064175267668</v>
      </c>
      <c r="C5" s="913">
        <v>0.35412201568088125</v>
      </c>
      <c r="D5" s="913">
        <v>0.33627963751896989</v>
      </c>
      <c r="E5" s="913">
        <v>0.23819160684785901</v>
      </c>
      <c r="F5" s="913">
        <v>0.2732884560513919</v>
      </c>
      <c r="G5" s="913">
        <v>0.16886345468706013</v>
      </c>
      <c r="H5" s="913">
        <v>0.18173748214721061</v>
      </c>
      <c r="I5" s="913">
        <v>0.1442651440255617</v>
      </c>
      <c r="J5" s="913">
        <v>0.1227832018886265</v>
      </c>
      <c r="K5" s="913">
        <v>9.5437980230691916E-2</v>
      </c>
      <c r="L5" s="913">
        <v>0.12569390527134552</v>
      </c>
      <c r="M5" s="913">
        <v>0.24106555927358425</v>
      </c>
      <c r="N5" s="913">
        <v>1.2302667434463515</v>
      </c>
      <c r="O5" s="913">
        <v>0.35664997897456813</v>
      </c>
      <c r="P5" s="913">
        <v>0.29778065881929455</v>
      </c>
      <c r="Q5" s="913">
        <v>0.15742371218776405</v>
      </c>
      <c r="S5" s="499"/>
    </row>
    <row r="6" spans="1:19" ht="15" customHeight="1">
      <c r="A6" s="896" t="s">
        <v>1847</v>
      </c>
      <c r="B6" s="913">
        <v>37.941119770771223</v>
      </c>
      <c r="C6" s="913">
        <v>38.832037704493025</v>
      </c>
      <c r="D6" s="913">
        <v>33.8767638426731</v>
      </c>
      <c r="E6" s="913">
        <v>32.944450335370341</v>
      </c>
      <c r="F6" s="913">
        <v>33.780418547030131</v>
      </c>
      <c r="G6" s="913">
        <v>34.289661727816224</v>
      </c>
      <c r="H6" s="913">
        <v>34.473460719074652</v>
      </c>
      <c r="I6" s="913">
        <v>35.103745740959887</v>
      </c>
      <c r="J6" s="913">
        <v>34.533156537006718</v>
      </c>
      <c r="K6" s="913">
        <v>34.974732554465675</v>
      </c>
      <c r="L6" s="913">
        <v>32.817093603775014</v>
      </c>
      <c r="M6" s="913">
        <v>32.362108660819949</v>
      </c>
      <c r="N6" s="913">
        <v>32.616225019713319</v>
      </c>
      <c r="O6" s="913">
        <v>32.31327353031412</v>
      </c>
      <c r="P6" s="913">
        <v>32.950500167561486</v>
      </c>
      <c r="Q6" s="913">
        <v>34.278149984558802</v>
      </c>
    </row>
    <row r="7" spans="1:19" ht="15" customHeight="1">
      <c r="A7" s="896" t="s">
        <v>1848</v>
      </c>
      <c r="B7" s="913">
        <v>1.0290953571275716</v>
      </c>
      <c r="C7" s="913">
        <v>0.831441473762908</v>
      </c>
      <c r="D7" s="913">
        <v>1.557597669716605</v>
      </c>
      <c r="E7" s="913">
        <v>1.5168513454348247</v>
      </c>
      <c r="F7" s="913">
        <v>1.7171007065464878</v>
      </c>
      <c r="G7" s="913">
        <v>1.538691344148158</v>
      </c>
      <c r="H7" s="913">
        <v>1.3368583651394608</v>
      </c>
      <c r="I7" s="913">
        <v>1.0832850915589758</v>
      </c>
      <c r="J7" s="913">
        <v>0.96294874093742189</v>
      </c>
      <c r="K7" s="913">
        <v>1.3010881674790962</v>
      </c>
      <c r="L7" s="913">
        <v>1.6452202279582384</v>
      </c>
      <c r="M7" s="913">
        <v>1.7335485964506847</v>
      </c>
      <c r="N7" s="913">
        <v>1.4060954398080012</v>
      </c>
      <c r="O7" s="913">
        <v>1.1694914649927182</v>
      </c>
      <c r="P7" s="913">
        <v>1.1926649762717023</v>
      </c>
      <c r="Q7" s="913">
        <v>1.3112759759145525</v>
      </c>
    </row>
    <row r="8" spans="1:19" ht="15" customHeight="1">
      <c r="A8" s="896" t="s">
        <v>1849</v>
      </c>
      <c r="B8" s="913">
        <v>3.7214721331664977</v>
      </c>
      <c r="C8" s="913">
        <v>4.4971157669938089</v>
      </c>
      <c r="D8" s="913">
        <v>3.7416699096045973</v>
      </c>
      <c r="E8" s="913">
        <v>3.5689450229732285</v>
      </c>
      <c r="F8" s="913">
        <v>3.8915197733009408</v>
      </c>
      <c r="G8" s="913">
        <v>3.8678085617412381</v>
      </c>
      <c r="H8" s="913">
        <v>3.8319764182957519</v>
      </c>
      <c r="I8" s="913">
        <v>3.9745489869303241</v>
      </c>
      <c r="J8" s="913">
        <v>3.9159976224685851</v>
      </c>
      <c r="K8" s="913">
        <v>3.7648611151838955</v>
      </c>
      <c r="L8" s="913">
        <v>3.4710686473598451</v>
      </c>
      <c r="M8" s="913">
        <v>3.2319295332454403</v>
      </c>
      <c r="N8" s="913">
        <v>3.0367676423841026</v>
      </c>
      <c r="O8" s="913">
        <v>2.995061146262854</v>
      </c>
      <c r="P8" s="913">
        <v>2.9343803952955789</v>
      </c>
      <c r="Q8" s="913">
        <v>2.8728936307038162</v>
      </c>
    </row>
    <row r="9" spans="1:19" ht="15" customHeight="1">
      <c r="A9" s="896" t="s">
        <v>1850</v>
      </c>
      <c r="B9" s="913">
        <v>11.225413013801273</v>
      </c>
      <c r="C9" s="913">
        <v>12.152142710692559</v>
      </c>
      <c r="D9" s="913">
        <v>17.335210572668196</v>
      </c>
      <c r="E9" s="913">
        <v>17.383971596797327</v>
      </c>
      <c r="F9" s="913">
        <v>17.903235789878384</v>
      </c>
      <c r="G9" s="913">
        <v>17.150339116336141</v>
      </c>
      <c r="H9" s="913">
        <v>16.311807927394472</v>
      </c>
      <c r="I9" s="913">
        <v>16.026136570359441</v>
      </c>
      <c r="J9" s="913">
        <v>15.618578980595879</v>
      </c>
      <c r="K9" s="913">
        <v>15.30112626131895</v>
      </c>
      <c r="L9" s="913">
        <v>15.464825629838213</v>
      </c>
      <c r="M9" s="913">
        <v>15.657404955098645</v>
      </c>
      <c r="N9" s="913">
        <v>15.52348995949893</v>
      </c>
      <c r="O9" s="913">
        <v>15.682201157852688</v>
      </c>
      <c r="P9" s="913">
        <v>15.94678681824378</v>
      </c>
      <c r="Q9" s="913">
        <v>15.680732868818465</v>
      </c>
    </row>
    <row r="10" spans="1:19" ht="15" customHeight="1">
      <c r="A10" s="896" t="s">
        <v>1851</v>
      </c>
      <c r="B10" s="913">
        <v>5.976967251281688</v>
      </c>
      <c r="C10" s="913">
        <v>5.791842627468653</v>
      </c>
      <c r="D10" s="913">
        <v>4.5323100376613983</v>
      </c>
      <c r="E10" s="913">
        <v>4.5392353130161487</v>
      </c>
      <c r="F10" s="913">
        <v>4.5736966268320636</v>
      </c>
      <c r="G10" s="913">
        <v>4.4559820393456677</v>
      </c>
      <c r="H10" s="913">
        <v>4.3949499852634997</v>
      </c>
      <c r="I10" s="913">
        <v>4.9087734952941444</v>
      </c>
      <c r="J10" s="913">
        <v>4.8976367704657884</v>
      </c>
      <c r="K10" s="913">
        <v>5.0028405492558576</v>
      </c>
      <c r="L10" s="913">
        <v>5.0568052834381403</v>
      </c>
      <c r="M10" s="913">
        <v>4.9113652536560899</v>
      </c>
      <c r="N10" s="913">
        <v>5.1049410424222996</v>
      </c>
      <c r="O10" s="913">
        <v>5.3938915944819161</v>
      </c>
      <c r="P10" s="913">
        <v>5.4625189611180955</v>
      </c>
      <c r="Q10" s="913">
        <v>5.144012357814999</v>
      </c>
    </row>
    <row r="11" spans="1:19" ht="15" customHeight="1">
      <c r="A11" s="896" t="s">
        <v>1852</v>
      </c>
      <c r="B11" s="913">
        <v>9.340745669868193</v>
      </c>
      <c r="C11" s="913">
        <v>9.0174096056311086</v>
      </c>
      <c r="D11" s="913">
        <v>14.820187886777155</v>
      </c>
      <c r="E11" s="913">
        <v>15.521055671454622</v>
      </c>
      <c r="F11" s="913">
        <v>14.488741067917621</v>
      </c>
      <c r="G11" s="913">
        <v>14.223977764674888</v>
      </c>
      <c r="H11" s="913">
        <v>15.29906727864824</v>
      </c>
      <c r="I11" s="913">
        <v>14.565698152884352</v>
      </c>
      <c r="J11" s="913">
        <v>14.684593561786375</v>
      </c>
      <c r="K11" s="913">
        <v>14.521494063983898</v>
      </c>
      <c r="L11" s="913">
        <v>14.86921069737803</v>
      </c>
      <c r="M11" s="913">
        <v>15.825936111291167</v>
      </c>
      <c r="N11" s="913">
        <v>16.157061434929972</v>
      </c>
      <c r="O11" s="913">
        <v>16.657556071095172</v>
      </c>
      <c r="P11" s="913">
        <v>16.547106630637284</v>
      </c>
      <c r="Q11" s="913">
        <v>16.322730189703417</v>
      </c>
    </row>
    <row r="12" spans="1:19" ht="15" customHeight="1">
      <c r="A12" s="896" t="s">
        <v>1853</v>
      </c>
      <c r="B12" s="913">
        <v>14.040623827178134</v>
      </c>
      <c r="C12" s="913">
        <v>13.953697356921847</v>
      </c>
      <c r="D12" s="913">
        <v>3.864730722861065</v>
      </c>
      <c r="E12" s="913">
        <v>5.0537901670151619</v>
      </c>
      <c r="F12" s="913">
        <v>5.7331842106446089</v>
      </c>
      <c r="G12" s="913">
        <v>5.5380670094989171</v>
      </c>
      <c r="H12" s="913">
        <v>5.7832164218544753</v>
      </c>
      <c r="I12" s="913">
        <v>5.5140960744434784</v>
      </c>
      <c r="J12" s="913">
        <v>6.2359681874991582</v>
      </c>
      <c r="K12" s="913">
        <v>6.4035538747138743</v>
      </c>
      <c r="L12" s="913">
        <v>6.4258947759797946</v>
      </c>
      <c r="M12" s="913">
        <v>6.9307225429728874</v>
      </c>
      <c r="N12" s="913">
        <v>6.2282232146721483</v>
      </c>
      <c r="O12" s="913">
        <v>6.5629048961404424</v>
      </c>
      <c r="P12" s="913">
        <v>6.6608549008674132</v>
      </c>
      <c r="Q12" s="913">
        <v>7.1356964704520589</v>
      </c>
    </row>
    <row r="13" spans="1:19" ht="15" customHeight="1">
      <c r="A13" s="896" t="s">
        <v>1854</v>
      </c>
      <c r="B13" s="913">
        <v>4.3642406783471843</v>
      </c>
      <c r="C13" s="913">
        <v>4.3262751652234623</v>
      </c>
      <c r="D13" s="913">
        <v>7.3127202224496815</v>
      </c>
      <c r="E13" s="913">
        <v>6.8159372001990111</v>
      </c>
      <c r="F13" s="913">
        <v>7.9837890723137477</v>
      </c>
      <c r="G13" s="913">
        <v>7.7328578923958542</v>
      </c>
      <c r="H13" s="913">
        <v>7.1668743989224044</v>
      </c>
      <c r="I13" s="913">
        <v>7.9218051351849574</v>
      </c>
      <c r="J13" s="913">
        <v>9.0118563421401277</v>
      </c>
      <c r="K13" s="913">
        <v>9.3043298939718664</v>
      </c>
      <c r="L13" s="913">
        <v>9.8385512099861447</v>
      </c>
      <c r="M13" s="913">
        <v>9.1582518977124714</v>
      </c>
      <c r="N13" s="913">
        <v>8.7797657667391142</v>
      </c>
      <c r="O13" s="913">
        <v>9.0694725114060937</v>
      </c>
      <c r="P13" s="913">
        <v>8.9830175375602064</v>
      </c>
      <c r="Q13" s="913">
        <v>8.911233571629781</v>
      </c>
    </row>
    <row r="14" spans="1:19" s="901" customFormat="1" ht="15" customHeight="1">
      <c r="A14" s="898" t="s">
        <v>1855</v>
      </c>
      <c r="B14" s="915">
        <v>100</v>
      </c>
      <c r="C14" s="915">
        <v>100</v>
      </c>
      <c r="D14" s="915">
        <v>100</v>
      </c>
      <c r="E14" s="915">
        <v>100</v>
      </c>
      <c r="F14" s="915">
        <v>100</v>
      </c>
      <c r="G14" s="915">
        <v>100</v>
      </c>
      <c r="H14" s="915">
        <v>100</v>
      </c>
      <c r="I14" s="915">
        <v>100</v>
      </c>
      <c r="J14" s="915">
        <v>100</v>
      </c>
      <c r="K14" s="915">
        <v>100</v>
      </c>
      <c r="L14" s="915">
        <v>100</v>
      </c>
      <c r="M14" s="915">
        <v>100</v>
      </c>
      <c r="N14" s="914">
        <v>100</v>
      </c>
      <c r="O14" s="915">
        <v>100</v>
      </c>
      <c r="P14" s="914">
        <v>100</v>
      </c>
      <c r="Q14" s="914">
        <v>100</v>
      </c>
    </row>
    <row r="16" spans="1:19" ht="15" customHeight="1">
      <c r="A16" s="287" t="s">
        <v>1932</v>
      </c>
    </row>
  </sheetData>
  <mergeCells count="2">
    <mergeCell ref="A2:A3"/>
    <mergeCell ref="B2:Q2"/>
  </mergeCells>
  <hyperlinks>
    <hyperlink ref="S4" location="'Content Page'!A1" display="Back to Content Page"/>
  </hyperlinks>
  <pageMargins left="0.7" right="0.7" top="0.75" bottom="0.75" header="0.3" footer="0.3"/>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6"/>
  <sheetViews>
    <sheetView topLeftCell="B1" zoomScale="93" zoomScaleNormal="93" workbookViewId="0">
      <selection activeCell="A9" sqref="A9"/>
    </sheetView>
  </sheetViews>
  <sheetFormatPr defaultColWidth="9.1796875" defaultRowHeight="15" customHeight="1"/>
  <cols>
    <col min="1" max="1" width="54.1796875" style="289" customWidth="1"/>
    <col min="2" max="17" width="10.7265625" style="289" customWidth="1"/>
    <col min="18" max="25" width="16.54296875" style="289" bestFit="1" customWidth="1"/>
    <col min="26" max="26" width="9.36328125" style="289" bestFit="1" customWidth="1"/>
    <col min="27" max="27" width="9.36328125" style="289" customWidth="1"/>
    <col min="28" max="16384" width="9.1796875" style="289"/>
  </cols>
  <sheetData>
    <row r="1" spans="1:19" s="136" customFormat="1" ht="15" customHeight="1">
      <c r="A1" s="136" t="s">
        <v>2000</v>
      </c>
    </row>
    <row r="2" spans="1:19" s="136" customFormat="1" ht="15" customHeight="1">
      <c r="A2" s="1163" t="s">
        <v>1888</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c r="S3" s="7"/>
    </row>
    <row r="4" spans="1:19" ht="15" customHeight="1">
      <c r="A4" s="896" t="s">
        <v>1889</v>
      </c>
      <c r="B4" s="897">
        <v>8182.1037141708784</v>
      </c>
      <c r="C4" s="897">
        <v>8706.2420222058936</v>
      </c>
      <c r="D4" s="897">
        <v>11257.474472045898</v>
      </c>
      <c r="E4" s="897">
        <v>11973.98902130127</v>
      </c>
      <c r="F4" s="897">
        <v>13351.783393859863</v>
      </c>
      <c r="G4" s="897">
        <v>15322.509811401367</v>
      </c>
      <c r="H4" s="897">
        <v>16711.657218933105</v>
      </c>
      <c r="I4" s="897">
        <v>18129.35221862793</v>
      </c>
      <c r="J4" s="897">
        <v>20557.765365600586</v>
      </c>
      <c r="K4" s="897">
        <v>22952.339233398438</v>
      </c>
      <c r="L4" s="897">
        <v>26413.294311523438</v>
      </c>
      <c r="M4" s="897">
        <v>27922.715591430664</v>
      </c>
      <c r="N4" s="897">
        <v>31310.778213500977</v>
      </c>
      <c r="O4" s="897">
        <v>33888.001831054688</v>
      </c>
      <c r="P4" s="897">
        <v>36395.853546142578</v>
      </c>
      <c r="Q4" s="897">
        <v>39440.163269042969</v>
      </c>
      <c r="S4" s="285" t="s">
        <v>13</v>
      </c>
    </row>
    <row r="5" spans="1:19" ht="15" customHeight="1">
      <c r="A5" s="896" t="s">
        <v>1890</v>
      </c>
      <c r="B5" s="897">
        <v>1929.1</v>
      </c>
      <c r="C5" s="897">
        <v>1996.1523413613686</v>
      </c>
      <c r="D5" s="897">
        <v>1955.1336669921875</v>
      </c>
      <c r="E5" s="897">
        <v>2512.162109375</v>
      </c>
      <c r="F5" s="897">
        <v>3158.132568359375</v>
      </c>
      <c r="G5" s="897">
        <v>3392.3466796875</v>
      </c>
      <c r="H5" s="897">
        <v>3762.2587890625</v>
      </c>
      <c r="I5" s="897">
        <v>4267.86767578125</v>
      </c>
      <c r="J5" s="897">
        <v>5416.1728515625</v>
      </c>
      <c r="K5" s="897">
        <v>6452.38818359375</v>
      </c>
      <c r="L5" s="897">
        <v>6746.5234375</v>
      </c>
      <c r="M5" s="897">
        <v>6762.505859375</v>
      </c>
      <c r="N5" s="897">
        <v>7174.50732421875</v>
      </c>
      <c r="O5" s="897">
        <v>8069.802734375</v>
      </c>
      <c r="P5" s="897">
        <v>9021.3564453125</v>
      </c>
      <c r="Q5" s="897">
        <v>10433.27734375</v>
      </c>
      <c r="S5" s="499"/>
    </row>
    <row r="6" spans="1:19" ht="15" customHeight="1">
      <c r="A6" s="896" t="s">
        <v>1891</v>
      </c>
      <c r="B6" s="897">
        <v>1916.7</v>
      </c>
      <c r="C6" s="897">
        <v>2473.7204200000001</v>
      </c>
      <c r="D6" s="897">
        <v>3698.7420806884766</v>
      </c>
      <c r="E6" s="897">
        <v>2908.5639572143555</v>
      </c>
      <c r="F6" s="897">
        <v>3172.4749069213867</v>
      </c>
      <c r="G6" s="897">
        <v>4333.8017120361328</v>
      </c>
      <c r="H6" s="897">
        <v>4522.6308670043945</v>
      </c>
      <c r="I6" s="897">
        <v>5052.8883819580078</v>
      </c>
      <c r="J6" s="897">
        <v>5508.4912261962891</v>
      </c>
      <c r="K6" s="897">
        <v>5809.02294921875</v>
      </c>
      <c r="L6" s="897">
        <v>4034.6644287109375</v>
      </c>
      <c r="M6" s="897">
        <v>5141.4169769287109</v>
      </c>
      <c r="N6" s="897">
        <v>4736.3591156005859</v>
      </c>
      <c r="O6" s="897">
        <v>3642.8367919921875</v>
      </c>
      <c r="P6" s="897">
        <v>3657.4667663574219</v>
      </c>
      <c r="Q6" s="897">
        <v>661.80621337890625</v>
      </c>
    </row>
    <row r="7" spans="1:19" ht="15" customHeight="1">
      <c r="A7" s="896" t="s">
        <v>1892</v>
      </c>
      <c r="B7" s="897">
        <v>7863.5379999999996</v>
      </c>
      <c r="C7" s="897">
        <v>9925.2999999999993</v>
      </c>
      <c r="D7" s="897">
        <v>11650.757202148438</v>
      </c>
      <c r="E7" s="897">
        <v>14038.272216796875</v>
      </c>
      <c r="F7" s="897">
        <v>12279.85546875</v>
      </c>
      <c r="G7" s="897">
        <v>12204.082275390625</v>
      </c>
      <c r="H7" s="897">
        <v>13178.451416015625</v>
      </c>
      <c r="I7" s="897">
        <v>13996.006469726563</v>
      </c>
      <c r="J7" s="897">
        <v>14814.251220703125</v>
      </c>
      <c r="K7" s="897">
        <v>15761.780883789063</v>
      </c>
      <c r="L7" s="897">
        <v>15101.803466796875</v>
      </c>
      <c r="M7" s="897">
        <v>16013.612548828125</v>
      </c>
      <c r="N7" s="897">
        <v>17801.773803710938</v>
      </c>
      <c r="O7" s="897">
        <v>20545.008056640625</v>
      </c>
      <c r="P7" s="897">
        <v>23870.05810546875</v>
      </c>
      <c r="Q7" s="897">
        <v>25479.129150390625</v>
      </c>
    </row>
    <row r="8" spans="1:19" ht="15" customHeight="1">
      <c r="A8" s="896" t="s">
        <v>1893</v>
      </c>
      <c r="B8" s="897">
        <v>-9311.7008000000005</v>
      </c>
      <c r="C8" s="897">
        <v>-11439.8</v>
      </c>
      <c r="D8" s="897">
        <v>13036.75390625</v>
      </c>
      <c r="E8" s="897">
        <v>14290.6962890625</v>
      </c>
      <c r="F8" s="897">
        <v>13519.646728515625</v>
      </c>
      <c r="G8" s="897">
        <v>14610.404541015625</v>
      </c>
      <c r="H8" s="897">
        <v>15494.871337890625</v>
      </c>
      <c r="I8" s="897">
        <v>16571.80224609375</v>
      </c>
      <c r="J8" s="897">
        <v>18601.7470703125</v>
      </c>
      <c r="K8" s="897">
        <v>20200.390625</v>
      </c>
      <c r="L8" s="897">
        <v>19361.21923828125</v>
      </c>
      <c r="M8" s="897">
        <v>20461.1416015625</v>
      </c>
      <c r="N8" s="897">
        <v>21753.33642578125</v>
      </c>
      <c r="O8" s="897">
        <v>23261.2119140625</v>
      </c>
      <c r="P8" s="897">
        <v>26195.40283203125</v>
      </c>
      <c r="Q8" s="897">
        <v>25702.5283203125</v>
      </c>
    </row>
    <row r="9" spans="1:19" s="136" customFormat="1" ht="15" customHeight="1">
      <c r="A9" s="898" t="s">
        <v>1857</v>
      </c>
      <c r="B9" s="899">
        <v>10579.740914170879</v>
      </c>
      <c r="C9" s="899">
        <v>11661.614783567264</v>
      </c>
      <c r="D9" s="899">
        <v>15525.353515625</v>
      </c>
      <c r="E9" s="899">
        <v>17142.291015625</v>
      </c>
      <c r="F9" s="899">
        <v>18442.599609375</v>
      </c>
      <c r="G9" s="899">
        <v>20642.3359375</v>
      </c>
      <c r="H9" s="899">
        <v>22680.126953125</v>
      </c>
      <c r="I9" s="899">
        <v>24874.3125</v>
      </c>
      <c r="J9" s="899">
        <v>27694.93359375</v>
      </c>
      <c r="K9" s="899">
        <v>30775.140625</v>
      </c>
      <c r="L9" s="899">
        <v>32935.06640625</v>
      </c>
      <c r="M9" s="899">
        <v>35379.109375</v>
      </c>
      <c r="N9" s="899">
        <v>39270.08203125</v>
      </c>
      <c r="O9" s="899">
        <v>42884.4375</v>
      </c>
      <c r="P9" s="899">
        <v>46749.33203125</v>
      </c>
      <c r="Q9" s="899">
        <v>50311.84765625</v>
      </c>
    </row>
    <row r="11" spans="1:19" ht="15" customHeight="1">
      <c r="A11" s="920" t="s">
        <v>1998</v>
      </c>
    </row>
    <row r="21" ht="16" customHeight="1"/>
    <row r="22" ht="16" customHeight="1"/>
    <row r="23" ht="13.5" customHeight="1"/>
    <row r="24" ht="13.5" customHeight="1"/>
    <row r="25" ht="13.5" customHeight="1"/>
    <row r="26" ht="13.5" customHeight="1"/>
    <row r="27" ht="13.5" customHeight="1"/>
    <row r="28" ht="13.5" customHeight="1"/>
    <row r="29" ht="13.5" customHeight="1"/>
    <row r="30" ht="13.5" customHeight="1"/>
    <row r="31" ht="13.5" customHeight="1"/>
    <row r="32" ht="13.5" customHeight="1"/>
    <row r="37" ht="16" customHeight="1"/>
    <row r="38" ht="16" customHeight="1"/>
    <row r="39" ht="13.5" customHeight="1"/>
    <row r="40" ht="13.5" customHeight="1"/>
    <row r="41" ht="13.5" customHeight="1"/>
    <row r="42" ht="13.5" customHeight="1"/>
    <row r="43" ht="13.5" customHeight="1"/>
    <row r="44" ht="13.5" customHeight="1"/>
    <row r="45" ht="13.5" customHeight="1"/>
    <row r="46" ht="13.5" customHeight="1"/>
  </sheetData>
  <mergeCells count="2">
    <mergeCell ref="A2:A3"/>
    <mergeCell ref="B2:Q2"/>
  </mergeCells>
  <hyperlinks>
    <hyperlink ref="S4" location="'Content Page'!A1" display="Back to Content Page"/>
  </hyperlinks>
  <pageMargins left="0.7" right="0.7" top="0.75" bottom="0.75" header="0.3" footer="0.3"/>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
  <sheetViews>
    <sheetView zoomScale="89" zoomScaleNormal="89" workbookViewId="0">
      <selection activeCell="A9" sqref="A9"/>
    </sheetView>
  </sheetViews>
  <sheetFormatPr defaultColWidth="9.1796875" defaultRowHeight="15" customHeight="1"/>
  <cols>
    <col min="1" max="1" width="56.26953125" style="289" customWidth="1"/>
    <col min="2" max="17" width="10.7265625" style="289" customWidth="1"/>
    <col min="18" max="25" width="16.54296875" style="289" bestFit="1" customWidth="1"/>
    <col min="26" max="26" width="9.36328125" style="289" bestFit="1" customWidth="1"/>
    <col min="27" max="27" width="9.36328125" style="289" customWidth="1"/>
    <col min="28" max="16384" width="9.1796875" style="289"/>
  </cols>
  <sheetData>
    <row r="1" spans="1:19" s="136" customFormat="1" ht="15" customHeight="1">
      <c r="A1" s="136" t="s">
        <v>2001</v>
      </c>
    </row>
    <row r="2" spans="1:19" s="136" customFormat="1" ht="15" customHeight="1">
      <c r="A2" s="1163" t="s">
        <v>1888</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c r="S3" s="7"/>
    </row>
    <row r="4" spans="1:19" ht="15" customHeight="1">
      <c r="A4" s="896" t="s">
        <v>1889</v>
      </c>
      <c r="B4" s="907">
        <v>77.337467718245151</v>
      </c>
      <c r="C4" s="907">
        <v>74.657259597308297</v>
      </c>
      <c r="D4" s="907">
        <v>72.510261751632072</v>
      </c>
      <c r="E4" s="907">
        <v>69.850576042531983</v>
      </c>
      <c r="F4" s="907">
        <v>72.39642825121409</v>
      </c>
      <c r="G4" s="907">
        <v>74.228565302852459</v>
      </c>
      <c r="H4" s="907">
        <v>73.684143186114198</v>
      </c>
      <c r="I4" s="907">
        <v>72.88383234160915</v>
      </c>
      <c r="J4" s="907">
        <v>74.229336192522666</v>
      </c>
      <c r="K4" s="907">
        <v>74.580777755254985</v>
      </c>
      <c r="L4" s="907">
        <v>80.198090344554629</v>
      </c>
      <c r="M4" s="907">
        <v>78.92430330979937</v>
      </c>
      <c r="N4" s="907">
        <v>79.731888995252831</v>
      </c>
      <c r="O4" s="907">
        <v>79.021677341703949</v>
      </c>
      <c r="P4" s="907">
        <v>77.853205521339746</v>
      </c>
      <c r="Q4" s="907">
        <v>78.391403031972544</v>
      </c>
      <c r="S4" s="285" t="s">
        <v>13</v>
      </c>
    </row>
    <row r="5" spans="1:19" ht="15" customHeight="1">
      <c r="A5" s="896" t="s">
        <v>1890</v>
      </c>
      <c r="B5" s="907">
        <v>18.233905873971782</v>
      </c>
      <c r="C5" s="907">
        <v>17.117289315491778</v>
      </c>
      <c r="D5" s="907">
        <v>12.593166815973017</v>
      </c>
      <c r="E5" s="907">
        <v>14.654762931542775</v>
      </c>
      <c r="F5" s="907">
        <v>17.124118265594124</v>
      </c>
      <c r="G5" s="907">
        <v>16.433928262570209</v>
      </c>
      <c r="H5" s="907">
        <v>16.588349777928002</v>
      </c>
      <c r="I5" s="907">
        <v>17.15773119671649</v>
      </c>
      <c r="J5" s="907">
        <v>19.556547529634749</v>
      </c>
      <c r="K5" s="907">
        <v>20.96623460544707</v>
      </c>
      <c r="L5" s="907">
        <v>20.484317093162836</v>
      </c>
      <c r="M5" s="907">
        <v>19.11440389212737</v>
      </c>
      <c r="N5" s="907">
        <v>18.269651992347466</v>
      </c>
      <c r="O5" s="907">
        <v>18.817555283020791</v>
      </c>
      <c r="P5" s="907">
        <v>19.297294856067879</v>
      </c>
      <c r="Q5" s="907">
        <v>20.73721763317894</v>
      </c>
      <c r="S5" s="499"/>
    </row>
    <row r="6" spans="1:19" ht="15" customHeight="1">
      <c r="A6" s="896" t="s">
        <v>1891</v>
      </c>
      <c r="B6" s="907">
        <v>18.116700735390452</v>
      </c>
      <c r="C6" s="907">
        <v>21.21250329316138</v>
      </c>
      <c r="D6" s="907">
        <v>23.823883153230586</v>
      </c>
      <c r="E6" s="907">
        <v>16.967183409517624</v>
      </c>
      <c r="F6" s="907">
        <v>17.201885710888121</v>
      </c>
      <c r="G6" s="907">
        <v>20.994725234381594</v>
      </c>
      <c r="H6" s="907">
        <v>19.940941584461637</v>
      </c>
      <c r="I6" s="907">
        <v>20.3136805568315</v>
      </c>
      <c r="J6" s="907">
        <v>19.889887829301049</v>
      </c>
      <c r="K6" s="907">
        <v>18.875699123531625</v>
      </c>
      <c r="L6" s="907">
        <v>12.250360691379356</v>
      </c>
      <c r="M6" s="907">
        <v>14.53235275775992</v>
      </c>
      <c r="N6" s="907">
        <v>12.060986049969358</v>
      </c>
      <c r="O6" s="907">
        <v>8.4945425528600857</v>
      </c>
      <c r="P6" s="907">
        <v>7.823570107723798</v>
      </c>
      <c r="Q6" s="907">
        <v>1.3154082869319812</v>
      </c>
    </row>
    <row r="7" spans="1:19" ht="15" customHeight="1">
      <c r="A7" s="896" t="s">
        <v>1892</v>
      </c>
      <c r="B7" s="907">
        <v>74.326375889482307</v>
      </c>
      <c r="C7" s="907">
        <v>85.110854578956264</v>
      </c>
      <c r="D7" s="907">
        <v>75.043426163680607</v>
      </c>
      <c r="E7" s="907">
        <v>81.892625693970274</v>
      </c>
      <c r="F7" s="907">
        <v>66.584189478948147</v>
      </c>
      <c r="G7" s="907">
        <v>59.121614493348204</v>
      </c>
      <c r="H7" s="907">
        <v>58.105721556377013</v>
      </c>
      <c r="I7" s="907">
        <v>56.266907757657883</v>
      </c>
      <c r="J7" s="907">
        <v>53.490834959237098</v>
      </c>
      <c r="K7" s="907">
        <v>51.215950808637658</v>
      </c>
      <c r="L7" s="907">
        <v>45.853265575717941</v>
      </c>
      <c r="M7" s="907">
        <v>45.262904668097306</v>
      </c>
      <c r="N7" s="907">
        <v>45.33164404786524</v>
      </c>
      <c r="O7" s="907">
        <v>47.907840826035375</v>
      </c>
      <c r="P7" s="907">
        <v>51.059677365042567</v>
      </c>
      <c r="Q7" s="907">
        <v>50.642404000890387</v>
      </c>
    </row>
    <row r="8" spans="1:19" ht="15" customHeight="1">
      <c r="A8" s="896" t="s">
        <v>1893</v>
      </c>
      <c r="B8" s="907">
        <v>88.014450217089717</v>
      </c>
      <c r="C8" s="907">
        <v>98.097906784917726</v>
      </c>
      <c r="D8" s="907">
        <v>83.970737884516268</v>
      </c>
      <c r="E8" s="907">
        <v>83.365148077562651</v>
      </c>
      <c r="F8" s="907">
        <v>73.306621706644478</v>
      </c>
      <c r="G8" s="907">
        <v>70.778833293152459</v>
      </c>
      <c r="H8" s="907">
        <v>68.319156104880847</v>
      </c>
      <c r="I8" s="907">
        <v>66.622151852815023</v>
      </c>
      <c r="J8" s="907">
        <v>67.166606510695559</v>
      </c>
      <c r="K8" s="907">
        <v>65.638662292871331</v>
      </c>
      <c r="L8" s="907">
        <v>58.78603370481477</v>
      </c>
      <c r="M8" s="907">
        <v>57.833964627783963</v>
      </c>
      <c r="N8" s="907">
        <v>55.394171085434898</v>
      </c>
      <c r="O8" s="907">
        <v>54.241616003620194</v>
      </c>
      <c r="P8" s="907">
        <v>56.033747850173995</v>
      </c>
      <c r="Q8" s="907">
        <v>51.086432952973851</v>
      </c>
    </row>
    <row r="9" spans="1:19" s="136" customFormat="1" ht="15" customHeight="1">
      <c r="A9" s="898" t="s">
        <v>1857</v>
      </c>
      <c r="B9" s="908">
        <v>100</v>
      </c>
      <c r="C9" s="908">
        <v>100</v>
      </c>
      <c r="D9" s="908">
        <v>100</v>
      </c>
      <c r="E9" s="908">
        <v>100</v>
      </c>
      <c r="F9" s="908">
        <v>100</v>
      </c>
      <c r="G9" s="908">
        <v>100</v>
      </c>
      <c r="H9" s="908">
        <v>100</v>
      </c>
      <c r="I9" s="908">
        <v>100</v>
      </c>
      <c r="J9" s="908">
        <v>100</v>
      </c>
      <c r="K9" s="908">
        <v>100</v>
      </c>
      <c r="L9" s="908">
        <v>100</v>
      </c>
      <c r="M9" s="908">
        <v>100</v>
      </c>
      <c r="N9" s="908">
        <v>100</v>
      </c>
      <c r="O9" s="908">
        <v>100</v>
      </c>
      <c r="P9" s="908">
        <v>100</v>
      </c>
      <c r="Q9" s="908">
        <v>100</v>
      </c>
    </row>
    <row r="11" spans="1:19" ht="15" customHeight="1">
      <c r="A11" s="287" t="s">
        <v>1935</v>
      </c>
    </row>
  </sheetData>
  <mergeCells count="2">
    <mergeCell ref="A2:A3"/>
    <mergeCell ref="B2:Q2"/>
  </mergeCells>
  <hyperlinks>
    <hyperlink ref="S4" location="'Content Page'!A1" display="Back to Content Page"/>
  </hyperlinks>
  <pageMargins left="0.7" right="0.7" top="0.75" bottom="0.75" header="0.3" footer="0.3"/>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zoomScale="96" zoomScaleNormal="96" workbookViewId="0">
      <selection activeCell="A9" sqref="A9"/>
    </sheetView>
  </sheetViews>
  <sheetFormatPr defaultColWidth="9.1796875" defaultRowHeight="15" customHeight="1"/>
  <cols>
    <col min="1" max="1" width="53.81640625" style="289" customWidth="1"/>
    <col min="2" max="17" width="9.7265625" style="289" customWidth="1"/>
    <col min="18" max="24" width="8.54296875" style="289" customWidth="1"/>
    <col min="25" max="16384" width="9.1796875" style="289"/>
  </cols>
  <sheetData>
    <row r="1" spans="1:19" s="136" customFormat="1" ht="15" customHeight="1">
      <c r="A1" s="136" t="s">
        <v>2002</v>
      </c>
    </row>
    <row r="2" spans="1:19" s="136" customFormat="1" ht="15" customHeight="1">
      <c r="A2" s="1163" t="s">
        <v>1845</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c r="S3" s="7"/>
    </row>
    <row r="4" spans="1:19" ht="15" customHeight="1">
      <c r="A4" s="896" t="s">
        <v>66</v>
      </c>
      <c r="B4" s="913">
        <v>0.62780513478605826</v>
      </c>
      <c r="C4" s="913">
        <v>-8.4955873684615284</v>
      </c>
      <c r="D4" s="913">
        <v>5.1246382857592039</v>
      </c>
      <c r="E4" s="913">
        <v>8.1679772902876664</v>
      </c>
      <c r="F4" s="913">
        <v>-12.510095543256881</v>
      </c>
      <c r="G4" s="913">
        <v>19.935951106466661</v>
      </c>
      <c r="H4" s="913">
        <v>-4.0567846478413543</v>
      </c>
      <c r="I4" s="913">
        <v>-3.3168014998958881</v>
      </c>
      <c r="J4" s="913">
        <v>8.6587265896926624</v>
      </c>
      <c r="K4" s="913">
        <v>8.5312442690693331</v>
      </c>
      <c r="L4" s="913">
        <v>-12.18285720574768</v>
      </c>
      <c r="M4" s="913">
        <v>6.3107984007221773</v>
      </c>
      <c r="N4" s="913">
        <v>0.81665341572730199</v>
      </c>
      <c r="O4" s="913">
        <v>4.620328369096228</v>
      </c>
      <c r="P4" s="913">
        <v>0.18884470171704493</v>
      </c>
      <c r="Q4" s="913">
        <v>-4.2389395353589094</v>
      </c>
      <c r="S4" s="285" t="s">
        <v>13</v>
      </c>
    </row>
    <row r="5" spans="1:19" ht="15" customHeight="1">
      <c r="A5" s="896" t="s">
        <v>1846</v>
      </c>
      <c r="B5" s="913">
        <v>-22.885504588387278</v>
      </c>
      <c r="C5" s="913">
        <v>-19.958958186067804</v>
      </c>
      <c r="D5" s="913">
        <v>10.986943069853083</v>
      </c>
      <c r="E5" s="913">
        <v>-16.169327809008067</v>
      </c>
      <c r="F5" s="913">
        <v>4.6348526020882872</v>
      </c>
      <c r="G5" s="913">
        <v>-37.923151649228892</v>
      </c>
      <c r="H5" s="913">
        <v>12.660866192067502</v>
      </c>
      <c r="I5" s="913">
        <v>-25.123048827910083</v>
      </c>
      <c r="J5" s="913">
        <v>-21.54730449401815</v>
      </c>
      <c r="K5" s="913">
        <v>-23.55597679803833</v>
      </c>
      <c r="L5" s="913">
        <v>21.566546679425301</v>
      </c>
      <c r="M5" s="913">
        <v>66.196288784469743</v>
      </c>
      <c r="N5" s="913">
        <v>476.5994837908604</v>
      </c>
      <c r="O5" s="913">
        <v>-11.250222828719814</v>
      </c>
      <c r="P5" s="913">
        <v>-44.337761773312387</v>
      </c>
      <c r="Q5" s="913">
        <v>-77.398096296399359</v>
      </c>
      <c r="S5" s="499"/>
    </row>
    <row r="6" spans="1:19" ht="15" customHeight="1">
      <c r="A6" s="896" t="s">
        <v>1847</v>
      </c>
      <c r="B6" s="913">
        <v>1.325472132226551</v>
      </c>
      <c r="C6" s="913">
        <v>0.8335901855212029</v>
      </c>
      <c r="D6" s="913">
        <v>1.9538162907192742</v>
      </c>
      <c r="E6" s="913">
        <v>3.2668495133719233</v>
      </c>
      <c r="F6" s="913">
        <v>0.43171203898837973</v>
      </c>
      <c r="G6" s="913">
        <v>3.1102807113423552</v>
      </c>
      <c r="H6" s="913">
        <v>11.271855814008916</v>
      </c>
      <c r="I6" s="913">
        <v>7.7179172274321814</v>
      </c>
      <c r="J6" s="913">
        <v>1.3983402247017267</v>
      </c>
      <c r="K6" s="913">
        <v>6.6458697622681768</v>
      </c>
      <c r="L6" s="913">
        <v>11.110424211312406</v>
      </c>
      <c r="M6" s="913">
        <v>2.3586995512835642</v>
      </c>
      <c r="N6" s="913">
        <v>4.1287444157422755</v>
      </c>
      <c r="O6" s="913">
        <v>3.1540737975631146</v>
      </c>
      <c r="P6" s="913">
        <v>4.9572483999794912</v>
      </c>
      <c r="Q6" s="913">
        <v>4.9995465603510212</v>
      </c>
    </row>
    <row r="7" spans="1:19" ht="15" customHeight="1">
      <c r="A7" s="896" t="s">
        <v>1848</v>
      </c>
      <c r="B7" s="913">
        <v>-6.8305129031172953</v>
      </c>
      <c r="C7" s="913">
        <v>5.3200908459497072</v>
      </c>
      <c r="D7" s="913">
        <v>14.007947898647515</v>
      </c>
      <c r="E7" s="913">
        <v>-1.3462584364399532</v>
      </c>
      <c r="F7" s="913">
        <v>7.0762496715654208</v>
      </c>
      <c r="G7" s="913">
        <v>8.4632406499024881</v>
      </c>
      <c r="H7" s="913">
        <v>10.505408132567723</v>
      </c>
      <c r="I7" s="913">
        <v>4.428958822078215</v>
      </c>
      <c r="J7" s="913">
        <v>-1.1052313769789635</v>
      </c>
      <c r="K7" s="913">
        <v>8.1075555852129924</v>
      </c>
      <c r="L7" s="913">
        <v>2.4670930828006163</v>
      </c>
      <c r="M7" s="913">
        <v>3.9558450784336543</v>
      </c>
      <c r="N7" s="913">
        <v>-6.2359748852766046</v>
      </c>
      <c r="O7" s="913">
        <v>-7.6528319169462407</v>
      </c>
      <c r="P7" s="913">
        <v>-3.1991697594176003</v>
      </c>
      <c r="Q7" s="913">
        <v>1.0588766789463477</v>
      </c>
    </row>
    <row r="8" spans="1:19" ht="15" customHeight="1">
      <c r="A8" s="896" t="s">
        <v>1849</v>
      </c>
      <c r="B8" s="913">
        <v>13.887587232551752</v>
      </c>
      <c r="C8" s="913">
        <v>25.159216207735781</v>
      </c>
      <c r="D8" s="913">
        <v>-10.896527519535695</v>
      </c>
      <c r="E8" s="913">
        <v>-3.3998306416420121</v>
      </c>
      <c r="F8" s="913">
        <v>10.38549865471019</v>
      </c>
      <c r="G8" s="913">
        <v>3.8004044294490598</v>
      </c>
      <c r="H8" s="913">
        <v>0.85927048685228158</v>
      </c>
      <c r="I8" s="913">
        <v>1.1038760902032436</v>
      </c>
      <c r="J8" s="913">
        <v>-3.7941932160645848</v>
      </c>
      <c r="K8" s="913">
        <v>1.5349627338648162</v>
      </c>
      <c r="L8" s="913">
        <v>-2.5858503032485345</v>
      </c>
      <c r="M8" s="913">
        <v>-4.1914901519527774</v>
      </c>
      <c r="N8" s="913">
        <v>-0.86338629559774915</v>
      </c>
      <c r="O8" s="913">
        <v>0.30227864525838299</v>
      </c>
      <c r="P8" s="913">
        <v>-0.13163365354871814</v>
      </c>
      <c r="Q8" s="913">
        <v>4.3542996152961138</v>
      </c>
    </row>
    <row r="9" spans="1:19" ht="15" customHeight="1">
      <c r="A9" s="896" t="s">
        <v>1850</v>
      </c>
      <c r="B9" s="913">
        <v>-3.4043724141231024</v>
      </c>
      <c r="C9" s="913">
        <v>-2.5018480336001403</v>
      </c>
      <c r="D9" s="913">
        <v>-6.4003714562542484</v>
      </c>
      <c r="E9" s="913">
        <v>4.8749975201426139</v>
      </c>
      <c r="F9" s="913">
        <v>7.9981642924025493</v>
      </c>
      <c r="G9" s="913">
        <v>4.7164293767209813</v>
      </c>
      <c r="H9" s="913">
        <v>0.53369857431290768</v>
      </c>
      <c r="I9" s="913">
        <v>-0.37517551146235917</v>
      </c>
      <c r="J9" s="913">
        <v>-1.7130782399308373</v>
      </c>
      <c r="K9" s="913">
        <v>1.1572795741734865</v>
      </c>
      <c r="L9" s="913">
        <v>0.3409673412033527</v>
      </c>
      <c r="M9" s="913">
        <v>1.1837388349328393</v>
      </c>
      <c r="N9" s="913">
        <v>1.8845163997255554</v>
      </c>
      <c r="O9" s="913">
        <v>5.2856563574625852</v>
      </c>
      <c r="P9" s="913">
        <v>4.4000952453452982</v>
      </c>
      <c r="Q9" s="913">
        <v>-0.41582560560792103</v>
      </c>
    </row>
    <row r="10" spans="1:19" ht="15" customHeight="1">
      <c r="A10" s="896" t="s">
        <v>1851</v>
      </c>
      <c r="B10" s="913">
        <v>6.1231564801382774</v>
      </c>
      <c r="C10" s="913">
        <v>7.9490072198713477</v>
      </c>
      <c r="D10" s="913">
        <v>14.58413303450547</v>
      </c>
      <c r="E10" s="913">
        <v>7.3908592247828437</v>
      </c>
      <c r="F10" s="913">
        <v>6.8044010312774645</v>
      </c>
      <c r="G10" s="913">
        <v>1.6835044911701829</v>
      </c>
      <c r="H10" s="913">
        <v>7.4897884225769502</v>
      </c>
      <c r="I10" s="913">
        <v>15.812734497949137</v>
      </c>
      <c r="J10" s="913">
        <v>-5.6482580231193253</v>
      </c>
      <c r="K10" s="913">
        <v>-7.3356274039643239</v>
      </c>
      <c r="L10" s="913">
        <v>-5.6892253829062298</v>
      </c>
      <c r="M10" s="913">
        <v>6.3235228292502228</v>
      </c>
      <c r="N10" s="913">
        <v>9.1698326662538676</v>
      </c>
      <c r="O10" s="913">
        <v>14.952004331600861</v>
      </c>
      <c r="P10" s="913">
        <v>7.2750894492472469</v>
      </c>
      <c r="Q10" s="913">
        <v>-3.0103910562826854</v>
      </c>
    </row>
    <row r="11" spans="1:19" ht="15" customHeight="1">
      <c r="A11" s="896" t="s">
        <v>1852</v>
      </c>
      <c r="B11" s="913">
        <v>5.3121886453862004</v>
      </c>
      <c r="C11" s="913">
        <v>4.4841486488707858</v>
      </c>
      <c r="D11" s="913">
        <v>5.8476657632495801</v>
      </c>
      <c r="E11" s="913">
        <v>3.0164789102277609</v>
      </c>
      <c r="F11" s="913">
        <v>2.3911611033852154</v>
      </c>
      <c r="G11" s="913">
        <v>4.0312865202085675</v>
      </c>
      <c r="H11" s="913">
        <v>9.6946340413137051</v>
      </c>
      <c r="I11" s="913">
        <v>3.2610122208703842</v>
      </c>
      <c r="J11" s="913">
        <v>5.9320205376023551</v>
      </c>
      <c r="K11" s="913">
        <v>-0.23320518689729397</v>
      </c>
      <c r="L11" s="913">
        <v>3.6400232834711659</v>
      </c>
      <c r="M11" s="913">
        <v>3.0547430265282571</v>
      </c>
      <c r="N11" s="913">
        <v>6.6452045088065717</v>
      </c>
      <c r="O11" s="913">
        <v>7.9674780894568613</v>
      </c>
      <c r="P11" s="913">
        <v>4.8206562478117405</v>
      </c>
      <c r="Q11" s="913">
        <v>-1.0685082993837227</v>
      </c>
    </row>
    <row r="12" spans="1:19" ht="15" customHeight="1">
      <c r="A12" s="896" t="s">
        <v>1853</v>
      </c>
      <c r="B12" s="913">
        <v>3.9679893124639989</v>
      </c>
      <c r="C12" s="913">
        <v>1.8882294816272776</v>
      </c>
      <c r="D12" s="913">
        <v>0.80648606164712078</v>
      </c>
      <c r="E12" s="913">
        <v>34.913673793971697</v>
      </c>
      <c r="F12" s="913">
        <v>19.095968935990015</v>
      </c>
      <c r="G12" s="913">
        <v>4.7028955610286118</v>
      </c>
      <c r="H12" s="913">
        <v>10.028601697972817</v>
      </c>
      <c r="I12" s="913">
        <v>-3.2094835938774793</v>
      </c>
      <c r="J12" s="913">
        <v>11.943230366545805</v>
      </c>
      <c r="K12" s="913">
        <v>6.5223303984373473</v>
      </c>
      <c r="L12" s="913">
        <v>2.8628809950367611</v>
      </c>
      <c r="M12" s="913">
        <v>9.3478015871119311</v>
      </c>
      <c r="N12" s="913">
        <v>-5.8467918652934827</v>
      </c>
      <c r="O12" s="913">
        <v>9.633005322804749</v>
      </c>
      <c r="P12" s="913">
        <v>5.4186919030605054</v>
      </c>
      <c r="Q12" s="913">
        <v>6.981898623283513</v>
      </c>
    </row>
    <row r="13" spans="1:19" ht="15" customHeight="1">
      <c r="A13" s="896" t="s">
        <v>1854</v>
      </c>
      <c r="B13" s="913">
        <v>2.1500129412059437</v>
      </c>
      <c r="C13" s="913">
        <v>1.8890445874631325</v>
      </c>
      <c r="D13" s="913">
        <v>1.8045700820594561</v>
      </c>
      <c r="E13" s="913">
        <v>-2.9323889717284004</v>
      </c>
      <c r="F13" s="913">
        <v>24.424713481273443</v>
      </c>
      <c r="G13" s="913">
        <v>4.8309224308295171</v>
      </c>
      <c r="H13" s="913">
        <v>-1.8956860528465853</v>
      </c>
      <c r="I13" s="913">
        <v>14.92125376952859</v>
      </c>
      <c r="J13" s="913">
        <v>11.408962077869916</v>
      </c>
      <c r="K13" s="913">
        <v>12.176473303737481</v>
      </c>
      <c r="L13" s="913">
        <v>7.7004670455294075</v>
      </c>
      <c r="M13" s="913">
        <v>-6.0922678146027636</v>
      </c>
      <c r="N13" s="913">
        <v>1.8382159589543932</v>
      </c>
      <c r="O13" s="913">
        <v>2.3831844537951952</v>
      </c>
      <c r="P13" s="913">
        <v>2.4750613695885733</v>
      </c>
      <c r="Q13" s="913">
        <v>1.8039601041799784</v>
      </c>
    </row>
    <row r="14" spans="1:19" s="901" customFormat="1" ht="15" customHeight="1">
      <c r="A14" s="898" t="s">
        <v>1855</v>
      </c>
      <c r="B14" s="915">
        <v>1.917624957698763</v>
      </c>
      <c r="C14" s="915">
        <v>1.1731308296036644</v>
      </c>
      <c r="D14" s="915">
        <v>1.9711026971486376</v>
      </c>
      <c r="E14" s="915">
        <v>4.7139600576543188</v>
      </c>
      <c r="F14" s="915">
        <v>4.0169633874402138</v>
      </c>
      <c r="G14" s="915">
        <v>5.4216111211212734</v>
      </c>
      <c r="H14" s="915">
        <v>5.3032958752792183</v>
      </c>
      <c r="I14" s="915">
        <v>4.1717103224316219</v>
      </c>
      <c r="J14" s="915">
        <v>3.0052305218827229</v>
      </c>
      <c r="K14" s="915">
        <v>4.2535436587092903</v>
      </c>
      <c r="L14" s="915">
        <v>3.1969391405240515</v>
      </c>
      <c r="M14" s="915">
        <v>2.3536927186078742</v>
      </c>
      <c r="N14" s="914">
        <v>3.9905159205752909</v>
      </c>
      <c r="O14" s="915">
        <v>4.9000836417311291</v>
      </c>
      <c r="P14" s="914">
        <v>3.5143401754555299</v>
      </c>
      <c r="Q14" s="914">
        <v>1.0885251217200391</v>
      </c>
    </row>
    <row r="15" spans="1:19" s="903" customFormat="1" ht="15" customHeight="1">
      <c r="A15" s="896" t="s">
        <v>1856</v>
      </c>
      <c r="B15" s="918">
        <v>1.2242463217018127</v>
      </c>
      <c r="C15" s="918">
        <v>1.085952108118164</v>
      </c>
      <c r="D15" s="918">
        <v>0.88408000120774943</v>
      </c>
      <c r="E15" s="918">
        <v>-0.55553617122330934</v>
      </c>
      <c r="F15" s="918">
        <v>-1.7408203256638188</v>
      </c>
      <c r="G15" s="918">
        <v>7.2928991697720988</v>
      </c>
      <c r="H15" s="918">
        <v>2.765223992907039</v>
      </c>
      <c r="I15" s="918">
        <v>-0.67391868115109332</v>
      </c>
      <c r="J15" s="918">
        <v>-1.6253777585953202</v>
      </c>
      <c r="K15" s="918">
        <v>10.380153387795048</v>
      </c>
      <c r="L15" s="918">
        <v>9.8261385849505558</v>
      </c>
      <c r="M15" s="918">
        <v>-5.3550773601844952</v>
      </c>
      <c r="N15" s="913">
        <v>6.6179738003855277</v>
      </c>
      <c r="O15" s="918">
        <v>1.7424823911475613</v>
      </c>
      <c r="P15" s="913">
        <v>-0.76349366319824696</v>
      </c>
      <c r="Q15" s="913">
        <v>6.4465371024178637</v>
      </c>
    </row>
    <row r="16" spans="1:19" s="901" customFormat="1" ht="15" customHeight="1">
      <c r="A16" s="898" t="s">
        <v>1857</v>
      </c>
      <c r="B16" s="915">
        <v>1.7929951566629825</v>
      </c>
      <c r="C16" s="915">
        <v>1.1575486358696594</v>
      </c>
      <c r="D16" s="915">
        <v>1.7769474083048493</v>
      </c>
      <c r="E16" s="915">
        <v>4.4245971943735753</v>
      </c>
      <c r="F16" s="915">
        <v>3.7158660994127217</v>
      </c>
      <c r="G16" s="915">
        <v>5.5143197325950126</v>
      </c>
      <c r="H16" s="915">
        <v>5.1754334529597372</v>
      </c>
      <c r="I16" s="915">
        <v>3.933192391837963</v>
      </c>
      <c r="J16" s="915">
        <v>2.7874003916444252</v>
      </c>
      <c r="K16" s="915">
        <v>4.5293748141145329</v>
      </c>
      <c r="L16" s="915">
        <v>3.5121033032005471</v>
      </c>
      <c r="M16" s="915">
        <v>1.9648487057242363</v>
      </c>
      <c r="N16" s="914">
        <v>4.1135351289090352</v>
      </c>
      <c r="O16" s="915">
        <v>4.748686497796939</v>
      </c>
      <c r="P16" s="914">
        <v>3.3151178283385576</v>
      </c>
      <c r="Q16" s="914">
        <v>1.3282015986483771</v>
      </c>
    </row>
    <row r="18" spans="1:1" ht="15" customHeight="1">
      <c r="A18" s="920" t="s">
        <v>1998</v>
      </c>
    </row>
  </sheetData>
  <mergeCells count="2">
    <mergeCell ref="A2:A3"/>
    <mergeCell ref="B2:Q2"/>
  </mergeCells>
  <hyperlinks>
    <hyperlink ref="S4" location="'Content Page'!A1" display="Back to Content Page"/>
  </hyperlinks>
  <pageMargins left="0.7" right="0.7" top="0.75" bottom="0.75" header="0.3" footer="0.3"/>
  <pageSetup orientation="portrait" r:id="rId1"/>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topLeftCell="B1" zoomScale="82" zoomScaleNormal="82" workbookViewId="0">
      <selection activeCell="A9" sqref="A9"/>
    </sheetView>
  </sheetViews>
  <sheetFormatPr defaultColWidth="9.1796875" defaultRowHeight="15" customHeight="1"/>
  <cols>
    <col min="1" max="1" width="53.1796875" style="289" customWidth="1"/>
    <col min="2" max="17" width="14.7265625" style="289" customWidth="1"/>
    <col min="18" max="18" width="23.1796875" style="289" bestFit="1" customWidth="1"/>
    <col min="19" max="25" width="24.54296875" style="289" bestFit="1" customWidth="1"/>
    <col min="26" max="16384" width="9.1796875" style="289"/>
  </cols>
  <sheetData>
    <row r="1" spans="1:19" s="136" customFormat="1" ht="15" customHeight="1">
      <c r="A1" s="136" t="s">
        <v>2003</v>
      </c>
    </row>
    <row r="2" spans="1:19" s="136" customFormat="1" ht="15" customHeight="1">
      <c r="A2" s="1163" t="s">
        <v>1845</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c r="S3" s="7"/>
    </row>
    <row r="4" spans="1:19" ht="15" customHeight="1">
      <c r="A4" s="896" t="s">
        <v>66</v>
      </c>
      <c r="B4" s="897">
        <v>2524439.0981487865</v>
      </c>
      <c r="C4" s="897">
        <v>2763804.7853887491</v>
      </c>
      <c r="D4" s="897">
        <v>3132299.9402030432</v>
      </c>
      <c r="E4" s="897">
        <v>3633380.6088608322</v>
      </c>
      <c r="F4" s="897">
        <v>4283649.9094817992</v>
      </c>
      <c r="G4" s="897">
        <v>5412642.2257579807</v>
      </c>
      <c r="H4" s="897">
        <v>6669173.329090693</v>
      </c>
      <c r="I4" s="897">
        <v>7087327.5870305961</v>
      </c>
      <c r="J4" s="897">
        <v>9344441.6959075686</v>
      </c>
      <c r="K4" s="897">
        <v>11302745.494417727</v>
      </c>
      <c r="L4" s="897">
        <v>12990983.405008977</v>
      </c>
      <c r="M4" s="897">
        <v>15315611.891766399</v>
      </c>
      <c r="N4" s="897">
        <v>18886119.911047176</v>
      </c>
      <c r="O4" s="897">
        <v>21844249.549310453</v>
      </c>
      <c r="P4" s="897">
        <v>22713031.330773424</v>
      </c>
      <c r="Q4" s="897">
        <v>26024166.102409765</v>
      </c>
      <c r="S4" s="285" t="s">
        <v>13</v>
      </c>
    </row>
    <row r="5" spans="1:19" ht="15" customHeight="1">
      <c r="A5" s="896" t="s">
        <v>1846</v>
      </c>
      <c r="B5" s="897">
        <v>117860.37103462931</v>
      </c>
      <c r="C5" s="897">
        <v>158485.31294003903</v>
      </c>
      <c r="D5" s="897">
        <v>217976.87423203263</v>
      </c>
      <c r="E5" s="897">
        <v>285531.35978803481</v>
      </c>
      <c r="F5" s="897">
        <v>354076.64559447329</v>
      </c>
      <c r="G5" s="897">
        <v>602449.10443710536</v>
      </c>
      <c r="H5" s="897">
        <v>920423.63442982186</v>
      </c>
      <c r="I5" s="897">
        <v>923164.07596729917</v>
      </c>
      <c r="J5" s="897">
        <v>981741.55097323738</v>
      </c>
      <c r="K5" s="897">
        <v>1063145.212529273</v>
      </c>
      <c r="L5" s="897">
        <v>1763537.683226516</v>
      </c>
      <c r="M5" s="897">
        <v>2658618.5631142636</v>
      </c>
      <c r="N5" s="897">
        <v>2968263.6279101744</v>
      </c>
      <c r="O5" s="897">
        <v>2948007.9688164648</v>
      </c>
      <c r="P5" s="897">
        <v>2890813.1636888902</v>
      </c>
      <c r="Q5" s="897">
        <v>3614803.4456144557</v>
      </c>
      <c r="S5" s="499"/>
    </row>
    <row r="6" spans="1:19" ht="15" customHeight="1">
      <c r="A6" s="896" t="s">
        <v>1847</v>
      </c>
      <c r="B6" s="897">
        <v>707754.61859082384</v>
      </c>
      <c r="C6" s="897">
        <v>755281.6468754384</v>
      </c>
      <c r="D6" s="897">
        <v>858262.14460120525</v>
      </c>
      <c r="E6" s="897">
        <v>993541.14136764605</v>
      </c>
      <c r="F6" s="897">
        <v>1119154.7862270882</v>
      </c>
      <c r="G6" s="897">
        <v>1379760.9057949635</v>
      </c>
      <c r="H6" s="897">
        <v>1721621.6961851455</v>
      </c>
      <c r="I6" s="897">
        <v>1855415.7320548731</v>
      </c>
      <c r="J6" s="897">
        <v>2262221.2007875456</v>
      </c>
      <c r="K6" s="897">
        <v>2573416.083735161</v>
      </c>
      <c r="L6" s="897">
        <v>2994077.1964936741</v>
      </c>
      <c r="M6" s="897">
        <v>3986608.5335047459</v>
      </c>
      <c r="N6" s="897">
        <v>4549469.2172831725</v>
      </c>
      <c r="O6" s="897">
        <v>4516416.1330411928</v>
      </c>
      <c r="P6" s="897">
        <v>4395983.4139028499</v>
      </c>
      <c r="Q6" s="897">
        <v>4710543.0993542597</v>
      </c>
    </row>
    <row r="7" spans="1:19" ht="15" customHeight="1">
      <c r="A7" s="896" t="s">
        <v>1848</v>
      </c>
      <c r="B7" s="897">
        <v>205164.56934967026</v>
      </c>
      <c r="C7" s="897">
        <v>238452.63956311389</v>
      </c>
      <c r="D7" s="897">
        <v>255930.61125172465</v>
      </c>
      <c r="E7" s="897">
        <v>278403.97393683728</v>
      </c>
      <c r="F7" s="897">
        <v>303628.59046996915</v>
      </c>
      <c r="G7" s="897">
        <v>433068.10500547651</v>
      </c>
      <c r="H7" s="897">
        <v>410070.46168727579</v>
      </c>
      <c r="I7" s="897">
        <v>467320.07599118294</v>
      </c>
      <c r="J7" s="897">
        <v>549086.40840442339</v>
      </c>
      <c r="K7" s="897">
        <v>613682.05931734934</v>
      </c>
      <c r="L7" s="897">
        <v>661499.66974233894</v>
      </c>
      <c r="M7" s="897">
        <v>545124.84400378936</v>
      </c>
      <c r="N7" s="897">
        <v>799470.80836146232</v>
      </c>
      <c r="O7" s="897">
        <v>861401.41719496471</v>
      </c>
      <c r="P7" s="897">
        <v>1233936.8085609323</v>
      </c>
      <c r="Q7" s="897">
        <v>1275435.2714914817</v>
      </c>
    </row>
    <row r="8" spans="1:19" ht="15" customHeight="1">
      <c r="A8" s="896" t="s">
        <v>1849</v>
      </c>
      <c r="B8" s="897">
        <v>415366.94637754821</v>
      </c>
      <c r="C8" s="897">
        <v>470941.48647907382</v>
      </c>
      <c r="D8" s="897">
        <v>700523.17956319486</v>
      </c>
      <c r="E8" s="897">
        <v>957502.96228267113</v>
      </c>
      <c r="F8" s="897">
        <v>1095700.8050242038</v>
      </c>
      <c r="G8" s="897">
        <v>1319873.4333384063</v>
      </c>
      <c r="H8" s="897">
        <v>1704204.2633234898</v>
      </c>
      <c r="I8" s="897">
        <v>2089353.8016797048</v>
      </c>
      <c r="J8" s="897">
        <v>2844647.6004084363</v>
      </c>
      <c r="K8" s="897">
        <v>2703689.1644412316</v>
      </c>
      <c r="L8" s="897">
        <v>3400131.6433967156</v>
      </c>
      <c r="M8" s="897">
        <v>4702232.1848109309</v>
      </c>
      <c r="N8" s="897">
        <v>4929528.348021891</v>
      </c>
      <c r="O8" s="897">
        <v>7575356.1977732573</v>
      </c>
      <c r="P8" s="897">
        <v>9788935.1282786857</v>
      </c>
      <c r="Q8" s="897">
        <v>12222720.413140688</v>
      </c>
    </row>
    <row r="9" spans="1:19" ht="15" customHeight="1">
      <c r="A9" s="896" t="s">
        <v>1850</v>
      </c>
      <c r="B9" s="897">
        <v>1257758.8047609744</v>
      </c>
      <c r="C9" s="897">
        <v>1420388.1732015107</v>
      </c>
      <c r="D9" s="897">
        <v>1553054.5139800452</v>
      </c>
      <c r="E9" s="897">
        <v>1725285.0980169387</v>
      </c>
      <c r="F9" s="897">
        <v>1895462.540874298</v>
      </c>
      <c r="G9" s="897">
        <v>2318037.4178115712</v>
      </c>
      <c r="H9" s="897">
        <v>2577591.5631225184</v>
      </c>
      <c r="I9" s="897">
        <v>3086396.1478977515</v>
      </c>
      <c r="J9" s="897">
        <v>3718360.227014224</v>
      </c>
      <c r="K9" s="897">
        <v>4384828.776452601</v>
      </c>
      <c r="L9" s="897">
        <v>5100463.2684524283</v>
      </c>
      <c r="M9" s="897">
        <v>6235055.5320237977</v>
      </c>
      <c r="N9" s="897">
        <v>7197437.2714744415</v>
      </c>
      <c r="O9" s="897">
        <v>8069259.8907365398</v>
      </c>
      <c r="P9" s="897">
        <v>9147608.4317452125</v>
      </c>
      <c r="Q9" s="897">
        <v>10541164.941674015</v>
      </c>
    </row>
    <row r="10" spans="1:19" ht="15" customHeight="1">
      <c r="A10" s="896" t="s">
        <v>1851</v>
      </c>
      <c r="B10" s="897">
        <v>538451.05124733516</v>
      </c>
      <c r="C10" s="897">
        <v>594244.38545382652</v>
      </c>
      <c r="D10" s="897">
        <v>651162.31639335107</v>
      </c>
      <c r="E10" s="897">
        <v>732751.53955319419</v>
      </c>
      <c r="F10" s="897">
        <v>836818.273150241</v>
      </c>
      <c r="G10" s="897">
        <v>1672547.643356937</v>
      </c>
      <c r="H10" s="897">
        <v>1886944.4671279306</v>
      </c>
      <c r="I10" s="897">
        <v>2159271.959867557</v>
      </c>
      <c r="J10" s="897">
        <v>2666851.235792615</v>
      </c>
      <c r="K10" s="897">
        <v>3203818.0944767813</v>
      </c>
      <c r="L10" s="897">
        <v>3655629.4343326339</v>
      </c>
      <c r="M10" s="897">
        <v>3929574.5951054501</v>
      </c>
      <c r="N10" s="897">
        <v>4142347.8832127186</v>
      </c>
      <c r="O10" s="897">
        <v>4551357.2889857721</v>
      </c>
      <c r="P10" s="897">
        <v>5081174.4980818955</v>
      </c>
      <c r="Q10" s="897">
        <v>5604919.9373638155</v>
      </c>
    </row>
    <row r="11" spans="1:19" ht="15" customHeight="1">
      <c r="A11" s="896" t="s">
        <v>1852</v>
      </c>
      <c r="B11" s="897">
        <v>984815.25048276782</v>
      </c>
      <c r="C11" s="897">
        <v>1066389.5277578658</v>
      </c>
      <c r="D11" s="897">
        <v>1176880.923274115</v>
      </c>
      <c r="E11" s="897">
        <v>1327609.8600986914</v>
      </c>
      <c r="F11" s="897">
        <v>1485667.8280727698</v>
      </c>
      <c r="G11" s="897">
        <v>2398334.6280575739</v>
      </c>
      <c r="H11" s="897">
        <v>2854852.2893937654</v>
      </c>
      <c r="I11" s="897">
        <v>3423704.3723928835</v>
      </c>
      <c r="J11" s="897">
        <v>3938745.9978228961</v>
      </c>
      <c r="K11" s="897">
        <v>4506013.3152708216</v>
      </c>
      <c r="L11" s="897">
        <v>5105613.6727143619</v>
      </c>
      <c r="M11" s="897">
        <v>5896227.3389642546</v>
      </c>
      <c r="N11" s="897">
        <v>6845056.2953610048</v>
      </c>
      <c r="O11" s="897">
        <v>7497470.5906396359</v>
      </c>
      <c r="P11" s="897">
        <v>8559640.360709127</v>
      </c>
      <c r="Q11" s="897">
        <v>9334583.0541065</v>
      </c>
    </row>
    <row r="12" spans="1:19" ht="15" customHeight="1">
      <c r="A12" s="896" t="s">
        <v>1853</v>
      </c>
      <c r="B12" s="897">
        <v>534269.6906538012</v>
      </c>
      <c r="C12" s="897">
        <v>634667.4079080571</v>
      </c>
      <c r="D12" s="897">
        <v>747714.18203045614</v>
      </c>
      <c r="E12" s="897">
        <v>858889.62468203949</v>
      </c>
      <c r="F12" s="897">
        <v>1066303.0745294935</v>
      </c>
      <c r="G12" s="897">
        <v>1242125.0419477585</v>
      </c>
      <c r="H12" s="897">
        <v>1664401.3877485518</v>
      </c>
      <c r="I12" s="897">
        <v>2150631.1088468521</v>
      </c>
      <c r="J12" s="897">
        <v>2261339.7715831036</v>
      </c>
      <c r="K12" s="897">
        <v>2488838.2865775265</v>
      </c>
      <c r="L12" s="897">
        <v>2644503.4819956706</v>
      </c>
      <c r="M12" s="897">
        <v>3300986.4916820298</v>
      </c>
      <c r="N12" s="897">
        <v>3973220.546927636</v>
      </c>
      <c r="O12" s="897">
        <v>4872507.3846136127</v>
      </c>
      <c r="P12" s="897">
        <v>5169195.420087887</v>
      </c>
      <c r="Q12" s="897">
        <v>5780965.6418038644</v>
      </c>
    </row>
    <row r="13" spans="1:19" ht="15" customHeight="1">
      <c r="A13" s="896" t="s">
        <v>1854</v>
      </c>
      <c r="B13" s="897">
        <v>337758.59935366316</v>
      </c>
      <c r="C13" s="897">
        <v>385618.63443232561</v>
      </c>
      <c r="D13" s="897">
        <v>446128.31447083229</v>
      </c>
      <c r="E13" s="897">
        <v>482458.83141311497</v>
      </c>
      <c r="F13" s="897">
        <v>532128.54657566361</v>
      </c>
      <c r="G13" s="897">
        <v>1173807.1397682354</v>
      </c>
      <c r="H13" s="897">
        <v>1439391.3370261854</v>
      </c>
      <c r="I13" s="897">
        <v>1706302.8567684966</v>
      </c>
      <c r="J13" s="897">
        <v>2024935.36832845</v>
      </c>
      <c r="K13" s="897">
        <v>2406079.0305888788</v>
      </c>
      <c r="L13" s="897">
        <v>2704472.5945489905</v>
      </c>
      <c r="M13" s="897">
        <v>2931065.9625447812</v>
      </c>
      <c r="N13" s="897">
        <v>3272573.681596661</v>
      </c>
      <c r="O13" s="897">
        <v>3736815.6092819567</v>
      </c>
      <c r="P13" s="897">
        <v>4284512.5372756477</v>
      </c>
      <c r="Q13" s="897">
        <v>4637589.477493573</v>
      </c>
    </row>
    <row r="14" spans="1:19" s="901" customFormat="1" ht="15" customHeight="1">
      <c r="A14" s="898" t="s">
        <v>1855</v>
      </c>
      <c r="B14" s="900">
        <v>7623639</v>
      </c>
      <c r="C14" s="900">
        <v>8488274</v>
      </c>
      <c r="D14" s="900">
        <v>9739933</v>
      </c>
      <c r="E14" s="900">
        <v>11275355</v>
      </c>
      <c r="F14" s="900">
        <v>12972591</v>
      </c>
      <c r="G14" s="900">
        <v>17952645.645276006</v>
      </c>
      <c r="H14" s="900">
        <v>21848674.429135375</v>
      </c>
      <c r="I14" s="900">
        <v>24948887.718497202</v>
      </c>
      <c r="J14" s="900">
        <v>30592371.057022493</v>
      </c>
      <c r="K14" s="900">
        <v>35246255.517807357</v>
      </c>
      <c r="L14" s="900">
        <v>41020912.049912311</v>
      </c>
      <c r="M14" s="900">
        <v>49501105.937520444</v>
      </c>
      <c r="N14" s="899">
        <v>57563487.591196343</v>
      </c>
      <c r="O14" s="899">
        <v>66472842.030393854</v>
      </c>
      <c r="P14" s="899">
        <v>73264831.093104541</v>
      </c>
      <c r="Q14" s="899">
        <v>83746891.384452417</v>
      </c>
    </row>
    <row r="15" spans="1:19" s="903" customFormat="1" ht="15" customHeight="1">
      <c r="A15" s="896" t="s">
        <v>1856</v>
      </c>
      <c r="B15" s="902">
        <v>529151</v>
      </c>
      <c r="C15" s="902">
        <v>612000</v>
      </c>
      <c r="D15" s="902">
        <v>704574</v>
      </c>
      <c r="E15" s="902">
        <v>831707</v>
      </c>
      <c r="F15" s="902">
        <v>999001</v>
      </c>
      <c r="G15" s="902">
        <v>1160183.9438497345</v>
      </c>
      <c r="H15" s="902">
        <v>1449760.8537142419</v>
      </c>
      <c r="I15" s="902">
        <v>1821544.0813679253</v>
      </c>
      <c r="J15" s="902">
        <v>2172568.46</v>
      </c>
      <c r="K15" s="902">
        <v>2480568.1100000003</v>
      </c>
      <c r="L15" s="902">
        <v>2815106</v>
      </c>
      <c r="M15" s="902">
        <v>3261474.9932741951</v>
      </c>
      <c r="N15" s="897">
        <v>3870726.3182741944</v>
      </c>
      <c r="O15" s="897">
        <v>4480385.3158382</v>
      </c>
      <c r="P15" s="897">
        <v>6453585</v>
      </c>
      <c r="Q15" s="897">
        <v>7116789.4528223816</v>
      </c>
    </row>
    <row r="16" spans="1:19" s="901" customFormat="1" ht="15" customHeight="1">
      <c r="A16" s="898" t="s">
        <v>1857</v>
      </c>
      <c r="B16" s="900">
        <v>8152790</v>
      </c>
      <c r="C16" s="900">
        <v>9100274</v>
      </c>
      <c r="D16" s="900">
        <v>10444507</v>
      </c>
      <c r="E16" s="900">
        <v>12107062</v>
      </c>
      <c r="F16" s="900">
        <v>13971592</v>
      </c>
      <c r="G16" s="900">
        <v>19112829.589125741</v>
      </c>
      <c r="H16" s="900">
        <v>23298435.282849617</v>
      </c>
      <c r="I16" s="900">
        <v>26770431.799865127</v>
      </c>
      <c r="J16" s="900">
        <v>32764939.517022494</v>
      </c>
      <c r="K16" s="900">
        <v>37726823.627807356</v>
      </c>
      <c r="L16" s="900">
        <v>43836018.049912311</v>
      </c>
      <c r="M16" s="900">
        <v>52762580.930794641</v>
      </c>
      <c r="N16" s="899">
        <v>61434213.909470536</v>
      </c>
      <c r="O16" s="899">
        <v>70953227.346232057</v>
      </c>
      <c r="P16" s="899">
        <v>79718416.093104541</v>
      </c>
      <c r="Q16" s="899">
        <v>90863680.837274805</v>
      </c>
    </row>
    <row r="18" spans="1:1" ht="15" customHeight="1">
      <c r="A18" s="289" t="s">
        <v>2004</v>
      </c>
    </row>
  </sheetData>
  <mergeCells count="2">
    <mergeCell ref="A2:A3"/>
    <mergeCell ref="B2:Q2"/>
  </mergeCells>
  <hyperlinks>
    <hyperlink ref="S4" location="'Content Page'!A1" display="Back to Content Page"/>
  </hyperlinks>
  <pageMargins left="0.7" right="0.7" top="0.75" bottom="0.75" header="0.3" footer="0.3"/>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6"/>
  <sheetViews>
    <sheetView zoomScale="96" zoomScaleNormal="96" workbookViewId="0">
      <selection activeCell="A9" sqref="A9"/>
    </sheetView>
  </sheetViews>
  <sheetFormatPr defaultColWidth="9.1796875" defaultRowHeight="15" customHeight="1"/>
  <cols>
    <col min="1" max="1" width="54.1796875" style="289" customWidth="1"/>
    <col min="2" max="17" width="9.7265625" style="289" customWidth="1"/>
    <col min="18" max="18" width="23.1796875" style="289" bestFit="1" customWidth="1"/>
    <col min="19" max="25" width="24.54296875" style="289" bestFit="1" customWidth="1"/>
    <col min="26" max="16384" width="9.1796875" style="289"/>
  </cols>
  <sheetData>
    <row r="1" spans="1:19" s="136" customFormat="1" ht="15" customHeight="1">
      <c r="A1" s="136" t="s">
        <v>2005</v>
      </c>
    </row>
    <row r="2" spans="1:19" s="136" customFormat="1" ht="15" customHeight="1">
      <c r="A2" s="1163" t="s">
        <v>1845</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c r="S3" s="7"/>
    </row>
    <row r="4" spans="1:19" ht="15" customHeight="1">
      <c r="A4" s="896" t="s">
        <v>66</v>
      </c>
      <c r="B4" s="913">
        <v>33.113308462648696</v>
      </c>
      <c r="C4" s="913">
        <v>32.560268264063453</v>
      </c>
      <c r="D4" s="913">
        <v>32.159358182474591</v>
      </c>
      <c r="E4" s="913">
        <v>32.22409058394021</v>
      </c>
      <c r="F4" s="913">
        <v>33.020773640992765</v>
      </c>
      <c r="G4" s="913">
        <v>30.149551952986069</v>
      </c>
      <c r="H4" s="913">
        <v>30.524384217091445</v>
      </c>
      <c r="I4" s="913">
        <v>28.407389006669121</v>
      </c>
      <c r="J4" s="913">
        <v>30.5450063955162</v>
      </c>
      <c r="K4" s="913">
        <v>32.067932687792258</v>
      </c>
      <c r="L4" s="913">
        <v>31.669172516696264</v>
      </c>
      <c r="M4" s="913">
        <v>30.939938818937772</v>
      </c>
      <c r="N4" s="913">
        <v>32.809200243689865</v>
      </c>
      <c r="O4" s="913">
        <v>32.861916057872854</v>
      </c>
      <c r="P4" s="913">
        <v>31.001274406692936</v>
      </c>
      <c r="Q4" s="913">
        <v>31.074784594620958</v>
      </c>
      <c r="S4" s="285" t="s">
        <v>13</v>
      </c>
    </row>
    <row r="5" spans="1:19" ht="15" customHeight="1">
      <c r="A5" s="896" t="s">
        <v>1846</v>
      </c>
      <c r="B5" s="913">
        <v>1.5459857298414748</v>
      </c>
      <c r="C5" s="913">
        <v>1.8671088249512093</v>
      </c>
      <c r="D5" s="913">
        <v>2.237970982264792</v>
      </c>
      <c r="E5" s="913">
        <v>2.5323491791436705</v>
      </c>
      <c r="F5" s="913">
        <v>2.7294211741854291</v>
      </c>
      <c r="G5" s="913">
        <v>3.355767814620858</v>
      </c>
      <c r="H5" s="913">
        <v>4.2127207186648805</v>
      </c>
      <c r="I5" s="913">
        <v>3.7002213741290833</v>
      </c>
      <c r="J5" s="913">
        <v>3.2091057902747231</v>
      </c>
      <c r="K5" s="913">
        <v>3.0163352018830585</v>
      </c>
      <c r="L5" s="913">
        <v>4.299118657041868</v>
      </c>
      <c r="M5" s="913">
        <v>5.3708265962177331</v>
      </c>
      <c r="N5" s="913">
        <v>5.1565041524067334</v>
      </c>
      <c r="O5" s="913">
        <v>4.4349058634630456</v>
      </c>
      <c r="P5" s="913">
        <v>3.9457037169924831</v>
      </c>
      <c r="Q5" s="913">
        <v>4.3163434318059268</v>
      </c>
      <c r="S5" s="499"/>
    </row>
    <row r="6" spans="1:19" ht="15" customHeight="1">
      <c r="A6" s="896" t="s">
        <v>1847</v>
      </c>
      <c r="B6" s="913">
        <v>9.2836848464470023</v>
      </c>
      <c r="C6" s="913">
        <v>8.8979414057020119</v>
      </c>
      <c r="D6" s="913">
        <v>8.8117869455693931</v>
      </c>
      <c r="E6" s="913">
        <v>8.8116173847089172</v>
      </c>
      <c r="F6" s="913">
        <v>8.6270721571896338</v>
      </c>
      <c r="G6" s="913">
        <v>7.6855575108954968</v>
      </c>
      <c r="H6" s="913">
        <v>7.8797535373100249</v>
      </c>
      <c r="I6" s="913">
        <v>7.4368675389053953</v>
      </c>
      <c r="J6" s="913">
        <v>7.3947233333790638</v>
      </c>
      <c r="K6" s="913">
        <v>7.3012467450194869</v>
      </c>
      <c r="L6" s="913">
        <v>7.29890450229537</v>
      </c>
      <c r="M6" s="913">
        <v>8.0535746787891629</v>
      </c>
      <c r="N6" s="913">
        <v>7.9033939875091246</v>
      </c>
      <c r="O6" s="913">
        <v>6.7943779671344879</v>
      </c>
      <c r="P6" s="913">
        <v>6.000127685159689</v>
      </c>
      <c r="Q6" s="913">
        <v>5.6247378517368718</v>
      </c>
    </row>
    <row r="7" spans="1:19" ht="15" customHeight="1">
      <c r="A7" s="896" t="s">
        <v>1848</v>
      </c>
      <c r="B7" s="913">
        <v>2.6911632272943442</v>
      </c>
      <c r="C7" s="913">
        <v>2.8092005461076526</v>
      </c>
      <c r="D7" s="913">
        <v>2.6276424206585878</v>
      </c>
      <c r="E7" s="913">
        <v>2.469137104213901</v>
      </c>
      <c r="F7" s="913">
        <v>2.3405392991266671</v>
      </c>
      <c r="G7" s="913">
        <v>2.4122801372143856</v>
      </c>
      <c r="H7" s="913">
        <v>1.8768665486655047</v>
      </c>
      <c r="I7" s="913">
        <v>1.873109860704171</v>
      </c>
      <c r="J7" s="913">
        <v>1.7948475042387417</v>
      </c>
      <c r="K7" s="913">
        <v>1.7411269659760049</v>
      </c>
      <c r="L7" s="913">
        <v>1.6125913264372504</v>
      </c>
      <c r="M7" s="913">
        <v>1.1012377070763586</v>
      </c>
      <c r="N7" s="913">
        <v>1.3888505401881381</v>
      </c>
      <c r="O7" s="913">
        <v>1.2958696978851905</v>
      </c>
      <c r="P7" s="913">
        <v>1.6842143633592113</v>
      </c>
      <c r="Q7" s="913">
        <v>1.5229643159367059</v>
      </c>
    </row>
    <row r="8" spans="1:19" ht="15" customHeight="1">
      <c r="A8" s="896" t="s">
        <v>1849</v>
      </c>
      <c r="B8" s="913">
        <v>5.4484078584721578</v>
      </c>
      <c r="C8" s="913">
        <v>5.54814190115769</v>
      </c>
      <c r="D8" s="913">
        <v>7.1922792442534762</v>
      </c>
      <c r="E8" s="913">
        <v>8.4919983653079765</v>
      </c>
      <c r="F8" s="913">
        <v>8.4462757287592272</v>
      </c>
      <c r="G8" s="913">
        <v>7.3519717339584041</v>
      </c>
      <c r="H8" s="913">
        <v>7.8000350494990229</v>
      </c>
      <c r="I8" s="913">
        <v>8.3745368741655355</v>
      </c>
      <c r="J8" s="913">
        <v>9.298552227632733</v>
      </c>
      <c r="K8" s="913">
        <v>7.6708550304733949</v>
      </c>
      <c r="L8" s="913">
        <v>8.2887763179414335</v>
      </c>
      <c r="M8" s="913">
        <v>9.499246725408554</v>
      </c>
      <c r="N8" s="913">
        <v>8.5636373929084222</v>
      </c>
      <c r="O8" s="913">
        <v>11.39616716599769</v>
      </c>
      <c r="P8" s="913">
        <v>13.361028725827484</v>
      </c>
      <c r="Q8" s="913">
        <v>14.594834758738081</v>
      </c>
    </row>
    <row r="9" spans="1:19" ht="15" customHeight="1">
      <c r="A9" s="896" t="s">
        <v>1850</v>
      </c>
      <c r="B9" s="913">
        <v>16.498142222644258</v>
      </c>
      <c r="C9" s="913">
        <v>16.733533498111754</v>
      </c>
      <c r="D9" s="913">
        <v>15.94522789818005</v>
      </c>
      <c r="E9" s="913">
        <v>15.301381624054752</v>
      </c>
      <c r="F9" s="913">
        <v>14.611287296996398</v>
      </c>
      <c r="G9" s="913">
        <v>12.91195439164439</v>
      </c>
      <c r="H9" s="913">
        <v>11.797473441616578</v>
      </c>
      <c r="I9" s="913">
        <v>12.370876740967836</v>
      </c>
      <c r="J9" s="913">
        <v>12.154534279423473</v>
      </c>
      <c r="K9" s="913">
        <v>12.440552087121052</v>
      </c>
      <c r="L9" s="913">
        <v>12.433812447286458</v>
      </c>
      <c r="M9" s="913">
        <v>12.595790364549817</v>
      </c>
      <c r="N9" s="913">
        <v>12.503476722239471</v>
      </c>
      <c r="O9" s="913">
        <v>12.139182926836458</v>
      </c>
      <c r="P9" s="913">
        <v>12.485674634423823</v>
      </c>
      <c r="Q9" s="913">
        <v>12.58693280122273</v>
      </c>
    </row>
    <row r="10" spans="1:19" ht="15" customHeight="1">
      <c r="A10" s="896" t="s">
        <v>1851</v>
      </c>
      <c r="B10" s="913">
        <v>7.0629138033337506</v>
      </c>
      <c r="C10" s="913">
        <v>7.000768182716846</v>
      </c>
      <c r="D10" s="913">
        <v>6.685490715319613</v>
      </c>
      <c r="E10" s="913">
        <v>6.4987003917233128</v>
      </c>
      <c r="F10" s="913">
        <v>6.4506641206081419</v>
      </c>
      <c r="G10" s="913">
        <v>9.31644102158862</v>
      </c>
      <c r="H10" s="913">
        <v>8.6364253961863948</v>
      </c>
      <c r="I10" s="913">
        <v>8.6547824665813256</v>
      </c>
      <c r="J10" s="913">
        <v>8.7173734615788749</v>
      </c>
      <c r="K10" s="913">
        <v>9.0898112364251755</v>
      </c>
      <c r="L10" s="913">
        <v>8.9116239782397724</v>
      </c>
      <c r="M10" s="913">
        <v>7.9383571754241213</v>
      </c>
      <c r="N10" s="913">
        <v>7.1961377889935934</v>
      </c>
      <c r="O10" s="913">
        <v>6.8469425256478766</v>
      </c>
      <c r="P10" s="913">
        <v>6.9353527774120804</v>
      </c>
      <c r="Q10" s="913">
        <v>6.692690134172989</v>
      </c>
    </row>
    <row r="11" spans="1:19" ht="15" customHeight="1">
      <c r="A11" s="896" t="s">
        <v>1852</v>
      </c>
      <c r="B11" s="913">
        <v>12.917915584444225</v>
      </c>
      <c r="C11" s="913">
        <v>12.563090302667726</v>
      </c>
      <c r="D11" s="913">
        <v>12.083049475536587</v>
      </c>
      <c r="E11" s="913">
        <v>11.774439563975514</v>
      </c>
      <c r="F11" s="913">
        <v>11.452360041820249</v>
      </c>
      <c r="G11" s="913">
        <v>13.359226686951638</v>
      </c>
      <c r="H11" s="913">
        <v>13.066478237173044</v>
      </c>
      <c r="I11" s="913">
        <v>13.722873785088769</v>
      </c>
      <c r="J11" s="913">
        <v>12.874928819610911</v>
      </c>
      <c r="K11" s="913">
        <v>12.784374535883005</v>
      </c>
      <c r="L11" s="913">
        <v>12.446368004938778</v>
      </c>
      <c r="M11" s="913">
        <v>11.911304257335956</v>
      </c>
      <c r="N11" s="913">
        <v>11.891316148133935</v>
      </c>
      <c r="O11" s="913">
        <v>11.278998101527709</v>
      </c>
      <c r="P11" s="913">
        <v>11.683150336935308</v>
      </c>
      <c r="Q11" s="913">
        <v>11.14618453269474</v>
      </c>
    </row>
    <row r="12" spans="1:19" ht="15" customHeight="1">
      <c r="A12" s="896" t="s">
        <v>1853</v>
      </c>
      <c r="B12" s="913">
        <v>7.0080664975584641</v>
      </c>
      <c r="C12" s="913">
        <v>7.4769901149286309</v>
      </c>
      <c r="D12" s="913">
        <v>7.6767897893184296</v>
      </c>
      <c r="E12" s="913">
        <v>7.6174065001238498</v>
      </c>
      <c r="F12" s="913">
        <v>8.2196615504912902</v>
      </c>
      <c r="G12" s="913">
        <v>6.9188968940330344</v>
      </c>
      <c r="H12" s="913">
        <v>7.6178598072250079</v>
      </c>
      <c r="I12" s="913">
        <v>8.6201482531518465</v>
      </c>
      <c r="J12" s="913">
        <v>7.3918421274640362</v>
      </c>
      <c r="K12" s="913">
        <v>7.0612842414426087</v>
      </c>
      <c r="L12" s="913">
        <v>6.4467203429752207</v>
      </c>
      <c r="M12" s="913">
        <v>6.6685105901441597</v>
      </c>
      <c r="N12" s="913">
        <v>6.9023276962379416</v>
      </c>
      <c r="O12" s="913">
        <v>7.3300723058985824</v>
      </c>
      <c r="P12" s="913">
        <v>7.0554935334784323</v>
      </c>
      <c r="Q12" s="913">
        <v>6.9029017629627489</v>
      </c>
    </row>
    <row r="13" spans="1:19" ht="15" customHeight="1">
      <c r="A13" s="896" t="s">
        <v>1854</v>
      </c>
      <c r="B13" s="913">
        <v>4.4304117673156238</v>
      </c>
      <c r="C13" s="913">
        <v>4.5429569595930284</v>
      </c>
      <c r="D13" s="913">
        <v>4.5804043464244808</v>
      </c>
      <c r="E13" s="913">
        <v>4.2788793028078942</v>
      </c>
      <c r="F13" s="913">
        <v>4.1019449898302005</v>
      </c>
      <c r="G13" s="913">
        <v>6.5383518561071057</v>
      </c>
      <c r="H13" s="913">
        <v>6.5880030465681072</v>
      </c>
      <c r="I13" s="913">
        <v>6.8391940996369023</v>
      </c>
      <c r="J13" s="913">
        <v>6.6190860608812647</v>
      </c>
      <c r="K13" s="913">
        <v>6.8264812679839508</v>
      </c>
      <c r="L13" s="913">
        <v>6.5929119061475667</v>
      </c>
      <c r="M13" s="913">
        <v>5.9212130861163557</v>
      </c>
      <c r="N13" s="913">
        <v>5.6851553276927618</v>
      </c>
      <c r="O13" s="913">
        <v>5.6215673877361008</v>
      </c>
      <c r="P13" s="913">
        <v>5.8479798197185673</v>
      </c>
      <c r="Q13" s="913">
        <v>5.5376258161082506</v>
      </c>
    </row>
    <row r="14" spans="1:19" s="901" customFormat="1" ht="15" customHeight="1">
      <c r="A14" s="898" t="s">
        <v>1855</v>
      </c>
      <c r="B14" s="915">
        <v>100</v>
      </c>
      <c r="C14" s="915">
        <v>100</v>
      </c>
      <c r="D14" s="915">
        <v>100</v>
      </c>
      <c r="E14" s="915">
        <v>100</v>
      </c>
      <c r="F14" s="915">
        <v>100</v>
      </c>
      <c r="G14" s="915">
        <v>100</v>
      </c>
      <c r="H14" s="915">
        <v>100</v>
      </c>
      <c r="I14" s="915">
        <v>100</v>
      </c>
      <c r="J14" s="915">
        <v>100</v>
      </c>
      <c r="K14" s="915">
        <v>100</v>
      </c>
      <c r="L14" s="915">
        <v>100</v>
      </c>
      <c r="M14" s="915">
        <v>100</v>
      </c>
      <c r="N14" s="914">
        <v>100</v>
      </c>
      <c r="O14" s="914">
        <v>100</v>
      </c>
      <c r="P14" s="914">
        <v>100</v>
      </c>
      <c r="Q14" s="914">
        <v>100</v>
      </c>
    </row>
    <row r="16" spans="1:19" ht="15" customHeight="1">
      <c r="A16" s="287" t="s">
        <v>1932</v>
      </c>
    </row>
  </sheetData>
  <mergeCells count="2">
    <mergeCell ref="A2:A3"/>
    <mergeCell ref="B2:Q2"/>
  </mergeCells>
  <hyperlinks>
    <hyperlink ref="S4" location="'Content Page'!A1" display="Back to Content Page"/>
  </hyperlinks>
  <pageMargins left="0.7" right="0.7" top="0.75" bottom="0.75" header="0.3" footer="0.3"/>
  <pageSetup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7"/>
  <sheetViews>
    <sheetView zoomScaleNormal="100" workbookViewId="0">
      <selection activeCell="M5" sqref="M5"/>
    </sheetView>
  </sheetViews>
  <sheetFormatPr defaultRowHeight="14.5"/>
  <cols>
    <col min="1" max="1" width="33.81640625" customWidth="1"/>
    <col min="2" max="10" width="9.26953125" customWidth="1"/>
    <col min="12" max="12" width="9.1796875" style="499"/>
  </cols>
  <sheetData>
    <row r="1" spans="1:33">
      <c r="A1" s="140" t="s">
        <v>936</v>
      </c>
      <c r="B1" s="57"/>
      <c r="C1" s="57"/>
      <c r="D1" s="57"/>
      <c r="E1" s="57"/>
      <c r="F1" s="57"/>
      <c r="G1" s="57"/>
      <c r="H1" s="57"/>
      <c r="I1" s="57"/>
      <c r="J1" s="57"/>
    </row>
    <row r="2" spans="1:33">
      <c r="A2" s="57"/>
      <c r="B2" s="57"/>
      <c r="C2" s="57"/>
      <c r="D2" s="57"/>
      <c r="E2" s="57"/>
      <c r="F2" s="57"/>
      <c r="G2" s="57"/>
      <c r="H2" s="57"/>
      <c r="I2" s="57"/>
      <c r="J2" s="57"/>
    </row>
    <row r="3" spans="1:33">
      <c r="A3" s="742" t="s">
        <v>16</v>
      </c>
      <c r="B3" s="741">
        <v>2020</v>
      </c>
      <c r="C3" s="741">
        <v>2025</v>
      </c>
      <c r="D3" s="741">
        <v>2030</v>
      </c>
      <c r="E3" s="741">
        <v>2035</v>
      </c>
      <c r="F3" s="741">
        <v>2040</v>
      </c>
      <c r="G3" s="741">
        <v>2045</v>
      </c>
      <c r="H3" s="378">
        <v>2050</v>
      </c>
      <c r="I3" s="378">
        <v>2055</v>
      </c>
      <c r="J3" s="378">
        <v>2060</v>
      </c>
      <c r="N3" s="283"/>
      <c r="O3" s="283"/>
      <c r="P3" s="283"/>
      <c r="Q3" s="283"/>
      <c r="R3" s="283"/>
      <c r="S3" s="283"/>
      <c r="T3" s="283"/>
      <c r="U3" s="283"/>
      <c r="V3" s="283"/>
      <c r="W3" s="283"/>
      <c r="X3" s="283"/>
      <c r="Y3" s="283"/>
      <c r="Z3" s="283"/>
      <c r="AA3" s="283"/>
      <c r="AB3" s="283"/>
      <c r="AC3" s="283"/>
      <c r="AD3" s="283"/>
      <c r="AE3" s="283"/>
      <c r="AF3" s="283"/>
      <c r="AG3" s="283"/>
    </row>
    <row r="4" spans="1:33">
      <c r="A4" s="284" t="s">
        <v>15</v>
      </c>
      <c r="B4" s="584">
        <v>31128</v>
      </c>
      <c r="C4" s="584">
        <v>36171</v>
      </c>
      <c r="D4" s="584">
        <v>41777</v>
      </c>
      <c r="E4" s="584">
        <v>47870</v>
      </c>
      <c r="F4" s="584">
        <v>54344</v>
      </c>
      <c r="G4" s="584">
        <v>61080</v>
      </c>
      <c r="H4" s="584">
        <v>67928</v>
      </c>
      <c r="I4" s="584" t="s">
        <v>429</v>
      </c>
      <c r="J4" s="584" t="s">
        <v>429</v>
      </c>
      <c r="N4" s="283"/>
      <c r="O4" s="283"/>
      <c r="P4" s="290"/>
      <c r="Q4" s="290"/>
      <c r="R4" s="290"/>
      <c r="S4" s="290"/>
      <c r="T4" s="290"/>
      <c r="U4" s="290"/>
      <c r="V4" s="290"/>
      <c r="W4" s="290"/>
      <c r="X4" s="290"/>
      <c r="Y4" s="290"/>
      <c r="Z4" s="290"/>
      <c r="AA4" s="290"/>
      <c r="AB4" s="290"/>
      <c r="AC4" s="290"/>
      <c r="AD4" s="290"/>
      <c r="AE4" s="290"/>
      <c r="AF4" s="290"/>
      <c r="AG4" s="290"/>
    </row>
    <row r="5" spans="1:33">
      <c r="A5" s="284" t="s">
        <v>14</v>
      </c>
      <c r="B5" s="584">
        <v>2150</v>
      </c>
      <c r="C5" s="584">
        <v>2245</v>
      </c>
      <c r="D5" s="584">
        <v>2348</v>
      </c>
      <c r="E5" s="584">
        <v>2454</v>
      </c>
      <c r="F5" s="584">
        <v>2564</v>
      </c>
      <c r="G5" s="584">
        <v>2674</v>
      </c>
      <c r="H5" s="584">
        <v>2780</v>
      </c>
      <c r="I5" s="584">
        <v>2877</v>
      </c>
      <c r="J5" s="584">
        <v>2958</v>
      </c>
      <c r="M5" s="285" t="s">
        <v>13</v>
      </c>
      <c r="N5" s="283"/>
      <c r="O5" s="283"/>
      <c r="P5" s="290"/>
      <c r="Q5" s="290"/>
      <c r="R5" s="290"/>
      <c r="S5" s="290"/>
      <c r="T5" s="290"/>
      <c r="U5" s="290"/>
      <c r="V5" s="290"/>
      <c r="W5" s="290"/>
      <c r="X5" s="290"/>
      <c r="Y5" s="290"/>
      <c r="Z5" s="290"/>
      <c r="AA5" s="290"/>
      <c r="AB5" s="290"/>
      <c r="AC5" s="290"/>
      <c r="AD5" s="290"/>
      <c r="AE5" s="290"/>
      <c r="AF5" s="290"/>
      <c r="AG5" s="290"/>
    </row>
    <row r="6" spans="1:33">
      <c r="A6" s="284" t="s">
        <v>268</v>
      </c>
      <c r="B6" s="584">
        <v>81252</v>
      </c>
      <c r="C6" s="584">
        <v>92117</v>
      </c>
      <c r="D6" s="584">
        <v>103743</v>
      </c>
      <c r="E6" s="584">
        <v>115989</v>
      </c>
      <c r="F6" s="584">
        <v>128755</v>
      </c>
      <c r="G6" s="584">
        <v>141899</v>
      </c>
      <c r="H6" s="584">
        <v>155291</v>
      </c>
      <c r="I6" s="584">
        <v>168653</v>
      </c>
      <c r="J6" s="584">
        <v>181853</v>
      </c>
      <c r="N6" s="283"/>
      <c r="O6" s="283"/>
      <c r="P6" s="290"/>
      <c r="Q6" s="290"/>
      <c r="R6" s="290"/>
      <c r="S6" s="290"/>
      <c r="T6" s="290"/>
      <c r="U6" s="290"/>
      <c r="V6" s="290"/>
      <c r="W6" s="290"/>
      <c r="X6" s="290"/>
      <c r="Y6" s="290"/>
      <c r="Z6" s="290"/>
      <c r="AA6" s="290"/>
      <c r="AB6" s="290"/>
      <c r="AC6" s="290"/>
      <c r="AD6" s="290"/>
      <c r="AE6" s="290"/>
      <c r="AF6" s="290"/>
      <c r="AG6" s="290"/>
    </row>
    <row r="7" spans="1:33">
      <c r="A7" s="284" t="s">
        <v>12</v>
      </c>
      <c r="B7" s="584">
        <v>1972</v>
      </c>
      <c r="C7" s="584">
        <v>2038</v>
      </c>
      <c r="D7" s="584" t="s">
        <v>429</v>
      </c>
      <c r="E7" s="584" t="s">
        <v>429</v>
      </c>
      <c r="F7" s="584" t="s">
        <v>429</v>
      </c>
      <c r="G7" s="584" t="s">
        <v>429</v>
      </c>
      <c r="H7" s="584" t="s">
        <v>429</v>
      </c>
      <c r="I7" s="584" t="s">
        <v>429</v>
      </c>
      <c r="J7" s="584" t="s">
        <v>429</v>
      </c>
      <c r="N7" s="283"/>
      <c r="O7" s="283"/>
      <c r="P7" s="290"/>
      <c r="Q7" s="290"/>
      <c r="R7" s="290"/>
      <c r="S7" s="290"/>
      <c r="T7" s="290"/>
      <c r="U7" s="290"/>
      <c r="V7" s="290"/>
      <c r="W7" s="290"/>
      <c r="X7" s="290"/>
      <c r="Y7" s="290"/>
      <c r="Z7" s="290"/>
      <c r="AA7" s="290"/>
      <c r="AB7" s="290"/>
      <c r="AC7" s="290"/>
      <c r="AD7" s="290"/>
      <c r="AE7" s="290"/>
      <c r="AF7" s="290"/>
      <c r="AG7" s="290"/>
    </row>
    <row r="8" spans="1:33">
      <c r="A8" s="284" t="s">
        <v>11</v>
      </c>
      <c r="B8" s="584">
        <v>26251</v>
      </c>
      <c r="C8" s="584">
        <v>29680</v>
      </c>
      <c r="D8" s="584">
        <v>33206</v>
      </c>
      <c r="E8" s="584" t="s">
        <v>429</v>
      </c>
      <c r="F8" s="584" t="s">
        <v>429</v>
      </c>
      <c r="G8" s="584" t="s">
        <v>429</v>
      </c>
      <c r="H8" s="584" t="s">
        <v>429</v>
      </c>
      <c r="I8" s="584" t="s">
        <v>429</v>
      </c>
      <c r="J8" s="584" t="s">
        <v>429</v>
      </c>
      <c r="N8" s="283"/>
      <c r="O8" s="283"/>
      <c r="P8" s="290"/>
      <c r="Q8" s="290"/>
      <c r="R8" s="290"/>
      <c r="S8" s="290"/>
      <c r="T8" s="290"/>
      <c r="U8" s="290"/>
      <c r="V8" s="290"/>
      <c r="W8" s="290"/>
      <c r="X8" s="290"/>
      <c r="Y8" s="290"/>
      <c r="Z8" s="290"/>
      <c r="AA8" s="290"/>
      <c r="AB8" s="290"/>
      <c r="AC8" s="290"/>
      <c r="AD8" s="290"/>
      <c r="AE8" s="290"/>
      <c r="AF8" s="290"/>
      <c r="AG8" s="290"/>
    </row>
    <row r="9" spans="1:33">
      <c r="A9" s="284" t="s">
        <v>10</v>
      </c>
      <c r="B9" s="584">
        <v>19104.275000000001</v>
      </c>
      <c r="C9" s="584">
        <v>22358.191999999999</v>
      </c>
      <c r="D9" s="584">
        <v>26090.974999999999</v>
      </c>
      <c r="E9" s="584">
        <v>30296.832999999999</v>
      </c>
      <c r="F9" s="584">
        <v>34928</v>
      </c>
      <c r="G9" s="584">
        <v>39918</v>
      </c>
      <c r="H9" s="584">
        <v>45180</v>
      </c>
      <c r="I9" s="584" t="s">
        <v>429</v>
      </c>
      <c r="J9" s="584" t="s">
        <v>429</v>
      </c>
      <c r="N9" s="283"/>
      <c r="O9" s="283"/>
      <c r="P9" s="290"/>
      <c r="Q9" s="290"/>
      <c r="R9" s="290"/>
      <c r="S9" s="290"/>
      <c r="T9" s="290"/>
      <c r="U9" s="290"/>
      <c r="V9" s="290"/>
      <c r="W9" s="290"/>
      <c r="X9" s="290"/>
      <c r="Y9" s="290"/>
      <c r="Z9" s="290"/>
      <c r="AA9" s="290"/>
      <c r="AB9" s="290"/>
      <c r="AC9" s="290"/>
      <c r="AD9" s="290"/>
      <c r="AE9" s="290"/>
      <c r="AF9" s="290"/>
      <c r="AG9" s="290"/>
    </row>
    <row r="10" spans="1:33">
      <c r="A10" s="284" t="s">
        <v>9</v>
      </c>
      <c r="B10" s="584">
        <v>1263</v>
      </c>
      <c r="C10" s="584">
        <v>1256</v>
      </c>
      <c r="D10" s="584">
        <v>1239</v>
      </c>
      <c r="E10" s="584">
        <v>1208</v>
      </c>
      <c r="F10" s="584">
        <v>1165</v>
      </c>
      <c r="G10" s="584">
        <v>1113</v>
      </c>
      <c r="H10" s="584">
        <v>1055</v>
      </c>
      <c r="I10" s="584">
        <v>993</v>
      </c>
      <c r="J10" s="609" t="s">
        <v>429</v>
      </c>
      <c r="N10" s="283"/>
      <c r="O10" s="283"/>
      <c r="P10" s="290"/>
      <c r="Q10" s="290"/>
      <c r="R10" s="290"/>
      <c r="S10" s="290"/>
      <c r="T10" s="290"/>
      <c r="U10" s="290"/>
      <c r="V10" s="290"/>
      <c r="W10" s="290"/>
      <c r="X10" s="290"/>
      <c r="Y10" s="290"/>
      <c r="Z10" s="290"/>
      <c r="AA10" s="290"/>
      <c r="AB10" s="290"/>
      <c r="AC10" s="290"/>
      <c r="AD10" s="290"/>
      <c r="AE10" s="290"/>
      <c r="AF10" s="290"/>
      <c r="AG10" s="283"/>
    </row>
    <row r="11" spans="1:33">
      <c r="A11" s="284" t="s">
        <v>7</v>
      </c>
      <c r="B11" s="584">
        <f>+[7]Q14_2020!$B$4/1000</f>
        <v>29310.473999999998</v>
      </c>
      <c r="C11" s="584">
        <f>+[7]Q19_2025!$B$4/1000</f>
        <v>33164.995999999999</v>
      </c>
      <c r="D11" s="584">
        <f>+[7]Q24_2030!$B$4/1000</f>
        <v>37228.722000000002</v>
      </c>
      <c r="E11" s="584">
        <f>+[7]Q29_2035!$B$4/1000</f>
        <v>41553.733999999997</v>
      </c>
      <c r="F11" s="584">
        <f>+[7]Q34_2040!$B$4/1000</f>
        <v>46181.057999999997</v>
      </c>
      <c r="G11" s="584" t="s">
        <v>429</v>
      </c>
      <c r="H11" s="584" t="s">
        <v>429</v>
      </c>
      <c r="I11" s="584" t="s">
        <v>429</v>
      </c>
      <c r="J11" s="584" t="s">
        <v>429</v>
      </c>
      <c r="N11" s="283"/>
      <c r="O11" s="283"/>
      <c r="P11" s="290"/>
      <c r="Q11" s="290"/>
      <c r="R11" s="290"/>
      <c r="S11" s="290"/>
      <c r="T11" s="290"/>
      <c r="U11" s="290"/>
      <c r="V11" s="290"/>
      <c r="W11" s="290"/>
      <c r="X11" s="290"/>
      <c r="Y11" s="290"/>
      <c r="Z11" s="290"/>
      <c r="AA11" s="290"/>
      <c r="AB11" s="290"/>
      <c r="AC11" s="290"/>
      <c r="AD11" s="290"/>
      <c r="AE11" s="290"/>
      <c r="AF11" s="290"/>
      <c r="AG11" s="290"/>
    </row>
    <row r="12" spans="1:33">
      <c r="A12" s="284" t="s">
        <v>6</v>
      </c>
      <c r="B12" s="584">
        <v>2609</v>
      </c>
      <c r="C12" s="584">
        <v>2830</v>
      </c>
      <c r="D12" s="584">
        <v>3042</v>
      </c>
      <c r="E12" s="584">
        <v>3239</v>
      </c>
      <c r="F12" s="584">
        <v>3420</v>
      </c>
      <c r="G12" s="584">
        <v>3588</v>
      </c>
      <c r="H12" s="584">
        <v>3744</v>
      </c>
      <c r="I12" s="584">
        <v>3884</v>
      </c>
      <c r="J12" s="584">
        <v>4005</v>
      </c>
      <c r="N12" s="283"/>
      <c r="O12" s="283"/>
      <c r="P12" s="290"/>
      <c r="Q12" s="290"/>
      <c r="R12" s="290"/>
      <c r="S12" s="290"/>
      <c r="T12" s="290"/>
      <c r="U12" s="290"/>
      <c r="V12" s="290"/>
      <c r="W12" s="290"/>
      <c r="X12" s="290"/>
      <c r="Y12" s="290"/>
      <c r="Z12" s="290"/>
      <c r="AA12" s="290"/>
      <c r="AB12" s="290"/>
      <c r="AC12" s="290"/>
      <c r="AD12" s="290"/>
      <c r="AE12" s="290"/>
      <c r="AF12" s="290"/>
      <c r="AG12" s="290"/>
    </row>
    <row r="13" spans="1:33">
      <c r="A13" s="284" t="s">
        <v>5</v>
      </c>
      <c r="B13" s="584">
        <v>96</v>
      </c>
      <c r="C13" s="584">
        <v>97</v>
      </c>
      <c r="D13" s="584">
        <v>98</v>
      </c>
      <c r="E13" s="584">
        <v>99</v>
      </c>
      <c r="F13" s="584">
        <v>100</v>
      </c>
      <c r="G13" s="584">
        <v>100</v>
      </c>
      <c r="H13" s="584">
        <v>100</v>
      </c>
      <c r="I13" s="584">
        <v>99</v>
      </c>
      <c r="J13" s="584">
        <v>98</v>
      </c>
      <c r="N13" s="283"/>
      <c r="O13" s="283"/>
      <c r="P13" s="283"/>
      <c r="Q13" s="283"/>
      <c r="R13" s="283"/>
      <c r="S13" s="283"/>
      <c r="T13" s="283"/>
      <c r="U13" s="283"/>
      <c r="V13" s="283"/>
      <c r="W13" s="283"/>
      <c r="X13" s="283"/>
      <c r="Y13" s="283"/>
      <c r="Z13" s="283"/>
      <c r="AA13" s="283"/>
      <c r="AB13" s="283"/>
      <c r="AC13" s="283"/>
      <c r="AD13" s="283"/>
      <c r="AE13" s="283"/>
      <c r="AF13" s="283"/>
      <c r="AG13" s="283"/>
    </row>
    <row r="14" spans="1:33">
      <c r="A14" s="284" t="s">
        <v>4</v>
      </c>
      <c r="B14" s="584">
        <v>58913.63</v>
      </c>
      <c r="C14" s="584">
        <v>62379.447</v>
      </c>
      <c r="D14" s="584">
        <v>65480.375999999997</v>
      </c>
      <c r="E14" s="584">
        <v>68268.745999999999</v>
      </c>
      <c r="F14" s="584">
        <v>70668.112999999998</v>
      </c>
      <c r="G14" s="584">
        <v>72520.160000000003</v>
      </c>
      <c r="H14" s="584">
        <v>73767.835999999996</v>
      </c>
      <c r="I14" s="584">
        <v>74531.37</v>
      </c>
      <c r="J14" s="584">
        <v>74869.289999999994</v>
      </c>
      <c r="K14" s="499"/>
      <c r="M14" s="499"/>
      <c r="N14" s="499"/>
      <c r="O14" s="283"/>
      <c r="P14" s="290"/>
      <c r="Q14" s="290"/>
      <c r="R14" s="290"/>
      <c r="S14" s="290"/>
      <c r="T14" s="290"/>
      <c r="U14" s="290"/>
      <c r="V14" s="290"/>
      <c r="W14" s="290"/>
      <c r="X14" s="290"/>
      <c r="Y14" s="290"/>
      <c r="Z14" s="290"/>
      <c r="AA14" s="290"/>
      <c r="AB14" s="290"/>
      <c r="AC14" s="290"/>
      <c r="AD14" s="290"/>
      <c r="AE14" s="290"/>
      <c r="AF14" s="290"/>
      <c r="AG14" s="290"/>
    </row>
    <row r="15" spans="1:33">
      <c r="A15" s="284" t="s">
        <v>3</v>
      </c>
      <c r="B15" s="584">
        <v>1185</v>
      </c>
      <c r="C15" s="584">
        <v>1247</v>
      </c>
      <c r="D15" s="584">
        <v>1303</v>
      </c>
      <c r="E15" s="584" t="s">
        <v>429</v>
      </c>
      <c r="F15" s="584" t="s">
        <v>429</v>
      </c>
      <c r="G15" s="584" t="s">
        <v>429</v>
      </c>
      <c r="H15" s="584" t="s">
        <v>429</v>
      </c>
      <c r="I15" s="584" t="s">
        <v>429</v>
      </c>
      <c r="J15" s="584" t="s">
        <v>429</v>
      </c>
      <c r="K15" s="499"/>
      <c r="M15" s="499"/>
      <c r="N15" s="499"/>
      <c r="O15" s="283"/>
      <c r="P15" s="290"/>
      <c r="Q15" s="290"/>
      <c r="R15" s="290"/>
      <c r="S15" s="290"/>
      <c r="T15" s="290"/>
      <c r="U15" s="290"/>
      <c r="V15" s="290"/>
      <c r="W15" s="290"/>
      <c r="X15" s="290"/>
      <c r="Y15" s="290"/>
      <c r="Z15" s="290"/>
      <c r="AA15" s="290"/>
      <c r="AB15" s="290"/>
      <c r="AC15" s="290"/>
      <c r="AD15" s="290"/>
      <c r="AE15" s="290"/>
      <c r="AF15" s="290"/>
      <c r="AG15" s="290"/>
    </row>
    <row r="16" spans="1:33">
      <c r="A16" s="284" t="s">
        <v>79</v>
      </c>
      <c r="B16" s="584">
        <v>55761.393221237995</v>
      </c>
      <c r="C16" s="584">
        <v>63820.965688384931</v>
      </c>
      <c r="D16" s="584">
        <v>73045.442843179655</v>
      </c>
      <c r="E16" s="584">
        <v>83603.196263250589</v>
      </c>
      <c r="F16" s="584">
        <v>95686.933412632672</v>
      </c>
      <c r="G16" s="584">
        <v>109517.21507253294</v>
      </c>
      <c r="H16" s="584">
        <v>125346.48117022814</v>
      </c>
      <c r="I16" s="584">
        <v>143463.65848832551</v>
      </c>
      <c r="J16" s="584">
        <v>187932</v>
      </c>
      <c r="N16" s="283"/>
      <c r="O16" s="283"/>
      <c r="P16" s="290"/>
      <c r="Q16" s="290"/>
      <c r="R16" s="290"/>
      <c r="S16" s="290"/>
      <c r="T16" s="290"/>
      <c r="U16" s="290"/>
      <c r="V16" s="290"/>
      <c r="W16" s="290"/>
      <c r="X16" s="290"/>
      <c r="Y16" s="290"/>
      <c r="Z16" s="290"/>
      <c r="AA16" s="290"/>
      <c r="AB16" s="290"/>
      <c r="AC16" s="290"/>
      <c r="AD16" s="290"/>
      <c r="AE16" s="290"/>
      <c r="AF16" s="290"/>
      <c r="AG16" s="290"/>
    </row>
    <row r="17" spans="1:33">
      <c r="A17" s="284" t="s">
        <v>2</v>
      </c>
      <c r="B17" s="584">
        <v>17885</v>
      </c>
      <c r="C17" s="584">
        <v>20574</v>
      </c>
      <c r="D17" s="584">
        <v>23576</v>
      </c>
      <c r="E17" s="584">
        <v>26923</v>
      </c>
      <c r="F17" s="584" t="s">
        <v>429</v>
      </c>
      <c r="G17" s="584" t="s">
        <v>429</v>
      </c>
      <c r="H17" s="584" t="s">
        <v>429</v>
      </c>
      <c r="I17" s="584" t="s">
        <v>429</v>
      </c>
      <c r="J17" s="584" t="s">
        <v>429</v>
      </c>
      <c r="N17" s="283"/>
      <c r="O17" s="283"/>
      <c r="P17" s="290"/>
      <c r="Q17" s="290"/>
      <c r="R17" s="290"/>
      <c r="S17" s="290"/>
      <c r="T17" s="290"/>
      <c r="U17" s="290"/>
      <c r="V17" s="290"/>
      <c r="W17" s="290"/>
      <c r="X17" s="290"/>
      <c r="Y17" s="290"/>
      <c r="Z17" s="290"/>
      <c r="AA17" s="290"/>
      <c r="AB17" s="290"/>
      <c r="AC17" s="290"/>
      <c r="AD17" s="290"/>
      <c r="AE17" s="290"/>
      <c r="AF17" s="290"/>
      <c r="AG17" s="290"/>
    </row>
    <row r="18" spans="1:33">
      <c r="A18" s="284" t="s">
        <v>1</v>
      </c>
      <c r="B18" s="584">
        <v>17118</v>
      </c>
      <c r="C18" s="584">
        <v>18748</v>
      </c>
      <c r="D18" s="584">
        <v>20292</v>
      </c>
      <c r="E18" s="584">
        <v>21801</v>
      </c>
      <c r="F18" s="584">
        <v>23313</v>
      </c>
      <c r="G18" s="584">
        <v>24820</v>
      </c>
      <c r="H18" s="584">
        <v>26254</v>
      </c>
      <c r="I18" s="584">
        <v>27550</v>
      </c>
      <c r="J18" s="584">
        <v>28690</v>
      </c>
      <c r="N18" s="283"/>
      <c r="O18" s="283"/>
      <c r="P18" s="290"/>
      <c r="Q18" s="290"/>
      <c r="R18" s="290"/>
      <c r="S18" s="290"/>
      <c r="T18" s="290"/>
      <c r="U18" s="290"/>
      <c r="V18" s="290"/>
      <c r="W18" s="290"/>
      <c r="X18" s="290"/>
      <c r="Y18" s="290"/>
      <c r="Z18" s="290"/>
      <c r="AA18" s="290"/>
      <c r="AB18" s="290"/>
      <c r="AC18" s="290"/>
      <c r="AD18" s="290"/>
      <c r="AE18" s="290"/>
      <c r="AF18" s="290"/>
      <c r="AG18" s="290"/>
    </row>
    <row r="19" spans="1:33">
      <c r="A19" s="284" t="s">
        <v>49</v>
      </c>
      <c r="B19" s="584">
        <f>SUM(B4:B18)</f>
        <v>345998.772221238</v>
      </c>
      <c r="C19" s="584">
        <f>SUM(C4:C18)</f>
        <v>388726.60068838496</v>
      </c>
      <c r="D19" s="584" t="s">
        <v>429</v>
      </c>
      <c r="E19" s="584" t="s">
        <v>429</v>
      </c>
      <c r="F19" s="584" t="s">
        <v>429</v>
      </c>
      <c r="G19" s="584" t="s">
        <v>429</v>
      </c>
      <c r="H19" s="584" t="s">
        <v>429</v>
      </c>
      <c r="I19" s="584" t="s">
        <v>429</v>
      </c>
      <c r="J19" s="584" t="s">
        <v>429</v>
      </c>
    </row>
    <row r="20" spans="1:33">
      <c r="A20" s="57"/>
      <c r="B20" s="57"/>
      <c r="C20" s="57"/>
      <c r="D20" s="57"/>
      <c r="E20" s="57"/>
      <c r="F20" s="57"/>
      <c r="G20" s="57"/>
      <c r="H20" s="57"/>
      <c r="I20" s="57"/>
      <c r="J20" s="57"/>
    </row>
    <row r="21" spans="1:33" ht="15" customHeight="1">
      <c r="A21" s="136" t="s">
        <v>35</v>
      </c>
      <c r="C21" s="390"/>
      <c r="D21" s="390"/>
      <c r="E21" s="390"/>
      <c r="F21" s="390"/>
      <c r="G21" s="390"/>
      <c r="H21" s="390"/>
      <c r="I21" s="390"/>
      <c r="J21" s="390"/>
    </row>
    <row r="22" spans="1:33" s="499" customFormat="1">
      <c r="A22" s="289"/>
      <c r="C22" s="134"/>
      <c r="E22" s="289"/>
      <c r="F22" s="289"/>
      <c r="G22" s="289"/>
      <c r="H22" s="289"/>
      <c r="I22" s="289"/>
      <c r="J22" s="289"/>
    </row>
    <row r="23" spans="1:33" ht="15" customHeight="1">
      <c r="A23" s="390" t="s">
        <v>1141</v>
      </c>
      <c r="C23" s="131"/>
      <c r="D23" s="131"/>
      <c r="E23" s="131"/>
      <c r="F23" s="131"/>
      <c r="G23" s="131"/>
      <c r="H23" s="131"/>
      <c r="I23" s="131"/>
      <c r="J23" s="131"/>
    </row>
    <row r="24" spans="1:33">
      <c r="A24" s="289"/>
      <c r="B24" s="131"/>
      <c r="C24" s="131"/>
      <c r="D24" s="131"/>
      <c r="E24" s="131"/>
      <c r="F24" s="131"/>
      <c r="G24" s="131"/>
      <c r="H24" s="131"/>
      <c r="I24" s="131"/>
      <c r="J24" s="131"/>
    </row>
    <row r="25" spans="1:33">
      <c r="A25" s="167" t="s">
        <v>431</v>
      </c>
      <c r="B25" s="131"/>
      <c r="C25" s="131"/>
      <c r="D25" s="131"/>
      <c r="E25" s="131"/>
      <c r="F25" s="131"/>
      <c r="G25" s="131"/>
      <c r="H25" s="131"/>
      <c r="I25" s="131"/>
      <c r="J25" s="131"/>
    </row>
    <row r="26" spans="1:33">
      <c r="B26" s="131"/>
      <c r="C26" s="131"/>
      <c r="D26" s="131"/>
      <c r="E26" s="131"/>
      <c r="F26" s="131"/>
      <c r="G26" s="131"/>
      <c r="H26" s="131"/>
      <c r="I26" s="131"/>
      <c r="J26" s="131"/>
    </row>
    <row r="27" spans="1:33">
      <c r="B27" s="131"/>
      <c r="C27" s="131"/>
      <c r="D27" s="131"/>
      <c r="E27" s="131"/>
      <c r="F27" s="131"/>
      <c r="G27" s="131"/>
      <c r="H27" s="131"/>
      <c r="I27" s="131"/>
      <c r="J27" s="131"/>
    </row>
  </sheetData>
  <hyperlinks>
    <hyperlink ref="M5" location="Content!B5" display="Back to Content Page"/>
  </hyperlinks>
  <pageMargins left="0.7" right="0.7" top="0.75" bottom="0.75" header="0.3" footer="0.3"/>
  <pageSetup orientation="portrait" r:id="rId1"/>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
  <sheetViews>
    <sheetView topLeftCell="B1" zoomScale="84" zoomScaleNormal="84" workbookViewId="0">
      <selection activeCell="A9" sqref="A9"/>
    </sheetView>
  </sheetViews>
  <sheetFormatPr defaultColWidth="9.1796875" defaultRowHeight="15" customHeight="1"/>
  <cols>
    <col min="1" max="1" width="54.26953125" style="289" customWidth="1"/>
    <col min="2" max="17" width="14.7265625" style="289" customWidth="1"/>
    <col min="18" max="21" width="21.7265625" style="289" bestFit="1" customWidth="1"/>
    <col min="22" max="25" width="18.7265625" style="289" bestFit="1" customWidth="1"/>
    <col min="26" max="16384" width="9.1796875" style="289"/>
  </cols>
  <sheetData>
    <row r="1" spans="1:19" s="136" customFormat="1" ht="15" customHeight="1">
      <c r="A1" s="136" t="s">
        <v>2006</v>
      </c>
    </row>
    <row r="2" spans="1:19" s="136" customFormat="1" ht="15" customHeight="1">
      <c r="A2" s="1163" t="s">
        <v>1888</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c r="S3" s="7"/>
    </row>
    <row r="4" spans="1:19" ht="15" customHeight="1">
      <c r="A4" s="896" t="s">
        <v>1889</v>
      </c>
      <c r="B4" s="897">
        <v>6380790</v>
      </c>
      <c r="C4" s="897">
        <v>6822466</v>
      </c>
      <c r="D4" s="897">
        <v>7512354</v>
      </c>
      <c r="E4" s="897">
        <v>8442113</v>
      </c>
      <c r="F4" s="897">
        <v>9352717</v>
      </c>
      <c r="G4" s="897">
        <v>12415409.670754645</v>
      </c>
      <c r="H4" s="897">
        <v>14547611.888251195</v>
      </c>
      <c r="I4" s="897">
        <v>16425607.123801146</v>
      </c>
      <c r="J4" s="897">
        <v>20917944.183727518</v>
      </c>
      <c r="K4" s="897">
        <v>24938715.492980164</v>
      </c>
      <c r="L4" s="897">
        <v>28631522.081204377</v>
      </c>
      <c r="M4" s="897">
        <v>34547932.630347595</v>
      </c>
      <c r="N4" s="897">
        <v>40823281.317148998</v>
      </c>
      <c r="O4" s="897">
        <v>49001703.271469563</v>
      </c>
      <c r="P4" s="897">
        <v>51156889.828573033</v>
      </c>
      <c r="Q4" s="897">
        <v>55614177.474009745</v>
      </c>
      <c r="S4" s="285" t="s">
        <v>13</v>
      </c>
    </row>
    <row r="5" spans="1:19" ht="15" customHeight="1">
      <c r="A5" s="896" t="s">
        <v>1890</v>
      </c>
      <c r="B5" s="897">
        <v>952274</v>
      </c>
      <c r="C5" s="897">
        <v>1079295</v>
      </c>
      <c r="D5" s="897">
        <v>1372744</v>
      </c>
      <c r="E5" s="897">
        <v>1858769</v>
      </c>
      <c r="F5" s="897">
        <v>2361721</v>
      </c>
      <c r="G5" s="897">
        <v>3245799.514905022</v>
      </c>
      <c r="H5" s="897">
        <v>4158288.1981867356</v>
      </c>
      <c r="I5" s="897">
        <v>4968233.729626325</v>
      </c>
      <c r="J5" s="897">
        <v>5275677.382247352</v>
      </c>
      <c r="K5" s="897">
        <v>6599152.4266805723</v>
      </c>
      <c r="L5" s="897">
        <v>6451836.091570491</v>
      </c>
      <c r="M5" s="897">
        <v>7293791.5194238164</v>
      </c>
      <c r="N5" s="897">
        <v>9055182.0907961465</v>
      </c>
      <c r="O5" s="897">
        <v>11580483.934404923</v>
      </c>
      <c r="P5" s="897">
        <v>10996641.156460566</v>
      </c>
      <c r="Q5" s="897">
        <v>12447517.939814163</v>
      </c>
      <c r="S5" s="499"/>
    </row>
    <row r="6" spans="1:19" ht="15" customHeight="1">
      <c r="A6" s="896" t="s">
        <v>1891</v>
      </c>
      <c r="B6" s="897">
        <v>1370938</v>
      </c>
      <c r="C6" s="897">
        <v>1587743</v>
      </c>
      <c r="D6" s="897">
        <v>1795412</v>
      </c>
      <c r="E6" s="897">
        <v>2320538</v>
      </c>
      <c r="F6" s="897">
        <v>3153367</v>
      </c>
      <c r="G6" s="897">
        <v>4455757.4529335015</v>
      </c>
      <c r="H6" s="897">
        <v>6434173.333565549</v>
      </c>
      <c r="I6" s="897">
        <v>8793914.595539242</v>
      </c>
      <c r="J6" s="897">
        <v>10549126.416177357</v>
      </c>
      <c r="K6" s="897">
        <v>9548210.6243127473</v>
      </c>
      <c r="L6" s="897">
        <v>13304403.733489892</v>
      </c>
      <c r="M6" s="897">
        <v>18984202.778612204</v>
      </c>
      <c r="N6" s="897">
        <v>18821243.144448701</v>
      </c>
      <c r="O6" s="897">
        <v>19891688.269196484</v>
      </c>
      <c r="P6" s="897">
        <v>25834998.342180535</v>
      </c>
      <c r="Q6" s="897">
        <v>27093236.863361169</v>
      </c>
    </row>
    <row r="7" spans="1:19" ht="15" customHeight="1">
      <c r="A7" s="896" t="s">
        <v>1892</v>
      </c>
      <c r="B7" s="897">
        <v>1089613</v>
      </c>
      <c r="C7" s="897">
        <v>1547644</v>
      </c>
      <c r="D7" s="897">
        <v>1836223</v>
      </c>
      <c r="E7" s="897">
        <v>2247385</v>
      </c>
      <c r="F7" s="897">
        <v>2745596</v>
      </c>
      <c r="G7" s="897">
        <v>3232803.9481996577</v>
      </c>
      <c r="H7" s="897">
        <v>3984226.7325936179</v>
      </c>
      <c r="I7" s="897">
        <v>5064729.0807026122</v>
      </c>
      <c r="J7" s="897">
        <v>6110225.6882450096</v>
      </c>
      <c r="K7" s="897">
        <v>6554600.2206929382</v>
      </c>
      <c r="L7" s="897">
        <v>8217681.1058130851</v>
      </c>
      <c r="M7" s="897">
        <v>10951622.024137288</v>
      </c>
      <c r="N7" s="897">
        <v>13076462.7903757</v>
      </c>
      <c r="O7" s="897">
        <v>12524114.813166818</v>
      </c>
      <c r="P7" s="897">
        <v>15476677.294996079</v>
      </c>
      <c r="Q7" s="897">
        <v>19645875.806492351</v>
      </c>
    </row>
    <row r="8" spans="1:19" ht="15" customHeight="1">
      <c r="A8" s="896" t="s">
        <v>1893</v>
      </c>
      <c r="B8" s="897">
        <v>-1640826</v>
      </c>
      <c r="C8" s="897">
        <v>-1936874</v>
      </c>
      <c r="D8" s="897">
        <v>-2072225</v>
      </c>
      <c r="E8" s="897">
        <v>-2761744</v>
      </c>
      <c r="F8" s="897">
        <v>-3641808</v>
      </c>
      <c r="G8" s="897">
        <v>4236940.9976670807</v>
      </c>
      <c r="H8" s="897">
        <v>5825864.8697474785</v>
      </c>
      <c r="I8" s="897">
        <v>8482052.7298041973</v>
      </c>
      <c r="J8" s="897">
        <v>10088034.153374728</v>
      </c>
      <c r="K8" s="897">
        <v>9913855.1368590575</v>
      </c>
      <c r="L8" s="897">
        <v>12769424.96216552</v>
      </c>
      <c r="M8" s="897">
        <v>19014968.021726277</v>
      </c>
      <c r="N8" s="897">
        <v>20341955.433299031</v>
      </c>
      <c r="O8" s="897">
        <v>22044762.942005731</v>
      </c>
      <c r="P8" s="897">
        <v>23746790.52910566</v>
      </c>
      <c r="Q8" s="897">
        <v>23937127.24640261</v>
      </c>
    </row>
    <row r="9" spans="1:19" s="136" customFormat="1" ht="15" customHeight="1">
      <c r="A9" s="898" t="s">
        <v>1857</v>
      </c>
      <c r="B9" s="899">
        <v>8152789</v>
      </c>
      <c r="C9" s="899">
        <v>9100274</v>
      </c>
      <c r="D9" s="899">
        <v>10444508</v>
      </c>
      <c r="E9" s="899">
        <v>12107061</v>
      </c>
      <c r="F9" s="899">
        <v>13971593</v>
      </c>
      <c r="G9" s="899">
        <v>19112829.589125745</v>
      </c>
      <c r="H9" s="899">
        <v>23298435.282849617</v>
      </c>
      <c r="I9" s="899">
        <v>26770431.799865127</v>
      </c>
      <c r="J9" s="899">
        <v>32764939.517022509</v>
      </c>
      <c r="K9" s="899">
        <v>37726823.627807364</v>
      </c>
      <c r="L9" s="899">
        <v>43836018.049912326</v>
      </c>
      <c r="M9" s="899">
        <v>52762580.930794626</v>
      </c>
      <c r="N9" s="899">
        <v>61434213.909470499</v>
      </c>
      <c r="O9" s="899">
        <v>70953227.346232057</v>
      </c>
      <c r="P9" s="899">
        <v>79718416.093104556</v>
      </c>
      <c r="Q9" s="899">
        <v>90863680.837274805</v>
      </c>
    </row>
    <row r="11" spans="1:19" ht="15" customHeight="1">
      <c r="A11" s="289" t="s">
        <v>2004</v>
      </c>
    </row>
  </sheetData>
  <mergeCells count="2">
    <mergeCell ref="A2:A3"/>
    <mergeCell ref="B2:Q2"/>
  </mergeCells>
  <hyperlinks>
    <hyperlink ref="S4" location="'Content Page'!A1" display="Back to Content Page"/>
  </hyperlinks>
  <pageMargins left="0.7" right="0.7" top="0.75" bottom="0.75" header="0.3" footer="0.3"/>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
  <sheetViews>
    <sheetView zoomScale="95" zoomScaleNormal="95" workbookViewId="0">
      <selection activeCell="A9" sqref="A9"/>
    </sheetView>
  </sheetViews>
  <sheetFormatPr defaultColWidth="9.1796875" defaultRowHeight="15" customHeight="1"/>
  <cols>
    <col min="1" max="1" width="53.7265625" style="289" customWidth="1"/>
    <col min="2" max="17" width="9.7265625" style="289" customWidth="1"/>
    <col min="18" max="21" width="21.7265625" style="289" bestFit="1" customWidth="1"/>
    <col min="22" max="25" width="18.7265625" style="289" bestFit="1" customWidth="1"/>
    <col min="26" max="16384" width="9.1796875" style="289"/>
  </cols>
  <sheetData>
    <row r="1" spans="1:19" s="136" customFormat="1" ht="15" customHeight="1">
      <c r="A1" s="136" t="s">
        <v>2007</v>
      </c>
    </row>
    <row r="2" spans="1:19" s="136" customFormat="1" ht="15" customHeight="1">
      <c r="A2" s="1163" t="s">
        <v>1888</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c r="S3" s="7"/>
    </row>
    <row r="4" spans="1:19" ht="15" customHeight="1">
      <c r="A4" s="896" t="s">
        <v>1889</v>
      </c>
      <c r="B4" s="907">
        <v>78.265118844606434</v>
      </c>
      <c r="C4" s="907">
        <v>74.969896510808354</v>
      </c>
      <c r="D4" s="907">
        <v>71.926355937493653</v>
      </c>
      <c r="E4" s="907">
        <v>69.728838402647838</v>
      </c>
      <c r="F4" s="907">
        <v>66.940949396393094</v>
      </c>
      <c r="G4" s="907">
        <v>64.958511835518067</v>
      </c>
      <c r="H4" s="907">
        <v>62.440295717884297</v>
      </c>
      <c r="I4" s="907">
        <v>61.357273751123806</v>
      </c>
      <c r="J4" s="907">
        <v>63.842462376162565</v>
      </c>
      <c r="K4" s="907">
        <v>66.103406263437847</v>
      </c>
      <c r="L4" s="907">
        <v>65.315061346594277</v>
      </c>
      <c r="M4" s="907">
        <v>65.478094552770187</v>
      </c>
      <c r="N4" s="913">
        <v>66.450400712062844</v>
      </c>
      <c r="O4" s="913">
        <v>69.061979425340098</v>
      </c>
      <c r="P4" s="913">
        <v>64.171984763001305</v>
      </c>
      <c r="Q4" s="913">
        <v>61.206168362921154</v>
      </c>
      <c r="S4" s="285" t="s">
        <v>13</v>
      </c>
    </row>
    <row r="5" spans="1:19" ht="15" customHeight="1">
      <c r="A5" s="896" t="s">
        <v>1890</v>
      </c>
      <c r="B5" s="907">
        <v>11.680346443407281</v>
      </c>
      <c r="C5" s="907">
        <v>11.860027511259551</v>
      </c>
      <c r="D5" s="907">
        <v>13.143213639168069</v>
      </c>
      <c r="E5" s="907">
        <v>15.352768107800893</v>
      </c>
      <c r="F5" s="907">
        <v>16.903734599197097</v>
      </c>
      <c r="G5" s="907">
        <v>16.982307615779305</v>
      </c>
      <c r="H5" s="907">
        <v>17.847929046324083</v>
      </c>
      <c r="I5" s="907">
        <v>18.558661163064823</v>
      </c>
      <c r="J5" s="907">
        <v>16.1015935326432</v>
      </c>
      <c r="K5" s="907">
        <v>17.49193754497934</v>
      </c>
      <c r="L5" s="907">
        <v>14.718116239993186</v>
      </c>
      <c r="M5" s="907">
        <v>13.823795937864801</v>
      </c>
      <c r="N5" s="913">
        <v>14.739640201370314</v>
      </c>
      <c r="O5" s="913">
        <v>16.321292726961349</v>
      </c>
      <c r="P5" s="913">
        <v>13.794354799545181</v>
      </c>
      <c r="Q5" s="913">
        <v>13.699112588346571</v>
      </c>
      <c r="S5" s="499"/>
    </row>
    <row r="6" spans="1:19" ht="15" customHeight="1">
      <c r="A6" s="896" t="s">
        <v>1891</v>
      </c>
      <c r="B6" s="907">
        <v>16.815570720645415</v>
      </c>
      <c r="C6" s="907">
        <v>17.447199941452311</v>
      </c>
      <c r="D6" s="907">
        <v>17.190010290575678</v>
      </c>
      <c r="E6" s="907">
        <v>19.166815133747157</v>
      </c>
      <c r="F6" s="907">
        <v>22.569845829319533</v>
      </c>
      <c r="G6" s="907">
        <v>23.312913622526132</v>
      </c>
      <c r="H6" s="907">
        <v>27.616332407961558</v>
      </c>
      <c r="I6" s="907">
        <v>32.849356563548398</v>
      </c>
      <c r="J6" s="907">
        <v>32.19638605069521</v>
      </c>
      <c r="K6" s="907">
        <v>25.308811360612488</v>
      </c>
      <c r="L6" s="907">
        <v>30.350392953897646</v>
      </c>
      <c r="M6" s="907">
        <v>35.980428636560816</v>
      </c>
      <c r="N6" s="913">
        <v>30.636418937798567</v>
      </c>
      <c r="O6" s="913">
        <v>28.034930916011142</v>
      </c>
      <c r="P6" s="913">
        <v>32.407816924018384</v>
      </c>
      <c r="Q6" s="913">
        <v>29.81745469004462</v>
      </c>
    </row>
    <row r="7" spans="1:19" ht="15" customHeight="1">
      <c r="A7" s="896" t="s">
        <v>1892</v>
      </c>
      <c r="B7" s="907">
        <v>13.364911075216101</v>
      </c>
      <c r="C7" s="907">
        <v>17.006564857277922</v>
      </c>
      <c r="D7" s="907">
        <v>17.580751529894943</v>
      </c>
      <c r="E7" s="907">
        <v>18.562597479272632</v>
      </c>
      <c r="F7" s="907">
        <v>19.651273838280286</v>
      </c>
      <c r="G7" s="907">
        <v>16.914313671477316</v>
      </c>
      <c r="H7" s="907">
        <v>17.10083395826361</v>
      </c>
      <c r="I7" s="907">
        <v>18.919116129939038</v>
      </c>
      <c r="J7" s="907">
        <v>18.648670738642863</v>
      </c>
      <c r="K7" s="907">
        <v>17.37384595469026</v>
      </c>
      <c r="L7" s="907">
        <v>18.746413272428882</v>
      </c>
      <c r="M7" s="907">
        <v>20.756418338408892</v>
      </c>
      <c r="N7" s="913">
        <v>21.285309859494884</v>
      </c>
      <c r="O7" s="913">
        <v>17.651226422799084</v>
      </c>
      <c r="P7" s="913">
        <v>19.414180629129149</v>
      </c>
      <c r="Q7" s="913">
        <v>21.621263441523567</v>
      </c>
    </row>
    <row r="8" spans="1:19" ht="15" customHeight="1">
      <c r="A8" s="896" t="s">
        <v>1893</v>
      </c>
      <c r="B8" s="907">
        <v>20.125947083875221</v>
      </c>
      <c r="C8" s="907">
        <v>21.283688820798144</v>
      </c>
      <c r="D8" s="907">
        <v>19.840331397132349</v>
      </c>
      <c r="E8" s="907">
        <v>22.81101912346853</v>
      </c>
      <c r="F8" s="907">
        <v>26.065803663190017</v>
      </c>
      <c r="G8" s="907">
        <v>22.168046745300813</v>
      </c>
      <c r="H8" s="907">
        <v>25.005391130433548</v>
      </c>
      <c r="I8" s="907">
        <v>31.684407607676057</v>
      </c>
      <c r="J8" s="907">
        <v>30.789112698143846</v>
      </c>
      <c r="K8" s="907">
        <v>26.278001123719935</v>
      </c>
      <c r="L8" s="907">
        <v>29.129983812914002</v>
      </c>
      <c r="M8" s="907">
        <v>36.038737465604683</v>
      </c>
      <c r="N8" s="913">
        <v>33.111769710726584</v>
      </c>
      <c r="O8" s="913">
        <v>31.069429491111666</v>
      </c>
      <c r="P8" s="913">
        <v>29.78833711569402</v>
      </c>
      <c r="Q8" s="913">
        <v>26.343999082835897</v>
      </c>
    </row>
    <row r="9" spans="1:19" s="136" customFormat="1" ht="15" customHeight="1">
      <c r="A9" s="898" t="s">
        <v>1857</v>
      </c>
      <c r="B9" s="908">
        <v>100</v>
      </c>
      <c r="C9" s="908">
        <v>100</v>
      </c>
      <c r="D9" s="908">
        <v>100</v>
      </c>
      <c r="E9" s="908">
        <v>100</v>
      </c>
      <c r="F9" s="908">
        <v>100</v>
      </c>
      <c r="G9" s="908">
        <v>100</v>
      </c>
      <c r="H9" s="908">
        <v>100</v>
      </c>
      <c r="I9" s="908">
        <v>100</v>
      </c>
      <c r="J9" s="908">
        <v>100</v>
      </c>
      <c r="K9" s="908">
        <v>100</v>
      </c>
      <c r="L9" s="908">
        <v>100</v>
      </c>
      <c r="M9" s="908">
        <v>100</v>
      </c>
      <c r="N9" s="914">
        <v>100</v>
      </c>
      <c r="O9" s="914">
        <v>100</v>
      </c>
      <c r="P9" s="914">
        <v>100</v>
      </c>
      <c r="Q9" s="914">
        <v>100</v>
      </c>
    </row>
    <row r="11" spans="1:19" ht="15" customHeight="1">
      <c r="A11" s="287" t="s">
        <v>1935</v>
      </c>
    </row>
  </sheetData>
  <mergeCells count="2">
    <mergeCell ref="A2:A3"/>
    <mergeCell ref="B2:Q2"/>
  </mergeCells>
  <hyperlinks>
    <hyperlink ref="S4" location="'Content Page'!A1" display="Back to Content Page"/>
  </hyperlinks>
  <pageMargins left="0.7" right="0.7" top="0.75" bottom="0.75" header="0.3" footer="0.3"/>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topLeftCell="B1" zoomScale="96" zoomScaleNormal="96" workbookViewId="0">
      <selection activeCell="A9" sqref="A9"/>
    </sheetView>
  </sheetViews>
  <sheetFormatPr defaultColWidth="9.1796875" defaultRowHeight="15" customHeight="1"/>
  <cols>
    <col min="1" max="1" width="53.81640625" style="289" customWidth="1"/>
    <col min="2" max="17" width="9.7265625" style="289" customWidth="1"/>
    <col min="18" max="16384" width="9.1796875" style="289"/>
  </cols>
  <sheetData>
    <row r="1" spans="1:19" s="136" customFormat="1" ht="15" customHeight="1">
      <c r="A1" s="136" t="s">
        <v>2008</v>
      </c>
    </row>
    <row r="2" spans="1:19" s="136" customFormat="1" ht="15" customHeight="1">
      <c r="A2" s="1163" t="s">
        <v>1845</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c r="S3" s="7"/>
    </row>
    <row r="4" spans="1:19" ht="15" customHeight="1">
      <c r="A4" s="896" t="s">
        <v>66</v>
      </c>
      <c r="B4" s="913">
        <v>4.4949070115962115</v>
      </c>
      <c r="C4" s="913">
        <v>4.9607086070024167</v>
      </c>
      <c r="D4" s="913">
        <v>5.027853978429178</v>
      </c>
      <c r="E4" s="913">
        <v>3.1747452516119665</v>
      </c>
      <c r="F4" s="913">
        <v>5.8854424949214206</v>
      </c>
      <c r="G4" s="913">
        <v>4.3748682082666051</v>
      </c>
      <c r="H4" s="913">
        <v>2.1556291674985459</v>
      </c>
      <c r="I4" s="913">
        <v>2.3090477743074302</v>
      </c>
      <c r="J4" s="913">
        <v>7.4849389542411444</v>
      </c>
      <c r="K4" s="913">
        <v>4.899756321172319</v>
      </c>
      <c r="L4" s="913">
        <v>2.6751200199841065</v>
      </c>
      <c r="M4" s="913">
        <v>3.2526114054879542</v>
      </c>
      <c r="N4" s="913">
        <v>3.3216471933113354</v>
      </c>
      <c r="O4" s="913">
        <v>3.3073730499575902</v>
      </c>
      <c r="P4" s="913">
        <v>3.3405892628814513</v>
      </c>
      <c r="Q4" s="913">
        <v>2.2662798960207766</v>
      </c>
      <c r="S4" s="285" t="s">
        <v>13</v>
      </c>
    </row>
    <row r="5" spans="1:19" ht="15" customHeight="1">
      <c r="A5" s="896" t="s">
        <v>1846</v>
      </c>
      <c r="B5" s="913">
        <v>14.366175780269558</v>
      </c>
      <c r="C5" s="913">
        <v>13.981488440534662</v>
      </c>
      <c r="D5" s="913">
        <v>16.87417700304286</v>
      </c>
      <c r="E5" s="913">
        <v>17.062618067973204</v>
      </c>
      <c r="F5" s="913">
        <v>15.957937668589082</v>
      </c>
      <c r="G5" s="913">
        <v>16.093861890167787</v>
      </c>
      <c r="H5" s="913">
        <v>-13.833392376312943</v>
      </c>
      <c r="I5" s="913">
        <v>9.1796683576942115</v>
      </c>
      <c r="J5" s="913">
        <v>-9.7913692569685082</v>
      </c>
      <c r="K5" s="913">
        <v>18.460373145337968</v>
      </c>
      <c r="L5" s="913">
        <v>7.2302477309264361</v>
      </c>
      <c r="M5" s="913">
        <v>6.0579951520792577</v>
      </c>
      <c r="N5" s="913">
        <v>6.7338036823123844</v>
      </c>
      <c r="O5" s="913">
        <v>3.9697460501191983</v>
      </c>
      <c r="P5" s="913">
        <v>9.3247829101892279</v>
      </c>
      <c r="Q5" s="913">
        <v>8.9960964816541207</v>
      </c>
      <c r="S5" s="499"/>
    </row>
    <row r="6" spans="1:19" ht="15" customHeight="1">
      <c r="A6" s="896" t="s">
        <v>1847</v>
      </c>
      <c r="B6" s="913">
        <v>4.8401621752141892</v>
      </c>
      <c r="C6" s="913">
        <v>4.9954834203657583</v>
      </c>
      <c r="D6" s="913">
        <v>7.4352980336582135</v>
      </c>
      <c r="E6" s="913">
        <v>8.9625453376326334</v>
      </c>
      <c r="F6" s="913">
        <v>9.3840465977036018</v>
      </c>
      <c r="G6" s="913">
        <v>9.5761068141141408</v>
      </c>
      <c r="H6" s="913">
        <v>8.2287775749305041</v>
      </c>
      <c r="I6" s="913">
        <v>11.447178148870378</v>
      </c>
      <c r="J6" s="913">
        <v>11.36628443997698</v>
      </c>
      <c r="K6" s="913">
        <v>4.4887654525406617</v>
      </c>
      <c r="L6" s="913">
        <v>8.9277921793411821</v>
      </c>
      <c r="M6" s="913">
        <v>6.7110417992944633</v>
      </c>
      <c r="N6" s="913">
        <v>4.1878160507347957</v>
      </c>
      <c r="O6" s="913">
        <v>6.5869837547063241</v>
      </c>
      <c r="P6" s="913">
        <v>6.7704234608982858</v>
      </c>
      <c r="Q6" s="913">
        <v>6.4592387195481678</v>
      </c>
    </row>
    <row r="7" spans="1:19" ht="15" customHeight="1">
      <c r="A7" s="896" t="s">
        <v>1848</v>
      </c>
      <c r="B7" s="913">
        <v>5.685497750108496</v>
      </c>
      <c r="C7" s="913">
        <v>5.50665961030343</v>
      </c>
      <c r="D7" s="913">
        <v>5.5458506565387466</v>
      </c>
      <c r="E7" s="913">
        <v>6.6442601570615238</v>
      </c>
      <c r="F7" s="913">
        <v>7.0548812086861403</v>
      </c>
      <c r="G7" s="913">
        <v>8.4485554769429143</v>
      </c>
      <c r="H7" s="913">
        <v>-2.9998375852205044</v>
      </c>
      <c r="I7" s="913">
        <v>3.854303691941908</v>
      </c>
      <c r="J7" s="913">
        <v>5.1259809786590012</v>
      </c>
      <c r="K7" s="913">
        <v>4.2174150827968759</v>
      </c>
      <c r="L7" s="913">
        <v>7.811759557499883</v>
      </c>
      <c r="M7" s="913">
        <v>-3.0845011995163247</v>
      </c>
      <c r="N7" s="913">
        <v>3.1526762503352899</v>
      </c>
      <c r="O7" s="913">
        <v>8.1984047163056886</v>
      </c>
      <c r="P7" s="913">
        <v>6.7616617012850071</v>
      </c>
      <c r="Q7" s="913">
        <v>3.2274857269702721</v>
      </c>
    </row>
    <row r="8" spans="1:19" ht="15" customHeight="1">
      <c r="A8" s="896" t="s">
        <v>1849</v>
      </c>
      <c r="B8" s="913">
        <v>0.79842981492264187</v>
      </c>
      <c r="C8" s="913">
        <v>7.5902241481134354</v>
      </c>
      <c r="D8" s="913">
        <v>11.840309914333758</v>
      </c>
      <c r="E8" s="913">
        <v>13.729143342449163</v>
      </c>
      <c r="F8" s="913">
        <v>12.927898729291627</v>
      </c>
      <c r="G8" s="913">
        <v>10.050267523216718</v>
      </c>
      <c r="H8" s="913">
        <v>18.965808253211122</v>
      </c>
      <c r="I8" s="913">
        <v>13.081092117759468</v>
      </c>
      <c r="J8" s="913">
        <v>9.7255856837110457</v>
      </c>
      <c r="K8" s="913">
        <v>-3.9568176899924481</v>
      </c>
      <c r="L8" s="913">
        <v>10.311476383285196</v>
      </c>
      <c r="M8" s="913">
        <v>22.634812131979444</v>
      </c>
      <c r="N8" s="913">
        <v>3.2523588151942846</v>
      </c>
      <c r="O8" s="913">
        <v>14.719566420620282</v>
      </c>
      <c r="P8" s="913">
        <v>14.026976457482192</v>
      </c>
      <c r="Q8" s="913">
        <v>16.664258060990605</v>
      </c>
    </row>
    <row r="9" spans="1:19" ht="15" customHeight="1">
      <c r="A9" s="896" t="s">
        <v>1850</v>
      </c>
      <c r="B9" s="913">
        <v>4.3208335816436829</v>
      </c>
      <c r="C9" s="913">
        <v>6.1849112521054224</v>
      </c>
      <c r="D9" s="913">
        <v>8.0010342116953552</v>
      </c>
      <c r="E9" s="913">
        <v>8.5306481277906983</v>
      </c>
      <c r="F9" s="913">
        <v>5.3977665347023418</v>
      </c>
      <c r="G9" s="913">
        <v>6.4500646753852209</v>
      </c>
      <c r="H9" s="913">
        <v>8.2064157643033866</v>
      </c>
      <c r="I9" s="913">
        <v>11.461681209205949</v>
      </c>
      <c r="J9" s="913">
        <v>5.9859790677173237</v>
      </c>
      <c r="K9" s="913">
        <v>2.2601275556870775</v>
      </c>
      <c r="L9" s="913">
        <v>9.0141779002826325</v>
      </c>
      <c r="M9" s="913">
        <v>10.056150198050446</v>
      </c>
      <c r="N9" s="913">
        <v>4.2445969295534951</v>
      </c>
      <c r="O9" s="913">
        <v>4.3578845016764944</v>
      </c>
      <c r="P9" s="913">
        <v>8.9146118345627201</v>
      </c>
      <c r="Q9" s="913">
        <v>7.0055832855136799</v>
      </c>
    </row>
    <row r="10" spans="1:19" ht="15" customHeight="1">
      <c r="A10" s="896" t="s">
        <v>1851</v>
      </c>
      <c r="B10" s="913">
        <v>4.5958983431092264</v>
      </c>
      <c r="C10" s="913">
        <v>5.6035604423958887</v>
      </c>
      <c r="D10" s="913">
        <v>6.770985503146477</v>
      </c>
      <c r="E10" s="913">
        <v>7.0408369118027565</v>
      </c>
      <c r="F10" s="913">
        <v>10.443555734331582</v>
      </c>
      <c r="G10" s="913">
        <v>9.340686503926392</v>
      </c>
      <c r="H10" s="913">
        <v>7.7040187010399563</v>
      </c>
      <c r="I10" s="913">
        <v>5.9408786101090101</v>
      </c>
      <c r="J10" s="913">
        <v>4.6201626880102253</v>
      </c>
      <c r="K10" s="913">
        <v>12.650640526063</v>
      </c>
      <c r="L10" s="913">
        <v>15.32826853149119</v>
      </c>
      <c r="M10" s="913">
        <v>5.7162522689156816</v>
      </c>
      <c r="N10" s="913">
        <v>10.979176699052147</v>
      </c>
      <c r="O10" s="913">
        <v>12.786566936013898</v>
      </c>
      <c r="P10" s="913">
        <v>10.603590092004282</v>
      </c>
      <c r="Q10" s="913">
        <v>9.5292204909542306</v>
      </c>
    </row>
    <row r="11" spans="1:19" ht="15" customHeight="1">
      <c r="A11" s="896" t="s">
        <v>1852</v>
      </c>
      <c r="B11" s="913">
        <v>4.8353906853254358</v>
      </c>
      <c r="C11" s="913">
        <v>4.5460193183984359</v>
      </c>
      <c r="D11" s="913">
        <v>7.5032465068701697</v>
      </c>
      <c r="E11" s="913">
        <v>7.0402181632261289</v>
      </c>
      <c r="F11" s="913">
        <v>6.9504363498891166</v>
      </c>
      <c r="G11" s="913">
        <v>7.9277307392490428</v>
      </c>
      <c r="H11" s="913">
        <v>6.0339367773809585</v>
      </c>
      <c r="I11" s="913">
        <v>6.4174859834322575</v>
      </c>
      <c r="J11" s="913">
        <v>7.2386241208689768</v>
      </c>
      <c r="K11" s="913">
        <v>6.8425838894597319</v>
      </c>
      <c r="L11" s="913">
        <v>9.4292108391801861</v>
      </c>
      <c r="M11" s="913">
        <v>6.2689311900266063</v>
      </c>
      <c r="N11" s="913">
        <v>6.0825180237347638</v>
      </c>
      <c r="O11" s="913">
        <v>6.0880469746402071</v>
      </c>
      <c r="P11" s="913">
        <v>5.3582720771669017</v>
      </c>
      <c r="Q11" s="913">
        <v>6.2480217343644284</v>
      </c>
    </row>
    <row r="12" spans="1:19" ht="15" customHeight="1">
      <c r="A12" s="896" t="s">
        <v>1853</v>
      </c>
      <c r="B12" s="913">
        <v>10.724377537511188</v>
      </c>
      <c r="C12" s="913">
        <v>10.49194358641887</v>
      </c>
      <c r="D12" s="913">
        <v>9.1805742578170708</v>
      </c>
      <c r="E12" s="913">
        <v>9.5593843792958211</v>
      </c>
      <c r="F12" s="913">
        <v>13.593595238337713</v>
      </c>
      <c r="G12" s="913">
        <v>11.388934753042989</v>
      </c>
      <c r="H12" s="913">
        <v>-0.51321766580670669</v>
      </c>
      <c r="I12" s="913">
        <v>8.9922463492608102</v>
      </c>
      <c r="J12" s="913">
        <v>-6.2788553008909673</v>
      </c>
      <c r="K12" s="913">
        <v>-0.92887476857166007</v>
      </c>
      <c r="L12" s="913">
        <v>-5.0159774695098776</v>
      </c>
      <c r="M12" s="913">
        <v>15.605825248699247</v>
      </c>
      <c r="N12" s="913">
        <v>9.2140875739710566</v>
      </c>
      <c r="O12" s="913">
        <v>7.9067697455299992</v>
      </c>
      <c r="P12" s="913">
        <v>3.8775697483039551</v>
      </c>
      <c r="Q12" s="913">
        <v>4.5384916614947173</v>
      </c>
    </row>
    <row r="13" spans="1:19" ht="15" customHeight="1">
      <c r="A13" s="896" t="s">
        <v>1854</v>
      </c>
      <c r="B13" s="913">
        <v>4.1666851292425662</v>
      </c>
      <c r="C13" s="913">
        <v>7.8012714469795696</v>
      </c>
      <c r="D13" s="913">
        <v>6.4751399231900422</v>
      </c>
      <c r="E13" s="913">
        <v>4.4098095383313023</v>
      </c>
      <c r="F13" s="913">
        <v>5.0048027462839855</v>
      </c>
      <c r="G13" s="913">
        <v>5.0459557199411478</v>
      </c>
      <c r="H13" s="913">
        <v>7.30314525487141</v>
      </c>
      <c r="I13" s="913">
        <v>9.4999474404159514</v>
      </c>
      <c r="J13" s="913">
        <v>7.4121346456304167</v>
      </c>
      <c r="K13" s="913">
        <v>7.3960528301888502</v>
      </c>
      <c r="L13" s="913">
        <v>5.4084096629875233</v>
      </c>
      <c r="M13" s="913">
        <v>5.3751339097927655</v>
      </c>
      <c r="N13" s="913">
        <v>8.2649760744139371</v>
      </c>
      <c r="O13" s="913">
        <v>5.8573744921750261</v>
      </c>
      <c r="P13" s="913">
        <v>5.8247303337399785</v>
      </c>
      <c r="Q13" s="913">
        <v>5.7279177715413425</v>
      </c>
    </row>
    <row r="14" spans="1:19" s="901" customFormat="1" ht="15" customHeight="1">
      <c r="A14" s="898" t="s">
        <v>1855</v>
      </c>
      <c r="B14" s="915">
        <v>4.9362287971512302</v>
      </c>
      <c r="C14" s="915">
        <v>6.0001014011592275</v>
      </c>
      <c r="D14" s="915">
        <v>7.1625515387462713</v>
      </c>
      <c r="E14" s="915">
        <v>6.8831763767292671</v>
      </c>
      <c r="F14" s="915">
        <v>7.826812044233705</v>
      </c>
      <c r="G14" s="915">
        <v>7.3668982315037113</v>
      </c>
      <c r="H14" s="915">
        <v>4.7322713121887006</v>
      </c>
      <c r="I14" s="915">
        <v>7.1167632709867377</v>
      </c>
      <c r="J14" s="915">
        <v>5.619170934097184</v>
      </c>
      <c r="K14" s="915">
        <v>4.8481193432476033</v>
      </c>
      <c r="L14" s="915">
        <v>6.5609390940517329</v>
      </c>
      <c r="M14" s="915">
        <v>7.5834072990941763</v>
      </c>
      <c r="N14" s="914">
        <v>5.5155975359282507</v>
      </c>
      <c r="O14" s="914">
        <v>6.7396078768460654</v>
      </c>
      <c r="P14" s="914">
        <v>6.9082416131996069</v>
      </c>
      <c r="Q14" s="914">
        <v>6.7428065556204047</v>
      </c>
    </row>
    <row r="15" spans="1:19" s="903" customFormat="1" ht="15" customHeight="1">
      <c r="A15" s="896" t="s">
        <v>1856</v>
      </c>
      <c r="B15" s="918">
        <v>4.9008282476024476</v>
      </c>
      <c r="C15" s="918">
        <v>5.9663193326199746</v>
      </c>
      <c r="D15" s="918">
        <v>7.1774509803921518</v>
      </c>
      <c r="E15" s="918">
        <v>6.9285254739101561</v>
      </c>
      <c r="F15" s="918">
        <v>7.8489018666271164</v>
      </c>
      <c r="G15" s="918">
        <v>7.4112069717697295</v>
      </c>
      <c r="H15" s="918">
        <v>3.4735847060908327</v>
      </c>
      <c r="I15" s="918">
        <v>31.045343757755091</v>
      </c>
      <c r="J15" s="918">
        <v>4.8464950880942439</v>
      </c>
      <c r="K15" s="918">
        <v>12.753339724200515</v>
      </c>
      <c r="L15" s="918">
        <v>3.7665165973066479</v>
      </c>
      <c r="M15" s="918">
        <v>12.135215524450487</v>
      </c>
      <c r="N15" s="913">
        <v>0.40596144342528362</v>
      </c>
      <c r="O15" s="913">
        <v>14.216661538001048</v>
      </c>
      <c r="P15" s="913">
        <v>7.6714288981522145</v>
      </c>
      <c r="Q15" s="913">
        <v>9.6288775492758418</v>
      </c>
    </row>
    <row r="16" spans="1:19" s="901" customFormat="1" ht="15" customHeight="1">
      <c r="A16" s="898" t="s">
        <v>1857</v>
      </c>
      <c r="B16" s="915">
        <v>4.9338466271368304</v>
      </c>
      <c r="C16" s="915">
        <v>5.9978288570982556</v>
      </c>
      <c r="D16" s="915">
        <v>7.1635535369594265</v>
      </c>
      <c r="E16" s="915">
        <v>6.8862265317784761</v>
      </c>
      <c r="F16" s="915">
        <v>7.8282983813669773</v>
      </c>
      <c r="G16" s="915">
        <v>7.36988016176538</v>
      </c>
      <c r="H16" s="915">
        <v>4.6605709955305485</v>
      </c>
      <c r="I16" s="915">
        <v>8.4643812417700417</v>
      </c>
      <c r="J16" s="915">
        <v>5.5665956478774916</v>
      </c>
      <c r="K16" s="915">
        <v>5.382346168458028</v>
      </c>
      <c r="L16" s="915">
        <v>6.3588860814886914</v>
      </c>
      <c r="M16" s="915">
        <v>7.9045075722513616</v>
      </c>
      <c r="N16" s="915">
        <v>5.1410136208195638</v>
      </c>
      <c r="O16" s="915">
        <v>7.2630600302156125</v>
      </c>
      <c r="P16" s="915">
        <v>6.9651343595756146</v>
      </c>
      <c r="Q16" s="915">
        <v>6.9593729261734723</v>
      </c>
    </row>
    <row r="18" spans="1:1" ht="15" customHeight="1">
      <c r="A18" s="289" t="s">
        <v>2004</v>
      </c>
    </row>
  </sheetData>
  <mergeCells count="2">
    <mergeCell ref="A2:A3"/>
    <mergeCell ref="B2:Q2"/>
  </mergeCells>
  <hyperlinks>
    <hyperlink ref="S4" location="'Content Page'!A1" display="Back to Content Page"/>
  </hyperlinks>
  <pageMargins left="0.7" right="0.7" top="0.75" bottom="0.75" header="0.3" footer="0.3"/>
  <pageSetup orientation="portrait" r:id="rId1"/>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topLeftCell="B1" zoomScale="87" zoomScaleNormal="87" workbookViewId="0">
      <selection activeCell="A9" sqref="A9"/>
    </sheetView>
  </sheetViews>
  <sheetFormatPr defaultColWidth="9.1796875" defaultRowHeight="15" customHeight="1"/>
  <cols>
    <col min="1" max="1" width="54.54296875" style="289" customWidth="1"/>
    <col min="2" max="18" width="11.7265625" style="289" customWidth="1"/>
    <col min="19" max="25" width="20.81640625" style="289" bestFit="1" customWidth="1"/>
    <col min="26" max="27" width="18.1796875" style="289" bestFit="1" customWidth="1"/>
    <col min="28" max="16384" width="9.1796875" style="289"/>
  </cols>
  <sheetData>
    <row r="1" spans="1:19" s="136" customFormat="1" ht="15" customHeight="1">
      <c r="A1" s="136" t="s">
        <v>2009</v>
      </c>
    </row>
    <row r="2" spans="1:19" s="136" customFormat="1" ht="15" customHeight="1">
      <c r="A2" s="1163" t="s">
        <v>1845</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c r="S3" s="7"/>
    </row>
    <row r="4" spans="1:19" ht="15" customHeight="1">
      <c r="A4" s="896" t="s">
        <v>66</v>
      </c>
      <c r="B4" s="897">
        <v>1719.0692697670841</v>
      </c>
      <c r="C4" s="897">
        <v>2187.4580583777788</v>
      </c>
      <c r="D4" s="897">
        <v>2707.6994597632311</v>
      </c>
      <c r="E4" s="897">
        <v>3468.4327713844064</v>
      </c>
      <c r="F4" s="897">
        <v>4445.9893114469578</v>
      </c>
      <c r="G4" s="897">
        <v>5219.258853839342</v>
      </c>
      <c r="H4" s="897">
        <v>5859.0398723506769</v>
      </c>
      <c r="I4" s="897">
        <v>6601.1676944456603</v>
      </c>
      <c r="J4" s="897">
        <v>7456.0134722953708</v>
      </c>
      <c r="K4" s="897">
        <v>8686.1604155529349</v>
      </c>
      <c r="L4" s="897">
        <v>9158.6590248825996</v>
      </c>
      <c r="M4" s="897">
        <v>11001.648120082931</v>
      </c>
      <c r="N4" s="897">
        <v>12236.693620267501</v>
      </c>
      <c r="O4" s="897">
        <v>12449.27981862972</v>
      </c>
      <c r="P4" s="897">
        <v>11325.521618406339</v>
      </c>
      <c r="Q4" s="897">
        <v>9133.907882268717</v>
      </c>
      <c r="S4" s="285" t="s">
        <v>13</v>
      </c>
    </row>
    <row r="5" spans="1:19" ht="15" customHeight="1">
      <c r="A5" s="896" t="s">
        <v>1846</v>
      </c>
      <c r="B5" s="897">
        <v>732.69178574964496</v>
      </c>
      <c r="C5" s="897">
        <v>978.81813724876326</v>
      </c>
      <c r="D5" s="897">
        <v>1167.8656396287256</v>
      </c>
      <c r="E5" s="897">
        <v>1239.5151030934851</v>
      </c>
      <c r="F5" s="897">
        <v>1930.8601926112044</v>
      </c>
      <c r="G5" s="897">
        <v>2683.2543924026395</v>
      </c>
      <c r="H5" s="897">
        <v>4606.0090946001601</v>
      </c>
      <c r="I5" s="897">
        <v>6418.1834486716007</v>
      </c>
      <c r="J5" s="897">
        <v>6953.9224820174959</v>
      </c>
      <c r="K5" s="897">
        <v>6491.0688031770796</v>
      </c>
      <c r="L5" s="897">
        <v>12428.685255084767</v>
      </c>
      <c r="M5" s="897">
        <v>17514.96951851889</v>
      </c>
      <c r="N5" s="897">
        <v>19056.999124450358</v>
      </c>
      <c r="O5" s="897">
        <v>25686.83263113688</v>
      </c>
      <c r="P5" s="897">
        <v>24449.595048295319</v>
      </c>
      <c r="Q5" s="897">
        <v>23244.173364673963</v>
      </c>
      <c r="S5" s="499"/>
    </row>
    <row r="6" spans="1:19" ht="15" customHeight="1">
      <c r="A6" s="896" t="s">
        <v>1847</v>
      </c>
      <c r="B6" s="897">
        <v>1006.2600649347903</v>
      </c>
      <c r="C6" s="897">
        <v>1279.4220857626619</v>
      </c>
      <c r="D6" s="897">
        <v>1689.6656025245688</v>
      </c>
      <c r="E6" s="897">
        <v>2253.8199074443364</v>
      </c>
      <c r="F6" s="897">
        <v>2872.0947432091089</v>
      </c>
      <c r="G6" s="897">
        <v>3520.562880282595</v>
      </c>
      <c r="H6" s="897">
        <v>4173.8786547811496</v>
      </c>
      <c r="I6" s="897">
        <v>4733.0872740322875</v>
      </c>
      <c r="J6" s="897">
        <v>5503.1344618762578</v>
      </c>
      <c r="K6" s="897">
        <v>6529.9133189960421</v>
      </c>
      <c r="L6" s="897">
        <v>7367.2981288537885</v>
      </c>
      <c r="M6" s="897">
        <v>8570.6515999107614</v>
      </c>
      <c r="N6" s="897">
        <v>9288.5547451789025</v>
      </c>
      <c r="O6" s="897">
        <v>9362.5678737712133</v>
      </c>
      <c r="P6" s="897">
        <v>11392.98676072797</v>
      </c>
      <c r="Q6" s="897">
        <v>13794.489663759688</v>
      </c>
    </row>
    <row r="7" spans="1:19" ht="15" customHeight="1">
      <c r="A7" s="896" t="s">
        <v>1848</v>
      </c>
      <c r="B7" s="897">
        <v>298.38621016007579</v>
      </c>
      <c r="C7" s="897">
        <v>403.45546690355559</v>
      </c>
      <c r="D7" s="897">
        <v>440.28889791519617</v>
      </c>
      <c r="E7" s="897">
        <v>532.69901562314681</v>
      </c>
      <c r="F7" s="897">
        <v>617.12603796355268</v>
      </c>
      <c r="G7" s="897">
        <v>811.78881318608933</v>
      </c>
      <c r="H7" s="897">
        <v>1014.8452247535603</v>
      </c>
      <c r="I7" s="897">
        <v>1156.5255981009673</v>
      </c>
      <c r="J7" s="897">
        <v>1277.3715221123255</v>
      </c>
      <c r="K7" s="897">
        <v>1472.636492350555</v>
      </c>
      <c r="L7" s="897">
        <v>1784.0269045221146</v>
      </c>
      <c r="M7" s="897">
        <v>2783.4786732785892</v>
      </c>
      <c r="N7" s="897">
        <v>2710.141740246544</v>
      </c>
      <c r="O7" s="897">
        <v>2702.3060751558601</v>
      </c>
      <c r="P7" s="897">
        <v>4293.048279189059</v>
      </c>
      <c r="Q7" s="897">
        <v>6037.581013556819</v>
      </c>
    </row>
    <row r="8" spans="1:19" ht="15" customHeight="1">
      <c r="A8" s="896" t="s">
        <v>1849</v>
      </c>
      <c r="B8" s="897">
        <v>436.86780691560296</v>
      </c>
      <c r="C8" s="897">
        <v>629.26660397317039</v>
      </c>
      <c r="D8" s="897">
        <v>910.63052832572464</v>
      </c>
      <c r="E8" s="897">
        <v>1334.1502320269592</v>
      </c>
      <c r="F8" s="897">
        <v>1912.2542894853116</v>
      </c>
      <c r="G8" s="897">
        <v>2590.2234786364743</v>
      </c>
      <c r="H8" s="897">
        <v>3690.683384814974</v>
      </c>
      <c r="I8" s="897">
        <v>5092.5156698186665</v>
      </c>
      <c r="J8" s="897">
        <v>6439.0003294324752</v>
      </c>
      <c r="K8" s="897">
        <v>8231.1716347046968</v>
      </c>
      <c r="L8" s="897">
        <v>9761.3457775043589</v>
      </c>
      <c r="M8" s="897">
        <v>10407.59979534225</v>
      </c>
      <c r="N8" s="897">
        <v>10965.294293422216</v>
      </c>
      <c r="O8" s="897">
        <v>11588.170935515271</v>
      </c>
      <c r="P8" s="897">
        <v>14326.08750194091</v>
      </c>
      <c r="Q8" s="897">
        <v>18645.636141428495</v>
      </c>
    </row>
    <row r="9" spans="1:19" ht="15" customHeight="1">
      <c r="A9" s="896" t="s">
        <v>1850</v>
      </c>
      <c r="B9" s="897">
        <v>2242.6021392714933</v>
      </c>
      <c r="C9" s="897">
        <v>2901.5231480314774</v>
      </c>
      <c r="D9" s="897">
        <v>3806.7366575524807</v>
      </c>
      <c r="E9" s="897">
        <v>5025.4524742367685</v>
      </c>
      <c r="F9" s="897">
        <v>6462.1772065278819</v>
      </c>
      <c r="G9" s="897">
        <v>8133.0383505743876</v>
      </c>
      <c r="H9" s="897">
        <v>9456.1047450366641</v>
      </c>
      <c r="I9" s="897">
        <v>11189.989995816744</v>
      </c>
      <c r="J9" s="897">
        <v>13442.807292216417</v>
      </c>
      <c r="K9" s="897">
        <v>15962.559761478426</v>
      </c>
      <c r="L9" s="897">
        <v>19189.883887742217</v>
      </c>
      <c r="M9" s="897">
        <v>24135.052371297857</v>
      </c>
      <c r="N9" s="897">
        <v>28276.149994456006</v>
      </c>
      <c r="O9" s="897">
        <v>35821.885177781682</v>
      </c>
      <c r="P9" s="897">
        <v>39170.390995334259</v>
      </c>
      <c r="Q9" s="897">
        <v>43936.112692343639</v>
      </c>
    </row>
    <row r="10" spans="1:19" ht="15" customHeight="1">
      <c r="A10" s="896" t="s">
        <v>1851</v>
      </c>
      <c r="B10" s="897">
        <v>817.55232708359961</v>
      </c>
      <c r="C10" s="897">
        <v>1142.1561308989453</v>
      </c>
      <c r="D10" s="897">
        <v>1479.3832113851433</v>
      </c>
      <c r="E10" s="897">
        <v>1555.5677448892081</v>
      </c>
      <c r="F10" s="897">
        <v>1941.579181021229</v>
      </c>
      <c r="G10" s="897">
        <v>2291.4988356847257</v>
      </c>
      <c r="H10" s="897">
        <v>2849.3449231140285</v>
      </c>
      <c r="I10" s="897">
        <v>3717.0428008590752</v>
      </c>
      <c r="J10" s="897">
        <v>4519.7775839691149</v>
      </c>
      <c r="K10" s="897">
        <v>5106.7797757674316</v>
      </c>
      <c r="L10" s="897">
        <v>7293.4751534710795</v>
      </c>
      <c r="M10" s="897">
        <v>8281.3614312227219</v>
      </c>
      <c r="N10" s="897">
        <v>9809.8995760663274</v>
      </c>
      <c r="O10" s="897">
        <v>9206.0004772311659</v>
      </c>
      <c r="P10" s="897">
        <v>9833.7853674062935</v>
      </c>
      <c r="Q10" s="897">
        <v>12596.71473001764</v>
      </c>
    </row>
    <row r="11" spans="1:19" ht="15" customHeight="1">
      <c r="A11" s="896" t="s">
        <v>1852</v>
      </c>
      <c r="B11" s="897">
        <v>1581.76554106405</v>
      </c>
      <c r="C11" s="897">
        <v>2003.7549780214474</v>
      </c>
      <c r="D11" s="897">
        <v>2471.4869026087467</v>
      </c>
      <c r="E11" s="897">
        <v>3137.2850443241268</v>
      </c>
      <c r="F11" s="897">
        <v>3945.9567884569296</v>
      </c>
      <c r="G11" s="897">
        <v>4728.0230077557599</v>
      </c>
      <c r="H11" s="897">
        <v>5554.1151487419329</v>
      </c>
      <c r="I11" s="897">
        <v>6439.8924357646201</v>
      </c>
      <c r="J11" s="897">
        <v>7676.6792620223259</v>
      </c>
      <c r="K11" s="897">
        <v>9331.0805002674806</v>
      </c>
      <c r="L11" s="897">
        <v>11073.153493658136</v>
      </c>
      <c r="M11" s="897">
        <v>10902.702942353259</v>
      </c>
      <c r="N11" s="897">
        <v>12600.299887470574</v>
      </c>
      <c r="O11" s="897">
        <v>14003.236057808192</v>
      </c>
      <c r="P11" s="897">
        <v>16272.612704717232</v>
      </c>
      <c r="Q11" s="897">
        <v>20219.426410088457</v>
      </c>
    </row>
    <row r="12" spans="1:19" ht="15" customHeight="1">
      <c r="A12" s="896" t="s">
        <v>1853</v>
      </c>
      <c r="B12" s="897" t="s">
        <v>8</v>
      </c>
      <c r="C12" s="897" t="s">
        <v>8</v>
      </c>
      <c r="D12" s="897">
        <v>826.97126538680641</v>
      </c>
      <c r="E12" s="897">
        <v>1007.8542373196843</v>
      </c>
      <c r="F12" s="897">
        <v>1124.4376391709709</v>
      </c>
      <c r="G12" s="897">
        <v>1493.4902710356237</v>
      </c>
      <c r="H12" s="897">
        <v>1586.3514021277097</v>
      </c>
      <c r="I12" s="897">
        <v>2160.8634172049337</v>
      </c>
      <c r="J12" s="897">
        <v>2677.1667052334151</v>
      </c>
      <c r="K12" s="897">
        <v>3296.3750914581401</v>
      </c>
      <c r="L12" s="897">
        <v>3905.3676122989054</v>
      </c>
      <c r="M12" s="897">
        <v>3480.9822930361033</v>
      </c>
      <c r="N12" s="897">
        <v>6484.1951583915488</v>
      </c>
      <c r="O12" s="897">
        <v>7033.9905081314546</v>
      </c>
      <c r="P12" s="897">
        <v>7955.3241580824888</v>
      </c>
      <c r="Q12" s="897">
        <v>8103.0589349033553</v>
      </c>
    </row>
    <row r="13" spans="1:19" ht="15" customHeight="1">
      <c r="A13" s="896" t="s">
        <v>1854</v>
      </c>
      <c r="B13" s="897">
        <v>1061.3505096064853</v>
      </c>
      <c r="C13" s="897">
        <v>1483.0206939805396</v>
      </c>
      <c r="D13" s="897">
        <v>910.01167648942749</v>
      </c>
      <c r="E13" s="897">
        <v>1204.5608300538947</v>
      </c>
      <c r="F13" s="897">
        <v>1530.305862777916</v>
      </c>
      <c r="G13" s="897">
        <v>2146.4249581513704</v>
      </c>
      <c r="H13" s="897">
        <v>3091.2597545535468</v>
      </c>
      <c r="I13" s="897">
        <v>3954.4499551340368</v>
      </c>
      <c r="J13" s="897">
        <v>5423.1492113838194</v>
      </c>
      <c r="K13" s="897">
        <v>7082.9030188249953</v>
      </c>
      <c r="L13" s="897">
        <v>9874.3991358429448</v>
      </c>
      <c r="M13" s="897">
        <v>10657.308580276173</v>
      </c>
      <c r="N13" s="897">
        <v>12659.345672778654</v>
      </c>
      <c r="O13" s="897">
        <v>14275.292999272471</v>
      </c>
      <c r="P13" s="897">
        <v>16734.455935000504</v>
      </c>
      <c r="Q13" s="897">
        <v>18242.245039945268</v>
      </c>
    </row>
    <row r="14" spans="1:19" s="901" customFormat="1" ht="15" customHeight="1">
      <c r="A14" s="898" t="s">
        <v>1855</v>
      </c>
      <c r="B14" s="900">
        <v>9898.4462949215558</v>
      </c>
      <c r="C14" s="900">
        <v>13011.733852114583</v>
      </c>
      <c r="D14" s="900">
        <v>16410.739841580053</v>
      </c>
      <c r="E14" s="900">
        <v>20759.337360396017</v>
      </c>
      <c r="F14" s="900">
        <v>26782.781252671062</v>
      </c>
      <c r="G14" s="900">
        <v>33617.56384154901</v>
      </c>
      <c r="H14" s="900">
        <v>41881.632204874404</v>
      </c>
      <c r="I14" s="900">
        <v>51463.718289848592</v>
      </c>
      <c r="J14" s="900">
        <v>61369.022322559016</v>
      </c>
      <c r="K14" s="900">
        <v>72190.648812577783</v>
      </c>
      <c r="L14" s="900">
        <v>91836.294373860903</v>
      </c>
      <c r="M14" s="900">
        <v>107735.75532531954</v>
      </c>
      <c r="N14" s="900">
        <v>124087.57381272865</v>
      </c>
      <c r="O14" s="900">
        <v>142129.56255443391</v>
      </c>
      <c r="P14" s="900">
        <v>155753.80836910036</v>
      </c>
      <c r="Q14" s="900">
        <v>173953.34587298604</v>
      </c>
    </row>
    <row r="15" spans="1:19" s="903" customFormat="1" ht="15" customHeight="1">
      <c r="A15" s="896" t="s">
        <v>1856</v>
      </c>
      <c r="B15" s="902">
        <v>1304.5585014233047</v>
      </c>
      <c r="C15" s="902">
        <v>1776.027523729615</v>
      </c>
      <c r="D15" s="902">
        <v>2036.3097261357739</v>
      </c>
      <c r="E15" s="902">
        <v>2442.5406731345861</v>
      </c>
      <c r="F15" s="902">
        <v>2947.1268751133398</v>
      </c>
      <c r="G15" s="902">
        <v>3571.7386157856376</v>
      </c>
      <c r="H15" s="902">
        <v>4082.6060561997156</v>
      </c>
      <c r="I15" s="902">
        <v>4799.2560495037178</v>
      </c>
      <c r="J15" s="902">
        <v>5719.6808912080078</v>
      </c>
      <c r="K15" s="902">
        <v>5157.6993099314186</v>
      </c>
      <c r="L15" s="902">
        <v>5379.6210000000001</v>
      </c>
      <c r="M15" s="902">
        <v>6296.766924809991</v>
      </c>
      <c r="N15" s="902">
        <v>7185.926030526879</v>
      </c>
      <c r="O15" s="902">
        <v>9200.9102569999995</v>
      </c>
      <c r="P15" s="902">
        <v>11298.69190781838</v>
      </c>
      <c r="Q15" s="902">
        <v>9427.7260726170589</v>
      </c>
    </row>
    <row r="16" spans="1:19" s="901" customFormat="1" ht="15" customHeight="1">
      <c r="A16" s="898" t="s">
        <v>1857</v>
      </c>
      <c r="B16" s="900">
        <v>11203.00479634486</v>
      </c>
      <c r="C16" s="900">
        <v>14787.761375844198</v>
      </c>
      <c r="D16" s="900">
        <v>18447.049567715825</v>
      </c>
      <c r="E16" s="900">
        <v>23201.878033530604</v>
      </c>
      <c r="F16" s="900">
        <v>29729.908127784402</v>
      </c>
      <c r="G16" s="900">
        <v>37189.302457334648</v>
      </c>
      <c r="H16" s="900">
        <v>45964.238261074119</v>
      </c>
      <c r="I16" s="900">
        <v>56262.974339352309</v>
      </c>
      <c r="J16" s="900">
        <v>67088.703213767018</v>
      </c>
      <c r="K16" s="900">
        <v>77348.348122509196</v>
      </c>
      <c r="L16" s="900">
        <v>97215.915373860902</v>
      </c>
      <c r="M16" s="900">
        <v>114032.52225012952</v>
      </c>
      <c r="N16" s="900">
        <v>131273.49984325553</v>
      </c>
      <c r="O16" s="900">
        <v>151330.47281143392</v>
      </c>
      <c r="P16" s="900">
        <v>167052.50027691873</v>
      </c>
      <c r="Q16" s="900">
        <v>183381.07194560309</v>
      </c>
    </row>
    <row r="18" spans="1:1" ht="15" customHeight="1">
      <c r="A18" s="289" t="s">
        <v>2010</v>
      </c>
    </row>
  </sheetData>
  <mergeCells count="2">
    <mergeCell ref="A2:A3"/>
    <mergeCell ref="B2:Q2"/>
  </mergeCells>
  <hyperlinks>
    <hyperlink ref="S4" location="'Content Page'!A1" display="Back to Content Page"/>
  </hyperlinks>
  <pageMargins left="0.7" right="0.7" top="0.75" bottom="0.75" header="0.3" footer="0.3"/>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6"/>
  <sheetViews>
    <sheetView zoomScale="91" zoomScaleNormal="91" workbookViewId="0">
      <selection activeCell="A9" sqref="A9"/>
    </sheetView>
  </sheetViews>
  <sheetFormatPr defaultColWidth="9.1796875" defaultRowHeight="15" customHeight="1"/>
  <cols>
    <col min="1" max="1" width="54.26953125" style="289" customWidth="1"/>
    <col min="2" max="17" width="9.7265625" style="289" customWidth="1"/>
    <col min="18" max="25" width="20.81640625" style="289" bestFit="1" customWidth="1"/>
    <col min="26" max="27" width="18.1796875" style="289" bestFit="1" customWidth="1"/>
    <col min="28" max="16384" width="9.1796875" style="289"/>
  </cols>
  <sheetData>
    <row r="1" spans="1:19" s="136" customFormat="1" ht="15" customHeight="1">
      <c r="A1" s="136" t="s">
        <v>2011</v>
      </c>
    </row>
    <row r="2" spans="1:19" s="136" customFormat="1" ht="15" customHeight="1">
      <c r="A2" s="1163" t="s">
        <v>1845</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c r="S3" s="7"/>
    </row>
    <row r="4" spans="1:19" ht="15" customHeight="1">
      <c r="A4" s="896" t="s">
        <v>66</v>
      </c>
      <c r="B4" s="913">
        <v>17.367061643291031</v>
      </c>
      <c r="C4" s="913">
        <v>16.811426388207956</v>
      </c>
      <c r="D4" s="913">
        <v>16.499557520878525</v>
      </c>
      <c r="E4" s="913">
        <v>16.70782025057008</v>
      </c>
      <c r="F4" s="913">
        <v>16.600177813883899</v>
      </c>
      <c r="G4" s="913">
        <v>15.52539285249663</v>
      </c>
      <c r="H4" s="913">
        <v>13.989521334053384</v>
      </c>
      <c r="I4" s="913">
        <v>12.826837845775643</v>
      </c>
      <c r="J4" s="913">
        <v>12.149474099662443</v>
      </c>
      <c r="K4" s="913">
        <v>12.032251487452408</v>
      </c>
      <c r="L4" s="913">
        <v>9.972809864908271</v>
      </c>
      <c r="M4" s="913">
        <v>10.211696281204219</v>
      </c>
      <c r="N4" s="913">
        <v>9.8613368319497958</v>
      </c>
      <c r="O4" s="913">
        <v>8.7591065467902176</v>
      </c>
      <c r="P4" s="913">
        <v>7.271425165776674</v>
      </c>
      <c r="Q4" s="913">
        <v>5.2507802229558385</v>
      </c>
      <c r="S4" s="285" t="s">
        <v>13</v>
      </c>
    </row>
    <row r="5" spans="1:19" ht="15" customHeight="1">
      <c r="A5" s="896" t="s">
        <v>1846</v>
      </c>
      <c r="B5" s="913">
        <v>7.4020888119134005</v>
      </c>
      <c r="C5" s="913">
        <v>7.5225803753255525</v>
      </c>
      <c r="D5" s="913">
        <v>7.1164715966655745</v>
      </c>
      <c r="E5" s="913">
        <v>5.9708799061100644</v>
      </c>
      <c r="F5" s="913">
        <v>7.2093341404512969</v>
      </c>
      <c r="G5" s="913">
        <v>7.981703864830088</v>
      </c>
      <c r="H5" s="913">
        <v>10.997682879379491</v>
      </c>
      <c r="I5" s="913">
        <v>12.471278139142175</v>
      </c>
      <c r="J5" s="913">
        <v>11.331323555176242</v>
      </c>
      <c r="K5" s="913">
        <v>8.9915645723440853</v>
      </c>
      <c r="L5" s="913">
        <v>13.533522165526648</v>
      </c>
      <c r="M5" s="913">
        <v>16.257341367896462</v>
      </c>
      <c r="N5" s="913">
        <v>15.357701451404743</v>
      </c>
      <c r="O5" s="913">
        <v>18.072828881957005</v>
      </c>
      <c r="P5" s="913">
        <v>15.697590514355486</v>
      </c>
      <c r="Q5" s="913">
        <v>13.362303121002315</v>
      </c>
      <c r="S5" s="499"/>
    </row>
    <row r="6" spans="1:19" ht="15" customHeight="1">
      <c r="A6" s="896" t="s">
        <v>1847</v>
      </c>
      <c r="B6" s="913">
        <v>10.165838505898209</v>
      </c>
      <c r="C6" s="913">
        <v>9.8328331973585392</v>
      </c>
      <c r="D6" s="913">
        <v>10.296096451687365</v>
      </c>
      <c r="E6" s="913">
        <v>10.856897155802768</v>
      </c>
      <c r="F6" s="913">
        <v>10.723661281154934</v>
      </c>
      <c r="G6" s="913">
        <v>10.472391446555148</v>
      </c>
      <c r="H6" s="913">
        <v>9.9658930061836788</v>
      </c>
      <c r="I6" s="913">
        <v>9.1969399633642599</v>
      </c>
      <c r="J6" s="913">
        <v>8.9672839057977409</v>
      </c>
      <c r="K6" s="913">
        <v>9.0453728099176409</v>
      </c>
      <c r="L6" s="913">
        <v>8.0222075368828492</v>
      </c>
      <c r="M6" s="913">
        <v>7.9552527144129357</v>
      </c>
      <c r="N6" s="913">
        <v>7.4854834048065673</v>
      </c>
      <c r="O6" s="913">
        <v>6.5873472805388129</v>
      </c>
      <c r="P6" s="913">
        <v>7.3147404098969044</v>
      </c>
      <c r="Q6" s="913">
        <v>7.9299938696389818</v>
      </c>
    </row>
    <row r="7" spans="1:19" ht="15" customHeight="1">
      <c r="A7" s="896" t="s">
        <v>1848</v>
      </c>
      <c r="B7" s="913">
        <v>3.0144752142885722</v>
      </c>
      <c r="C7" s="913">
        <v>3.1007048829083499</v>
      </c>
      <c r="D7" s="913">
        <v>2.6829314349352602</v>
      </c>
      <c r="E7" s="913">
        <v>2.5660694576861229</v>
      </c>
      <c r="F7" s="913">
        <v>2.304189516919593</v>
      </c>
      <c r="G7" s="913">
        <v>2.4147758505414778</v>
      </c>
      <c r="H7" s="913">
        <v>2.4231272071470205</v>
      </c>
      <c r="I7" s="913">
        <v>2.2472639687387228</v>
      </c>
      <c r="J7" s="913">
        <v>2.081459788292519</v>
      </c>
      <c r="K7" s="913">
        <v>2.0399269387006496</v>
      </c>
      <c r="L7" s="913">
        <v>1.9426163878732208</v>
      </c>
      <c r="M7" s="913">
        <v>2.5836164278735323</v>
      </c>
      <c r="N7" s="913">
        <v>2.1840557091853974</v>
      </c>
      <c r="O7" s="913">
        <v>1.9012976797989574</v>
      </c>
      <c r="P7" s="913">
        <v>2.7563038901851642</v>
      </c>
      <c r="Q7" s="913">
        <v>3.4708047627696832</v>
      </c>
    </row>
    <row r="8" spans="1:19" ht="15" customHeight="1">
      <c r="A8" s="896" t="s">
        <v>1849</v>
      </c>
      <c r="B8" s="913">
        <v>4.4134987845490459</v>
      </c>
      <c r="C8" s="913">
        <v>4.8361472123940343</v>
      </c>
      <c r="D8" s="913">
        <v>5.5489913137154918</v>
      </c>
      <c r="E8" s="913">
        <v>6.4267476792019735</v>
      </c>
      <c r="F8" s="913">
        <v>7.1398644951954022</v>
      </c>
      <c r="G8" s="913">
        <v>7.7049708028965966</v>
      </c>
      <c r="H8" s="913">
        <v>8.8121765808005765</v>
      </c>
      <c r="I8" s="913">
        <v>9.895351208665355</v>
      </c>
      <c r="J8" s="913">
        <v>10.492264803549793</v>
      </c>
      <c r="K8" s="913">
        <v>11.401991490718641</v>
      </c>
      <c r="L8" s="913">
        <v>10.629071919829881</v>
      </c>
      <c r="M8" s="913">
        <v>9.6603024352643168</v>
      </c>
      <c r="N8" s="913">
        <v>8.8367384069986699</v>
      </c>
      <c r="O8" s="913">
        <v>8.153244636264283</v>
      </c>
      <c r="P8" s="913">
        <v>9.1979051118874793</v>
      </c>
      <c r="Q8" s="913">
        <v>10.718756829801258</v>
      </c>
    </row>
    <row r="9" spans="1:19" ht="15" customHeight="1">
      <c r="A9" s="896" t="s">
        <v>1850</v>
      </c>
      <c r="B9" s="913">
        <v>22.656102507946837</v>
      </c>
      <c r="C9" s="913">
        <v>22.299281410216828</v>
      </c>
      <c r="D9" s="913">
        <v>23.196618155552709</v>
      </c>
      <c r="E9" s="913">
        <v>24.208154561928175</v>
      </c>
      <c r="F9" s="913">
        <v>24.128103595975141</v>
      </c>
      <c r="G9" s="913">
        <v>24.192824884361517</v>
      </c>
      <c r="H9" s="913">
        <v>22.578166721821585</v>
      </c>
      <c r="I9" s="913">
        <v>21.743454160839388</v>
      </c>
      <c r="J9" s="913">
        <v>21.904874452065197</v>
      </c>
      <c r="K9" s="913">
        <v>22.111672389758695</v>
      </c>
      <c r="L9" s="913">
        <v>20.895751531111621</v>
      </c>
      <c r="M9" s="913">
        <v>22.402082111384015</v>
      </c>
      <c r="N9" s="913">
        <v>22.78725349012787</v>
      </c>
      <c r="O9" s="913">
        <v>25.203683550396022</v>
      </c>
      <c r="P9" s="913">
        <v>25.148913792534387</v>
      </c>
      <c r="Q9" s="913">
        <v>25.257411676590618</v>
      </c>
    </row>
    <row r="10" spans="1:19" ht="15" customHeight="1">
      <c r="A10" s="896" t="s">
        <v>1851</v>
      </c>
      <c r="B10" s="913">
        <v>8.2594005435282156</v>
      </c>
      <c r="C10" s="913">
        <v>8.7778934297317299</v>
      </c>
      <c r="D10" s="913">
        <v>9.0147258787005775</v>
      </c>
      <c r="E10" s="913">
        <v>7.4933400709449867</v>
      </c>
      <c r="F10" s="913">
        <v>7.2493560795803988</v>
      </c>
      <c r="G10" s="913">
        <v>6.816373864820596</v>
      </c>
      <c r="H10" s="913">
        <v>6.8033282685253287</v>
      </c>
      <c r="I10" s="913">
        <v>7.2226471859734938</v>
      </c>
      <c r="J10" s="913">
        <v>7.3649170426944579</v>
      </c>
      <c r="K10" s="913">
        <v>7.0740183940245682</v>
      </c>
      <c r="L10" s="913">
        <v>7.9418221338283868</v>
      </c>
      <c r="M10" s="913">
        <v>7.6867344608261874</v>
      </c>
      <c r="N10" s="913">
        <v>7.9056260628250348</v>
      </c>
      <c r="O10" s="913">
        <v>6.4771890603022007</v>
      </c>
      <c r="P10" s="913">
        <v>6.3136725004518075</v>
      </c>
      <c r="Q10" s="913">
        <v>7.2414328490210647</v>
      </c>
    </row>
    <row r="11" spans="1:19" ht="15" customHeight="1">
      <c r="A11" s="896" t="s">
        <v>1852</v>
      </c>
      <c r="B11" s="913">
        <v>15.979937597636734</v>
      </c>
      <c r="C11" s="913">
        <v>15.3996000901587</v>
      </c>
      <c r="D11" s="913">
        <v>15.060179653489577</v>
      </c>
      <c r="E11" s="913">
        <v>15.112645407985594</v>
      </c>
      <c r="F11" s="913">
        <v>14.733185292559551</v>
      </c>
      <c r="G11" s="913">
        <v>14.06414524871742</v>
      </c>
      <c r="H11" s="913">
        <v>13.261458200990353</v>
      </c>
      <c r="I11" s="913">
        <v>12.513461230093265</v>
      </c>
      <c r="J11" s="913">
        <v>12.509046048791964</v>
      </c>
      <c r="K11" s="913">
        <v>12.92560830765345</v>
      </c>
      <c r="L11" s="913">
        <v>12.057491615003419</v>
      </c>
      <c r="M11" s="913">
        <v>10.119855668558122</v>
      </c>
      <c r="N11" s="913">
        <v>10.154360747262883</v>
      </c>
      <c r="O11" s="913">
        <v>9.8524443515719131</v>
      </c>
      <c r="P11" s="913">
        <v>10.447649964458602</v>
      </c>
      <c r="Q11" s="913">
        <v>11.623476575639939</v>
      </c>
    </row>
    <row r="12" spans="1:19" ht="15" customHeight="1">
      <c r="A12" s="896" t="s">
        <v>1853</v>
      </c>
      <c r="B12" s="913" t="s">
        <v>8</v>
      </c>
      <c r="C12" s="913" t="s">
        <v>8</v>
      </c>
      <c r="D12" s="913">
        <v>5.0392076979460798</v>
      </c>
      <c r="E12" s="913">
        <v>4.8549441623432337</v>
      </c>
      <c r="F12" s="913">
        <v>4.1983602395992019</v>
      </c>
      <c r="G12" s="913">
        <v>4.4425892312570605</v>
      </c>
      <c r="H12" s="913">
        <v>3.787701955758739</v>
      </c>
      <c r="I12" s="913">
        <v>4.1988093534842239</v>
      </c>
      <c r="J12" s="913">
        <v>4.3624072926599293</v>
      </c>
      <c r="K12" s="913">
        <v>4.5662078755050777</v>
      </c>
      <c r="L12" s="913">
        <v>4.2525317892295948</v>
      </c>
      <c r="M12" s="913">
        <v>3.231037163590591</v>
      </c>
      <c r="N12" s="913">
        <v>5.2254991850976245</v>
      </c>
      <c r="O12" s="913">
        <v>4.9489989145907067</v>
      </c>
      <c r="P12" s="913">
        <v>5.1076273777076562</v>
      </c>
      <c r="Q12" s="913">
        <v>4.6581794068047948</v>
      </c>
    </row>
    <row r="13" spans="1:19" ht="15" customHeight="1">
      <c r="A13" s="896" t="s">
        <v>1854</v>
      </c>
      <c r="B13" s="913">
        <v>10.722394989918934</v>
      </c>
      <c r="C13" s="913">
        <v>11.397564005196193</v>
      </c>
      <c r="D13" s="913">
        <v>5.5452202964288171</v>
      </c>
      <c r="E13" s="913">
        <v>5.802501347426996</v>
      </c>
      <c r="F13" s="913">
        <v>5.7137675446805876</v>
      </c>
      <c r="G13" s="913">
        <v>6.3848319535234621</v>
      </c>
      <c r="H13" s="913">
        <v>7.3809438453398437</v>
      </c>
      <c r="I13" s="913">
        <v>7.6839569439234756</v>
      </c>
      <c r="J13" s="913">
        <v>8.8369490113097182</v>
      </c>
      <c r="K13" s="913">
        <v>9.8113857339247801</v>
      </c>
      <c r="L13" s="913">
        <v>10.752175055806113</v>
      </c>
      <c r="M13" s="913">
        <v>9.8920813689896168</v>
      </c>
      <c r="N13" s="913">
        <v>10.201944710341403</v>
      </c>
      <c r="O13" s="913">
        <v>10.043859097789881</v>
      </c>
      <c r="P13" s="913">
        <v>10.744171272745852</v>
      </c>
      <c r="Q13" s="913">
        <v>10.486860685775509</v>
      </c>
    </row>
    <row r="14" spans="1:19" s="901" customFormat="1" ht="15" customHeight="1">
      <c r="A14" s="898" t="s">
        <v>1855</v>
      </c>
      <c r="B14" s="915">
        <v>100</v>
      </c>
      <c r="C14" s="915">
        <v>100</v>
      </c>
      <c r="D14" s="915">
        <v>100</v>
      </c>
      <c r="E14" s="915">
        <v>100</v>
      </c>
      <c r="F14" s="915">
        <v>100</v>
      </c>
      <c r="G14" s="915">
        <v>100</v>
      </c>
      <c r="H14" s="915">
        <v>100</v>
      </c>
      <c r="I14" s="915">
        <v>100</v>
      </c>
      <c r="J14" s="915">
        <v>100</v>
      </c>
      <c r="K14" s="915">
        <v>100</v>
      </c>
      <c r="L14" s="915">
        <v>100</v>
      </c>
      <c r="M14" s="915">
        <v>100</v>
      </c>
      <c r="N14" s="915">
        <v>100</v>
      </c>
      <c r="O14" s="915">
        <v>100</v>
      </c>
      <c r="P14" s="915">
        <v>100</v>
      </c>
      <c r="Q14" s="915">
        <v>100</v>
      </c>
    </row>
    <row r="16" spans="1:19" ht="15" customHeight="1">
      <c r="A16" s="287" t="s">
        <v>1932</v>
      </c>
    </row>
  </sheetData>
  <mergeCells count="2">
    <mergeCell ref="A2:A3"/>
    <mergeCell ref="B2:Q2"/>
  </mergeCells>
  <hyperlinks>
    <hyperlink ref="S4" location="'Content Page'!A1" display="Back to Content Page"/>
  </hyperlinks>
  <pageMargins left="0.7" right="0.7" top="0.75" bottom="0.75" header="0.3" footer="0.3"/>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
  <sheetViews>
    <sheetView zoomScale="86" zoomScaleNormal="86" workbookViewId="0">
      <selection activeCell="A9" sqref="A9"/>
    </sheetView>
  </sheetViews>
  <sheetFormatPr defaultColWidth="9.1796875" defaultRowHeight="15" customHeight="1"/>
  <cols>
    <col min="1" max="1" width="53.7265625" style="289" customWidth="1"/>
    <col min="2" max="17" width="11.26953125" style="289" customWidth="1"/>
    <col min="18" max="20" width="12.26953125" style="289" customWidth="1"/>
    <col min="21" max="25" width="21.7265625" style="289" bestFit="1" customWidth="1"/>
    <col min="26" max="27" width="17.81640625" style="289" bestFit="1" customWidth="1"/>
    <col min="28" max="16384" width="9.1796875" style="289"/>
  </cols>
  <sheetData>
    <row r="1" spans="1:19" s="136" customFormat="1" ht="15" customHeight="1">
      <c r="A1" s="136" t="s">
        <v>2012</v>
      </c>
    </row>
    <row r="2" spans="1:19" s="136" customFormat="1" ht="15" customHeight="1">
      <c r="A2" s="1163" t="s">
        <v>1888</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c r="S3" s="7"/>
    </row>
    <row r="4" spans="1:19" ht="15" customHeight="1">
      <c r="A4" s="896" t="s">
        <v>1889</v>
      </c>
      <c r="B4" s="897" t="s">
        <v>8</v>
      </c>
      <c r="C4" s="897" t="s">
        <v>8</v>
      </c>
      <c r="D4" s="897" t="s">
        <v>8</v>
      </c>
      <c r="E4" s="897" t="s">
        <v>8</v>
      </c>
      <c r="F4" s="897" t="s">
        <v>8</v>
      </c>
      <c r="G4" s="897" t="s">
        <v>8</v>
      </c>
      <c r="H4" s="897" t="s">
        <v>8</v>
      </c>
      <c r="I4" s="897" t="s">
        <v>8</v>
      </c>
      <c r="J4" s="897" t="s">
        <v>8</v>
      </c>
      <c r="K4" s="897" t="s">
        <v>8</v>
      </c>
      <c r="L4" s="897">
        <v>53071.898626259303</v>
      </c>
      <c r="M4" s="897">
        <v>63586.855990908007</v>
      </c>
      <c r="N4" s="897">
        <v>69198.476030897669</v>
      </c>
      <c r="O4" s="897">
        <v>78997.092048095015</v>
      </c>
      <c r="P4" s="897">
        <v>87146.297607774919</v>
      </c>
      <c r="Q4" s="897">
        <v>92890.346533655451</v>
      </c>
      <c r="S4" s="285" t="s">
        <v>13</v>
      </c>
    </row>
    <row r="5" spans="1:19" ht="15" customHeight="1">
      <c r="A5" s="896" t="s">
        <v>1890</v>
      </c>
      <c r="B5" s="897" t="s">
        <v>8</v>
      </c>
      <c r="C5" s="897" t="s">
        <v>8</v>
      </c>
      <c r="D5" s="897" t="s">
        <v>8</v>
      </c>
      <c r="E5" s="897" t="s">
        <v>8</v>
      </c>
      <c r="F5" s="897" t="s">
        <v>8</v>
      </c>
      <c r="G5" s="897" t="s">
        <v>8</v>
      </c>
      <c r="H5" s="897" t="s">
        <v>8</v>
      </c>
      <c r="I5" s="897" t="s">
        <v>8</v>
      </c>
      <c r="J5" s="897" t="s">
        <v>8</v>
      </c>
      <c r="K5" s="897" t="s">
        <v>8</v>
      </c>
      <c r="L5" s="897">
        <v>9118.4864671378891</v>
      </c>
      <c r="M5" s="897">
        <v>11683.25187649844</v>
      </c>
      <c r="N5" s="897">
        <v>15617.94070318123</v>
      </c>
      <c r="O5" s="897">
        <v>18438.628173966012</v>
      </c>
      <c r="P5" s="897">
        <v>24262.55815352565</v>
      </c>
      <c r="Q5" s="897">
        <v>27104.825616483042</v>
      </c>
      <c r="S5" s="499"/>
    </row>
    <row r="6" spans="1:19" ht="15" customHeight="1">
      <c r="A6" s="896" t="s">
        <v>1891</v>
      </c>
      <c r="B6" s="897" t="s">
        <v>8</v>
      </c>
      <c r="C6" s="897" t="s">
        <v>8</v>
      </c>
      <c r="D6" s="897" t="s">
        <v>8</v>
      </c>
      <c r="E6" s="897" t="s">
        <v>8</v>
      </c>
      <c r="F6" s="897" t="s">
        <v>8</v>
      </c>
      <c r="G6" s="897" t="s">
        <v>8</v>
      </c>
      <c r="H6" s="897" t="s">
        <v>8</v>
      </c>
      <c r="I6" s="897" t="s">
        <v>8</v>
      </c>
      <c r="J6" s="897" t="s">
        <v>8</v>
      </c>
      <c r="K6" s="897" t="s">
        <v>8</v>
      </c>
      <c r="L6" s="897">
        <v>29045.713086370826</v>
      </c>
      <c r="M6" s="897">
        <v>33371.374582040342</v>
      </c>
      <c r="N6" s="897">
        <v>45058.847199537129</v>
      </c>
      <c r="O6" s="897">
        <v>59390.408689509153</v>
      </c>
      <c r="P6" s="897">
        <v>59684.200490443254</v>
      </c>
      <c r="Q6" s="897">
        <v>81790.256565435469</v>
      </c>
    </row>
    <row r="7" spans="1:19" ht="15" customHeight="1">
      <c r="A7" s="896" t="s">
        <v>1892</v>
      </c>
      <c r="B7" s="897" t="s">
        <v>8</v>
      </c>
      <c r="C7" s="897" t="s">
        <v>8</v>
      </c>
      <c r="D7" s="897" t="s">
        <v>8</v>
      </c>
      <c r="E7" s="897" t="s">
        <v>8</v>
      </c>
      <c r="F7" s="897" t="s">
        <v>8</v>
      </c>
      <c r="G7" s="897" t="s">
        <v>8</v>
      </c>
      <c r="H7" s="897" t="s">
        <v>8</v>
      </c>
      <c r="I7" s="897" t="s">
        <v>8</v>
      </c>
      <c r="J7" s="897" t="s">
        <v>8</v>
      </c>
      <c r="K7" s="897" t="s">
        <v>8</v>
      </c>
      <c r="L7" s="897">
        <v>35995.123674155227</v>
      </c>
      <c r="M7" s="897">
        <v>46149.246543572175</v>
      </c>
      <c r="N7" s="897">
        <v>52617.630963230928</v>
      </c>
      <c r="O7" s="897">
        <v>61262.949434021946</v>
      </c>
      <c r="P7" s="897">
        <v>64853.780928055276</v>
      </c>
      <c r="Q7" s="897">
        <v>68107.194654235544</v>
      </c>
    </row>
    <row r="8" spans="1:19" ht="15" customHeight="1">
      <c r="A8" s="896" t="s">
        <v>1893</v>
      </c>
      <c r="B8" s="897" t="s">
        <v>8</v>
      </c>
      <c r="C8" s="897" t="s">
        <v>8</v>
      </c>
      <c r="D8" s="897" t="s">
        <v>8</v>
      </c>
      <c r="E8" s="897" t="s">
        <v>8</v>
      </c>
      <c r="F8" s="897" t="s">
        <v>8</v>
      </c>
      <c r="G8" s="897" t="s">
        <v>8</v>
      </c>
      <c r="H8" s="897" t="s">
        <v>8</v>
      </c>
      <c r="I8" s="897" t="s">
        <v>8</v>
      </c>
      <c r="J8" s="897" t="s">
        <v>8</v>
      </c>
      <c r="K8" s="897" t="s">
        <v>8</v>
      </c>
      <c r="L8" s="897">
        <v>30015.361829663736</v>
      </c>
      <c r="M8" s="897">
        <v>40758.206742889444</v>
      </c>
      <c r="N8" s="897">
        <v>51219.395053591426</v>
      </c>
      <c r="O8" s="897">
        <v>66758.605534158225</v>
      </c>
      <c r="P8" s="897">
        <v>68894.336902880372</v>
      </c>
      <c r="Q8" s="897">
        <v>86511.551424206365</v>
      </c>
    </row>
    <row r="9" spans="1:19" s="136" customFormat="1" ht="15" customHeight="1">
      <c r="A9" s="898" t="s">
        <v>1857</v>
      </c>
      <c r="B9" s="899">
        <v>11203.00479634486</v>
      </c>
      <c r="C9" s="899">
        <v>14787.761375844198</v>
      </c>
      <c r="D9" s="899">
        <v>18447.049567715825</v>
      </c>
      <c r="E9" s="899">
        <v>23201.878033530604</v>
      </c>
      <c r="F9" s="899">
        <v>29729.908127784402</v>
      </c>
      <c r="G9" s="899">
        <v>37189.302457334648</v>
      </c>
      <c r="H9" s="899">
        <v>45964.238261074119</v>
      </c>
      <c r="I9" s="899">
        <v>56262.974339352309</v>
      </c>
      <c r="J9" s="899">
        <v>67088.703213767018</v>
      </c>
      <c r="K9" s="899">
        <v>77348.348122509196</v>
      </c>
      <c r="L9" s="899">
        <v>97215.860024259513</v>
      </c>
      <c r="M9" s="899">
        <v>114032.52225012952</v>
      </c>
      <c r="N9" s="899">
        <v>131273.49984325553</v>
      </c>
      <c r="O9" s="899">
        <v>151330.47281143389</v>
      </c>
      <c r="P9" s="899">
        <v>167052.50027691873</v>
      </c>
      <c r="Q9" s="899">
        <v>183381.07194560318</v>
      </c>
    </row>
    <row r="11" spans="1:19" ht="15" customHeight="1">
      <c r="A11" s="289" t="s">
        <v>2010</v>
      </c>
    </row>
  </sheetData>
  <mergeCells count="2">
    <mergeCell ref="A2:A3"/>
    <mergeCell ref="B2:Q2"/>
  </mergeCells>
  <hyperlinks>
    <hyperlink ref="S4" location="'Content Page'!A1" display="Back to Content Page"/>
  </hyperlinks>
  <pageMargins left="0.7" right="0.7" top="0.75" bottom="0.75" header="0.3" footer="0.3"/>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
  <sheetViews>
    <sheetView zoomScale="96" zoomScaleNormal="96" workbookViewId="0">
      <selection activeCell="A9" sqref="A9"/>
    </sheetView>
  </sheetViews>
  <sheetFormatPr defaultColWidth="9.1796875" defaultRowHeight="15" customHeight="1"/>
  <cols>
    <col min="1" max="1" width="54.7265625" style="289" customWidth="1"/>
    <col min="2" max="17" width="9.7265625" style="289" customWidth="1"/>
    <col min="18" max="20" width="12.26953125" style="289" customWidth="1"/>
    <col min="21" max="25" width="21.7265625" style="289" bestFit="1" customWidth="1"/>
    <col min="26" max="27" width="17.81640625" style="289" bestFit="1" customWidth="1"/>
    <col min="28" max="16384" width="9.1796875" style="289"/>
  </cols>
  <sheetData>
    <row r="1" spans="1:19" s="136" customFormat="1" ht="15" customHeight="1">
      <c r="A1" s="136" t="s">
        <v>2013</v>
      </c>
    </row>
    <row r="2" spans="1:19" s="136" customFormat="1" ht="15" customHeight="1">
      <c r="A2" s="1163" t="s">
        <v>1888</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c r="S3" s="7"/>
    </row>
    <row r="4" spans="1:19" ht="15" customHeight="1">
      <c r="A4" s="896" t="s">
        <v>1889</v>
      </c>
      <c r="B4" s="907" t="s">
        <v>8</v>
      </c>
      <c r="C4" s="907" t="s">
        <v>8</v>
      </c>
      <c r="D4" s="907" t="s">
        <v>8</v>
      </c>
      <c r="E4" s="907" t="s">
        <v>8</v>
      </c>
      <c r="F4" s="907" t="s">
        <v>8</v>
      </c>
      <c r="G4" s="907" t="s">
        <v>8</v>
      </c>
      <c r="H4" s="907" t="s">
        <v>8</v>
      </c>
      <c r="I4" s="907" t="s">
        <v>8</v>
      </c>
      <c r="J4" s="907" t="s">
        <v>8</v>
      </c>
      <c r="K4" s="907" t="s">
        <v>8</v>
      </c>
      <c r="L4" s="907">
        <v>54.591811061503336</v>
      </c>
      <c r="M4" s="907">
        <v>55.762035896593332</v>
      </c>
      <c r="N4" s="907">
        <v>52.713210292650622</v>
      </c>
      <c r="O4" s="907">
        <v>52.201708341009244</v>
      </c>
      <c r="P4" s="907">
        <v>52.167011845566336</v>
      </c>
      <c r="Q4" s="907">
        <v>50.654271756689127</v>
      </c>
      <c r="S4" s="285" t="s">
        <v>13</v>
      </c>
    </row>
    <row r="5" spans="1:19" ht="15" customHeight="1">
      <c r="A5" s="896" t="s">
        <v>1890</v>
      </c>
      <c r="B5" s="907" t="s">
        <v>8</v>
      </c>
      <c r="C5" s="907" t="s">
        <v>8</v>
      </c>
      <c r="D5" s="907" t="s">
        <v>8</v>
      </c>
      <c r="E5" s="907" t="s">
        <v>8</v>
      </c>
      <c r="F5" s="907" t="s">
        <v>8</v>
      </c>
      <c r="G5" s="907" t="s">
        <v>8</v>
      </c>
      <c r="H5" s="907" t="s">
        <v>8</v>
      </c>
      <c r="I5" s="907" t="s">
        <v>8</v>
      </c>
      <c r="J5" s="907" t="s">
        <v>8</v>
      </c>
      <c r="K5" s="907" t="s">
        <v>8</v>
      </c>
      <c r="L5" s="907">
        <v>9.3796284524587215</v>
      </c>
      <c r="M5" s="907">
        <v>10.245543679961152</v>
      </c>
      <c r="N5" s="907">
        <v>11.897253232243763</v>
      </c>
      <c r="O5" s="907">
        <v>12.184345843511345</v>
      </c>
      <c r="P5" s="907">
        <v>14.523912011676698</v>
      </c>
      <c r="Q5" s="907">
        <v>14.780601579493013</v>
      </c>
      <c r="S5" s="499"/>
    </row>
    <row r="6" spans="1:19" ht="15" customHeight="1">
      <c r="A6" s="896" t="s">
        <v>1891</v>
      </c>
      <c r="B6" s="907" t="s">
        <v>8</v>
      </c>
      <c r="C6" s="907" t="s">
        <v>8</v>
      </c>
      <c r="D6" s="907" t="s">
        <v>8</v>
      </c>
      <c r="E6" s="907" t="s">
        <v>8</v>
      </c>
      <c r="F6" s="907" t="s">
        <v>8</v>
      </c>
      <c r="G6" s="907" t="s">
        <v>8</v>
      </c>
      <c r="H6" s="907" t="s">
        <v>8</v>
      </c>
      <c r="I6" s="907" t="s">
        <v>8</v>
      </c>
      <c r="J6" s="907" t="s">
        <v>8</v>
      </c>
      <c r="K6" s="907" t="s">
        <v>8</v>
      </c>
      <c r="L6" s="907">
        <v>29.877545782265031</v>
      </c>
      <c r="M6" s="907">
        <v>29.264786855139864</v>
      </c>
      <c r="N6" s="907">
        <v>34.324404585341853</v>
      </c>
      <c r="O6" s="907">
        <v>39.245505274745867</v>
      </c>
      <c r="P6" s="907">
        <v>35.727810353934395</v>
      </c>
      <c r="Q6" s="907">
        <v>44.601253388734222</v>
      </c>
    </row>
    <row r="7" spans="1:19" ht="15" customHeight="1">
      <c r="A7" s="896" t="s">
        <v>1892</v>
      </c>
      <c r="B7" s="907" t="s">
        <v>8</v>
      </c>
      <c r="C7" s="907" t="s">
        <v>8</v>
      </c>
      <c r="D7" s="907" t="s">
        <v>8</v>
      </c>
      <c r="E7" s="907" t="s">
        <v>8</v>
      </c>
      <c r="F7" s="907" t="s">
        <v>8</v>
      </c>
      <c r="G7" s="907" t="s">
        <v>8</v>
      </c>
      <c r="H7" s="907" t="s">
        <v>8</v>
      </c>
      <c r="I7" s="907" t="s">
        <v>8</v>
      </c>
      <c r="J7" s="907" t="s">
        <v>8</v>
      </c>
      <c r="K7" s="907" t="s">
        <v>8</v>
      </c>
      <c r="L7" s="907">
        <v>37.02597874994153</v>
      </c>
      <c r="M7" s="907">
        <v>40.470249743616243</v>
      </c>
      <c r="N7" s="907">
        <v>40.082446972205318</v>
      </c>
      <c r="O7" s="907">
        <v>40.482890389405547</v>
      </c>
      <c r="P7" s="907">
        <v>38.822394648717498</v>
      </c>
      <c r="Q7" s="907">
        <v>37.139708003472883</v>
      </c>
    </row>
    <row r="8" spans="1:19" ht="15" customHeight="1">
      <c r="A8" s="896" t="s">
        <v>1893</v>
      </c>
      <c r="B8" s="907" t="s">
        <v>8</v>
      </c>
      <c r="C8" s="907" t="s">
        <v>8</v>
      </c>
      <c r="D8" s="907" t="s">
        <v>8</v>
      </c>
      <c r="E8" s="907" t="s">
        <v>8</v>
      </c>
      <c r="F8" s="907" t="s">
        <v>8</v>
      </c>
      <c r="G8" s="907" t="s">
        <v>8</v>
      </c>
      <c r="H8" s="907" t="s">
        <v>8</v>
      </c>
      <c r="I8" s="907" t="s">
        <v>8</v>
      </c>
      <c r="J8" s="907" t="s">
        <v>8</v>
      </c>
      <c r="K8" s="907" t="s">
        <v>8</v>
      </c>
      <c r="L8" s="907">
        <v>30.874964046168618</v>
      </c>
      <c r="M8" s="907">
        <v>35.742616175310594</v>
      </c>
      <c r="N8" s="907">
        <v>39.017315082441549</v>
      </c>
      <c r="O8" s="907">
        <v>44.114449848672002</v>
      </c>
      <c r="P8" s="907">
        <v>41.241128859894921</v>
      </c>
      <c r="Q8" s="907">
        <v>47.175834728389262</v>
      </c>
    </row>
    <row r="9" spans="1:19" s="136" customFormat="1" ht="15" customHeight="1">
      <c r="A9" s="898" t="s">
        <v>1857</v>
      </c>
      <c r="B9" s="908">
        <v>100</v>
      </c>
      <c r="C9" s="908">
        <v>100</v>
      </c>
      <c r="D9" s="908">
        <v>100</v>
      </c>
      <c r="E9" s="908">
        <v>100</v>
      </c>
      <c r="F9" s="908">
        <v>100</v>
      </c>
      <c r="G9" s="908">
        <v>100</v>
      </c>
      <c r="H9" s="908">
        <v>100</v>
      </c>
      <c r="I9" s="908">
        <v>100</v>
      </c>
      <c r="J9" s="908">
        <v>100</v>
      </c>
      <c r="K9" s="908">
        <v>100</v>
      </c>
      <c r="L9" s="908">
        <v>100</v>
      </c>
      <c r="M9" s="908">
        <v>100</v>
      </c>
      <c r="N9" s="908">
        <v>100</v>
      </c>
      <c r="O9" s="908">
        <v>100</v>
      </c>
      <c r="P9" s="908">
        <v>100</v>
      </c>
      <c r="Q9" s="908">
        <v>100</v>
      </c>
    </row>
    <row r="11" spans="1:19" ht="15" customHeight="1">
      <c r="A11" s="287" t="s">
        <v>1935</v>
      </c>
    </row>
  </sheetData>
  <mergeCells count="2">
    <mergeCell ref="A2:A3"/>
    <mergeCell ref="B2:Q2"/>
  </mergeCells>
  <hyperlinks>
    <hyperlink ref="S4" location="'Content Page'!A1" display="Back to Content Page"/>
  </hyperlinks>
  <pageMargins left="0.7" right="0.7" top="0.75" bottom="0.75" header="0.3" footer="0.3"/>
  <pageSetup orientation="portrait" horizontalDpi="1200" verticalDpi="1200" r:id="rId1"/>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zoomScale="93" zoomScaleNormal="93" workbookViewId="0">
      <selection activeCell="A9" sqref="A9"/>
    </sheetView>
  </sheetViews>
  <sheetFormatPr defaultColWidth="9.1796875" defaultRowHeight="15" customHeight="1"/>
  <cols>
    <col min="1" max="1" width="53.1796875" style="289" customWidth="1"/>
    <col min="2" max="17" width="9.7265625" style="289" customWidth="1"/>
    <col min="18" max="24" width="9.26953125" style="289" bestFit="1" customWidth="1"/>
    <col min="25" max="16384" width="9.1796875" style="289"/>
  </cols>
  <sheetData>
    <row r="1" spans="1:19" s="136" customFormat="1" ht="15" customHeight="1">
      <c r="A1" s="136" t="s">
        <v>2014</v>
      </c>
    </row>
    <row r="2" spans="1:19" s="136" customFormat="1" ht="15" customHeight="1">
      <c r="A2" s="1163" t="s">
        <v>1845</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c r="S3" s="7"/>
    </row>
    <row r="4" spans="1:19" ht="15" customHeight="1">
      <c r="A4" s="896" t="s">
        <v>66</v>
      </c>
      <c r="B4" s="913">
        <v>0.30039883047186322</v>
      </c>
      <c r="C4" s="913">
        <v>-3.9039095689087588</v>
      </c>
      <c r="D4" s="913">
        <v>-3.3036910733707145</v>
      </c>
      <c r="E4" s="913">
        <v>3.109367474370984</v>
      </c>
      <c r="F4" s="913">
        <v>1.9421345488147352</v>
      </c>
      <c r="G4" s="913">
        <v>-3.2271773982177479</v>
      </c>
      <c r="H4" s="913">
        <v>-1.0637896784866712</v>
      </c>
      <c r="I4" s="913">
        <v>-3.4713753266397163</v>
      </c>
      <c r="J4" s="913">
        <v>-2.3339260978357856</v>
      </c>
      <c r="K4" s="913">
        <v>0.9845840952874596</v>
      </c>
      <c r="L4" s="913">
        <v>-2.9440083481422192</v>
      </c>
      <c r="M4" s="913">
        <v>7.778760644657055</v>
      </c>
      <c r="N4" s="913">
        <v>3.3851170813133677</v>
      </c>
      <c r="O4" s="913">
        <v>-3.8431104733622163</v>
      </c>
      <c r="P4" s="913">
        <v>1.0594764790657507</v>
      </c>
      <c r="Q4" s="913">
        <v>-7.73663403425806</v>
      </c>
      <c r="S4" s="285" t="s">
        <v>13</v>
      </c>
    </row>
    <row r="5" spans="1:19" ht="15" customHeight="1">
      <c r="A5" s="896" t="s">
        <v>1846</v>
      </c>
      <c r="B5" s="913">
        <v>6.5740028389967335</v>
      </c>
      <c r="C5" s="913">
        <v>22.097586135263953</v>
      </c>
      <c r="D5" s="913">
        <v>25.225166728814699</v>
      </c>
      <c r="E5" s="913">
        <v>11.9651000206444</v>
      </c>
      <c r="F5" s="913">
        <v>23.9018017964747</v>
      </c>
      <c r="G5" s="913">
        <v>17.906121362102596</v>
      </c>
      <c r="H5" s="913">
        <v>17.825711163514697</v>
      </c>
      <c r="I5" s="913">
        <v>14.258422488336024</v>
      </c>
      <c r="J5" s="913">
        <v>13.416570478864173</v>
      </c>
      <c r="K5" s="913">
        <v>33.647090552129185</v>
      </c>
      <c r="L5" s="913">
        <v>31.201451571210129</v>
      </c>
      <c r="M5" s="913">
        <v>5.6360167613348722E-2</v>
      </c>
      <c r="N5" s="913">
        <v>0.82252595571131337</v>
      </c>
      <c r="O5" s="913">
        <v>3.5666165663312199</v>
      </c>
      <c r="P5" s="913">
        <v>-2.2947084656622252</v>
      </c>
      <c r="Q5" s="913">
        <v>0.23289478257575524</v>
      </c>
      <c r="S5" s="499"/>
    </row>
    <row r="6" spans="1:19" ht="15" customHeight="1">
      <c r="A6" s="896" t="s">
        <v>1847</v>
      </c>
      <c r="B6" s="913">
        <v>4.1521770068539041</v>
      </c>
      <c r="C6" s="913">
        <v>4.9204433873234308</v>
      </c>
      <c r="D6" s="913">
        <v>6.5362393011977957</v>
      </c>
      <c r="E6" s="913">
        <v>8.6685803777345001</v>
      </c>
      <c r="F6" s="913">
        <v>5.7769279977940187</v>
      </c>
      <c r="G6" s="913">
        <v>4.0670016347533817</v>
      </c>
      <c r="H6" s="913">
        <v>7.1206211986249599</v>
      </c>
      <c r="I6" s="913">
        <v>4.4686928632455647</v>
      </c>
      <c r="J6" s="913">
        <v>3.3547236485893706</v>
      </c>
      <c r="K6" s="913">
        <v>4.0051541375987654</v>
      </c>
      <c r="L6" s="913">
        <v>4.8261649877272816</v>
      </c>
      <c r="M6" s="913">
        <v>10.597393829925068</v>
      </c>
      <c r="N6" s="913">
        <v>4.8106951196761827</v>
      </c>
      <c r="O6" s="913">
        <v>6.2111326403547338</v>
      </c>
      <c r="P6" s="913">
        <v>6.5407438460488976</v>
      </c>
      <c r="Q6" s="913">
        <v>5.5812868105170992</v>
      </c>
    </row>
    <row r="7" spans="1:19" ht="15" customHeight="1">
      <c r="A7" s="896" t="s">
        <v>1848</v>
      </c>
      <c r="B7" s="913">
        <v>0.75487012471175774</v>
      </c>
      <c r="C7" s="913">
        <v>12.053295688414394</v>
      </c>
      <c r="D7" s="913">
        <v>-5.7261817908498926</v>
      </c>
      <c r="E7" s="913">
        <v>-0.17180828454628738</v>
      </c>
      <c r="F7" s="913">
        <v>-2.3326632396215956</v>
      </c>
      <c r="G7" s="913">
        <v>4.5192534855998474</v>
      </c>
      <c r="H7" s="913">
        <v>9.3937883481843443</v>
      </c>
      <c r="I7" s="913">
        <v>-0.2343719140382774</v>
      </c>
      <c r="J7" s="913">
        <v>-2.773232255283844</v>
      </c>
      <c r="K7" s="913">
        <v>4.8011073782448364</v>
      </c>
      <c r="L7" s="913">
        <v>5.5169203282215591</v>
      </c>
      <c r="M7" s="913">
        <v>18.507420058730133</v>
      </c>
      <c r="N7" s="913">
        <v>4.7963533780394698</v>
      </c>
      <c r="O7" s="913">
        <v>11.048950754986308</v>
      </c>
      <c r="P7" s="913">
        <v>0.30097289116358183</v>
      </c>
      <c r="Q7" s="913">
        <v>-2.2737795092572526</v>
      </c>
    </row>
    <row r="8" spans="1:19" ht="15" customHeight="1">
      <c r="A8" s="896" t="s">
        <v>1849</v>
      </c>
      <c r="B8" s="913">
        <v>5.4791178433105472</v>
      </c>
      <c r="C8" s="913">
        <v>10.282199753763848</v>
      </c>
      <c r="D8" s="913">
        <v>15.864917711355346</v>
      </c>
      <c r="E8" s="913">
        <v>19.860551782816827</v>
      </c>
      <c r="F8" s="913">
        <v>18.357315795517337</v>
      </c>
      <c r="G8" s="913">
        <v>18.606140154620249</v>
      </c>
      <c r="H8" s="913">
        <v>11.503723590230621</v>
      </c>
      <c r="I8" s="913">
        <v>16.312229423760741</v>
      </c>
      <c r="J8" s="913">
        <v>4.5846176236717326</v>
      </c>
      <c r="K8" s="913">
        <v>4.5600281892451306</v>
      </c>
      <c r="L8" s="913">
        <v>-3.1882405197200683</v>
      </c>
      <c r="M8" s="913">
        <v>2.1121501531401066</v>
      </c>
      <c r="N8" s="913">
        <v>0.62590296830077818</v>
      </c>
      <c r="O8" s="913">
        <v>-3.5002095883955349</v>
      </c>
      <c r="P8" s="913">
        <v>10.59940772556125</v>
      </c>
      <c r="Q8" s="913">
        <v>17.962191268566457</v>
      </c>
    </row>
    <row r="9" spans="1:19" ht="15" customHeight="1">
      <c r="A9" s="896" t="s">
        <v>1850</v>
      </c>
      <c r="B9" s="913">
        <v>4.8336756171172226</v>
      </c>
      <c r="C9" s="913">
        <v>9.0678387968289798</v>
      </c>
      <c r="D9" s="913">
        <v>7.2671488026384168</v>
      </c>
      <c r="E9" s="913">
        <v>8.8513779316107559</v>
      </c>
      <c r="F9" s="913">
        <v>8.0119249505753913</v>
      </c>
      <c r="G9" s="913">
        <v>6.38718071948432</v>
      </c>
      <c r="H9" s="913">
        <v>6.7721826038395534</v>
      </c>
      <c r="I9" s="913">
        <v>6.9237446868459358</v>
      </c>
      <c r="J9" s="913">
        <v>6.9929978558958936</v>
      </c>
      <c r="K9" s="913">
        <v>5.1592497436341915</v>
      </c>
      <c r="L9" s="913">
        <v>11.221981266878032</v>
      </c>
      <c r="M9" s="913">
        <v>18.11889432781885</v>
      </c>
      <c r="N9" s="913">
        <v>10.174433580145831</v>
      </c>
      <c r="O9" s="913">
        <v>18.385022224816836</v>
      </c>
      <c r="P9" s="913">
        <v>3.458974258812674</v>
      </c>
      <c r="Q9" s="913">
        <v>1.3017752171027297</v>
      </c>
    </row>
    <row r="10" spans="1:19" ht="15" customHeight="1">
      <c r="A10" s="896" t="s">
        <v>1851</v>
      </c>
      <c r="B10" s="913">
        <v>6.123603244838165</v>
      </c>
      <c r="C10" s="913">
        <v>7.0080134464914039</v>
      </c>
      <c r="D10" s="913">
        <v>6.4483678649601899</v>
      </c>
      <c r="E10" s="913">
        <v>10.103874451303469</v>
      </c>
      <c r="F10" s="913">
        <v>12.316605360011309</v>
      </c>
      <c r="G10" s="913">
        <v>17.716388678828238</v>
      </c>
      <c r="H10" s="913">
        <v>30.050791526013995</v>
      </c>
      <c r="I10" s="913">
        <v>27.617835150395706</v>
      </c>
      <c r="J10" s="913">
        <v>24.478889801030263</v>
      </c>
      <c r="K10" s="913">
        <v>16.287314548989372</v>
      </c>
      <c r="L10" s="913">
        <v>26.043486331623527</v>
      </c>
      <c r="M10" s="913">
        <v>11.824992672602349</v>
      </c>
      <c r="N10" s="913">
        <v>12.337834047605313</v>
      </c>
      <c r="O10" s="913">
        <v>-12.558280220718061</v>
      </c>
      <c r="P10" s="913">
        <v>7.0664052168520186</v>
      </c>
      <c r="Q10" s="913">
        <v>1.5103198771648749</v>
      </c>
    </row>
    <row r="11" spans="1:19" ht="15" customHeight="1">
      <c r="A11" s="896" t="s">
        <v>1852</v>
      </c>
      <c r="B11" s="913">
        <v>7.1808581979992283</v>
      </c>
      <c r="C11" s="913">
        <v>2.1628627791533432</v>
      </c>
      <c r="D11" s="913">
        <v>4.4670060816990116</v>
      </c>
      <c r="E11" s="913">
        <v>4.4218747786714232</v>
      </c>
      <c r="F11" s="913">
        <v>4.4862769808426037</v>
      </c>
      <c r="G11" s="913">
        <v>4.0495959681023095</v>
      </c>
      <c r="H11" s="913">
        <v>4.4496123144775623</v>
      </c>
      <c r="I11" s="913">
        <v>4.4785055211556681</v>
      </c>
      <c r="J11" s="913">
        <v>6.2415812107381043</v>
      </c>
      <c r="K11" s="913">
        <v>4.6640024800700672</v>
      </c>
      <c r="L11" s="913">
        <v>4.1580679989345271</v>
      </c>
      <c r="M11" s="913">
        <v>-6.0699990823448502</v>
      </c>
      <c r="N11" s="913">
        <v>8.2253056527320894</v>
      </c>
      <c r="O11" s="913">
        <v>-1.5901769765288094</v>
      </c>
      <c r="P11" s="913">
        <v>6.1180099593595401</v>
      </c>
      <c r="Q11" s="913">
        <v>6.1357909405276132</v>
      </c>
    </row>
    <row r="12" spans="1:19" ht="15" customHeight="1">
      <c r="A12" s="896" t="s">
        <v>1853</v>
      </c>
      <c r="B12" s="913" t="s">
        <v>8</v>
      </c>
      <c r="C12" s="913" t="s">
        <v>8</v>
      </c>
      <c r="D12" s="913" t="s">
        <v>8</v>
      </c>
      <c r="E12" s="913">
        <v>4.2297829253176644</v>
      </c>
      <c r="F12" s="913">
        <v>5.1067659418194467</v>
      </c>
      <c r="G12" s="913">
        <v>13.019119223384322</v>
      </c>
      <c r="H12" s="913">
        <v>-4.7933767924357227</v>
      </c>
      <c r="I12" s="913">
        <v>23.318888026816168</v>
      </c>
      <c r="J12" s="913">
        <v>8.477689724762655</v>
      </c>
      <c r="K12" s="913">
        <v>7.8779716408275817</v>
      </c>
      <c r="L12" s="913">
        <v>7.1373360786388957</v>
      </c>
      <c r="M12" s="913">
        <v>-16.223709144736262</v>
      </c>
      <c r="N12" s="913">
        <v>38.551516820953196</v>
      </c>
      <c r="O12" s="913">
        <v>27.824680454976459</v>
      </c>
      <c r="P12" s="913">
        <v>4.5272127832141251</v>
      </c>
      <c r="Q12" s="913">
        <v>2.0186930014611733</v>
      </c>
    </row>
    <row r="13" spans="1:19" ht="15" customHeight="1">
      <c r="A13" s="896" t="s">
        <v>1854</v>
      </c>
      <c r="B13" s="913">
        <v>1.5760679621378699</v>
      </c>
      <c r="C13" s="913">
        <v>8.3688328556429212</v>
      </c>
      <c r="D13" s="913">
        <v>4.3808500461678364</v>
      </c>
      <c r="E13" s="913">
        <v>5.1201750477852386</v>
      </c>
      <c r="F13" s="913">
        <v>3.3000081148167908</v>
      </c>
      <c r="G13" s="913">
        <v>17.45022375733798</v>
      </c>
      <c r="H13" s="913">
        <v>25.603554094158881</v>
      </c>
      <c r="I13" s="913">
        <v>14.900324103401744</v>
      </c>
      <c r="J13" s="913">
        <v>21.993822462407891</v>
      </c>
      <c r="K13" s="913">
        <v>17.792301591071464</v>
      </c>
      <c r="L13" s="913">
        <v>17.679280134153856</v>
      </c>
      <c r="M13" s="913">
        <v>0.40587579487343817</v>
      </c>
      <c r="N13" s="913">
        <v>9.5229717946077699</v>
      </c>
      <c r="O13" s="913">
        <v>2.5354402905748401</v>
      </c>
      <c r="P13" s="913">
        <v>10.350367568490199</v>
      </c>
      <c r="Q13" s="913">
        <v>1.1725928234378671</v>
      </c>
    </row>
    <row r="14" spans="1:19" s="901" customFormat="1" ht="15" customHeight="1">
      <c r="A14" s="898" t="s">
        <v>1855</v>
      </c>
      <c r="B14" s="915">
        <v>3.6841892468953148</v>
      </c>
      <c r="C14" s="915">
        <v>5.0002632346801477</v>
      </c>
      <c r="D14" s="915">
        <v>5.1901843020268075</v>
      </c>
      <c r="E14" s="915">
        <v>7.4266229001261905</v>
      </c>
      <c r="F14" s="915">
        <v>7.4616871363168542</v>
      </c>
      <c r="G14" s="915">
        <v>7.462919718426491</v>
      </c>
      <c r="H14" s="915">
        <v>8.3225990291919203</v>
      </c>
      <c r="I14" s="915">
        <v>8.5832018802401535</v>
      </c>
      <c r="J14" s="915">
        <v>7.6069540053504454</v>
      </c>
      <c r="K14" s="915">
        <v>9.0588686037587109</v>
      </c>
      <c r="L14" s="915">
        <v>10.091019528913378</v>
      </c>
      <c r="M14" s="915">
        <v>5.5645950662567287</v>
      </c>
      <c r="N14" s="915">
        <v>7.5976671342773159</v>
      </c>
      <c r="O14" s="915">
        <v>5.0593066629039072</v>
      </c>
      <c r="P14" s="915">
        <v>4.6662974787249141</v>
      </c>
      <c r="Q14" s="915">
        <v>2.7755873201477499</v>
      </c>
    </row>
    <row r="15" spans="1:19" s="903" customFormat="1" ht="15" customHeight="1">
      <c r="A15" s="896" t="s">
        <v>1856</v>
      </c>
      <c r="B15" s="918">
        <v>6.8326889295665438</v>
      </c>
      <c r="C15" s="918">
        <v>9.5487791983529036</v>
      </c>
      <c r="D15" s="918">
        <v>-4.259257828054885</v>
      </c>
      <c r="E15" s="918">
        <v>0.16526863273456627</v>
      </c>
      <c r="F15" s="918">
        <v>0.55161303539425433</v>
      </c>
      <c r="G15" s="918">
        <v>3.5680286810894302</v>
      </c>
      <c r="H15" s="918">
        <v>0.89095913995629417</v>
      </c>
      <c r="I15" s="918">
        <v>4.2047090474677447</v>
      </c>
      <c r="J15" s="918">
        <v>10.900547712490692</v>
      </c>
      <c r="K15" s="918">
        <v>12.15488370412001</v>
      </c>
      <c r="L15" s="918">
        <v>13.960167129387372</v>
      </c>
      <c r="M15" s="918">
        <v>5.5645950662567429</v>
      </c>
      <c r="N15" s="918">
        <v>7.5976671342773017</v>
      </c>
      <c r="O15" s="918">
        <v>5.0593066629038788</v>
      </c>
      <c r="P15" s="918">
        <v>5.1236100045664443</v>
      </c>
      <c r="Q15" s="918">
        <v>5.44851926000986</v>
      </c>
    </row>
    <row r="16" spans="1:19" s="901" customFormat="1" ht="15" customHeight="1">
      <c r="A16" s="898" t="s">
        <v>1857</v>
      </c>
      <c r="B16" s="915">
        <v>3.897322852275181</v>
      </c>
      <c r="C16" s="915">
        <v>5.3168682595789392</v>
      </c>
      <c r="D16" s="915">
        <v>4.5060145719494784</v>
      </c>
      <c r="E16" s="915">
        <v>6.9449737308803208</v>
      </c>
      <c r="F16" s="915">
        <v>7.0323952538284829</v>
      </c>
      <c r="G16" s="915">
        <v>7.2355989676838419</v>
      </c>
      <c r="H16" s="915">
        <v>7.903694405062538</v>
      </c>
      <c r="I16" s="915">
        <v>8.3524362763066904</v>
      </c>
      <c r="J16" s="915">
        <v>7.7738958171344308</v>
      </c>
      <c r="K16" s="915">
        <v>9.2203484315173512</v>
      </c>
      <c r="L16" s="915">
        <v>10.298245954745667</v>
      </c>
      <c r="M16" s="915">
        <v>5.5645950662567287</v>
      </c>
      <c r="N16" s="915">
        <v>7.5976671342773159</v>
      </c>
      <c r="O16" s="915">
        <v>5.0593066629039072</v>
      </c>
      <c r="P16" s="915">
        <v>4.6916037061890137</v>
      </c>
      <c r="Q16" s="915">
        <v>2.9241092640804425</v>
      </c>
    </row>
    <row r="18" spans="1:1" ht="15" customHeight="1">
      <c r="A18" s="289" t="s">
        <v>2010</v>
      </c>
    </row>
  </sheetData>
  <mergeCells count="2">
    <mergeCell ref="A2:A3"/>
    <mergeCell ref="B2:Q2"/>
  </mergeCells>
  <hyperlinks>
    <hyperlink ref="S4" location="'Content Page'!A1" display="Back to Content Page"/>
  </hyperlinks>
  <pageMargins left="0.7" right="0.7" top="0.75" bottom="0.75" header="0.3" footer="0.3"/>
  <pageSetup orientation="portrait" r:id="rId1"/>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zoomScale="93" zoomScaleNormal="93" workbookViewId="0">
      <selection activeCell="A9" sqref="A9"/>
    </sheetView>
  </sheetViews>
  <sheetFormatPr defaultColWidth="9.1796875" defaultRowHeight="15" customHeight="1"/>
  <cols>
    <col min="1" max="1" width="52.81640625" style="289" customWidth="1"/>
    <col min="2" max="17" width="9.7265625" style="289" customWidth="1"/>
    <col min="18" max="19" width="15.36328125" style="289" bestFit="1" customWidth="1"/>
    <col min="20" max="21" width="16.54296875" style="289" bestFit="1" customWidth="1"/>
    <col min="22" max="22" width="17.81640625" style="289" bestFit="1" customWidth="1"/>
    <col min="23" max="25" width="20.26953125" style="289" bestFit="1" customWidth="1"/>
    <col min="26" max="16384" width="9.1796875" style="289"/>
  </cols>
  <sheetData>
    <row r="1" spans="1:19" s="136" customFormat="1" ht="15" customHeight="1">
      <c r="A1" s="136" t="s">
        <v>1885</v>
      </c>
    </row>
    <row r="2" spans="1:19" s="136" customFormat="1" ht="15" customHeight="1">
      <c r="A2" s="1163" t="s">
        <v>1845</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c r="S3" s="7"/>
    </row>
    <row r="4" spans="1:19" ht="15" customHeight="1">
      <c r="A4" s="896" t="s">
        <v>66</v>
      </c>
      <c r="B4" s="897">
        <v>1677.1521203002599</v>
      </c>
      <c r="C4" s="897">
        <v>1909.9862197087461</v>
      </c>
      <c r="D4" s="897">
        <v>1498.8797403146809</v>
      </c>
      <c r="E4" s="897">
        <v>1306.7505676675373</v>
      </c>
      <c r="F4" s="897">
        <v>1181.192467667981</v>
      </c>
      <c r="G4" s="897">
        <v>1150.2891369013873</v>
      </c>
      <c r="H4" s="897">
        <v>1018.4366162920829</v>
      </c>
      <c r="I4" s="897">
        <v>953.01256498037901</v>
      </c>
      <c r="J4" s="897">
        <v>632.35183600427229</v>
      </c>
      <c r="K4" s="897">
        <v>1051.9688644859168</v>
      </c>
      <c r="L4" s="897">
        <v>1170.897004243956</v>
      </c>
      <c r="M4" s="897">
        <v>1235.3480307184632</v>
      </c>
      <c r="N4" s="897">
        <v>1390.3998608529596</v>
      </c>
      <c r="O4" s="897">
        <v>1376.8993444300272</v>
      </c>
      <c r="P4" s="897">
        <v>1718.5881954831573</v>
      </c>
      <c r="Q4" s="897">
        <v>1666.1854878030442</v>
      </c>
      <c r="S4" s="285" t="s">
        <v>13</v>
      </c>
    </row>
    <row r="5" spans="1:19" ht="15" customHeight="1">
      <c r="A5" s="896" t="s">
        <v>1846</v>
      </c>
      <c r="B5" s="897">
        <v>352.94065826873339</v>
      </c>
      <c r="C5" s="897">
        <v>260.4701804565488</v>
      </c>
      <c r="D5" s="897">
        <v>333.17169588121874</v>
      </c>
      <c r="E5" s="897">
        <v>245.11977208795531</v>
      </c>
      <c r="F5" s="897">
        <v>236.4049759109983</v>
      </c>
      <c r="G5" s="897">
        <v>306.68744524069308</v>
      </c>
      <c r="H5" s="897">
        <v>271.68659733401608</v>
      </c>
      <c r="I5" s="897">
        <v>272.34677352963973</v>
      </c>
      <c r="J5" s="897">
        <v>189.62256499603177</v>
      </c>
      <c r="K5" s="897">
        <v>568.16584300914019</v>
      </c>
      <c r="L5" s="897">
        <v>811.91995073787882</v>
      </c>
      <c r="M5" s="897">
        <v>1017.2437203031269</v>
      </c>
      <c r="N5" s="897">
        <v>1074.1445582858923</v>
      </c>
      <c r="O5" s="897">
        <v>1197.8044428212957</v>
      </c>
      <c r="P5" s="897">
        <v>1166.2192541088682</v>
      </c>
      <c r="Q5" s="897">
        <v>1097.5798714920293</v>
      </c>
      <c r="S5" s="499"/>
    </row>
    <row r="6" spans="1:19" ht="15" customHeight="1">
      <c r="A6" s="896" t="s">
        <v>1847</v>
      </c>
      <c r="B6" s="897">
        <v>1588.8192423725368</v>
      </c>
      <c r="C6" s="897">
        <v>1476.1261262263884</v>
      </c>
      <c r="D6" s="897">
        <v>1249.3938595545703</v>
      </c>
      <c r="E6" s="897">
        <v>1143.6148280096795</v>
      </c>
      <c r="F6" s="897">
        <v>1023.4504150794803</v>
      </c>
      <c r="G6" s="897">
        <v>1150.2891369013873</v>
      </c>
      <c r="H6" s="897">
        <v>1018.4366162920829</v>
      </c>
      <c r="I6" s="897">
        <v>953.01256498037901</v>
      </c>
      <c r="J6" s="897">
        <v>885.45854201648092</v>
      </c>
      <c r="K6" s="897">
        <v>1080.1677742396416</v>
      </c>
      <c r="L6" s="897">
        <v>1121.94640291319</v>
      </c>
      <c r="M6" s="897">
        <v>1307.5564629975272</v>
      </c>
      <c r="N6" s="897">
        <v>1433.8407603302785</v>
      </c>
      <c r="O6" s="897">
        <v>1470.7921283489311</v>
      </c>
      <c r="P6" s="897">
        <v>1461.6315419221896</v>
      </c>
      <c r="Q6" s="897">
        <v>1412.5046766783696</v>
      </c>
    </row>
    <row r="7" spans="1:19" ht="15" customHeight="1">
      <c r="A7" s="896" t="s">
        <v>1848</v>
      </c>
      <c r="B7" s="897">
        <v>176.6657558554457</v>
      </c>
      <c r="C7" s="897">
        <v>173.77522394364422</v>
      </c>
      <c r="D7" s="897">
        <v>249.87877191091403</v>
      </c>
      <c r="E7" s="897">
        <v>245.11977208795531</v>
      </c>
      <c r="F7" s="897">
        <v>236.4049759109983</v>
      </c>
      <c r="G7" s="897">
        <v>230.22680117930815</v>
      </c>
      <c r="H7" s="897">
        <v>203.76494800051211</v>
      </c>
      <c r="I7" s="897">
        <v>204.36065133390989</v>
      </c>
      <c r="J7" s="897">
        <v>189.62256499603177</v>
      </c>
      <c r="K7" s="897">
        <v>282.19993260031356</v>
      </c>
      <c r="L7" s="897">
        <v>363.05419783853108</v>
      </c>
      <c r="M7" s="897">
        <v>441.11783961711706</v>
      </c>
      <c r="N7" s="897">
        <v>452.70032848989769</v>
      </c>
      <c r="O7" s="897">
        <v>496.74648834154834</v>
      </c>
      <c r="P7" s="897">
        <v>550.82653594175156</v>
      </c>
      <c r="Q7" s="897">
        <v>537.15283144615876</v>
      </c>
    </row>
    <row r="8" spans="1:19" ht="15" customHeight="1">
      <c r="A8" s="896" t="s">
        <v>1849</v>
      </c>
      <c r="B8" s="897">
        <v>176.52504861626875</v>
      </c>
      <c r="C8" s="897">
        <v>86.825962224968507</v>
      </c>
      <c r="D8" s="897">
        <v>83.281137235780591</v>
      </c>
      <c r="E8" s="897">
        <v>81.68439535725615</v>
      </c>
      <c r="F8" s="897">
        <v>78.733678332893547</v>
      </c>
      <c r="G8" s="897">
        <v>76.680310000124791</v>
      </c>
      <c r="H8" s="897">
        <v>67.89836191087538</v>
      </c>
      <c r="I8" s="897">
        <v>68.074624840008326</v>
      </c>
      <c r="J8" s="897">
        <v>63.069211989927425</v>
      </c>
      <c r="K8" s="897">
        <v>138.53210322477548</v>
      </c>
      <c r="L8" s="897">
        <v>184.37335217688883</v>
      </c>
      <c r="M8" s="897">
        <v>291.6828980174771</v>
      </c>
      <c r="N8" s="897">
        <v>379.88828222772594</v>
      </c>
      <c r="O8" s="897">
        <v>402.37355602331434</v>
      </c>
      <c r="P8" s="897">
        <v>429.41638810805512</v>
      </c>
      <c r="Q8" s="897">
        <v>429.48792305567616</v>
      </c>
    </row>
    <row r="9" spans="1:19" ht="15" customHeight="1">
      <c r="A9" s="896" t="s">
        <v>1850</v>
      </c>
      <c r="B9" s="897">
        <v>1412.1964803957285</v>
      </c>
      <c r="C9" s="897">
        <v>1389.2038362719609</v>
      </c>
      <c r="D9" s="897">
        <v>1332.4824801264572</v>
      </c>
      <c r="E9" s="897">
        <v>980.21274428707375</v>
      </c>
      <c r="F9" s="897">
        <v>816.92902591216102</v>
      </c>
      <c r="G9" s="897">
        <v>613.43403131104674</v>
      </c>
      <c r="H9" s="897">
        <v>543.18301404989847</v>
      </c>
      <c r="I9" s="897">
        <v>612.67564640754199</v>
      </c>
      <c r="J9" s="897">
        <v>695.69905044178688</v>
      </c>
      <c r="K9" s="897">
        <v>1222.9133605493689</v>
      </c>
      <c r="L9" s="897">
        <v>1392.0582978715729</v>
      </c>
      <c r="M9" s="897">
        <v>1412.4120553027742</v>
      </c>
      <c r="N9" s="897">
        <v>1617.1119606801333</v>
      </c>
      <c r="O9" s="897">
        <v>1927.2562082446209</v>
      </c>
      <c r="P9" s="897">
        <v>1942.1122824922402</v>
      </c>
      <c r="Q9" s="897">
        <v>1993.8279280645459</v>
      </c>
    </row>
    <row r="10" spans="1:19" ht="15" customHeight="1">
      <c r="A10" s="896" t="s">
        <v>1851</v>
      </c>
      <c r="B10" s="897">
        <v>617.8376701569407</v>
      </c>
      <c r="C10" s="897">
        <v>607.77402935642272</v>
      </c>
      <c r="D10" s="897">
        <v>582.96010282744805</v>
      </c>
      <c r="E10" s="897">
        <v>571.79076750079298</v>
      </c>
      <c r="F10" s="897">
        <v>551.14823450856022</v>
      </c>
      <c r="G10" s="897">
        <v>536.75372131092183</v>
      </c>
      <c r="H10" s="897">
        <v>543.18301404989847</v>
      </c>
      <c r="I10" s="897">
        <v>544.60102156753385</v>
      </c>
      <c r="J10" s="897">
        <v>632.45556826083453</v>
      </c>
      <c r="K10" s="897">
        <v>1094.5501938147247</v>
      </c>
      <c r="L10" s="897">
        <v>1150.7289466001105</v>
      </c>
      <c r="M10" s="897">
        <v>1334.7934038304397</v>
      </c>
      <c r="N10" s="897">
        <v>1347.0009862384065</v>
      </c>
      <c r="O10" s="897">
        <v>1387.40743679037</v>
      </c>
      <c r="P10" s="897">
        <v>1489.8219457341625</v>
      </c>
      <c r="Q10" s="897">
        <v>1509.5716371540746</v>
      </c>
    </row>
    <row r="11" spans="1:19" ht="15" customHeight="1">
      <c r="A11" s="896" t="s">
        <v>1852</v>
      </c>
      <c r="B11" s="897">
        <v>970.88776738947831</v>
      </c>
      <c r="C11" s="897">
        <v>955.07402514711839</v>
      </c>
      <c r="D11" s="897">
        <v>1165.9202056548961</v>
      </c>
      <c r="E11" s="897">
        <v>1225.2659303588421</v>
      </c>
      <c r="F11" s="897">
        <v>1181.034309409449</v>
      </c>
      <c r="G11" s="897">
        <v>996.82713262171922</v>
      </c>
      <c r="H11" s="897">
        <v>882.6748236042755</v>
      </c>
      <c r="I11" s="897">
        <v>884.97414576757535</v>
      </c>
      <c r="J11" s="897">
        <v>632.45141897057226</v>
      </c>
      <c r="K11" s="897">
        <v>690.98428175386982</v>
      </c>
      <c r="L11" s="897">
        <v>773.65654633768895</v>
      </c>
      <c r="M11" s="897">
        <v>906.56636859785306</v>
      </c>
      <c r="N11" s="897">
        <v>1257.8083362123723</v>
      </c>
      <c r="O11" s="897">
        <v>1426.4566893621595</v>
      </c>
      <c r="P11" s="897">
        <v>1551.2850486517693</v>
      </c>
      <c r="Q11" s="897">
        <v>1678.4981735739275</v>
      </c>
    </row>
    <row r="12" spans="1:19" ht="15" customHeight="1">
      <c r="A12" s="896" t="s">
        <v>1853</v>
      </c>
      <c r="B12" s="897">
        <v>264.78757292440321</v>
      </c>
      <c r="C12" s="897">
        <v>347.29999579069562</v>
      </c>
      <c r="D12" s="897">
        <v>333.12062003161429</v>
      </c>
      <c r="E12" s="897">
        <v>326.7375814290246</v>
      </c>
      <c r="F12" s="897">
        <v>393.6767157833379</v>
      </c>
      <c r="G12" s="897">
        <v>383.39310131067248</v>
      </c>
      <c r="H12" s="897">
        <v>339.49180955437703</v>
      </c>
      <c r="I12" s="897">
        <v>340.37312420004156</v>
      </c>
      <c r="J12" s="897">
        <v>379.47334095650081</v>
      </c>
      <c r="K12" s="897">
        <v>188.86016726145351</v>
      </c>
      <c r="L12" s="897">
        <v>295.04471273403618</v>
      </c>
      <c r="M12" s="897">
        <v>324.87425855818566</v>
      </c>
      <c r="N12" s="897">
        <v>386.37812971892868</v>
      </c>
      <c r="O12" s="897">
        <v>405.7406734250182</v>
      </c>
      <c r="P12" s="897">
        <v>439.37750355897043</v>
      </c>
      <c r="Q12" s="897">
        <v>453.72388713956707</v>
      </c>
    </row>
    <row r="13" spans="1:19" ht="15" customHeight="1">
      <c r="A13" s="896" t="s">
        <v>1854</v>
      </c>
      <c r="B13" s="897">
        <v>1323.9378646220157</v>
      </c>
      <c r="C13" s="897">
        <v>1389.2038362719609</v>
      </c>
      <c r="D13" s="897">
        <v>1415.7596884507298</v>
      </c>
      <c r="E13" s="897">
        <v>1470.3191164306104</v>
      </c>
      <c r="F13" s="897">
        <v>1495.9731848004581</v>
      </c>
      <c r="G13" s="897">
        <v>1456.8963195875406</v>
      </c>
      <c r="H13" s="897">
        <v>1290.0649950695279</v>
      </c>
      <c r="I13" s="897">
        <v>1293.4218948076254</v>
      </c>
      <c r="J13" s="897">
        <v>1264.9069872314067</v>
      </c>
      <c r="K13" s="897">
        <v>683.81602190205172</v>
      </c>
      <c r="L13" s="897">
        <v>844.27125511996462</v>
      </c>
      <c r="M13" s="897">
        <v>1133.4892509139488</v>
      </c>
      <c r="N13" s="897">
        <v>1298.821049826681</v>
      </c>
      <c r="O13" s="897">
        <v>1458.9107467145066</v>
      </c>
      <c r="P13" s="897">
        <v>1606.8950751133389</v>
      </c>
      <c r="Q13" s="897">
        <v>1726.6535072661491</v>
      </c>
    </row>
    <row r="14" spans="1:19" s="901" customFormat="1" ht="15" customHeight="1">
      <c r="A14" s="898" t="s">
        <v>1855</v>
      </c>
      <c r="B14" s="900">
        <v>8561.7501809018104</v>
      </c>
      <c r="C14" s="900">
        <v>8595.7394353984546</v>
      </c>
      <c r="D14" s="900">
        <v>8244.8483019883079</v>
      </c>
      <c r="E14" s="900">
        <v>7596.6154752167267</v>
      </c>
      <c r="F14" s="900">
        <v>7194.9479833163186</v>
      </c>
      <c r="G14" s="900">
        <v>6901.4771363648024</v>
      </c>
      <c r="H14" s="900">
        <v>6178.8207961575463</v>
      </c>
      <c r="I14" s="900">
        <v>6126.8530124146346</v>
      </c>
      <c r="J14" s="900">
        <v>5565.1110858638458</v>
      </c>
      <c r="K14" s="900">
        <v>7002.1585428412573</v>
      </c>
      <c r="L14" s="900">
        <v>8107.9506665738181</v>
      </c>
      <c r="M14" s="900">
        <v>9405.0842888569114</v>
      </c>
      <c r="N14" s="900">
        <v>10638.094252863273</v>
      </c>
      <c r="O14" s="900">
        <v>11550.387714501792</v>
      </c>
      <c r="P14" s="900">
        <v>12356.173771114502</v>
      </c>
      <c r="Q14" s="900">
        <v>12505.18592367354</v>
      </c>
    </row>
    <row r="15" spans="1:19" s="903" customFormat="1" ht="15" customHeight="1">
      <c r="A15" s="896" t="s">
        <v>1856</v>
      </c>
      <c r="B15" s="902">
        <v>950.9493151615967</v>
      </c>
      <c r="C15" s="902">
        <v>850.12217981210642</v>
      </c>
      <c r="D15" s="902">
        <v>716.9291141528056</v>
      </c>
      <c r="E15" s="902">
        <v>853.55620949962281</v>
      </c>
      <c r="F15" s="902">
        <v>895.48957936122338</v>
      </c>
      <c r="G15" s="902">
        <v>941.0578889188555</v>
      </c>
      <c r="H15" s="902">
        <v>833.08583342858071</v>
      </c>
      <c r="I15" s="902">
        <v>835.46499524297269</v>
      </c>
      <c r="J15" s="902">
        <v>885.43561502459272</v>
      </c>
      <c r="K15" s="902">
        <v>1154.9188790065873</v>
      </c>
      <c r="L15" s="902">
        <v>1348.8574845425869</v>
      </c>
      <c r="M15" s="902">
        <v>1551.1423221999999</v>
      </c>
      <c r="N15" s="902">
        <v>1834.3224353599999</v>
      </c>
      <c r="O15" s="902">
        <v>1939.8394212400001</v>
      </c>
      <c r="P15" s="902">
        <v>1840.73876346</v>
      </c>
      <c r="Q15" s="902">
        <v>1914</v>
      </c>
    </row>
    <row r="16" spans="1:19" s="901" customFormat="1" ht="15" customHeight="1">
      <c r="A16" s="898" t="s">
        <v>1857</v>
      </c>
      <c r="B16" s="900">
        <v>9512.6994960634074</v>
      </c>
      <c r="C16" s="900">
        <v>9445.8616152105606</v>
      </c>
      <c r="D16" s="900">
        <v>8961.7774161411144</v>
      </c>
      <c r="E16" s="900">
        <v>8450.1716847163498</v>
      </c>
      <c r="F16" s="900">
        <v>8090.4375626775418</v>
      </c>
      <c r="G16" s="900">
        <v>7842.5350252836579</v>
      </c>
      <c r="H16" s="900">
        <v>7011.9066295861267</v>
      </c>
      <c r="I16" s="900">
        <v>6962.3180076576073</v>
      </c>
      <c r="J16" s="900">
        <v>6450.5467008884389</v>
      </c>
      <c r="K16" s="900">
        <v>8157.0774218478446</v>
      </c>
      <c r="L16" s="900">
        <v>9456.8081511164055</v>
      </c>
      <c r="M16" s="900">
        <v>10956.226611056911</v>
      </c>
      <c r="N16" s="900">
        <v>12472.416688223273</v>
      </c>
      <c r="O16" s="900">
        <v>13490.227135741792</v>
      </c>
      <c r="P16" s="900">
        <v>14196.912534574501</v>
      </c>
      <c r="Q16" s="900">
        <v>14419.18592367354</v>
      </c>
    </row>
    <row r="18" spans="1:1" ht="15" customHeight="1">
      <c r="A18" s="920" t="s">
        <v>2015</v>
      </c>
    </row>
  </sheetData>
  <mergeCells count="2">
    <mergeCell ref="A2:A3"/>
    <mergeCell ref="B2:Q2"/>
  </mergeCells>
  <hyperlinks>
    <hyperlink ref="S4" location="'Content Page'!A1" display="Back to Content Page"/>
  </hyperlinks>
  <pageMargins left="0.7" right="0.7" top="0.75" bottom="0.75" header="0.3" footer="0.3"/>
  <pageSetup orientation="portrait" r:id="rId1"/>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6"/>
  <sheetViews>
    <sheetView zoomScale="89" zoomScaleNormal="89" workbookViewId="0">
      <selection activeCell="A9" sqref="A9"/>
    </sheetView>
  </sheetViews>
  <sheetFormatPr defaultColWidth="9.1796875" defaultRowHeight="15" customHeight="1"/>
  <cols>
    <col min="1" max="1" width="52.26953125" style="289" customWidth="1"/>
    <col min="2" max="17" width="9.7265625" style="289" customWidth="1"/>
    <col min="18" max="19" width="15.36328125" style="289" bestFit="1" customWidth="1"/>
    <col min="20" max="21" width="16.54296875" style="289" bestFit="1" customWidth="1"/>
    <col min="22" max="22" width="17.81640625" style="289" bestFit="1" customWidth="1"/>
    <col min="23" max="25" width="20.26953125" style="289" bestFit="1" customWidth="1"/>
    <col min="26" max="16384" width="9.1796875" style="289"/>
  </cols>
  <sheetData>
    <row r="1" spans="1:19" s="136" customFormat="1" ht="15" customHeight="1">
      <c r="A1" s="136" t="s">
        <v>2016</v>
      </c>
    </row>
    <row r="2" spans="1:19" s="136" customFormat="1" ht="15" customHeight="1">
      <c r="A2" s="1163" t="s">
        <v>1845</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c r="S3" s="7"/>
    </row>
    <row r="4" spans="1:19" ht="15" customHeight="1">
      <c r="A4" s="896" t="s">
        <v>66</v>
      </c>
      <c r="B4" s="913">
        <v>19.588893448928051</v>
      </c>
      <c r="C4" s="913">
        <v>22.220150274020131</v>
      </c>
      <c r="D4" s="913">
        <v>18.179591490521595</v>
      </c>
      <c r="E4" s="913">
        <v>17.201746908615995</v>
      </c>
      <c r="F4" s="913">
        <v>16.416970218644192</v>
      </c>
      <c r="G4" s="913">
        <v>16.667288961088641</v>
      </c>
      <c r="H4" s="913">
        <v>16.482701957069594</v>
      </c>
      <c r="I4" s="913">
        <v>15.554683016702409</v>
      </c>
      <c r="J4" s="913">
        <v>11.362789102458954</v>
      </c>
      <c r="K4" s="913">
        <v>15.023493941898963</v>
      </c>
      <c r="L4" s="913">
        <v>14.441343471305835</v>
      </c>
      <c r="M4" s="913">
        <v>13.134895900742711</v>
      </c>
      <c r="N4" s="913">
        <v>13.070008855004545</v>
      </c>
      <c r="O4" s="913">
        <v>11.920806283422822</v>
      </c>
      <c r="P4" s="913">
        <v>13.90874090408769</v>
      </c>
      <c r="Q4" s="913">
        <v>13.323956140858268</v>
      </c>
      <c r="S4" s="285" t="s">
        <v>13</v>
      </c>
    </row>
    <row r="5" spans="1:19" ht="15" customHeight="1">
      <c r="A5" s="896" t="s">
        <v>1846</v>
      </c>
      <c r="B5" s="913">
        <v>4.1222956850109602</v>
      </c>
      <c r="C5" s="913">
        <v>3.030224245559332</v>
      </c>
      <c r="D5" s="913">
        <v>4.040968174039925</v>
      </c>
      <c r="E5" s="913">
        <v>3.2266971112021725</v>
      </c>
      <c r="F5" s="913">
        <v>3.2857079225475339</v>
      </c>
      <c r="G5" s="913">
        <v>4.4437942657915368</v>
      </c>
      <c r="H5" s="913">
        <v>4.3970622598889939</v>
      </c>
      <c r="I5" s="913">
        <v>4.4451331373185008</v>
      </c>
      <c r="J5" s="913">
        <v>3.4073455510654473</v>
      </c>
      <c r="K5" s="913">
        <v>8.114152793498393</v>
      </c>
      <c r="L5" s="913">
        <v>10.013873839725425</v>
      </c>
      <c r="M5" s="913">
        <v>10.815891586515086</v>
      </c>
      <c r="N5" s="913">
        <v>10.097152109709718</v>
      </c>
      <c r="O5" s="913">
        <v>10.370253124208318</v>
      </c>
      <c r="P5" s="913">
        <v>9.4383526463117846</v>
      </c>
      <c r="Q5" s="913">
        <v>8.7769976247550492</v>
      </c>
      <c r="S5" s="499"/>
    </row>
    <row r="6" spans="1:19" ht="15" customHeight="1">
      <c r="A6" s="896" t="s">
        <v>1847</v>
      </c>
      <c r="B6" s="913">
        <v>18.557178249800163</v>
      </c>
      <c r="C6" s="913">
        <v>17.172764918251186</v>
      </c>
      <c r="D6" s="913">
        <v>15.153630652649719</v>
      </c>
      <c r="E6" s="913">
        <v>15.054267676712344</v>
      </c>
      <c r="F6" s="913">
        <v>14.224570037930256</v>
      </c>
      <c r="G6" s="913">
        <v>16.667288961088641</v>
      </c>
      <c r="H6" s="913">
        <v>16.482701957069594</v>
      </c>
      <c r="I6" s="913">
        <v>15.554683016702409</v>
      </c>
      <c r="J6" s="913">
        <v>15.910887102787013</v>
      </c>
      <c r="K6" s="913">
        <v>15.426211326562496</v>
      </c>
      <c r="L6" s="913">
        <v>13.837607665011751</v>
      </c>
      <c r="M6" s="913">
        <v>13.902655445062969</v>
      </c>
      <c r="N6" s="913">
        <v>13.47836112604808</v>
      </c>
      <c r="O6" s="913">
        <v>12.733703531893703</v>
      </c>
      <c r="P6" s="913">
        <v>11.829159811098656</v>
      </c>
      <c r="Q6" s="913">
        <v>11.29535126706401</v>
      </c>
    </row>
    <row r="7" spans="1:19" ht="15" customHeight="1">
      <c r="A7" s="896" t="s">
        <v>1848</v>
      </c>
      <c r="B7" s="913">
        <v>2.0634303982557625</v>
      </c>
      <c r="C7" s="913">
        <v>2.0216436904545243</v>
      </c>
      <c r="D7" s="913">
        <v>3.0307261305299438</v>
      </c>
      <c r="E7" s="913">
        <v>3.2266971112021725</v>
      </c>
      <c r="F7" s="913">
        <v>3.2857079225475339</v>
      </c>
      <c r="G7" s="913">
        <v>3.3359061637140321</v>
      </c>
      <c r="H7" s="913">
        <v>3.2977966949167459</v>
      </c>
      <c r="I7" s="913">
        <v>3.3354913349450497</v>
      </c>
      <c r="J7" s="913">
        <v>3.4073455510654473</v>
      </c>
      <c r="K7" s="913">
        <v>4.0301848476256525</v>
      </c>
      <c r="L7" s="913">
        <v>4.4777553881188954</v>
      </c>
      <c r="M7" s="913">
        <v>4.6902061275490201</v>
      </c>
      <c r="N7" s="913">
        <v>4.2554645383786864</v>
      </c>
      <c r="O7" s="913">
        <v>4.3006910297727154</v>
      </c>
      <c r="P7" s="913">
        <v>4.4579053851560397</v>
      </c>
      <c r="Q7" s="913">
        <v>4.2954405854076585</v>
      </c>
    </row>
    <row r="8" spans="1:19" ht="15" customHeight="1">
      <c r="A8" s="896" t="s">
        <v>1849</v>
      </c>
      <c r="B8" s="913">
        <v>2.0617869581155586</v>
      </c>
      <c r="C8" s="913">
        <v>1.0101046323880767</v>
      </c>
      <c r="D8" s="913">
        <v>1.0100990847302393</v>
      </c>
      <c r="E8" s="913">
        <v>1.0752735296889007</v>
      </c>
      <c r="F8" s="913">
        <v>1.0942911403315438</v>
      </c>
      <c r="G8" s="913">
        <v>1.1110709850226992</v>
      </c>
      <c r="H8" s="913">
        <v>1.0988886739214005</v>
      </c>
      <c r="I8" s="913">
        <v>1.1110863064948846</v>
      </c>
      <c r="J8" s="913">
        <v>1.1332965509014181</v>
      </c>
      <c r="K8" s="913">
        <v>1.9784199740293729</v>
      </c>
      <c r="L8" s="913">
        <v>2.2739821658880368</v>
      </c>
      <c r="M8" s="913">
        <v>3.1013320993099578</v>
      </c>
      <c r="N8" s="913">
        <v>3.5710182030534083</v>
      </c>
      <c r="O8" s="913">
        <v>3.4836367918466027</v>
      </c>
      <c r="P8" s="913">
        <v>3.4753184607351364</v>
      </c>
      <c r="Q8" s="913">
        <v>3.4344785089729339</v>
      </c>
    </row>
    <row r="9" spans="1:19" ht="15" customHeight="1">
      <c r="A9" s="896" t="s">
        <v>1850</v>
      </c>
      <c r="B9" s="913">
        <v>16.494250013809463</v>
      </c>
      <c r="C9" s="913">
        <v>16.161539640801877</v>
      </c>
      <c r="D9" s="913">
        <v>16.161394743977507</v>
      </c>
      <c r="E9" s="913">
        <v>12.903282356266807</v>
      </c>
      <c r="F9" s="913">
        <v>11.354203363338556</v>
      </c>
      <c r="G9" s="913">
        <v>8.8884454616067785</v>
      </c>
      <c r="H9" s="913">
        <v>8.7910465761960666</v>
      </c>
      <c r="I9" s="913">
        <v>9.9998424177322054</v>
      </c>
      <c r="J9" s="913">
        <v>12.501081105262374</v>
      </c>
      <c r="K9" s="913">
        <v>17.464805360621682</v>
      </c>
      <c r="L9" s="913">
        <v>17.169052392123348</v>
      </c>
      <c r="M9" s="913">
        <v>15.017537450208623</v>
      </c>
      <c r="N9" s="913">
        <v>15.201143383786835</v>
      </c>
      <c r="O9" s="913">
        <v>16.685640827665932</v>
      </c>
      <c r="P9" s="913">
        <v>15.717748216137833</v>
      </c>
      <c r="Q9" s="913">
        <v>15.944008671554691</v>
      </c>
    </row>
    <row r="10" spans="1:19" ht="15" customHeight="1">
      <c r="A10" s="896" t="s">
        <v>1851</v>
      </c>
      <c r="B10" s="913">
        <v>7.2162543534044552</v>
      </c>
      <c r="C10" s="913">
        <v>7.0706427751116383</v>
      </c>
      <c r="D10" s="913">
        <v>7.0705982872585134</v>
      </c>
      <c r="E10" s="913">
        <v>7.5269147078223035</v>
      </c>
      <c r="F10" s="913">
        <v>7.6602115232322108</v>
      </c>
      <c r="G10" s="913">
        <v>7.7773744765840771</v>
      </c>
      <c r="H10" s="913">
        <v>8.7910465761960666</v>
      </c>
      <c r="I10" s="913">
        <v>8.8887561112373223</v>
      </c>
      <c r="J10" s="913">
        <v>11.364653077049251</v>
      </c>
      <c r="K10" s="913">
        <v>15.631611125597141</v>
      </c>
      <c r="L10" s="913">
        <v>14.192599263635811</v>
      </c>
      <c r="M10" s="913">
        <v>14.192253496461429</v>
      </c>
      <c r="N10" s="913">
        <v>12.662051625232193</v>
      </c>
      <c r="O10" s="913">
        <v>12.011782384139766</v>
      </c>
      <c r="P10" s="913">
        <v>12.057308138681053</v>
      </c>
      <c r="Q10" s="913">
        <v>12.071564920088935</v>
      </c>
    </row>
    <row r="11" spans="1:19" ht="15" customHeight="1">
      <c r="A11" s="896" t="s">
        <v>1852</v>
      </c>
      <c r="B11" s="913">
        <v>11.339828269635573</v>
      </c>
      <c r="C11" s="913">
        <v>11.111016478861496</v>
      </c>
      <c r="D11" s="913">
        <v>14.141196574517027</v>
      </c>
      <c r="E11" s="913">
        <v>16.129102945333507</v>
      </c>
      <c r="F11" s="913">
        <v>16.414772033766432</v>
      </c>
      <c r="G11" s="913">
        <v>14.44367796814546</v>
      </c>
      <c r="H11" s="913">
        <v>14.28548994580307</v>
      </c>
      <c r="I11" s="913">
        <v>14.444187643711745</v>
      </c>
      <c r="J11" s="913">
        <v>11.364578518065644</v>
      </c>
      <c r="K11" s="913">
        <v>9.8681610467147465</v>
      </c>
      <c r="L11" s="913">
        <v>9.5419493550595735</v>
      </c>
      <c r="M11" s="913">
        <v>9.639109451384158</v>
      </c>
      <c r="N11" s="913">
        <v>11.823624667301944</v>
      </c>
      <c r="O11" s="913">
        <v>12.349859802292251</v>
      </c>
      <c r="P11" s="913">
        <v>12.554736420737846</v>
      </c>
      <c r="Q11" s="913">
        <v>13.422416778277293</v>
      </c>
    </row>
    <row r="12" spans="1:19" ht="15" customHeight="1">
      <c r="A12" s="896" t="s">
        <v>1853</v>
      </c>
      <c r="B12" s="913">
        <v>3.0926804371733385</v>
      </c>
      <c r="C12" s="913">
        <v>4.0403737037498573</v>
      </c>
      <c r="D12" s="913">
        <v>4.0403486859943767</v>
      </c>
      <c r="E12" s="913">
        <v>4.3010941187556027</v>
      </c>
      <c r="F12" s="913">
        <v>5.4715713955986542</v>
      </c>
      <c r="G12" s="913">
        <v>5.5552325065386814</v>
      </c>
      <c r="H12" s="913">
        <v>5.494443369607005</v>
      </c>
      <c r="I12" s="913">
        <v>5.5554315324744215</v>
      </c>
      <c r="J12" s="913">
        <v>6.8187918462295523</v>
      </c>
      <c r="K12" s="913">
        <v>2.6971706810971456</v>
      </c>
      <c r="L12" s="913">
        <v>3.6389554508564048</v>
      </c>
      <c r="M12" s="913">
        <v>3.454240797640642</v>
      </c>
      <c r="N12" s="913">
        <v>3.6320239371345471</v>
      </c>
      <c r="O12" s="913">
        <v>3.5127883448934005</v>
      </c>
      <c r="P12" s="913">
        <v>3.5559349657749229</v>
      </c>
      <c r="Q12" s="913">
        <v>3.62828581605191</v>
      </c>
    </row>
    <row r="13" spans="1:19" ht="15" customHeight="1">
      <c r="A13" s="896" t="s">
        <v>1854</v>
      </c>
      <c r="B13" s="913">
        <v>15.463402185866689</v>
      </c>
      <c r="C13" s="913">
        <v>16.16153964080188</v>
      </c>
      <c r="D13" s="913">
        <v>17.171446175781167</v>
      </c>
      <c r="E13" s="913">
        <v>19.354923534400207</v>
      </c>
      <c r="F13" s="913">
        <v>20.791994442063071</v>
      </c>
      <c r="G13" s="913">
        <v>21.109920250419432</v>
      </c>
      <c r="H13" s="913">
        <v>20.878821989331474</v>
      </c>
      <c r="I13" s="913">
        <v>21.110705482681052</v>
      </c>
      <c r="J13" s="913">
        <v>22.729231595114893</v>
      </c>
      <c r="K13" s="913">
        <v>9.7657889023543962</v>
      </c>
      <c r="L13" s="913">
        <v>10.412881008274917</v>
      </c>
      <c r="M13" s="913">
        <v>12.051877645125414</v>
      </c>
      <c r="N13" s="913">
        <v>12.209151554350063</v>
      </c>
      <c r="O13" s="913">
        <v>12.63083787986449</v>
      </c>
      <c r="P13" s="913">
        <v>13.00479505127905</v>
      </c>
      <c r="Q13" s="913">
        <v>13.807499686969269</v>
      </c>
    </row>
    <row r="14" spans="1:19" s="901" customFormat="1" ht="15" customHeight="1">
      <c r="A14" s="898" t="s">
        <v>1855</v>
      </c>
      <c r="B14" s="915">
        <v>100</v>
      </c>
      <c r="C14" s="915">
        <v>100</v>
      </c>
      <c r="D14" s="915">
        <v>100</v>
      </c>
      <c r="E14" s="915">
        <v>100</v>
      </c>
      <c r="F14" s="915">
        <v>100</v>
      </c>
      <c r="G14" s="915">
        <v>100</v>
      </c>
      <c r="H14" s="915">
        <v>100</v>
      </c>
      <c r="I14" s="915">
        <v>100</v>
      </c>
      <c r="J14" s="915">
        <v>100</v>
      </c>
      <c r="K14" s="915">
        <v>100</v>
      </c>
      <c r="L14" s="915">
        <v>100</v>
      </c>
      <c r="M14" s="915">
        <v>100</v>
      </c>
      <c r="N14" s="915">
        <v>100</v>
      </c>
      <c r="O14" s="915">
        <v>100</v>
      </c>
      <c r="P14" s="915">
        <v>100</v>
      </c>
      <c r="Q14" s="915">
        <v>100</v>
      </c>
    </row>
    <row r="16" spans="1:19" ht="15" customHeight="1">
      <c r="A16" s="287" t="s">
        <v>1932</v>
      </c>
    </row>
  </sheetData>
  <mergeCells count="2">
    <mergeCell ref="A2:A3"/>
    <mergeCell ref="B2:Q2"/>
  </mergeCells>
  <hyperlinks>
    <hyperlink ref="S4" location="'Content Page'!A1" display="Back to Content Page"/>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27"/>
  <sheetViews>
    <sheetView topLeftCell="X1" zoomScaleNormal="100" workbookViewId="0">
      <selection activeCell="AL6" sqref="AL6"/>
    </sheetView>
  </sheetViews>
  <sheetFormatPr defaultRowHeight="14.5"/>
  <cols>
    <col min="1" max="1" width="33.81640625" customWidth="1"/>
    <col min="2" max="8" width="6.1796875" customWidth="1"/>
    <col min="9" max="9" width="7.54296875" customWidth="1"/>
    <col min="10" max="11" width="6.1796875" customWidth="1"/>
    <col min="12" max="24" width="7.54296875" customWidth="1"/>
    <col min="25" max="25" width="7.54296875" style="283" customWidth="1"/>
    <col min="26" max="27" width="7.54296875" style="499" customWidth="1"/>
    <col min="28" max="32" width="7" customWidth="1"/>
    <col min="33" max="33" width="7" style="283" customWidth="1"/>
    <col min="34" max="35" width="7" style="499" customWidth="1"/>
  </cols>
  <sheetData>
    <row r="1" spans="1:44" s="7" customFormat="1">
      <c r="A1" s="360" t="s">
        <v>1353</v>
      </c>
      <c r="B1" s="93"/>
      <c r="C1" s="93"/>
      <c r="D1" s="93"/>
      <c r="E1" s="93"/>
      <c r="F1" s="93"/>
      <c r="G1" s="93"/>
      <c r="H1" s="93"/>
      <c r="I1" s="93"/>
      <c r="J1" s="93"/>
      <c r="K1" s="93"/>
      <c r="L1" s="93"/>
      <c r="M1" s="93"/>
      <c r="N1" s="93"/>
      <c r="O1" s="93"/>
      <c r="P1" s="93"/>
      <c r="Q1" s="93"/>
      <c r="R1" s="93"/>
      <c r="S1" s="93"/>
      <c r="T1" s="93"/>
      <c r="U1" s="93"/>
      <c r="V1" s="93"/>
      <c r="W1" s="93"/>
      <c r="X1" s="93"/>
      <c r="Y1" s="93"/>
      <c r="Z1" s="93"/>
      <c r="AA1" s="93"/>
      <c r="AB1" s="93"/>
      <c r="AC1" s="93"/>
      <c r="AD1" s="93"/>
      <c r="AE1" s="93"/>
      <c r="AF1" s="93"/>
      <c r="AG1" s="93"/>
      <c r="AH1" s="93"/>
      <c r="AI1" s="93"/>
      <c r="AJ1" s="93"/>
    </row>
    <row r="2" spans="1:44">
      <c r="A2" s="57"/>
      <c r="B2" s="57"/>
      <c r="C2" s="57"/>
      <c r="D2" s="57"/>
      <c r="E2" s="57"/>
      <c r="F2" s="57"/>
      <c r="G2" s="57"/>
      <c r="H2" s="57"/>
      <c r="I2" s="57"/>
      <c r="J2" s="57"/>
      <c r="K2" s="57"/>
      <c r="L2" s="57"/>
      <c r="M2" s="57"/>
      <c r="N2" s="57"/>
      <c r="O2" s="57"/>
      <c r="P2" s="57"/>
      <c r="Q2" s="57"/>
      <c r="R2" s="57"/>
      <c r="S2" s="57"/>
      <c r="T2" s="57"/>
      <c r="U2" s="57"/>
      <c r="V2" s="57"/>
      <c r="W2" s="57"/>
      <c r="X2" s="57"/>
      <c r="Y2" s="289"/>
      <c r="Z2" s="289"/>
      <c r="AA2" s="289"/>
      <c r="AB2" s="57"/>
      <c r="AC2" s="57"/>
      <c r="AD2" s="57"/>
      <c r="AE2" s="57"/>
      <c r="AF2" s="57"/>
      <c r="AG2" s="289"/>
      <c r="AH2" s="289"/>
      <c r="AI2" s="289"/>
      <c r="AJ2" s="57"/>
    </row>
    <row r="3" spans="1:44">
      <c r="A3" s="1082" t="s">
        <v>16</v>
      </c>
      <c r="B3" s="1093" t="s">
        <v>278</v>
      </c>
      <c r="C3" s="1093"/>
      <c r="D3" s="1093"/>
      <c r="E3" s="1093"/>
      <c r="F3" s="1093"/>
      <c r="G3" s="1093"/>
      <c r="H3" s="1093"/>
      <c r="I3" s="1093"/>
      <c r="J3" s="1093"/>
      <c r="K3" s="1093"/>
      <c r="L3" s="1093"/>
      <c r="M3" s="1093"/>
      <c r="N3" s="1093"/>
      <c r="O3" s="1093"/>
      <c r="P3" s="1093"/>
      <c r="Q3" s="1093"/>
      <c r="R3" s="1093"/>
      <c r="S3" s="1093"/>
      <c r="T3" s="1093"/>
      <c r="U3" s="1093"/>
      <c r="V3" s="1093"/>
      <c r="W3" s="1093"/>
      <c r="X3" s="1093"/>
      <c r="Y3" s="1093"/>
      <c r="Z3" s="1093"/>
      <c r="AA3" s="1093"/>
      <c r="AB3" s="1092" t="s">
        <v>277</v>
      </c>
      <c r="AC3" s="1092"/>
      <c r="AD3" s="1092"/>
      <c r="AE3" s="1092"/>
      <c r="AF3" s="1092"/>
      <c r="AG3" s="1092"/>
      <c r="AH3" s="1092"/>
      <c r="AI3" s="1092"/>
      <c r="AJ3" s="57"/>
    </row>
    <row r="4" spans="1:44" s="80" customFormat="1">
      <c r="A4" s="1082"/>
      <c r="B4" s="75">
        <v>1990</v>
      </c>
      <c r="C4" s="75">
        <v>1991</v>
      </c>
      <c r="D4" s="75">
        <v>1992</v>
      </c>
      <c r="E4" s="75">
        <v>1993</v>
      </c>
      <c r="F4" s="75">
        <v>1994</v>
      </c>
      <c r="G4" s="75">
        <v>1995</v>
      </c>
      <c r="H4" s="75">
        <v>1996</v>
      </c>
      <c r="I4" s="75">
        <v>1997</v>
      </c>
      <c r="J4" s="75">
        <v>1998</v>
      </c>
      <c r="K4" s="75">
        <v>1999</v>
      </c>
      <c r="L4" s="75">
        <v>2000</v>
      </c>
      <c r="M4" s="75">
        <v>2001</v>
      </c>
      <c r="N4" s="75">
        <v>2002</v>
      </c>
      <c r="O4" s="75">
        <v>2003</v>
      </c>
      <c r="P4" s="75">
        <v>2004</v>
      </c>
      <c r="Q4" s="746">
        <v>2005</v>
      </c>
      <c r="R4" s="746">
        <v>2006</v>
      </c>
      <c r="S4" s="746">
        <v>2007</v>
      </c>
      <c r="T4" s="803">
        <v>2008</v>
      </c>
      <c r="U4" s="803">
        <v>2009</v>
      </c>
      <c r="V4" s="803">
        <v>2010</v>
      </c>
      <c r="W4" s="75">
        <v>2011</v>
      </c>
      <c r="X4" s="75">
        <v>2012</v>
      </c>
      <c r="Y4" s="75">
        <v>2013</v>
      </c>
      <c r="Z4" s="75">
        <v>2014</v>
      </c>
      <c r="AA4" s="75">
        <v>2015</v>
      </c>
      <c r="AB4" s="610">
        <v>2008</v>
      </c>
      <c r="AC4" s="610">
        <v>2009</v>
      </c>
      <c r="AD4" s="611">
        <v>2010</v>
      </c>
      <c r="AE4" s="611">
        <v>2011</v>
      </c>
      <c r="AF4" s="611">
        <v>2012</v>
      </c>
      <c r="AG4" s="75">
        <v>2013</v>
      </c>
      <c r="AH4" s="75">
        <v>2014</v>
      </c>
      <c r="AI4" s="75">
        <v>2015</v>
      </c>
      <c r="AJ4" s="146"/>
    </row>
    <row r="5" spans="1:44" s="81" customFormat="1">
      <c r="A5" s="73" t="s">
        <v>15</v>
      </c>
      <c r="B5" s="570" t="s">
        <v>429</v>
      </c>
      <c r="C5" s="570" t="s">
        <v>429</v>
      </c>
      <c r="D5" s="570" t="s">
        <v>429</v>
      </c>
      <c r="E5" s="570" t="s">
        <v>429</v>
      </c>
      <c r="F5" s="570" t="s">
        <v>429</v>
      </c>
      <c r="G5" s="570" t="s">
        <v>429</v>
      </c>
      <c r="H5" s="570" t="s">
        <v>429</v>
      </c>
      <c r="I5" s="570" t="s">
        <v>429</v>
      </c>
      <c r="J5" s="570" t="s">
        <v>429</v>
      </c>
      <c r="K5" s="570" t="s">
        <v>429</v>
      </c>
      <c r="L5" s="570" t="s">
        <v>429</v>
      </c>
      <c r="M5" s="570" t="s">
        <v>429</v>
      </c>
      <c r="N5" s="570" t="s">
        <v>429</v>
      </c>
      <c r="O5" s="570" t="s">
        <v>429</v>
      </c>
      <c r="P5" s="570" t="s">
        <v>429</v>
      </c>
      <c r="Q5" s="570" t="s">
        <v>429</v>
      </c>
      <c r="R5" s="570" t="s">
        <v>429</v>
      </c>
      <c r="S5" s="570" t="s">
        <v>429</v>
      </c>
      <c r="T5" s="570">
        <v>82.084000000000003</v>
      </c>
      <c r="U5" s="650">
        <v>11.2043585</v>
      </c>
      <c r="V5" s="650">
        <v>29.014036999999998</v>
      </c>
      <c r="W5" s="650">
        <v>11.246751099999999</v>
      </c>
      <c r="X5" s="650">
        <v>11.087</v>
      </c>
      <c r="Y5" s="650">
        <v>11.087</v>
      </c>
      <c r="Z5" s="650">
        <v>11.087</v>
      </c>
      <c r="AA5" s="650">
        <v>11.087</v>
      </c>
      <c r="AB5" s="368">
        <v>0.1</v>
      </c>
      <c r="AC5" s="368" t="s">
        <v>429</v>
      </c>
      <c r="AD5" s="368">
        <v>1.8184684447560622E-4</v>
      </c>
      <c r="AE5" s="368" t="s">
        <v>429</v>
      </c>
      <c r="AF5" s="368" t="s">
        <v>429</v>
      </c>
      <c r="AG5" s="368">
        <v>3.6238232513207627E-7</v>
      </c>
      <c r="AH5" s="368">
        <v>3.6238232513207627E-7</v>
      </c>
      <c r="AI5" s="368" t="s">
        <v>429</v>
      </c>
      <c r="AJ5" s="142"/>
    </row>
    <row r="6" spans="1:44" s="81" customFormat="1">
      <c r="A6" s="73" t="s">
        <v>14</v>
      </c>
      <c r="B6" s="570">
        <v>85.569967300000002</v>
      </c>
      <c r="C6" s="570">
        <v>83.50000940000001</v>
      </c>
      <c r="D6" s="570">
        <v>93.9932929</v>
      </c>
      <c r="E6" s="570">
        <v>74.285773300000002</v>
      </c>
      <c r="F6" s="570">
        <v>69.878872700000002</v>
      </c>
      <c r="G6" s="570">
        <v>59.158648799999995</v>
      </c>
      <c r="H6" s="570">
        <v>50.117371299999995</v>
      </c>
      <c r="I6" s="570">
        <v>48.157326226000002</v>
      </c>
      <c r="J6" s="570">
        <v>43.408947159999997</v>
      </c>
      <c r="K6" s="570">
        <v>33.82063814</v>
      </c>
      <c r="L6" s="570">
        <v>26.245557259999998</v>
      </c>
      <c r="M6" s="570">
        <v>25.919339399999998</v>
      </c>
      <c r="N6" s="570">
        <v>27.150942679</v>
      </c>
      <c r="O6" s="570">
        <v>38.872653542999998</v>
      </c>
      <c r="P6" s="570">
        <v>91.521479999999997</v>
      </c>
      <c r="Q6" s="570">
        <v>117.89186203999999</v>
      </c>
      <c r="R6" s="570">
        <v>103.74741375000001</v>
      </c>
      <c r="S6" s="570">
        <v>92.200365550000015</v>
      </c>
      <c r="T6" s="570">
        <v>46.823207769999996</v>
      </c>
      <c r="U6" s="570">
        <v>15.209037630999999</v>
      </c>
      <c r="V6" s="570">
        <v>22.321291552000002</v>
      </c>
      <c r="W6" s="570">
        <v>20.437444522</v>
      </c>
      <c r="X6" s="570">
        <v>18.155587679</v>
      </c>
      <c r="Y6" s="570">
        <v>36.036825012000001</v>
      </c>
      <c r="Z6" s="570">
        <v>48.271918154023901</v>
      </c>
      <c r="AA6" s="570">
        <v>49.7</v>
      </c>
      <c r="AB6" s="368">
        <v>0.89999999999999991</v>
      </c>
      <c r="AC6" s="368">
        <v>0.85000000000000009</v>
      </c>
      <c r="AD6" s="368">
        <v>0.81677996903316308</v>
      </c>
      <c r="AE6" s="368" t="s">
        <v>429</v>
      </c>
      <c r="AF6" s="368" t="s">
        <v>429</v>
      </c>
      <c r="AG6" s="368">
        <v>2.437439184320875E-3</v>
      </c>
      <c r="AH6" s="368">
        <v>0.1</v>
      </c>
      <c r="AI6" s="368">
        <v>0.25</v>
      </c>
      <c r="AJ6" s="142"/>
      <c r="AL6" s="285" t="s">
        <v>13</v>
      </c>
    </row>
    <row r="7" spans="1:44" s="81" customFormat="1">
      <c r="A7" s="284" t="s">
        <v>268</v>
      </c>
      <c r="B7" s="570" t="s">
        <v>429</v>
      </c>
      <c r="C7" s="570" t="s">
        <v>429</v>
      </c>
      <c r="D7" s="570" t="s">
        <v>429</v>
      </c>
      <c r="E7" s="570" t="s">
        <v>429</v>
      </c>
      <c r="F7" s="570" t="s">
        <v>429</v>
      </c>
      <c r="G7" s="570" t="s">
        <v>429</v>
      </c>
      <c r="H7" s="570" t="s">
        <v>429</v>
      </c>
      <c r="I7" s="570" t="s">
        <v>429</v>
      </c>
      <c r="J7" s="570" t="s">
        <v>429</v>
      </c>
      <c r="K7" s="570" t="s">
        <v>429</v>
      </c>
      <c r="L7" s="570">
        <v>1.3080000000000001</v>
      </c>
      <c r="M7" s="570">
        <v>4.7100999999999997</v>
      </c>
      <c r="N7" s="570">
        <v>2.5270000000000001</v>
      </c>
      <c r="O7" s="570">
        <v>5.6</v>
      </c>
      <c r="P7" s="570">
        <v>19.899999999999999</v>
      </c>
      <c r="Q7" s="570">
        <v>8.9</v>
      </c>
      <c r="R7" s="570">
        <v>12.8</v>
      </c>
      <c r="S7" s="570">
        <v>8.8000000000000007</v>
      </c>
      <c r="T7" s="570">
        <v>14.7</v>
      </c>
      <c r="U7" s="570">
        <v>19.5</v>
      </c>
      <c r="V7" s="570">
        <v>15.7</v>
      </c>
      <c r="W7" s="570">
        <v>114.6</v>
      </c>
      <c r="X7" s="570">
        <v>12.1994878</v>
      </c>
      <c r="Y7" s="570">
        <v>33.111316850000001</v>
      </c>
      <c r="Z7" s="570">
        <v>35.391589468202397</v>
      </c>
      <c r="AA7" s="650">
        <v>22.378359100000001</v>
      </c>
      <c r="AB7" s="368" t="s">
        <v>429</v>
      </c>
      <c r="AC7" s="368" t="s">
        <v>429</v>
      </c>
      <c r="AD7" s="368" t="s">
        <v>429</v>
      </c>
      <c r="AE7" s="368" t="s">
        <v>429</v>
      </c>
      <c r="AF7" s="368" t="s">
        <v>429</v>
      </c>
      <c r="AG7" s="368">
        <v>1.0128604601725032E-3</v>
      </c>
      <c r="AH7" s="368">
        <v>0.1</v>
      </c>
      <c r="AI7" s="368" t="s">
        <v>429</v>
      </c>
      <c r="AJ7" s="142"/>
    </row>
    <row r="8" spans="1:44" s="81" customFormat="1">
      <c r="A8" s="73" t="s">
        <v>12</v>
      </c>
      <c r="B8" s="570">
        <v>428</v>
      </c>
      <c r="C8" s="570">
        <v>437</v>
      </c>
      <c r="D8" s="570">
        <v>455</v>
      </c>
      <c r="E8" s="570">
        <v>401</v>
      </c>
      <c r="F8" s="570">
        <v>320</v>
      </c>
      <c r="G8" s="570">
        <v>410.78600405999998</v>
      </c>
      <c r="H8" s="570">
        <v>387.58781366000005</v>
      </c>
      <c r="I8" s="570">
        <v>378.81728127999997</v>
      </c>
      <c r="J8" s="570">
        <v>295.14256269999998</v>
      </c>
      <c r="K8" s="570">
        <v>275.69313800999998</v>
      </c>
      <c r="L8" s="570">
        <v>477.73354019999999</v>
      </c>
      <c r="M8" s="570">
        <v>401.97603650000002</v>
      </c>
      <c r="N8" s="570">
        <v>389.8568482</v>
      </c>
      <c r="O8" s="570">
        <v>556.51372270000002</v>
      </c>
      <c r="P8" s="570">
        <v>627.20994949999999</v>
      </c>
      <c r="Q8" s="570">
        <v>599.3576766220001</v>
      </c>
      <c r="R8" s="570">
        <v>613.86280444900001</v>
      </c>
      <c r="S8" s="570">
        <v>638.15192428399996</v>
      </c>
      <c r="T8" s="570">
        <v>575.85923225700014</v>
      </c>
      <c r="U8" s="570">
        <v>547.92660994000005</v>
      </c>
      <c r="V8" s="570">
        <v>610.1288135420001</v>
      </c>
      <c r="W8" s="570">
        <v>649.33495091999998</v>
      </c>
      <c r="X8" s="570">
        <v>554.03369088800002</v>
      </c>
      <c r="Y8" s="570">
        <v>462.478612204</v>
      </c>
      <c r="Z8" s="570">
        <v>456.48906643230703</v>
      </c>
      <c r="AA8" s="650">
        <v>430.41755261401261</v>
      </c>
      <c r="AB8" s="368">
        <v>27</v>
      </c>
      <c r="AC8" s="368">
        <v>24.83</v>
      </c>
      <c r="AD8" s="368">
        <v>28.612255742626008</v>
      </c>
      <c r="AE8" s="368" t="s">
        <v>429</v>
      </c>
      <c r="AF8" s="368" t="s">
        <v>429</v>
      </c>
      <c r="AG8" s="368">
        <v>0.19806452358089344</v>
      </c>
      <c r="AH8" s="368">
        <v>17.399999999999999</v>
      </c>
      <c r="AI8" s="368" t="s">
        <v>429</v>
      </c>
      <c r="AJ8" s="142"/>
    </row>
    <row r="9" spans="1:44" s="81" customFormat="1">
      <c r="A9" s="73" t="s">
        <v>11</v>
      </c>
      <c r="B9" s="570">
        <v>7.8707133000000002</v>
      </c>
      <c r="C9" s="570">
        <v>13.130938820000001</v>
      </c>
      <c r="D9" s="570">
        <v>15.21486427</v>
      </c>
      <c r="E9" s="570">
        <v>13.543859060000001</v>
      </c>
      <c r="F9" s="570">
        <v>12.743958300000001</v>
      </c>
      <c r="G9" s="570">
        <v>13.805692709999999</v>
      </c>
      <c r="H9" s="570">
        <v>11.324095010000001</v>
      </c>
      <c r="I9" s="570">
        <v>12.184519999999999</v>
      </c>
      <c r="J9" s="570">
        <v>11.462127000000001</v>
      </c>
      <c r="K9" s="570">
        <v>11.621995</v>
      </c>
      <c r="L9" s="570">
        <v>11.270073</v>
      </c>
      <c r="M9" s="570">
        <v>10.871295999999999</v>
      </c>
      <c r="N9" s="570">
        <v>29.323595999999998</v>
      </c>
      <c r="O9" s="570">
        <v>16.2315477</v>
      </c>
      <c r="P9" s="570">
        <v>11.5066542</v>
      </c>
      <c r="Q9" s="570">
        <v>115.16752599199999</v>
      </c>
      <c r="R9" s="570">
        <v>174.93106447</v>
      </c>
      <c r="S9" s="570">
        <v>301.20654148</v>
      </c>
      <c r="T9" s="570">
        <v>374.70836985</v>
      </c>
      <c r="U9" s="570">
        <v>337.50060216000003</v>
      </c>
      <c r="V9" s="570">
        <v>547.03482282000004</v>
      </c>
      <c r="W9" s="570">
        <v>398.37107580000003</v>
      </c>
      <c r="X9" s="570">
        <v>396.72088902999997</v>
      </c>
      <c r="Y9" s="570">
        <v>427.48093532000001</v>
      </c>
      <c r="Z9" s="570">
        <v>431.9796791392103</v>
      </c>
      <c r="AA9" s="650">
        <v>427.48093532000001</v>
      </c>
      <c r="AB9" s="368" t="s">
        <v>429</v>
      </c>
      <c r="AC9" s="368" t="s">
        <v>429</v>
      </c>
      <c r="AD9" s="368" t="s">
        <v>429</v>
      </c>
      <c r="AE9" s="368" t="s">
        <v>429</v>
      </c>
      <c r="AF9" s="368" t="s">
        <v>429</v>
      </c>
      <c r="AG9" s="368">
        <v>4.027711647606106E-2</v>
      </c>
      <c r="AH9" s="368">
        <v>4</v>
      </c>
      <c r="AI9" s="368" t="s">
        <v>429</v>
      </c>
      <c r="AJ9" s="142"/>
    </row>
    <row r="10" spans="1:44" s="81" customFormat="1">
      <c r="A10" s="73" t="s">
        <v>10</v>
      </c>
      <c r="B10" s="570" t="s">
        <v>429</v>
      </c>
      <c r="C10" s="570" t="s">
        <v>429</v>
      </c>
      <c r="D10" s="570" t="s">
        <v>429</v>
      </c>
      <c r="E10" s="570" t="s">
        <v>429</v>
      </c>
      <c r="F10" s="570">
        <v>0.76690583999999995</v>
      </c>
      <c r="G10" s="570">
        <v>0.52343203000000005</v>
      </c>
      <c r="H10" s="570">
        <v>0.64735418999999994</v>
      </c>
      <c r="I10" s="570">
        <v>0.74494464000000005</v>
      </c>
      <c r="J10" s="570">
        <v>0.74688672</v>
      </c>
      <c r="K10" s="570">
        <v>0.74688390999999998</v>
      </c>
      <c r="L10" s="570">
        <v>0.74688620999999999</v>
      </c>
      <c r="M10" s="570">
        <v>0.74688597000000001</v>
      </c>
      <c r="N10" s="570">
        <v>0.84369358999999999</v>
      </c>
      <c r="O10" s="570">
        <v>13.91215875</v>
      </c>
      <c r="P10" s="570">
        <v>18.321016589999999</v>
      </c>
      <c r="Q10" s="570">
        <v>22.531928650299999</v>
      </c>
      <c r="R10" s="570">
        <v>14.789864421900001</v>
      </c>
      <c r="S10" s="570">
        <v>21.013554000700001</v>
      </c>
      <c r="T10" s="570">
        <v>16.674175285099999</v>
      </c>
      <c r="U10" s="570">
        <v>16.656874030499999</v>
      </c>
      <c r="V10" s="570">
        <v>21.767544643799997</v>
      </c>
      <c r="W10" s="570">
        <v>25.320292517000002</v>
      </c>
      <c r="X10" s="570">
        <v>28.303380409999999</v>
      </c>
      <c r="Y10" s="570">
        <v>28.303380409999999</v>
      </c>
      <c r="Z10" s="570">
        <v>29.665539929091072</v>
      </c>
      <c r="AA10" s="368" t="s">
        <v>429</v>
      </c>
      <c r="AB10" s="368">
        <v>0</v>
      </c>
      <c r="AC10" s="368">
        <v>0</v>
      </c>
      <c r="AD10" s="368">
        <v>0.32784934224070772</v>
      </c>
      <c r="AE10" s="368" t="s">
        <v>429</v>
      </c>
      <c r="AF10" s="368" t="s">
        <v>429</v>
      </c>
      <c r="AG10" s="368">
        <v>7.6384415493142999E-3</v>
      </c>
      <c r="AH10" s="368">
        <v>0.9</v>
      </c>
      <c r="AI10" s="368" t="s">
        <v>429</v>
      </c>
      <c r="AJ10" s="142"/>
    </row>
    <row r="11" spans="1:44" s="81" customFormat="1">
      <c r="A11" s="73" t="s">
        <v>9</v>
      </c>
      <c r="B11" s="570" t="s">
        <v>429</v>
      </c>
      <c r="C11" s="570" t="s">
        <v>429</v>
      </c>
      <c r="D11" s="570" t="s">
        <v>429</v>
      </c>
      <c r="E11" s="570" t="s">
        <v>429</v>
      </c>
      <c r="F11" s="570">
        <v>118</v>
      </c>
      <c r="G11" s="570">
        <v>132</v>
      </c>
      <c r="H11" s="570">
        <v>160</v>
      </c>
      <c r="I11" s="570">
        <v>168</v>
      </c>
      <c r="J11" s="570">
        <v>180</v>
      </c>
      <c r="K11" s="570">
        <v>178</v>
      </c>
      <c r="L11" s="570">
        <v>159</v>
      </c>
      <c r="M11" s="570">
        <v>181.1480553904388</v>
      </c>
      <c r="N11" s="570">
        <v>174.520990776638</v>
      </c>
      <c r="O11" s="570">
        <v>148.04976814773622</v>
      </c>
      <c r="P11" s="570">
        <v>146.33221849041962</v>
      </c>
      <c r="Q11" s="570">
        <v>145.84866205407698</v>
      </c>
      <c r="R11" s="570">
        <v>162.2908939702121</v>
      </c>
      <c r="S11" s="570">
        <v>226.41062076489018</v>
      </c>
      <c r="T11" s="570">
        <v>317.83624471866796</v>
      </c>
      <c r="U11" s="570">
        <v>296.82761039586654</v>
      </c>
      <c r="V11" s="570">
        <v>337.08543817498094</v>
      </c>
      <c r="W11" s="570">
        <v>316.31351993289724</v>
      </c>
      <c r="X11" s="570">
        <v>292.52914084382087</v>
      </c>
      <c r="Y11" s="570">
        <v>260.92849064365618</v>
      </c>
      <c r="Z11" s="570">
        <v>326.04124362018564</v>
      </c>
      <c r="AA11" s="603">
        <v>228</v>
      </c>
      <c r="AB11" s="368">
        <v>3.2983858032342264</v>
      </c>
      <c r="AC11" s="368">
        <v>3.3578415747607613</v>
      </c>
      <c r="AD11" s="368">
        <v>3.4688959230946641</v>
      </c>
      <c r="AE11" s="368">
        <v>2.8113593654705258</v>
      </c>
      <c r="AF11" s="368">
        <v>2.5567496037343496</v>
      </c>
      <c r="AG11" s="368">
        <v>2.0873062682263591E-2</v>
      </c>
      <c r="AH11" s="368">
        <v>2.5779730996356651</v>
      </c>
      <c r="AI11" s="368">
        <v>2</v>
      </c>
      <c r="AJ11" s="142"/>
    </row>
    <row r="12" spans="1:44" s="81" customFormat="1">
      <c r="A12" s="73" t="s">
        <v>7</v>
      </c>
      <c r="B12" s="570">
        <v>70.400000000000006</v>
      </c>
      <c r="C12" s="570">
        <v>55.6</v>
      </c>
      <c r="D12" s="570">
        <v>58</v>
      </c>
      <c r="E12" s="570">
        <v>59.6</v>
      </c>
      <c r="F12" s="570">
        <v>54.8</v>
      </c>
      <c r="G12" s="570">
        <v>59.1</v>
      </c>
      <c r="H12" s="570">
        <v>61</v>
      </c>
      <c r="I12" s="570">
        <v>63.6</v>
      </c>
      <c r="J12" s="570">
        <v>46.3</v>
      </c>
      <c r="K12" s="570">
        <v>38</v>
      </c>
      <c r="L12" s="570">
        <v>36.799999999999997</v>
      </c>
      <c r="M12" s="570">
        <v>41.817002000000002</v>
      </c>
      <c r="N12" s="570">
        <v>52.554811999999998</v>
      </c>
      <c r="O12" s="570">
        <v>69.478279000000001</v>
      </c>
      <c r="P12" s="570">
        <v>57.518517000000003</v>
      </c>
      <c r="Q12" s="570">
        <v>58.891885000000002</v>
      </c>
      <c r="R12" s="570">
        <v>80.032492000000005</v>
      </c>
      <c r="S12" s="570">
        <v>99.385835999999998</v>
      </c>
      <c r="T12" s="570">
        <v>115.74397</v>
      </c>
      <c r="U12" s="570">
        <v>111.12526</v>
      </c>
      <c r="V12" s="570">
        <v>115.77723451</v>
      </c>
      <c r="W12" s="570">
        <v>129.66976954999998</v>
      </c>
      <c r="X12" s="570">
        <v>174.10742423799999</v>
      </c>
      <c r="Y12" s="570">
        <v>152.41099867533248</v>
      </c>
      <c r="Z12" s="570">
        <v>155.46496593000001</v>
      </c>
      <c r="AA12" s="650">
        <v>195.56606282991456</v>
      </c>
      <c r="AB12" s="368">
        <v>0.99533120798108587</v>
      </c>
      <c r="AC12" s="368">
        <v>0.96013719244203644</v>
      </c>
      <c r="AD12" s="368">
        <v>1.0605903913071972</v>
      </c>
      <c r="AE12" s="368">
        <v>0.95185991449635954</v>
      </c>
      <c r="AF12" s="368">
        <v>1.1167327640052467</v>
      </c>
      <c r="AG12" s="368">
        <v>1.3886730633665747E-2</v>
      </c>
      <c r="AH12" s="368">
        <v>0.86999840520083616</v>
      </c>
      <c r="AI12" s="368">
        <v>1.3228166910183397</v>
      </c>
      <c r="AK12" s="499"/>
      <c r="AL12" s="96"/>
      <c r="AM12" s="96"/>
      <c r="AN12" s="96"/>
      <c r="AO12" s="96"/>
      <c r="AP12" s="96"/>
      <c r="AQ12" s="96"/>
      <c r="AR12" s="96"/>
    </row>
    <row r="13" spans="1:44" s="81" customFormat="1">
      <c r="A13" s="73" t="s">
        <v>32</v>
      </c>
      <c r="B13" s="570">
        <v>13.4502068</v>
      </c>
      <c r="C13" s="570">
        <v>13.79777389</v>
      </c>
      <c r="D13" s="570">
        <v>15.708196790000001</v>
      </c>
      <c r="E13" s="570">
        <v>14.536033099999999</v>
      </c>
      <c r="F13" s="570">
        <v>14.898058199999999</v>
      </c>
      <c r="G13" s="570">
        <v>15.604817600000002</v>
      </c>
      <c r="H13" s="570">
        <v>13.513673300000001</v>
      </c>
      <c r="I13" s="570">
        <v>13.3030621</v>
      </c>
      <c r="J13" s="570">
        <v>11.215053100000002</v>
      </c>
      <c r="K13" s="570">
        <v>10.22924866</v>
      </c>
      <c r="L13" s="570">
        <v>9.4505845500000003</v>
      </c>
      <c r="M13" s="570">
        <v>8.8155312400000003</v>
      </c>
      <c r="N13" s="570">
        <v>7.9595854599999987</v>
      </c>
      <c r="O13" s="570">
        <v>12.216718140000001</v>
      </c>
      <c r="P13" s="570">
        <v>15.2368352</v>
      </c>
      <c r="Q13" s="570">
        <v>17.561579062</v>
      </c>
      <c r="R13" s="570">
        <v>16.432869467</v>
      </c>
      <c r="S13" s="570">
        <v>15.703734160999998</v>
      </c>
      <c r="T13" s="570">
        <v>13.550941346</v>
      </c>
      <c r="U13" s="570">
        <v>13.223622274</v>
      </c>
      <c r="V13" s="570">
        <v>15.120600163999999</v>
      </c>
      <c r="W13" s="570">
        <v>15.294143844000001</v>
      </c>
      <c r="X13" s="570">
        <v>13.489397901999999</v>
      </c>
      <c r="Y13" s="570">
        <v>11.479309333</v>
      </c>
      <c r="Z13" s="570">
        <v>11.479309333</v>
      </c>
      <c r="AA13" s="650">
        <v>10.192854634</v>
      </c>
      <c r="AB13" s="368">
        <v>0.2</v>
      </c>
      <c r="AC13" s="368">
        <v>0.15</v>
      </c>
      <c r="AD13" s="368">
        <v>0.11530671934882948</v>
      </c>
      <c r="AE13" s="368" t="s">
        <v>429</v>
      </c>
      <c r="AF13" s="368" t="s">
        <v>429</v>
      </c>
      <c r="AG13" s="368">
        <v>8.7540976511000796E-4</v>
      </c>
      <c r="AH13" s="368" t="s">
        <v>429</v>
      </c>
      <c r="AI13" s="368" t="s">
        <v>429</v>
      </c>
    </row>
    <row r="14" spans="1:44" s="81" customFormat="1">
      <c r="A14" s="73" t="s">
        <v>5</v>
      </c>
      <c r="B14" s="570">
        <v>7.5044409600000002</v>
      </c>
      <c r="C14" s="570">
        <v>7.3201248899999998</v>
      </c>
      <c r="D14" s="570">
        <v>10.76120785</v>
      </c>
      <c r="E14" s="570">
        <v>0.28948959999999996</v>
      </c>
      <c r="F14" s="570">
        <v>0.29668553000000003</v>
      </c>
      <c r="G14" s="570">
        <v>0.50399256999999997</v>
      </c>
      <c r="H14" s="570">
        <v>0.70422770999999995</v>
      </c>
      <c r="I14" s="570">
        <v>0.21884704000000002</v>
      </c>
      <c r="J14" s="570">
        <v>0.11402092999999999</v>
      </c>
      <c r="K14" s="570">
        <v>0.18717537000000001</v>
      </c>
      <c r="L14" s="570">
        <v>3.1590092699999999</v>
      </c>
      <c r="M14" s="570">
        <v>1.7908536800000001</v>
      </c>
      <c r="N14" s="570">
        <v>1.9799150099999998</v>
      </c>
      <c r="O14" s="570">
        <v>4.85511143</v>
      </c>
      <c r="P14" s="570">
        <v>6.8083101399999997</v>
      </c>
      <c r="Q14" s="570">
        <v>12.101090905499998</v>
      </c>
      <c r="R14" s="570">
        <v>13.2695598837</v>
      </c>
      <c r="S14" s="570">
        <v>4.7643862568999999</v>
      </c>
      <c r="T14" s="570">
        <v>3.1618177224000004</v>
      </c>
      <c r="U14" s="570">
        <v>16.123483290300001</v>
      </c>
      <c r="V14" s="570">
        <v>17.376950520000001</v>
      </c>
      <c r="W14" s="570">
        <v>25.2619291446</v>
      </c>
      <c r="X14" s="570">
        <v>17.6696210315</v>
      </c>
      <c r="Y14" s="570">
        <v>12.874308943299999</v>
      </c>
      <c r="Z14" s="570">
        <v>14.621966978017683</v>
      </c>
      <c r="AA14" s="570">
        <v>12.467904999999998</v>
      </c>
      <c r="AB14" s="368">
        <v>0.2</v>
      </c>
      <c r="AC14" s="368">
        <v>1.8</v>
      </c>
      <c r="AD14" s="368">
        <v>1.7</v>
      </c>
      <c r="AE14" s="368">
        <v>2.2999999999999998</v>
      </c>
      <c r="AF14" s="368">
        <v>1.5</v>
      </c>
      <c r="AG14" s="368">
        <v>8.9197711088522882E-3</v>
      </c>
      <c r="AH14" s="368">
        <v>1.1000000000000001</v>
      </c>
      <c r="AI14" s="368" t="s">
        <v>429</v>
      </c>
    </row>
    <row r="15" spans="1:44" s="81" customFormat="1">
      <c r="A15" s="73" t="s">
        <v>4</v>
      </c>
      <c r="B15" s="570">
        <v>135.45934099999999</v>
      </c>
      <c r="C15" s="570">
        <v>129.072045</v>
      </c>
      <c r="D15" s="570">
        <v>119.277254</v>
      </c>
      <c r="E15" s="570">
        <v>101.700244</v>
      </c>
      <c r="F15" s="570">
        <v>98.765756999999994</v>
      </c>
      <c r="G15" s="570">
        <v>105.32436</v>
      </c>
      <c r="H15" s="570">
        <v>101.94169599999999</v>
      </c>
      <c r="I15" s="570">
        <v>205.89518100000001</v>
      </c>
      <c r="J15" s="570">
        <v>283.38591100000002</v>
      </c>
      <c r="K15" s="570">
        <v>327.46240399999999</v>
      </c>
      <c r="L15" s="570">
        <v>344.04225300000002</v>
      </c>
      <c r="M15" s="570">
        <v>297.778008</v>
      </c>
      <c r="N15" s="570">
        <v>288.24023399999999</v>
      </c>
      <c r="O15" s="570">
        <v>434.56709499999999</v>
      </c>
      <c r="P15" s="570">
        <v>522.71962399999995</v>
      </c>
      <c r="Q15" s="570">
        <v>613.57743240000002</v>
      </c>
      <c r="R15" s="570">
        <v>691.51443989999996</v>
      </c>
      <c r="S15" s="570">
        <v>792.21750839999993</v>
      </c>
      <c r="T15" s="570">
        <v>783.43254790000003</v>
      </c>
      <c r="U15" s="570">
        <v>862.05163110000001</v>
      </c>
      <c r="V15" s="570">
        <v>1069.571381</v>
      </c>
      <c r="W15" s="570">
        <v>1158.4218060000001</v>
      </c>
      <c r="X15" s="570">
        <v>1084.655276</v>
      </c>
      <c r="Y15" s="570">
        <v>970.65533720000008</v>
      </c>
      <c r="Z15" s="570">
        <v>1038.8205940420876</v>
      </c>
      <c r="AA15" s="650">
        <v>866.1082742717748</v>
      </c>
      <c r="AB15" s="368">
        <v>0.3</v>
      </c>
      <c r="AC15" s="368">
        <v>0.31</v>
      </c>
      <c r="AD15" s="368">
        <v>0.24994810514380439</v>
      </c>
      <c r="AE15" s="368" t="s">
        <v>429</v>
      </c>
      <c r="AF15" s="368" t="s">
        <v>429</v>
      </c>
      <c r="AG15" s="368">
        <v>2.7683169386261081E-3</v>
      </c>
      <c r="AH15" s="368">
        <v>0.3</v>
      </c>
      <c r="AI15" s="368" t="s">
        <v>429</v>
      </c>
    </row>
    <row r="16" spans="1:44" s="81" customFormat="1">
      <c r="A16" s="73" t="s">
        <v>3</v>
      </c>
      <c r="B16" s="570">
        <v>113.28035109999999</v>
      </c>
      <c r="C16" s="570">
        <v>108.32593167</v>
      </c>
      <c r="D16" s="570">
        <v>110.38569233</v>
      </c>
      <c r="E16" s="570">
        <v>82.737570640000001</v>
      </c>
      <c r="F16" s="570">
        <v>77.068584420000008</v>
      </c>
      <c r="G16" s="570">
        <v>82.55196715999999</v>
      </c>
      <c r="H16" s="570">
        <v>75.513289639999996</v>
      </c>
      <c r="I16" s="570">
        <v>83.840107419000006</v>
      </c>
      <c r="J16" s="570">
        <v>78.412213867000006</v>
      </c>
      <c r="K16" s="570">
        <v>70.021787636000013</v>
      </c>
      <c r="L16" s="570">
        <v>56.885412385999999</v>
      </c>
      <c r="M16" s="570">
        <v>52.876459759999996</v>
      </c>
      <c r="N16" s="570">
        <v>44.669320909999996</v>
      </c>
      <c r="O16" s="570">
        <v>65.225296</v>
      </c>
      <c r="P16" s="570">
        <v>82.797580299999993</v>
      </c>
      <c r="Q16" s="570">
        <v>95.421869759999993</v>
      </c>
      <c r="R16" s="570">
        <v>95.655068592999996</v>
      </c>
      <c r="S16" s="570">
        <v>95.122183163000003</v>
      </c>
      <c r="T16" s="570">
        <v>89.637366056000005</v>
      </c>
      <c r="U16" s="570">
        <v>93.457762618999993</v>
      </c>
      <c r="V16" s="570">
        <v>54.690323849000002</v>
      </c>
      <c r="W16" s="570">
        <v>38.126354806999998</v>
      </c>
      <c r="X16" s="570">
        <v>31.313373861999999</v>
      </c>
      <c r="Y16" s="570">
        <v>30.002132219</v>
      </c>
      <c r="Z16" s="570">
        <v>30.002132219</v>
      </c>
      <c r="AA16" s="648">
        <v>24.5</v>
      </c>
      <c r="AB16" s="368">
        <v>3.8</v>
      </c>
      <c r="AC16" s="368">
        <v>3.3000000000000003</v>
      </c>
      <c r="AD16" s="368">
        <v>2.4880602462562398</v>
      </c>
      <c r="AE16" s="368">
        <v>1.1100000000000001</v>
      </c>
      <c r="AF16" s="368">
        <v>0.63</v>
      </c>
      <c r="AG16" s="368">
        <v>7.9134064339105442E-3</v>
      </c>
      <c r="AH16" s="368">
        <v>0.67</v>
      </c>
      <c r="AI16" s="368" t="s">
        <v>429</v>
      </c>
      <c r="AJ16" s="142"/>
    </row>
    <row r="17" spans="1:36" s="81" customFormat="1">
      <c r="A17" s="284" t="s">
        <v>79</v>
      </c>
      <c r="B17" s="570" t="s">
        <v>429</v>
      </c>
      <c r="C17" s="570" t="s">
        <v>429</v>
      </c>
      <c r="D17" s="570" t="s">
        <v>429</v>
      </c>
      <c r="E17" s="570" t="s">
        <v>429</v>
      </c>
      <c r="F17" s="570" t="s">
        <v>429</v>
      </c>
      <c r="G17" s="570">
        <v>0.84034820999999993</v>
      </c>
      <c r="H17" s="570">
        <v>19.318019</v>
      </c>
      <c r="I17" s="570">
        <v>65.73</v>
      </c>
      <c r="J17" s="570">
        <v>33.209999999999994</v>
      </c>
      <c r="K17" s="570">
        <v>42.659323453124998</v>
      </c>
      <c r="L17" s="570">
        <v>41.487499999999997</v>
      </c>
      <c r="M17" s="570">
        <v>56.384887805519377</v>
      </c>
      <c r="N17" s="570">
        <v>50.2</v>
      </c>
      <c r="O17" s="570">
        <v>66.586295456813161</v>
      </c>
      <c r="P17" s="570">
        <v>71.755126375940534</v>
      </c>
      <c r="Q17" s="570">
        <v>69.225899999999996</v>
      </c>
      <c r="R17" s="570">
        <v>94.892761999999991</v>
      </c>
      <c r="S17" s="570">
        <v>185.00542102335999</v>
      </c>
      <c r="T17" s="570">
        <v>324.86282883157082</v>
      </c>
      <c r="U17" s="570">
        <v>301.25400105530122</v>
      </c>
      <c r="V17" s="570">
        <v>332.05160503792234</v>
      </c>
      <c r="W17" s="570">
        <v>385.2</v>
      </c>
      <c r="X17" s="570">
        <v>368.7</v>
      </c>
      <c r="Y17" s="570">
        <v>351.7</v>
      </c>
      <c r="Z17" s="570">
        <v>357.6</v>
      </c>
      <c r="AA17" s="570">
        <v>362.8</v>
      </c>
      <c r="AB17" s="368">
        <v>1.1861258035568776</v>
      </c>
      <c r="AC17" s="368">
        <v>1.0542781483998225</v>
      </c>
      <c r="AD17" s="368">
        <v>1.0675247155138898</v>
      </c>
      <c r="AE17" s="368">
        <v>1.1437894609279324</v>
      </c>
      <c r="AF17" s="368">
        <v>0.94344236397993675</v>
      </c>
      <c r="AG17" s="368">
        <v>0.79209448395844617</v>
      </c>
      <c r="AH17" s="368">
        <v>0.74154579201572091</v>
      </c>
      <c r="AI17" s="368">
        <v>0.79262160344328891</v>
      </c>
      <c r="AJ17" s="142"/>
    </row>
    <row r="18" spans="1:36" s="81" customFormat="1">
      <c r="A18" s="73" t="s">
        <v>2</v>
      </c>
      <c r="B18" s="570" t="s">
        <v>429</v>
      </c>
      <c r="C18" s="570" t="s">
        <v>429</v>
      </c>
      <c r="D18" s="570" t="s">
        <v>429</v>
      </c>
      <c r="E18" s="570" t="s">
        <v>429</v>
      </c>
      <c r="F18" s="570" t="s">
        <v>429</v>
      </c>
      <c r="G18" s="570" t="s">
        <v>429</v>
      </c>
      <c r="H18" s="570" t="s">
        <v>429</v>
      </c>
      <c r="I18" s="570" t="s">
        <v>429</v>
      </c>
      <c r="J18" s="570" t="s">
        <v>429</v>
      </c>
      <c r="K18" s="570" t="s">
        <v>429</v>
      </c>
      <c r="L18" s="570" t="s">
        <v>429</v>
      </c>
      <c r="M18" s="570" t="s">
        <v>429</v>
      </c>
      <c r="N18" s="570" t="s">
        <v>429</v>
      </c>
      <c r="O18" s="570">
        <v>36.299999999999997</v>
      </c>
      <c r="P18" s="570">
        <v>48.4</v>
      </c>
      <c r="Q18" s="570">
        <v>52.87</v>
      </c>
      <c r="R18" s="570">
        <v>57.68</v>
      </c>
      <c r="S18" s="570">
        <v>59.3</v>
      </c>
      <c r="T18" s="570">
        <v>68.194999999999993</v>
      </c>
      <c r="U18" s="570">
        <v>41.264000000000003</v>
      </c>
      <c r="V18" s="570">
        <v>43.657311999999997</v>
      </c>
      <c r="W18" s="570">
        <v>46.276750719999995</v>
      </c>
      <c r="X18" s="570">
        <v>72.864000000000004</v>
      </c>
      <c r="Y18" s="570">
        <v>53.980262060000001</v>
      </c>
      <c r="Z18" s="570">
        <v>58.300302403593065</v>
      </c>
      <c r="AA18" s="650">
        <v>58.300302430000002</v>
      </c>
      <c r="AB18" s="368">
        <v>0.5</v>
      </c>
      <c r="AC18" s="368">
        <v>0.5</v>
      </c>
      <c r="AD18" s="368">
        <v>0.2560663712118344</v>
      </c>
      <c r="AE18" s="368" t="s">
        <v>429</v>
      </c>
      <c r="AF18" s="368" t="s">
        <v>429</v>
      </c>
      <c r="AG18" s="368">
        <v>2.0126215493779321E-3</v>
      </c>
      <c r="AH18" s="368">
        <v>0.2</v>
      </c>
      <c r="AI18" s="368">
        <v>0.3</v>
      </c>
    </row>
    <row r="19" spans="1:36" s="81" customFormat="1">
      <c r="A19" s="73" t="s">
        <v>50</v>
      </c>
      <c r="B19" s="570">
        <v>0.84863586000000013</v>
      </c>
      <c r="C19" s="570">
        <v>0.34984212299999995</v>
      </c>
      <c r="D19" s="570">
        <v>0.58772689</v>
      </c>
      <c r="E19" s="570">
        <v>1.12580886</v>
      </c>
      <c r="F19" s="570">
        <v>43.685417560000005</v>
      </c>
      <c r="G19" s="570" t="s">
        <v>429</v>
      </c>
      <c r="H19" s="570" t="s">
        <v>429</v>
      </c>
      <c r="I19" s="570" t="s">
        <v>429</v>
      </c>
      <c r="J19" s="570" t="s">
        <v>429</v>
      </c>
      <c r="K19" s="570" t="s">
        <v>429</v>
      </c>
      <c r="L19" s="570" t="s">
        <v>429</v>
      </c>
      <c r="M19" s="570" t="s">
        <v>429</v>
      </c>
      <c r="N19" s="570" t="s">
        <v>429</v>
      </c>
      <c r="O19" s="570" t="s">
        <v>429</v>
      </c>
      <c r="P19" s="570" t="s">
        <v>429</v>
      </c>
      <c r="Q19" s="570">
        <v>38.327416894956293</v>
      </c>
      <c r="R19" s="570">
        <v>103.25421150952255</v>
      </c>
      <c r="S19" s="570">
        <v>103.39137265683536</v>
      </c>
      <c r="T19" s="570">
        <v>146.86421521345417</v>
      </c>
      <c r="U19" s="570">
        <v>300.671740328</v>
      </c>
      <c r="V19" s="570">
        <v>361.06540455399994</v>
      </c>
      <c r="W19" s="570">
        <v>570.31810087984672</v>
      </c>
      <c r="X19" s="570">
        <v>646.30939968267865</v>
      </c>
      <c r="Y19" s="570">
        <v>764.17845724662686</v>
      </c>
      <c r="Z19" s="570">
        <v>837</v>
      </c>
      <c r="AA19" s="570">
        <v>935</v>
      </c>
      <c r="AB19" s="368">
        <v>2.2767715981844834</v>
      </c>
      <c r="AC19" s="368">
        <v>3.6860228826893757</v>
      </c>
      <c r="AD19" s="368">
        <v>3.8180472606010838</v>
      </c>
      <c r="AE19" s="368">
        <v>5.2054244688977827</v>
      </c>
      <c r="AF19" s="368">
        <v>5.181909936451512</v>
      </c>
      <c r="AG19" s="368">
        <v>5.6646819179342662</v>
      </c>
      <c r="AH19" s="368">
        <v>5.895648071097213</v>
      </c>
      <c r="AI19" s="368">
        <v>6.48441600621093</v>
      </c>
      <c r="AJ19" s="142"/>
    </row>
    <row r="20" spans="1:36">
      <c r="A20" s="284" t="s">
        <v>34</v>
      </c>
      <c r="B20" s="804">
        <f t="shared" ref="B20:AA20" si="0">SUM(B5:B19)</f>
        <v>862.38365632</v>
      </c>
      <c r="C20" s="804">
        <f t="shared" si="0"/>
        <v>848.09666579300006</v>
      </c>
      <c r="D20" s="804">
        <f t="shared" si="0"/>
        <v>878.92823503</v>
      </c>
      <c r="E20" s="804">
        <f t="shared" si="0"/>
        <v>748.81877856000006</v>
      </c>
      <c r="F20" s="804">
        <f t="shared" si="0"/>
        <v>810.90423954999994</v>
      </c>
      <c r="G20" s="804">
        <f t="shared" si="0"/>
        <v>880.19926313999997</v>
      </c>
      <c r="H20" s="804">
        <f t="shared" si="0"/>
        <v>881.66753981000022</v>
      </c>
      <c r="I20" s="804">
        <f t="shared" si="0"/>
        <v>1040.4912697050001</v>
      </c>
      <c r="J20" s="804">
        <f t="shared" si="0"/>
        <v>983.39772247700012</v>
      </c>
      <c r="K20" s="804">
        <f t="shared" si="0"/>
        <v>988.44259417912508</v>
      </c>
      <c r="L20" s="804">
        <f t="shared" si="0"/>
        <v>1168.1288158759999</v>
      </c>
      <c r="M20" s="804">
        <f t="shared" si="0"/>
        <v>1084.8344557459584</v>
      </c>
      <c r="N20" s="804">
        <f t="shared" si="0"/>
        <v>1069.8269386256379</v>
      </c>
      <c r="O20" s="804">
        <f t="shared" si="0"/>
        <v>1468.4086458675492</v>
      </c>
      <c r="P20" s="804">
        <f t="shared" si="0"/>
        <v>1720.02731179636</v>
      </c>
      <c r="Q20" s="804">
        <f t="shared" si="0"/>
        <v>1967.674829380833</v>
      </c>
      <c r="R20" s="804">
        <f t="shared" si="0"/>
        <v>2235.1534444143344</v>
      </c>
      <c r="S20" s="804">
        <f t="shared" si="0"/>
        <v>2642.6734477406853</v>
      </c>
      <c r="T20" s="804">
        <f t="shared" si="0"/>
        <v>2974.1339169501935</v>
      </c>
      <c r="U20" s="804">
        <f t="shared" si="0"/>
        <v>2983.9965933239678</v>
      </c>
      <c r="V20" s="804">
        <f t="shared" si="0"/>
        <v>3592.3627593677029</v>
      </c>
      <c r="W20" s="804">
        <f t="shared" si="0"/>
        <v>3904.1928897373436</v>
      </c>
      <c r="X20" s="804">
        <f t="shared" si="0"/>
        <v>3722.137669366999</v>
      </c>
      <c r="Y20" s="804">
        <f t="shared" si="0"/>
        <v>3606.7073661169152</v>
      </c>
      <c r="Z20" s="804">
        <f t="shared" si="0"/>
        <v>3842.2153076487189</v>
      </c>
      <c r="AA20" s="804">
        <f t="shared" si="0"/>
        <v>3633.9992461997022</v>
      </c>
      <c r="AB20" s="649" t="s">
        <v>429</v>
      </c>
      <c r="AC20" s="649" t="s">
        <v>429</v>
      </c>
      <c r="AD20" s="649" t="s">
        <v>429</v>
      </c>
      <c r="AE20" s="649" t="s">
        <v>429</v>
      </c>
      <c r="AF20" s="649" t="s">
        <v>429</v>
      </c>
      <c r="AG20" s="649" t="s">
        <v>429</v>
      </c>
      <c r="AH20" s="649" t="s">
        <v>429</v>
      </c>
      <c r="AI20" s="649" t="s">
        <v>429</v>
      </c>
      <c r="AJ20" s="289"/>
    </row>
    <row r="21" spans="1:36">
      <c r="A21" s="57"/>
      <c r="B21" s="57"/>
      <c r="C21" s="57"/>
      <c r="D21" s="57"/>
      <c r="E21" s="57"/>
      <c r="F21" s="57"/>
      <c r="G21" s="57"/>
      <c r="H21" s="57"/>
      <c r="I21" s="57"/>
      <c r="J21" s="57"/>
      <c r="K21" s="57"/>
      <c r="L21" s="57"/>
      <c r="M21" s="57"/>
      <c r="N21" s="57"/>
      <c r="O21" s="57"/>
      <c r="P21" s="57"/>
      <c r="Q21" s="57"/>
      <c r="R21" s="57"/>
      <c r="S21" s="57"/>
      <c r="T21" s="57"/>
      <c r="U21" s="57"/>
      <c r="V21" s="57"/>
      <c r="W21" s="57"/>
      <c r="X21" s="57"/>
      <c r="Y21" s="289"/>
      <c r="Z21" s="289"/>
      <c r="AA21" s="289"/>
      <c r="AG21" s="289"/>
      <c r="AH21" s="289"/>
      <c r="AI21" s="289"/>
      <c r="AJ21" s="57"/>
    </row>
    <row r="22" spans="1:36" s="283" customFormat="1">
      <c r="A22" s="136" t="s">
        <v>33</v>
      </c>
      <c r="Z22" s="499"/>
      <c r="AA22" s="499"/>
      <c r="AH22" s="499"/>
      <c r="AI22" s="499"/>
    </row>
    <row r="23" spans="1:36" s="499" customFormat="1" ht="14.65" customHeight="1">
      <c r="D23" s="454"/>
      <c r="E23" s="454"/>
      <c r="F23" s="454"/>
      <c r="G23" s="454"/>
      <c r="H23" s="454"/>
      <c r="I23" s="454"/>
      <c r="J23" s="454"/>
      <c r="K23" s="454"/>
      <c r="L23" s="454"/>
      <c r="M23" s="454"/>
      <c r="N23" s="454"/>
      <c r="O23" s="454"/>
      <c r="P23" s="454"/>
      <c r="Q23" s="454"/>
      <c r="R23" s="454"/>
      <c r="S23" s="454"/>
      <c r="T23" s="454"/>
      <c r="U23" s="454"/>
      <c r="V23" s="454"/>
      <c r="W23" s="454"/>
      <c r="X23" s="454"/>
      <c r="Y23" s="454"/>
      <c r="Z23" s="454"/>
      <c r="AA23" s="454"/>
      <c r="AB23" s="454"/>
      <c r="AC23" s="454"/>
      <c r="AD23" s="454"/>
    </row>
    <row r="24" spans="1:36" s="499" customFormat="1">
      <c r="A24" s="454" t="s">
        <v>1521</v>
      </c>
    </row>
    <row r="25" spans="1:36">
      <c r="A25" s="499"/>
      <c r="B25" s="283"/>
      <c r="AA25" s="619"/>
    </row>
    <row r="26" spans="1:36">
      <c r="A26" s="167" t="s">
        <v>431</v>
      </c>
      <c r="AA26" s="619"/>
    </row>
    <row r="27" spans="1:36">
      <c r="AA27" s="299"/>
    </row>
  </sheetData>
  <mergeCells count="3">
    <mergeCell ref="A3:A4"/>
    <mergeCell ref="AB3:AI3"/>
    <mergeCell ref="B3:AA3"/>
  </mergeCells>
  <hyperlinks>
    <hyperlink ref="AL6" location="Content!B20" display="Back to Content Page"/>
  </hyperlinks>
  <pageMargins left="0.7" right="0.7" top="0.75" bottom="0.75" header="0.3" footer="0.3"/>
  <pageSetup orientation="portrait" horizontalDpi="300" verticalDpi="300" r:id="rId1"/>
  <ignoredErrors>
    <ignoredError sqref="T20:U20 Y20 V20:X20 Z20" formulaRange="1"/>
  </ignoredErrors>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zoomScale="91" zoomScaleNormal="91" workbookViewId="0">
      <selection activeCell="A9" sqref="A9"/>
    </sheetView>
  </sheetViews>
  <sheetFormatPr defaultColWidth="9.1796875" defaultRowHeight="15" customHeight="1"/>
  <cols>
    <col min="1" max="1" width="53.36328125" style="289" customWidth="1"/>
    <col min="2" max="19" width="9.7265625" style="289" customWidth="1"/>
    <col min="20" max="21" width="17.36328125" style="289" bestFit="1" customWidth="1"/>
    <col min="22" max="22" width="18.54296875" style="289" bestFit="1" customWidth="1"/>
    <col min="23" max="25" width="20.81640625" style="289" bestFit="1" customWidth="1"/>
    <col min="26" max="16384" width="9.1796875" style="289"/>
  </cols>
  <sheetData>
    <row r="1" spans="1:19" s="136" customFormat="1" ht="15" customHeight="1">
      <c r="A1" s="136" t="s">
        <v>2017</v>
      </c>
    </row>
    <row r="2" spans="1:19" s="136" customFormat="1" ht="15" customHeight="1">
      <c r="A2" s="1163" t="s">
        <v>1888</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c r="S3" s="7"/>
    </row>
    <row r="4" spans="1:19" ht="15" customHeight="1">
      <c r="A4" s="896" t="s">
        <v>1889</v>
      </c>
      <c r="B4" s="897">
        <v>6772.2534236223437</v>
      </c>
      <c r="C4" s="897">
        <v>7757.2415385371532</v>
      </c>
      <c r="D4" s="897">
        <v>7898.9420594198182</v>
      </c>
      <c r="E4" s="897">
        <v>9216.8456476069132</v>
      </c>
      <c r="F4" s="897">
        <v>7240.6136051196654</v>
      </c>
      <c r="G4" s="897">
        <v>7629.3281410714435</v>
      </c>
      <c r="H4" s="897">
        <v>6799.6697007201428</v>
      </c>
      <c r="I4" s="897">
        <v>6243.4007442640714</v>
      </c>
      <c r="J4" s="897">
        <v>7221.5050953535529</v>
      </c>
      <c r="K4" s="897">
        <v>10210.176835897641</v>
      </c>
      <c r="L4" s="897">
        <v>8705.0983436806473</v>
      </c>
      <c r="M4" s="897">
        <v>11736.980919031746</v>
      </c>
      <c r="N4" s="897">
        <v>12407.176289302977</v>
      </c>
      <c r="O4" s="897">
        <v>13815.763396561937</v>
      </c>
      <c r="P4" s="897">
        <v>12513.9340549185</v>
      </c>
      <c r="Q4" s="897">
        <v>12455.560004342602</v>
      </c>
      <c r="S4" s="285" t="s">
        <v>13</v>
      </c>
    </row>
    <row r="5" spans="1:19" ht="15" customHeight="1">
      <c r="A5" s="896" t="s">
        <v>1890</v>
      </c>
      <c r="B5" s="897">
        <v>1360.3653165354922</v>
      </c>
      <c r="C5" s="897">
        <v>1050.5313143950684</v>
      </c>
      <c r="D5" s="897">
        <v>414.1733723148925</v>
      </c>
      <c r="E5" s="897">
        <v>1068.1204301899597</v>
      </c>
      <c r="F5" s="897">
        <v>2321.0329326515998</v>
      </c>
      <c r="G5" s="897">
        <v>1915.5180096681522</v>
      </c>
      <c r="H5" s="897">
        <v>125.9989046301785</v>
      </c>
      <c r="I5" s="897">
        <v>324.19668856312603</v>
      </c>
      <c r="J5" s="897">
        <v>36.049878611715542</v>
      </c>
      <c r="K5" s="897">
        <v>672.42562425536926</v>
      </c>
      <c r="L5" s="897">
        <v>1111.542992540343</v>
      </c>
      <c r="M5" s="897">
        <v>1804.8153888313634</v>
      </c>
      <c r="N5" s="897">
        <v>1978.5834262616893</v>
      </c>
      <c r="O5" s="897">
        <v>2113.1701789668905</v>
      </c>
      <c r="P5" s="897">
        <v>3415.1640420670496</v>
      </c>
      <c r="Q5" s="897">
        <v>3375.0080674291066</v>
      </c>
      <c r="S5" s="499"/>
    </row>
    <row r="6" spans="1:19" ht="15" customHeight="1">
      <c r="A6" s="896" t="s">
        <v>1891</v>
      </c>
      <c r="B6" s="897">
        <v>1409.6539149606911</v>
      </c>
      <c r="C6" s="897">
        <v>709.33310971974697</v>
      </c>
      <c r="D6" s="897">
        <v>671.12257943432701</v>
      </c>
      <c r="E6" s="897">
        <v>-1722.7748874031608</v>
      </c>
      <c r="F6" s="897">
        <v>311.15296560909132</v>
      </c>
      <c r="G6" s="897">
        <v>155.53351360553373</v>
      </c>
      <c r="H6" s="897">
        <v>558.0968431076833</v>
      </c>
      <c r="I6" s="897">
        <v>514.53151862276763</v>
      </c>
      <c r="J6" s="897">
        <v>142.30215241466666</v>
      </c>
      <c r="K6" s="897">
        <v>1232.0795294168304</v>
      </c>
      <c r="L6" s="897">
        <v>2259.412006532415</v>
      </c>
      <c r="M6" s="897">
        <v>2453.4190928568</v>
      </c>
      <c r="N6" s="897">
        <v>1687.0068414996119</v>
      </c>
      <c r="O6" s="897">
        <v>1758.1834938629636</v>
      </c>
      <c r="P6" s="897">
        <v>1879.2167500545963</v>
      </c>
      <c r="Q6" s="897">
        <v>2018.4270204877507</v>
      </c>
    </row>
    <row r="7" spans="1:19" ht="15" customHeight="1">
      <c r="A7" s="896" t="s">
        <v>1892</v>
      </c>
      <c r="B7" s="897">
        <v>3509.3482078741681</v>
      </c>
      <c r="C7" s="897">
        <v>2353</v>
      </c>
      <c r="D7" s="897">
        <v>1.7968476022338071</v>
      </c>
      <c r="E7" s="897">
        <v>568.51571284304305</v>
      </c>
      <c r="F7" s="897">
        <v>4129.0839490287517</v>
      </c>
      <c r="G7" s="897">
        <v>4092.9872001456247</v>
      </c>
      <c r="H7" s="897">
        <v>2515</v>
      </c>
      <c r="I7" s="897">
        <v>80.87487284585508</v>
      </c>
      <c r="J7" s="897">
        <v>1968</v>
      </c>
      <c r="K7" s="897">
        <v>2249.7446395339998</v>
      </c>
      <c r="L7" s="897">
        <v>3245.4442057830001</v>
      </c>
      <c r="M7" s="897">
        <v>3557.4476847259998</v>
      </c>
      <c r="N7" s="897">
        <v>3883.6438634629999</v>
      </c>
      <c r="O7" s="897">
        <v>3507.296016367</v>
      </c>
      <c r="P7" s="897">
        <v>3841.8933044957239</v>
      </c>
      <c r="Q7" s="897">
        <v>3735.4605867523414</v>
      </c>
    </row>
    <row r="8" spans="1:19" ht="15" customHeight="1">
      <c r="A8" s="896" t="s">
        <v>1893</v>
      </c>
      <c r="B8" s="897">
        <v>3538.9213669292872</v>
      </c>
      <c r="C8" s="897">
        <v>2424.3030332193889</v>
      </c>
      <c r="D8" s="897">
        <v>24.257442630156394</v>
      </c>
      <c r="E8" s="897">
        <v>680.49608052424867</v>
      </c>
      <c r="F8" s="897">
        <v>5911.9063465727331</v>
      </c>
      <c r="G8" s="897">
        <v>5951.2033890117373</v>
      </c>
      <c r="H8" s="897">
        <v>2986.9570837753054</v>
      </c>
      <c r="I8" s="897">
        <v>201.4899849349321</v>
      </c>
      <c r="J8" s="897">
        <v>2917.310425491497</v>
      </c>
      <c r="K8" s="897">
        <v>6207.3492072559993</v>
      </c>
      <c r="L8" s="897">
        <v>5864.6893974200002</v>
      </c>
      <c r="M8" s="897">
        <v>8596.4364743890001</v>
      </c>
      <c r="N8" s="897">
        <v>7483.9937323040003</v>
      </c>
      <c r="O8" s="897">
        <v>7704.1859500170003</v>
      </c>
      <c r="P8" s="897">
        <v>7453.2956169613699</v>
      </c>
      <c r="Q8" s="897">
        <v>7165.0108600261374</v>
      </c>
    </row>
    <row r="9" spans="1:19" s="136" customFormat="1" ht="15" customHeight="1">
      <c r="A9" s="898" t="s">
        <v>1857</v>
      </c>
      <c r="B9" s="899">
        <v>9512.6994960634074</v>
      </c>
      <c r="C9" s="899">
        <v>9445.8029294325788</v>
      </c>
      <c r="D9" s="899">
        <v>8961.7774161411144</v>
      </c>
      <c r="E9" s="899">
        <v>8450.2108227125082</v>
      </c>
      <c r="F9" s="899">
        <v>8089.977105836374</v>
      </c>
      <c r="G9" s="899">
        <v>7842.1634754790166</v>
      </c>
      <c r="H9" s="899">
        <v>7011.8083646826999</v>
      </c>
      <c r="I9" s="899">
        <v>6961.5138393608886</v>
      </c>
      <c r="J9" s="899">
        <v>6450.546700888438</v>
      </c>
      <c r="K9" s="899">
        <v>8157.0774218478409</v>
      </c>
      <c r="L9" s="899">
        <v>9456.8081511164055</v>
      </c>
      <c r="M9" s="899">
        <v>10956.226611056911</v>
      </c>
      <c r="N9" s="899">
        <v>12472.416688223278</v>
      </c>
      <c r="O9" s="899">
        <v>13490.227135741789</v>
      </c>
      <c r="P9" s="899">
        <v>14196.9125345745</v>
      </c>
      <c r="Q9" s="899">
        <v>14419.444818985663</v>
      </c>
    </row>
    <row r="11" spans="1:19" ht="15" customHeight="1">
      <c r="A11" s="920" t="s">
        <v>2015</v>
      </c>
    </row>
    <row r="13" spans="1:19" ht="15" customHeight="1">
      <c r="J13" s="176"/>
    </row>
    <row r="14" spans="1:19" ht="15" customHeight="1">
      <c r="J14" s="176"/>
    </row>
  </sheetData>
  <mergeCells count="2">
    <mergeCell ref="A2:A3"/>
    <mergeCell ref="B2:Q2"/>
  </mergeCells>
  <hyperlinks>
    <hyperlink ref="S4" location="'Content Page'!A1" display="Back to Content Page"/>
  </hyperlinks>
  <pageMargins left="0.7" right="0.7" top="0.75" bottom="0.75" header="0.3" footer="0.3"/>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
  <sheetViews>
    <sheetView zoomScale="91" zoomScaleNormal="91" workbookViewId="0">
      <selection activeCell="A9" sqref="A9"/>
    </sheetView>
  </sheetViews>
  <sheetFormatPr defaultColWidth="9.1796875" defaultRowHeight="15" customHeight="1"/>
  <cols>
    <col min="1" max="1" width="54.1796875" style="289" customWidth="1"/>
    <col min="2" max="19" width="9.7265625" style="289" customWidth="1"/>
    <col min="20" max="21" width="17.36328125" style="289" bestFit="1" customWidth="1"/>
    <col min="22" max="22" width="18.54296875" style="289" bestFit="1" customWidth="1"/>
    <col min="23" max="25" width="20.81640625" style="289" bestFit="1" customWidth="1"/>
    <col min="26" max="16384" width="9.1796875" style="289"/>
  </cols>
  <sheetData>
    <row r="1" spans="1:19" s="136" customFormat="1" ht="15" customHeight="1">
      <c r="A1" s="136" t="s">
        <v>2018</v>
      </c>
    </row>
    <row r="2" spans="1:19" s="136" customFormat="1" ht="15" customHeight="1">
      <c r="A2" s="1163" t="s">
        <v>1888</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c r="S3" s="7"/>
    </row>
    <row r="4" spans="1:19" ht="15" customHeight="1">
      <c r="A4" s="896" t="s">
        <v>1889</v>
      </c>
      <c r="B4" s="907">
        <v>71.191709844559597</v>
      </c>
      <c r="C4" s="907">
        <v>82.123686006258239</v>
      </c>
      <c r="D4" s="907">
        <v>88.140350877193001</v>
      </c>
      <c r="E4" s="907">
        <v>109.07237512742098</v>
      </c>
      <c r="F4" s="907">
        <v>89.5010395010395</v>
      </c>
      <c r="G4" s="907">
        <v>97.286012526096016</v>
      </c>
      <c r="H4" s="907">
        <v>96.974551315020761</v>
      </c>
      <c r="I4" s="907">
        <v>89.684526790185274</v>
      </c>
      <c r="J4" s="907">
        <v>111.95183028996489</v>
      </c>
      <c r="K4" s="907">
        <v>125.16954673681037</v>
      </c>
      <c r="L4" s="907">
        <v>92.051125544436303</v>
      </c>
      <c r="M4" s="907">
        <v>107.12612412732415</v>
      </c>
      <c r="N4" s="907">
        <v>99.476922551971001</v>
      </c>
      <c r="O4" s="907">
        <v>102.41312661043085</v>
      </c>
      <c r="P4" s="907">
        <v>88.145461377201897</v>
      </c>
      <c r="Q4" s="907">
        <v>86.380302159364192</v>
      </c>
      <c r="S4" s="285" t="s">
        <v>13</v>
      </c>
    </row>
    <row r="5" spans="1:19" ht="15" customHeight="1">
      <c r="A5" s="896" t="s">
        <v>1890</v>
      </c>
      <c r="B5" s="907">
        <v>14.300518134715023</v>
      </c>
      <c r="C5" s="907">
        <v>11.121673003802284</v>
      </c>
      <c r="D5" s="907">
        <v>4.621553884711779</v>
      </c>
      <c r="E5" s="907">
        <v>12.640163098878689</v>
      </c>
      <c r="F5" s="907">
        <v>28.690228690228686</v>
      </c>
      <c r="G5" s="907">
        <v>24.4258872651357</v>
      </c>
      <c r="H5" s="907">
        <v>1.796953055146427</v>
      </c>
      <c r="I5" s="907">
        <v>4.6569854782173268</v>
      </c>
      <c r="J5" s="907">
        <v>0.5588654773517161</v>
      </c>
      <c r="K5" s="907">
        <v>8.2434625721995811</v>
      </c>
      <c r="L5" s="907">
        <v>11.753891744215219</v>
      </c>
      <c r="M5" s="907">
        <v>16.472965126606294</v>
      </c>
      <c r="N5" s="907">
        <v>15.863673221645247</v>
      </c>
      <c r="O5" s="907">
        <v>15.66445218233676</v>
      </c>
      <c r="P5" s="907">
        <v>24.055681358534244</v>
      </c>
      <c r="Q5" s="907">
        <v>23.405950158256662</v>
      </c>
      <c r="S5" s="499"/>
    </row>
    <row r="6" spans="1:19" ht="15" customHeight="1">
      <c r="A6" s="896" t="s">
        <v>1891</v>
      </c>
      <c r="B6" s="907">
        <v>14.818652849740928</v>
      </c>
      <c r="C6" s="907">
        <v>7.5095057034220538</v>
      </c>
      <c r="D6" s="907">
        <v>7.488721804511278</v>
      </c>
      <c r="E6" s="907">
        <v>-20.387359836901112</v>
      </c>
      <c r="F6" s="907">
        <v>3.8461538461538463</v>
      </c>
      <c r="G6" s="907">
        <v>1.9832985386221296</v>
      </c>
      <c r="H6" s="907">
        <v>7.9593852838124226</v>
      </c>
      <c r="I6" s="907">
        <v>7.3910866299449163</v>
      </c>
      <c r="J6" s="907">
        <v>2.2060479369146697</v>
      </c>
      <c r="K6" s="907">
        <v>15.104423627472752</v>
      </c>
      <c r="L6" s="907">
        <v>23.891909092664466</v>
      </c>
      <c r="M6" s="907">
        <v>22.392920299593243</v>
      </c>
      <c r="N6" s="907">
        <v>13.525901865454188</v>
      </c>
      <c r="O6" s="907">
        <v>13.03301624332722</v>
      </c>
      <c r="P6" s="907">
        <v>13.236798814376291</v>
      </c>
      <c r="Q6" s="907">
        <v>13.997952388778149</v>
      </c>
    </row>
    <row r="7" spans="1:19" ht="15" customHeight="1">
      <c r="A7" s="896" t="s">
        <v>1892</v>
      </c>
      <c r="B7" s="907">
        <v>36.891191709844549</v>
      </c>
      <c r="C7" s="907">
        <v>24.91053452606117</v>
      </c>
      <c r="D7" s="907">
        <v>2.0050125313283207E-2</v>
      </c>
      <c r="E7" s="907">
        <v>6.7278287461773667</v>
      </c>
      <c r="F7" s="907">
        <v>51.039501039501033</v>
      </c>
      <c r="G7" s="907">
        <v>52.192066805845513</v>
      </c>
      <c r="H7" s="907">
        <v>35.868065257853196</v>
      </c>
      <c r="I7" s="907">
        <v>1.1617426139208811</v>
      </c>
      <c r="J7" s="907">
        <v>30.509041965837504</v>
      </c>
      <c r="K7" s="907">
        <v>27.580278121527996</v>
      </c>
      <c r="L7" s="907">
        <v>34.318600461402667</v>
      </c>
      <c r="M7" s="907">
        <v>32.469643162873794</v>
      </c>
      <c r="N7" s="907">
        <v>31.137861735569011</v>
      </c>
      <c r="O7" s="907">
        <v>25.998791429349378</v>
      </c>
      <c r="P7" s="907">
        <v>27.061470549595594</v>
      </c>
      <c r="Q7" s="907">
        <v>25.905717131591427</v>
      </c>
    </row>
    <row r="8" spans="1:19" ht="15" customHeight="1">
      <c r="A8" s="896" t="s">
        <v>1893</v>
      </c>
      <c r="B8" s="907">
        <v>37.202072538860094</v>
      </c>
      <c r="C8" s="907">
        <v>25.665399239543735</v>
      </c>
      <c r="D8" s="907">
        <v>0.27067669172932324</v>
      </c>
      <c r="E8" s="907">
        <v>8.0530071355759407</v>
      </c>
      <c r="F8" s="907">
        <v>73.076923076923052</v>
      </c>
      <c r="G8" s="907">
        <v>75.887265135699366</v>
      </c>
      <c r="H8" s="907">
        <v>42.59895491183282</v>
      </c>
      <c r="I8" s="907">
        <v>2.8943415122684031</v>
      </c>
      <c r="J8" s="907">
        <v>45.225785670068767</v>
      </c>
      <c r="K8" s="907">
        <v>76.097711058010702</v>
      </c>
      <c r="L8" s="907">
        <v>62.015526842718657</v>
      </c>
      <c r="M8" s="907">
        <v>78.461652716397495</v>
      </c>
      <c r="N8" s="907">
        <v>60.004359374639449</v>
      </c>
      <c r="O8" s="907">
        <v>57.109386465444189</v>
      </c>
      <c r="P8" s="907">
        <v>52.499412099708017</v>
      </c>
      <c r="Q8" s="907">
        <v>49.68992183799044</v>
      </c>
    </row>
    <row r="9" spans="1:19" s="136" customFormat="1" ht="15" customHeight="1">
      <c r="A9" s="898" t="s">
        <v>1857</v>
      </c>
      <c r="B9" s="908">
        <v>100</v>
      </c>
      <c r="C9" s="908">
        <v>100</v>
      </c>
      <c r="D9" s="908">
        <v>100</v>
      </c>
      <c r="E9" s="908">
        <v>100</v>
      </c>
      <c r="F9" s="908">
        <v>100</v>
      </c>
      <c r="G9" s="908">
        <v>100</v>
      </c>
      <c r="H9" s="908">
        <v>100</v>
      </c>
      <c r="I9" s="908">
        <v>100</v>
      </c>
      <c r="J9" s="908">
        <v>100</v>
      </c>
      <c r="K9" s="908">
        <v>100</v>
      </c>
      <c r="L9" s="908">
        <v>100</v>
      </c>
      <c r="M9" s="908">
        <v>100</v>
      </c>
      <c r="N9" s="908">
        <v>100</v>
      </c>
      <c r="O9" s="908">
        <v>100</v>
      </c>
      <c r="P9" s="908">
        <v>100</v>
      </c>
      <c r="Q9" s="908">
        <v>100</v>
      </c>
    </row>
    <row r="11" spans="1:19" ht="15" customHeight="1">
      <c r="A11" s="287" t="s">
        <v>1935</v>
      </c>
    </row>
  </sheetData>
  <mergeCells count="2">
    <mergeCell ref="A2:A3"/>
    <mergeCell ref="B2:Q2"/>
  </mergeCells>
  <hyperlinks>
    <hyperlink ref="S4" location="'Content Page'!A1" display="Back to Content Page"/>
  </hyperlinks>
  <pageMargins left="0.7" right="0.7" top="0.75" bottom="0.75" header="0.3" footer="0.3"/>
  <pageSetup orientation="portrait" horizontalDpi="1200" verticalDpi="1200" r:id="rId1"/>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zoomScale="96" zoomScaleNormal="96" workbookViewId="0">
      <selection activeCell="A9" sqref="A9"/>
    </sheetView>
  </sheetViews>
  <sheetFormatPr defaultColWidth="9.1796875" defaultRowHeight="15" customHeight="1"/>
  <cols>
    <col min="1" max="1" width="54.26953125" style="289" customWidth="1"/>
    <col min="2" max="17" width="9.7265625" style="289" customWidth="1"/>
    <col min="18" max="25" width="13.81640625" style="289" bestFit="1" customWidth="1"/>
    <col min="26" max="16384" width="9.1796875" style="289"/>
  </cols>
  <sheetData>
    <row r="1" spans="1:19" s="136" customFormat="1" ht="15" customHeight="1">
      <c r="A1" s="136" t="s">
        <v>2019</v>
      </c>
    </row>
    <row r="2" spans="1:19" s="136" customFormat="1" ht="15" customHeight="1">
      <c r="A2" s="1163" t="s">
        <v>1845</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c r="S3" s="7"/>
    </row>
    <row r="4" spans="1:19" ht="15" customHeight="1">
      <c r="A4" s="896" t="s">
        <v>66</v>
      </c>
      <c r="B4" s="913">
        <v>5.3288084946638321</v>
      </c>
      <c r="C4" s="913">
        <v>14.467265569353387</v>
      </c>
      <c r="D4" s="913">
        <v>-22.198102281435723</v>
      </c>
      <c r="E4" s="913">
        <v>-14.439432220404782</v>
      </c>
      <c r="F4" s="913">
        <v>-9.0226919133026939</v>
      </c>
      <c r="G4" s="913">
        <v>-3.6207156569494003</v>
      </c>
      <c r="H4" s="913">
        <v>-4.5661609911976058</v>
      </c>
      <c r="I4" s="913">
        <v>-8.8367306373347958</v>
      </c>
      <c r="J4" s="913">
        <v>-30.420345483514524</v>
      </c>
      <c r="K4" s="913">
        <v>68.038543119665746</v>
      </c>
      <c r="L4" s="913">
        <v>7.1538409395553515</v>
      </c>
      <c r="M4" s="913">
        <v>1.3127203818027624</v>
      </c>
      <c r="N4" s="913">
        <v>7.8396858554779243</v>
      </c>
      <c r="O4" s="913">
        <v>-2.5701864380068002</v>
      </c>
      <c r="P4" s="913">
        <v>23.074214491907981</v>
      </c>
      <c r="Q4" s="913">
        <v>-5.2585201576004579</v>
      </c>
      <c r="S4" s="285" t="s">
        <v>13</v>
      </c>
    </row>
    <row r="5" spans="1:19" ht="15" customHeight="1">
      <c r="A5" s="896" t="s">
        <v>1846</v>
      </c>
      <c r="B5" s="913">
        <v>-3.1720140334536069</v>
      </c>
      <c r="C5" s="913">
        <v>-25.821192105200524</v>
      </c>
      <c r="D5" s="913">
        <v>26.812984376644209</v>
      </c>
      <c r="E5" s="913">
        <v>-27.796542475129655</v>
      </c>
      <c r="F5" s="913">
        <v>-2.9303686455188398</v>
      </c>
      <c r="G5" s="913">
        <v>28.39163574571424</v>
      </c>
      <c r="H5" s="913">
        <v>-4.5122578326161573</v>
      </c>
      <c r="I5" s="913">
        <v>-2.3416706670880814</v>
      </c>
      <c r="J5" s="913">
        <v>-26.988731639754846</v>
      </c>
      <c r="K5" s="913">
        <v>202.65643328916821</v>
      </c>
      <c r="L5" s="913">
        <v>37.269102214833936</v>
      </c>
      <c r="M5" s="913">
        <v>24.261031242959902</v>
      </c>
      <c r="N5" s="913">
        <v>7.981185839614497</v>
      </c>
      <c r="O5" s="913">
        <v>11.706356641911327</v>
      </c>
      <c r="P5" s="913">
        <v>-3.3417144722086363</v>
      </c>
      <c r="Q5" s="913">
        <v>0.36599355574844594</v>
      </c>
      <c r="S5" s="499"/>
    </row>
    <row r="6" spans="1:19" ht="15" customHeight="1">
      <c r="A6" s="896" t="s">
        <v>1847</v>
      </c>
      <c r="B6" s="913">
        <v>-9.4879908970558517</v>
      </c>
      <c r="C6" s="913">
        <v>-6.6159927874647622</v>
      </c>
      <c r="D6" s="913">
        <v>-16.086944558915917</v>
      </c>
      <c r="E6" s="913">
        <v>-10.168601571774218</v>
      </c>
      <c r="F6" s="913">
        <v>-9.9275160155566766</v>
      </c>
      <c r="G6" s="913">
        <v>11.234001206009609</v>
      </c>
      <c r="H6" s="913">
        <v>-4.5661609911976058</v>
      </c>
      <c r="I6" s="913">
        <v>-8.8367306373347958</v>
      </c>
      <c r="J6" s="913">
        <v>-2.5702213004068426</v>
      </c>
      <c r="K6" s="913">
        <v>23.221868451715039</v>
      </c>
      <c r="L6" s="913">
        <v>1.9063843053691585</v>
      </c>
      <c r="M6" s="913">
        <v>13.743850316082813</v>
      </c>
      <c r="N6" s="913">
        <v>5.3487785256346854</v>
      </c>
      <c r="O6" s="913">
        <v>-0.60071176248355584</v>
      </c>
      <c r="P6" s="913">
        <v>-5.0338477547564651</v>
      </c>
      <c r="Q6" s="913">
        <v>0.14432566077682907</v>
      </c>
    </row>
    <row r="7" spans="1:19" ht="15" customHeight="1">
      <c r="A7" s="896" t="s">
        <v>1848</v>
      </c>
      <c r="B7" s="913">
        <v>-7.9115455724584507</v>
      </c>
      <c r="C7" s="913">
        <v>-1.1312573585485524</v>
      </c>
      <c r="D7" s="913">
        <v>42.559164254897155</v>
      </c>
      <c r="E7" s="913">
        <v>-3.7287233001728453</v>
      </c>
      <c r="F7" s="913">
        <v>-2.9303686455188398</v>
      </c>
      <c r="G7" s="913">
        <v>-3.6178491991538948</v>
      </c>
      <c r="H7" s="913">
        <v>-4.5998612657972302</v>
      </c>
      <c r="I7" s="913">
        <v>-2.2935868023254358</v>
      </c>
      <c r="J7" s="913">
        <v>-2.6995498427441618</v>
      </c>
      <c r="K7" s="913">
        <v>50.325166720521366</v>
      </c>
      <c r="L7" s="913">
        <v>19.416096337468019</v>
      </c>
      <c r="M7" s="913">
        <v>6.350304673794696</v>
      </c>
      <c r="N7" s="913">
        <v>0.25681498297866767</v>
      </c>
      <c r="O7" s="913">
        <v>5.0315664730735392</v>
      </c>
      <c r="P7" s="913">
        <v>5.4324517409856981</v>
      </c>
      <c r="Q7" s="913">
        <v>-5.7865160522394063</v>
      </c>
    </row>
    <row r="8" spans="1:19" ht="15" customHeight="1">
      <c r="A8" s="896" t="s">
        <v>1849</v>
      </c>
      <c r="B8" s="913">
        <v>-23.320741965975543</v>
      </c>
      <c r="C8" s="913">
        <v>-50.561328131343593</v>
      </c>
      <c r="D8" s="913">
        <v>-4.9065340588975772</v>
      </c>
      <c r="E8" s="913">
        <v>-3.7412535693869984</v>
      </c>
      <c r="F8" s="913">
        <v>-2.9877552206990003</v>
      </c>
      <c r="G8" s="913">
        <v>-3.6125111329509139</v>
      </c>
      <c r="H8" s="913">
        <v>-4.5555137858299304</v>
      </c>
      <c r="I8" s="913">
        <v>-2.3254924558160184</v>
      </c>
      <c r="J8" s="913">
        <v>-2.8474377437956804</v>
      </c>
      <c r="K8" s="913">
        <v>121.86961432324716</v>
      </c>
      <c r="L8" s="913">
        <v>14.028313250221331</v>
      </c>
      <c r="M8" s="913">
        <v>64.951239428220759</v>
      </c>
      <c r="N8" s="913">
        <v>23.501702809128716</v>
      </c>
      <c r="O8" s="913">
        <v>3.9005128607076784</v>
      </c>
      <c r="P8" s="913">
        <v>6.9427940266074302</v>
      </c>
      <c r="Q8" s="913">
        <v>3.9082388127571903</v>
      </c>
    </row>
    <row r="9" spans="1:19" ht="15" customHeight="1">
      <c r="A9" s="896" t="s">
        <v>1850</v>
      </c>
      <c r="B9" s="913">
        <v>-11.310983160066456</v>
      </c>
      <c r="C9" s="913">
        <v>-1.1232053368854906</v>
      </c>
      <c r="D9" s="913">
        <v>-4.9068643556834957</v>
      </c>
      <c r="E9" s="913">
        <v>-27.805088701462338</v>
      </c>
      <c r="F9" s="913">
        <v>-16.117938867679868</v>
      </c>
      <c r="G9" s="913">
        <v>-25.684246403734889</v>
      </c>
      <c r="H9" s="913">
        <v>-4.5548812397758667</v>
      </c>
      <c r="I9" s="913">
        <v>9.8853276569484052</v>
      </c>
      <c r="J9" s="913">
        <v>19.07289254311118</v>
      </c>
      <c r="K9" s="913">
        <v>77.557525768148224</v>
      </c>
      <c r="L9" s="913">
        <v>8.7510643294265122</v>
      </c>
      <c r="M9" s="913">
        <v>4.2039316114806695</v>
      </c>
      <c r="N9" s="913">
        <v>4.302809871393805</v>
      </c>
      <c r="O9" s="913">
        <v>3.9319168071539963</v>
      </c>
      <c r="P9" s="913">
        <v>2.5618454099232792</v>
      </c>
      <c r="Q9" s="913">
        <v>3.7423253851161178</v>
      </c>
    </row>
    <row r="10" spans="1:19" ht="15" customHeight="1">
      <c r="A10" s="896" t="s">
        <v>1851</v>
      </c>
      <c r="B10" s="913">
        <v>-10.540865626971481</v>
      </c>
      <c r="C10" s="913">
        <v>-1.1239099535383303</v>
      </c>
      <c r="D10" s="913">
        <v>-4.9066101102351212</v>
      </c>
      <c r="E10" s="913">
        <v>-3.7399560806059498</v>
      </c>
      <c r="F10" s="913">
        <v>-2.985557373453986</v>
      </c>
      <c r="G10" s="913">
        <v>-3.6162118909475538</v>
      </c>
      <c r="H10" s="913">
        <v>9.0803503458720201</v>
      </c>
      <c r="I10" s="913">
        <v>-2.3240730259902875</v>
      </c>
      <c r="J10" s="913">
        <v>21.779357853091284</v>
      </c>
      <c r="K10" s="913">
        <v>74.811688261165017</v>
      </c>
      <c r="L10" s="913">
        <v>4.6735483595571736</v>
      </c>
      <c r="M10" s="913">
        <v>-7.7061074333144575E-2</v>
      </c>
      <c r="N10" s="913">
        <v>6.6956640655142934</v>
      </c>
      <c r="O10" s="913">
        <v>6.9772722338687316</v>
      </c>
      <c r="P10" s="913">
        <v>1.200625725864171</v>
      </c>
      <c r="Q10" s="913">
        <v>4.8311126338088428</v>
      </c>
    </row>
    <row r="11" spans="1:19" ht="15" customHeight="1">
      <c r="A11" s="896" t="s">
        <v>1852</v>
      </c>
      <c r="B11" s="913">
        <v>1.2166206049122934</v>
      </c>
      <c r="C11" s="913">
        <v>-1.1238529675905511</v>
      </c>
      <c r="D11" s="913">
        <v>21.027881015947457</v>
      </c>
      <c r="E11" s="913">
        <v>3.1357613422078998</v>
      </c>
      <c r="F11" s="913">
        <v>-2.9853620092544162</v>
      </c>
      <c r="G11" s="913">
        <v>-16.467652994213751</v>
      </c>
      <c r="H11" s="913">
        <v>-4.5543155779276105</v>
      </c>
      <c r="I11" s="913">
        <v>-2.324618962939212</v>
      </c>
      <c r="J11" s="913">
        <v>-25.059135452762916</v>
      </c>
      <c r="K11" s="913">
        <v>10.358503440401151</v>
      </c>
      <c r="L11" s="913">
        <v>7.6426382157509352</v>
      </c>
      <c r="M11" s="913">
        <v>14.568635730565731</v>
      </c>
      <c r="N11" s="913">
        <v>34.342201330214635</v>
      </c>
      <c r="O11" s="913">
        <v>8.7060905800383068</v>
      </c>
      <c r="P11" s="913">
        <v>7.1208992569217173</v>
      </c>
      <c r="Q11" s="913">
        <v>3.6058203221721215</v>
      </c>
    </row>
    <row r="12" spans="1:19" ht="15" customHeight="1">
      <c r="A12" s="896" t="s">
        <v>1853</v>
      </c>
      <c r="B12" s="913">
        <v>0.64152616965711218</v>
      </c>
      <c r="C12" s="913">
        <v>31.834995677090745</v>
      </c>
      <c r="D12" s="913">
        <v>-4.9066006037124339</v>
      </c>
      <c r="E12" s="913">
        <v>-3.7401182686164702</v>
      </c>
      <c r="F12" s="913">
        <v>21.267870129245424</v>
      </c>
      <c r="G12" s="913">
        <v>-3.6166731667035492</v>
      </c>
      <c r="H12" s="913">
        <v>-4.5534105114912364</v>
      </c>
      <c r="I12" s="913">
        <v>-2.3254924558160752</v>
      </c>
      <c r="J12" s="913">
        <v>16.909047120278515</v>
      </c>
      <c r="K12" s="913">
        <v>-49.728261480031691</v>
      </c>
      <c r="L12" s="913">
        <v>30.268552604890772</v>
      </c>
      <c r="M12" s="913">
        <v>19.461932653630257</v>
      </c>
      <c r="N12" s="913">
        <v>19.054137403032968</v>
      </c>
      <c r="O12" s="913">
        <v>3.3657298675585423</v>
      </c>
      <c r="P12" s="913">
        <v>6.3443195012755211</v>
      </c>
      <c r="Q12" s="913">
        <v>1.2594951659814058</v>
      </c>
    </row>
    <row r="13" spans="1:19" ht="15" customHeight="1">
      <c r="A13" s="896" t="s">
        <v>1854</v>
      </c>
      <c r="B13" s="913">
        <v>-2.1115854884794203</v>
      </c>
      <c r="C13" s="913">
        <v>5.4682890695378745</v>
      </c>
      <c r="D13" s="913">
        <v>1.0362463308513696</v>
      </c>
      <c r="E13" s="913">
        <v>1.9224398508499405</v>
      </c>
      <c r="F13" s="913">
        <v>2.4040931827014305</v>
      </c>
      <c r="G13" s="913">
        <v>-3.6166127477026464</v>
      </c>
      <c r="H13" s="913">
        <v>-4.5538637182014554</v>
      </c>
      <c r="I13" s="913">
        <v>-2.3248948036249146</v>
      </c>
      <c r="J13" s="913">
        <v>2.5511403594530009</v>
      </c>
      <c r="K13" s="913">
        <v>-45.393356079220268</v>
      </c>
      <c r="L13" s="913">
        <v>21.436837822271414</v>
      </c>
      <c r="M13" s="913">
        <v>28.648720689182369</v>
      </c>
      <c r="N13" s="913">
        <v>13.208342544236501</v>
      </c>
      <c r="O13" s="913">
        <v>0.23852217433379508</v>
      </c>
      <c r="P13" s="913">
        <v>1.4504149100162778</v>
      </c>
      <c r="Q13" s="913">
        <v>-3.4526520125045295</v>
      </c>
    </row>
    <row r="14" spans="1:19" s="901" customFormat="1" ht="15" customHeight="1">
      <c r="A14" s="898" t="s">
        <v>1855</v>
      </c>
      <c r="B14" s="915">
        <v>-8.2872943351952983</v>
      </c>
      <c r="C14" s="915">
        <v>0.91232691841433677</v>
      </c>
      <c r="D14" s="915">
        <v>-4.9060117873505789</v>
      </c>
      <c r="E14" s="915">
        <v>-9.5756856444021849</v>
      </c>
      <c r="F14" s="915">
        <v>-4.6737243661885657</v>
      </c>
      <c r="G14" s="915">
        <v>-5.0681940867511486</v>
      </c>
      <c r="H14" s="915">
        <v>-3.4974134963661925</v>
      </c>
      <c r="I14" s="915">
        <v>-3.3977743729412708</v>
      </c>
      <c r="J14" s="915">
        <v>-4.7514249664824462</v>
      </c>
      <c r="K14" s="915">
        <v>27.093373481393513</v>
      </c>
      <c r="L14" s="915">
        <v>11.375921114553961</v>
      </c>
      <c r="M14" s="915">
        <v>11.90540822593951</v>
      </c>
      <c r="N14" s="915">
        <v>10.565203665920237</v>
      </c>
      <c r="O14" s="915">
        <v>3.8339694509784294</v>
      </c>
      <c r="P14" s="915">
        <v>3.9807926555199629</v>
      </c>
      <c r="Q14" s="915">
        <v>0.49168783692825002</v>
      </c>
    </row>
    <row r="15" spans="1:19" s="903" customFormat="1" ht="15" customHeight="1">
      <c r="A15" s="896" t="s">
        <v>1856</v>
      </c>
      <c r="B15" s="918">
        <v>-7.0869150297837962</v>
      </c>
      <c r="C15" s="918">
        <v>-10.143911980255353</v>
      </c>
      <c r="D15" s="918">
        <v>-16.391871001830523</v>
      </c>
      <c r="E15" s="918">
        <v>16.843258185347111</v>
      </c>
      <c r="F15" s="918">
        <v>5.592609158197078</v>
      </c>
      <c r="G15" s="918">
        <v>4.0047443772353688</v>
      </c>
      <c r="H15" s="918">
        <v>-4.5779335740010083</v>
      </c>
      <c r="I15" s="918">
        <v>-2.3001764482582416</v>
      </c>
      <c r="J15" s="918">
        <v>11.134996248099498</v>
      </c>
      <c r="K15" s="918">
        <v>31.752631865489008</v>
      </c>
      <c r="L15" s="918">
        <v>11.375921114553989</v>
      </c>
      <c r="M15" s="918">
        <v>11.905408225939524</v>
      </c>
      <c r="N15" s="918">
        <v>10.565203665920265</v>
      </c>
      <c r="O15" s="918">
        <v>8.425044937751025</v>
      </c>
      <c r="P15" s="918">
        <v>3.0796243204864453</v>
      </c>
      <c r="Q15" s="918">
        <v>8.9529514057340407</v>
      </c>
    </row>
    <row r="16" spans="1:19" s="901" customFormat="1" ht="15" customHeight="1">
      <c r="A16" s="898" t="s">
        <v>1857</v>
      </c>
      <c r="B16" s="915">
        <v>-8.1686939846606208</v>
      </c>
      <c r="C16" s="915">
        <v>-0.19292431056683768</v>
      </c>
      <c r="D16" s="915">
        <v>-5.9397325923118984</v>
      </c>
      <c r="E16" s="915">
        <v>-7.46220869477375</v>
      </c>
      <c r="F16" s="915">
        <v>-3.636716710547347</v>
      </c>
      <c r="G16" s="915">
        <v>-4.0639564561233357</v>
      </c>
      <c r="H16" s="915">
        <v>-3.6270695246676752</v>
      </c>
      <c r="I16" s="915">
        <v>-3.2673685746102024</v>
      </c>
      <c r="J16" s="915">
        <v>-2.8450844618013065</v>
      </c>
      <c r="K16" s="915">
        <v>27.732927538464651</v>
      </c>
      <c r="L16" s="915">
        <v>11.375921114553961</v>
      </c>
      <c r="M16" s="915">
        <v>11.90540822593951</v>
      </c>
      <c r="N16" s="915">
        <v>10.565203665920237</v>
      </c>
      <c r="O16" s="915">
        <v>4.483996351595593</v>
      </c>
      <c r="P16" s="915">
        <v>3.8483881831575957</v>
      </c>
      <c r="Q16" s="915">
        <v>1.7256590323293466</v>
      </c>
    </row>
    <row r="18" spans="1:1" ht="15" customHeight="1">
      <c r="A18" s="920" t="s">
        <v>2015</v>
      </c>
    </row>
  </sheetData>
  <mergeCells count="2">
    <mergeCell ref="A2:A3"/>
    <mergeCell ref="B2:Q2"/>
  </mergeCells>
  <hyperlinks>
    <hyperlink ref="S4" location="'Content Page'!A1" display="Back to Content Page"/>
  </hyperlinks>
  <pageMargins left="0.7" right="0.7" top="0.75" bottom="0.75" header="0.3" footer="0.3"/>
  <pageSetup orientation="portrait" r:id="rId1"/>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3"/>
  <sheetViews>
    <sheetView zoomScale="87" zoomScaleNormal="87" workbookViewId="0">
      <pane xSplit="1" ySplit="3" topLeftCell="D4" activePane="bottomRight" state="frozen"/>
      <selection activeCell="A9" sqref="A9"/>
      <selection pane="topRight" activeCell="A9" sqref="A9"/>
      <selection pane="bottomLeft" activeCell="A9" sqref="A9"/>
      <selection pane="bottomRight" activeCell="A9" sqref="A9"/>
    </sheetView>
  </sheetViews>
  <sheetFormatPr defaultColWidth="9.1796875" defaultRowHeight="15" customHeight="1"/>
  <cols>
    <col min="1" max="1" width="38.1796875" style="294" customWidth="1"/>
    <col min="2" max="17" width="11.7265625" style="294" customWidth="1"/>
    <col min="18" max="16384" width="9.1796875" style="294"/>
  </cols>
  <sheetData>
    <row r="1" spans="1:20" s="140" customFormat="1" ht="15" customHeight="1">
      <c r="A1" s="922" t="s">
        <v>2020</v>
      </c>
    </row>
    <row r="2" spans="1:20" s="140" customFormat="1" ht="15" customHeight="1">
      <c r="A2" s="923"/>
      <c r="B2" s="1171" t="s">
        <v>2021</v>
      </c>
      <c r="C2" s="1171"/>
      <c r="D2" s="1171"/>
      <c r="E2" s="1171"/>
      <c r="F2" s="1171"/>
      <c r="G2" s="1171"/>
      <c r="H2" s="1171"/>
      <c r="I2" s="1171"/>
      <c r="J2" s="1171"/>
      <c r="K2" s="1171"/>
      <c r="L2" s="1171"/>
      <c r="M2" s="1171"/>
      <c r="N2" s="1171"/>
      <c r="O2" s="1171"/>
      <c r="P2" s="1171"/>
      <c r="Q2" s="1172"/>
    </row>
    <row r="3" spans="1:20" s="295" customFormat="1" ht="21.75" customHeight="1">
      <c r="A3" s="923"/>
      <c r="B3" s="924">
        <v>2000</v>
      </c>
      <c r="C3" s="924">
        <v>2001</v>
      </c>
      <c r="D3" s="924">
        <v>2002</v>
      </c>
      <c r="E3" s="924">
        <v>2003</v>
      </c>
      <c r="F3" s="924">
        <v>2004</v>
      </c>
      <c r="G3" s="924">
        <v>2005</v>
      </c>
      <c r="H3" s="924">
        <v>2006</v>
      </c>
      <c r="I3" s="924">
        <v>2007</v>
      </c>
      <c r="J3" s="924">
        <v>2008</v>
      </c>
      <c r="K3" s="924">
        <v>2009</v>
      </c>
      <c r="L3" s="924">
        <v>2010</v>
      </c>
      <c r="M3" s="924">
        <v>2011</v>
      </c>
      <c r="N3" s="924">
        <v>2012</v>
      </c>
      <c r="O3" s="924">
        <v>2013</v>
      </c>
      <c r="P3" s="924">
        <v>2014</v>
      </c>
      <c r="Q3" s="924">
        <v>2015</v>
      </c>
      <c r="R3" s="925"/>
      <c r="S3" s="876"/>
      <c r="T3" s="876"/>
    </row>
    <row r="4" spans="1:20" s="929" customFormat="1" ht="15" customHeight="1">
      <c r="A4" s="926" t="s">
        <v>2022</v>
      </c>
      <c r="B4" s="927">
        <v>795.51467099999945</v>
      </c>
      <c r="C4" s="927">
        <v>-1430.8679119999999</v>
      </c>
      <c r="D4" s="927">
        <v>-150.09338525999976</v>
      </c>
      <c r="E4" s="927">
        <v>-719.55888049999976</v>
      </c>
      <c r="F4" s="927">
        <v>686.17766203000019</v>
      </c>
      <c r="G4" s="927">
        <v>5137.8826514822395</v>
      </c>
      <c r="H4" s="927">
        <v>10689.818935609997</v>
      </c>
      <c r="I4" s="927">
        <v>10581.273829799999</v>
      </c>
      <c r="J4" s="927">
        <v>7194.2571593089988</v>
      </c>
      <c r="K4" s="927">
        <v>-7571.6432774599998</v>
      </c>
      <c r="L4" s="927">
        <v>7505.9505118000016</v>
      </c>
      <c r="M4" s="927">
        <v>13084.658423885001</v>
      </c>
      <c r="N4" s="927">
        <v>13853.270076768955</v>
      </c>
      <c r="O4" s="927">
        <v>8348.3668202258141</v>
      </c>
      <c r="P4" s="927">
        <v>-3722.4120472046266</v>
      </c>
      <c r="Q4" s="927">
        <v>-10272.841902613352</v>
      </c>
      <c r="R4" s="928"/>
      <c r="S4" s="289"/>
      <c r="T4" s="928"/>
    </row>
    <row r="5" spans="1:20" ht="15" customHeight="1">
      <c r="A5" s="930" t="s">
        <v>2023</v>
      </c>
      <c r="B5" s="927">
        <v>4881.2</v>
      </c>
      <c r="C5" s="927">
        <v>3355.134</v>
      </c>
      <c r="D5" s="927">
        <v>4567.7706781699999</v>
      </c>
      <c r="E5" s="927">
        <v>4028.0554710000001</v>
      </c>
      <c r="F5" s="927">
        <v>7643.2175544000002</v>
      </c>
      <c r="G5" s="927">
        <v>15756.173956527999</v>
      </c>
      <c r="H5" s="927">
        <v>23084.603431746</v>
      </c>
      <c r="I5" s="927">
        <v>30734.729604529995</v>
      </c>
      <c r="J5" s="927">
        <v>42931.755130518999</v>
      </c>
      <c r="K5" s="927">
        <v>18168.010016470002</v>
      </c>
      <c r="L5" s="927">
        <v>33927.995188519999</v>
      </c>
      <c r="M5" s="927">
        <v>47081.805732350003</v>
      </c>
      <c r="N5" s="927">
        <v>47376.340412480102</v>
      </c>
      <c r="O5" s="927">
        <v>41902.556833683397</v>
      </c>
      <c r="P5" s="927">
        <v>30583.089065126755</v>
      </c>
      <c r="Q5" s="927">
        <v>12488.593164324004</v>
      </c>
      <c r="R5" s="931"/>
      <c r="S5" s="92" t="s">
        <v>13</v>
      </c>
      <c r="T5" s="931"/>
    </row>
    <row r="6" spans="1:20" ht="15" customHeight="1">
      <c r="A6" s="932" t="s">
        <v>2024</v>
      </c>
      <c r="B6" s="933">
        <v>7920.71</v>
      </c>
      <c r="C6" s="933">
        <v>6534.3159999999998</v>
      </c>
      <c r="D6" s="933">
        <v>8327.8890929999998</v>
      </c>
      <c r="E6" s="933">
        <v>9508.1766429999989</v>
      </c>
      <c r="F6" s="933">
        <v>13475.002109999999</v>
      </c>
      <c r="G6" s="933">
        <v>24109.411611</v>
      </c>
      <c r="H6" s="933">
        <v>31862.236055999998</v>
      </c>
      <c r="I6" s="933">
        <v>44396.193768999998</v>
      </c>
      <c r="J6" s="933">
        <v>63913.941113999994</v>
      </c>
      <c r="K6" s="933">
        <v>40827.94531581</v>
      </c>
      <c r="L6" s="933">
        <v>50594.853215380004</v>
      </c>
      <c r="M6" s="933">
        <v>67310.283033850006</v>
      </c>
      <c r="N6" s="933">
        <v>71093.269879540108</v>
      </c>
      <c r="O6" s="933">
        <v>68246.518070613398</v>
      </c>
      <c r="P6" s="933">
        <v>59169.884894956755</v>
      </c>
      <c r="Q6" s="933">
        <v>33181.13022564401</v>
      </c>
      <c r="R6" s="931"/>
      <c r="S6" s="931"/>
      <c r="T6" s="931"/>
    </row>
    <row r="7" spans="1:20" ht="15" customHeight="1">
      <c r="A7" s="932" t="s">
        <v>2025</v>
      </c>
      <c r="B7" s="933">
        <v>-3039.51</v>
      </c>
      <c r="C7" s="933">
        <v>-3179.1819999999998</v>
      </c>
      <c r="D7" s="933">
        <v>-3760.1184148299999</v>
      </c>
      <c r="E7" s="933">
        <v>-5480.1211719999992</v>
      </c>
      <c r="F7" s="933">
        <v>-5831.7845556000002</v>
      </c>
      <c r="G7" s="933">
        <v>-8353.2376544719991</v>
      </c>
      <c r="H7" s="933">
        <v>-8777.6326242539999</v>
      </c>
      <c r="I7" s="933">
        <v>-13661.464164469999</v>
      </c>
      <c r="J7" s="933">
        <v>-20982.185983481002</v>
      </c>
      <c r="K7" s="933">
        <v>-22659.935299340003</v>
      </c>
      <c r="L7" s="933">
        <v>-16666.858026859998</v>
      </c>
      <c r="M7" s="933">
        <v>-20228.477301499999</v>
      </c>
      <c r="N7" s="933">
        <v>23716.929467060003</v>
      </c>
      <c r="O7" s="933">
        <v>26343.961236930001</v>
      </c>
      <c r="P7" s="933">
        <v>28586.79582983</v>
      </c>
      <c r="Q7" s="933">
        <v>20692.537061320007</v>
      </c>
      <c r="R7" s="931"/>
      <c r="S7" s="931"/>
      <c r="T7" s="931"/>
    </row>
    <row r="8" spans="1:20" ht="15" customHeight="1">
      <c r="A8" s="930" t="s">
        <v>2026</v>
      </c>
      <c r="B8" s="927">
        <v>-2432.2693120000004</v>
      </c>
      <c r="C8" s="927">
        <v>-3315.567086</v>
      </c>
      <c r="D8" s="927">
        <v>-3115.2069299099999</v>
      </c>
      <c r="E8" s="927">
        <v>-3120.0500455000001</v>
      </c>
      <c r="F8" s="927">
        <v>-4479.9605097000003</v>
      </c>
      <c r="G8" s="927">
        <v>-6614.1579256957593</v>
      </c>
      <c r="H8" s="927">
        <v>-6026.9516014559995</v>
      </c>
      <c r="I8" s="927">
        <v>-12332.53383258</v>
      </c>
      <c r="J8" s="927">
        <v>-21809.894703130001</v>
      </c>
      <c r="K8" s="927">
        <v>-18546.21335228</v>
      </c>
      <c r="L8" s="927">
        <v>-17897.487050930002</v>
      </c>
      <c r="M8" s="927">
        <v>-22937.574397575001</v>
      </c>
      <c r="N8" s="927">
        <v>-21339.164679673941</v>
      </c>
      <c r="O8" s="927">
        <v>-21530.728280924035</v>
      </c>
      <c r="P8" s="927">
        <v>-23246.312984337808</v>
      </c>
      <c r="Q8" s="927">
        <v>-16020.064533354542</v>
      </c>
      <c r="R8" s="931"/>
      <c r="S8" s="931"/>
      <c r="T8" s="931"/>
    </row>
    <row r="9" spans="1:20" ht="15" customHeight="1">
      <c r="A9" s="932" t="s">
        <v>2027</v>
      </c>
      <c r="B9" s="933">
        <v>261.655688</v>
      </c>
      <c r="C9" s="933">
        <v>202.067914</v>
      </c>
      <c r="D9" s="933">
        <v>206.79101700000001</v>
      </c>
      <c r="E9" s="933">
        <v>201.0839125</v>
      </c>
      <c r="F9" s="933">
        <v>322.76764600000001</v>
      </c>
      <c r="G9" s="933">
        <v>176.82525358999999</v>
      </c>
      <c r="H9" s="933">
        <v>1484.2332318199999</v>
      </c>
      <c r="I9" s="933">
        <v>310.71181781999996</v>
      </c>
      <c r="J9" s="933">
        <v>329.45010574000003</v>
      </c>
      <c r="K9" s="933">
        <v>623.13963099</v>
      </c>
      <c r="L9" s="933">
        <v>856.87728328999992</v>
      </c>
      <c r="M9" s="933">
        <v>732.25993146999997</v>
      </c>
      <c r="N9" s="933">
        <v>780.01005196135463</v>
      </c>
      <c r="O9" s="933">
        <v>1315.7038394847805</v>
      </c>
      <c r="P9" s="933">
        <v>1681.3467746451256</v>
      </c>
      <c r="Q9" s="933">
        <v>1256.1633178606587</v>
      </c>
      <c r="R9" s="931"/>
      <c r="S9" s="931"/>
      <c r="T9" s="931"/>
    </row>
    <row r="10" spans="1:20" ht="15" customHeight="1">
      <c r="A10" s="932" t="s">
        <v>2028</v>
      </c>
      <c r="B10" s="933">
        <v>-2693.9250000000002</v>
      </c>
      <c r="C10" s="933">
        <v>-3517.6350000000002</v>
      </c>
      <c r="D10" s="933">
        <v>-3321.9979469099999</v>
      </c>
      <c r="E10" s="933">
        <v>-3321.1339580000003</v>
      </c>
      <c r="F10" s="933">
        <v>-4802.7281557000006</v>
      </c>
      <c r="G10" s="933">
        <v>-6790.9831792857603</v>
      </c>
      <c r="H10" s="933">
        <v>-7511.1848332760001</v>
      </c>
      <c r="I10" s="933">
        <v>-12643.2456504</v>
      </c>
      <c r="J10" s="933">
        <v>-22139.344808869999</v>
      </c>
      <c r="K10" s="933">
        <v>-19169.352983270001</v>
      </c>
      <c r="L10" s="933">
        <v>-18754.364334220001</v>
      </c>
      <c r="M10" s="933">
        <v>-23669.834329044999</v>
      </c>
      <c r="N10" s="933">
        <v>22119.174731635296</v>
      </c>
      <c r="O10" s="933">
        <v>22846.432120408816</v>
      </c>
      <c r="P10" s="933">
        <v>24927.659758982933</v>
      </c>
      <c r="Q10" s="933">
        <v>17276.227851215201</v>
      </c>
      <c r="R10" s="931"/>
      <c r="S10" s="931"/>
      <c r="T10" s="931"/>
    </row>
    <row r="11" spans="1:20" ht="15" customHeight="1">
      <c r="A11" s="930" t="s">
        <v>2029</v>
      </c>
      <c r="B11" s="927">
        <v>-1680.857604</v>
      </c>
      <c r="C11" s="927">
        <v>-1560.9868259999998</v>
      </c>
      <c r="D11" s="927">
        <v>-1634.6561335199999</v>
      </c>
      <c r="E11" s="927">
        <v>-1726.4809700000001</v>
      </c>
      <c r="F11" s="927">
        <v>-2483.6237249099995</v>
      </c>
      <c r="G11" s="927">
        <v>-4030.8886770599993</v>
      </c>
      <c r="H11" s="927">
        <v>-6177.8675054799996</v>
      </c>
      <c r="I11" s="927">
        <v>-7599.0042190299991</v>
      </c>
      <c r="J11" s="927">
        <v>-13717.537479210001</v>
      </c>
      <c r="K11" s="927">
        <v>-6823.1328030399991</v>
      </c>
      <c r="L11" s="927">
        <v>-8086.8655921299996</v>
      </c>
      <c r="M11" s="927">
        <v>-9697.3238959699993</v>
      </c>
      <c r="N11" s="927">
        <v>-10421.753673915015</v>
      </c>
      <c r="O11" s="927">
        <v>-9900.0589008030893</v>
      </c>
      <c r="P11" s="927">
        <v>-8849.9019289605567</v>
      </c>
      <c r="Q11" s="927">
        <v>-5907.5392177184649</v>
      </c>
      <c r="R11" s="931"/>
      <c r="S11" s="931"/>
      <c r="T11" s="931"/>
    </row>
    <row r="12" spans="1:20" ht="15" customHeight="1">
      <c r="A12" s="932" t="s">
        <v>2030</v>
      </c>
      <c r="B12" s="933">
        <v>34.372396000000002</v>
      </c>
      <c r="C12" s="933">
        <v>22.970174</v>
      </c>
      <c r="D12" s="933">
        <v>17.692306600000002</v>
      </c>
      <c r="E12" s="933">
        <v>12.260059999999999</v>
      </c>
      <c r="F12" s="933">
        <v>33.009709999999998</v>
      </c>
      <c r="G12" s="933">
        <v>25.750697699999996</v>
      </c>
      <c r="H12" s="933">
        <v>145.04838038999998</v>
      </c>
      <c r="I12" s="933">
        <v>622.55738140000017</v>
      </c>
      <c r="J12" s="933">
        <v>422.29921681999997</v>
      </c>
      <c r="K12" s="933">
        <v>131.33343411999999</v>
      </c>
      <c r="L12" s="933">
        <v>134.03443725</v>
      </c>
      <c r="M12" s="933">
        <v>209.81322902000002</v>
      </c>
      <c r="N12" s="933">
        <v>259.82038358999995</v>
      </c>
      <c r="O12" s="933">
        <v>818.27981144189039</v>
      </c>
      <c r="P12" s="933">
        <v>645.56337505034105</v>
      </c>
      <c r="Q12" s="933">
        <v>166.35380945971187</v>
      </c>
      <c r="R12" s="931"/>
      <c r="S12" s="931"/>
      <c r="T12" s="931"/>
    </row>
    <row r="13" spans="1:20" ht="15" customHeight="1">
      <c r="A13" s="932" t="s">
        <v>2031</v>
      </c>
      <c r="B13" s="933">
        <v>-1715.23</v>
      </c>
      <c r="C13" s="933">
        <v>-1583.9569999999999</v>
      </c>
      <c r="D13" s="933">
        <v>-1652.3484401200001</v>
      </c>
      <c r="E13" s="933">
        <v>-1738.7410300000001</v>
      </c>
      <c r="F13" s="933">
        <v>-2516.6334349099998</v>
      </c>
      <c r="G13" s="933">
        <v>-4056.6393747599996</v>
      </c>
      <c r="H13" s="933">
        <v>-6322.9158858700002</v>
      </c>
      <c r="I13" s="933">
        <v>-8221.5616004299991</v>
      </c>
      <c r="J13" s="933">
        <v>-14139.836696029999</v>
      </c>
      <c r="K13" s="933">
        <v>-6954.4662371599989</v>
      </c>
      <c r="L13" s="933">
        <v>-8220.90002938</v>
      </c>
      <c r="M13" s="933">
        <v>-9907.1371249900003</v>
      </c>
      <c r="N13" s="933">
        <v>10681.574057505015</v>
      </c>
      <c r="O13" s="933">
        <v>10718.33871224498</v>
      </c>
      <c r="P13" s="933">
        <v>9495.4653040108969</v>
      </c>
      <c r="Q13" s="933">
        <v>6073.8930271781765</v>
      </c>
      <c r="R13" s="931"/>
      <c r="S13" s="931"/>
      <c r="T13" s="931"/>
    </row>
    <row r="14" spans="1:20" ht="15" customHeight="1">
      <c r="A14" s="930" t="s">
        <v>2032</v>
      </c>
      <c r="B14" s="927">
        <v>27.441587000000002</v>
      </c>
      <c r="C14" s="927">
        <v>90.551999999999992</v>
      </c>
      <c r="D14" s="927">
        <v>31.998999999999992</v>
      </c>
      <c r="E14" s="927">
        <v>98.916664000000011</v>
      </c>
      <c r="F14" s="927">
        <v>6.5443422399999918</v>
      </c>
      <c r="G14" s="927">
        <v>26.755297710000011</v>
      </c>
      <c r="H14" s="927">
        <v>-189.96538920000003</v>
      </c>
      <c r="I14" s="927">
        <v>-221.91772312000001</v>
      </c>
      <c r="J14" s="927">
        <v>-210.06578886999998</v>
      </c>
      <c r="K14" s="927">
        <v>-370.30713860999998</v>
      </c>
      <c r="L14" s="927">
        <v>-437.69203365999999</v>
      </c>
      <c r="M14" s="927">
        <v>-1362.2490149199998</v>
      </c>
      <c r="N14" s="927">
        <v>-1762.1519821221918</v>
      </c>
      <c r="O14" s="927">
        <v>-2123.4028317304583</v>
      </c>
      <c r="P14" s="927">
        <v>-2209.2861990330161</v>
      </c>
      <c r="Q14" s="927">
        <v>-833.83131586435036</v>
      </c>
      <c r="R14" s="931"/>
      <c r="S14" s="931"/>
      <c r="T14" s="931"/>
    </row>
    <row r="15" spans="1:20" ht="14">
      <c r="A15" s="932"/>
      <c r="B15" s="933"/>
      <c r="C15" s="933"/>
      <c r="D15" s="933"/>
      <c r="E15" s="933"/>
      <c r="F15" s="933"/>
      <c r="G15" s="933"/>
      <c r="H15" s="933"/>
      <c r="I15" s="933"/>
      <c r="J15" s="933"/>
      <c r="K15" s="933"/>
      <c r="L15" s="933"/>
      <c r="M15" s="933"/>
      <c r="N15" s="933"/>
      <c r="O15" s="933"/>
      <c r="P15" s="933"/>
      <c r="Q15" s="933"/>
      <c r="R15" s="931"/>
      <c r="S15" s="931"/>
      <c r="T15" s="931"/>
    </row>
    <row r="16" spans="1:20" s="929" customFormat="1" ht="15" customHeight="1">
      <c r="A16" s="926" t="s">
        <v>2033</v>
      </c>
      <c r="B16" s="927">
        <v>-449.9415869999998</v>
      </c>
      <c r="C16" s="927">
        <v>953.79700000000003</v>
      </c>
      <c r="D16" s="927">
        <v>-356.69499999999999</v>
      </c>
      <c r="E16" s="927">
        <v>1370.5213349999995</v>
      </c>
      <c r="F16" s="927">
        <v>-183.24199523375228</v>
      </c>
      <c r="G16" s="927">
        <v>-2746.4201627055363</v>
      </c>
      <c r="H16" s="927">
        <v>-5554.6106850042179</v>
      </c>
      <c r="I16" s="927">
        <v>-5921.2169193598465</v>
      </c>
      <c r="J16" s="927">
        <v>714.28468521419927</v>
      </c>
      <c r="K16" s="927">
        <v>2483.5645390633576</v>
      </c>
      <c r="L16" s="927">
        <v>-1644.7602106936906</v>
      </c>
      <c r="M16" s="927">
        <v>-4013.4235712402069</v>
      </c>
      <c r="N16" s="927">
        <v>13528.341434612606</v>
      </c>
      <c r="O16" s="927">
        <v>8293.5302445393936</v>
      </c>
      <c r="P16" s="927">
        <v>-3432.4085304872142</v>
      </c>
      <c r="Q16" s="927">
        <v>-9950.3444473583786</v>
      </c>
      <c r="R16" s="928"/>
      <c r="S16" s="928"/>
      <c r="T16" s="928"/>
    </row>
    <row r="17" spans="1:20" ht="15" customHeight="1">
      <c r="A17" s="930" t="s">
        <v>2034</v>
      </c>
      <c r="B17" s="927">
        <v>18.158412999999999</v>
      </c>
      <c r="C17" s="927">
        <v>3.8849999999999998</v>
      </c>
      <c r="D17" s="927">
        <v>0</v>
      </c>
      <c r="E17" s="927">
        <v>0</v>
      </c>
      <c r="F17" s="927">
        <v>439.99299999999994</v>
      </c>
      <c r="G17" s="927">
        <v>7.7700000000000005</v>
      </c>
      <c r="H17" s="927">
        <v>1.44</v>
      </c>
      <c r="I17" s="927">
        <v>7.1747811199999996</v>
      </c>
      <c r="J17" s="927">
        <v>12.896604550000001</v>
      </c>
      <c r="K17" s="927">
        <v>11.258221689999999</v>
      </c>
      <c r="L17" s="927">
        <v>0.93392655000000002</v>
      </c>
      <c r="M17" s="927">
        <v>5.3614049199999991</v>
      </c>
      <c r="N17" s="927">
        <v>0.75393994000000009</v>
      </c>
      <c r="O17" s="927">
        <v>0</v>
      </c>
      <c r="P17" s="927">
        <v>0</v>
      </c>
      <c r="Q17" s="927">
        <v>6.2757229352480008</v>
      </c>
      <c r="R17" s="931"/>
      <c r="S17" s="931"/>
      <c r="T17" s="931"/>
    </row>
    <row r="18" spans="1:20" ht="15" customHeight="1">
      <c r="A18" s="930" t="s">
        <v>2035</v>
      </c>
      <c r="B18" s="927">
        <v>-468.1</v>
      </c>
      <c r="C18" s="927">
        <v>949.91200000000003</v>
      </c>
      <c r="D18" s="927">
        <v>-356.69499999999994</v>
      </c>
      <c r="E18" s="927">
        <v>1370.5213349999995</v>
      </c>
      <c r="F18" s="927">
        <v>-623.23499523375244</v>
      </c>
      <c r="G18" s="927">
        <v>-2754.1901627055363</v>
      </c>
      <c r="H18" s="927">
        <v>-5556.0506850042175</v>
      </c>
      <c r="I18" s="927">
        <v>-5928.3917004798468</v>
      </c>
      <c r="J18" s="927">
        <v>701.38808066419926</v>
      </c>
      <c r="K18" s="927">
        <v>2472.3063173733576</v>
      </c>
      <c r="L18" s="927">
        <v>-1645.6941372436906</v>
      </c>
      <c r="M18" s="927">
        <v>-4018.784976160207</v>
      </c>
      <c r="N18" s="927">
        <v>13527.587494672607</v>
      </c>
      <c r="O18" s="927">
        <v>8293.5302445393936</v>
      </c>
      <c r="P18" s="927">
        <v>-3432.4085304872142</v>
      </c>
      <c r="Q18" s="927">
        <v>-9956.6201702936269</v>
      </c>
      <c r="R18" s="931"/>
      <c r="S18" s="931"/>
      <c r="T18" s="931"/>
    </row>
    <row r="19" spans="1:20" ht="15" customHeight="1">
      <c r="A19" s="930" t="s">
        <v>2036</v>
      </c>
      <c r="B19" s="927">
        <v>878.5</v>
      </c>
      <c r="C19" s="927">
        <v>2145.4699999999998</v>
      </c>
      <c r="D19" s="927">
        <v>1643.3929999999998</v>
      </c>
      <c r="E19" s="927">
        <v>3481.0717800000002</v>
      </c>
      <c r="F19" s="927">
        <v>1413.99182</v>
      </c>
      <c r="G19" s="927">
        <v>-1523.1989871199999</v>
      </c>
      <c r="H19" s="927">
        <v>-228.2999459199998</v>
      </c>
      <c r="I19" s="927">
        <v>-1805.1281382199998</v>
      </c>
      <c r="J19" s="927">
        <v>-890.67296388</v>
      </c>
      <c r="K19" s="927">
        <v>2198.5450554199997</v>
      </c>
      <c r="L19" s="927">
        <v>-4567.6405664100002</v>
      </c>
      <c r="M19" s="927">
        <v>-5116.4134124999991</v>
      </c>
      <c r="N19" s="927">
        <v>9638.7092594186761</v>
      </c>
      <c r="O19" s="927">
        <v>13164.17754564427</v>
      </c>
      <c r="P19" s="927">
        <v>2331.3843287407349</v>
      </c>
      <c r="Q19" s="927">
        <v>-8235.4710705078796</v>
      </c>
      <c r="R19" s="931"/>
      <c r="S19" s="931"/>
      <c r="T19" s="931"/>
    </row>
    <row r="20" spans="1:20" ht="15" customHeight="1">
      <c r="A20" s="932" t="s">
        <v>2037</v>
      </c>
      <c r="B20" s="933"/>
      <c r="C20" s="933"/>
      <c r="D20" s="933">
        <v>-28.700000000000003</v>
      </c>
      <c r="E20" s="933">
        <v>-23.63</v>
      </c>
      <c r="F20" s="933">
        <v>-35.24</v>
      </c>
      <c r="G20" s="933">
        <v>-219.36205712</v>
      </c>
      <c r="H20" s="933">
        <v>-190.58508591999998</v>
      </c>
      <c r="I20" s="933">
        <v>-911.78598621999993</v>
      </c>
      <c r="J20" s="933">
        <v>-2569.6439738799995</v>
      </c>
      <c r="K20" s="933">
        <v>-6.7531245800000006</v>
      </c>
      <c r="L20" s="933">
        <v>-1340.42938396</v>
      </c>
      <c r="M20" s="933">
        <v>-2092.64244792</v>
      </c>
      <c r="N20" s="933">
        <v>2740.7547005232354</v>
      </c>
      <c r="O20" s="933">
        <v>6044.1601211828802</v>
      </c>
      <c r="P20" s="933">
        <v>4253.0840478852233</v>
      </c>
      <c r="Q20" s="933">
        <v>1046.6964418746929</v>
      </c>
      <c r="R20" s="931"/>
      <c r="S20" s="931"/>
      <c r="T20" s="931"/>
    </row>
    <row r="21" spans="1:20" ht="15" customHeight="1">
      <c r="A21" s="932" t="s">
        <v>2038</v>
      </c>
      <c r="B21" s="933">
        <v>878.5</v>
      </c>
      <c r="C21" s="933">
        <v>2145.4699999999998</v>
      </c>
      <c r="D21" s="933">
        <v>1672.0929999999998</v>
      </c>
      <c r="E21" s="933">
        <v>3504.7017800000003</v>
      </c>
      <c r="F21" s="933">
        <v>1449.23182</v>
      </c>
      <c r="G21" s="933">
        <v>-1303.8369299999999</v>
      </c>
      <c r="H21" s="933">
        <v>-37.714859999999817</v>
      </c>
      <c r="I21" s="933">
        <v>-893.34215199999994</v>
      </c>
      <c r="J21" s="933">
        <v>1678.9710099999998</v>
      </c>
      <c r="K21" s="933">
        <v>2205.2981799999998</v>
      </c>
      <c r="L21" s="933">
        <v>-3227.2111824500007</v>
      </c>
      <c r="M21" s="933">
        <v>-3023.7709645799996</v>
      </c>
      <c r="N21" s="933">
        <v>-6897.9545588954406</v>
      </c>
      <c r="O21" s="933">
        <v>-7120.01742446139</v>
      </c>
      <c r="P21" s="933">
        <v>1921.6997191444884</v>
      </c>
      <c r="Q21" s="933">
        <v>9282.1675123825735</v>
      </c>
      <c r="R21" s="931"/>
      <c r="S21" s="931"/>
      <c r="T21" s="931"/>
    </row>
    <row r="22" spans="1:20" ht="15" customHeight="1">
      <c r="A22" s="930" t="s">
        <v>2039</v>
      </c>
      <c r="B22" s="927">
        <v>0</v>
      </c>
      <c r="C22" s="927">
        <v>0</v>
      </c>
      <c r="D22" s="927">
        <v>0</v>
      </c>
      <c r="E22" s="927">
        <v>0.99</v>
      </c>
      <c r="F22" s="927">
        <v>-2.6640000000000006</v>
      </c>
      <c r="G22" s="927">
        <v>-1267.02584955</v>
      </c>
      <c r="H22" s="927">
        <v>-1439.4552605199999</v>
      </c>
      <c r="I22" s="927">
        <v>-2015.4195772200001</v>
      </c>
      <c r="J22" s="927">
        <v>-1757.5156383099998</v>
      </c>
      <c r="K22" s="927">
        <v>-490.10972490000006</v>
      </c>
      <c r="L22" s="927">
        <v>-270.50774686</v>
      </c>
      <c r="M22" s="927">
        <v>-52.19236085</v>
      </c>
      <c r="N22" s="927">
        <v>200</v>
      </c>
      <c r="O22" s="927">
        <v>100</v>
      </c>
      <c r="P22" s="927">
        <v>10.526220419575704</v>
      </c>
      <c r="Q22" s="927">
        <v>-1511.8992025532689</v>
      </c>
      <c r="R22" s="931"/>
      <c r="S22" s="931"/>
      <c r="T22" s="931"/>
    </row>
    <row r="23" spans="1:20" ht="15" customHeight="1">
      <c r="A23" s="932" t="s">
        <v>2040</v>
      </c>
      <c r="B23" s="933"/>
      <c r="C23" s="933"/>
      <c r="D23" s="933">
        <v>0</v>
      </c>
      <c r="E23" s="933">
        <v>0.99</v>
      </c>
      <c r="F23" s="933">
        <v>-2.6640000000000006</v>
      </c>
      <c r="G23" s="933">
        <v>-1267.02584955</v>
      </c>
      <c r="H23" s="933">
        <v>-1439.4552605199999</v>
      </c>
      <c r="I23" s="933">
        <v>-2015.4195772200001</v>
      </c>
      <c r="J23" s="933">
        <v>-1757.5156383099998</v>
      </c>
      <c r="K23" s="933">
        <v>-558.10972490000006</v>
      </c>
      <c r="L23" s="933">
        <v>-273.50774686</v>
      </c>
      <c r="M23" s="933">
        <v>-52.19236085</v>
      </c>
      <c r="N23" s="933">
        <v>200</v>
      </c>
      <c r="O23" s="933">
        <v>100</v>
      </c>
      <c r="P23" s="933">
        <v>10.526220419575704</v>
      </c>
      <c r="Q23" s="933">
        <v>-19.399202553268815</v>
      </c>
      <c r="R23" s="931"/>
      <c r="S23" s="931"/>
      <c r="T23" s="931"/>
    </row>
    <row r="24" spans="1:20" ht="15" customHeight="1">
      <c r="A24" s="932" t="s">
        <v>2041</v>
      </c>
      <c r="B24" s="933"/>
      <c r="C24" s="933"/>
      <c r="D24" s="933">
        <v>0</v>
      </c>
      <c r="E24" s="933">
        <v>0</v>
      </c>
      <c r="F24" s="933">
        <v>0</v>
      </c>
      <c r="G24" s="933">
        <v>0</v>
      </c>
      <c r="H24" s="933">
        <v>0</v>
      </c>
      <c r="I24" s="933">
        <v>0</v>
      </c>
      <c r="J24" s="934">
        <v>0</v>
      </c>
      <c r="K24" s="934">
        <v>68</v>
      </c>
      <c r="L24" s="934">
        <v>3</v>
      </c>
      <c r="M24" s="934">
        <v>0</v>
      </c>
      <c r="N24" s="934">
        <v>0</v>
      </c>
      <c r="O24" s="933">
        <v>0</v>
      </c>
      <c r="P24" s="933">
        <v>0</v>
      </c>
      <c r="Q24" s="933">
        <v>1492.5</v>
      </c>
      <c r="R24" s="931"/>
      <c r="S24" s="931"/>
      <c r="T24" s="931"/>
    </row>
    <row r="25" spans="1:20" ht="15" customHeight="1">
      <c r="A25" s="930" t="s">
        <v>2042</v>
      </c>
      <c r="B25" s="927">
        <v>-1010.961483</v>
      </c>
      <c r="C25" s="927">
        <v>-861.48600000000033</v>
      </c>
      <c r="D25" s="927">
        <v>-2000.0879999999997</v>
      </c>
      <c r="E25" s="927">
        <v>-2111.5404450000005</v>
      </c>
      <c r="F25" s="927">
        <v>-2034.5628152337524</v>
      </c>
      <c r="G25" s="927">
        <v>36.034673964463764</v>
      </c>
      <c r="H25" s="927">
        <v>-3888.2954785642196</v>
      </c>
      <c r="I25" s="927">
        <v>-2107.8439850398468</v>
      </c>
      <c r="J25" s="927">
        <v>3349.5766828541991</v>
      </c>
      <c r="K25" s="927">
        <v>763.87098685335695</v>
      </c>
      <c r="L25" s="927">
        <v>3192.4541760263101</v>
      </c>
      <c r="M25" s="927">
        <v>1149.8207971897928</v>
      </c>
      <c r="N25" s="927">
        <v>-952.82401997016495</v>
      </c>
      <c r="O25" s="927">
        <v>-5061.1158904885706</v>
      </c>
      <c r="P25" s="927">
        <v>-1356.4346174628888</v>
      </c>
      <c r="Q25" s="927">
        <v>2845.7530852025211</v>
      </c>
      <c r="R25" s="931"/>
      <c r="S25" s="931"/>
      <c r="T25" s="931"/>
    </row>
    <row r="26" spans="1:20" ht="15" customHeight="1">
      <c r="A26" s="932" t="s">
        <v>2040</v>
      </c>
      <c r="B26" s="933">
        <v>1945.1385169999999</v>
      </c>
      <c r="C26" s="933">
        <v>1952.9760000000001</v>
      </c>
      <c r="D26" s="933">
        <v>-1320.982</v>
      </c>
      <c r="E26" s="933">
        <v>120.00500000000001</v>
      </c>
      <c r="F26" s="933">
        <v>-1951.5181300000002</v>
      </c>
      <c r="G26" s="933">
        <v>-1850.0808179999999</v>
      </c>
      <c r="H26" s="933">
        <v>-1633.08827</v>
      </c>
      <c r="I26" s="933">
        <v>-4854.9360545100008</v>
      </c>
      <c r="J26" s="933">
        <v>-2709.2391179999986</v>
      </c>
      <c r="K26" s="933">
        <v>-1369.0091300000006</v>
      </c>
      <c r="L26" s="933">
        <v>-158.63193999999976</v>
      </c>
      <c r="M26" s="933">
        <v>-2543.4203199999997</v>
      </c>
      <c r="N26" s="933">
        <v>2123.7693835967998</v>
      </c>
      <c r="O26" s="933">
        <v>3408.358852244337</v>
      </c>
      <c r="P26" s="933">
        <v>1647.225493850344</v>
      </c>
      <c r="Q26" s="933">
        <v>2967.739398128349</v>
      </c>
      <c r="R26" s="931"/>
      <c r="S26" s="931"/>
      <c r="T26" s="931"/>
    </row>
    <row r="27" spans="1:20" ht="15" customHeight="1">
      <c r="A27" s="932" t="s">
        <v>2041</v>
      </c>
      <c r="B27" s="933">
        <v>-2956.1</v>
      </c>
      <c r="C27" s="933">
        <v>-2814.4620000000004</v>
      </c>
      <c r="D27" s="933">
        <v>-679.10599999999999</v>
      </c>
      <c r="E27" s="933">
        <v>-2231.5454450000002</v>
      </c>
      <c r="F27" s="933">
        <v>-83.044685233752261</v>
      </c>
      <c r="G27" s="933">
        <v>1886.1154919644634</v>
      </c>
      <c r="H27" s="933">
        <v>-2255.2072085642189</v>
      </c>
      <c r="I27" s="933">
        <v>2747.0920694701535</v>
      </c>
      <c r="J27" s="933">
        <v>6058.8158008541977</v>
      </c>
      <c r="K27" s="933">
        <v>2132.8801168533573</v>
      </c>
      <c r="L27" s="933">
        <v>3351.0861160263098</v>
      </c>
      <c r="M27" s="933">
        <v>3693.2411171897916</v>
      </c>
      <c r="N27" s="933">
        <v>3076.5934035669648</v>
      </c>
      <c r="O27" s="933">
        <v>8469.4747427329075</v>
      </c>
      <c r="P27" s="933">
        <v>3003.6601113132328</v>
      </c>
      <c r="Q27" s="933">
        <v>121.98631292582792</v>
      </c>
      <c r="R27" s="931"/>
      <c r="S27" s="931"/>
      <c r="T27" s="931"/>
    </row>
    <row r="28" spans="1:20" ht="15" customHeight="1">
      <c r="A28" s="930" t="s">
        <v>2043</v>
      </c>
      <c r="B28" s="927">
        <v>-630.86800000000005</v>
      </c>
      <c r="C28" s="927">
        <v>508.16899999999998</v>
      </c>
      <c r="D28" s="927">
        <v>356.34</v>
      </c>
      <c r="E28" s="927">
        <v>-262.78999999999996</v>
      </c>
      <c r="F28" s="927">
        <v>-780.2472366025562</v>
      </c>
      <c r="G28" s="927">
        <v>-1817.2754376047267</v>
      </c>
      <c r="H28" s="927">
        <v>-5401.7140501229824</v>
      </c>
      <c r="I28" s="927">
        <v>-3019.0424103634723</v>
      </c>
      <c r="J28" s="927">
        <v>-6672.6096242593449</v>
      </c>
      <c r="K28" s="927">
        <v>4630.7092531909675</v>
      </c>
      <c r="L28" s="927">
        <v>-6100.9018030258467</v>
      </c>
      <c r="M28" s="927">
        <v>-9053.7566012221287</v>
      </c>
      <c r="N28" s="927">
        <v>4641.702255224096</v>
      </c>
      <c r="O28" s="927">
        <v>90.468589383694052</v>
      </c>
      <c r="P28" s="927">
        <v>-4417.8844621846356</v>
      </c>
      <c r="Q28" s="927">
        <v>-3055.0029824349995</v>
      </c>
      <c r="R28" s="931"/>
      <c r="S28" s="931"/>
      <c r="T28" s="931"/>
    </row>
    <row r="29" spans="1:20" s="138" customFormat="1" ht="15" customHeight="1">
      <c r="A29" s="935" t="s">
        <v>2044</v>
      </c>
      <c r="B29" s="936"/>
      <c r="C29" s="936"/>
      <c r="D29" s="936"/>
      <c r="E29" s="936"/>
      <c r="F29" s="936"/>
      <c r="G29" s="936"/>
      <c r="H29" s="936"/>
      <c r="I29" s="936"/>
      <c r="J29" s="936"/>
      <c r="K29" s="936"/>
      <c r="L29" s="936"/>
      <c r="M29" s="936"/>
      <c r="N29" s="936"/>
      <c r="O29" s="936"/>
      <c r="P29" s="936"/>
      <c r="Q29" s="936"/>
      <c r="R29" s="937"/>
      <c r="S29" s="937"/>
      <c r="T29" s="937"/>
    </row>
    <row r="30" spans="1:20" s="287" customFormat="1" ht="15" customHeight="1">
      <c r="A30" s="930" t="s">
        <v>2045</v>
      </c>
      <c r="B30" s="927">
        <v>-50.36</v>
      </c>
      <c r="C30" s="927">
        <v>-365.1</v>
      </c>
      <c r="D30" s="927">
        <v>-67.638614740000548</v>
      </c>
      <c r="E30" s="927">
        <v>-821.85945450000054</v>
      </c>
      <c r="F30" s="927">
        <v>-1138.7623213836905</v>
      </c>
      <c r="G30" s="927">
        <v>-574.18705117197533</v>
      </c>
      <c r="H30" s="927">
        <v>266.5057995172001</v>
      </c>
      <c r="I30" s="927">
        <v>-1641.01450007668</v>
      </c>
      <c r="J30" s="927">
        <v>-1235.9322202638507</v>
      </c>
      <c r="K30" s="927">
        <v>457.36948520567421</v>
      </c>
      <c r="L30" s="927">
        <v>239.71150191954052</v>
      </c>
      <c r="M30" s="927">
        <v>-17.47825142266629</v>
      </c>
      <c r="N30" s="927">
        <v>-326.43652203634701</v>
      </c>
      <c r="O30" s="927">
        <v>-54.836575686420474</v>
      </c>
      <c r="P30" s="927">
        <v>290.00351671741237</v>
      </c>
      <c r="Q30" s="927">
        <v>309.94600938447729</v>
      </c>
      <c r="R30" s="931"/>
      <c r="S30" s="931"/>
      <c r="T30" s="931"/>
    </row>
    <row r="31" spans="1:20" ht="8.25" customHeight="1"/>
    <row r="32" spans="1:20" ht="15" customHeight="1">
      <c r="A32" s="912" t="s">
        <v>1930</v>
      </c>
    </row>
    <row r="33" spans="1:1" ht="15" customHeight="1">
      <c r="A33" s="938" t="s">
        <v>2046</v>
      </c>
    </row>
  </sheetData>
  <mergeCells count="1">
    <mergeCell ref="B2:Q2"/>
  </mergeCells>
  <hyperlinks>
    <hyperlink ref="S5" location="'Content Page'!A1" display="Back to Content Page"/>
  </hyperlinks>
  <pageMargins left="0.7" right="0.7" top="0.75" bottom="0.75" header="0.3" footer="0.3"/>
  <pageSetup orientation="portrait" r:id="rId1"/>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2"/>
  <sheetViews>
    <sheetView zoomScale="86" zoomScaleNormal="86" workbookViewId="0">
      <pane xSplit="1" ySplit="3" topLeftCell="B4" activePane="bottomRight" state="frozen"/>
      <selection activeCell="A9" sqref="A9"/>
      <selection pane="topRight" activeCell="A9" sqref="A9"/>
      <selection pane="bottomLeft" activeCell="A9" sqref="A9"/>
      <selection pane="bottomRight" activeCell="A9" sqref="A9"/>
    </sheetView>
  </sheetViews>
  <sheetFormatPr defaultColWidth="9.1796875" defaultRowHeight="15" customHeight="1"/>
  <cols>
    <col min="1" max="1" width="42.26953125" style="294" customWidth="1"/>
    <col min="2" max="17" width="11.7265625" style="294" customWidth="1"/>
    <col min="18" max="16384" width="9.1796875" style="294"/>
  </cols>
  <sheetData>
    <row r="1" spans="1:20" s="140" customFormat="1" ht="15" customHeight="1">
      <c r="A1" s="922" t="s">
        <v>2047</v>
      </c>
    </row>
    <row r="2" spans="1:20" s="140" customFormat="1" ht="15" customHeight="1">
      <c r="A2" s="923"/>
      <c r="B2" s="1171" t="s">
        <v>2048</v>
      </c>
      <c r="C2" s="1171"/>
      <c r="D2" s="1171"/>
      <c r="E2" s="1171"/>
      <c r="F2" s="1171"/>
      <c r="G2" s="1171"/>
      <c r="H2" s="1171"/>
      <c r="I2" s="1171"/>
      <c r="J2" s="1171"/>
      <c r="K2" s="1171"/>
      <c r="L2" s="1171"/>
      <c r="M2" s="1171"/>
      <c r="N2" s="1171"/>
      <c r="O2" s="1171"/>
      <c r="P2" s="1171"/>
      <c r="Q2" s="1172"/>
      <c r="R2" s="939"/>
      <c r="S2" s="270"/>
    </row>
    <row r="3" spans="1:20" s="295" customFormat="1" ht="21.75" customHeight="1">
      <c r="A3" s="923" t="s">
        <v>2049</v>
      </c>
      <c r="B3" s="4">
        <v>2000</v>
      </c>
      <c r="C3" s="4">
        <v>2001</v>
      </c>
      <c r="D3" s="4">
        <v>2002</v>
      </c>
      <c r="E3" s="4">
        <v>2003</v>
      </c>
      <c r="F3" s="4">
        <v>2004</v>
      </c>
      <c r="G3" s="4">
        <v>2005</v>
      </c>
      <c r="H3" s="4">
        <v>2006</v>
      </c>
      <c r="I3" s="4">
        <v>2007</v>
      </c>
      <c r="J3" s="4">
        <v>2008</v>
      </c>
      <c r="K3" s="4">
        <v>2009</v>
      </c>
      <c r="L3" s="4">
        <v>2010</v>
      </c>
      <c r="M3" s="4">
        <v>2011</v>
      </c>
      <c r="N3" s="4">
        <v>2012</v>
      </c>
      <c r="O3" s="4">
        <v>2013</v>
      </c>
      <c r="P3" s="4">
        <v>2014</v>
      </c>
      <c r="Q3" s="4">
        <v>2015</v>
      </c>
      <c r="R3" s="940"/>
      <c r="S3" s="876"/>
    </row>
    <row r="4" spans="1:20" s="929" customFormat="1" ht="15" customHeight="1">
      <c r="A4" s="926" t="s">
        <v>2022</v>
      </c>
      <c r="B4" s="927">
        <v>545</v>
      </c>
      <c r="C4" s="927">
        <v>597.91556626817135</v>
      </c>
      <c r="D4" s="927">
        <v>264.29416493688291</v>
      </c>
      <c r="E4" s="927">
        <v>720.01740306843783</v>
      </c>
      <c r="F4" s="927">
        <v>320.59794822330406</v>
      </c>
      <c r="G4" s="927">
        <v>1611.6744074459054</v>
      </c>
      <c r="H4" s="927">
        <v>1956.6893681361094</v>
      </c>
      <c r="I4" s="927">
        <v>1651.8328346665558</v>
      </c>
      <c r="J4" s="927">
        <v>148.57636102193908</v>
      </c>
      <c r="K4" s="927">
        <v>-657.56078783038674</v>
      </c>
      <c r="L4" s="927">
        <v>-356.51110406269623</v>
      </c>
      <c r="M4" s="927">
        <v>476.83902627021212</v>
      </c>
      <c r="N4" s="927">
        <v>-167.55841050819711</v>
      </c>
      <c r="O4" s="927">
        <v>1385.6279889985049</v>
      </c>
      <c r="P4" s="927">
        <v>2477.2966960039139</v>
      </c>
      <c r="Q4" s="927">
        <v>1042.4957362961554</v>
      </c>
      <c r="R4" s="928"/>
      <c r="T4" s="289"/>
    </row>
    <row r="5" spans="1:20" ht="15" customHeight="1">
      <c r="A5" s="930" t="s">
        <v>2023</v>
      </c>
      <c r="B5" s="927">
        <v>902.12065383560036</v>
      </c>
      <c r="C5" s="927">
        <v>612.7422287009839</v>
      </c>
      <c r="D5" s="927">
        <v>607.15738912605275</v>
      </c>
      <c r="E5" s="927">
        <v>767.02586360525663</v>
      </c>
      <c r="F5" s="927">
        <v>653.48331508608112</v>
      </c>
      <c r="G5" s="927">
        <v>1603.3106837782038</v>
      </c>
      <c r="H5" s="927">
        <v>1749.4262168544005</v>
      </c>
      <c r="I5" s="927">
        <v>1155.6672741139678</v>
      </c>
      <c r="J5" s="927">
        <v>-380.10687800518008</v>
      </c>
      <c r="K5" s="927">
        <v>-1317.4172024074901</v>
      </c>
      <c r="L5" s="927">
        <v>-1001.4124848390002</v>
      </c>
      <c r="M5" s="927">
        <v>-701.07265804178769</v>
      </c>
      <c r="N5" s="927">
        <v>-2196.2873381453992</v>
      </c>
      <c r="O5" s="927">
        <v>-280.48075629083723</v>
      </c>
      <c r="P5" s="927">
        <v>521.07179914872449</v>
      </c>
      <c r="Q5" s="927">
        <v>-896.60749877233593</v>
      </c>
      <c r="R5" s="931"/>
      <c r="T5" s="92" t="s">
        <v>13</v>
      </c>
    </row>
    <row r="6" spans="1:20" ht="15" customHeight="1">
      <c r="A6" s="932" t="s">
        <v>2024</v>
      </c>
      <c r="B6" s="933">
        <v>2675.1989337932655</v>
      </c>
      <c r="C6" s="933">
        <v>2325.2385094199585</v>
      </c>
      <c r="D6" s="933">
        <v>2353.9955922548197</v>
      </c>
      <c r="E6" s="933">
        <v>3036.2809471494475</v>
      </c>
      <c r="F6" s="933">
        <v>3700.7903459927225</v>
      </c>
      <c r="G6" s="933">
        <v>4482.2716513855949</v>
      </c>
      <c r="H6" s="933">
        <v>4543.7149476852001</v>
      </c>
      <c r="I6" s="933">
        <v>5163.1060192069672</v>
      </c>
      <c r="J6" s="933">
        <v>4838.2256929669702</v>
      </c>
      <c r="K6" s="933">
        <v>3353.1869184807606</v>
      </c>
      <c r="L6" s="933">
        <v>4601.2324043133003</v>
      </c>
      <c r="M6" s="933">
        <v>6461.1308121725242</v>
      </c>
      <c r="N6" s="933">
        <v>5829.0353999999998</v>
      </c>
      <c r="O6" s="933">
        <v>7934.0961707371607</v>
      </c>
      <c r="P6" s="933">
        <v>8520.5464475237241</v>
      </c>
      <c r="Q6" s="933">
        <v>6296.7711118226644</v>
      </c>
      <c r="R6" s="931"/>
    </row>
    <row r="7" spans="1:20" ht="15" customHeight="1">
      <c r="A7" s="932" t="s">
        <v>2025</v>
      </c>
      <c r="B7" s="933">
        <v>1773.0782799576655</v>
      </c>
      <c r="C7" s="933">
        <v>1712.4962807189745</v>
      </c>
      <c r="D7" s="933">
        <v>1746.838203128767</v>
      </c>
      <c r="E7" s="933">
        <v>2269.2550835441907</v>
      </c>
      <c r="F7" s="933">
        <v>3047.3070309066416</v>
      </c>
      <c r="G7" s="933">
        <v>2878.960967607391</v>
      </c>
      <c r="H7" s="933">
        <v>2794.2887308307995</v>
      </c>
      <c r="I7" s="933">
        <v>4007.4387450929994</v>
      </c>
      <c r="J7" s="933">
        <v>5218.3325709721503</v>
      </c>
      <c r="K7" s="933">
        <v>4670.6041208882507</v>
      </c>
      <c r="L7" s="933">
        <v>5602.6448891523005</v>
      </c>
      <c r="M7" s="933">
        <v>7162.2034702143119</v>
      </c>
      <c r="N7" s="933">
        <v>8025.3227381453989</v>
      </c>
      <c r="O7" s="933">
        <v>8214.576927027998</v>
      </c>
      <c r="P7" s="933">
        <v>7999.4746483749996</v>
      </c>
      <c r="Q7" s="933">
        <v>7193.3786105950003</v>
      </c>
      <c r="R7" s="931"/>
    </row>
    <row r="8" spans="1:20" ht="15" customHeight="1">
      <c r="A8" s="930" t="s">
        <v>2026</v>
      </c>
      <c r="B8" s="927">
        <v>-222.66941069823778</v>
      </c>
      <c r="C8" s="927">
        <v>-5.3591080314008011</v>
      </c>
      <c r="D8" s="927">
        <v>151.65894068996374</v>
      </c>
      <c r="E8" s="927">
        <v>192.59776456391799</v>
      </c>
      <c r="F8" s="927">
        <v>178.01158743003353</v>
      </c>
      <c r="G8" s="927">
        <v>238.4820285655272</v>
      </c>
      <c r="H8" s="927">
        <v>189.36592919999987</v>
      </c>
      <c r="I8" s="927">
        <v>121.67767636103247</v>
      </c>
      <c r="J8" s="927">
        <v>83.383255192589672</v>
      </c>
      <c r="K8" s="927">
        <v>42.009547090483352</v>
      </c>
      <c r="L8" s="927">
        <v>25.02390911372413</v>
      </c>
      <c r="M8" s="927">
        <v>139.65669677025517</v>
      </c>
      <c r="N8" s="927">
        <v>241.20929991012315</v>
      </c>
      <c r="O8" s="927">
        <v>354.45496256751017</v>
      </c>
      <c r="P8" s="927">
        <v>578.02818269266413</v>
      </c>
      <c r="Q8" s="927">
        <v>596.76890831723699</v>
      </c>
      <c r="R8" s="931"/>
    </row>
    <row r="9" spans="1:20" ht="15" customHeight="1">
      <c r="A9" s="932" t="s">
        <v>2027</v>
      </c>
      <c r="B9" s="933">
        <v>324.7807094537651</v>
      </c>
      <c r="C9" s="933">
        <v>358.34679115237071</v>
      </c>
      <c r="D9" s="933">
        <v>492.91994615072792</v>
      </c>
      <c r="E9" s="933">
        <v>645.82003829925759</v>
      </c>
      <c r="F9" s="933">
        <v>749.19977046013537</v>
      </c>
      <c r="G9" s="933">
        <v>840.93470649886001</v>
      </c>
      <c r="H9" s="933">
        <v>774.87933599999985</v>
      </c>
      <c r="I9" s="933">
        <v>848.81313601395743</v>
      </c>
      <c r="J9" s="933">
        <v>650.22861258448631</v>
      </c>
      <c r="K9" s="933">
        <v>847.04158621751833</v>
      </c>
      <c r="L9" s="933">
        <v>982.12975706873658</v>
      </c>
      <c r="M9" s="933">
        <v>1231.5500270364687</v>
      </c>
      <c r="N9" s="933">
        <v>1081.0186657224431</v>
      </c>
      <c r="O9" s="933">
        <v>1244.1227542925346</v>
      </c>
      <c r="P9" s="933">
        <v>1353.2814702872774</v>
      </c>
      <c r="Q9" s="933">
        <v>1249.7648358346623</v>
      </c>
      <c r="R9" s="931"/>
    </row>
    <row r="10" spans="1:20" ht="15" customHeight="1">
      <c r="A10" s="932" t="s">
        <v>2028</v>
      </c>
      <c r="B10" s="933">
        <v>547.45012015200291</v>
      </c>
      <c r="C10" s="933">
        <v>363.70589918377152</v>
      </c>
      <c r="D10" s="933">
        <v>341.26100546076424</v>
      </c>
      <c r="E10" s="933">
        <v>453.22227373533963</v>
      </c>
      <c r="F10" s="933">
        <v>571.18818303010175</v>
      </c>
      <c r="G10" s="933">
        <v>602.45267793333289</v>
      </c>
      <c r="H10" s="933">
        <v>585.51340679999998</v>
      </c>
      <c r="I10" s="933">
        <v>727.13545965292496</v>
      </c>
      <c r="J10" s="933">
        <v>566.84535739189664</v>
      </c>
      <c r="K10" s="933">
        <v>805.03203912703498</v>
      </c>
      <c r="L10" s="933">
        <v>957.10584795501245</v>
      </c>
      <c r="M10" s="933">
        <v>1091.8933302662135</v>
      </c>
      <c r="N10" s="933">
        <v>839.80936581231992</v>
      </c>
      <c r="O10" s="933">
        <v>889.66779172502447</v>
      </c>
      <c r="P10" s="933">
        <v>775.25328759461331</v>
      </c>
      <c r="Q10" s="933">
        <v>652.99592751742534</v>
      </c>
      <c r="R10" s="931"/>
    </row>
    <row r="11" spans="1:20" ht="15" customHeight="1">
      <c r="A11" s="930" t="s">
        <v>2029</v>
      </c>
      <c r="B11" s="927">
        <v>-351.2648458116106</v>
      </c>
      <c r="C11" s="927">
        <v>-220.8457150536841</v>
      </c>
      <c r="D11" s="927">
        <v>-714.27746582818452</v>
      </c>
      <c r="E11" s="927">
        <v>-676.36132964710009</v>
      </c>
      <c r="F11" s="927">
        <v>-986.51626394204072</v>
      </c>
      <c r="G11" s="927">
        <v>-867.03656385425074</v>
      </c>
      <c r="H11" s="927">
        <v>-776.88004170000011</v>
      </c>
      <c r="I11" s="927">
        <v>-738.17126877060014</v>
      </c>
      <c r="J11" s="927">
        <v>-755.0533933732363</v>
      </c>
      <c r="K11" s="927">
        <v>-239.27583743388107</v>
      </c>
      <c r="L11" s="927">
        <v>-549.93947205215181</v>
      </c>
      <c r="M11" s="927">
        <v>-112.70335361753993</v>
      </c>
      <c r="N11" s="927">
        <v>43.521798782016901</v>
      </c>
      <c r="O11" s="927">
        <v>-375.6991165966765</v>
      </c>
      <c r="P11" s="927">
        <v>-345.87921434174268</v>
      </c>
      <c r="Q11" s="927">
        <v>-298.79078400578135</v>
      </c>
      <c r="R11" s="931"/>
    </row>
    <row r="12" spans="1:20" ht="15" customHeight="1">
      <c r="A12" s="932" t="s">
        <v>2030</v>
      </c>
      <c r="B12" s="933">
        <v>378.11298997491281</v>
      </c>
      <c r="C12" s="933">
        <v>362.99434420829471</v>
      </c>
      <c r="D12" s="933">
        <v>269.32707748623181</v>
      </c>
      <c r="E12" s="933">
        <v>426.36237390748755</v>
      </c>
      <c r="F12" s="933">
        <v>257.04496672263605</v>
      </c>
      <c r="G12" s="933">
        <v>465.96438513452</v>
      </c>
      <c r="H12" s="933">
        <v>531.22029659999987</v>
      </c>
      <c r="I12" s="933">
        <v>523.99368365939995</v>
      </c>
      <c r="J12" s="933">
        <v>478.69514509109996</v>
      </c>
      <c r="K12" s="933">
        <v>298.33889388368175</v>
      </c>
      <c r="L12" s="933">
        <v>255.75025311090337</v>
      </c>
      <c r="M12" s="933">
        <v>250.34510142282673</v>
      </c>
      <c r="N12" s="933">
        <v>212.96229490447084</v>
      </c>
      <c r="O12" s="933">
        <v>208.58458588289383</v>
      </c>
      <c r="P12" s="933">
        <v>231.11871647313112</v>
      </c>
      <c r="Q12" s="933">
        <v>217.15203283489359</v>
      </c>
      <c r="R12" s="931"/>
    </row>
    <row r="13" spans="1:20" ht="15" customHeight="1">
      <c r="A13" s="932" t="s">
        <v>2031</v>
      </c>
      <c r="B13" s="933">
        <v>729.37783578652341</v>
      </c>
      <c r="C13" s="933">
        <v>583.84005926197881</v>
      </c>
      <c r="D13" s="933">
        <v>983.60454331441633</v>
      </c>
      <c r="E13" s="933">
        <v>1102.7237035545877</v>
      </c>
      <c r="F13" s="933">
        <v>1243.5612306646767</v>
      </c>
      <c r="G13" s="933">
        <v>1333.0009489887707</v>
      </c>
      <c r="H13" s="933">
        <v>1308.1003383</v>
      </c>
      <c r="I13" s="933">
        <v>1262.1649524300001</v>
      </c>
      <c r="J13" s="933">
        <v>1233.7485384643362</v>
      </c>
      <c r="K13" s="933">
        <v>537.61473131756281</v>
      </c>
      <c r="L13" s="933">
        <v>805.68972516305519</v>
      </c>
      <c r="M13" s="933">
        <v>363.04845504036666</v>
      </c>
      <c r="N13" s="933">
        <v>169.44049612245394</v>
      </c>
      <c r="O13" s="933">
        <v>584.28370247957037</v>
      </c>
      <c r="P13" s="933">
        <v>576.99793081487383</v>
      </c>
      <c r="Q13" s="933">
        <v>515.94281684067494</v>
      </c>
      <c r="R13" s="931"/>
    </row>
    <row r="14" spans="1:20" ht="15" customHeight="1">
      <c r="A14" s="930" t="s">
        <v>2032</v>
      </c>
      <c r="B14" s="927">
        <v>217.08282701579711</v>
      </c>
      <c r="C14" s="927">
        <v>211.3781606522723</v>
      </c>
      <c r="D14" s="927">
        <v>219.75530094905091</v>
      </c>
      <c r="E14" s="927">
        <v>436.75510454636327</v>
      </c>
      <c r="F14" s="927">
        <v>475.61930964922999</v>
      </c>
      <c r="G14" s="927">
        <v>636.91825895642523</v>
      </c>
      <c r="H14" s="927">
        <v>794.7772637817086</v>
      </c>
      <c r="I14" s="927">
        <v>1112.6591529621558</v>
      </c>
      <c r="J14" s="927">
        <v>1200.3533772077656</v>
      </c>
      <c r="K14" s="927">
        <v>857.12270492050072</v>
      </c>
      <c r="L14" s="927">
        <v>1169.8169437147315</v>
      </c>
      <c r="M14" s="927">
        <v>1150.9583411592846</v>
      </c>
      <c r="N14" s="927">
        <v>1743.9978289450623</v>
      </c>
      <c r="O14" s="927">
        <v>1687.3528993185087</v>
      </c>
      <c r="P14" s="927">
        <v>1724.0759285042689</v>
      </c>
      <c r="Q14" s="927">
        <v>1641.1251107570361</v>
      </c>
      <c r="R14" s="931"/>
    </row>
    <row r="15" spans="1:20" ht="5.25" customHeight="1">
      <c r="A15" s="932"/>
      <c r="B15" s="933"/>
      <c r="C15" s="933"/>
      <c r="D15" s="933"/>
      <c r="E15" s="933"/>
      <c r="F15" s="933"/>
      <c r="G15" s="933"/>
      <c r="H15" s="933"/>
      <c r="I15" s="933"/>
      <c r="J15" s="933"/>
      <c r="K15" s="933"/>
      <c r="L15" s="933"/>
      <c r="M15" s="933"/>
      <c r="N15" s="933"/>
      <c r="O15" s="933"/>
      <c r="P15" s="933"/>
      <c r="Q15" s="933"/>
      <c r="R15" s="931"/>
    </row>
    <row r="16" spans="1:20" s="929" customFormat="1" ht="15" customHeight="1">
      <c r="A16" s="926" t="s">
        <v>2033</v>
      </c>
      <c r="B16" s="927"/>
      <c r="C16" s="927"/>
      <c r="D16" s="927"/>
      <c r="E16" s="927"/>
      <c r="F16" s="927"/>
      <c r="G16" s="927"/>
      <c r="H16" s="927"/>
      <c r="I16" s="927"/>
      <c r="J16" s="927"/>
      <c r="K16" s="927"/>
      <c r="L16" s="927"/>
      <c r="M16" s="927"/>
      <c r="N16" s="927"/>
      <c r="O16" s="927"/>
      <c r="P16" s="927"/>
      <c r="Q16" s="927"/>
      <c r="R16" s="928"/>
    </row>
    <row r="17" spans="1:18" ht="15" customHeight="1">
      <c r="A17" s="930" t="s">
        <v>2034</v>
      </c>
      <c r="B17" s="927">
        <v>-5.6450519999999988</v>
      </c>
      <c r="C17" s="927">
        <v>-5.4649155854626761</v>
      </c>
      <c r="D17" s="927">
        <v>-5.9212139889531246</v>
      </c>
      <c r="E17" s="927">
        <v>-8.4809512784221077</v>
      </c>
      <c r="F17" s="927">
        <v>-8.3640430775523651</v>
      </c>
      <c r="G17" s="927">
        <v>-8.6195336654678947</v>
      </c>
      <c r="H17" s="927">
        <v>-8.2115859571200005</v>
      </c>
      <c r="I17" s="927">
        <v>-8.3048790154861418</v>
      </c>
      <c r="J17" s="927">
        <v>-3.6525264341400299E-2</v>
      </c>
      <c r="K17" s="927">
        <v>-2.0249850333540976E-2</v>
      </c>
      <c r="L17" s="927">
        <v>3.3681899913398641</v>
      </c>
      <c r="M17" s="927">
        <v>0.37823260904584827</v>
      </c>
      <c r="N17" s="927">
        <v>0</v>
      </c>
      <c r="O17" s="927">
        <v>6.1782826977623544E-2</v>
      </c>
      <c r="P17" s="927">
        <v>1.2037746891892152E-2</v>
      </c>
      <c r="Q17" s="927">
        <v>0.16269895033738568</v>
      </c>
      <c r="R17" s="931"/>
    </row>
    <row r="18" spans="1:18" ht="15" customHeight="1">
      <c r="A18" s="930" t="s">
        <v>2050</v>
      </c>
      <c r="B18" s="927"/>
      <c r="C18" s="927"/>
      <c r="D18" s="927"/>
      <c r="E18" s="927"/>
      <c r="F18" s="927"/>
      <c r="G18" s="927"/>
      <c r="H18" s="927"/>
      <c r="I18" s="927"/>
      <c r="J18" s="927"/>
      <c r="K18" s="927"/>
      <c r="L18" s="927"/>
      <c r="M18" s="927"/>
      <c r="N18" s="927"/>
      <c r="O18" s="927"/>
      <c r="P18" s="927"/>
      <c r="Q18" s="927"/>
      <c r="R18" s="941"/>
    </row>
    <row r="19" spans="1:18" ht="15" customHeight="1">
      <c r="A19" s="930" t="s">
        <v>2036</v>
      </c>
      <c r="B19" s="927">
        <v>59.574732449999999</v>
      </c>
      <c r="C19" s="927">
        <v>-350.61462921798397</v>
      </c>
      <c r="D19" s="927">
        <v>366.41778108237065</v>
      </c>
      <c r="E19" s="927">
        <v>212.79826220085175</v>
      </c>
      <c r="F19" s="927">
        <v>430.29353033582777</v>
      </c>
      <c r="G19" s="927">
        <v>367.23139782544126</v>
      </c>
      <c r="H19" s="927">
        <v>438.84365825999987</v>
      </c>
      <c r="I19" s="927">
        <v>463.040723421</v>
      </c>
      <c r="J19" s="927">
        <v>617.41579439847999</v>
      </c>
      <c r="K19" s="927">
        <v>201.94271934020003</v>
      </c>
      <c r="L19" s="927">
        <v>217.63592513969996</v>
      </c>
      <c r="M19" s="927">
        <v>1385.1716668124579</v>
      </c>
      <c r="N19" s="927">
        <v>479.74660672499988</v>
      </c>
      <c r="O19" s="927">
        <v>314.18520274819991</v>
      </c>
      <c r="P19" s="927">
        <v>404.15393958823995</v>
      </c>
      <c r="Q19" s="927">
        <v>309.58078109889448</v>
      </c>
      <c r="R19" s="931"/>
    </row>
    <row r="20" spans="1:18" ht="15" customHeight="1">
      <c r="A20" s="932" t="s">
        <v>2037</v>
      </c>
      <c r="B20" s="933">
        <v>2.2654485000000002</v>
      </c>
      <c r="C20" s="933">
        <v>-381.43973426874408</v>
      </c>
      <c r="D20" s="933">
        <v>-43.036316274230849</v>
      </c>
      <c r="E20" s="933">
        <v>-206.86982442170387</v>
      </c>
      <c r="F20" s="933">
        <v>38.81172030119324</v>
      </c>
      <c r="G20" s="933">
        <v>-57.816967703428098</v>
      </c>
      <c r="H20" s="933">
        <v>-50.006225640000004</v>
      </c>
      <c r="I20" s="933">
        <v>-31.647723299999996</v>
      </c>
      <c r="J20" s="933">
        <v>92.160221300000003</v>
      </c>
      <c r="K20" s="933">
        <v>-7.8621433980000006</v>
      </c>
      <c r="L20" s="933">
        <v>-0.89698850549999998</v>
      </c>
      <c r="M20" s="933">
        <v>9.7394401394999992</v>
      </c>
      <c r="N20" s="933">
        <v>-7.9872823709999992</v>
      </c>
      <c r="O20" s="933">
        <v>-84.730337438391985</v>
      </c>
      <c r="P20" s="933">
        <v>-111.459830355495</v>
      </c>
      <c r="Q20" s="933">
        <v>-84.582480040047997</v>
      </c>
      <c r="R20" s="931"/>
    </row>
    <row r="21" spans="1:18" ht="15" customHeight="1">
      <c r="A21" s="932" t="s">
        <v>2038</v>
      </c>
      <c r="B21" s="933">
        <v>57.309283950000001</v>
      </c>
      <c r="C21" s="933">
        <v>30.825105050760108</v>
      </c>
      <c r="D21" s="933">
        <v>409.45409735660149</v>
      </c>
      <c r="E21" s="933">
        <v>419.66808662255562</v>
      </c>
      <c r="F21" s="933">
        <v>391.48181003463452</v>
      </c>
      <c r="G21" s="933">
        <v>425.04836552886934</v>
      </c>
      <c r="H21" s="933">
        <v>488.8498838999999</v>
      </c>
      <c r="I21" s="933">
        <v>494.68844672099999</v>
      </c>
      <c r="J21" s="933">
        <v>525.25557309848</v>
      </c>
      <c r="K21" s="933">
        <v>209.80486273820003</v>
      </c>
      <c r="L21" s="933">
        <v>218.53291364519995</v>
      </c>
      <c r="M21" s="933">
        <v>1375.432226672958</v>
      </c>
      <c r="N21" s="933">
        <v>487.73388909599987</v>
      </c>
      <c r="O21" s="933">
        <v>398.9155401865919</v>
      </c>
      <c r="P21" s="933">
        <v>515.61376994373495</v>
      </c>
      <c r="Q21" s="933">
        <v>394.16326113894246</v>
      </c>
      <c r="R21" s="931"/>
    </row>
    <row r="22" spans="1:18" ht="15" customHeight="1">
      <c r="A22" s="930" t="s">
        <v>2039</v>
      </c>
      <c r="B22" s="927">
        <v>-42.914650000000002</v>
      </c>
      <c r="C22" s="927">
        <v>-62.624405745972837</v>
      </c>
      <c r="D22" s="927">
        <v>-414.58907992624768</v>
      </c>
      <c r="E22" s="927">
        <v>-504.71787957003164</v>
      </c>
      <c r="F22" s="927">
        <v>-441.59385954823676</v>
      </c>
      <c r="G22" s="927">
        <v>-1078.7091433582032</v>
      </c>
      <c r="H22" s="927">
        <v>-728.0708106232679</v>
      </c>
      <c r="I22" s="927">
        <v>-326.46789000000007</v>
      </c>
      <c r="J22" s="927">
        <v>538.86868000000027</v>
      </c>
      <c r="K22" s="927">
        <v>-331.8300900000001</v>
      </c>
      <c r="L22" s="927">
        <v>-402.41755171469981</v>
      </c>
      <c r="M22" s="927">
        <v>-214.01300160000022</v>
      </c>
      <c r="N22" s="927">
        <v>-175.36065839999961</v>
      </c>
      <c r="O22" s="927">
        <v>-1244.6225088000006</v>
      </c>
      <c r="P22" s="927">
        <v>-79.080614498639989</v>
      </c>
      <c r="Q22" s="927">
        <v>-988.36076010911813</v>
      </c>
      <c r="R22" s="931"/>
    </row>
    <row r="23" spans="1:18" ht="15" customHeight="1">
      <c r="A23" s="932" t="s">
        <v>2040</v>
      </c>
      <c r="B23" s="933">
        <v>-37</v>
      </c>
      <c r="C23" s="933">
        <v>-68.695928741943291</v>
      </c>
      <c r="D23" s="933">
        <v>-421.74181605136675</v>
      </c>
      <c r="E23" s="933">
        <v>-571.75242720129211</v>
      </c>
      <c r="F23" s="933">
        <v>-412.36110225529956</v>
      </c>
      <c r="G23" s="933">
        <v>-1060.3524074073982</v>
      </c>
      <c r="H23" s="933">
        <v>-764.4911106232679</v>
      </c>
      <c r="I23" s="933">
        <v>-340.21665000000007</v>
      </c>
      <c r="J23" s="933">
        <v>568.65977000000021</v>
      </c>
      <c r="K23" s="933">
        <v>-349.66235000000012</v>
      </c>
      <c r="L23" s="933">
        <v>-413.40186001469982</v>
      </c>
      <c r="M23" s="933">
        <v>-193.70268000000021</v>
      </c>
      <c r="N23" s="933">
        <v>-166.7465999999996</v>
      </c>
      <c r="O23" s="933">
        <v>-1246.4982400000006</v>
      </c>
      <c r="P23" s="933">
        <v>-79.140266998639987</v>
      </c>
      <c r="Q23" s="933">
        <v>-988.45966010911809</v>
      </c>
      <c r="R23" s="931"/>
    </row>
    <row r="24" spans="1:18" ht="15" customHeight="1">
      <c r="A24" s="932" t="s">
        <v>2041</v>
      </c>
      <c r="B24" s="933">
        <v>-5.9146500000000009</v>
      </c>
      <c r="C24" s="933">
        <v>6.0715229959704509</v>
      </c>
      <c r="D24" s="933">
        <v>7.1527361251190742</v>
      </c>
      <c r="E24" s="933">
        <v>67.034547631260438</v>
      </c>
      <c r="F24" s="933">
        <v>-29.232757292937222</v>
      </c>
      <c r="G24" s="933">
        <v>-18.356735950805007</v>
      </c>
      <c r="H24" s="933">
        <v>36.42029999999999</v>
      </c>
      <c r="I24" s="933">
        <v>13.748760000000003</v>
      </c>
      <c r="J24" s="933">
        <v>-29.791089999999993</v>
      </c>
      <c r="K24" s="933">
        <v>17.832260000000002</v>
      </c>
      <c r="L24" s="933">
        <v>10.9843083</v>
      </c>
      <c r="M24" s="933">
        <v>-20.310321600000002</v>
      </c>
      <c r="N24" s="933">
        <v>-8.6140583999999976</v>
      </c>
      <c r="O24" s="933">
        <v>1.8757312000000013</v>
      </c>
      <c r="P24" s="933">
        <v>5.9652499999997208E-2</v>
      </c>
      <c r="Q24" s="933">
        <v>9.8900000000005261E-2</v>
      </c>
      <c r="R24" s="931"/>
    </row>
    <row r="25" spans="1:18" ht="15" customHeight="1">
      <c r="A25" s="930" t="s">
        <v>2042</v>
      </c>
      <c r="B25" s="927">
        <v>-214.28642347499999</v>
      </c>
      <c r="C25" s="927">
        <v>78.477767074099376</v>
      </c>
      <c r="D25" s="927">
        <v>89.770563441629179</v>
      </c>
      <c r="E25" s="927">
        <v>48.01689806575979</v>
      </c>
      <c r="F25" s="927">
        <v>-177.17411628004908</v>
      </c>
      <c r="G25" s="927">
        <v>-104.98317436326602</v>
      </c>
      <c r="H25" s="927">
        <v>170.70724968952192</v>
      </c>
      <c r="I25" s="927">
        <v>-171.46755437029194</v>
      </c>
      <c r="J25" s="927">
        <v>-423.75345589714198</v>
      </c>
      <c r="K25" s="927">
        <v>406.10172651110508</v>
      </c>
      <c r="L25" s="927">
        <v>-178.19863610607604</v>
      </c>
      <c r="M25" s="927">
        <v>-143.03755777149865</v>
      </c>
      <c r="N25" s="927">
        <v>-104.23451235059997</v>
      </c>
      <c r="O25" s="927">
        <v>-35.187216601880095</v>
      </c>
      <c r="P25" s="927">
        <v>-28.660481499995029</v>
      </c>
      <c r="Q25" s="927">
        <v>-278.29324861799603</v>
      </c>
      <c r="R25" s="931"/>
    </row>
    <row r="26" spans="1:18" ht="15" customHeight="1">
      <c r="A26" s="932" t="s">
        <v>2040</v>
      </c>
      <c r="B26" s="933"/>
      <c r="C26" s="933">
        <v>25.977496925543328</v>
      </c>
      <c r="D26" s="933">
        <v>25.991547128487966</v>
      </c>
      <c r="E26" s="933">
        <v>-100.22000741313468</v>
      </c>
      <c r="F26" s="933">
        <v>-114.20290022303499</v>
      </c>
      <c r="G26" s="933">
        <v>-356.18009010713558</v>
      </c>
      <c r="H26" s="933">
        <v>-107.80012740000005</v>
      </c>
      <c r="I26" s="933">
        <v>-167.24014469999997</v>
      </c>
      <c r="J26" s="933">
        <v>-355.91032679999995</v>
      </c>
      <c r="K26" s="933">
        <v>-605.94450843100003</v>
      </c>
      <c r="L26" s="933">
        <v>-403.076421922056</v>
      </c>
      <c r="M26" s="933">
        <v>-649.79425878389975</v>
      </c>
      <c r="N26" s="933">
        <v>-274.61839456799999</v>
      </c>
      <c r="O26" s="933">
        <v>30.987362956695907</v>
      </c>
      <c r="P26" s="933">
        <v>-113.43134635800001</v>
      </c>
      <c r="Q26" s="933">
        <v>-202.91319890214652</v>
      </c>
      <c r="R26" s="931"/>
    </row>
    <row r="27" spans="1:18" ht="15" customHeight="1">
      <c r="A27" s="932" t="s">
        <v>2041</v>
      </c>
      <c r="B27" s="933"/>
      <c r="C27" s="933">
        <v>52.500270148556055</v>
      </c>
      <c r="D27" s="933">
        <v>63.77901631314122</v>
      </c>
      <c r="E27" s="933">
        <v>148.23690547889447</v>
      </c>
      <c r="F27" s="933">
        <v>-62.97121605701409</v>
      </c>
      <c r="G27" s="933">
        <v>251.19691574386957</v>
      </c>
      <c r="H27" s="933">
        <v>278.50737708952198</v>
      </c>
      <c r="I27" s="933">
        <v>-4.2274096702919621</v>
      </c>
      <c r="J27" s="933">
        <v>-67.843129097142054</v>
      </c>
      <c r="K27" s="933">
        <v>1012.0462349421051</v>
      </c>
      <c r="L27" s="933">
        <v>224.87778581597996</v>
      </c>
      <c r="M27" s="933">
        <v>506.75670101240109</v>
      </c>
      <c r="N27" s="933">
        <v>170.38388221740001</v>
      </c>
      <c r="O27" s="933">
        <v>-66.174579558575999</v>
      </c>
      <c r="P27" s="933">
        <v>84.770864858004984</v>
      </c>
      <c r="Q27" s="933">
        <v>-75.380049715849509</v>
      </c>
      <c r="R27" s="931"/>
    </row>
    <row r="28" spans="1:18" ht="15" customHeight="1">
      <c r="A28" s="930" t="s">
        <v>2043</v>
      </c>
      <c r="B28" s="927">
        <v>-568.61745913527511</v>
      </c>
      <c r="C28" s="927">
        <v>-283.91679913451622</v>
      </c>
      <c r="D28" s="927">
        <v>-50.227750129162217</v>
      </c>
      <c r="E28" s="927">
        <v>-161.56666215768897</v>
      </c>
      <c r="F28" s="927">
        <v>-110.52485495337066</v>
      </c>
      <c r="G28" s="927">
        <v>-1388.7166823170298</v>
      </c>
      <c r="H28" s="927">
        <v>-1766.0487599999994</v>
      </c>
      <c r="I28" s="927">
        <v>-1741.9222800000002</v>
      </c>
      <c r="J28" s="927">
        <v>-1100.64563</v>
      </c>
      <c r="K28" s="927">
        <v>641.07339999999988</v>
      </c>
      <c r="L28" s="927">
        <v>959.05556999999953</v>
      </c>
      <c r="M28" s="927">
        <v>-503.1663299999999</v>
      </c>
      <c r="N28" s="927">
        <v>113.29308000000057</v>
      </c>
      <c r="O28" s="927">
        <v>-159.72800000000052</v>
      </c>
      <c r="P28" s="927">
        <v>-1271.5905999999998</v>
      </c>
      <c r="Q28" s="927">
        <v>5.6570800000002919</v>
      </c>
      <c r="R28" s="931"/>
    </row>
    <row r="29" spans="1:18" ht="15" customHeight="1">
      <c r="A29" s="935" t="s">
        <v>2044</v>
      </c>
      <c r="B29" s="936">
        <v>-951.47265000000016</v>
      </c>
      <c r="C29" s="936">
        <v>-1255.9108715092534</v>
      </c>
      <c r="D29" s="936">
        <v>1785.1072445651937</v>
      </c>
      <c r="E29" s="936">
        <v>1259.3924579487241</v>
      </c>
      <c r="F29" s="936">
        <v>-103.0996330375844</v>
      </c>
      <c r="G29" s="936">
        <v>-2054.8095977964558</v>
      </c>
      <c r="H29" s="936">
        <v>-2301.7973999999995</v>
      </c>
      <c r="I29" s="936">
        <v>-1719.7952472000002</v>
      </c>
      <c r="J29" s="936">
        <v>-1482.5004956999994</v>
      </c>
      <c r="K29" s="936">
        <v>1578.1402575</v>
      </c>
      <c r="L29" s="936">
        <v>1042.6721825999996</v>
      </c>
      <c r="M29" s="936">
        <v>-1356.4448262000001</v>
      </c>
      <c r="N29" s="936">
        <v>128.37845700000057</v>
      </c>
      <c r="O29" s="936">
        <v>-997.53856267760057</v>
      </c>
      <c r="P29" s="936">
        <v>-1263.4920090154999</v>
      </c>
      <c r="Q29" s="936">
        <v>-571.16777449999972</v>
      </c>
      <c r="R29" s="931"/>
    </row>
    <row r="30" spans="1:18" s="141" customFormat="1" ht="15" customHeight="1">
      <c r="A30" s="930" t="s">
        <v>2045</v>
      </c>
      <c r="B30" s="927">
        <v>42.709316965433835</v>
      </c>
      <c r="C30" s="927">
        <v>26.22741634166508</v>
      </c>
      <c r="D30" s="927">
        <v>-249.74446541651977</v>
      </c>
      <c r="E30" s="927">
        <v>-306.06707032890677</v>
      </c>
      <c r="F30" s="927">
        <v>-13.234604699922778</v>
      </c>
      <c r="G30" s="927">
        <v>602.12272843262031</v>
      </c>
      <c r="H30" s="927">
        <v>-63.909119505244121</v>
      </c>
      <c r="I30" s="927">
        <v>133.28904529822248</v>
      </c>
      <c r="J30" s="927">
        <v>219.57477574106434</v>
      </c>
      <c r="K30" s="927">
        <v>-259.7067181705844</v>
      </c>
      <c r="L30" s="927">
        <v>-242.93239324756718</v>
      </c>
      <c r="M30" s="927">
        <v>-1002.1720363202173</v>
      </c>
      <c r="N30" s="927">
        <v>-145.8861054662037</v>
      </c>
      <c r="O30" s="927">
        <v>-260.3372491718012</v>
      </c>
      <c r="P30" s="927">
        <v>-1502.1309773404109</v>
      </c>
      <c r="Q30" s="927">
        <v>-91.242287618273693</v>
      </c>
      <c r="R30" s="942"/>
    </row>
    <row r="32" spans="1:18" ht="15" customHeight="1">
      <c r="A32" s="943" t="s">
        <v>2051</v>
      </c>
    </row>
  </sheetData>
  <mergeCells count="1">
    <mergeCell ref="B2:Q2"/>
  </mergeCells>
  <hyperlinks>
    <hyperlink ref="T5" location="'Content Page'!A1" display="Back to Content Page"/>
  </hyperlinks>
  <pageMargins left="0.7" right="0.7" top="0.75" bottom="0.75" header="0.3" footer="0.3"/>
  <pageSetup orientation="portrait" r:id="rId1"/>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2"/>
  <sheetViews>
    <sheetView zoomScale="91" zoomScaleNormal="91" workbookViewId="0">
      <pane xSplit="1" ySplit="3" topLeftCell="D4" activePane="bottomRight" state="frozen"/>
      <selection activeCell="A9" sqref="A9"/>
      <selection pane="topRight" activeCell="A9" sqref="A9"/>
      <selection pane="bottomLeft" activeCell="A9" sqref="A9"/>
      <selection pane="bottomRight" activeCell="A9" sqref="A9"/>
    </sheetView>
  </sheetViews>
  <sheetFormatPr defaultColWidth="9.1796875" defaultRowHeight="15" customHeight="1"/>
  <cols>
    <col min="1" max="1" width="38.1796875" style="294" customWidth="1"/>
    <col min="2" max="17" width="11.7265625" style="294" customWidth="1"/>
    <col min="18" max="16384" width="9.1796875" style="294"/>
  </cols>
  <sheetData>
    <row r="1" spans="1:19" s="140" customFormat="1" ht="15" customHeight="1">
      <c r="A1" s="922" t="s">
        <v>2052</v>
      </c>
    </row>
    <row r="2" spans="1:19" s="140" customFormat="1" ht="15" customHeight="1">
      <c r="A2" s="923"/>
      <c r="B2" s="1171"/>
      <c r="C2" s="1171"/>
      <c r="D2" s="1171"/>
      <c r="E2" s="1171"/>
      <c r="F2" s="1171"/>
      <c r="G2" s="1171"/>
      <c r="H2" s="1171"/>
      <c r="I2" s="1171"/>
      <c r="J2" s="1171"/>
      <c r="K2" s="1171"/>
      <c r="L2" s="1171"/>
      <c r="M2" s="1171"/>
      <c r="N2" s="1171"/>
      <c r="O2" s="1171"/>
      <c r="P2" s="1171"/>
      <c r="Q2" s="1171"/>
    </row>
    <row r="3" spans="1:19" s="295" customFormat="1" ht="21.75" customHeight="1">
      <c r="A3" s="923" t="s">
        <v>2049</v>
      </c>
      <c r="B3" s="4">
        <v>2000</v>
      </c>
      <c r="C3" s="4">
        <v>2001</v>
      </c>
      <c r="D3" s="4">
        <v>2002</v>
      </c>
      <c r="E3" s="4">
        <v>2003</v>
      </c>
      <c r="F3" s="4">
        <v>2004</v>
      </c>
      <c r="G3" s="4">
        <v>2005</v>
      </c>
      <c r="H3" s="4">
        <v>2006</v>
      </c>
      <c r="I3" s="4">
        <v>2007</v>
      </c>
      <c r="J3" s="4">
        <v>2008</v>
      </c>
      <c r="K3" s="4">
        <v>2009</v>
      </c>
      <c r="L3" s="4">
        <v>2010</v>
      </c>
      <c r="M3" s="4">
        <v>2011</v>
      </c>
      <c r="N3" s="4">
        <v>2012</v>
      </c>
      <c r="O3" s="4">
        <v>2013</v>
      </c>
      <c r="P3" s="4">
        <v>2014</v>
      </c>
      <c r="Q3" s="4">
        <v>2015</v>
      </c>
    </row>
    <row r="4" spans="1:19" s="929" customFormat="1" ht="15" customHeight="1">
      <c r="A4" s="926" t="s">
        <v>2022</v>
      </c>
      <c r="B4" s="927">
        <v>-433</v>
      </c>
      <c r="C4" s="927">
        <v>-281</v>
      </c>
      <c r="D4" s="927">
        <v>0</v>
      </c>
      <c r="E4" s="927">
        <v>-59</v>
      </c>
      <c r="F4" s="927">
        <v>-333</v>
      </c>
      <c r="G4" s="927">
        <v>-272</v>
      </c>
      <c r="H4" s="927">
        <v>-397</v>
      </c>
      <c r="I4" s="927">
        <v>-1560</v>
      </c>
      <c r="J4" s="927">
        <v>-1050</v>
      </c>
      <c r="K4" s="927">
        <v>-1123</v>
      </c>
      <c r="L4" s="927">
        <v>-2043</v>
      </c>
      <c r="M4" s="927">
        <v>-1280</v>
      </c>
      <c r="N4" s="927">
        <v>-1218</v>
      </c>
      <c r="O4" s="927">
        <v>-2850</v>
      </c>
      <c r="P4" s="927">
        <v>-2433</v>
      </c>
      <c r="Q4" s="927" t="s">
        <v>8</v>
      </c>
    </row>
    <row r="5" spans="1:19" ht="15" customHeight="1">
      <c r="A5" s="930" t="s">
        <v>2023</v>
      </c>
      <c r="B5" s="927">
        <v>159</v>
      </c>
      <c r="C5" s="927">
        <v>114</v>
      </c>
      <c r="D5" s="927">
        <v>51</v>
      </c>
      <c r="E5" s="927">
        <v>-117</v>
      </c>
      <c r="F5" s="927">
        <v>-134</v>
      </c>
      <c r="G5" s="927">
        <v>-287</v>
      </c>
      <c r="H5" s="927">
        <v>-188</v>
      </c>
      <c r="I5" s="927">
        <v>-335</v>
      </c>
      <c r="J5" s="927">
        <v>144</v>
      </c>
      <c r="K5" s="927">
        <v>-578</v>
      </c>
      <c r="L5" s="927">
        <v>435</v>
      </c>
      <c r="M5" s="927">
        <v>556</v>
      </c>
      <c r="N5" s="927">
        <v>66</v>
      </c>
      <c r="O5" s="927">
        <v>256</v>
      </c>
      <c r="P5" s="927">
        <v>366</v>
      </c>
      <c r="Q5" s="933" t="s">
        <v>8</v>
      </c>
      <c r="S5" s="289"/>
    </row>
    <row r="6" spans="1:19" ht="15" customHeight="1">
      <c r="A6" s="932" t="s">
        <v>2024</v>
      </c>
      <c r="B6" s="933">
        <v>1035</v>
      </c>
      <c r="C6" s="933">
        <v>1098</v>
      </c>
      <c r="D6" s="933">
        <v>1132</v>
      </c>
      <c r="E6" s="933">
        <v>1378</v>
      </c>
      <c r="F6" s="933">
        <v>1917</v>
      </c>
      <c r="G6" s="933">
        <v>2403</v>
      </c>
      <c r="H6" s="933">
        <v>2704</v>
      </c>
      <c r="I6" s="933">
        <v>6540</v>
      </c>
      <c r="J6" s="933">
        <v>6870</v>
      </c>
      <c r="K6" s="933">
        <v>4371</v>
      </c>
      <c r="L6" s="933">
        <v>8478</v>
      </c>
      <c r="M6" s="933">
        <v>9472</v>
      </c>
      <c r="N6" s="933">
        <v>8743</v>
      </c>
      <c r="O6" s="933">
        <v>10905</v>
      </c>
      <c r="P6" s="933">
        <v>12321</v>
      </c>
      <c r="Q6" s="933" t="s">
        <v>8</v>
      </c>
      <c r="S6" s="92" t="s">
        <v>13</v>
      </c>
    </row>
    <row r="7" spans="1:19" ht="15" customHeight="1">
      <c r="A7" s="932" t="s">
        <v>2025</v>
      </c>
      <c r="B7" s="933">
        <v>876</v>
      </c>
      <c r="C7" s="933">
        <v>984</v>
      </c>
      <c r="D7" s="933">
        <v>1081</v>
      </c>
      <c r="E7" s="933">
        <v>1495</v>
      </c>
      <c r="F7" s="933">
        <v>2051</v>
      </c>
      <c r="G7" s="933">
        <v>2690</v>
      </c>
      <c r="H7" s="933">
        <v>2892</v>
      </c>
      <c r="I7" s="933">
        <v>6875</v>
      </c>
      <c r="J7" s="933">
        <v>6726</v>
      </c>
      <c r="K7" s="933">
        <v>4949</v>
      </c>
      <c r="L7" s="933">
        <v>8043</v>
      </c>
      <c r="M7" s="933">
        <v>8916</v>
      </c>
      <c r="N7" s="933">
        <v>8677</v>
      </c>
      <c r="O7" s="933">
        <v>10649</v>
      </c>
      <c r="P7" s="933">
        <v>11956</v>
      </c>
      <c r="Q7" s="933" t="s">
        <v>8</v>
      </c>
    </row>
    <row r="8" spans="1:19" ht="15" customHeight="1">
      <c r="A8" s="930" t="s">
        <v>2026</v>
      </c>
      <c r="B8" s="927">
        <v>-193</v>
      </c>
      <c r="C8" s="927">
        <v>-218</v>
      </c>
      <c r="D8" s="927">
        <v>-214</v>
      </c>
      <c r="E8" s="927">
        <v>-283</v>
      </c>
      <c r="F8" s="927">
        <v>-375</v>
      </c>
      <c r="G8" s="927">
        <v>-482</v>
      </c>
      <c r="H8" s="927">
        <v>-473</v>
      </c>
      <c r="I8" s="927">
        <v>-1425</v>
      </c>
      <c r="J8" s="927">
        <v>-1272</v>
      </c>
      <c r="K8" s="927">
        <v>-1167</v>
      </c>
      <c r="L8" s="927">
        <v>-2274</v>
      </c>
      <c r="M8" s="927">
        <v>-2149</v>
      </c>
      <c r="N8" s="927">
        <v>-2001</v>
      </c>
      <c r="O8" s="927">
        <v>-2299</v>
      </c>
      <c r="P8" s="927">
        <v>-2799</v>
      </c>
      <c r="Q8" s="927" t="s">
        <v>8</v>
      </c>
    </row>
    <row r="9" spans="1:19" ht="15" customHeight="1">
      <c r="A9" s="932" t="s">
        <v>2027</v>
      </c>
      <c r="B9" s="933">
        <v>86</v>
      </c>
      <c r="C9" s="933">
        <v>99</v>
      </c>
      <c r="D9" s="933">
        <v>131</v>
      </c>
      <c r="E9" s="933">
        <v>145</v>
      </c>
      <c r="F9" s="933">
        <v>402</v>
      </c>
      <c r="G9" s="933">
        <v>343</v>
      </c>
      <c r="H9" s="933">
        <v>433</v>
      </c>
      <c r="I9" s="933">
        <v>393</v>
      </c>
      <c r="J9" s="933">
        <v>828</v>
      </c>
      <c r="K9" s="933">
        <v>650</v>
      </c>
      <c r="L9" s="933">
        <v>389</v>
      </c>
      <c r="M9" s="933">
        <v>740</v>
      </c>
      <c r="N9" s="933">
        <v>288</v>
      </c>
      <c r="O9" s="933">
        <v>271</v>
      </c>
      <c r="P9" s="933">
        <v>244</v>
      </c>
      <c r="Q9" s="933" t="s">
        <v>8</v>
      </c>
    </row>
    <row r="10" spans="1:19" ht="15" customHeight="1">
      <c r="A10" s="932" t="s">
        <v>2028</v>
      </c>
      <c r="B10" s="933">
        <v>279</v>
      </c>
      <c r="C10" s="933">
        <v>317</v>
      </c>
      <c r="D10" s="933">
        <v>345</v>
      </c>
      <c r="E10" s="933">
        <v>428</v>
      </c>
      <c r="F10" s="933">
        <v>777</v>
      </c>
      <c r="G10" s="933">
        <v>825</v>
      </c>
      <c r="H10" s="933">
        <v>906</v>
      </c>
      <c r="I10" s="933">
        <v>1618</v>
      </c>
      <c r="J10" s="933">
        <v>2100</v>
      </c>
      <c r="K10" s="933">
        <v>1817</v>
      </c>
      <c r="L10" s="933">
        <v>2663</v>
      </c>
      <c r="M10" s="933">
        <v>2889</v>
      </c>
      <c r="N10" s="933">
        <v>2333</v>
      </c>
      <c r="O10" s="933">
        <v>2570</v>
      </c>
      <c r="P10" s="933">
        <v>3043</v>
      </c>
      <c r="Q10" s="933" t="s">
        <v>8</v>
      </c>
    </row>
    <row r="11" spans="1:19" ht="15" customHeight="1">
      <c r="A11" s="930" t="s">
        <v>2029</v>
      </c>
      <c r="B11" s="927">
        <v>-505</v>
      </c>
      <c r="C11" s="927">
        <v>-504</v>
      </c>
      <c r="D11" s="927">
        <v>-314</v>
      </c>
      <c r="E11" s="927">
        <v>-179</v>
      </c>
      <c r="F11" s="927">
        <v>-285</v>
      </c>
      <c r="G11" s="927">
        <v>-251</v>
      </c>
      <c r="H11" s="927">
        <v>-457</v>
      </c>
      <c r="I11" s="927">
        <v>-662</v>
      </c>
      <c r="J11" s="927">
        <v>-918</v>
      </c>
      <c r="K11" s="927">
        <v>-779</v>
      </c>
      <c r="L11" s="927">
        <v>-1047</v>
      </c>
      <c r="M11" s="927">
        <v>-1098</v>
      </c>
      <c r="N11" s="927">
        <v>-1048</v>
      </c>
      <c r="O11" s="927">
        <v>-2838</v>
      </c>
      <c r="P11" s="927">
        <v>-3040</v>
      </c>
      <c r="Q11" s="927" t="s">
        <v>8</v>
      </c>
    </row>
    <row r="12" spans="1:19" ht="15" customHeight="1">
      <c r="A12" s="932" t="s">
        <v>2030</v>
      </c>
      <c r="B12" s="933">
        <v>20</v>
      </c>
      <c r="C12" s="933">
        <v>24</v>
      </c>
      <c r="D12" s="933">
        <v>6</v>
      </c>
      <c r="E12" s="933">
        <v>67</v>
      </c>
      <c r="F12" s="933">
        <v>21</v>
      </c>
      <c r="G12" s="933">
        <v>10</v>
      </c>
      <c r="H12" s="933">
        <v>18</v>
      </c>
      <c r="I12" s="933">
        <v>26</v>
      </c>
      <c r="J12" s="933">
        <v>18</v>
      </c>
      <c r="K12" s="933">
        <v>26</v>
      </c>
      <c r="L12" s="933">
        <v>48</v>
      </c>
      <c r="M12" s="933">
        <v>168</v>
      </c>
      <c r="N12" s="933">
        <v>18</v>
      </c>
      <c r="O12" s="933">
        <v>49</v>
      </c>
      <c r="P12" s="933">
        <v>31</v>
      </c>
      <c r="Q12" s="933" t="s">
        <v>8</v>
      </c>
    </row>
    <row r="13" spans="1:19" ht="15" customHeight="1">
      <c r="A13" s="932" t="s">
        <v>2031</v>
      </c>
      <c r="B13" s="933">
        <v>525</v>
      </c>
      <c r="C13" s="933">
        <v>528</v>
      </c>
      <c r="D13" s="933">
        <v>320</v>
      </c>
      <c r="E13" s="933">
        <v>246</v>
      </c>
      <c r="F13" s="933">
        <v>305</v>
      </c>
      <c r="G13" s="933">
        <v>260</v>
      </c>
      <c r="H13" s="933">
        <v>475</v>
      </c>
      <c r="I13" s="933">
        <v>688</v>
      </c>
      <c r="J13" s="933">
        <v>936</v>
      </c>
      <c r="K13" s="933">
        <v>805</v>
      </c>
      <c r="L13" s="933">
        <v>1095</v>
      </c>
      <c r="M13" s="933">
        <v>1266</v>
      </c>
      <c r="N13" s="933">
        <v>1066</v>
      </c>
      <c r="O13" s="933">
        <v>2887</v>
      </c>
      <c r="P13" s="933">
        <v>3071</v>
      </c>
      <c r="Q13" s="933" t="s">
        <v>8</v>
      </c>
    </row>
    <row r="14" spans="1:19" ht="15" customHeight="1">
      <c r="A14" s="930" t="s">
        <v>2032</v>
      </c>
      <c r="B14" s="927">
        <v>106</v>
      </c>
      <c r="C14" s="927">
        <v>327</v>
      </c>
      <c r="D14" s="927">
        <v>477</v>
      </c>
      <c r="E14" s="927">
        <v>520</v>
      </c>
      <c r="F14" s="927">
        <v>461</v>
      </c>
      <c r="G14" s="927">
        <v>748</v>
      </c>
      <c r="H14" s="927">
        <v>721</v>
      </c>
      <c r="I14" s="927">
        <v>862</v>
      </c>
      <c r="J14" s="927">
        <v>996</v>
      </c>
      <c r="K14" s="927">
        <v>1401</v>
      </c>
      <c r="L14" s="927">
        <v>843</v>
      </c>
      <c r="M14" s="927">
        <v>1411</v>
      </c>
      <c r="N14" s="927">
        <v>1765</v>
      </c>
      <c r="O14" s="927">
        <v>2031</v>
      </c>
      <c r="P14" s="927">
        <v>2433</v>
      </c>
      <c r="Q14" s="927" t="s">
        <v>8</v>
      </c>
    </row>
    <row r="15" spans="1:19" ht="5.25" customHeight="1">
      <c r="A15" s="932"/>
      <c r="B15" s="933"/>
      <c r="C15" s="933"/>
      <c r="D15" s="933"/>
      <c r="E15" s="933"/>
      <c r="F15" s="933"/>
      <c r="G15" s="933"/>
      <c r="H15" s="933"/>
      <c r="I15" s="933"/>
      <c r="J15" s="933"/>
      <c r="K15" s="933"/>
      <c r="L15" s="933"/>
      <c r="M15" s="933"/>
      <c r="N15" s="933"/>
      <c r="O15" s="933"/>
      <c r="P15" s="933"/>
      <c r="Q15" s="933"/>
    </row>
    <row r="16" spans="1:19" s="929" customFormat="1" ht="15" customHeight="1">
      <c r="A16" s="926" t="s">
        <v>2033</v>
      </c>
      <c r="B16" s="927"/>
      <c r="C16" s="927"/>
      <c r="D16" s="927"/>
      <c r="E16" s="927"/>
      <c r="F16" s="927"/>
      <c r="G16" s="927"/>
      <c r="H16" s="927"/>
      <c r="I16" s="927"/>
      <c r="J16" s="927"/>
      <c r="K16" s="927"/>
      <c r="L16" s="927"/>
      <c r="M16" s="927"/>
      <c r="N16" s="927"/>
      <c r="O16" s="927"/>
      <c r="P16" s="927"/>
      <c r="Q16" s="933"/>
    </row>
    <row r="17" spans="1:17" ht="15" customHeight="1">
      <c r="A17" s="930" t="s">
        <v>2034</v>
      </c>
      <c r="B17" s="927">
        <v>-157</v>
      </c>
      <c r="C17" s="927"/>
      <c r="D17" s="927"/>
      <c r="E17" s="927"/>
      <c r="F17" s="927">
        <v>-34</v>
      </c>
      <c r="G17" s="927">
        <v>-91</v>
      </c>
      <c r="H17" s="927">
        <v>82</v>
      </c>
      <c r="I17" s="927">
        <v>-2</v>
      </c>
      <c r="J17" s="927">
        <v>110</v>
      </c>
      <c r="K17" s="927">
        <v>144</v>
      </c>
      <c r="L17" s="927">
        <v>158</v>
      </c>
      <c r="M17" s="927">
        <v>937</v>
      </c>
      <c r="N17" s="927">
        <v>486</v>
      </c>
      <c r="O17" s="927">
        <v>153</v>
      </c>
      <c r="P17" s="927">
        <v>0.6</v>
      </c>
      <c r="Q17" s="927" t="s">
        <v>8</v>
      </c>
    </row>
    <row r="18" spans="1:17" ht="15" customHeight="1">
      <c r="A18" s="930" t="s">
        <v>2035</v>
      </c>
      <c r="B18" s="927"/>
      <c r="C18" s="927"/>
      <c r="D18" s="927"/>
      <c r="E18" s="927"/>
      <c r="F18" s="927"/>
      <c r="G18" s="927"/>
      <c r="H18" s="927"/>
      <c r="I18" s="927"/>
      <c r="J18" s="927"/>
      <c r="K18" s="927"/>
      <c r="L18" s="927"/>
      <c r="M18" s="927"/>
      <c r="N18" s="927"/>
      <c r="O18" s="927"/>
      <c r="P18" s="927"/>
      <c r="Q18" s="933"/>
    </row>
    <row r="19" spans="1:17" ht="15" customHeight="1">
      <c r="A19" s="930" t="s">
        <v>2036</v>
      </c>
      <c r="B19" s="927">
        <v>92</v>
      </c>
      <c r="C19" s="927">
        <v>100</v>
      </c>
      <c r="D19" s="927">
        <v>125</v>
      </c>
      <c r="E19" s="927">
        <v>368</v>
      </c>
      <c r="F19" s="927">
        <v>402</v>
      </c>
      <c r="G19" s="927">
        <v>253</v>
      </c>
      <c r="H19" s="927">
        <v>238</v>
      </c>
      <c r="I19" s="927">
        <v>1794</v>
      </c>
      <c r="J19" s="927">
        <v>1673</v>
      </c>
      <c r="K19" s="927">
        <v>629</v>
      </c>
      <c r="L19" s="927">
        <v>2931.8</v>
      </c>
      <c r="M19" s="927">
        <v>1596.1</v>
      </c>
      <c r="N19" s="927">
        <v>2892</v>
      </c>
      <c r="O19" s="927">
        <v>1697</v>
      </c>
      <c r="P19" s="927">
        <v>1719</v>
      </c>
      <c r="Q19" s="927" t="s">
        <v>8</v>
      </c>
    </row>
    <row r="20" spans="1:17" ht="15" customHeight="1">
      <c r="A20" s="932" t="s">
        <v>2037</v>
      </c>
      <c r="B20" s="933"/>
      <c r="C20" s="933"/>
      <c r="D20" s="933"/>
      <c r="E20" s="933">
        <v>23</v>
      </c>
      <c r="F20" s="933">
        <v>8</v>
      </c>
      <c r="G20" s="933">
        <v>13</v>
      </c>
      <c r="H20" s="933">
        <v>18</v>
      </c>
      <c r="I20" s="933">
        <v>14</v>
      </c>
      <c r="J20" s="933">
        <v>54</v>
      </c>
      <c r="K20" s="933">
        <v>35</v>
      </c>
      <c r="L20" s="933">
        <v>7.2</v>
      </c>
      <c r="M20" s="933">
        <v>90.9</v>
      </c>
      <c r="N20" s="933">
        <v>420</v>
      </c>
      <c r="O20" s="933">
        <v>401</v>
      </c>
      <c r="P20" s="933">
        <v>2063</v>
      </c>
      <c r="Q20" s="933" t="s">
        <v>8</v>
      </c>
    </row>
    <row r="21" spans="1:17" ht="15" customHeight="1">
      <c r="A21" s="932" t="s">
        <v>2038</v>
      </c>
      <c r="B21" s="933"/>
      <c r="C21" s="933"/>
      <c r="D21" s="933"/>
      <c r="E21" s="933">
        <v>391</v>
      </c>
      <c r="F21" s="933">
        <v>409</v>
      </c>
      <c r="G21" s="933">
        <v>267</v>
      </c>
      <c r="H21" s="933">
        <v>256</v>
      </c>
      <c r="I21" s="933">
        <v>1808</v>
      </c>
      <c r="J21" s="933">
        <v>1727</v>
      </c>
      <c r="K21" s="933">
        <v>664</v>
      </c>
      <c r="L21" s="933">
        <v>2939</v>
      </c>
      <c r="M21" s="933">
        <v>1687</v>
      </c>
      <c r="N21" s="933">
        <v>3312</v>
      </c>
      <c r="O21" s="933">
        <v>2098</v>
      </c>
      <c r="P21" s="933">
        <v>344</v>
      </c>
      <c r="Q21" s="933" t="s">
        <v>8</v>
      </c>
    </row>
    <row r="22" spans="1:17" ht="15" customHeight="1">
      <c r="A22" s="930" t="s">
        <v>2039</v>
      </c>
      <c r="B22" s="927">
        <v>-57</v>
      </c>
      <c r="C22" s="927">
        <v>-2</v>
      </c>
      <c r="D22" s="927">
        <v>-119</v>
      </c>
      <c r="E22" s="927">
        <v>-147</v>
      </c>
      <c r="F22" s="927">
        <v>-506</v>
      </c>
      <c r="G22" s="927">
        <v>-294.89999999999998</v>
      </c>
      <c r="H22" s="927">
        <v>-413</v>
      </c>
      <c r="I22" s="927">
        <v>-1833.9</v>
      </c>
      <c r="J22" s="927">
        <v>-1575</v>
      </c>
      <c r="K22" s="927">
        <v>-1189</v>
      </c>
      <c r="L22" s="927">
        <v>-3238</v>
      </c>
      <c r="M22" s="927">
        <v>-2137.1</v>
      </c>
      <c r="N22" s="927">
        <v>-3532</v>
      </c>
      <c r="O22" s="927">
        <v>-4</v>
      </c>
      <c r="P22" s="927">
        <v>-13.6</v>
      </c>
      <c r="Q22" s="927" t="s">
        <v>8</v>
      </c>
    </row>
    <row r="23" spans="1:17" ht="15" customHeight="1">
      <c r="A23" s="932" t="s">
        <v>2040</v>
      </c>
      <c r="B23" s="934"/>
      <c r="C23" s="934"/>
      <c r="D23" s="934"/>
      <c r="E23" s="934">
        <v>0</v>
      </c>
      <c r="F23" s="934">
        <v>0</v>
      </c>
      <c r="G23" s="934">
        <v>0.1</v>
      </c>
      <c r="H23" s="934">
        <v>0</v>
      </c>
      <c r="I23" s="934">
        <v>0.1</v>
      </c>
      <c r="J23" s="934">
        <v>0</v>
      </c>
      <c r="K23" s="934">
        <v>0</v>
      </c>
      <c r="L23" s="934">
        <v>0</v>
      </c>
      <c r="M23" s="934">
        <v>2.9</v>
      </c>
      <c r="N23" s="934">
        <v>0</v>
      </c>
      <c r="O23" s="934">
        <v>0</v>
      </c>
      <c r="P23" s="934">
        <v>0</v>
      </c>
      <c r="Q23" s="933" t="s">
        <v>8</v>
      </c>
    </row>
    <row r="24" spans="1:17" ht="15" customHeight="1">
      <c r="A24" s="932" t="s">
        <v>2041</v>
      </c>
      <c r="B24" s="933"/>
      <c r="C24" s="933"/>
      <c r="D24" s="933"/>
      <c r="E24" s="933">
        <v>147</v>
      </c>
      <c r="F24" s="933">
        <v>506</v>
      </c>
      <c r="G24" s="933">
        <v>295</v>
      </c>
      <c r="H24" s="933">
        <v>413</v>
      </c>
      <c r="I24" s="933">
        <v>1834</v>
      </c>
      <c r="J24" s="933">
        <v>1575</v>
      </c>
      <c r="K24" s="933">
        <v>1189</v>
      </c>
      <c r="L24" s="933">
        <v>3238</v>
      </c>
      <c r="M24" s="933">
        <v>2140</v>
      </c>
      <c r="N24" s="933">
        <v>3532</v>
      </c>
      <c r="O24" s="933">
        <v>4</v>
      </c>
      <c r="P24" s="933">
        <v>14</v>
      </c>
      <c r="Q24" s="933" t="s">
        <v>8</v>
      </c>
    </row>
    <row r="25" spans="1:17" ht="15" customHeight="1">
      <c r="A25" s="930" t="s">
        <v>2042</v>
      </c>
      <c r="B25" s="927">
        <v>-523</v>
      </c>
      <c r="C25" s="927">
        <v>-489</v>
      </c>
      <c r="D25" s="927">
        <v>31</v>
      </c>
      <c r="E25" s="927">
        <v>-331</v>
      </c>
      <c r="F25" s="927">
        <v>211</v>
      </c>
      <c r="G25" s="927">
        <v>217</v>
      </c>
      <c r="H25" s="927">
        <v>107</v>
      </c>
      <c r="I25" s="927">
        <v>-15</v>
      </c>
      <c r="J25" s="927">
        <v>194</v>
      </c>
      <c r="K25" s="927">
        <v>875</v>
      </c>
      <c r="L25" s="927">
        <v>1144</v>
      </c>
      <c r="M25" s="927">
        <v>934</v>
      </c>
      <c r="N25" s="927">
        <v>1986</v>
      </c>
      <c r="O25" s="927">
        <v>1087</v>
      </c>
      <c r="P25" s="927">
        <v>1045</v>
      </c>
      <c r="Q25" s="927" t="s">
        <v>8</v>
      </c>
    </row>
    <row r="26" spans="1:17" ht="15" customHeight="1">
      <c r="A26" s="932" t="s">
        <v>2040</v>
      </c>
      <c r="B26" s="933"/>
      <c r="C26" s="933"/>
      <c r="D26" s="933"/>
      <c r="E26" s="933">
        <v>189</v>
      </c>
      <c r="F26" s="933">
        <v>846</v>
      </c>
      <c r="G26" s="933">
        <v>657</v>
      </c>
      <c r="H26" s="933">
        <v>946</v>
      </c>
      <c r="I26" s="933">
        <v>1096</v>
      </c>
      <c r="J26" s="933">
        <v>1548</v>
      </c>
      <c r="K26" s="933">
        <v>1891</v>
      </c>
      <c r="L26" s="933">
        <v>2241</v>
      </c>
      <c r="M26" s="933">
        <v>1803</v>
      </c>
      <c r="N26" s="933">
        <v>2749</v>
      </c>
      <c r="O26" s="933">
        <v>1924</v>
      </c>
      <c r="P26" s="933">
        <v>1984</v>
      </c>
      <c r="Q26" s="933" t="s">
        <v>8</v>
      </c>
    </row>
    <row r="27" spans="1:17" ht="15" customHeight="1">
      <c r="A27" s="932" t="s">
        <v>2041</v>
      </c>
      <c r="B27" s="933"/>
      <c r="C27" s="933"/>
      <c r="D27" s="933"/>
      <c r="E27" s="933">
        <v>520</v>
      </c>
      <c r="F27" s="933">
        <v>636</v>
      </c>
      <c r="G27" s="933">
        <v>440</v>
      </c>
      <c r="H27" s="933">
        <v>839</v>
      </c>
      <c r="I27" s="933">
        <v>1111</v>
      </c>
      <c r="J27" s="933">
        <v>1354</v>
      </c>
      <c r="K27" s="933">
        <v>1016</v>
      </c>
      <c r="L27" s="933">
        <v>1097</v>
      </c>
      <c r="M27" s="933">
        <v>869</v>
      </c>
      <c r="N27" s="933">
        <v>763</v>
      </c>
      <c r="O27" s="933">
        <v>837</v>
      </c>
      <c r="P27" s="933">
        <v>939</v>
      </c>
      <c r="Q27" s="933" t="s">
        <v>8</v>
      </c>
    </row>
    <row r="28" spans="1:17" ht="15" customHeight="1">
      <c r="A28" s="930" t="s">
        <v>2043</v>
      </c>
      <c r="B28" s="927"/>
      <c r="C28" s="927"/>
      <c r="D28" s="927"/>
      <c r="E28" s="927"/>
      <c r="F28" s="927">
        <v>-186</v>
      </c>
      <c r="G28" s="927">
        <v>101</v>
      </c>
      <c r="H28" s="927">
        <v>-24</v>
      </c>
      <c r="I28" s="927">
        <v>-23</v>
      </c>
      <c r="J28" s="927">
        <v>106</v>
      </c>
      <c r="K28" s="927">
        <v>-401</v>
      </c>
      <c r="L28" s="927"/>
      <c r="M28" s="927"/>
      <c r="N28" s="927"/>
      <c r="O28" s="934"/>
      <c r="P28" s="934"/>
      <c r="Q28" s="933"/>
    </row>
    <row r="29" spans="1:17" ht="15" customHeight="1">
      <c r="A29" s="935" t="s">
        <v>2044</v>
      </c>
      <c r="B29" s="933">
        <v>78</v>
      </c>
      <c r="C29" s="933">
        <v>64</v>
      </c>
      <c r="D29" s="933">
        <v>75</v>
      </c>
      <c r="E29" s="933">
        <v>98</v>
      </c>
      <c r="F29" s="933">
        <v>236</v>
      </c>
      <c r="G29" s="933">
        <v>131</v>
      </c>
      <c r="H29" s="933">
        <v>155</v>
      </c>
      <c r="I29" s="933">
        <v>181</v>
      </c>
      <c r="J29" s="933">
        <v>78</v>
      </c>
      <c r="K29" s="933">
        <v>1000</v>
      </c>
      <c r="L29" s="933">
        <v>1304</v>
      </c>
      <c r="M29" s="933">
        <v>1299</v>
      </c>
      <c r="N29" s="933">
        <v>1645</v>
      </c>
      <c r="O29" s="933"/>
      <c r="P29" s="933">
        <v>83</v>
      </c>
      <c r="Q29" s="933" t="s">
        <v>8</v>
      </c>
    </row>
    <row r="30" spans="1:17" s="141" customFormat="1" ht="15" customHeight="1">
      <c r="A30" s="930" t="s">
        <v>2045</v>
      </c>
      <c r="B30" s="927">
        <v>181</v>
      </c>
      <c r="C30" s="927">
        <v>21</v>
      </c>
      <c r="D30" s="927">
        <v>-80</v>
      </c>
      <c r="E30" s="927">
        <v>-146</v>
      </c>
      <c r="F30" s="927">
        <v>16</v>
      </c>
      <c r="G30" s="927">
        <v>-7</v>
      </c>
      <c r="H30" s="927">
        <v>-42.7</v>
      </c>
      <c r="I30" s="927">
        <v>-80.8</v>
      </c>
      <c r="J30" s="927">
        <v>16</v>
      </c>
      <c r="K30" s="927">
        <v>-247</v>
      </c>
      <c r="L30" s="927">
        <v>166</v>
      </c>
      <c r="M30" s="927">
        <v>30</v>
      </c>
      <c r="N30" s="927">
        <v>-148</v>
      </c>
      <c r="O30" s="927"/>
      <c r="P30" s="927">
        <v>398</v>
      </c>
      <c r="Q30" s="927" t="s">
        <v>8</v>
      </c>
    </row>
    <row r="31" spans="1:17" ht="9" customHeight="1"/>
    <row r="32" spans="1:17" ht="15" customHeight="1">
      <c r="A32" s="294" t="s">
        <v>2053</v>
      </c>
    </row>
  </sheetData>
  <mergeCells count="1">
    <mergeCell ref="B2:Q2"/>
  </mergeCells>
  <hyperlinks>
    <hyperlink ref="S6" location="'Content Page'!A1" display="Back to Content Page"/>
  </hyperlinks>
  <pageMargins left="0.7" right="0.7" top="0.75" bottom="0.75" header="0.3" footer="0.3"/>
  <pageSetup orientation="portrait" r:id="rId1"/>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3"/>
  <sheetViews>
    <sheetView zoomScale="89" zoomScaleNormal="89" workbookViewId="0">
      <pane xSplit="1" ySplit="3" topLeftCell="D4" activePane="bottomRight" state="frozen"/>
      <selection activeCell="A9" sqref="A9"/>
      <selection pane="topRight" activeCell="A9" sqref="A9"/>
      <selection pane="bottomLeft" activeCell="A9" sqref="A9"/>
      <selection pane="bottomRight" activeCell="A9" sqref="A9"/>
    </sheetView>
  </sheetViews>
  <sheetFormatPr defaultColWidth="9.1796875" defaultRowHeight="15" customHeight="1"/>
  <cols>
    <col min="1" max="1" width="39.54296875" style="287" customWidth="1"/>
    <col min="2" max="17" width="11.7265625" style="287" customWidth="1"/>
    <col min="18" max="16384" width="9.1796875" style="287"/>
  </cols>
  <sheetData>
    <row r="1" spans="1:19" s="140" customFormat="1" ht="15" customHeight="1">
      <c r="A1" s="922" t="s">
        <v>2054</v>
      </c>
    </row>
    <row r="2" spans="1:19" s="140" customFormat="1" ht="15" customHeight="1">
      <c r="A2" s="944"/>
      <c r="B2" s="1171" t="s">
        <v>2021</v>
      </c>
      <c r="C2" s="1171"/>
      <c r="D2" s="1171"/>
      <c r="E2" s="1171"/>
      <c r="F2" s="1171"/>
      <c r="G2" s="1171"/>
      <c r="H2" s="1171"/>
      <c r="I2" s="1171"/>
      <c r="J2" s="1171"/>
      <c r="K2" s="1171"/>
      <c r="L2" s="1171"/>
      <c r="M2" s="1171"/>
      <c r="N2" s="1171"/>
      <c r="O2" s="1171"/>
      <c r="P2" s="1171"/>
      <c r="Q2" s="1172"/>
    </row>
    <row r="3" spans="1:19" s="140" customFormat="1" ht="22.5" customHeight="1">
      <c r="A3" s="944" t="s">
        <v>2049</v>
      </c>
      <c r="B3" s="4">
        <v>2000</v>
      </c>
      <c r="C3" s="4">
        <v>2001</v>
      </c>
      <c r="D3" s="4">
        <v>2002</v>
      </c>
      <c r="E3" s="4">
        <v>2003</v>
      </c>
      <c r="F3" s="4">
        <v>2004</v>
      </c>
      <c r="G3" s="4">
        <v>2005</v>
      </c>
      <c r="H3" s="4">
        <v>2006</v>
      </c>
      <c r="I3" s="4">
        <v>2007</v>
      </c>
      <c r="J3" s="4">
        <v>2008</v>
      </c>
      <c r="K3" s="4">
        <v>2009</v>
      </c>
      <c r="L3" s="4">
        <v>2010</v>
      </c>
      <c r="M3" s="4">
        <v>2011</v>
      </c>
      <c r="N3" s="4">
        <v>2012</v>
      </c>
      <c r="O3" s="4">
        <v>2013</v>
      </c>
      <c r="P3" s="4">
        <v>2014</v>
      </c>
      <c r="Q3" s="4">
        <v>2015</v>
      </c>
    </row>
    <row r="4" spans="1:19" s="140" customFormat="1" ht="15" customHeight="1">
      <c r="A4" s="926" t="s">
        <v>2022</v>
      </c>
      <c r="B4" s="927">
        <v>-71.59</v>
      </c>
      <c r="C4" s="927">
        <v>27.030000000000086</v>
      </c>
      <c r="D4" s="927">
        <v>50.119999999999976</v>
      </c>
      <c r="E4" s="927">
        <v>44.369999999999948</v>
      </c>
      <c r="F4" s="927">
        <v>100.71999999999991</v>
      </c>
      <c r="G4" s="927">
        <v>166.27</v>
      </c>
      <c r="H4" s="927">
        <v>292.62</v>
      </c>
      <c r="I4" s="927">
        <v>394.59</v>
      </c>
      <c r="J4" s="927">
        <v>341.86</v>
      </c>
      <c r="K4" s="927">
        <v>57.65</v>
      </c>
      <c r="L4" s="927">
        <v>-159.22999999999999</v>
      </c>
      <c r="M4" s="927">
        <v>-209.39</v>
      </c>
      <c r="N4" s="927">
        <v>-367.71</v>
      </c>
      <c r="O4" s="927">
        <v>-159.58000000000001</v>
      </c>
      <c r="P4" s="927">
        <v>-228.77</v>
      </c>
      <c r="Q4" s="927">
        <v>-166.7692307692306</v>
      </c>
    </row>
    <row r="5" spans="1:19" ht="15" customHeight="1">
      <c r="A5" s="930" t="s">
        <v>2023</v>
      </c>
      <c r="B5" s="927">
        <v>-546.29</v>
      </c>
      <c r="C5" s="927">
        <v>-381.48999999999995</v>
      </c>
      <c r="D5" s="927">
        <v>-306.24</v>
      </c>
      <c r="E5" s="927">
        <v>-470.44000000000005</v>
      </c>
      <c r="F5" s="927">
        <v>-583.05000000000007</v>
      </c>
      <c r="G5" s="927">
        <v>-651.71</v>
      </c>
      <c r="H5" s="927">
        <v>-628.43802346634311</v>
      </c>
      <c r="I5" s="927">
        <v>-718.40012182912915</v>
      </c>
      <c r="J5" s="927">
        <v>-642.34038023602352</v>
      </c>
      <c r="K5" s="927">
        <v>-844.90103080830136</v>
      </c>
      <c r="L5" s="927">
        <v>-1093.3062901942703</v>
      </c>
      <c r="M5" s="927">
        <v>-981.30663927352111</v>
      </c>
      <c r="N5" s="927">
        <v>-1273.7151377086964</v>
      </c>
      <c r="O5" s="927">
        <v>-1038.0492541186152</v>
      </c>
      <c r="P5" s="927">
        <v>-994.07256030566282</v>
      </c>
      <c r="Q5" s="927">
        <v>-803.53211031727835</v>
      </c>
    </row>
    <row r="6" spans="1:19" ht="15" customHeight="1">
      <c r="A6" s="932" t="s">
        <v>2024</v>
      </c>
      <c r="B6" s="933">
        <v>245.56</v>
      </c>
      <c r="C6" s="933">
        <v>360.05</v>
      </c>
      <c r="D6" s="933">
        <v>422.28</v>
      </c>
      <c r="E6" s="933">
        <v>555.99</v>
      </c>
      <c r="F6" s="933">
        <v>674.87</v>
      </c>
      <c r="G6" s="933">
        <v>633.97</v>
      </c>
      <c r="H6" s="933">
        <v>722.90146759491381</v>
      </c>
      <c r="I6" s="933">
        <v>880.7048878781236</v>
      </c>
      <c r="J6" s="933">
        <v>870.17291414752117</v>
      </c>
      <c r="K6" s="933">
        <v>727.39786223277906</v>
      </c>
      <c r="L6" s="933">
        <v>873.31693989071039</v>
      </c>
      <c r="M6" s="933">
        <v>1164.9311294765837</v>
      </c>
      <c r="N6" s="933">
        <v>974.31546894031658</v>
      </c>
      <c r="O6" s="933">
        <v>847.80310880829029</v>
      </c>
      <c r="P6" s="933">
        <v>823.77022058823536</v>
      </c>
      <c r="Q6" s="933">
        <v>775.63045032165826</v>
      </c>
      <c r="S6" s="945" t="s">
        <v>13</v>
      </c>
    </row>
    <row r="7" spans="1:19" ht="15" customHeight="1">
      <c r="A7" s="932" t="s">
        <v>2025</v>
      </c>
      <c r="B7" s="933">
        <v>-791.85</v>
      </c>
      <c r="C7" s="933">
        <v>-741.54</v>
      </c>
      <c r="D7" s="933">
        <v>-728.52</v>
      </c>
      <c r="E7" s="933">
        <v>-1026.43</v>
      </c>
      <c r="F7" s="933">
        <v>-1257.92</v>
      </c>
      <c r="G7" s="933">
        <v>-1285.68</v>
      </c>
      <c r="H7" s="933">
        <v>1351.3394910612569</v>
      </c>
      <c r="I7" s="933">
        <v>1599.1050097072527</v>
      </c>
      <c r="J7" s="933">
        <v>1512.5132943835447</v>
      </c>
      <c r="K7" s="933">
        <v>1572.2988930410804</v>
      </c>
      <c r="L7" s="933">
        <v>1966.6232300849808</v>
      </c>
      <c r="M7" s="933">
        <v>2146.2377687501048</v>
      </c>
      <c r="N7" s="933">
        <v>2248.030606649013</v>
      </c>
      <c r="O7" s="933">
        <v>1885.8523629269055</v>
      </c>
      <c r="P7" s="933">
        <v>1817.8427808938982</v>
      </c>
      <c r="Q7" s="933">
        <v>1579.1625606389366</v>
      </c>
    </row>
    <row r="8" spans="1:19" ht="15" customHeight="1">
      <c r="A8" s="930" t="s">
        <v>2026</v>
      </c>
      <c r="B8" s="927">
        <v>-225.25</v>
      </c>
      <c r="C8" s="927">
        <v>-203.38</v>
      </c>
      <c r="D8" s="927">
        <v>-210.98000000000002</v>
      </c>
      <c r="E8" s="927">
        <v>-301.20000000000005</v>
      </c>
      <c r="F8" s="927">
        <v>-345.15</v>
      </c>
      <c r="G8" s="927">
        <v>-332.74</v>
      </c>
      <c r="H8" s="927">
        <v>-335.64441916696512</v>
      </c>
      <c r="I8" s="927">
        <v>-354.223633049939</v>
      </c>
      <c r="J8" s="927">
        <v>-349.84178180055221</v>
      </c>
      <c r="K8" s="927">
        <v>-385.43787447039074</v>
      </c>
      <c r="L8" s="927">
        <v>-400.32751766995767</v>
      </c>
      <c r="M8" s="927">
        <v>-440.80673756188366</v>
      </c>
      <c r="N8" s="927">
        <v>-409.71752064024395</v>
      </c>
      <c r="O8" s="927">
        <v>-335.70846679833352</v>
      </c>
      <c r="P8" s="927">
        <v>-298.59274197607652</v>
      </c>
      <c r="Q8" s="927">
        <v>-246.06402978279303</v>
      </c>
      <c r="R8" s="140"/>
    </row>
    <row r="9" spans="1:19" ht="15" customHeight="1">
      <c r="A9" s="932" t="s">
        <v>2027</v>
      </c>
      <c r="B9" s="933">
        <v>23.18</v>
      </c>
      <c r="C9" s="933">
        <v>19.91</v>
      </c>
      <c r="D9" s="933">
        <v>17.38</v>
      </c>
      <c r="E9" s="933">
        <v>26.52</v>
      </c>
      <c r="F9" s="933">
        <v>35</v>
      </c>
      <c r="G9" s="933">
        <v>33.700000000000003</v>
      </c>
      <c r="H9" s="933">
        <v>38.660014637168139</v>
      </c>
      <c r="I9" s="933">
        <v>45.147963800904968</v>
      </c>
      <c r="J9" s="933">
        <v>47.547762998790809</v>
      </c>
      <c r="K9" s="933">
        <v>41.836813657957244</v>
      </c>
      <c r="L9" s="933">
        <v>45.985587431693986</v>
      </c>
      <c r="M9" s="933">
        <v>45.820936639118457</v>
      </c>
      <c r="N9" s="933">
        <v>41.333206455542012</v>
      </c>
      <c r="O9" s="933">
        <v>32.737272538860104</v>
      </c>
      <c r="P9" s="933">
        <v>29.777397058823528</v>
      </c>
      <c r="Q9" s="933">
        <v>43.413152251608302</v>
      </c>
    </row>
    <row r="10" spans="1:19" ht="15" customHeight="1">
      <c r="A10" s="932" t="s">
        <v>2028</v>
      </c>
      <c r="B10" s="933">
        <v>-248.43</v>
      </c>
      <c r="C10" s="933">
        <v>-223.29</v>
      </c>
      <c r="D10" s="933">
        <v>-228.36</v>
      </c>
      <c r="E10" s="933">
        <v>-327.72</v>
      </c>
      <c r="F10" s="933">
        <v>-380.15</v>
      </c>
      <c r="G10" s="933">
        <v>-366.44</v>
      </c>
      <c r="H10" s="933">
        <v>374.30443380413328</v>
      </c>
      <c r="I10" s="933">
        <v>399.37159685084396</v>
      </c>
      <c r="J10" s="933">
        <v>397.38954479934301</v>
      </c>
      <c r="K10" s="933">
        <v>427.27468812834798</v>
      </c>
      <c r="L10" s="933">
        <v>446.31310510165167</v>
      </c>
      <c r="M10" s="933">
        <v>486.62767420100209</v>
      </c>
      <c r="N10" s="933">
        <v>451.05072709578599</v>
      </c>
      <c r="O10" s="933">
        <v>368.44573933719363</v>
      </c>
      <c r="P10" s="933">
        <v>328.37013903490003</v>
      </c>
      <c r="Q10" s="933">
        <v>289.47718203440132</v>
      </c>
    </row>
    <row r="11" spans="1:19" ht="15" customHeight="1">
      <c r="A11" s="930" t="s">
        <v>2029</v>
      </c>
      <c r="B11" s="927">
        <v>460.86999999999995</v>
      </c>
      <c r="C11" s="927">
        <v>350.45</v>
      </c>
      <c r="D11" s="927">
        <v>336.07</v>
      </c>
      <c r="E11" s="927">
        <v>497.33000000000004</v>
      </c>
      <c r="F11" s="927">
        <v>580.15</v>
      </c>
      <c r="G11" s="927">
        <v>675.61</v>
      </c>
      <c r="H11" s="927">
        <v>681.3729200280236</v>
      </c>
      <c r="I11" s="927">
        <v>729.92036199095014</v>
      </c>
      <c r="J11" s="927">
        <v>641.29721886336154</v>
      </c>
      <c r="K11" s="927">
        <v>570.71368171021379</v>
      </c>
      <c r="L11" s="927">
        <v>659.41530054644807</v>
      </c>
      <c r="M11" s="927">
        <v>529.88090909090897</v>
      </c>
      <c r="N11" s="927">
        <v>434.7183800243605</v>
      </c>
      <c r="O11" s="927">
        <v>376.10817632124355</v>
      </c>
      <c r="P11" s="927">
        <v>304.19443427524129</v>
      </c>
      <c r="Q11" s="927">
        <v>282.39313795568256</v>
      </c>
    </row>
    <row r="12" spans="1:19" ht="15" customHeight="1">
      <c r="A12" s="932" t="s">
        <v>2030</v>
      </c>
      <c r="B12" s="933">
        <v>552.29</v>
      </c>
      <c r="C12" s="933">
        <v>459.08</v>
      </c>
      <c r="D12" s="933">
        <v>446.56</v>
      </c>
      <c r="E12" s="933">
        <v>639.22</v>
      </c>
      <c r="F12" s="933">
        <v>773.53</v>
      </c>
      <c r="G12" s="933">
        <v>720.99</v>
      </c>
      <c r="H12" s="933">
        <v>740.48</v>
      </c>
      <c r="I12" s="933">
        <v>844.4</v>
      </c>
      <c r="J12" s="933">
        <v>739.4</v>
      </c>
      <c r="K12" s="933">
        <v>694.76</v>
      </c>
      <c r="L12" s="933">
        <v>743.25</v>
      </c>
      <c r="M12" s="933">
        <v>725.29</v>
      </c>
      <c r="N12" s="933">
        <v>616.89</v>
      </c>
      <c r="O12" s="933">
        <v>539.24</v>
      </c>
      <c r="P12" s="933">
        <v>458.83</v>
      </c>
      <c r="Q12" s="933">
        <v>408.50750536097206</v>
      </c>
    </row>
    <row r="13" spans="1:19" ht="15" customHeight="1">
      <c r="A13" s="932" t="s">
        <v>2031</v>
      </c>
      <c r="B13" s="933">
        <v>-91.42</v>
      </c>
      <c r="C13" s="933">
        <v>-108.63</v>
      </c>
      <c r="D13" s="933">
        <v>-110.49</v>
      </c>
      <c r="E13" s="933">
        <v>-141.88999999999999</v>
      </c>
      <c r="F13" s="933">
        <v>-193.38</v>
      </c>
      <c r="G13" s="933">
        <v>-45.38</v>
      </c>
      <c r="H13" s="933">
        <v>59.107079971976397</v>
      </c>
      <c r="I13" s="933">
        <v>114.47963800904978</v>
      </c>
      <c r="J13" s="933">
        <v>98.102781136638455</v>
      </c>
      <c r="K13" s="933">
        <v>124.04631828978623</v>
      </c>
      <c r="L13" s="933">
        <v>83.834699453551906</v>
      </c>
      <c r="M13" s="933">
        <v>195.40909090909093</v>
      </c>
      <c r="N13" s="933">
        <v>182.17161997563946</v>
      </c>
      <c r="O13" s="933">
        <v>163.13182367875646</v>
      </c>
      <c r="P13" s="933">
        <v>154.63556572475872</v>
      </c>
      <c r="Q13" s="933">
        <v>126.11436740528949</v>
      </c>
    </row>
    <row r="14" spans="1:19" ht="15" customHeight="1">
      <c r="A14" s="930" t="s">
        <v>2032</v>
      </c>
      <c r="B14" s="927">
        <v>239.08</v>
      </c>
      <c r="C14" s="927">
        <v>261.45</v>
      </c>
      <c r="D14" s="927">
        <v>231.27</v>
      </c>
      <c r="E14" s="927">
        <v>318.68</v>
      </c>
      <c r="F14" s="927">
        <v>448.77</v>
      </c>
      <c r="G14" s="927">
        <v>475.11</v>
      </c>
      <c r="H14" s="927">
        <v>573.84</v>
      </c>
      <c r="I14" s="927">
        <v>737.29</v>
      </c>
      <c r="J14" s="927">
        <v>692.75</v>
      </c>
      <c r="K14" s="927">
        <v>717.28</v>
      </c>
      <c r="L14" s="927">
        <v>674.98</v>
      </c>
      <c r="M14" s="927">
        <v>682.27</v>
      </c>
      <c r="N14" s="927">
        <v>884.21</v>
      </c>
      <c r="O14" s="927">
        <v>835.04</v>
      </c>
      <c r="P14" s="927">
        <v>799.8</v>
      </c>
      <c r="Q14" s="927">
        <v>645.27692307692314</v>
      </c>
    </row>
    <row r="15" spans="1:19" ht="5.25" customHeight="1">
      <c r="A15" s="932"/>
      <c r="B15" s="933"/>
      <c r="C15" s="933"/>
      <c r="D15" s="933"/>
      <c r="E15" s="933"/>
      <c r="F15" s="933"/>
      <c r="G15" s="933"/>
      <c r="H15" s="933"/>
      <c r="I15" s="933"/>
      <c r="J15" s="933"/>
      <c r="K15" s="933"/>
      <c r="L15" s="933"/>
      <c r="M15" s="933"/>
      <c r="N15" s="933"/>
      <c r="O15" s="933"/>
      <c r="P15" s="933"/>
      <c r="Q15" s="933"/>
    </row>
    <row r="16" spans="1:19" s="140" customFormat="1" ht="15" customHeight="1">
      <c r="A16" s="926" t="s">
        <v>2033</v>
      </c>
      <c r="B16" s="927"/>
      <c r="C16" s="927"/>
      <c r="D16" s="927"/>
      <c r="E16" s="927"/>
      <c r="F16" s="927"/>
      <c r="G16" s="927"/>
      <c r="H16" s="927"/>
      <c r="I16" s="927"/>
      <c r="J16" s="927"/>
      <c r="K16" s="927"/>
      <c r="L16" s="927"/>
      <c r="M16" s="927"/>
      <c r="N16" s="927"/>
      <c r="O16" s="927"/>
      <c r="P16" s="927"/>
      <c r="Q16" s="927"/>
    </row>
    <row r="17" spans="1:17" ht="15" customHeight="1">
      <c r="A17" s="930" t="s">
        <v>2034</v>
      </c>
      <c r="B17" s="927">
        <v>52.34</v>
      </c>
      <c r="C17" s="927">
        <v>56.23</v>
      </c>
      <c r="D17" s="927">
        <v>36.619999999999997</v>
      </c>
      <c r="E17" s="927">
        <v>35.53</v>
      </c>
      <c r="F17" s="927">
        <v>22.86</v>
      </c>
      <c r="G17" s="927">
        <v>14.6</v>
      </c>
      <c r="H17" s="927">
        <v>6.86</v>
      </c>
      <c r="I17" s="927">
        <v>25.76</v>
      </c>
      <c r="J17" s="927">
        <v>18.010000000000002</v>
      </c>
      <c r="K17" s="927">
        <v>70.37</v>
      </c>
      <c r="L17" s="927">
        <v>135.36000000000001</v>
      </c>
      <c r="M17" s="927">
        <v>189.99</v>
      </c>
      <c r="N17" s="927">
        <v>196.28</v>
      </c>
      <c r="O17" s="927">
        <v>116.41</v>
      </c>
      <c r="P17" s="927">
        <v>44.5</v>
      </c>
      <c r="Q17" s="927">
        <v>35.884615384615387</v>
      </c>
    </row>
    <row r="18" spans="1:17" ht="15" customHeight="1">
      <c r="A18" s="930" t="s">
        <v>2035</v>
      </c>
      <c r="B18" s="927"/>
      <c r="C18" s="927"/>
      <c r="D18" s="927"/>
      <c r="E18" s="927"/>
      <c r="F18" s="927"/>
      <c r="G18" s="927"/>
      <c r="H18" s="927"/>
      <c r="I18" s="927"/>
      <c r="J18" s="927"/>
      <c r="K18" s="927"/>
      <c r="L18" s="927"/>
      <c r="M18" s="927"/>
      <c r="N18" s="927"/>
      <c r="O18" s="927"/>
      <c r="P18" s="927"/>
      <c r="Q18" s="927"/>
    </row>
    <row r="19" spans="1:17" ht="15" customHeight="1">
      <c r="A19" s="930" t="s">
        <v>2036</v>
      </c>
      <c r="B19" s="927">
        <v>32.340000000000003</v>
      </c>
      <c r="C19" s="927">
        <v>29.4</v>
      </c>
      <c r="D19" s="927">
        <v>28.47</v>
      </c>
      <c r="E19" s="927">
        <v>43.61</v>
      </c>
      <c r="F19" s="927">
        <v>55.72</v>
      </c>
      <c r="G19" s="927">
        <v>27.36</v>
      </c>
      <c r="H19" s="927">
        <v>24.16</v>
      </c>
      <c r="I19" s="927">
        <v>80.3</v>
      </c>
      <c r="J19" s="927">
        <v>10.87</v>
      </c>
      <c r="K19" s="927">
        <v>90.71</v>
      </c>
      <c r="L19" s="927">
        <v>30.41</v>
      </c>
      <c r="M19" s="927">
        <v>60.91</v>
      </c>
      <c r="N19" s="927">
        <v>56.56</v>
      </c>
      <c r="O19" s="927">
        <v>50.33</v>
      </c>
      <c r="P19" s="927">
        <v>46.38</v>
      </c>
      <c r="Q19" s="927">
        <v>112.47692307692309</v>
      </c>
    </row>
    <row r="20" spans="1:17" ht="15" customHeight="1">
      <c r="A20" s="932" t="s">
        <v>2037</v>
      </c>
      <c r="B20" s="934">
        <v>0</v>
      </c>
      <c r="C20" s="934">
        <v>0</v>
      </c>
      <c r="D20" s="934">
        <v>-0.05</v>
      </c>
      <c r="E20" s="934">
        <v>0</v>
      </c>
      <c r="F20" s="934">
        <v>-0.93</v>
      </c>
      <c r="G20" s="934">
        <v>0</v>
      </c>
      <c r="H20" s="934">
        <v>0</v>
      </c>
      <c r="I20" s="934">
        <v>0</v>
      </c>
      <c r="J20" s="934">
        <v>0.01</v>
      </c>
      <c r="K20" s="934">
        <v>0</v>
      </c>
      <c r="L20" s="934">
        <v>0</v>
      </c>
      <c r="M20" s="934">
        <v>0</v>
      </c>
      <c r="N20" s="934">
        <v>0</v>
      </c>
      <c r="O20" s="934">
        <v>0</v>
      </c>
      <c r="P20" s="934">
        <v>0</v>
      </c>
      <c r="Q20" s="934"/>
    </row>
    <row r="21" spans="1:17" ht="15" customHeight="1">
      <c r="A21" s="932" t="s">
        <v>2038</v>
      </c>
      <c r="B21" s="933">
        <v>32.340000000000003</v>
      </c>
      <c r="C21" s="933">
        <v>29.4</v>
      </c>
      <c r="D21" s="933">
        <v>28.52</v>
      </c>
      <c r="E21" s="933">
        <v>43.61</v>
      </c>
      <c r="F21" s="933">
        <v>56.65</v>
      </c>
      <c r="G21" s="933">
        <v>27.36</v>
      </c>
      <c r="H21" s="933">
        <v>24.166666666666664</v>
      </c>
      <c r="I21" s="933">
        <v>80.303167420814475</v>
      </c>
      <c r="J21" s="933">
        <v>10.864570737605801</v>
      </c>
      <c r="K21" s="933">
        <v>90.711401425178153</v>
      </c>
      <c r="L21" s="933">
        <v>9.4986338797814174</v>
      </c>
      <c r="M21" s="933">
        <v>60.914600550964188</v>
      </c>
      <c r="N21" s="933">
        <v>56.559561510353234</v>
      </c>
      <c r="O21" s="933">
        <v>50.332132849740937</v>
      </c>
      <c r="P21" s="933">
        <v>94.357702003308816</v>
      </c>
      <c r="Q21" s="933">
        <v>102.83059328091497</v>
      </c>
    </row>
    <row r="22" spans="1:17" ht="15" customHeight="1">
      <c r="A22" s="930" t="s">
        <v>2039</v>
      </c>
      <c r="B22" s="946">
        <v>0</v>
      </c>
      <c r="C22" s="946">
        <v>0</v>
      </c>
      <c r="D22" s="946">
        <v>0</v>
      </c>
      <c r="E22" s="946">
        <v>-0.35</v>
      </c>
      <c r="F22" s="946">
        <v>-1.4000000000000001</v>
      </c>
      <c r="G22" s="946">
        <v>-14.530000000000001</v>
      </c>
      <c r="H22" s="946">
        <v>0.95</v>
      </c>
      <c r="I22" s="946">
        <v>4.1500000000000004</v>
      </c>
      <c r="J22" s="946">
        <v>-0.98</v>
      </c>
      <c r="K22" s="946">
        <v>-2.2400000000000002</v>
      </c>
      <c r="L22" s="946">
        <v>-2.06</v>
      </c>
      <c r="M22" s="946">
        <v>-3.32</v>
      </c>
      <c r="N22" s="946">
        <v>-3.08</v>
      </c>
      <c r="O22" s="946">
        <v>-2.74</v>
      </c>
      <c r="P22" s="946">
        <v>-2.5299999999999998</v>
      </c>
      <c r="Q22" s="946">
        <v>-2.1846153846153844</v>
      </c>
    </row>
    <row r="23" spans="1:17" ht="15" customHeight="1">
      <c r="A23" s="932" t="s">
        <v>2040</v>
      </c>
      <c r="B23" s="934">
        <v>0</v>
      </c>
      <c r="C23" s="934">
        <v>0</v>
      </c>
      <c r="D23" s="934">
        <v>0</v>
      </c>
      <c r="E23" s="934">
        <v>-0.67</v>
      </c>
      <c r="F23" s="934">
        <v>-2.1800000000000002</v>
      </c>
      <c r="G23" s="934">
        <v>-21.39</v>
      </c>
      <c r="H23" s="934">
        <v>-1.88</v>
      </c>
      <c r="I23" s="934">
        <v>-3.81</v>
      </c>
      <c r="J23" s="934">
        <v>0</v>
      </c>
      <c r="K23" s="934">
        <v>-0.11</v>
      </c>
      <c r="L23" s="934">
        <v>-2.08</v>
      </c>
      <c r="M23" s="934">
        <v>-0.08</v>
      </c>
      <c r="N23" s="934">
        <v>-7.0000000000000007E-2</v>
      </c>
      <c r="O23" s="934">
        <v>0</v>
      </c>
      <c r="P23" s="934">
        <v>0</v>
      </c>
      <c r="Q23" s="934">
        <v>0</v>
      </c>
    </row>
    <row r="24" spans="1:17" ht="15" customHeight="1">
      <c r="A24" s="932" t="s">
        <v>2041</v>
      </c>
      <c r="B24" s="934">
        <v>0</v>
      </c>
      <c r="C24" s="934">
        <v>0</v>
      </c>
      <c r="D24" s="934">
        <v>0</v>
      </c>
      <c r="E24" s="934">
        <v>0.33</v>
      </c>
      <c r="F24" s="934">
        <v>0.78</v>
      </c>
      <c r="G24" s="934">
        <v>6.86</v>
      </c>
      <c r="H24" s="934">
        <v>2.83</v>
      </c>
      <c r="I24" s="934">
        <v>7.96</v>
      </c>
      <c r="J24" s="934">
        <v>-0.98</v>
      </c>
      <c r="K24" s="934">
        <v>-2.12</v>
      </c>
      <c r="L24" s="934">
        <v>0.03</v>
      </c>
      <c r="M24" s="934">
        <v>-3.32</v>
      </c>
      <c r="N24" s="934">
        <v>-3.08</v>
      </c>
      <c r="O24" s="934">
        <v>-2.74</v>
      </c>
      <c r="P24" s="934">
        <v>-2.5299999999999998</v>
      </c>
      <c r="Q24" s="934">
        <v>-2.0300214438884918</v>
      </c>
    </row>
    <row r="25" spans="1:17" ht="15" customHeight="1">
      <c r="A25" s="930" t="s">
        <v>2042</v>
      </c>
      <c r="B25" s="927">
        <v>-142.93</v>
      </c>
      <c r="C25" s="927">
        <v>-105.68</v>
      </c>
      <c r="D25" s="927">
        <v>-80.899999999999991</v>
      </c>
      <c r="E25" s="927">
        <v>-137.52000000000001</v>
      </c>
      <c r="F25" s="927">
        <v>-219.38</v>
      </c>
      <c r="G25" s="927">
        <v>-123.29999999999998</v>
      </c>
      <c r="H25" s="927">
        <v>-307.01970437782091</v>
      </c>
      <c r="I25" s="927">
        <v>-212.40528289604413</v>
      </c>
      <c r="J25" s="927">
        <v>-158.7094994736309</v>
      </c>
      <c r="K25" s="927">
        <v>-84.551400639412321</v>
      </c>
      <c r="L25" s="927">
        <v>-214.77093178009807</v>
      </c>
      <c r="M25" s="927">
        <v>77.21605174528095</v>
      </c>
      <c r="N25" s="927">
        <v>222.55816440715887</v>
      </c>
      <c r="O25" s="927">
        <v>93.428030011220699</v>
      </c>
      <c r="P25" s="927">
        <v>179.15992647058826</v>
      </c>
      <c r="Q25" s="927">
        <v>122.83988563259476</v>
      </c>
    </row>
    <row r="26" spans="1:17" ht="15" customHeight="1">
      <c r="A26" s="932" t="s">
        <v>2040</v>
      </c>
      <c r="B26" s="933">
        <v>-130.25</v>
      </c>
      <c r="C26" s="933">
        <v>-102.06</v>
      </c>
      <c r="D26" s="933">
        <v>-77.88</v>
      </c>
      <c r="E26" s="933">
        <v>-127.28</v>
      </c>
      <c r="F26" s="933">
        <v>-225.91</v>
      </c>
      <c r="G26" s="933">
        <v>-145.72999999999999</v>
      </c>
      <c r="H26" s="933">
        <v>-265.0535006905053</v>
      </c>
      <c r="I26" s="933">
        <v>-250.68938871504866</v>
      </c>
      <c r="J26" s="933">
        <v>-217.13271591861277</v>
      </c>
      <c r="K26" s="933">
        <v>-135.49676881043371</v>
      </c>
      <c r="L26" s="933">
        <v>-177.18773505878659</v>
      </c>
      <c r="M26" s="933">
        <v>1.5934622136005048</v>
      </c>
      <c r="N26" s="933">
        <v>90.877287427865355</v>
      </c>
      <c r="O26" s="933">
        <v>-57.686995895515032</v>
      </c>
      <c r="P26" s="933">
        <v>98.069852941176478</v>
      </c>
      <c r="Q26" s="933">
        <v>8.1658327376698292</v>
      </c>
    </row>
    <row r="27" spans="1:17" ht="15" customHeight="1">
      <c r="A27" s="932" t="s">
        <v>2041</v>
      </c>
      <c r="B27" s="933">
        <v>-12.68</v>
      </c>
      <c r="C27" s="933">
        <v>-3.62</v>
      </c>
      <c r="D27" s="933">
        <v>-3.02</v>
      </c>
      <c r="E27" s="933">
        <v>-10.24</v>
      </c>
      <c r="F27" s="933">
        <v>6.53</v>
      </c>
      <c r="G27" s="933">
        <v>22.43</v>
      </c>
      <c r="H27" s="933">
        <v>-41.966203687315627</v>
      </c>
      <c r="I27" s="933">
        <v>38.28410581900453</v>
      </c>
      <c r="J27" s="933">
        <v>58.423216444981868</v>
      </c>
      <c r="K27" s="933">
        <v>50.945368171021386</v>
      </c>
      <c r="L27" s="933">
        <v>-37.583196721311481</v>
      </c>
      <c r="M27" s="933">
        <v>75.622589531680447</v>
      </c>
      <c r="N27" s="933">
        <v>131.68087697929352</v>
      </c>
      <c r="O27" s="933">
        <v>151.11502590673572</v>
      </c>
      <c r="P27" s="933">
        <v>81.090073529411782</v>
      </c>
      <c r="Q27" s="933">
        <v>114.67405289492493</v>
      </c>
    </row>
    <row r="28" spans="1:17" ht="15" customHeight="1">
      <c r="A28" s="930" t="s">
        <v>2043</v>
      </c>
      <c r="B28" s="947">
        <v>-13.256916426512957</v>
      </c>
      <c r="C28" s="947">
        <v>-189.92784222737819</v>
      </c>
      <c r="D28" s="947">
        <v>122.723608445298</v>
      </c>
      <c r="E28" s="947">
        <v>68.384920634920633</v>
      </c>
      <c r="F28" s="947">
        <v>-11.938388625592415</v>
      </c>
      <c r="G28" s="947">
        <v>-43.131554160125631</v>
      </c>
      <c r="H28" s="947">
        <v>-190.89970501474926</v>
      </c>
      <c r="I28" s="947">
        <v>-281.68386123680239</v>
      </c>
      <c r="J28" s="947">
        <v>-266.3833131801693</v>
      </c>
      <c r="K28" s="947">
        <v>76.472684085510707</v>
      </c>
      <c r="L28" s="947">
        <v>165.48907103825138</v>
      </c>
      <c r="M28" s="947">
        <v>-81.095041322314046</v>
      </c>
      <c r="N28" s="947">
        <v>-148.74908647990256</v>
      </c>
      <c r="O28" s="947">
        <v>-248.78943005181344</v>
      </c>
      <c r="P28" s="947">
        <v>-126.07169117647058</v>
      </c>
      <c r="Q28" s="947">
        <v>-119.59256611865618</v>
      </c>
    </row>
    <row r="29" spans="1:17" ht="15" customHeight="1">
      <c r="A29" s="935" t="s">
        <v>2044</v>
      </c>
      <c r="B29" s="948">
        <v>-12.83</v>
      </c>
      <c r="C29" s="948">
        <v>-188.13</v>
      </c>
      <c r="D29" s="948">
        <v>121.47</v>
      </c>
      <c r="E29" s="948">
        <v>67.349999999999994</v>
      </c>
      <c r="F29" s="948">
        <v>-12.56</v>
      </c>
      <c r="G29" s="948">
        <v>-42.9</v>
      </c>
      <c r="H29" s="948">
        <v>-190.89970501474926</v>
      </c>
      <c r="I29" s="948">
        <v>-281.68386123680239</v>
      </c>
      <c r="J29" s="948">
        <v>-266.3833131801693</v>
      </c>
      <c r="K29" s="948">
        <v>76.472684085510707</v>
      </c>
      <c r="L29" s="949">
        <v>165.48907103825138</v>
      </c>
      <c r="M29" s="949">
        <v>-81.095041322314046</v>
      </c>
      <c r="N29" s="949">
        <v>-148.74908647990256</v>
      </c>
      <c r="O29" s="949">
        <v>-248.78943005181344</v>
      </c>
      <c r="P29" s="949">
        <v>-126.07169117647058</v>
      </c>
      <c r="Q29" s="949">
        <v>-119.59256611865618</v>
      </c>
    </row>
    <row r="30" spans="1:17" ht="15" customHeight="1">
      <c r="A30" s="930" t="s">
        <v>2045</v>
      </c>
      <c r="B30" s="927">
        <v>95.730559300191857</v>
      </c>
      <c r="C30" s="927">
        <v>7.7545056541064783</v>
      </c>
      <c r="D30" s="927">
        <v>-66.791731088906843</v>
      </c>
      <c r="E30" s="927">
        <v>6.2827027445188737</v>
      </c>
      <c r="F30" s="927">
        <v>85.84868238187849</v>
      </c>
      <c r="G30" s="927">
        <v>-40.520000000000003</v>
      </c>
      <c r="H30" s="927">
        <v>148.67910406992885</v>
      </c>
      <c r="I30" s="927">
        <v>-26.699604689014762</v>
      </c>
      <c r="J30" s="927">
        <v>25.7466099913972</v>
      </c>
      <c r="K30" s="927">
        <v>-208.17260346928265</v>
      </c>
      <c r="L30" s="927">
        <v>93.982016449612729</v>
      </c>
      <c r="M30" s="927">
        <v>11.899029866043097</v>
      </c>
      <c r="N30" s="927">
        <v>41.858132479884517</v>
      </c>
      <c r="O30" s="927">
        <v>115.89520401749495</v>
      </c>
      <c r="P30" s="927">
        <v>13.066416963104455</v>
      </c>
      <c r="Q30" s="927">
        <v>17.693638313080502</v>
      </c>
    </row>
    <row r="31" spans="1:17" ht="15" customHeight="1">
      <c r="A31" s="294"/>
    </row>
    <row r="32" spans="1:17" ht="15" customHeight="1">
      <c r="A32" s="920" t="s">
        <v>1951</v>
      </c>
    </row>
    <row r="33" spans="3:17" ht="15" customHeight="1">
      <c r="C33" s="294"/>
      <c r="D33" s="294"/>
      <c r="E33" s="294"/>
      <c r="F33" s="294"/>
      <c r="G33" s="294"/>
      <c r="H33" s="294"/>
      <c r="I33" s="294"/>
      <c r="J33" s="294"/>
      <c r="K33" s="294"/>
      <c r="L33" s="294"/>
      <c r="M33" s="294"/>
      <c r="N33" s="294"/>
      <c r="O33" s="294"/>
      <c r="P33" s="294"/>
      <c r="Q33" s="294"/>
    </row>
  </sheetData>
  <mergeCells count="1">
    <mergeCell ref="B2:Q2"/>
  </mergeCells>
  <hyperlinks>
    <hyperlink ref="S6" location="'Content Page'!A1" display="Back to Content Page"/>
  </hyperlinks>
  <pageMargins left="0.7" right="0.7" top="0.75" bottom="0.75" header="0.3" footer="0.3"/>
  <pageSetup orientation="portrait" r:id="rId1"/>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4"/>
  <sheetViews>
    <sheetView zoomScale="89" zoomScaleNormal="89" workbookViewId="0">
      <pane xSplit="1" ySplit="3" topLeftCell="B4" activePane="bottomRight" state="frozen"/>
      <selection activeCell="A9" sqref="A9"/>
      <selection pane="topRight" activeCell="A9" sqref="A9"/>
      <selection pane="bottomLeft" activeCell="A9" sqref="A9"/>
      <selection pane="bottomRight" activeCell="A9" sqref="A9"/>
    </sheetView>
  </sheetViews>
  <sheetFormatPr defaultColWidth="9.1796875" defaultRowHeight="15" customHeight="1"/>
  <cols>
    <col min="1" max="1" width="39.1796875" style="287" customWidth="1"/>
    <col min="2" max="17" width="11.7265625" style="287" customWidth="1"/>
    <col min="18" max="16384" width="9.1796875" style="287"/>
  </cols>
  <sheetData>
    <row r="1" spans="1:19" s="140" customFormat="1" ht="15" customHeight="1">
      <c r="A1" s="922" t="s">
        <v>2055</v>
      </c>
    </row>
    <row r="2" spans="1:19" s="140" customFormat="1" ht="15" customHeight="1">
      <c r="A2" s="944"/>
      <c r="B2" s="1173" t="s">
        <v>2021</v>
      </c>
      <c r="C2" s="1171"/>
      <c r="D2" s="1171"/>
      <c r="E2" s="1171"/>
      <c r="F2" s="1171"/>
      <c r="G2" s="1171"/>
      <c r="H2" s="1171"/>
      <c r="I2" s="1171"/>
      <c r="J2" s="1171"/>
      <c r="K2" s="1171"/>
      <c r="L2" s="1171"/>
      <c r="M2" s="1171"/>
      <c r="N2" s="1171"/>
      <c r="O2" s="1171"/>
      <c r="P2" s="1171"/>
      <c r="Q2" s="1171"/>
    </row>
    <row r="3" spans="1:19" s="140" customFormat="1" ht="18.75" customHeight="1">
      <c r="A3" s="944" t="s">
        <v>2049</v>
      </c>
      <c r="B3" s="4">
        <v>2000</v>
      </c>
      <c r="C3" s="4">
        <v>2001</v>
      </c>
      <c r="D3" s="4">
        <v>2002</v>
      </c>
      <c r="E3" s="4">
        <v>2003</v>
      </c>
      <c r="F3" s="4">
        <v>2004</v>
      </c>
      <c r="G3" s="4">
        <v>2005</v>
      </c>
      <c r="H3" s="4">
        <v>2006</v>
      </c>
      <c r="I3" s="4">
        <v>2007</v>
      </c>
      <c r="J3" s="4">
        <v>2008</v>
      </c>
      <c r="K3" s="4">
        <v>2009</v>
      </c>
      <c r="L3" s="4">
        <v>2010</v>
      </c>
      <c r="M3" s="4">
        <v>2011</v>
      </c>
      <c r="N3" s="4">
        <v>2012</v>
      </c>
      <c r="O3" s="4">
        <v>2013</v>
      </c>
      <c r="P3" s="4">
        <v>2014</v>
      </c>
      <c r="Q3" s="4">
        <v>2015</v>
      </c>
    </row>
    <row r="4" spans="1:19" s="140" customFormat="1" ht="15" customHeight="1">
      <c r="A4" s="926" t="s">
        <v>2022</v>
      </c>
      <c r="B4" s="927"/>
      <c r="C4" s="927"/>
      <c r="D4" s="927"/>
      <c r="E4" s="927"/>
      <c r="F4" s="927">
        <v>-195.44931790927797</v>
      </c>
      <c r="G4" s="927">
        <v>-317.82829907031874</v>
      </c>
      <c r="H4" s="927">
        <v>-272.27390951277994</v>
      </c>
      <c r="I4" s="927">
        <v>-382.25914874059748</v>
      </c>
      <c r="J4" s="927">
        <v>-717.12535797251348</v>
      </c>
      <c r="K4" s="927">
        <v>-783.98927509997088</v>
      </c>
      <c r="L4" s="927">
        <v>-361.09822045930747</v>
      </c>
      <c r="M4" s="927">
        <v>-277.55852531075203</v>
      </c>
      <c r="N4" s="927">
        <v>-323.50689614283408</v>
      </c>
      <c r="O4" s="927">
        <v>-268.86170881784415</v>
      </c>
      <c r="P4" s="927">
        <v>-24</v>
      </c>
      <c r="Q4" s="927">
        <v>-188</v>
      </c>
      <c r="S4" s="287"/>
    </row>
    <row r="5" spans="1:19" ht="15" customHeight="1">
      <c r="A5" s="930" t="s">
        <v>2023</v>
      </c>
      <c r="B5" s="927"/>
      <c r="C5" s="927"/>
      <c r="D5" s="927"/>
      <c r="E5" s="927"/>
      <c r="F5" s="927">
        <v>-196.87949382063044</v>
      </c>
      <c r="G5" s="927">
        <v>-283.22382096054116</v>
      </c>
      <c r="H5" s="927">
        <v>-261.23195002200629</v>
      </c>
      <c r="I5" s="927">
        <v>-428.03777495566715</v>
      </c>
      <c r="J5" s="927">
        <v>-762.91016259604737</v>
      </c>
      <c r="K5" s="927">
        <v>-701.3717266335351</v>
      </c>
      <c r="L5" s="927">
        <v>-450.01385598888919</v>
      </c>
      <c r="M5" s="927">
        <v>-400.24986074939784</v>
      </c>
      <c r="N5" s="927">
        <v>-474.97830204512735</v>
      </c>
      <c r="O5" s="927">
        <v>-367.10920256307617</v>
      </c>
      <c r="P5" s="927">
        <v>-500</v>
      </c>
      <c r="Q5" s="927">
        <v>-332</v>
      </c>
      <c r="S5" s="945" t="s">
        <v>13</v>
      </c>
    </row>
    <row r="6" spans="1:19" ht="15" customHeight="1">
      <c r="A6" s="932" t="s">
        <v>2024</v>
      </c>
      <c r="B6" s="933"/>
      <c r="C6" s="933"/>
      <c r="D6" s="933"/>
      <c r="E6" s="933"/>
      <c r="F6" s="933">
        <v>449.99439919382263</v>
      </c>
      <c r="G6" s="933">
        <v>381.83509914938605</v>
      </c>
      <c r="H6" s="933">
        <v>447.20458411215009</v>
      </c>
      <c r="I6" s="933">
        <v>528.70608624409783</v>
      </c>
      <c r="J6" s="933">
        <v>524.83058372033952</v>
      </c>
      <c r="K6" s="933">
        <v>442.6211977118823</v>
      </c>
      <c r="L6" s="933">
        <v>494.1568915962103</v>
      </c>
      <c r="M6" s="933">
        <v>591.10405952030999</v>
      </c>
      <c r="N6" s="933">
        <v>646.3035814361474</v>
      </c>
      <c r="O6" s="933">
        <v>832.31420338641283</v>
      </c>
      <c r="P6" s="933">
        <v>2028.1</v>
      </c>
      <c r="Q6" s="933">
        <v>2060.6999999999998</v>
      </c>
    </row>
    <row r="7" spans="1:19" ht="15" customHeight="1">
      <c r="A7" s="932" t="s">
        <v>2025</v>
      </c>
      <c r="B7" s="933"/>
      <c r="C7" s="933"/>
      <c r="D7" s="933"/>
      <c r="E7" s="933"/>
      <c r="F7" s="933">
        <v>-646.87389301445307</v>
      </c>
      <c r="G7" s="933">
        <v>-665.05892010992716</v>
      </c>
      <c r="H7" s="933">
        <v>-708.43653413415643</v>
      </c>
      <c r="I7" s="933">
        <v>-956.74386119976498</v>
      </c>
      <c r="J7" s="933">
        <v>-1287.740746316387</v>
      </c>
      <c r="K7" s="933">
        <v>-1143.9929243454174</v>
      </c>
      <c r="L7" s="933">
        <v>-944.17074758509955</v>
      </c>
      <c r="M7" s="933">
        <v>-991.35392026970783</v>
      </c>
      <c r="N7" s="933">
        <v>-1121.2818834812747</v>
      </c>
      <c r="O7" s="933">
        <v>-1199.4234059494891</v>
      </c>
      <c r="P7" s="933">
        <v>-2528.1</v>
      </c>
      <c r="Q7" s="933">
        <v>-2392.6999999999998</v>
      </c>
    </row>
    <row r="8" spans="1:19" ht="15" customHeight="1">
      <c r="A8" s="930" t="s">
        <v>2026</v>
      </c>
      <c r="B8" s="927"/>
      <c r="C8" s="927"/>
      <c r="D8" s="927"/>
      <c r="E8" s="927"/>
      <c r="F8" s="927">
        <v>-103.66975089654323</v>
      </c>
      <c r="G8" s="927">
        <v>-72.917835821560573</v>
      </c>
      <c r="H8" s="927">
        <v>-55.621798392480848</v>
      </c>
      <c r="I8" s="927">
        <v>-75.196551011807657</v>
      </c>
      <c r="J8" s="927">
        <v>-113.05151826370353</v>
      </c>
      <c r="K8" s="927">
        <v>-149.8973376669403</v>
      </c>
      <c r="L8" s="927">
        <v>-84.011646069804002</v>
      </c>
      <c r="M8" s="927">
        <v>-51.396492641424054</v>
      </c>
      <c r="N8" s="927">
        <v>30.726028744248303</v>
      </c>
      <c r="O8" s="927">
        <v>-30.867215782619819</v>
      </c>
      <c r="P8" s="927">
        <v>73.2</v>
      </c>
      <c r="Q8" s="927">
        <v>-9</v>
      </c>
    </row>
    <row r="9" spans="1:19" ht="15" customHeight="1">
      <c r="A9" s="932" t="s">
        <v>2027</v>
      </c>
      <c r="B9" s="933"/>
      <c r="C9" s="933"/>
      <c r="D9" s="933"/>
      <c r="E9" s="933"/>
      <c r="F9" s="933">
        <v>198.07111603364709</v>
      </c>
      <c r="G9" s="933">
        <v>228.62872928399415</v>
      </c>
      <c r="H9" s="933">
        <v>307.4669643365641</v>
      </c>
      <c r="I9" s="933">
        <v>426.39308512670038</v>
      </c>
      <c r="J9" s="933">
        <v>519.50983184753932</v>
      </c>
      <c r="K9" s="933">
        <v>362.47311028718002</v>
      </c>
      <c r="L9" s="933">
        <v>442.95194216496793</v>
      </c>
      <c r="M9" s="933">
        <v>471.3185683130244</v>
      </c>
      <c r="N9" s="933">
        <v>561.66925940621979</v>
      </c>
      <c r="O9" s="933">
        <v>546.69155096457575</v>
      </c>
      <c r="P9" s="933">
        <v>1209</v>
      </c>
      <c r="Q9" s="933">
        <v>1085.3</v>
      </c>
    </row>
    <row r="10" spans="1:19" ht="15" customHeight="1">
      <c r="A10" s="932" t="s">
        <v>2028</v>
      </c>
      <c r="B10" s="933"/>
      <c r="C10" s="933"/>
      <c r="D10" s="933"/>
      <c r="E10" s="933"/>
      <c r="F10" s="933">
        <v>-301.74086693019029</v>
      </c>
      <c r="G10" s="933">
        <v>-301.54656510555475</v>
      </c>
      <c r="H10" s="933">
        <v>-363.08876272904496</v>
      </c>
      <c r="I10" s="933">
        <v>-501.58963613850807</v>
      </c>
      <c r="J10" s="933">
        <v>-632.56135011124286</v>
      </c>
      <c r="K10" s="933">
        <v>-512.37044795412032</v>
      </c>
      <c r="L10" s="933">
        <v>-526.96358823477192</v>
      </c>
      <c r="M10" s="933">
        <v>-522.71506095444852</v>
      </c>
      <c r="N10" s="933">
        <v>-530.94323066197148</v>
      </c>
      <c r="O10" s="933">
        <v>-577.55876674719559</v>
      </c>
      <c r="P10" s="933">
        <v>-1135.7</v>
      </c>
      <c r="Q10" s="933">
        <v>-1094.3</v>
      </c>
    </row>
    <row r="11" spans="1:19" ht="15" customHeight="1">
      <c r="A11" s="930" t="s">
        <v>2029</v>
      </c>
      <c r="B11" s="927"/>
      <c r="C11" s="927"/>
      <c r="D11" s="927"/>
      <c r="E11" s="927"/>
      <c r="F11" s="927">
        <v>-45.799172812510101</v>
      </c>
      <c r="G11" s="927">
        <v>-55.296145872968879</v>
      </c>
      <c r="H11" s="927">
        <v>-67.783616502285525</v>
      </c>
      <c r="I11" s="927">
        <v>-31.73586838007293</v>
      </c>
      <c r="J11" s="927">
        <v>-31.058567331901578</v>
      </c>
      <c r="K11" s="927">
        <v>-61.758011914546977</v>
      </c>
      <c r="L11" s="927">
        <v>-36.113266318821125</v>
      </c>
      <c r="M11" s="927">
        <v>-62.353654306316642</v>
      </c>
      <c r="N11" s="927">
        <v>-134.18285813133539</v>
      </c>
      <c r="O11" s="927">
        <v>-145.36923016436123</v>
      </c>
      <c r="P11" s="927">
        <v>-277.39999999999998</v>
      </c>
      <c r="Q11" s="927">
        <v>-378.6</v>
      </c>
    </row>
    <row r="12" spans="1:19" ht="15" customHeight="1">
      <c r="A12" s="932" t="s">
        <v>2030</v>
      </c>
      <c r="B12" s="933"/>
      <c r="C12" s="933"/>
      <c r="D12" s="933"/>
      <c r="E12" s="933"/>
      <c r="F12" s="933">
        <v>7.0794894430383151</v>
      </c>
      <c r="G12" s="933">
        <v>10.609549550065612</v>
      </c>
      <c r="H12" s="933">
        <v>13.614265996674789</v>
      </c>
      <c r="I12" s="933">
        <v>22.117599025827129</v>
      </c>
      <c r="J12" s="933">
        <v>25.180782145130998</v>
      </c>
      <c r="K12" s="933">
        <v>14.359965321997391</v>
      </c>
      <c r="L12" s="933">
        <v>26.955569429227399</v>
      </c>
      <c r="M12" s="933">
        <v>34.192908262091059</v>
      </c>
      <c r="N12" s="933">
        <v>14.473992011575737</v>
      </c>
      <c r="O12" s="933">
        <v>7.7931806253823268</v>
      </c>
      <c r="P12" s="933">
        <v>13.5</v>
      </c>
      <c r="Q12" s="933">
        <v>16.600000000000001</v>
      </c>
    </row>
    <row r="13" spans="1:19" ht="15" customHeight="1">
      <c r="A13" s="932" t="s">
        <v>2031</v>
      </c>
      <c r="B13" s="933"/>
      <c r="C13" s="933"/>
      <c r="D13" s="933"/>
      <c r="E13" s="933"/>
      <c r="F13" s="933">
        <v>-52.878662255548413</v>
      </c>
      <c r="G13" s="933">
        <v>-65.905695423034487</v>
      </c>
      <c r="H13" s="933">
        <v>-81.397882498960314</v>
      </c>
      <c r="I13" s="933">
        <v>-53.853467405900062</v>
      </c>
      <c r="J13" s="933">
        <v>-56.239349477032576</v>
      </c>
      <c r="K13" s="933">
        <v>-76.117977236544363</v>
      </c>
      <c r="L13" s="933">
        <v>-63.068835748048528</v>
      </c>
      <c r="M13" s="933">
        <v>-96.546562568407708</v>
      </c>
      <c r="N13" s="933">
        <v>-148.65685014291114</v>
      </c>
      <c r="O13" s="933">
        <v>-153.16241078974355</v>
      </c>
      <c r="P13" s="933">
        <v>-290.89999999999998</v>
      </c>
      <c r="Q13" s="933">
        <v>-395.2</v>
      </c>
    </row>
    <row r="14" spans="1:19" ht="15" customHeight="1">
      <c r="A14" s="930" t="s">
        <v>2032</v>
      </c>
      <c r="B14" s="927"/>
      <c r="C14" s="927"/>
      <c r="D14" s="927"/>
      <c r="E14" s="927"/>
      <c r="F14" s="927">
        <v>150.89909962040579</v>
      </c>
      <c r="G14" s="927">
        <v>93.609503584751835</v>
      </c>
      <c r="H14" s="927">
        <v>112.36345540399279</v>
      </c>
      <c r="I14" s="927">
        <v>152.71104560695025</v>
      </c>
      <c r="J14" s="927">
        <v>189.89489021913909</v>
      </c>
      <c r="K14" s="927">
        <v>129.03780111505168</v>
      </c>
      <c r="L14" s="927">
        <v>209.04054791820687</v>
      </c>
      <c r="M14" s="927">
        <v>236.44148238638653</v>
      </c>
      <c r="N14" s="927">
        <v>254.92823528938032</v>
      </c>
      <c r="O14" s="927">
        <v>274.48393969221308</v>
      </c>
      <c r="P14" s="927">
        <v>680.1</v>
      </c>
      <c r="Q14" s="927">
        <v>531.5</v>
      </c>
    </row>
    <row r="15" spans="1:19" ht="5.25" customHeight="1">
      <c r="A15" s="932"/>
      <c r="B15" s="933"/>
      <c r="C15" s="933"/>
      <c r="D15" s="933"/>
      <c r="E15" s="933"/>
      <c r="F15" s="933"/>
      <c r="G15" s="933"/>
      <c r="H15" s="933"/>
      <c r="I15" s="933"/>
      <c r="J15" s="933"/>
      <c r="K15" s="933"/>
      <c r="L15" s="933"/>
      <c r="M15" s="933"/>
      <c r="N15" s="933"/>
      <c r="O15" s="933"/>
      <c r="P15" s="933"/>
      <c r="Q15" s="933"/>
    </row>
    <row r="16" spans="1:19" s="140" customFormat="1" ht="15" customHeight="1">
      <c r="A16" s="926" t="s">
        <v>2033</v>
      </c>
      <c r="B16" s="927"/>
      <c r="C16" s="927"/>
      <c r="D16" s="927"/>
      <c r="E16" s="927"/>
      <c r="F16" s="927">
        <v>193.31632364829227</v>
      </c>
      <c r="G16" s="927">
        <v>255.39793462743208</v>
      </c>
      <c r="H16" s="927">
        <v>418.29857117844557</v>
      </c>
      <c r="I16" s="927">
        <v>502.30542573682851</v>
      </c>
      <c r="J16" s="927">
        <v>742.39463371788429</v>
      </c>
      <c r="K16" s="927">
        <v>743.91221978527642</v>
      </c>
      <c r="L16" s="927">
        <v>406.06305995050764</v>
      </c>
      <c r="M16" s="927">
        <v>347.96345002300751</v>
      </c>
      <c r="N16" s="927">
        <v>299.40695184773347</v>
      </c>
      <c r="O16" s="927">
        <v>159.09398553475899</v>
      </c>
      <c r="P16" s="927">
        <v>41.4</v>
      </c>
      <c r="Q16" s="927">
        <v>285</v>
      </c>
    </row>
    <row r="17" spans="1:17" ht="15" customHeight="1">
      <c r="A17" s="930" t="s">
        <v>2034</v>
      </c>
      <c r="B17" s="927"/>
      <c r="C17" s="927"/>
      <c r="D17" s="927"/>
      <c r="E17" s="927"/>
      <c r="F17" s="927">
        <v>84.038855798210875</v>
      </c>
      <c r="G17" s="927">
        <v>131.59737523120489</v>
      </c>
      <c r="H17" s="927">
        <v>1190.1623612473982</v>
      </c>
      <c r="I17" s="927">
        <v>116.54693876799098</v>
      </c>
      <c r="J17" s="927">
        <v>99.077292847698942</v>
      </c>
      <c r="K17" s="927">
        <v>31.792211453907758</v>
      </c>
      <c r="L17" s="927">
        <v>32.227964787933836</v>
      </c>
      <c r="M17" s="927">
        <v>73.69191840284067</v>
      </c>
      <c r="N17" s="927">
        <v>50.990962536338714</v>
      </c>
      <c r="O17" s="927">
        <v>57.978146222819277</v>
      </c>
      <c r="P17" s="927">
        <v>119.9</v>
      </c>
      <c r="Q17" s="927">
        <v>134.1</v>
      </c>
    </row>
    <row r="18" spans="1:17" ht="15" customHeight="1">
      <c r="A18" s="930" t="s">
        <v>2035</v>
      </c>
      <c r="B18" s="927"/>
      <c r="C18" s="927"/>
      <c r="D18" s="927"/>
      <c r="E18" s="927"/>
      <c r="F18" s="927">
        <v>109.27746785008141</v>
      </c>
      <c r="G18" s="927">
        <v>123.80055939622717</v>
      </c>
      <c r="H18" s="927">
        <v>-771.86379006895254</v>
      </c>
      <c r="I18" s="927">
        <v>385.75848696883747</v>
      </c>
      <c r="J18" s="927">
        <v>643.31734087018526</v>
      </c>
      <c r="K18" s="927">
        <v>712.12000833136858</v>
      </c>
      <c r="L18" s="927">
        <v>373.83509516257379</v>
      </c>
      <c r="M18" s="927">
        <v>274.2715316201668</v>
      </c>
      <c r="N18" s="927">
        <v>248.41598931139475</v>
      </c>
      <c r="O18" s="927">
        <v>101.11583931193969</v>
      </c>
      <c r="P18" s="927">
        <v>-78.5</v>
      </c>
      <c r="Q18" s="927">
        <v>150.80000000000001</v>
      </c>
    </row>
    <row r="19" spans="1:17" ht="15" customHeight="1">
      <c r="A19" s="930" t="s">
        <v>2036</v>
      </c>
      <c r="B19" s="927"/>
      <c r="C19" s="927"/>
      <c r="D19" s="927"/>
      <c r="E19" s="927"/>
      <c r="F19" s="927">
        <v>33.051849269856554</v>
      </c>
      <c r="G19" s="927">
        <v>23.192332421900474</v>
      </c>
      <c r="H19" s="927">
        <v>130.71401700631336</v>
      </c>
      <c r="I19" s="927">
        <v>318.09675439287389</v>
      </c>
      <c r="J19" s="927">
        <v>435.48895777778586</v>
      </c>
      <c r="K19" s="927">
        <v>541.82951002179664</v>
      </c>
      <c r="L19" s="927">
        <v>329.33809435115808</v>
      </c>
      <c r="M19" s="927">
        <v>309.95845191684379</v>
      </c>
      <c r="N19" s="927">
        <v>331.54170266888195</v>
      </c>
      <c r="O19" s="927">
        <v>238.68159134470821</v>
      </c>
      <c r="P19" s="927">
        <v>290.8</v>
      </c>
      <c r="Q19" s="927">
        <v>438.8</v>
      </c>
    </row>
    <row r="20" spans="1:17" ht="15" customHeight="1">
      <c r="A20" s="932" t="s">
        <v>2037</v>
      </c>
      <c r="B20" s="933"/>
      <c r="C20" s="933"/>
      <c r="D20" s="933"/>
      <c r="E20" s="933"/>
      <c r="F20" s="933">
        <v>45.913875286608395</v>
      </c>
      <c r="G20" s="933">
        <v>39.300039008304289</v>
      </c>
      <c r="H20" s="933">
        <v>135.87587666859085</v>
      </c>
      <c r="I20" s="933">
        <v>334.14844424058646</v>
      </c>
      <c r="J20" s="933">
        <v>453.39652187335531</v>
      </c>
      <c r="K20" s="933">
        <v>552.77090518030309</v>
      </c>
      <c r="L20" s="933">
        <v>347.98669728526124</v>
      </c>
      <c r="M20" s="933">
        <v>326.96473287349852</v>
      </c>
      <c r="N20" s="933">
        <v>347.10709955596275</v>
      </c>
      <c r="O20" s="933">
        <v>245.43936455694802</v>
      </c>
      <c r="P20" s="933" t="s">
        <v>429</v>
      </c>
      <c r="Q20" s="933" t="s">
        <v>429</v>
      </c>
    </row>
    <row r="21" spans="1:17" ht="15" customHeight="1">
      <c r="A21" s="932" t="s">
        <v>2038</v>
      </c>
      <c r="B21" s="933"/>
      <c r="C21" s="933"/>
      <c r="D21" s="933"/>
      <c r="E21" s="933"/>
      <c r="F21" s="933">
        <v>-12.862026016751841</v>
      </c>
      <c r="G21" s="933">
        <v>-16.107706586403815</v>
      </c>
      <c r="H21" s="933">
        <v>-5.1618596622775064</v>
      </c>
      <c r="I21" s="933">
        <v>-16.051689847712577</v>
      </c>
      <c r="J21" s="933">
        <v>-17.907564095569441</v>
      </c>
      <c r="K21" s="933">
        <v>-10.941395158506465</v>
      </c>
      <c r="L21" s="933">
        <v>-18.648602934103153</v>
      </c>
      <c r="M21" s="933">
        <v>-17.00628095665467</v>
      </c>
      <c r="N21" s="933">
        <v>-15.565396887080743</v>
      </c>
      <c r="O21" s="933">
        <v>-6.7577732122398242</v>
      </c>
      <c r="P21" s="933" t="s">
        <v>429</v>
      </c>
      <c r="Q21" s="933" t="s">
        <v>429</v>
      </c>
    </row>
    <row r="22" spans="1:17" ht="15" customHeight="1">
      <c r="A22" s="930" t="s">
        <v>2039</v>
      </c>
      <c r="B22" s="927"/>
      <c r="C22" s="927"/>
      <c r="D22" s="927"/>
      <c r="E22" s="927"/>
      <c r="F22" s="927">
        <v>5.1463630424998116E-2</v>
      </c>
      <c r="G22" s="927">
        <v>-8.2679140149151693E-3</v>
      </c>
      <c r="H22" s="927">
        <v>2.859320693105807E-3</v>
      </c>
      <c r="I22" s="927">
        <v>0</v>
      </c>
      <c r="J22" s="927">
        <v>0.10974339700808294</v>
      </c>
      <c r="K22" s="927">
        <v>0</v>
      </c>
      <c r="L22" s="927">
        <v>0.79207295911785458</v>
      </c>
      <c r="M22" s="927">
        <v>2.1164165962518191E-3</v>
      </c>
      <c r="N22" s="927">
        <v>0</v>
      </c>
      <c r="O22" s="927">
        <v>0</v>
      </c>
      <c r="P22" s="927">
        <v>-1.1000000000000001</v>
      </c>
      <c r="Q22" s="927">
        <v>-19.600000000000001</v>
      </c>
    </row>
    <row r="23" spans="1:17" ht="15" customHeight="1">
      <c r="A23" s="932" t="s">
        <v>2040</v>
      </c>
      <c r="B23" s="933"/>
      <c r="C23" s="933"/>
      <c r="D23" s="933"/>
      <c r="E23" s="933"/>
      <c r="F23" s="933" t="s">
        <v>429</v>
      </c>
      <c r="G23" s="933" t="s">
        <v>429</v>
      </c>
      <c r="H23" s="933"/>
      <c r="I23" s="933"/>
      <c r="J23" s="933"/>
      <c r="K23" s="933"/>
      <c r="L23" s="933"/>
      <c r="M23" s="933"/>
      <c r="N23" s="933"/>
      <c r="O23" s="933"/>
      <c r="P23" s="933"/>
      <c r="Q23" s="933"/>
    </row>
    <row r="24" spans="1:17" ht="15" customHeight="1">
      <c r="A24" s="932" t="s">
        <v>2041</v>
      </c>
      <c r="B24" s="933"/>
      <c r="C24" s="933"/>
      <c r="D24" s="933"/>
      <c r="E24" s="933"/>
      <c r="F24" s="933" t="s">
        <v>429</v>
      </c>
      <c r="G24" s="933" t="s">
        <v>429</v>
      </c>
      <c r="H24" s="933"/>
      <c r="I24" s="933"/>
      <c r="J24" s="933"/>
      <c r="K24" s="933"/>
      <c r="L24" s="933"/>
      <c r="M24" s="933"/>
      <c r="N24" s="933"/>
      <c r="O24" s="933"/>
      <c r="P24" s="933"/>
      <c r="Q24" s="933"/>
    </row>
    <row r="25" spans="1:17" ht="15" customHeight="1">
      <c r="A25" s="930" t="s">
        <v>2042</v>
      </c>
      <c r="B25" s="927"/>
      <c r="C25" s="927"/>
      <c r="D25" s="927"/>
      <c r="E25" s="927"/>
      <c r="F25" s="927">
        <v>76.174154949799856</v>
      </c>
      <c r="G25" s="927">
        <v>100.61649488834162</v>
      </c>
      <c r="H25" s="927">
        <v>-902.58066639595904</v>
      </c>
      <c r="I25" s="927">
        <v>67.661732575963654</v>
      </c>
      <c r="J25" s="927">
        <v>207.7186396953914</v>
      </c>
      <c r="K25" s="927">
        <v>170.290498309572</v>
      </c>
      <c r="L25" s="927">
        <v>43.704927852297835</v>
      </c>
      <c r="M25" s="927">
        <v>-35.689036713273225</v>
      </c>
      <c r="N25" s="927">
        <v>-83.125713357487243</v>
      </c>
      <c r="O25" s="927">
        <v>-137.56575203276853</v>
      </c>
      <c r="P25" s="927">
        <v>-289.10000000000002</v>
      </c>
      <c r="Q25" s="927">
        <v>-355.5</v>
      </c>
    </row>
    <row r="26" spans="1:17" ht="15" customHeight="1">
      <c r="A26" s="932" t="s">
        <v>2040</v>
      </c>
      <c r="B26" s="933"/>
      <c r="C26" s="933"/>
      <c r="D26" s="933"/>
      <c r="E26" s="933"/>
      <c r="F26" s="933" t="s">
        <v>429</v>
      </c>
      <c r="G26" s="933" t="s">
        <v>429</v>
      </c>
      <c r="H26" s="933"/>
      <c r="I26" s="933"/>
      <c r="J26" s="933"/>
      <c r="K26" s="933"/>
      <c r="L26" s="933"/>
      <c r="M26" s="933"/>
      <c r="N26" s="933"/>
      <c r="O26" s="933"/>
      <c r="P26" s="933"/>
      <c r="Q26" s="933"/>
    </row>
    <row r="27" spans="1:17" ht="15" customHeight="1">
      <c r="A27" s="932" t="s">
        <v>2041</v>
      </c>
      <c r="B27" s="933"/>
      <c r="C27" s="933"/>
      <c r="D27" s="933"/>
      <c r="E27" s="933"/>
      <c r="F27" s="933" t="s">
        <v>429</v>
      </c>
      <c r="G27" s="933" t="s">
        <v>429</v>
      </c>
      <c r="H27" s="933"/>
      <c r="I27" s="933"/>
      <c r="J27" s="933"/>
      <c r="K27" s="933"/>
      <c r="L27" s="933"/>
      <c r="M27" s="933"/>
      <c r="N27" s="933"/>
      <c r="O27" s="933"/>
      <c r="P27" s="933"/>
      <c r="Q27" s="933"/>
    </row>
    <row r="28" spans="1:17" ht="15" customHeight="1">
      <c r="A28" s="930" t="s">
        <v>2043</v>
      </c>
      <c r="B28" s="927"/>
      <c r="C28" s="927"/>
      <c r="D28" s="927"/>
      <c r="E28" s="927"/>
      <c r="F28" s="927">
        <v>226.38518518518518</v>
      </c>
      <c r="G28" s="927">
        <v>228.57126603555977</v>
      </c>
      <c r="H28" s="927">
        <v>259.46256605570107</v>
      </c>
      <c r="I28" s="927">
        <v>351.68717163223505</v>
      </c>
      <c r="J28" s="927">
        <v>406.11405603139946</v>
      </c>
      <c r="K28" s="927">
        <v>405.89991939790565</v>
      </c>
      <c r="L28" s="927">
        <v>435.00825904833624</v>
      </c>
      <c r="M28" s="927">
        <v>470.02750779995807</v>
      </c>
      <c r="N28" s="927">
        <v>445.34903937120305</v>
      </c>
      <c r="O28" s="927">
        <v>330.13583050625135</v>
      </c>
      <c r="P28" s="927">
        <v>70.099999999999994</v>
      </c>
      <c r="Q28" s="927">
        <v>94.3</v>
      </c>
    </row>
    <row r="29" spans="1:17" ht="15" customHeight="1">
      <c r="A29" s="935" t="s">
        <v>2044</v>
      </c>
      <c r="B29" s="933"/>
      <c r="C29" s="933"/>
      <c r="D29" s="933"/>
      <c r="E29" s="933"/>
      <c r="F29" s="933" t="s">
        <v>429</v>
      </c>
      <c r="G29" s="933" t="s">
        <v>429</v>
      </c>
      <c r="H29" s="933">
        <v>259.39457272078079</v>
      </c>
      <c r="I29" s="933">
        <v>351.68717163223505</v>
      </c>
      <c r="J29" s="933">
        <v>405.98742239995846</v>
      </c>
      <c r="K29" s="933">
        <v>342.51049784231839</v>
      </c>
      <c r="L29" s="933">
        <v>371.71167129477101</v>
      </c>
      <c r="M29" s="933">
        <v>410.33141607182529</v>
      </c>
      <c r="N29" s="933">
        <v>386.64393872681728</v>
      </c>
      <c r="O29" s="933">
        <v>275.06933187457889</v>
      </c>
      <c r="P29" s="933" t="s">
        <v>429</v>
      </c>
      <c r="Q29" s="933" t="s">
        <v>429</v>
      </c>
    </row>
    <row r="30" spans="1:17" ht="15" customHeight="1">
      <c r="A30" s="930" t="s">
        <v>2045</v>
      </c>
      <c r="B30" s="927"/>
      <c r="C30" s="927"/>
      <c r="D30" s="927"/>
      <c r="E30" s="927"/>
      <c r="F30" s="927">
        <v>-21.30925925925926</v>
      </c>
      <c r="G30" s="927">
        <v>44.508394127256317</v>
      </c>
      <c r="H30" s="927">
        <v>-67.381394905974773</v>
      </c>
      <c r="I30" s="927">
        <v>-28.898629831092755</v>
      </c>
      <c r="J30" s="927">
        <v>22.0342518707401</v>
      </c>
      <c r="K30" s="927">
        <v>39.188547205296516</v>
      </c>
      <c r="L30" s="927">
        <v>-17.316372193721467</v>
      </c>
      <c r="M30" s="927">
        <v>-35.678237412886119</v>
      </c>
      <c r="N30" s="927">
        <v>-11.9499815549751</v>
      </c>
      <c r="O30" s="927">
        <v>-13.8159673986275</v>
      </c>
      <c r="P30" s="927" t="s">
        <v>429</v>
      </c>
      <c r="Q30" s="927" t="s">
        <v>429</v>
      </c>
    </row>
    <row r="32" spans="1:17" s="294" customFormat="1" ht="15" customHeight="1">
      <c r="A32" s="294" t="s">
        <v>2056</v>
      </c>
    </row>
    <row r="34" spans="2:17" ht="15" customHeight="1">
      <c r="B34" s="294"/>
      <c r="C34" s="294"/>
      <c r="D34" s="294"/>
      <c r="E34" s="294"/>
      <c r="F34" s="294"/>
      <c r="G34" s="294"/>
      <c r="H34" s="294"/>
      <c r="I34" s="294"/>
      <c r="J34" s="294"/>
      <c r="K34" s="294"/>
      <c r="L34" s="294"/>
      <c r="M34" s="294"/>
      <c r="N34" s="294"/>
      <c r="O34" s="294"/>
      <c r="P34" s="294"/>
      <c r="Q34" s="294"/>
    </row>
  </sheetData>
  <mergeCells count="1">
    <mergeCell ref="B2:Q2"/>
  </mergeCells>
  <hyperlinks>
    <hyperlink ref="S5" location="'Content Page'!A1" display="Back to Content Page"/>
  </hyperlinks>
  <pageMargins left="0.7" right="0.7" top="0.75" bottom="0.75" header="0.3" footer="0.3"/>
  <pageSetup orientation="portrait" r:id="rId1"/>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4"/>
  <sheetViews>
    <sheetView zoomScale="84" zoomScaleNormal="84" workbookViewId="0">
      <pane xSplit="1" ySplit="3" topLeftCell="B4" activePane="bottomRight" state="frozen"/>
      <selection activeCell="A9" sqref="A9"/>
      <selection pane="topRight" activeCell="A9" sqref="A9"/>
      <selection pane="bottomLeft" activeCell="A9" sqref="A9"/>
      <selection pane="bottomRight" activeCell="A9" sqref="A9"/>
    </sheetView>
  </sheetViews>
  <sheetFormatPr defaultColWidth="9.1796875" defaultRowHeight="14"/>
  <cols>
    <col min="1" max="1" width="39.1796875" style="287" customWidth="1"/>
    <col min="2" max="17" width="11.7265625" style="287" customWidth="1"/>
    <col min="18" max="16384" width="9.1796875" style="287"/>
  </cols>
  <sheetData>
    <row r="1" spans="1:19" s="140" customFormat="1" ht="15" customHeight="1">
      <c r="A1" s="922" t="s">
        <v>2057</v>
      </c>
    </row>
    <row r="2" spans="1:19" s="140" customFormat="1" ht="15" customHeight="1">
      <c r="A2" s="944"/>
      <c r="B2" s="1171" t="s">
        <v>2021</v>
      </c>
      <c r="C2" s="1171"/>
      <c r="D2" s="1171"/>
      <c r="E2" s="1171"/>
      <c r="F2" s="1171"/>
      <c r="G2" s="1171"/>
      <c r="H2" s="1171"/>
      <c r="I2" s="1171"/>
      <c r="J2" s="1171"/>
      <c r="K2" s="1171"/>
      <c r="L2" s="1171"/>
      <c r="M2" s="1171"/>
      <c r="N2" s="1171"/>
      <c r="O2" s="1171"/>
      <c r="P2" s="1171"/>
      <c r="Q2" s="1172"/>
    </row>
    <row r="3" spans="1:19" s="140" customFormat="1" ht="21.75" customHeight="1">
      <c r="A3" s="944" t="s">
        <v>2049</v>
      </c>
      <c r="B3" s="4">
        <v>2000</v>
      </c>
      <c r="C3" s="4">
        <v>2001</v>
      </c>
      <c r="D3" s="4">
        <v>2002</v>
      </c>
      <c r="E3" s="4">
        <v>2003</v>
      </c>
      <c r="F3" s="4">
        <v>2004</v>
      </c>
      <c r="G3" s="4">
        <v>2005</v>
      </c>
      <c r="H3" s="4">
        <v>2006</v>
      </c>
      <c r="I3" s="4">
        <v>2007</v>
      </c>
      <c r="J3" s="4">
        <v>2008</v>
      </c>
      <c r="K3" s="4">
        <v>2009</v>
      </c>
      <c r="L3" s="4">
        <v>2010</v>
      </c>
      <c r="M3" s="4">
        <v>2011</v>
      </c>
      <c r="N3" s="4">
        <v>2012</v>
      </c>
      <c r="O3" s="4">
        <v>2013</v>
      </c>
      <c r="P3" s="4">
        <v>2014</v>
      </c>
      <c r="Q3" s="4">
        <v>2015</v>
      </c>
    </row>
    <row r="4" spans="1:19" s="140" customFormat="1" ht="15" customHeight="1">
      <c r="A4" s="926" t="s">
        <v>2022</v>
      </c>
      <c r="B4" s="927">
        <v>-73.496275698389695</v>
      </c>
      <c r="C4" s="927">
        <v>-59.950937656912544</v>
      </c>
      <c r="D4" s="927">
        <v>-200.69248608638398</v>
      </c>
      <c r="E4" s="927">
        <v>-248.80891033863313</v>
      </c>
      <c r="F4" s="927">
        <v>-378.63364282312432</v>
      </c>
      <c r="G4" s="927">
        <v>-506.79571182030361</v>
      </c>
      <c r="H4" s="927">
        <v>-306.33206798911579</v>
      </c>
      <c r="I4" s="927">
        <v>-459.30764304781155</v>
      </c>
      <c r="J4" s="927">
        <v>-693.33755395526759</v>
      </c>
      <c r="K4" s="927">
        <v>-543.44916036752579</v>
      </c>
      <c r="L4" s="927">
        <v>-970.8610944991849</v>
      </c>
      <c r="M4" s="927">
        <v>-1144.1026740936627</v>
      </c>
      <c r="N4" s="927">
        <v>-684.492308447612</v>
      </c>
      <c r="O4" s="927">
        <v>-1216.5222441234121</v>
      </c>
      <c r="P4" s="927">
        <v>-1148.6312800663613</v>
      </c>
      <c r="Q4" s="927">
        <v>-782</v>
      </c>
    </row>
    <row r="5" spans="1:19" ht="15" customHeight="1">
      <c r="A5" s="930" t="s">
        <v>2023</v>
      </c>
      <c r="B5" s="927">
        <v>-58.842030520458366</v>
      </c>
      <c r="C5" s="927">
        <v>-44.298991263106188</v>
      </c>
      <c r="D5" s="927">
        <v>-150.79173413092479</v>
      </c>
      <c r="E5" s="927">
        <v>-196.72373794569842</v>
      </c>
      <c r="F5" s="927">
        <v>-388.41326072085246</v>
      </c>
      <c r="G5" s="927">
        <v>-608.6992008273445</v>
      </c>
      <c r="H5" s="927">
        <v>-439.39749118249722</v>
      </c>
      <c r="I5" s="927">
        <v>-623.34899196362323</v>
      </c>
      <c r="J5" s="927">
        <v>-868.45560533347498</v>
      </c>
      <c r="K5" s="927">
        <v>-739.78668688644393</v>
      </c>
      <c r="L5" s="927">
        <v>-1261.6406070136159</v>
      </c>
      <c r="M5" s="927">
        <v>-1121.900893154706</v>
      </c>
      <c r="N5" s="927">
        <v>-990.29865972789685</v>
      </c>
      <c r="O5" s="927">
        <v>-1406.0605237422064</v>
      </c>
      <c r="P5" s="927">
        <v>-1232.8735618073592</v>
      </c>
      <c r="Q5" s="927">
        <v>-779</v>
      </c>
    </row>
    <row r="6" spans="1:19" ht="15" customHeight="1">
      <c r="A6" s="932" t="s">
        <v>2024</v>
      </c>
      <c r="B6" s="933">
        <v>403.12882118870368</v>
      </c>
      <c r="C6" s="933">
        <v>427.91201939795729</v>
      </c>
      <c r="D6" s="933">
        <v>422.44660196522642</v>
      </c>
      <c r="E6" s="933">
        <v>567.14430966363295</v>
      </c>
      <c r="F6" s="933">
        <v>517.03569700917444</v>
      </c>
      <c r="G6" s="933">
        <v>541.45992930743239</v>
      </c>
      <c r="H6" s="933">
        <v>717.24844661864415</v>
      </c>
      <c r="I6" s="933">
        <v>752.78346347526087</v>
      </c>
      <c r="J6" s="933">
        <v>940.47320159486605</v>
      </c>
      <c r="K6" s="933">
        <v>1263.5645245357705</v>
      </c>
      <c r="L6" s="933">
        <v>1134.71379</v>
      </c>
      <c r="M6" s="933">
        <v>1497.5632350000001</v>
      </c>
      <c r="N6" s="933">
        <v>1266.954444</v>
      </c>
      <c r="O6" s="933">
        <v>1276.4000000000001</v>
      </c>
      <c r="P6" s="933">
        <v>1528</v>
      </c>
      <c r="Q6" s="933">
        <v>1440.6</v>
      </c>
      <c r="S6" s="945" t="s">
        <v>13</v>
      </c>
    </row>
    <row r="7" spans="1:19" ht="15" customHeight="1">
      <c r="A7" s="932" t="s">
        <v>2025</v>
      </c>
      <c r="B7" s="933">
        <v>461.97085170916205</v>
      </c>
      <c r="C7" s="933">
        <v>472.21101066106348</v>
      </c>
      <c r="D7" s="933">
        <v>573.23833609615122</v>
      </c>
      <c r="E7" s="933">
        <v>763.86804760933137</v>
      </c>
      <c r="F7" s="933">
        <v>905.4489577300269</v>
      </c>
      <c r="G7" s="933">
        <v>1150.1591301347769</v>
      </c>
      <c r="H7" s="933">
        <v>-1159.857244423579</v>
      </c>
      <c r="I7" s="933">
        <v>-1375.6938871429434</v>
      </c>
      <c r="J7" s="933">
        <v>-1808.022924098201</v>
      </c>
      <c r="K7" s="933">
        <v>-1997.320159367024</v>
      </c>
      <c r="L7" s="933">
        <v>-2389.5523872679041</v>
      </c>
      <c r="M7" s="933">
        <v>-2616.5979664014149</v>
      </c>
      <c r="N7" s="933">
        <v>-2266.1953050397883</v>
      </c>
      <c r="O7" s="933">
        <v>-2682.4</v>
      </c>
      <c r="P7" s="933">
        <v>-2761</v>
      </c>
      <c r="Q7" s="933">
        <v>-2220</v>
      </c>
    </row>
    <row r="8" spans="1:19" ht="15" customHeight="1">
      <c r="A8" s="930" t="s">
        <v>2026</v>
      </c>
      <c r="B8" s="927">
        <v>-132.83109031312861</v>
      </c>
      <c r="C8" s="927">
        <v>-127.7670825833623</v>
      </c>
      <c r="D8" s="927">
        <v>-172.47939362294241</v>
      </c>
      <c r="E8" s="927">
        <v>-95.780358033279782</v>
      </c>
      <c r="F8" s="927">
        <v>-94.798892938058501</v>
      </c>
      <c r="G8" s="927">
        <v>-92.062331827114605</v>
      </c>
      <c r="H8" s="927">
        <v>-94.744399314832251</v>
      </c>
      <c r="I8" s="927">
        <v>-78.571886556121967</v>
      </c>
      <c r="J8" s="927">
        <v>-113.91718767486411</v>
      </c>
      <c r="K8" s="927">
        <v>-150.07689999276175</v>
      </c>
      <c r="L8" s="927">
        <v>-159.81188094056881</v>
      </c>
      <c r="M8" s="927">
        <v>-163.48202192453329</v>
      </c>
      <c r="N8" s="927">
        <v>-122.17684799284136</v>
      </c>
      <c r="O8" s="927">
        <v>-132.32374759318384</v>
      </c>
      <c r="P8" s="927">
        <v>-159.55277022624497</v>
      </c>
      <c r="Q8" s="927">
        <v>-176</v>
      </c>
    </row>
    <row r="9" spans="1:19" ht="15" customHeight="1">
      <c r="A9" s="932" t="s">
        <v>2027</v>
      </c>
      <c r="B9" s="933">
        <v>34.289499907851599</v>
      </c>
      <c r="C9" s="933">
        <v>43.641702786727691</v>
      </c>
      <c r="D9" s="933">
        <v>49.414522619663131</v>
      </c>
      <c r="E9" s="933">
        <v>51.882293517579591</v>
      </c>
      <c r="F9" s="933">
        <v>54.702260617732023</v>
      </c>
      <c r="G9" s="933">
        <v>67.331843630758982</v>
      </c>
      <c r="H9" s="933">
        <v>64.510042965996305</v>
      </c>
      <c r="I9" s="933">
        <v>73.991042921121988</v>
      </c>
      <c r="J9" s="933">
        <v>74.400519761837486</v>
      </c>
      <c r="K9" s="933">
        <v>79.090652790193914</v>
      </c>
      <c r="L9" s="933">
        <v>80.092168686604069</v>
      </c>
      <c r="M9" s="933">
        <v>86.302171126438523</v>
      </c>
      <c r="N9" s="933">
        <v>105.26695201915918</v>
      </c>
      <c r="O9" s="933">
        <v>109.58922799155351</v>
      </c>
      <c r="P9" s="933">
        <v>109.52331232506801</v>
      </c>
      <c r="Q9" s="933">
        <v>116.4</v>
      </c>
    </row>
    <row r="10" spans="1:19" ht="15" customHeight="1">
      <c r="A10" s="932" t="s">
        <v>2028</v>
      </c>
      <c r="B10" s="933">
        <v>167.1205902209802</v>
      </c>
      <c r="C10" s="933">
        <v>171.40878537008999</v>
      </c>
      <c r="D10" s="933">
        <v>221.89391624260554</v>
      </c>
      <c r="E10" s="933">
        <v>147.66265155085938</v>
      </c>
      <c r="F10" s="933">
        <v>149.50115355579052</v>
      </c>
      <c r="G10" s="933">
        <v>159.39417545787401</v>
      </c>
      <c r="H10" s="933">
        <v>-159.25444228082856</v>
      </c>
      <c r="I10" s="933">
        <v>-152.56292947724396</v>
      </c>
      <c r="J10" s="933">
        <v>-188.3177074367016</v>
      </c>
      <c r="K10" s="933">
        <v>-229.16755278295568</v>
      </c>
      <c r="L10" s="933">
        <v>-239.9040496271729</v>
      </c>
      <c r="M10" s="933">
        <v>-249.78419305097182</v>
      </c>
      <c r="N10" s="933">
        <v>-227.44380001200054</v>
      </c>
      <c r="O10" s="933">
        <v>-241.91297558473735</v>
      </c>
      <c r="P10" s="933">
        <v>-269.07608255131316</v>
      </c>
      <c r="Q10" s="933">
        <v>-292</v>
      </c>
    </row>
    <row r="11" spans="1:19" ht="15" customHeight="1">
      <c r="A11" s="930" t="s">
        <v>2029</v>
      </c>
      <c r="B11" s="927">
        <v>-17.280095425267604</v>
      </c>
      <c r="C11" s="927">
        <v>-30.406502366554164</v>
      </c>
      <c r="D11" s="927">
        <v>-38.494502298967483</v>
      </c>
      <c r="E11" s="927">
        <v>-88.219801431428564</v>
      </c>
      <c r="F11" s="927">
        <v>-100.82419543142858</v>
      </c>
      <c r="G11" s="927">
        <v>-80.052922431428584</v>
      </c>
      <c r="H11" s="927">
        <v>-73.058279431428574</v>
      </c>
      <c r="I11" s="927">
        <v>-79.126094949321796</v>
      </c>
      <c r="J11" s="927">
        <v>-148.11390073929434</v>
      </c>
      <c r="K11" s="927">
        <v>-122.17129065080675</v>
      </c>
      <c r="L11" s="927">
        <v>-190.48970369208709</v>
      </c>
      <c r="M11" s="927">
        <v>-377.52404905368667</v>
      </c>
      <c r="N11" s="927">
        <v>-41.863928856414866</v>
      </c>
      <c r="O11" s="927">
        <v>-262.84849219468413</v>
      </c>
      <c r="P11" s="927">
        <v>-299.76369962535045</v>
      </c>
      <c r="Q11" s="927">
        <v>-219.8</v>
      </c>
    </row>
    <row r="12" spans="1:19" ht="15" customHeight="1">
      <c r="A12" s="932" t="s">
        <v>2030</v>
      </c>
      <c r="B12" s="933">
        <v>33.25322880445917</v>
      </c>
      <c r="C12" s="933">
        <v>12.177211989946159</v>
      </c>
      <c r="D12" s="933">
        <v>6.027343760187569</v>
      </c>
      <c r="E12" s="933">
        <v>2.6927801485714284</v>
      </c>
      <c r="F12" s="933">
        <v>1.4827801485714285</v>
      </c>
      <c r="G12" s="933">
        <v>0.58278014857142857</v>
      </c>
      <c r="H12" s="933">
        <v>7.1927801485714289</v>
      </c>
      <c r="I12" s="933">
        <v>1.5928557653159618</v>
      </c>
      <c r="J12" s="933">
        <v>1.6661431095620094</v>
      </c>
      <c r="K12" s="933">
        <v>0.35781760069816826</v>
      </c>
      <c r="L12" s="933">
        <v>1.7820911416091918</v>
      </c>
      <c r="M12" s="933">
        <v>1.7684893805281463</v>
      </c>
      <c r="N12" s="933">
        <v>2.8772777263494254</v>
      </c>
      <c r="O12" s="933">
        <v>2.1774492078168315</v>
      </c>
      <c r="P12" s="933">
        <v>3.392741109007078</v>
      </c>
      <c r="Q12" s="933">
        <v>3.4</v>
      </c>
    </row>
    <row r="13" spans="1:19" ht="15" customHeight="1">
      <c r="A13" s="932" t="s">
        <v>2031</v>
      </c>
      <c r="B13" s="933">
        <v>50.533324229726773</v>
      </c>
      <c r="C13" s="933">
        <v>42.583714356500323</v>
      </c>
      <c r="D13" s="933">
        <v>44.521846059155052</v>
      </c>
      <c r="E13" s="933">
        <v>90.912581579999994</v>
      </c>
      <c r="F13" s="933">
        <v>102.30697558</v>
      </c>
      <c r="G13" s="933">
        <v>80.635702580000014</v>
      </c>
      <c r="H13" s="933">
        <v>-80.251059580000003</v>
      </c>
      <c r="I13" s="933">
        <v>-80.718950714637757</v>
      </c>
      <c r="J13" s="933">
        <v>-149.78004384885634</v>
      </c>
      <c r="K13" s="933">
        <v>-122.52910825150492</v>
      </c>
      <c r="L13" s="933">
        <v>-192.27179483369628</v>
      </c>
      <c r="M13" s="933">
        <v>-379.2925384342148</v>
      </c>
      <c r="N13" s="933">
        <v>-44.741206582764292</v>
      </c>
      <c r="O13" s="933">
        <v>-265.02594140250096</v>
      </c>
      <c r="P13" s="933">
        <v>-303.15644073435755</v>
      </c>
      <c r="Q13" s="933">
        <v>-223.2</v>
      </c>
    </row>
    <row r="14" spans="1:19" ht="15" customHeight="1">
      <c r="A14" s="930" t="s">
        <v>2032</v>
      </c>
      <c r="B14" s="927">
        <v>135.45694056046489</v>
      </c>
      <c r="C14" s="927">
        <v>142.5216385561101</v>
      </c>
      <c r="D14" s="927">
        <v>161.07314396645066</v>
      </c>
      <c r="E14" s="927">
        <v>131.9149870717736</v>
      </c>
      <c r="F14" s="927">
        <v>205.40270626721522</v>
      </c>
      <c r="G14" s="927">
        <v>274.01874326558408</v>
      </c>
      <c r="H14" s="927">
        <v>300.8681019396422</v>
      </c>
      <c r="I14" s="927">
        <v>321.73933042125526</v>
      </c>
      <c r="J14" s="927">
        <v>437.1491397923657</v>
      </c>
      <c r="K14" s="927">
        <v>468.58571716248701</v>
      </c>
      <c r="L14" s="927">
        <v>641.08109714708655</v>
      </c>
      <c r="M14" s="927">
        <v>518.80429003926292</v>
      </c>
      <c r="N14" s="927">
        <v>469.84712812954115</v>
      </c>
      <c r="O14" s="927">
        <v>584.71051940666246</v>
      </c>
      <c r="P14" s="927">
        <v>543.55875159259324</v>
      </c>
      <c r="Q14" s="927">
        <v>393.2</v>
      </c>
    </row>
    <row r="15" spans="1:19" ht="5.25" customHeight="1">
      <c r="A15" s="932"/>
      <c r="B15" s="933"/>
      <c r="C15" s="933"/>
      <c r="D15" s="933"/>
      <c r="E15" s="933"/>
      <c r="F15" s="933"/>
      <c r="G15" s="933"/>
      <c r="H15" s="933"/>
      <c r="I15" s="933"/>
      <c r="J15" s="933"/>
      <c r="K15" s="933"/>
      <c r="L15" s="933"/>
      <c r="M15" s="933"/>
      <c r="N15" s="933"/>
      <c r="O15" s="933"/>
      <c r="P15" s="933"/>
      <c r="Q15" s="933"/>
    </row>
    <row r="16" spans="1:19" s="140" customFormat="1" ht="15" customHeight="1">
      <c r="A16" s="926" t="s">
        <v>2033</v>
      </c>
      <c r="B16" s="927"/>
      <c r="C16" s="927"/>
      <c r="D16" s="927"/>
      <c r="E16" s="927"/>
      <c r="F16" s="927"/>
      <c r="G16" s="927">
        <v>472.96026929808158</v>
      </c>
      <c r="H16" s="927">
        <v>295.15332739756423</v>
      </c>
      <c r="I16" s="927">
        <v>352.61658697075586</v>
      </c>
      <c r="J16" s="927">
        <v>858.44468154005233</v>
      </c>
      <c r="K16" s="927">
        <v>631.74958383854016</v>
      </c>
      <c r="L16" s="927">
        <v>716.34808589765839</v>
      </c>
      <c r="M16" s="927">
        <v>1220.2229205770602</v>
      </c>
      <c r="N16" s="927">
        <v>497.66852243773411</v>
      </c>
      <c r="O16" s="927">
        <v>1342.8688197240654</v>
      </c>
      <c r="P16" s="927">
        <v>1197.5211754862466</v>
      </c>
      <c r="Q16" s="927">
        <v>818.9</v>
      </c>
    </row>
    <row r="17" spans="1:18" ht="15" customHeight="1">
      <c r="A17" s="930" t="s">
        <v>2034</v>
      </c>
      <c r="B17" s="927">
        <v>0</v>
      </c>
      <c r="C17" s="927">
        <v>0</v>
      </c>
      <c r="D17" s="927">
        <v>0</v>
      </c>
      <c r="E17" s="927">
        <v>158.33990219780216</v>
      </c>
      <c r="F17" s="927">
        <v>268.15796218040629</v>
      </c>
      <c r="G17" s="927">
        <v>363.40799059537886</v>
      </c>
      <c r="H17" s="927">
        <v>2480.7273061099845</v>
      </c>
      <c r="I17" s="927">
        <v>190.75446443210254</v>
      </c>
      <c r="J17" s="927">
        <v>438.73990911918406</v>
      </c>
      <c r="K17" s="927">
        <v>408.66948915729057</v>
      </c>
      <c r="L17" s="927">
        <v>710.04726939107411</v>
      </c>
      <c r="M17" s="927">
        <v>458.26620815932159</v>
      </c>
      <c r="N17" s="927">
        <v>359.63596334085167</v>
      </c>
      <c r="O17" s="927">
        <v>603.13633896792533</v>
      </c>
      <c r="P17" s="927">
        <v>457.35072044304275</v>
      </c>
      <c r="Q17" s="927">
        <v>228.2</v>
      </c>
    </row>
    <row r="18" spans="1:18" ht="15" customHeight="1">
      <c r="A18" s="930" t="s">
        <v>2035</v>
      </c>
      <c r="B18" s="927"/>
      <c r="C18" s="927"/>
      <c r="D18" s="927"/>
      <c r="E18" s="927"/>
      <c r="F18" s="927"/>
      <c r="G18" s="927">
        <v>140.41224491891896</v>
      </c>
      <c r="H18" s="927">
        <v>-2185.5739787124203</v>
      </c>
      <c r="I18" s="927">
        <v>161.86212253865332</v>
      </c>
      <c r="J18" s="927">
        <v>419.70477242086827</v>
      </c>
      <c r="K18" s="927">
        <v>223.08009468124962</v>
      </c>
      <c r="L18" s="927">
        <v>6.30081650658434</v>
      </c>
      <c r="M18" s="927">
        <v>761.95671241773857</v>
      </c>
      <c r="N18" s="927">
        <v>138.03255909688244</v>
      </c>
      <c r="O18" s="927">
        <v>739.73248075614003</v>
      </c>
      <c r="P18" s="927">
        <v>740.1704550432039</v>
      </c>
      <c r="Q18" s="927">
        <v>590.70000000000005</v>
      </c>
    </row>
    <row r="19" spans="1:18" ht="15" customHeight="1">
      <c r="A19" s="930" t="s">
        <v>2036</v>
      </c>
      <c r="B19" s="927">
        <v>26</v>
      </c>
      <c r="C19" s="927">
        <v>19.3</v>
      </c>
      <c r="D19" s="927">
        <v>5.9</v>
      </c>
      <c r="E19" s="927">
        <v>64.53</v>
      </c>
      <c r="F19" s="927">
        <v>105.88000000000001</v>
      </c>
      <c r="G19" s="927">
        <v>136.69999999999999</v>
      </c>
      <c r="H19" s="927">
        <v>29.649999999999995</v>
      </c>
      <c r="I19" s="927">
        <v>110.71</v>
      </c>
      <c r="J19" s="927">
        <v>176.86999999999998</v>
      </c>
      <c r="K19" s="927">
        <v>50.459999999999994</v>
      </c>
      <c r="L19" s="927">
        <v>54.709999999999994</v>
      </c>
      <c r="M19" s="927">
        <v>811.74093248833276</v>
      </c>
      <c r="N19" s="927">
        <v>-4.3436766517065264</v>
      </c>
      <c r="O19" s="927">
        <v>449.66995028188086</v>
      </c>
      <c r="P19" s="927">
        <v>603.51593784654369</v>
      </c>
      <c r="Q19" s="927">
        <v>292.89999999999998</v>
      </c>
    </row>
    <row r="20" spans="1:18" ht="15" customHeight="1">
      <c r="A20" s="932" t="s">
        <v>2037</v>
      </c>
      <c r="B20" s="933">
        <v>0</v>
      </c>
      <c r="C20" s="933">
        <v>0</v>
      </c>
      <c r="D20" s="933">
        <v>0</v>
      </c>
      <c r="E20" s="933">
        <v>-1.3099999999999998</v>
      </c>
      <c r="F20" s="933">
        <v>-1.83</v>
      </c>
      <c r="G20" s="933">
        <v>-3.0199999999999996</v>
      </c>
      <c r="H20" s="933">
        <v>-5.91</v>
      </c>
      <c r="I20" s="933">
        <v>-13.64</v>
      </c>
      <c r="J20" s="933">
        <v>-18.55</v>
      </c>
      <c r="K20" s="933">
        <v>1.3300000000000005</v>
      </c>
      <c r="L20" s="933">
        <v>-42.3</v>
      </c>
      <c r="M20" s="933">
        <v>-0.94506751166720426</v>
      </c>
      <c r="N20" s="933">
        <v>4.5423233482934977</v>
      </c>
      <c r="O20" s="933">
        <v>4.145805327285002</v>
      </c>
      <c r="P20" s="933">
        <v>4.7414636636993857</v>
      </c>
      <c r="Q20" s="933">
        <v>5.0999999999999996</v>
      </c>
    </row>
    <row r="21" spans="1:18" ht="15" customHeight="1">
      <c r="A21" s="932" t="s">
        <v>2038</v>
      </c>
      <c r="B21" s="933">
        <v>26</v>
      </c>
      <c r="C21" s="933">
        <v>19.3</v>
      </c>
      <c r="D21" s="933">
        <v>5.9</v>
      </c>
      <c r="E21" s="933">
        <v>65.84</v>
      </c>
      <c r="F21" s="933">
        <v>107.71000000000001</v>
      </c>
      <c r="G21" s="933">
        <v>139.72</v>
      </c>
      <c r="H21" s="933">
        <v>35.559999999999995</v>
      </c>
      <c r="I21" s="933">
        <v>124.35</v>
      </c>
      <c r="J21" s="933">
        <v>195.42</v>
      </c>
      <c r="K21" s="933">
        <v>49.129999999999995</v>
      </c>
      <c r="L21" s="933">
        <v>97.009999999999991</v>
      </c>
      <c r="M21" s="933">
        <v>812.68599999999992</v>
      </c>
      <c r="N21" s="933">
        <v>-8.8860000000000241</v>
      </c>
      <c r="O21" s="933">
        <v>445.52414495459584</v>
      </c>
      <c r="P21" s="933">
        <v>598.7744741828443</v>
      </c>
      <c r="Q21" s="933">
        <v>287.7</v>
      </c>
    </row>
    <row r="22" spans="1:18" ht="15" customHeight="1">
      <c r="A22" s="930" t="s">
        <v>2039</v>
      </c>
      <c r="B22" s="927">
        <v>0</v>
      </c>
      <c r="C22" s="927">
        <v>0</v>
      </c>
      <c r="D22" s="927">
        <v>0</v>
      </c>
      <c r="E22" s="927">
        <v>8.900000000000001E-2</v>
      </c>
      <c r="F22" s="927">
        <v>-0.08</v>
      </c>
      <c r="G22" s="927">
        <v>-3.9719999999999995</v>
      </c>
      <c r="H22" s="927">
        <v>-2.5220000000000002</v>
      </c>
      <c r="I22" s="927">
        <v>-1.792</v>
      </c>
      <c r="J22" s="927">
        <v>-1.55</v>
      </c>
      <c r="K22" s="927">
        <v>-0.37000000000000005</v>
      </c>
      <c r="L22" s="927">
        <v>1.0900000000000001</v>
      </c>
      <c r="M22" s="927">
        <v>-0.98302434412902462</v>
      </c>
      <c r="N22" s="927">
        <v>8.3244654015559654</v>
      </c>
      <c r="O22" s="927">
        <v>7.597788700255351</v>
      </c>
      <c r="P22" s="927">
        <v>8.6894188710781286</v>
      </c>
      <c r="Q22" s="927">
        <v>9.4</v>
      </c>
    </row>
    <row r="23" spans="1:18" ht="15" customHeight="1">
      <c r="A23" s="932" t="s">
        <v>2040</v>
      </c>
      <c r="B23" s="933">
        <v>0</v>
      </c>
      <c r="C23" s="933">
        <v>0</v>
      </c>
      <c r="D23" s="933">
        <v>0</v>
      </c>
      <c r="E23" s="933">
        <v>-1.0999999999999999E-2</v>
      </c>
      <c r="F23" s="933">
        <v>0</v>
      </c>
      <c r="G23" s="933">
        <v>-5.1999999999999998E-2</v>
      </c>
      <c r="H23" s="933">
        <v>-5.1999999999999998E-2</v>
      </c>
      <c r="I23" s="933">
        <v>-5.1999999999999998E-2</v>
      </c>
      <c r="J23" s="933">
        <v>-0.1</v>
      </c>
      <c r="K23" s="933">
        <v>-0.10000000000000002</v>
      </c>
      <c r="L23" s="933">
        <v>0.1</v>
      </c>
      <c r="M23" s="933">
        <v>0.11392605148583167</v>
      </c>
      <c r="N23" s="933">
        <v>0.11453870368437535</v>
      </c>
      <c r="O23" s="933">
        <v>0.10454015082246393</v>
      </c>
      <c r="P23" s="933">
        <v>0.11956020299847796</v>
      </c>
      <c r="Q23" s="933">
        <v>0.1</v>
      </c>
    </row>
    <row r="24" spans="1:18" ht="15" customHeight="1">
      <c r="A24" s="932" t="s">
        <v>2041</v>
      </c>
      <c r="B24" s="933">
        <v>0</v>
      </c>
      <c r="C24" s="933">
        <v>0</v>
      </c>
      <c r="D24" s="933">
        <v>0</v>
      </c>
      <c r="E24" s="933">
        <v>0.1</v>
      </c>
      <c r="F24" s="933">
        <v>-0.08</v>
      </c>
      <c r="G24" s="933">
        <v>-3.9199999999999995</v>
      </c>
      <c r="H24" s="933">
        <v>-2.4700000000000002</v>
      </c>
      <c r="I24" s="933">
        <v>-1.74</v>
      </c>
      <c r="J24" s="933">
        <v>-1.45</v>
      </c>
      <c r="K24" s="933">
        <v>-0.27</v>
      </c>
      <c r="L24" s="933">
        <v>0.9900000000000001</v>
      </c>
      <c r="M24" s="933">
        <v>-1.0969503956148563</v>
      </c>
      <c r="N24" s="933">
        <v>8.2099266978715892</v>
      </c>
      <c r="O24" s="933">
        <v>7.4932485494328871</v>
      </c>
      <c r="P24" s="933">
        <v>8.5698586680796502</v>
      </c>
      <c r="Q24" s="933">
        <v>9.1999999999999993</v>
      </c>
    </row>
    <row r="25" spans="1:18" ht="15" customHeight="1">
      <c r="A25" s="930" t="s">
        <v>2042</v>
      </c>
      <c r="B25" s="927">
        <v>162.75180367051004</v>
      </c>
      <c r="C25" s="927">
        <v>194.06989187961324</v>
      </c>
      <c r="D25" s="927">
        <v>128.09980914527441</v>
      </c>
      <c r="E25" s="927">
        <v>-32.261999133333319</v>
      </c>
      <c r="F25" s="927">
        <v>-84.580013798165169</v>
      </c>
      <c r="G25" s="927">
        <v>-7.6842449189189352</v>
      </c>
      <c r="H25" s="927">
        <v>-2237.8410925300082</v>
      </c>
      <c r="I25" s="927">
        <v>171.02335054416756</v>
      </c>
      <c r="J25" s="927">
        <v>250.40480146889433</v>
      </c>
      <c r="K25" s="927">
        <v>81.160208034426716</v>
      </c>
      <c r="L25" s="927">
        <v>85.9307913814404</v>
      </c>
      <c r="M25" s="927">
        <v>-157.52139684000036</v>
      </c>
      <c r="N25" s="927">
        <v>159.36179900953007</v>
      </c>
      <c r="O25" s="927">
        <v>468.26474616209413</v>
      </c>
      <c r="P25" s="927">
        <v>307.76510233115687</v>
      </c>
      <c r="Q25" s="927">
        <v>378.8</v>
      </c>
      <c r="R25" s="140"/>
    </row>
    <row r="26" spans="1:18" ht="15" customHeight="1">
      <c r="A26" s="932" t="s">
        <v>2040</v>
      </c>
      <c r="B26" s="933">
        <v>0</v>
      </c>
      <c r="C26" s="933">
        <v>0</v>
      </c>
      <c r="D26" s="933">
        <v>0</v>
      </c>
      <c r="E26" s="933">
        <v>-19.663843097435898</v>
      </c>
      <c r="F26" s="933">
        <v>-39.99579593119266</v>
      </c>
      <c r="G26" s="933">
        <v>-32.768371824324319</v>
      </c>
      <c r="H26" s="933">
        <v>-29.639300893843085</v>
      </c>
      <c r="I26" s="933">
        <v>19.761843679687999</v>
      </c>
      <c r="J26" s="933">
        <v>38.361490344484544</v>
      </c>
      <c r="K26" s="933">
        <v>-40.480678603153372</v>
      </c>
      <c r="L26" s="933">
        <v>-32.402812547554028</v>
      </c>
      <c r="M26" s="933">
        <v>-29.081069774961112</v>
      </c>
      <c r="N26" s="933">
        <v>2.8535178818173801</v>
      </c>
      <c r="O26" s="933">
        <v>-30.13963236004416</v>
      </c>
      <c r="P26" s="933">
        <v>-100.03267865509537</v>
      </c>
      <c r="Q26" s="933">
        <v>-64.2</v>
      </c>
    </row>
    <row r="27" spans="1:18" ht="15" customHeight="1">
      <c r="A27" s="932" t="s">
        <v>2041</v>
      </c>
      <c r="B27" s="933">
        <v>162.75180367051004</v>
      </c>
      <c r="C27" s="933">
        <v>194.06989187961324</v>
      </c>
      <c r="D27" s="933">
        <v>128.09980914527441</v>
      </c>
      <c r="E27" s="933">
        <v>-12.598156035897423</v>
      </c>
      <c r="F27" s="933">
        <v>-44.584217866972502</v>
      </c>
      <c r="G27" s="933">
        <v>-25.084126905405402</v>
      </c>
      <c r="H27" s="933">
        <v>-2208.2017916361651</v>
      </c>
      <c r="I27" s="933">
        <v>151.26150686447954</v>
      </c>
      <c r="J27" s="933">
        <v>212.0433111244098</v>
      </c>
      <c r="K27" s="933">
        <v>121.6408866375801</v>
      </c>
      <c r="L27" s="933">
        <v>118.33360392899442</v>
      </c>
      <c r="M27" s="933">
        <v>-128.44032706503924</v>
      </c>
      <c r="N27" s="933">
        <v>156.50828112771271</v>
      </c>
      <c r="O27" s="933">
        <v>498.4043785221383</v>
      </c>
      <c r="P27" s="933">
        <v>407.79778098625223</v>
      </c>
      <c r="Q27" s="933">
        <v>443</v>
      </c>
    </row>
    <row r="28" spans="1:18" ht="15" customHeight="1">
      <c r="A28" s="930" t="s">
        <v>2043</v>
      </c>
      <c r="B28" s="927">
        <v>-90.422512503400867</v>
      </c>
      <c r="C28" s="927">
        <v>75.439109218765793</v>
      </c>
      <c r="D28" s="927">
        <v>-106.24411566036309</v>
      </c>
      <c r="E28" s="927">
        <v>39.409999999999997</v>
      </c>
      <c r="F28" s="927">
        <v>-6.03</v>
      </c>
      <c r="G28" s="927">
        <v>30.859966216216215</v>
      </c>
      <c r="H28" s="927">
        <v>25.139113817587788</v>
      </c>
      <c r="I28" s="927">
        <v>-118.07922800551424</v>
      </c>
      <c r="J28" s="927">
        <v>-6.0200290480260215</v>
      </c>
      <c r="K28" s="927">
        <v>91.829886646822899</v>
      </c>
      <c r="L28" s="927">
        <v>-135.42997487485604</v>
      </c>
      <c r="M28" s="927">
        <v>108.72020111353524</v>
      </c>
      <c r="N28" s="927">
        <v>-25.310028662497086</v>
      </c>
      <c r="O28" s="927">
        <v>-185.80000438809031</v>
      </c>
      <c r="P28" s="927">
        <v>-179.80000400557483</v>
      </c>
      <c r="Q28" s="927">
        <v>-90.3</v>
      </c>
    </row>
    <row r="29" spans="1:18" ht="15" customHeight="1">
      <c r="A29" s="935" t="s">
        <v>2044</v>
      </c>
      <c r="B29" s="933"/>
      <c r="C29" s="933"/>
      <c r="D29" s="933"/>
      <c r="E29" s="933">
        <v>42.190051282051279</v>
      </c>
      <c r="F29" s="933">
        <v>-5.14</v>
      </c>
      <c r="G29" s="933">
        <v>30.820016891891893</v>
      </c>
      <c r="H29" s="933">
        <v>25.489084645278545</v>
      </c>
      <c r="I29" s="933">
        <v>-82.979478718009148</v>
      </c>
      <c r="J29" s="933">
        <v>-23.460016979076453</v>
      </c>
      <c r="K29" s="933">
        <v>111.28998210660384</v>
      </c>
      <c r="L29" s="933">
        <v>-137.78998409826249</v>
      </c>
      <c r="M29" s="933">
        <v>88.119990928169628</v>
      </c>
      <c r="N29" s="933">
        <v>-17.489984183439979</v>
      </c>
      <c r="O29" s="933">
        <v>-177.90000625709172</v>
      </c>
      <c r="P29" s="933">
        <v>-181.59999151760627</v>
      </c>
      <c r="Q29" s="933" t="s">
        <v>429</v>
      </c>
    </row>
    <row r="30" spans="1:18" ht="15" customHeight="1">
      <c r="A30" s="930" t="s">
        <v>2045</v>
      </c>
      <c r="B30" s="927">
        <v>-24.833015468719481</v>
      </c>
      <c r="C30" s="927">
        <v>-228.8580634414665</v>
      </c>
      <c r="D30" s="927">
        <v>172.93679260147266</v>
      </c>
      <c r="E30" s="927">
        <v>18.702007274164288</v>
      </c>
      <c r="F30" s="927">
        <v>95.285694440883162</v>
      </c>
      <c r="G30" s="927">
        <v>33.835442522221996</v>
      </c>
      <c r="H30" s="927">
        <v>11.178740591551559</v>
      </c>
      <c r="I30" s="927">
        <v>106.69105607705569</v>
      </c>
      <c r="J30" s="927">
        <v>-165.10712758478473</v>
      </c>
      <c r="K30" s="927">
        <v>-88.300423471014369</v>
      </c>
      <c r="L30" s="927">
        <v>254.51300860152651</v>
      </c>
      <c r="M30" s="927">
        <v>-76.120246483397523</v>
      </c>
      <c r="N30" s="927">
        <v>186.82378600987789</v>
      </c>
      <c r="O30" s="927">
        <v>-126.3465756006533</v>
      </c>
      <c r="P30" s="927">
        <v>-48.889895419885306</v>
      </c>
      <c r="Q30" s="927">
        <v>-37</v>
      </c>
    </row>
    <row r="31" spans="1:18" ht="15" customHeight="1"/>
    <row r="32" spans="1:18" s="294" customFormat="1" ht="15" customHeight="1">
      <c r="A32" s="289" t="s">
        <v>1963</v>
      </c>
    </row>
    <row r="34" spans="2:17">
      <c r="B34" s="294"/>
      <c r="C34" s="294"/>
      <c r="D34" s="294"/>
      <c r="E34" s="294"/>
      <c r="F34" s="294"/>
      <c r="G34" s="294"/>
      <c r="H34" s="294"/>
      <c r="I34" s="294"/>
      <c r="J34" s="294"/>
      <c r="K34" s="294"/>
      <c r="L34" s="294"/>
      <c r="M34" s="294"/>
      <c r="N34" s="294"/>
      <c r="O34" s="294"/>
      <c r="P34" s="294"/>
      <c r="Q34" s="294"/>
    </row>
  </sheetData>
  <mergeCells count="1">
    <mergeCell ref="B2:Q2"/>
  </mergeCells>
  <hyperlinks>
    <hyperlink ref="S6" location="'Content Page'!A1" display="Back to Content Page"/>
  </hyperlinks>
  <pageMargins left="0.7" right="0.7" top="0.75" bottom="0.75" header="0.3" footer="0.3"/>
  <pageSetup orientation="portrait" r:id="rId1"/>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3"/>
  <sheetViews>
    <sheetView zoomScale="89" zoomScaleNormal="89" workbookViewId="0">
      <pane xSplit="1" ySplit="3" topLeftCell="C4" activePane="bottomRight" state="frozen"/>
      <selection activeCell="A9" sqref="A9"/>
      <selection pane="topRight" activeCell="A9" sqref="A9"/>
      <selection pane="bottomLeft" activeCell="A9" sqref="A9"/>
      <selection pane="bottomRight" activeCell="A9" sqref="A9"/>
    </sheetView>
  </sheetViews>
  <sheetFormatPr defaultColWidth="9.1796875" defaultRowHeight="15" customHeight="1"/>
  <cols>
    <col min="1" max="1" width="39.26953125" style="287" customWidth="1"/>
    <col min="2" max="17" width="11.7265625" style="287" customWidth="1"/>
    <col min="18" max="16384" width="9.1796875" style="287"/>
  </cols>
  <sheetData>
    <row r="1" spans="1:19" s="140" customFormat="1" ht="15" customHeight="1">
      <c r="A1" s="922" t="s">
        <v>2058</v>
      </c>
    </row>
    <row r="2" spans="1:19" s="140" customFormat="1" ht="15" customHeight="1">
      <c r="A2" s="944"/>
      <c r="B2" s="1174"/>
      <c r="C2" s="1174"/>
      <c r="D2" s="1174"/>
      <c r="E2" s="1174"/>
      <c r="F2" s="1174"/>
      <c r="G2" s="1174"/>
      <c r="H2" s="1174"/>
      <c r="I2" s="1174"/>
      <c r="J2" s="1174"/>
      <c r="K2" s="1174"/>
      <c r="L2" s="1174"/>
      <c r="M2" s="1174"/>
      <c r="N2" s="1174"/>
      <c r="O2" s="1174"/>
      <c r="P2" s="1174"/>
      <c r="Q2" s="1175"/>
    </row>
    <row r="3" spans="1:19" s="140" customFormat="1" ht="24.75" customHeight="1">
      <c r="A3" s="944" t="s">
        <v>2049</v>
      </c>
      <c r="B3" s="4">
        <v>2000</v>
      </c>
      <c r="C3" s="4">
        <v>2001</v>
      </c>
      <c r="D3" s="4">
        <v>2002</v>
      </c>
      <c r="E3" s="4">
        <v>2003</v>
      </c>
      <c r="F3" s="4">
        <v>2004</v>
      </c>
      <c r="G3" s="4">
        <v>2005</v>
      </c>
      <c r="H3" s="4">
        <v>2006</v>
      </c>
      <c r="I3" s="4">
        <v>2007</v>
      </c>
      <c r="J3" s="4">
        <v>2008</v>
      </c>
      <c r="K3" s="4">
        <v>2009</v>
      </c>
      <c r="L3" s="395">
        <v>2010</v>
      </c>
      <c r="M3" s="395">
        <v>2011</v>
      </c>
      <c r="N3" s="4">
        <v>2012</v>
      </c>
      <c r="O3" s="4">
        <v>2013</v>
      </c>
      <c r="P3" s="4">
        <v>2014</v>
      </c>
      <c r="Q3" s="4">
        <v>2015</v>
      </c>
    </row>
    <row r="4" spans="1:19" s="140" customFormat="1" ht="15" customHeight="1">
      <c r="A4" s="926" t="s">
        <v>2022</v>
      </c>
      <c r="B4" s="927">
        <v>-34.247662536714536</v>
      </c>
      <c r="C4" s="927">
        <v>274.00603485667045</v>
      </c>
      <c r="D4" s="927">
        <v>249.34907670534756</v>
      </c>
      <c r="E4" s="927">
        <v>95.259327944004681</v>
      </c>
      <c r="F4" s="927">
        <v>-115.67663693290871</v>
      </c>
      <c r="G4" s="927">
        <v>-324.44716314679602</v>
      </c>
      <c r="H4" s="927">
        <v>-611.79188731600186</v>
      </c>
      <c r="I4" s="927">
        <v>-422.88000900793253</v>
      </c>
      <c r="J4" s="927">
        <v>-970.68622350916905</v>
      </c>
      <c r="K4" s="927">
        <v>-652.32571355429502</v>
      </c>
      <c r="L4" s="927">
        <v>-1006.4166796927905</v>
      </c>
      <c r="M4" s="927">
        <v>-1554.5724473742102</v>
      </c>
      <c r="N4" s="927">
        <v>-833.79503249439597</v>
      </c>
      <c r="O4" s="927">
        <v>-752.73437499999909</v>
      </c>
      <c r="P4" s="927">
        <v>-714.89777178994882</v>
      </c>
      <c r="Q4" s="927">
        <v>-565</v>
      </c>
    </row>
    <row r="5" spans="1:19" ht="15" customHeight="1">
      <c r="A5" s="930" t="s">
        <v>2023</v>
      </c>
      <c r="B5" s="927">
        <v>-388.61001728256178</v>
      </c>
      <c r="C5" s="927">
        <v>-215.9868421064773</v>
      </c>
      <c r="D5" s="927">
        <v>-211.20077063196891</v>
      </c>
      <c r="E5" s="927">
        <v>-300.65105422206693</v>
      </c>
      <c r="F5" s="927">
        <v>-582.05603607297621</v>
      </c>
      <c r="G5" s="927">
        <v>-797.21787266425372</v>
      </c>
      <c r="H5" s="927">
        <v>-1089.0456957985552</v>
      </c>
      <c r="I5" s="927">
        <v>-1402.545645818202</v>
      </c>
      <c r="J5" s="927">
        <v>-1988.1275356258252</v>
      </c>
      <c r="K5" s="927">
        <v>-1548.8822243555219</v>
      </c>
      <c r="L5" s="927">
        <v>-1893.2716424919504</v>
      </c>
      <c r="M5" s="927">
        <v>-2354.1514419848982</v>
      </c>
      <c r="N5" s="927">
        <v>-2456.1999173137247</v>
      </c>
      <c r="O5" s="927">
        <v>-2266.438802083333</v>
      </c>
      <c r="P5" s="927">
        <v>-2260</v>
      </c>
      <c r="Q5" s="927">
        <v>-1840</v>
      </c>
    </row>
    <row r="6" spans="1:19" ht="15" customHeight="1">
      <c r="A6" s="932" t="s">
        <v>2024</v>
      </c>
      <c r="B6" s="933">
        <v>1557.4115014749225</v>
      </c>
      <c r="C6" s="933">
        <v>1619.5945163069509</v>
      </c>
      <c r="D6" s="933">
        <v>1798.7109879375314</v>
      </c>
      <c r="E6" s="933">
        <v>1900.2408149913506</v>
      </c>
      <c r="F6" s="933">
        <v>1996.6129364355095</v>
      </c>
      <c r="G6" s="933">
        <v>2143.2837206872832</v>
      </c>
      <c r="H6" s="933">
        <v>2334.9263344097535</v>
      </c>
      <c r="I6" s="933">
        <v>2225.0996126151085</v>
      </c>
      <c r="J6" s="933">
        <v>2387.635892299721</v>
      </c>
      <c r="K6" s="933">
        <v>1931.0857332377855</v>
      </c>
      <c r="L6" s="933">
        <v>2259.0376011823014</v>
      </c>
      <c r="M6" s="933">
        <v>2563.1810018480537</v>
      </c>
      <c r="N6" s="933">
        <v>2650.6980208550885</v>
      </c>
      <c r="O6" s="933">
        <v>2866.178385416667</v>
      </c>
      <c r="P6" s="933">
        <v>3094</v>
      </c>
      <c r="Q6" s="933">
        <v>2685</v>
      </c>
      <c r="S6" s="945" t="s">
        <v>13</v>
      </c>
    </row>
    <row r="7" spans="1:19" ht="15" customHeight="1">
      <c r="A7" s="932" t="s">
        <v>2025</v>
      </c>
      <c r="B7" s="933">
        <v>1946.0215187574843</v>
      </c>
      <c r="C7" s="933">
        <v>1835.5813584134282</v>
      </c>
      <c r="D7" s="933">
        <v>2009.9117585695003</v>
      </c>
      <c r="E7" s="933">
        <v>2200.8918692134175</v>
      </c>
      <c r="F7" s="933">
        <v>2578.6689725084857</v>
      </c>
      <c r="G7" s="933">
        <v>2940.5015933515369</v>
      </c>
      <c r="H7" s="933">
        <v>3423.9720302083088</v>
      </c>
      <c r="I7" s="933">
        <v>3627.6452584333106</v>
      </c>
      <c r="J7" s="933">
        <v>4375.7634279255462</v>
      </c>
      <c r="K7" s="933">
        <v>3479.9679575933073</v>
      </c>
      <c r="L7" s="933">
        <v>4152.3092436742518</v>
      </c>
      <c r="M7" s="933">
        <v>4917.3324438329519</v>
      </c>
      <c r="N7" s="933">
        <v>5106.8979381688132</v>
      </c>
      <c r="O7" s="933">
        <v>5132.6171875</v>
      </c>
      <c r="P7" s="933">
        <v>5354</v>
      </c>
      <c r="Q7" s="933">
        <v>4525</v>
      </c>
    </row>
    <row r="8" spans="1:19" ht="15" customHeight="1">
      <c r="A8" s="930" t="s">
        <v>2026</v>
      </c>
      <c r="B8" s="927">
        <v>307.77181939278648</v>
      </c>
      <c r="C8" s="927">
        <v>409.64549898887901</v>
      </c>
      <c r="D8" s="927">
        <v>355.95072989727373</v>
      </c>
      <c r="E8" s="927">
        <v>373.04527636160401</v>
      </c>
      <c r="F8" s="927">
        <v>430.59637155692315</v>
      </c>
      <c r="G8" s="927">
        <v>419.9505757470597</v>
      </c>
      <c r="H8" s="927">
        <v>354.19530318294824</v>
      </c>
      <c r="I8" s="927">
        <v>631.57486852588681</v>
      </c>
      <c r="J8" s="927">
        <v>620.18113400840912</v>
      </c>
      <c r="K8" s="927">
        <v>627.71791883104379</v>
      </c>
      <c r="L8" s="927">
        <v>712.92043577786239</v>
      </c>
      <c r="M8" s="927">
        <v>796.58340351783136</v>
      </c>
      <c r="N8" s="927">
        <v>959.60037035140158</v>
      </c>
      <c r="O8" s="927">
        <v>565.234375</v>
      </c>
      <c r="P8" s="927">
        <v>692.10222821005118</v>
      </c>
      <c r="Q8" s="927">
        <v>602</v>
      </c>
    </row>
    <row r="9" spans="1:19" ht="15" customHeight="1">
      <c r="A9" s="932" t="s">
        <v>2027</v>
      </c>
      <c r="B9" s="933">
        <v>1071.0108838233446</v>
      </c>
      <c r="C9" s="933">
        <v>1214.1078548712585</v>
      </c>
      <c r="D9" s="933">
        <v>1148.3875025133984</v>
      </c>
      <c r="E9" s="933">
        <v>1279.1557309922539</v>
      </c>
      <c r="F9" s="933">
        <v>1452.9218333912092</v>
      </c>
      <c r="G9" s="933">
        <v>1617.8284874989663</v>
      </c>
      <c r="H9" s="933">
        <v>1674.3462595749183</v>
      </c>
      <c r="I9" s="933">
        <v>2194.5518945730951</v>
      </c>
      <c r="J9" s="933">
        <v>2536.0859332127507</v>
      </c>
      <c r="K9" s="933">
        <v>2228.9778029473805</v>
      </c>
      <c r="L9" s="933">
        <v>2688.3359473336523</v>
      </c>
      <c r="M9" s="933">
        <v>3264.4279772130012</v>
      </c>
      <c r="N9" s="933">
        <v>3401.225408392052</v>
      </c>
      <c r="O9" s="933">
        <v>2772.8841145833335</v>
      </c>
      <c r="P9" s="933">
        <v>3190</v>
      </c>
      <c r="Q9" s="933">
        <v>2843</v>
      </c>
    </row>
    <row r="10" spans="1:19" ht="15" customHeight="1">
      <c r="A10" s="932" t="s">
        <v>2028</v>
      </c>
      <c r="B10" s="933">
        <v>763.23906443055807</v>
      </c>
      <c r="C10" s="933">
        <v>804.46235588237948</v>
      </c>
      <c r="D10" s="933">
        <v>792.4367726161247</v>
      </c>
      <c r="E10" s="933">
        <v>906.11045463064988</v>
      </c>
      <c r="F10" s="933">
        <v>1022.3254618342861</v>
      </c>
      <c r="G10" s="933">
        <v>1197.8779117519066</v>
      </c>
      <c r="H10" s="933">
        <v>1320.1509563919701</v>
      </c>
      <c r="I10" s="933">
        <v>1562.9770260472083</v>
      </c>
      <c r="J10" s="933">
        <v>1915.9047992043415</v>
      </c>
      <c r="K10" s="933">
        <v>1601.2598841163367</v>
      </c>
      <c r="L10" s="933">
        <v>1975.4155115557899</v>
      </c>
      <c r="M10" s="933">
        <v>2467.8445736951699</v>
      </c>
      <c r="N10" s="933">
        <v>2441.6250380406505</v>
      </c>
      <c r="O10" s="933">
        <v>2207.6497395833335</v>
      </c>
      <c r="P10" s="933">
        <v>2497.8977717899488</v>
      </c>
      <c r="Q10" s="933">
        <v>2241</v>
      </c>
    </row>
    <row r="11" spans="1:19" ht="15" customHeight="1">
      <c r="A11" s="930" t="s">
        <v>2029</v>
      </c>
      <c r="B11" s="927">
        <v>-16.64764018747961</v>
      </c>
      <c r="C11" s="927">
        <v>13.396911134445318</v>
      </c>
      <c r="D11" s="927">
        <v>13.21673596243042</v>
      </c>
      <c r="E11" s="927">
        <v>-29.853656951601131</v>
      </c>
      <c r="F11" s="927">
        <v>-14.182297517709657</v>
      </c>
      <c r="G11" s="927">
        <v>-8.1027034474487039</v>
      </c>
      <c r="H11" s="927">
        <v>51.500394452653779</v>
      </c>
      <c r="I11" s="927">
        <v>224.17620042743874</v>
      </c>
      <c r="J11" s="927">
        <v>172.12617143252362</v>
      </c>
      <c r="K11" s="927">
        <v>52.534197895186594</v>
      </c>
      <c r="L11" s="927">
        <v>201.47701452880574</v>
      </c>
      <c r="M11" s="927">
        <v>132.00505807268689</v>
      </c>
      <c r="N11" s="927">
        <v>145.91739119185172</v>
      </c>
      <c r="O11" s="927">
        <v>132.74739583333485</v>
      </c>
      <c r="P11" s="927">
        <v>1359</v>
      </c>
      <c r="Q11" s="927">
        <v>1085</v>
      </c>
    </row>
    <row r="12" spans="1:19" ht="15" customHeight="1">
      <c r="A12" s="932" t="s">
        <v>2030</v>
      </c>
      <c r="B12" s="933">
        <v>48.342918530690199</v>
      </c>
      <c r="C12" s="933">
        <v>74.040943979682538</v>
      </c>
      <c r="D12" s="933">
        <v>79.93455209601224</v>
      </c>
      <c r="E12" s="933">
        <v>46.697857152384479</v>
      </c>
      <c r="F12" s="933">
        <v>51.565379179775107</v>
      </c>
      <c r="G12" s="933">
        <v>144.76378125776586</v>
      </c>
      <c r="H12" s="933">
        <v>377.21752483049102</v>
      </c>
      <c r="I12" s="933">
        <v>812.56291585944507</v>
      </c>
      <c r="J12" s="933">
        <v>812.8570626425709</v>
      </c>
      <c r="K12" s="933">
        <v>457.40442863449107</v>
      </c>
      <c r="L12" s="933">
        <v>675.3093270151785</v>
      </c>
      <c r="M12" s="933">
        <v>564.10023825361998</v>
      </c>
      <c r="N12" s="933">
        <v>695.29479738357759</v>
      </c>
      <c r="O12" s="933">
        <v>613.99739583333394</v>
      </c>
      <c r="P12" s="933">
        <v>590</v>
      </c>
      <c r="Q12" s="933">
        <v>545</v>
      </c>
    </row>
    <row r="13" spans="1:19" ht="15" customHeight="1">
      <c r="A13" s="932" t="s">
        <v>2031</v>
      </c>
      <c r="B13" s="933">
        <v>64.990558718169808</v>
      </c>
      <c r="C13" s="933">
        <v>60.64403284523722</v>
      </c>
      <c r="D13" s="933">
        <v>66.71781613358182</v>
      </c>
      <c r="E13" s="933">
        <v>76.55151410398561</v>
      </c>
      <c r="F13" s="933">
        <v>65.747676697484764</v>
      </c>
      <c r="G13" s="933">
        <v>152.86648470521456</v>
      </c>
      <c r="H13" s="933">
        <v>325.71713037783724</v>
      </c>
      <c r="I13" s="933">
        <v>588.38671543200633</v>
      </c>
      <c r="J13" s="933">
        <v>640.73089121004728</v>
      </c>
      <c r="K13" s="933">
        <v>404.87023073930447</v>
      </c>
      <c r="L13" s="933">
        <v>473.83231248637276</v>
      </c>
      <c r="M13" s="933">
        <v>432.09518018093308</v>
      </c>
      <c r="N13" s="933">
        <v>549.37740619172587</v>
      </c>
      <c r="O13" s="933">
        <v>481.24999999999909</v>
      </c>
      <c r="P13" s="933">
        <v>-769</v>
      </c>
      <c r="Q13" s="933">
        <v>-540</v>
      </c>
    </row>
    <row r="14" spans="1:19" ht="15" customHeight="1">
      <c r="A14" s="930" t="s">
        <v>2032</v>
      </c>
      <c r="B14" s="927">
        <v>63.238175540540375</v>
      </c>
      <c r="C14" s="927">
        <v>66.950466839823449</v>
      </c>
      <c r="D14" s="927">
        <v>91.382381477612327</v>
      </c>
      <c r="E14" s="927">
        <v>52.718762756068735</v>
      </c>
      <c r="F14" s="927">
        <v>49.965325100854017</v>
      </c>
      <c r="G14" s="927">
        <v>60.922837217846656</v>
      </c>
      <c r="H14" s="927">
        <v>71.558110846951266</v>
      </c>
      <c r="I14" s="927">
        <v>123.91456785694398</v>
      </c>
      <c r="J14" s="927">
        <v>225.1340066757233</v>
      </c>
      <c r="K14" s="927">
        <v>216.30439407499651</v>
      </c>
      <c r="L14" s="927">
        <v>182.83425818914699</v>
      </c>
      <c r="M14" s="927">
        <v>132.1887218045652</v>
      </c>
      <c r="N14" s="927">
        <v>166.8039286005345</v>
      </c>
      <c r="O14" s="927">
        <v>131.96614583333334</v>
      </c>
      <c r="P14" s="927">
        <v>103.8074507710927</v>
      </c>
      <c r="Q14" s="927">
        <v>77</v>
      </c>
    </row>
    <row r="15" spans="1:19" ht="5.25" customHeight="1">
      <c r="A15" s="932"/>
      <c r="B15" s="933"/>
      <c r="C15" s="933"/>
      <c r="D15" s="933"/>
      <c r="E15" s="933"/>
      <c r="F15" s="933"/>
      <c r="G15" s="933"/>
      <c r="H15" s="933"/>
      <c r="I15" s="933"/>
      <c r="J15" s="933"/>
      <c r="K15" s="933"/>
      <c r="L15" s="933"/>
      <c r="M15" s="933"/>
      <c r="N15" s="933"/>
      <c r="O15" s="933"/>
      <c r="P15" s="933"/>
      <c r="Q15" s="933"/>
    </row>
    <row r="16" spans="1:19" s="140" customFormat="1" ht="15" customHeight="1">
      <c r="A16" s="926" t="s">
        <v>2033</v>
      </c>
      <c r="B16" s="927">
        <v>28.076226128541066</v>
      </c>
      <c r="C16" s="927">
        <v>-189.84070765324685</v>
      </c>
      <c r="D16" s="927">
        <v>-258.46061437641703</v>
      </c>
      <c r="E16" s="927">
        <v>-134.10850457730061</v>
      </c>
      <c r="F16" s="927">
        <v>32.146541040141884</v>
      </c>
      <c r="G16" s="927">
        <v>306.58053253254718</v>
      </c>
      <c r="H16" s="927">
        <v>326.78939823539406</v>
      </c>
      <c r="I16" s="927">
        <v>61.15976727305906</v>
      </c>
      <c r="J16" s="927">
        <v>740.23725723463644</v>
      </c>
      <c r="K16" s="927">
        <v>363.97307775331973</v>
      </c>
      <c r="L16" s="927">
        <v>-1970.9201039298457</v>
      </c>
      <c r="M16" s="927">
        <v>481.33577150818923</v>
      </c>
      <c r="N16" s="927">
        <v>-225.89191105540763</v>
      </c>
      <c r="O16" s="927">
        <v>614.85892702967976</v>
      </c>
      <c r="P16" s="927">
        <v>-1306.7046367982803</v>
      </c>
      <c r="Q16" s="927"/>
    </row>
    <row r="17" spans="1:17" ht="15" customHeight="1">
      <c r="A17" s="930" t="s">
        <v>2034</v>
      </c>
      <c r="B17" s="927">
        <v>-0.60952458352328065</v>
      </c>
      <c r="C17" s="927">
        <v>-1.3635532961267502</v>
      </c>
      <c r="D17" s="927">
        <v>-1.9357845601539498</v>
      </c>
      <c r="E17" s="927">
        <v>-0.86012937195489447</v>
      </c>
      <c r="F17" s="927">
        <v>-1.6000540789210895</v>
      </c>
      <c r="G17" s="927">
        <v>-1.7629312940055795</v>
      </c>
      <c r="H17" s="927">
        <v>-2.6175950640356787</v>
      </c>
      <c r="I17" s="927">
        <v>-1.627934817285972</v>
      </c>
      <c r="J17" s="927">
        <v>-1.4051116035308053</v>
      </c>
      <c r="K17" s="927">
        <v>-1.8571371185605321</v>
      </c>
      <c r="L17" s="927">
        <v>-4.8031828515751869</v>
      </c>
      <c r="M17" s="927">
        <v>-1.8460466736328804</v>
      </c>
      <c r="N17" s="927">
        <v>-8.0199667221297837</v>
      </c>
      <c r="O17" s="927">
        <v>-4.00390625</v>
      </c>
      <c r="P17" s="927">
        <v>-4.7681254082299152</v>
      </c>
      <c r="Q17" s="927">
        <v>-4</v>
      </c>
    </row>
    <row r="18" spans="1:17" ht="15" customHeight="1">
      <c r="A18" s="930" t="s">
        <v>2035</v>
      </c>
      <c r="B18" s="927">
        <v>273.06701341842972</v>
      </c>
      <c r="C18" s="927">
        <v>-233.26988013488386</v>
      </c>
      <c r="D18" s="927">
        <v>83.839496812184862</v>
      </c>
      <c r="E18" s="927">
        <v>89.130906168825931</v>
      </c>
      <c r="F18" s="927">
        <v>2.5819054455317598</v>
      </c>
      <c r="G18" s="927">
        <v>142.6279221900283</v>
      </c>
      <c r="H18" s="927">
        <v>185.18696645804226</v>
      </c>
      <c r="I18" s="927">
        <v>505.84133471640951</v>
      </c>
      <c r="J18" s="927">
        <v>904.08732132236366</v>
      </c>
      <c r="K18" s="927">
        <v>744.75894598308491</v>
      </c>
      <c r="L18" s="927">
        <v>-1765.4985384865199</v>
      </c>
      <c r="M18" s="927">
        <v>665.93521421108017</v>
      </c>
      <c r="N18" s="927">
        <v>-16.840330356572395</v>
      </c>
      <c r="O18" s="927">
        <v>1158.5763749463465</v>
      </c>
      <c r="P18" s="927">
        <v>-550.17295815686953</v>
      </c>
      <c r="Q18" s="927"/>
    </row>
    <row r="19" spans="1:17" ht="15" customHeight="1">
      <c r="A19" s="950" t="s">
        <v>2036</v>
      </c>
      <c r="B19" s="927">
        <v>264.07652581146135</v>
      </c>
      <c r="C19" s="927">
        <v>-28.29373089463007</v>
      </c>
      <c r="D19" s="927">
        <v>23.529795084629903</v>
      </c>
      <c r="E19" s="927">
        <v>67.555994422290667</v>
      </c>
      <c r="F19" s="927">
        <v>-20.509784102533963</v>
      </c>
      <c r="G19" s="927">
        <v>-5.9668443797111905</v>
      </c>
      <c r="H19" s="927">
        <v>95.148003713200524</v>
      </c>
      <c r="I19" s="927">
        <v>281.95192629582328</v>
      </c>
      <c r="J19" s="927">
        <v>330.58763252071026</v>
      </c>
      <c r="K19" s="927">
        <v>210.51248310323874</v>
      </c>
      <c r="L19" s="927">
        <v>301.25040597596671</v>
      </c>
      <c r="M19" s="927">
        <v>275.51375827238371</v>
      </c>
      <c r="N19" s="927">
        <v>408.65224625623887</v>
      </c>
      <c r="O19" s="927">
        <v>125.390625</v>
      </c>
      <c r="P19" s="927">
        <v>329</v>
      </c>
      <c r="Q19" s="927">
        <v>156</v>
      </c>
    </row>
    <row r="20" spans="1:17" ht="15" customHeight="1">
      <c r="A20" s="932" t="s">
        <v>2037</v>
      </c>
      <c r="B20" s="933">
        <v>-12.685730394578279</v>
      </c>
      <c r="C20" s="933">
        <v>-2.8293730894630071</v>
      </c>
      <c r="D20" s="933">
        <v>-8.5775281372338821</v>
      </c>
      <c r="E20" s="933">
        <v>5.4833247462124524</v>
      </c>
      <c r="F20" s="933">
        <v>-31.673797789551564</v>
      </c>
      <c r="G20" s="933">
        <v>-47.531339888381197</v>
      </c>
      <c r="H20" s="933">
        <v>-10.155007356861308</v>
      </c>
      <c r="I20" s="933">
        <v>-56.945798314473997</v>
      </c>
      <c r="J20" s="933">
        <v>-52.129640490992884</v>
      </c>
      <c r="K20" s="584">
        <v>-37.475229368616418</v>
      </c>
      <c r="L20" s="933">
        <v>-128.62942513803137</v>
      </c>
      <c r="M20" s="933">
        <v>-157.78474399163679</v>
      </c>
      <c r="N20" s="933">
        <v>-180.36605657238033</v>
      </c>
      <c r="O20" s="933">
        <v>-167.7734375</v>
      </c>
      <c r="P20" s="933">
        <v>-89</v>
      </c>
      <c r="Q20" s="933">
        <v>-53</v>
      </c>
    </row>
    <row r="21" spans="1:17" ht="15" customHeight="1">
      <c r="A21" s="932" t="s">
        <v>2038</v>
      </c>
      <c r="B21" s="933">
        <v>276.76225620603964</v>
      </c>
      <c r="C21" s="933">
        <v>-25.464357805167062</v>
      </c>
      <c r="D21" s="933">
        <v>32.107323221863787</v>
      </c>
      <c r="E21" s="933">
        <v>62.072669676078213</v>
      </c>
      <c r="F21" s="933">
        <v>11.164013687017601</v>
      </c>
      <c r="G21" s="933">
        <v>41.564495508670007</v>
      </c>
      <c r="H21" s="933">
        <v>105.30301107006183</v>
      </c>
      <c r="I21" s="933">
        <v>338.8977246102973</v>
      </c>
      <c r="J21" s="933">
        <v>382.71727301170313</v>
      </c>
      <c r="K21" s="584">
        <v>247.98771247185516</v>
      </c>
      <c r="L21" s="933">
        <v>429.87983111399808</v>
      </c>
      <c r="M21" s="933">
        <v>433.2985022640205</v>
      </c>
      <c r="N21" s="933">
        <v>589.0183028286192</v>
      </c>
      <c r="O21" s="933">
        <v>293.1640625</v>
      </c>
      <c r="P21" s="933">
        <v>418</v>
      </c>
      <c r="Q21" s="933">
        <v>209</v>
      </c>
    </row>
    <row r="22" spans="1:17" ht="15" customHeight="1">
      <c r="A22" s="950" t="s">
        <v>2039</v>
      </c>
      <c r="B22" s="927">
        <v>-140.76208350740762</v>
      </c>
      <c r="C22" s="927">
        <v>-19.192012642984011</v>
      </c>
      <c r="D22" s="927">
        <v>-17.42206104138555</v>
      </c>
      <c r="E22" s="927">
        <v>-17.883523191895513</v>
      </c>
      <c r="F22" s="927">
        <v>-37.855824912655777</v>
      </c>
      <c r="G22" s="927">
        <v>-16.30711446955161</v>
      </c>
      <c r="H22" s="927">
        <v>-27.689740556907552</v>
      </c>
      <c r="I22" s="927">
        <v>63.446620844254937</v>
      </c>
      <c r="J22" s="927">
        <v>-171.00208214969902</v>
      </c>
      <c r="K22" s="605">
        <v>-57.49786559798298</v>
      </c>
      <c r="L22" s="927">
        <v>-799.48035076323322</v>
      </c>
      <c r="M22" s="927">
        <v>69.244165795889785</v>
      </c>
      <c r="N22" s="927">
        <v>136.57237936772049</v>
      </c>
      <c r="O22" s="927">
        <v>186.88151041666674</v>
      </c>
      <c r="P22" s="927">
        <v>4</v>
      </c>
      <c r="Q22" s="927">
        <v>-244.71158599558305</v>
      </c>
    </row>
    <row r="23" spans="1:17" ht="15" customHeight="1">
      <c r="A23" s="932" t="s">
        <v>2040</v>
      </c>
      <c r="B23" s="933">
        <v>-18.247642219228215</v>
      </c>
      <c r="C23" s="933">
        <v>-17.487571022825573</v>
      </c>
      <c r="D23" s="933">
        <v>-18.256450938003631</v>
      </c>
      <c r="E23" s="933">
        <v>-27.094075216579174</v>
      </c>
      <c r="F23" s="933">
        <v>-52.983608931546073</v>
      </c>
      <c r="G23" s="933">
        <v>-41.869618232632511</v>
      </c>
      <c r="H23" s="933">
        <v>-110.63281306791761</v>
      </c>
      <c r="I23" s="933">
        <v>-93.749893301350966</v>
      </c>
      <c r="J23" s="933">
        <v>-92.84274920329797</v>
      </c>
      <c r="K23" s="584">
        <v>-254.49487748718468</v>
      </c>
      <c r="L23" s="933">
        <v>-753.23156869113154</v>
      </c>
      <c r="M23" s="933">
        <v>102.89097875304742</v>
      </c>
      <c r="N23" s="933">
        <v>15.940099833610702</v>
      </c>
      <c r="O23" s="933">
        <v>84.407552083333485</v>
      </c>
      <c r="P23" s="933">
        <v>-278</v>
      </c>
      <c r="Q23" s="933">
        <v>-85</v>
      </c>
    </row>
    <row r="24" spans="1:17" ht="15" customHeight="1">
      <c r="A24" s="932" t="s">
        <v>2041</v>
      </c>
      <c r="B24" s="933">
        <v>-122.51444128817941</v>
      </c>
      <c r="C24" s="933">
        <v>-1.704441620158438</v>
      </c>
      <c r="D24" s="933">
        <v>0.83438989661808183</v>
      </c>
      <c r="E24" s="933">
        <v>9.2105520246836612</v>
      </c>
      <c r="F24" s="933">
        <v>15.127784018890299</v>
      </c>
      <c r="G24" s="933">
        <v>25.562503763080901</v>
      </c>
      <c r="H24" s="933">
        <v>82.943072511010058</v>
      </c>
      <c r="I24" s="933">
        <v>157.1965141456059</v>
      </c>
      <c r="J24" s="933">
        <v>-78.159332946401051</v>
      </c>
      <c r="K24" s="584">
        <v>196.9970118892017</v>
      </c>
      <c r="L24" s="933">
        <v>-46.248782072101676</v>
      </c>
      <c r="M24" s="933">
        <v>-33.646812957157636</v>
      </c>
      <c r="N24" s="933">
        <v>120.63227953410978</v>
      </c>
      <c r="O24" s="933">
        <v>102.47395833333326</v>
      </c>
      <c r="P24" s="933">
        <v>282</v>
      </c>
      <c r="Q24" s="933">
        <v>-159.71158599558305</v>
      </c>
    </row>
    <row r="25" spans="1:17" ht="15" customHeight="1">
      <c r="A25" s="950" t="s">
        <v>2042</v>
      </c>
      <c r="B25" s="927">
        <v>149.752571114376</v>
      </c>
      <c r="C25" s="927">
        <v>-185.78413659726976</v>
      </c>
      <c r="D25" s="927">
        <v>77.731762768940513</v>
      </c>
      <c r="E25" s="927">
        <v>39.458434938430777</v>
      </c>
      <c r="F25" s="927">
        <v>60.9475144607215</v>
      </c>
      <c r="G25" s="927">
        <v>164.90188103929111</v>
      </c>
      <c r="H25" s="927">
        <v>117.72870330174931</v>
      </c>
      <c r="I25" s="927">
        <v>160.44278757633128</v>
      </c>
      <c r="J25" s="927">
        <v>744.50177095135246</v>
      </c>
      <c r="K25" s="605">
        <v>591.74432847782919</v>
      </c>
      <c r="L25" s="605">
        <v>-1267.2685936992534</v>
      </c>
      <c r="M25" s="605">
        <v>321.17729014280667</v>
      </c>
      <c r="N25" s="605">
        <v>-562.06495598053175</v>
      </c>
      <c r="O25" s="605">
        <v>846.30423952967976</v>
      </c>
      <c r="P25" s="605">
        <v>-842</v>
      </c>
      <c r="Q25" s="605">
        <v>-173</v>
      </c>
    </row>
    <row r="26" spans="1:17" ht="15" customHeight="1">
      <c r="A26" s="932" t="s">
        <v>2040</v>
      </c>
      <c r="B26" s="933">
        <v>-190.43833706455501</v>
      </c>
      <c r="C26" s="933">
        <v>-249.97340801243652</v>
      </c>
      <c r="D26" s="933">
        <v>-106.86865795884393</v>
      </c>
      <c r="E26" s="933">
        <v>-22.220008775501441</v>
      </c>
      <c r="F26" s="933">
        <v>-56.838284667128697</v>
      </c>
      <c r="G26" s="933">
        <v>-229.75741114376561</v>
      </c>
      <c r="H26" s="933">
        <v>-371.66696180313824</v>
      </c>
      <c r="I26" s="933">
        <v>-2938.9223265385485</v>
      </c>
      <c r="J26" s="933">
        <v>548.42462786974841</v>
      </c>
      <c r="K26" s="584">
        <v>-271.38358895880037</v>
      </c>
      <c r="L26" s="933">
        <v>-4968.1390061708353</v>
      </c>
      <c r="M26" s="933">
        <v>-3731.5917798676419</v>
      </c>
      <c r="N26" s="933">
        <v>-1038.0017039155355</v>
      </c>
      <c r="O26" s="933">
        <v>692.17251717736872</v>
      </c>
      <c r="P26" s="933">
        <v>-204</v>
      </c>
      <c r="Q26" s="933">
        <v>2068</v>
      </c>
    </row>
    <row r="27" spans="1:17" ht="15" customHeight="1">
      <c r="A27" s="932" t="s">
        <v>2041</v>
      </c>
      <c r="B27" s="933">
        <v>340.19090817893101</v>
      </c>
      <c r="C27" s="933">
        <v>64.189271415166772</v>
      </c>
      <c r="D27" s="933">
        <v>184.60042072778444</v>
      </c>
      <c r="E27" s="933">
        <v>61.678443713932218</v>
      </c>
      <c r="F27" s="933">
        <v>117.7857991278502</v>
      </c>
      <c r="G27" s="933">
        <v>394.65929218305672</v>
      </c>
      <c r="H27" s="933">
        <v>489.39566510488754</v>
      </c>
      <c r="I27" s="933">
        <v>3099.3651141148798</v>
      </c>
      <c r="J27" s="933">
        <v>196.07714308160408</v>
      </c>
      <c r="K27" s="584">
        <v>863.12791743662956</v>
      </c>
      <c r="L27" s="584">
        <v>3700.8704124715819</v>
      </c>
      <c r="M27" s="584">
        <v>4052.7690700104486</v>
      </c>
      <c r="N27" s="584">
        <v>475.93674793500372</v>
      </c>
      <c r="O27" s="584">
        <v>154.13172235231104</v>
      </c>
      <c r="P27" s="584">
        <v>-638</v>
      </c>
      <c r="Q27" s="584">
        <v>-2241</v>
      </c>
    </row>
    <row r="28" spans="1:17" ht="15" customHeight="1">
      <c r="A28" s="950" t="s">
        <v>2043</v>
      </c>
      <c r="B28" s="927">
        <v>-244.38126270636536</v>
      </c>
      <c r="C28" s="927">
        <v>44.792725777763749</v>
      </c>
      <c r="D28" s="927">
        <v>-340.36432662844794</v>
      </c>
      <c r="E28" s="927">
        <v>-222.37928137417165</v>
      </c>
      <c r="F28" s="927">
        <v>31.164689673531218</v>
      </c>
      <c r="G28" s="927">
        <v>165.71554163652448</v>
      </c>
      <c r="H28" s="927">
        <v>144.22002684138747</v>
      </c>
      <c r="I28" s="927">
        <v>-443.05363262606448</v>
      </c>
      <c r="J28" s="927">
        <v>-162.44495248419639</v>
      </c>
      <c r="K28" s="927">
        <v>-378.92873111120463</v>
      </c>
      <c r="L28" s="927">
        <v>-200.61838259175056</v>
      </c>
      <c r="M28" s="927">
        <v>-182.75339602925811</v>
      </c>
      <c r="N28" s="927">
        <v>-201.03161397670547</v>
      </c>
      <c r="O28" s="927">
        <v>-539.71354166666674</v>
      </c>
      <c r="P28" s="927">
        <v>-755</v>
      </c>
      <c r="Q28" s="927">
        <v>-568</v>
      </c>
    </row>
    <row r="29" spans="1:17" ht="15" customHeight="1">
      <c r="A29" s="935" t="s">
        <v>2044</v>
      </c>
      <c r="B29" s="933">
        <v>-243.00983239343796</v>
      </c>
      <c r="C29" s="933">
        <v>46.122190241487331</v>
      </c>
      <c r="D29" s="933">
        <v>-340.16407305325959</v>
      </c>
      <c r="E29" s="933">
        <v>-211.3767931579153</v>
      </c>
      <c r="F29" s="933">
        <v>31.601068058691517</v>
      </c>
      <c r="G29" s="933">
        <v>159.85040483146744</v>
      </c>
      <c r="H29" s="933">
        <v>134.82191444280153</v>
      </c>
      <c r="I29" s="933">
        <v>-448.16087911166755</v>
      </c>
      <c r="J29" s="933">
        <v>-151.75205318132697</v>
      </c>
      <c r="K29" s="933">
        <v>-184.91849813344433</v>
      </c>
      <c r="L29" s="933">
        <v>-195.37213380967847</v>
      </c>
      <c r="M29" s="933">
        <v>-180.25078369905955</v>
      </c>
      <c r="N29" s="933">
        <v>-192.34608985024957</v>
      </c>
      <c r="O29" s="933">
        <v>-534.99348958333337</v>
      </c>
      <c r="P29" s="933">
        <v>-597</v>
      </c>
      <c r="Q29" s="933">
        <v>-528.61151407668035</v>
      </c>
    </row>
    <row r="30" spans="1:17" ht="15" customHeight="1">
      <c r="A30" s="950" t="s">
        <v>2045</v>
      </c>
      <c r="B30" s="927">
        <v>6.171436408173463</v>
      </c>
      <c r="C30" s="927">
        <v>-84.165327203423615</v>
      </c>
      <c r="D30" s="927">
        <v>9.1115376710694704</v>
      </c>
      <c r="E30" s="927">
        <v>38.84917663329594</v>
      </c>
      <c r="F30" s="927">
        <v>83.530095892766823</v>
      </c>
      <c r="G30" s="927">
        <v>17.866630614248777</v>
      </c>
      <c r="H30" s="927">
        <v>285.00248908060769</v>
      </c>
      <c r="I30" s="927">
        <v>361.72024173487347</v>
      </c>
      <c r="J30" s="927">
        <v>230.44896627453261</v>
      </c>
      <c r="K30" s="927">
        <v>288.35263580097524</v>
      </c>
      <c r="L30" s="927">
        <v>157.499174009125</v>
      </c>
      <c r="M30" s="927">
        <v>189.60727844352368</v>
      </c>
      <c r="N30" s="927">
        <v>-346.29030435327297</v>
      </c>
      <c r="O30" s="927">
        <v>228.95383973237108</v>
      </c>
      <c r="P30" s="927">
        <v>107.89777178994882</v>
      </c>
      <c r="Q30" s="927">
        <v>56</v>
      </c>
    </row>
    <row r="31" spans="1:17" s="142" customFormat="1" ht="15" customHeight="1">
      <c r="A31" s="951"/>
      <c r="B31" s="952"/>
      <c r="C31" s="952"/>
      <c r="D31" s="952"/>
      <c r="E31" s="952"/>
      <c r="F31" s="952"/>
      <c r="G31" s="952"/>
      <c r="H31" s="952"/>
      <c r="I31" s="952"/>
      <c r="J31" s="952"/>
      <c r="K31" s="952"/>
      <c r="L31" s="952"/>
      <c r="M31" s="952"/>
      <c r="N31" s="952"/>
      <c r="O31" s="952"/>
      <c r="P31" s="952"/>
      <c r="Q31" s="952"/>
    </row>
    <row r="32" spans="1:17" ht="15" customHeight="1">
      <c r="A32" s="295" t="s">
        <v>2059</v>
      </c>
    </row>
    <row r="33" spans="1:17" ht="15" customHeight="1">
      <c r="A33" s="953" t="s">
        <v>2060</v>
      </c>
      <c r="C33" s="294"/>
      <c r="D33" s="294"/>
      <c r="E33" s="294"/>
      <c r="F33" s="294"/>
      <c r="G33" s="294"/>
      <c r="H33" s="294"/>
      <c r="I33" s="294"/>
      <c r="J33" s="294"/>
      <c r="K33" s="294"/>
      <c r="L33" s="294"/>
      <c r="M33" s="294"/>
      <c r="N33" s="294"/>
      <c r="O33" s="294"/>
      <c r="P33" s="294"/>
      <c r="Q33" s="294"/>
    </row>
  </sheetData>
  <mergeCells count="1">
    <mergeCell ref="B2:Q2"/>
  </mergeCells>
  <hyperlinks>
    <hyperlink ref="S6" location="'Content Page'!A1" display="Back to Content Page"/>
  </hyperlink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26"/>
  <sheetViews>
    <sheetView topLeftCell="V1" zoomScale="87" zoomScaleNormal="87" workbookViewId="0">
      <selection activeCell="AL6" sqref="AL6"/>
    </sheetView>
  </sheetViews>
  <sheetFormatPr defaultRowHeight="14.5"/>
  <cols>
    <col min="1" max="1" width="33.81640625" customWidth="1"/>
    <col min="2" max="24" width="7" customWidth="1"/>
    <col min="25" max="25" width="7" style="283" customWidth="1"/>
    <col min="26" max="28" width="7" style="499" customWidth="1"/>
    <col min="29" max="32" width="7" customWidth="1"/>
    <col min="33" max="33" width="7" style="283" customWidth="1"/>
    <col min="34" max="35" width="7" style="499" customWidth="1"/>
    <col min="37" max="37" width="9.1796875" style="499"/>
  </cols>
  <sheetData>
    <row r="1" spans="1:44">
      <c r="A1" s="295" t="s">
        <v>1354</v>
      </c>
      <c r="B1" s="57"/>
      <c r="C1" s="57"/>
      <c r="D1" s="57"/>
      <c r="E1" s="57"/>
      <c r="F1" s="57"/>
      <c r="G1" s="57"/>
      <c r="H1" s="57"/>
      <c r="I1" s="57"/>
      <c r="J1" s="57"/>
      <c r="K1" s="57"/>
      <c r="L1" s="57"/>
      <c r="M1" s="57"/>
      <c r="N1" s="57"/>
      <c r="O1" s="57"/>
      <c r="P1" s="57"/>
      <c r="Q1" s="57"/>
      <c r="R1" s="57"/>
      <c r="S1" s="57"/>
      <c r="T1" s="57"/>
      <c r="U1" s="57"/>
      <c r="V1" s="57"/>
      <c r="W1" s="57"/>
      <c r="X1" s="57"/>
      <c r="Y1" s="289"/>
      <c r="Z1" s="289"/>
      <c r="AA1" s="289"/>
      <c r="AB1" s="289"/>
      <c r="AC1" s="57"/>
      <c r="AD1" s="57"/>
      <c r="AE1" s="57"/>
      <c r="AF1" s="57"/>
      <c r="AG1" s="289"/>
      <c r="AH1" s="289"/>
      <c r="AI1" s="289"/>
    </row>
    <row r="2" spans="1:44">
      <c r="A2" s="57"/>
      <c r="B2" s="57"/>
      <c r="C2" s="57"/>
      <c r="D2" s="57"/>
      <c r="E2" s="57"/>
      <c r="F2" s="57"/>
      <c r="G2" s="57"/>
      <c r="H2" s="57"/>
      <c r="I2" s="57"/>
      <c r="J2" s="57"/>
      <c r="K2" s="57"/>
      <c r="L2" s="57"/>
      <c r="M2" s="57"/>
      <c r="N2" s="57"/>
      <c r="O2" s="57"/>
      <c r="P2" s="57"/>
      <c r="Q2" s="57"/>
      <c r="R2" s="57"/>
      <c r="S2" s="57"/>
      <c r="T2" s="57"/>
      <c r="U2" s="57"/>
      <c r="V2" s="57"/>
      <c r="W2" s="57"/>
      <c r="X2" s="57"/>
      <c r="Y2" s="289"/>
      <c r="Z2" s="289"/>
      <c r="AA2" s="289"/>
      <c r="AB2" s="289"/>
      <c r="AC2" s="57"/>
      <c r="AD2" s="57"/>
      <c r="AE2" s="57"/>
      <c r="AF2" s="57"/>
      <c r="AG2" s="289"/>
      <c r="AH2" s="289"/>
      <c r="AI2" s="289"/>
    </row>
    <row r="3" spans="1:44">
      <c r="A3" s="1086" t="s">
        <v>53</v>
      </c>
      <c r="B3" s="1094" t="s">
        <v>279</v>
      </c>
      <c r="C3" s="1094"/>
      <c r="D3" s="1094"/>
      <c r="E3" s="1094"/>
      <c r="F3" s="1094"/>
      <c r="G3" s="1094"/>
      <c r="H3" s="1094"/>
      <c r="I3" s="1094"/>
      <c r="J3" s="1094"/>
      <c r="K3" s="1094"/>
      <c r="L3" s="1094"/>
      <c r="M3" s="1094"/>
      <c r="N3" s="1094"/>
      <c r="O3" s="1094"/>
      <c r="P3" s="1094"/>
      <c r="Q3" s="1094"/>
      <c r="R3" s="1094"/>
      <c r="S3" s="1094"/>
      <c r="T3" s="1094"/>
      <c r="U3" s="1094"/>
      <c r="V3" s="1094"/>
      <c r="W3" s="1094"/>
      <c r="X3" s="1094"/>
      <c r="Y3" s="1094"/>
      <c r="Z3" s="1094"/>
      <c r="AA3" s="1094"/>
      <c r="AB3" s="1093" t="s">
        <v>277</v>
      </c>
      <c r="AC3" s="1093"/>
      <c r="AD3" s="1093"/>
      <c r="AE3" s="1093"/>
      <c r="AF3" s="1093"/>
      <c r="AG3" s="1093"/>
      <c r="AH3" s="1093"/>
      <c r="AI3" s="1093"/>
    </row>
    <row r="4" spans="1:44" s="81" customFormat="1" ht="15" customHeight="1">
      <c r="A4" s="1086"/>
      <c r="B4" s="75">
        <v>1990</v>
      </c>
      <c r="C4" s="75">
        <v>1991</v>
      </c>
      <c r="D4" s="75">
        <v>1992</v>
      </c>
      <c r="E4" s="75">
        <v>1993</v>
      </c>
      <c r="F4" s="75">
        <v>1994</v>
      </c>
      <c r="G4" s="75">
        <v>1995</v>
      </c>
      <c r="H4" s="75">
        <v>1996</v>
      </c>
      <c r="I4" s="75">
        <v>1997</v>
      </c>
      <c r="J4" s="75">
        <v>1998</v>
      </c>
      <c r="K4" s="75">
        <v>1999</v>
      </c>
      <c r="L4" s="75">
        <v>2000</v>
      </c>
      <c r="M4" s="75">
        <v>2001</v>
      </c>
      <c r="N4" s="75">
        <v>2002</v>
      </c>
      <c r="O4" s="75">
        <v>2003</v>
      </c>
      <c r="P4" s="75">
        <v>2004</v>
      </c>
      <c r="Q4" s="75">
        <v>2005</v>
      </c>
      <c r="R4" s="75">
        <v>2006</v>
      </c>
      <c r="S4" s="75">
        <v>2007</v>
      </c>
      <c r="T4" s="75">
        <v>2008</v>
      </c>
      <c r="U4" s="75">
        <v>2009</v>
      </c>
      <c r="V4" s="75">
        <v>2010</v>
      </c>
      <c r="W4" s="75">
        <v>2011</v>
      </c>
      <c r="X4" s="75">
        <v>2012</v>
      </c>
      <c r="Y4" s="75">
        <v>2013</v>
      </c>
      <c r="Z4" s="75">
        <v>2014</v>
      </c>
      <c r="AA4" s="75">
        <v>2015</v>
      </c>
      <c r="AB4" s="75">
        <v>2008</v>
      </c>
      <c r="AC4" s="75">
        <v>2009</v>
      </c>
      <c r="AD4" s="805">
        <v>2010</v>
      </c>
      <c r="AE4" s="805">
        <v>2011</v>
      </c>
      <c r="AF4" s="805">
        <v>2012</v>
      </c>
      <c r="AG4" s="75">
        <v>2013</v>
      </c>
      <c r="AH4" s="75">
        <v>2014</v>
      </c>
      <c r="AI4" s="75">
        <v>2015</v>
      </c>
    </row>
    <row r="5" spans="1:44" s="81" customFormat="1">
      <c r="A5" s="73" t="s">
        <v>15</v>
      </c>
      <c r="B5" s="570">
        <v>150</v>
      </c>
      <c r="C5" s="570">
        <v>124.5</v>
      </c>
      <c r="D5" s="570">
        <v>121.637</v>
      </c>
      <c r="E5" s="570">
        <v>132.9</v>
      </c>
      <c r="F5" s="570">
        <v>148.9</v>
      </c>
      <c r="G5" s="570">
        <v>209.27500000000001</v>
      </c>
      <c r="H5" s="570">
        <v>174.09100000000001</v>
      </c>
      <c r="I5" s="570">
        <v>179.96</v>
      </c>
      <c r="J5" s="570">
        <v>202.12</v>
      </c>
      <c r="K5" s="570">
        <v>263.26</v>
      </c>
      <c r="L5" s="570">
        <v>266.43</v>
      </c>
      <c r="M5" s="570">
        <v>216.23</v>
      </c>
      <c r="N5" s="570">
        <v>223</v>
      </c>
      <c r="O5" s="570">
        <v>229.92097000000001</v>
      </c>
      <c r="P5" s="570">
        <v>297</v>
      </c>
      <c r="Q5" s="570">
        <v>214.9052159</v>
      </c>
      <c r="R5" s="570">
        <v>412.666785</v>
      </c>
      <c r="S5" s="570">
        <v>602.67145129999994</v>
      </c>
      <c r="T5" s="570">
        <v>669.45367599999997</v>
      </c>
      <c r="U5" s="570">
        <v>715.9620157999999</v>
      </c>
      <c r="V5" s="570">
        <v>714.45888600000001</v>
      </c>
      <c r="W5" s="570">
        <v>564.26154170000007</v>
      </c>
      <c r="X5" s="570">
        <v>523.19895470000006</v>
      </c>
      <c r="Y5" s="570">
        <v>670.27874020000002</v>
      </c>
      <c r="Z5" s="570">
        <v>1298.8157979</v>
      </c>
      <c r="AA5" s="570" t="s">
        <v>429</v>
      </c>
      <c r="AB5" s="651" t="s">
        <v>429</v>
      </c>
      <c r="AC5" s="651">
        <v>1</v>
      </c>
      <c r="AD5" s="651">
        <v>0.80021738716509616</v>
      </c>
      <c r="AE5" s="651" t="s">
        <v>429</v>
      </c>
      <c r="AF5" s="651" t="s">
        <v>429</v>
      </c>
      <c r="AG5" s="651" t="s">
        <v>429</v>
      </c>
      <c r="AH5" s="651" t="s">
        <v>429</v>
      </c>
      <c r="AI5" s="651" t="s">
        <v>429</v>
      </c>
    </row>
    <row r="6" spans="1:44" s="81" customFormat="1">
      <c r="A6" s="73" t="s">
        <v>14</v>
      </c>
      <c r="B6" s="570">
        <v>118.89495365000001</v>
      </c>
      <c r="C6" s="570">
        <v>118.9677264</v>
      </c>
      <c r="D6" s="570">
        <v>139.73385196999999</v>
      </c>
      <c r="E6" s="570">
        <v>132.7239151</v>
      </c>
      <c r="F6" s="570">
        <v>145.75481138999999</v>
      </c>
      <c r="G6" s="570">
        <v>200.10645400999999</v>
      </c>
      <c r="H6" s="570">
        <v>98.219218999999995</v>
      </c>
      <c r="I6" s="570">
        <v>131.53413599999999</v>
      </c>
      <c r="J6" s="570">
        <v>130.11017799999999</v>
      </c>
      <c r="K6" s="570">
        <v>135.174431</v>
      </c>
      <c r="L6" s="570">
        <v>147.30049600000001</v>
      </c>
      <c r="M6" s="570">
        <v>139.31689900000001</v>
      </c>
      <c r="N6" s="570">
        <v>143.59304599999999</v>
      </c>
      <c r="O6" s="570">
        <v>205.41601399999999</v>
      </c>
      <c r="P6" s="570">
        <v>120.422664</v>
      </c>
      <c r="Q6" s="570">
        <v>107.16685251999999</v>
      </c>
      <c r="R6" s="570">
        <v>97.305418067000005</v>
      </c>
      <c r="S6" s="570">
        <v>98.655541029999995</v>
      </c>
      <c r="T6" s="570">
        <v>56.263546870000006</v>
      </c>
      <c r="U6" s="570">
        <v>59.503724670000004</v>
      </c>
      <c r="V6" s="570">
        <v>85.473796430000007</v>
      </c>
      <c r="W6" s="570">
        <v>106.98110544999999</v>
      </c>
      <c r="X6" s="570">
        <v>107.51239049</v>
      </c>
      <c r="Y6" s="570">
        <v>80.886110210000012</v>
      </c>
      <c r="Z6" s="570">
        <v>88.574822539999985</v>
      </c>
      <c r="AA6" s="570" t="s">
        <v>429</v>
      </c>
      <c r="AB6" s="651" t="s">
        <v>429</v>
      </c>
      <c r="AC6" s="651">
        <v>1.0999999999999999</v>
      </c>
      <c r="AD6" s="651">
        <v>0.71650917266240499</v>
      </c>
      <c r="AE6" s="651" t="s">
        <v>429</v>
      </c>
      <c r="AF6" s="651" t="s">
        <v>429</v>
      </c>
      <c r="AG6" s="651" t="s">
        <v>429</v>
      </c>
      <c r="AH6" s="651" t="s">
        <v>429</v>
      </c>
      <c r="AI6" s="651" t="s">
        <v>429</v>
      </c>
      <c r="AL6" s="285" t="s">
        <v>13</v>
      </c>
    </row>
    <row r="7" spans="1:44" s="81" customFormat="1">
      <c r="A7" s="284" t="s">
        <v>268</v>
      </c>
      <c r="B7" s="570" t="s">
        <v>429</v>
      </c>
      <c r="C7" s="570" t="s">
        <v>429</v>
      </c>
      <c r="D7" s="570" t="s">
        <v>429</v>
      </c>
      <c r="E7" s="570" t="s">
        <v>429</v>
      </c>
      <c r="F7" s="570" t="s">
        <v>429</v>
      </c>
      <c r="G7" s="570" t="s">
        <v>429</v>
      </c>
      <c r="H7" s="570" t="s">
        <v>429</v>
      </c>
      <c r="I7" s="570" t="s">
        <v>429</v>
      </c>
      <c r="J7" s="570" t="s">
        <v>429</v>
      </c>
      <c r="K7" s="570" t="s">
        <v>429</v>
      </c>
      <c r="L7" s="570">
        <v>3.1392000000000002</v>
      </c>
      <c r="M7" s="570">
        <v>5.7285000000000004</v>
      </c>
      <c r="N7" s="570">
        <v>6.65</v>
      </c>
      <c r="O7" s="570">
        <v>5</v>
      </c>
      <c r="P7" s="570">
        <v>27.9</v>
      </c>
      <c r="Q7" s="570">
        <v>32.299999999999997</v>
      </c>
      <c r="R7" s="570">
        <v>31.5</v>
      </c>
      <c r="S7" s="570">
        <v>26.4</v>
      </c>
      <c r="T7" s="570">
        <v>37.4</v>
      </c>
      <c r="U7" s="570">
        <v>30.9</v>
      </c>
      <c r="V7" s="570">
        <v>57.2</v>
      </c>
      <c r="W7" s="570">
        <v>39.6</v>
      </c>
      <c r="X7" s="570">
        <v>55.306222079999998</v>
      </c>
      <c r="Y7" s="570">
        <v>35.912435189999997</v>
      </c>
      <c r="Z7" s="570">
        <v>15.629783230000001</v>
      </c>
      <c r="AA7" s="570" t="s">
        <v>429</v>
      </c>
      <c r="AB7" s="651" t="s">
        <v>429</v>
      </c>
      <c r="AC7" s="651" t="s">
        <v>429</v>
      </c>
      <c r="AD7" s="651" t="s">
        <v>429</v>
      </c>
      <c r="AE7" s="651" t="s">
        <v>429</v>
      </c>
      <c r="AF7" s="651" t="s">
        <v>429</v>
      </c>
      <c r="AG7" s="651" t="s">
        <v>429</v>
      </c>
      <c r="AH7" s="651" t="s">
        <v>429</v>
      </c>
      <c r="AI7" s="651" t="s">
        <v>429</v>
      </c>
    </row>
    <row r="8" spans="1:44" s="81" customFormat="1">
      <c r="A8" s="73" t="s">
        <v>12</v>
      </c>
      <c r="B8" s="570" t="s">
        <v>429</v>
      </c>
      <c r="C8" s="570" t="s">
        <v>429</v>
      </c>
      <c r="D8" s="570" t="s">
        <v>429</v>
      </c>
      <c r="E8" s="570" t="s">
        <v>429</v>
      </c>
      <c r="F8" s="570" t="s">
        <v>429</v>
      </c>
      <c r="G8" s="570">
        <v>75.360113999999996</v>
      </c>
      <c r="H8" s="570">
        <v>60.481623999999996</v>
      </c>
      <c r="I8" s="570">
        <v>56.305053999999998</v>
      </c>
      <c r="J8" s="570">
        <v>55.623933000000001</v>
      </c>
      <c r="K8" s="570">
        <v>34.060380000000002</v>
      </c>
      <c r="L8" s="570">
        <v>10.318300000000001</v>
      </c>
      <c r="M8" s="570">
        <v>9.5549505000000003</v>
      </c>
      <c r="N8" s="570">
        <v>7.9674205999999996</v>
      </c>
      <c r="O8" s="570">
        <v>10.110386</v>
      </c>
      <c r="P8" s="570">
        <v>11.025073000000001</v>
      </c>
      <c r="Q8" s="570">
        <v>6.3934343</v>
      </c>
      <c r="R8" s="570">
        <v>4.3033599000000002</v>
      </c>
      <c r="S8" s="570">
        <v>7.8896328999999996</v>
      </c>
      <c r="T8" s="570">
        <v>4.9106066999999998</v>
      </c>
      <c r="U8" s="570">
        <v>4.929862</v>
      </c>
      <c r="V8" s="570">
        <v>19.284925999999999</v>
      </c>
      <c r="W8" s="570" t="s">
        <v>429</v>
      </c>
      <c r="X8" s="570" t="s">
        <v>429</v>
      </c>
      <c r="Y8" s="570" t="s">
        <v>429</v>
      </c>
      <c r="Z8" s="570" t="s">
        <v>429</v>
      </c>
      <c r="AA8" s="570" t="s">
        <v>429</v>
      </c>
      <c r="AB8" s="651" t="s">
        <v>429</v>
      </c>
      <c r="AC8" s="651">
        <v>0.70000000000000007</v>
      </c>
      <c r="AD8" s="651">
        <v>0.88572093873460611</v>
      </c>
      <c r="AE8" s="651" t="s">
        <v>429</v>
      </c>
      <c r="AF8" s="651" t="s">
        <v>429</v>
      </c>
      <c r="AG8" s="651" t="s">
        <v>429</v>
      </c>
      <c r="AH8" s="651" t="s">
        <v>429</v>
      </c>
      <c r="AI8" s="651" t="s">
        <v>429</v>
      </c>
    </row>
    <row r="9" spans="1:44" s="81" customFormat="1">
      <c r="A9" s="73" t="s">
        <v>11</v>
      </c>
      <c r="B9" s="570">
        <v>17.501629000000001</v>
      </c>
      <c r="C9" s="570">
        <v>9.9925899999999999</v>
      </c>
      <c r="D9" s="570">
        <v>9.4368639999999999</v>
      </c>
      <c r="E9" s="570">
        <v>6.6987758700000004</v>
      </c>
      <c r="F9" s="570">
        <v>8.4470698600000009</v>
      </c>
      <c r="G9" s="570">
        <v>11.07690571</v>
      </c>
      <c r="H9" s="570">
        <v>13.2102129</v>
      </c>
      <c r="I9" s="570">
        <v>15.125069099999999</v>
      </c>
      <c r="J9" s="570">
        <v>13.000334499999999</v>
      </c>
      <c r="K9" s="570">
        <v>11.213005220000001</v>
      </c>
      <c r="L9" s="570">
        <v>11.903986699999999</v>
      </c>
      <c r="M9" s="570">
        <v>11.415635999999999</v>
      </c>
      <c r="N9" s="570">
        <v>4.7145389</v>
      </c>
      <c r="O9" s="570">
        <v>17.9245874</v>
      </c>
      <c r="P9" s="570">
        <v>9.0014338999999985</v>
      </c>
      <c r="Q9" s="570">
        <v>18.548127028</v>
      </c>
      <c r="R9" s="570">
        <v>17.343550527000001</v>
      </c>
      <c r="S9" s="570">
        <v>19.186871380000003</v>
      </c>
      <c r="T9" s="570">
        <v>22.987629675999997</v>
      </c>
      <c r="U9" s="570">
        <v>29.909032410999998</v>
      </c>
      <c r="V9" s="570">
        <v>34.522200151</v>
      </c>
      <c r="W9" s="570">
        <v>46.037994558000001</v>
      </c>
      <c r="X9" s="570">
        <v>54.035082910000007</v>
      </c>
      <c r="Y9" s="570">
        <v>50.037716930000002</v>
      </c>
      <c r="Z9" s="570" t="s">
        <v>429</v>
      </c>
      <c r="AA9" s="570" t="s">
        <v>429</v>
      </c>
      <c r="AB9" s="651" t="s">
        <v>429</v>
      </c>
      <c r="AC9" s="651" t="s">
        <v>429</v>
      </c>
      <c r="AD9" s="651" t="s">
        <v>429</v>
      </c>
      <c r="AE9" s="651" t="s">
        <v>429</v>
      </c>
      <c r="AF9" s="651" t="s">
        <v>429</v>
      </c>
      <c r="AG9" s="651" t="s">
        <v>429</v>
      </c>
      <c r="AH9" s="651" t="s">
        <v>429</v>
      </c>
      <c r="AI9" s="651" t="s">
        <v>429</v>
      </c>
    </row>
    <row r="10" spans="1:44" s="81" customFormat="1">
      <c r="A10" s="73" t="s">
        <v>10</v>
      </c>
      <c r="B10" s="570">
        <v>3.6645048E-2</v>
      </c>
      <c r="C10" s="570">
        <v>3.5672084E-2</v>
      </c>
      <c r="D10" s="570">
        <v>0.13876264000000002</v>
      </c>
      <c r="E10" s="570">
        <v>0.13627759</v>
      </c>
      <c r="F10" s="570">
        <v>0.58376415000000004</v>
      </c>
      <c r="G10" s="570">
        <v>0.80477675000000004</v>
      </c>
      <c r="H10" s="570">
        <v>1.1758198999999998</v>
      </c>
      <c r="I10" s="570">
        <v>0.99670552000000001</v>
      </c>
      <c r="J10" s="570">
        <v>1.4089546000000002</v>
      </c>
      <c r="K10" s="570">
        <v>0.82108245999999996</v>
      </c>
      <c r="L10" s="570">
        <v>0.42487661999999998</v>
      </c>
      <c r="M10" s="570">
        <v>0.62301469999999992</v>
      </c>
      <c r="N10" s="570">
        <v>0.44816169</v>
      </c>
      <c r="O10" s="570">
        <v>7.164153969</v>
      </c>
      <c r="P10" s="570">
        <v>7.4929169199999999</v>
      </c>
      <c r="Q10" s="570">
        <v>7.3365917986000007</v>
      </c>
      <c r="R10" s="570">
        <v>7.3381311323000009</v>
      </c>
      <c r="S10" s="570">
        <v>10.185964835999998</v>
      </c>
      <c r="T10" s="570">
        <v>10.385511249</v>
      </c>
      <c r="U10" s="570">
        <v>13.316856979000001</v>
      </c>
      <c r="V10" s="570">
        <v>14.907703192</v>
      </c>
      <c r="W10" s="570">
        <v>17.450294770999999</v>
      </c>
      <c r="X10" s="570">
        <v>17.793284002</v>
      </c>
      <c r="Y10" s="570">
        <v>16.452780986</v>
      </c>
      <c r="Z10" s="570">
        <v>18.552055224</v>
      </c>
      <c r="AA10" s="570" t="s">
        <v>429</v>
      </c>
      <c r="AB10" s="651" t="s">
        <v>429</v>
      </c>
      <c r="AC10" s="651" t="s">
        <v>429</v>
      </c>
      <c r="AD10" s="651">
        <v>0.26211153742746618</v>
      </c>
      <c r="AE10" s="651" t="s">
        <v>429</v>
      </c>
      <c r="AF10" s="651" t="s">
        <v>429</v>
      </c>
      <c r="AG10" s="651" t="s">
        <v>429</v>
      </c>
      <c r="AH10" s="651" t="s">
        <v>429</v>
      </c>
      <c r="AI10" s="651" t="s">
        <v>429</v>
      </c>
    </row>
    <row r="11" spans="1:44" s="81" customFormat="1">
      <c r="A11" s="73" t="s">
        <v>9</v>
      </c>
      <c r="B11" s="570">
        <v>0.60551149999999998</v>
      </c>
      <c r="C11" s="570">
        <v>1.5972085</v>
      </c>
      <c r="D11" s="570">
        <v>1.4135903000000001</v>
      </c>
      <c r="E11" s="570">
        <v>1.4732527</v>
      </c>
      <c r="F11" s="570">
        <v>1.3362756</v>
      </c>
      <c r="G11" s="570">
        <v>1.0928134</v>
      </c>
      <c r="H11" s="570">
        <v>0.78002830000000001</v>
      </c>
      <c r="I11" s="570">
        <v>0.52238519000000005</v>
      </c>
      <c r="J11" s="570">
        <v>0.79190919000000004</v>
      </c>
      <c r="K11" s="570">
        <v>0.47645880000000002</v>
      </c>
      <c r="L11" s="570">
        <v>103.12394047484506</v>
      </c>
      <c r="M11" s="570">
        <v>117.74282712054489</v>
      </c>
      <c r="N11" s="570">
        <v>96.822603603562214</v>
      </c>
      <c r="O11" s="570">
        <v>109.88152726723776</v>
      </c>
      <c r="P11" s="570">
        <v>114.29477204656781</v>
      </c>
      <c r="Q11" s="570">
        <v>95.299997450955459</v>
      </c>
      <c r="R11" s="570">
        <v>101.99159562760705</v>
      </c>
      <c r="S11" s="570">
        <v>119.89261124953158</v>
      </c>
      <c r="T11" s="570">
        <v>180.83786337441452</v>
      </c>
      <c r="U11" s="570">
        <v>175.98017066081275</v>
      </c>
      <c r="V11" s="570">
        <v>209.43600938063952</v>
      </c>
      <c r="W11" s="570">
        <v>269.91669044819082</v>
      </c>
      <c r="X11" s="570">
        <v>226.14356059317561</v>
      </c>
      <c r="Y11" s="570">
        <v>179.05261366688819</v>
      </c>
      <c r="Z11" s="570">
        <v>237.77106318094667</v>
      </c>
      <c r="AA11" s="570">
        <v>195</v>
      </c>
      <c r="AB11" s="651">
        <v>1.8766677845987838</v>
      </c>
      <c r="AC11" s="651">
        <v>1.9907633679707035</v>
      </c>
      <c r="AD11" s="651">
        <v>2.155274707276392</v>
      </c>
      <c r="AE11" s="651">
        <v>2.3989895080972476</v>
      </c>
      <c r="AF11" s="651">
        <v>1.97652943999302</v>
      </c>
      <c r="AG11" s="651">
        <v>1.5017966949550554</v>
      </c>
      <c r="AH11" s="651">
        <v>1.8800302622643508</v>
      </c>
      <c r="AI11" s="651">
        <v>1.69</v>
      </c>
    </row>
    <row r="12" spans="1:44" s="81" customFormat="1">
      <c r="A12" s="73" t="s">
        <v>7</v>
      </c>
      <c r="B12" s="570">
        <v>25.4</v>
      </c>
      <c r="C12" s="570">
        <v>29.6</v>
      </c>
      <c r="D12" s="570">
        <v>26.6</v>
      </c>
      <c r="E12" s="570">
        <v>21.3</v>
      </c>
      <c r="F12" s="570">
        <v>19.399999999999999</v>
      </c>
      <c r="G12" s="570">
        <v>20.6</v>
      </c>
      <c r="H12" s="570">
        <v>15.7</v>
      </c>
      <c r="I12" s="570">
        <v>22.9</v>
      </c>
      <c r="J12" s="570">
        <v>31.1</v>
      </c>
      <c r="K12" s="570">
        <v>139.80000000000001</v>
      </c>
      <c r="L12" s="570">
        <v>156.19999999999999</v>
      </c>
      <c r="M12" s="570">
        <v>64.189276000000007</v>
      </c>
      <c r="N12" s="570">
        <v>49.908394000000001</v>
      </c>
      <c r="O12" s="570">
        <v>29.506678999999998</v>
      </c>
      <c r="P12" s="570">
        <v>20.255368000000001</v>
      </c>
      <c r="Q12" s="570">
        <v>24.484947999999999</v>
      </c>
      <c r="R12" s="570">
        <v>26.098008</v>
      </c>
      <c r="S12" s="570">
        <v>45.250476999999997</v>
      </c>
      <c r="T12" s="570">
        <v>56.837736</v>
      </c>
      <c r="U12" s="570">
        <v>65.747044000000002</v>
      </c>
      <c r="V12" s="570">
        <v>53.681013211166302</v>
      </c>
      <c r="W12" s="570">
        <v>41.487242702416602</v>
      </c>
      <c r="X12" s="570">
        <v>96.201741862787699</v>
      </c>
      <c r="Y12" s="570">
        <v>99.836837313215099</v>
      </c>
      <c r="Z12" s="570">
        <v>193.87044479722601</v>
      </c>
      <c r="AA12" s="570">
        <v>191.55553582975051</v>
      </c>
      <c r="AB12" s="651">
        <v>0.48998048645948267</v>
      </c>
      <c r="AC12" s="651">
        <v>0.60016226377763615</v>
      </c>
      <c r="AD12" s="651">
        <v>0.52737020543438762</v>
      </c>
      <c r="AE12" s="651">
        <v>0.31594893276253733</v>
      </c>
      <c r="AF12" s="651">
        <v>0.63059016497972564</v>
      </c>
      <c r="AG12" s="651">
        <v>0.62245441151702474</v>
      </c>
      <c r="AH12" s="651">
        <v>1.1430200854053247</v>
      </c>
      <c r="AI12" s="651">
        <v>1.2956893255704263</v>
      </c>
      <c r="AJ12" s="533" t="s">
        <v>17</v>
      </c>
      <c r="AK12" s="499"/>
      <c r="AL12" s="96"/>
      <c r="AM12" s="96"/>
      <c r="AN12" s="96"/>
      <c r="AO12" s="96"/>
      <c r="AP12" s="96"/>
      <c r="AQ12" s="96"/>
      <c r="AR12" s="96"/>
    </row>
    <row r="13" spans="1:44" s="81" customFormat="1">
      <c r="A13" s="73" t="s">
        <v>32</v>
      </c>
      <c r="B13" s="570">
        <v>29.721864699999998</v>
      </c>
      <c r="C13" s="570">
        <v>25.929675199999998</v>
      </c>
      <c r="D13" s="570">
        <v>17.286028899999998</v>
      </c>
      <c r="E13" s="570">
        <v>13.342548399999998</v>
      </c>
      <c r="F13" s="570">
        <v>11.152421500000001</v>
      </c>
      <c r="G13" s="570">
        <v>11.165991500000001</v>
      </c>
      <c r="H13" s="570">
        <v>10.769071800000001</v>
      </c>
      <c r="I13" s="570">
        <v>16.558297800000002</v>
      </c>
      <c r="J13" s="570">
        <v>10.4915012</v>
      </c>
      <c r="K13" s="570">
        <v>9.4595651600000004</v>
      </c>
      <c r="L13" s="570">
        <v>8.95195425</v>
      </c>
      <c r="M13" s="570">
        <v>8.0749310399999992</v>
      </c>
      <c r="N13" s="570">
        <v>8.2315172899999993</v>
      </c>
      <c r="O13" s="570">
        <v>15.07516311</v>
      </c>
      <c r="P13" s="570">
        <v>17.619213850000001</v>
      </c>
      <c r="Q13" s="570">
        <v>18.330734342</v>
      </c>
      <c r="R13" s="570">
        <v>19.648446585000002</v>
      </c>
      <c r="S13" s="570">
        <v>15.568036266999998</v>
      </c>
      <c r="T13" s="570">
        <v>42.405382299000003</v>
      </c>
      <c r="U13" s="570">
        <v>15.470056125999999</v>
      </c>
      <c r="V13" s="570">
        <v>27.896569956</v>
      </c>
      <c r="W13" s="570">
        <v>26.963903446999996</v>
      </c>
      <c r="X13" s="570">
        <v>18.185471675999999</v>
      </c>
      <c r="Y13" s="570">
        <v>15.612488303000001</v>
      </c>
      <c r="Z13" s="570">
        <v>11.563080080000001</v>
      </c>
      <c r="AA13" s="570" t="s">
        <v>429</v>
      </c>
      <c r="AB13" s="651" t="s">
        <v>429</v>
      </c>
      <c r="AC13" s="651">
        <v>0.2</v>
      </c>
      <c r="AD13" s="651">
        <v>0.27647070190337197</v>
      </c>
      <c r="AE13" s="651" t="s">
        <v>429</v>
      </c>
      <c r="AF13" s="651" t="s">
        <v>429</v>
      </c>
      <c r="AG13" s="651" t="s">
        <v>429</v>
      </c>
      <c r="AH13" s="651" t="s">
        <v>8</v>
      </c>
      <c r="AI13" s="651" t="s">
        <v>8</v>
      </c>
    </row>
    <row r="14" spans="1:44" s="81" customFormat="1">
      <c r="A14" s="73" t="s">
        <v>5</v>
      </c>
      <c r="B14" s="570">
        <v>9.7943056999999989</v>
      </c>
      <c r="C14" s="570">
        <v>9.5573612399999988</v>
      </c>
      <c r="D14" s="570">
        <v>13.29295694</v>
      </c>
      <c r="E14" s="570">
        <v>5.7897919999999999E-2</v>
      </c>
      <c r="F14" s="570">
        <v>7.9116141000000001E-2</v>
      </c>
      <c r="G14" s="570">
        <v>0.27299596999999998</v>
      </c>
      <c r="H14" s="570">
        <v>0.36217424999999998</v>
      </c>
      <c r="I14" s="570">
        <v>0.35811334</v>
      </c>
      <c r="J14" s="570">
        <v>0.47983809000000005</v>
      </c>
      <c r="K14" s="570">
        <v>0.27570931999999998</v>
      </c>
      <c r="L14" s="570">
        <v>10.1044134</v>
      </c>
      <c r="M14" s="570">
        <v>5.6079239000000003</v>
      </c>
      <c r="N14" s="570">
        <v>4.8943489000000007</v>
      </c>
      <c r="O14" s="570">
        <v>7.3145378000000001</v>
      </c>
      <c r="P14" s="570">
        <v>7.9259659999999998</v>
      </c>
      <c r="Q14" s="570">
        <v>9.9576717830000003</v>
      </c>
      <c r="R14" s="570">
        <v>17.328411482</v>
      </c>
      <c r="S14" s="570">
        <v>52.198350656000002</v>
      </c>
      <c r="T14" s="570">
        <v>50.521578484999999</v>
      </c>
      <c r="U14" s="570">
        <v>62.099674018000002</v>
      </c>
      <c r="V14" s="570">
        <v>41.220615993000003</v>
      </c>
      <c r="W14" s="570">
        <v>50.219370745000006</v>
      </c>
      <c r="X14" s="570">
        <v>50.234157993000004</v>
      </c>
      <c r="Y14" s="570">
        <v>54.339318759999998</v>
      </c>
      <c r="Z14" s="570">
        <v>49</v>
      </c>
      <c r="AA14" s="570">
        <v>54.161873021301261</v>
      </c>
      <c r="AB14" s="651" t="s">
        <v>429</v>
      </c>
      <c r="AC14" s="651" t="s">
        <v>429</v>
      </c>
      <c r="AD14" s="651" t="s">
        <v>429</v>
      </c>
      <c r="AE14" s="651" t="s">
        <v>429</v>
      </c>
      <c r="AF14" s="651" t="s">
        <v>429</v>
      </c>
      <c r="AG14" s="651" t="s">
        <v>429</v>
      </c>
      <c r="AH14" s="651" t="s">
        <v>429</v>
      </c>
      <c r="AI14" s="651" t="s">
        <v>429</v>
      </c>
    </row>
    <row r="15" spans="1:44" s="81" customFormat="1">
      <c r="A15" s="73" t="s">
        <v>4</v>
      </c>
      <c r="B15" s="570">
        <v>1203.633597</v>
      </c>
      <c r="C15" s="570">
        <v>863.83354599999996</v>
      </c>
      <c r="D15" s="570">
        <v>808.18573200000003</v>
      </c>
      <c r="E15" s="570">
        <v>707.41639399999997</v>
      </c>
      <c r="F15" s="570">
        <v>658.54713300000003</v>
      </c>
      <c r="G15" s="570">
        <v>629.57299699999999</v>
      </c>
      <c r="H15" s="570">
        <v>593.18246199999999</v>
      </c>
      <c r="I15" s="570">
        <v>669.92859399999998</v>
      </c>
      <c r="J15" s="570">
        <v>696.37150999999994</v>
      </c>
      <c r="K15" s="570">
        <v>723.332536</v>
      </c>
      <c r="L15" s="570">
        <v>684.95398699999998</v>
      </c>
      <c r="M15" s="570">
        <v>567.95021399999996</v>
      </c>
      <c r="N15" s="570">
        <v>541.22943399999997</v>
      </c>
      <c r="O15" s="570">
        <v>706</v>
      </c>
      <c r="P15" s="570">
        <v>937.31293840000001</v>
      </c>
      <c r="Q15" s="570">
        <v>1041.368262</v>
      </c>
      <c r="R15" s="570">
        <v>1055.255357</v>
      </c>
      <c r="S15" s="570">
        <v>1172.2874340000001</v>
      </c>
      <c r="T15" s="570">
        <v>1118.9330090000001</v>
      </c>
      <c r="U15" s="570">
        <v>1143.855053</v>
      </c>
      <c r="V15" s="570">
        <v>1352.7991850000001</v>
      </c>
      <c r="W15" s="570">
        <v>1422.6978650000001</v>
      </c>
      <c r="X15" s="570">
        <v>1319.708316</v>
      </c>
      <c r="Y15" s="570">
        <v>1181.980419</v>
      </c>
      <c r="Z15" s="570">
        <v>1093.5858760000001</v>
      </c>
      <c r="AA15" s="570">
        <v>980.09785599999998</v>
      </c>
      <c r="AB15" s="651" t="s">
        <v>429</v>
      </c>
      <c r="AC15" s="651">
        <v>0.4</v>
      </c>
      <c r="AD15" s="651">
        <v>0.38000171200667959</v>
      </c>
      <c r="AE15" s="651" t="s">
        <v>429</v>
      </c>
      <c r="AF15" s="651" t="s">
        <v>429</v>
      </c>
      <c r="AG15" s="651" t="s">
        <v>429</v>
      </c>
      <c r="AH15" s="651" t="s">
        <v>429</v>
      </c>
      <c r="AI15" s="651" t="s">
        <v>429</v>
      </c>
    </row>
    <row r="16" spans="1:44" s="81" customFormat="1">
      <c r="A16" s="73" t="s">
        <v>3</v>
      </c>
      <c r="B16" s="570">
        <v>4.1355520189999995</v>
      </c>
      <c r="C16" s="570">
        <v>5.3959798100000009</v>
      </c>
      <c r="D16" s="570">
        <v>7.7138466599999997</v>
      </c>
      <c r="E16" s="570">
        <v>6.6498526828000006</v>
      </c>
      <c r="F16" s="570">
        <v>5.9240198950000007</v>
      </c>
      <c r="G16" s="570">
        <v>3.5419627469999999</v>
      </c>
      <c r="H16" s="570">
        <v>3.6619495935000002</v>
      </c>
      <c r="I16" s="570">
        <v>2.195764799</v>
      </c>
      <c r="J16" s="570">
        <v>1.6243738000000001</v>
      </c>
      <c r="K16" s="652">
        <v>6.7753674000000004</v>
      </c>
      <c r="L16" s="652">
        <v>20.743452999999999</v>
      </c>
      <c r="M16" s="652">
        <v>26.84355313</v>
      </c>
      <c r="N16" s="570">
        <v>21.222689731999999</v>
      </c>
      <c r="O16" s="570">
        <v>38.8561792</v>
      </c>
      <c r="P16" s="570">
        <v>4.6751451100000008</v>
      </c>
      <c r="Q16" s="570">
        <v>7.976785808999999</v>
      </c>
      <c r="R16" s="570">
        <v>16.586307982999998</v>
      </c>
      <c r="S16" s="570">
        <v>7.8616224990000001</v>
      </c>
      <c r="T16" s="570">
        <v>6.3396300870000006</v>
      </c>
      <c r="U16" s="570">
        <v>10.725156326</v>
      </c>
      <c r="V16" s="570">
        <v>11.692037265</v>
      </c>
      <c r="W16" s="570">
        <v>12.208151340000001</v>
      </c>
      <c r="X16" s="570">
        <v>26.617011459</v>
      </c>
      <c r="Y16" s="570">
        <v>8.9816916009999996</v>
      </c>
      <c r="Z16" s="570">
        <v>7.22</v>
      </c>
      <c r="AA16" s="570" t="s">
        <v>8</v>
      </c>
      <c r="AB16" s="651" t="s">
        <v>429</v>
      </c>
      <c r="AC16" s="651" t="s">
        <v>429</v>
      </c>
      <c r="AD16" s="651">
        <v>0.31163250582362728</v>
      </c>
      <c r="AE16" s="651">
        <v>0.24</v>
      </c>
      <c r="AF16" s="651">
        <v>0.54</v>
      </c>
      <c r="AG16" s="651">
        <v>0.19</v>
      </c>
      <c r="AH16" s="651" t="s">
        <v>429</v>
      </c>
      <c r="AI16" s="651" t="s">
        <v>429</v>
      </c>
    </row>
    <row r="17" spans="1:37" s="81" customFormat="1">
      <c r="A17" s="284" t="s">
        <v>79</v>
      </c>
      <c r="B17" s="570" t="s">
        <v>429</v>
      </c>
      <c r="C17" s="570" t="s">
        <v>429</v>
      </c>
      <c r="D17" s="570" t="s">
        <v>429</v>
      </c>
      <c r="E17" s="570" t="s">
        <v>429</v>
      </c>
      <c r="F17" s="570" t="s">
        <v>429</v>
      </c>
      <c r="G17" s="570">
        <v>0.50977645000000005</v>
      </c>
      <c r="H17" s="570">
        <v>0.81037743000000007</v>
      </c>
      <c r="I17" s="570">
        <v>59.276299999999992</v>
      </c>
      <c r="J17" s="570">
        <v>31.817499999999995</v>
      </c>
      <c r="K17" s="570">
        <v>117.392</v>
      </c>
      <c r="L17" s="570">
        <v>78.429000000000002</v>
      </c>
      <c r="M17" s="570">
        <v>77.503999999999991</v>
      </c>
      <c r="N17" s="570">
        <v>58.1</v>
      </c>
      <c r="O17" s="570">
        <v>58.213999999999999</v>
      </c>
      <c r="P17" s="570">
        <v>60.455502530514224</v>
      </c>
      <c r="Q17" s="570">
        <v>61.815000000000005</v>
      </c>
      <c r="R17" s="570">
        <v>63.537252558127349</v>
      </c>
      <c r="S17" s="570">
        <v>68.784590646784878</v>
      </c>
      <c r="T17" s="570">
        <v>79.148196008251489</v>
      </c>
      <c r="U17" s="570">
        <v>68.246096210914331</v>
      </c>
      <c r="V17" s="570">
        <v>79.024026210914343</v>
      </c>
      <c r="W17" s="570">
        <v>92.7</v>
      </c>
      <c r="X17" s="570">
        <v>105.4</v>
      </c>
      <c r="Y17" s="570">
        <v>61.8</v>
      </c>
      <c r="Z17" s="570">
        <v>58.2</v>
      </c>
      <c r="AA17" s="570">
        <v>76.5</v>
      </c>
      <c r="AB17" s="651">
        <v>0.28912694832261859</v>
      </c>
      <c r="AC17" s="651">
        <v>0.23624903706323677</v>
      </c>
      <c r="AD17" s="651">
        <v>0.25160262800497124</v>
      </c>
      <c r="AE17" s="651">
        <v>0.27525774410181553</v>
      </c>
      <c r="AF17" s="651">
        <v>0.26970118026440287</v>
      </c>
      <c r="AG17" s="651">
        <v>0.13918521213713955</v>
      </c>
      <c r="AH17" s="651">
        <v>0.12068782185490759</v>
      </c>
      <c r="AI17" s="651">
        <v>0.1671321738241775</v>
      </c>
    </row>
    <row r="18" spans="1:37" s="81" customFormat="1">
      <c r="A18" s="73" t="s">
        <v>2</v>
      </c>
      <c r="B18" s="570">
        <v>17.5</v>
      </c>
      <c r="C18" s="570">
        <v>20.100000000000001</v>
      </c>
      <c r="D18" s="570" t="s">
        <v>429</v>
      </c>
      <c r="E18" s="570" t="s">
        <v>429</v>
      </c>
      <c r="F18" s="570" t="s">
        <v>429</v>
      </c>
      <c r="G18" s="570" t="s">
        <v>429</v>
      </c>
      <c r="H18" s="570" t="s">
        <v>429</v>
      </c>
      <c r="I18" s="570">
        <v>59</v>
      </c>
      <c r="J18" s="570">
        <v>39.200000000000003</v>
      </c>
      <c r="K18" s="570">
        <v>21.8</v>
      </c>
      <c r="L18" s="570">
        <v>24.1</v>
      </c>
      <c r="M18" s="570">
        <v>28.4</v>
      </c>
      <c r="N18" s="570">
        <v>37.5</v>
      </c>
      <c r="O18" s="570">
        <v>71.5</v>
      </c>
      <c r="P18" s="570">
        <v>76.099999999999994</v>
      </c>
      <c r="Q18" s="570">
        <v>93.662000000000006</v>
      </c>
      <c r="R18" s="570">
        <v>115.45699999999999</v>
      </c>
      <c r="S18" s="570">
        <v>123.93</v>
      </c>
      <c r="T18" s="570">
        <v>138.88499999999999</v>
      </c>
      <c r="U18" s="570">
        <v>65.617000000000004</v>
      </c>
      <c r="V18" s="570">
        <v>68.063986</v>
      </c>
      <c r="W18" s="570">
        <v>70.413825160000002</v>
      </c>
      <c r="X18" s="570">
        <v>96.921999999999997</v>
      </c>
      <c r="Y18" s="570">
        <v>77.32447074000001</v>
      </c>
      <c r="Z18" s="570">
        <v>81.199881140000002</v>
      </c>
      <c r="AA18" s="570" t="s">
        <v>429</v>
      </c>
      <c r="AB18" s="651" t="s">
        <v>429</v>
      </c>
      <c r="AC18" s="651">
        <v>0.5</v>
      </c>
      <c r="AD18" s="651">
        <v>0.4226398419662124</v>
      </c>
      <c r="AE18" s="651" t="s">
        <v>429</v>
      </c>
      <c r="AF18" s="651" t="s">
        <v>429</v>
      </c>
      <c r="AG18" s="651" t="s">
        <v>429</v>
      </c>
      <c r="AH18" s="651" t="s">
        <v>429</v>
      </c>
      <c r="AI18" s="651" t="s">
        <v>429</v>
      </c>
    </row>
    <row r="19" spans="1:37" s="81" customFormat="1">
      <c r="A19" s="73" t="s">
        <v>50</v>
      </c>
      <c r="B19" s="570">
        <v>16.476956605731001</v>
      </c>
      <c r="C19" s="570">
        <v>10.0943808408999</v>
      </c>
      <c r="D19" s="570">
        <v>10.7614365777973</v>
      </c>
      <c r="E19" s="570">
        <v>7.7113115189502102</v>
      </c>
      <c r="F19" s="570">
        <v>7.2318595266840102</v>
      </c>
      <c r="G19" s="570" t="s">
        <v>429</v>
      </c>
      <c r="H19" s="570" t="s">
        <v>429</v>
      </c>
      <c r="I19" s="570" t="s">
        <v>429</v>
      </c>
      <c r="J19" s="570" t="s">
        <v>429</v>
      </c>
      <c r="K19" s="570" t="s">
        <v>429</v>
      </c>
      <c r="L19" s="570" t="s">
        <v>429</v>
      </c>
      <c r="M19" s="570" t="s">
        <v>429</v>
      </c>
      <c r="N19" s="570" t="s">
        <v>429</v>
      </c>
      <c r="O19" s="570" t="s">
        <v>429</v>
      </c>
      <c r="P19" s="570" t="s">
        <v>429</v>
      </c>
      <c r="Q19" s="570" t="s">
        <v>429</v>
      </c>
      <c r="R19" s="570" t="s">
        <v>429</v>
      </c>
      <c r="S19" s="570" t="s">
        <v>429</v>
      </c>
      <c r="T19" s="570" t="s">
        <v>429</v>
      </c>
      <c r="U19" s="570" t="s">
        <v>429</v>
      </c>
      <c r="V19" s="570" t="s">
        <v>429</v>
      </c>
      <c r="W19" s="570" t="s">
        <v>429</v>
      </c>
      <c r="X19" s="570" t="s">
        <v>429</v>
      </c>
      <c r="Y19" s="570" t="s">
        <v>429</v>
      </c>
      <c r="Z19" s="570" t="s">
        <v>429</v>
      </c>
      <c r="AA19" s="570" t="s">
        <v>429</v>
      </c>
      <c r="AB19" s="651" t="s">
        <v>429</v>
      </c>
      <c r="AC19" s="651" t="s">
        <v>429</v>
      </c>
      <c r="AD19" s="651" t="s">
        <v>429</v>
      </c>
      <c r="AE19" s="651" t="s">
        <v>429</v>
      </c>
      <c r="AF19" s="651" t="s">
        <v>429</v>
      </c>
      <c r="AG19" s="651" t="s">
        <v>429</v>
      </c>
      <c r="AH19" s="651" t="s">
        <v>429</v>
      </c>
      <c r="AI19" s="651" t="s">
        <v>429</v>
      </c>
    </row>
    <row r="20" spans="1:37">
      <c r="A20" s="73" t="s">
        <v>34</v>
      </c>
      <c r="B20" s="570">
        <f>SUM(B5:B19)</f>
        <v>1593.701015222731</v>
      </c>
      <c r="C20" s="570">
        <f t="shared" ref="C20:Y20" si="0">SUM(C5:C19)</f>
        <v>1219.6041400748998</v>
      </c>
      <c r="D20" s="570">
        <f t="shared" si="0"/>
        <v>1156.2000699877972</v>
      </c>
      <c r="E20" s="570">
        <f t="shared" si="0"/>
        <v>1030.4102257817501</v>
      </c>
      <c r="F20" s="570">
        <f t="shared" si="0"/>
        <v>1007.356471062684</v>
      </c>
      <c r="G20" s="570">
        <f t="shared" si="0"/>
        <v>1163.3797875369999</v>
      </c>
      <c r="H20" s="570">
        <f t="shared" si="0"/>
        <v>972.4439391735001</v>
      </c>
      <c r="I20" s="570">
        <f t="shared" si="0"/>
        <v>1214.6604197489999</v>
      </c>
      <c r="J20" s="570">
        <f t="shared" si="0"/>
        <v>1214.1400323800001</v>
      </c>
      <c r="K20" s="570">
        <f t="shared" si="0"/>
        <v>1463.8405353600001</v>
      </c>
      <c r="L20" s="570">
        <f t="shared" si="0"/>
        <v>1526.1236074448452</v>
      </c>
      <c r="M20" s="570">
        <f t="shared" si="0"/>
        <v>1279.1817253905447</v>
      </c>
      <c r="N20" s="570">
        <f t="shared" si="0"/>
        <v>1204.282154715562</v>
      </c>
      <c r="O20" s="570">
        <f t="shared" si="0"/>
        <v>1511.8841977462378</v>
      </c>
      <c r="P20" s="570">
        <f t="shared" si="0"/>
        <v>1711.4809937570819</v>
      </c>
      <c r="Q20" s="570">
        <f t="shared" si="0"/>
        <v>1739.5456209315555</v>
      </c>
      <c r="R20" s="570">
        <f t="shared" si="0"/>
        <v>1986.3596238620344</v>
      </c>
      <c r="S20" s="570">
        <f t="shared" si="0"/>
        <v>2370.7625837643168</v>
      </c>
      <c r="T20" s="570">
        <f t="shared" si="0"/>
        <v>2475.3093657486661</v>
      </c>
      <c r="U20" s="570">
        <f t="shared" si="0"/>
        <v>2462.2617422017274</v>
      </c>
      <c r="V20" s="570">
        <f t="shared" si="0"/>
        <v>2769.6609547897201</v>
      </c>
      <c r="W20" s="570">
        <f t="shared" si="0"/>
        <v>2760.9379853216074</v>
      </c>
      <c r="X20" s="570">
        <f t="shared" si="0"/>
        <v>2697.2581937659634</v>
      </c>
      <c r="Y20" s="570">
        <f t="shared" si="0"/>
        <v>2532.4956229001032</v>
      </c>
      <c r="Z20" s="570" t="s">
        <v>429</v>
      </c>
      <c r="AA20" s="570" t="s">
        <v>429</v>
      </c>
      <c r="AB20" s="651" t="s">
        <v>429</v>
      </c>
      <c r="AC20" s="651" t="s">
        <v>429</v>
      </c>
      <c r="AD20" s="651" t="s">
        <v>429</v>
      </c>
      <c r="AE20" s="651" t="s">
        <v>429</v>
      </c>
      <c r="AF20" s="651" t="s">
        <v>429</v>
      </c>
      <c r="AG20" s="651" t="s">
        <v>429</v>
      </c>
      <c r="AH20" s="651" t="s">
        <v>429</v>
      </c>
      <c r="AI20" s="651" t="s">
        <v>429</v>
      </c>
    </row>
    <row r="21" spans="1:37">
      <c r="A21" s="57"/>
      <c r="B21" s="57"/>
      <c r="C21" s="57"/>
      <c r="D21" s="57"/>
      <c r="E21" s="57"/>
      <c r="F21" s="57"/>
      <c r="G21" s="57"/>
      <c r="H21" s="57"/>
      <c r="I21" s="57"/>
      <c r="J21" s="57"/>
      <c r="K21" s="57"/>
      <c r="L21" s="57"/>
      <c r="M21" s="57"/>
      <c r="N21" s="57"/>
      <c r="O21" s="57"/>
      <c r="P21" s="57"/>
      <c r="Q21" s="57"/>
      <c r="R21" s="57"/>
      <c r="S21" s="57"/>
      <c r="T21" s="57"/>
      <c r="U21" s="57"/>
      <c r="V21" s="57"/>
      <c r="W21" s="57"/>
      <c r="X21" s="57"/>
      <c r="Y21" s="289"/>
      <c r="Z21" s="289"/>
      <c r="AA21" s="289"/>
      <c r="AB21" s="289"/>
      <c r="AC21" s="57"/>
      <c r="AD21" s="57"/>
      <c r="AE21" s="57"/>
      <c r="AF21" s="57"/>
      <c r="AG21" s="289"/>
      <c r="AH21" s="289"/>
      <c r="AI21" s="289"/>
    </row>
    <row r="22" spans="1:37" s="283" customFormat="1">
      <c r="A22" s="136" t="s">
        <v>33</v>
      </c>
      <c r="Z22" s="499"/>
      <c r="AA22" s="499"/>
      <c r="AB22" s="279"/>
      <c r="AC22" s="279"/>
      <c r="AD22" s="279"/>
      <c r="AE22" s="279"/>
      <c r="AF22" s="279"/>
      <c r="AG22" s="279"/>
      <c r="AH22" s="279"/>
      <c r="AI22" s="499"/>
      <c r="AK22" s="499"/>
    </row>
    <row r="23" spans="1:37" s="499" customFormat="1" ht="14.65" customHeight="1">
      <c r="D23" s="96"/>
      <c r="E23" s="96"/>
      <c r="F23" s="96"/>
      <c r="G23" s="96"/>
      <c r="H23" s="96"/>
      <c r="I23" s="96"/>
      <c r="J23" s="96"/>
      <c r="K23" s="96"/>
      <c r="L23" s="96"/>
      <c r="M23" s="96"/>
      <c r="N23" s="96"/>
      <c r="O23" s="96"/>
      <c r="P23" s="96"/>
      <c r="Q23" s="96"/>
      <c r="R23" s="96"/>
      <c r="S23" s="96"/>
      <c r="T23" s="96"/>
      <c r="U23" s="96"/>
      <c r="V23" s="96"/>
      <c r="W23" s="96"/>
      <c r="X23" s="96"/>
      <c r="Y23" s="96"/>
      <c r="Z23" s="96"/>
      <c r="AA23" s="96"/>
      <c r="AB23" s="96"/>
      <c r="AC23" s="96"/>
      <c r="AD23" s="96"/>
    </row>
    <row r="24" spans="1:37" s="499" customFormat="1">
      <c r="A24" s="96" t="s">
        <v>1522</v>
      </c>
    </row>
    <row r="25" spans="1:37">
      <c r="A25" s="499"/>
      <c r="B25" s="283"/>
      <c r="D25" s="57"/>
      <c r="E25" s="57"/>
      <c r="F25" s="57"/>
      <c r="G25" s="57"/>
      <c r="H25" s="57"/>
      <c r="I25" s="57"/>
      <c r="J25" s="57"/>
      <c r="K25" s="57"/>
      <c r="L25" s="57"/>
      <c r="M25" s="57"/>
      <c r="N25" s="57"/>
      <c r="O25" s="57"/>
      <c r="P25" s="57"/>
      <c r="Q25" s="57"/>
      <c r="R25" s="57"/>
      <c r="S25" s="57"/>
      <c r="T25" s="57"/>
      <c r="U25" s="57"/>
      <c r="V25" s="57"/>
      <c r="W25" s="57"/>
      <c r="X25" s="57"/>
      <c r="Y25" s="289"/>
      <c r="Z25" s="619"/>
      <c r="AA25" s="289"/>
      <c r="AB25" s="289"/>
      <c r="AC25" s="57"/>
      <c r="AD25" s="57"/>
      <c r="AE25" s="57"/>
      <c r="AF25" s="57"/>
      <c r="AG25" s="289"/>
      <c r="AH25" s="289"/>
      <c r="AI25" s="289"/>
    </row>
    <row r="26" spans="1:37">
      <c r="A26" s="167" t="s">
        <v>431</v>
      </c>
      <c r="Z26" s="619"/>
    </row>
  </sheetData>
  <mergeCells count="3">
    <mergeCell ref="A3:A4"/>
    <mergeCell ref="AB3:AI3"/>
    <mergeCell ref="B3:AA3"/>
  </mergeCells>
  <hyperlinks>
    <hyperlink ref="AL6" location="Content!B20" display="Back to Content Page"/>
  </hyperlinks>
  <pageMargins left="0.7" right="0.7" top="0.75" bottom="0.75" header="0.3" footer="0.3"/>
  <pageSetup orientation="portrait" r:id="rId1"/>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4"/>
  <sheetViews>
    <sheetView zoomScale="83" zoomScaleNormal="83" workbookViewId="0">
      <pane xSplit="1" ySplit="3" topLeftCell="B4" activePane="bottomRight" state="frozen"/>
      <selection activeCell="A9" sqref="A9"/>
      <selection pane="topRight" activeCell="A9" sqref="A9"/>
      <selection pane="bottomLeft" activeCell="A9" sqref="A9"/>
      <selection pane="bottomRight" activeCell="A9" sqref="A9"/>
    </sheetView>
  </sheetViews>
  <sheetFormatPr defaultColWidth="9.1796875" defaultRowHeight="15" customHeight="1"/>
  <cols>
    <col min="1" max="1" width="41.26953125" style="287" customWidth="1"/>
    <col min="2" max="17" width="11.7265625" style="287" customWidth="1"/>
    <col min="18" max="16384" width="9.1796875" style="287"/>
  </cols>
  <sheetData>
    <row r="1" spans="1:19" s="140" customFormat="1" ht="15" customHeight="1">
      <c r="A1" s="922" t="s">
        <v>2061</v>
      </c>
    </row>
    <row r="2" spans="1:19" s="140" customFormat="1" ht="15" customHeight="1">
      <c r="A2" s="944"/>
      <c r="B2" s="1171" t="s">
        <v>2021</v>
      </c>
      <c r="C2" s="1171"/>
      <c r="D2" s="1171"/>
      <c r="E2" s="1171"/>
      <c r="F2" s="1171"/>
      <c r="G2" s="1171"/>
      <c r="H2" s="1171"/>
      <c r="I2" s="1171"/>
      <c r="J2" s="1171"/>
      <c r="K2" s="1171"/>
      <c r="L2" s="1171"/>
      <c r="M2" s="1171"/>
      <c r="N2" s="1171"/>
      <c r="O2" s="1171"/>
      <c r="P2" s="1171"/>
      <c r="Q2" s="1172"/>
    </row>
    <row r="3" spans="1:19" s="140" customFormat="1" ht="22.5" customHeight="1">
      <c r="A3" s="944" t="s">
        <v>2049</v>
      </c>
      <c r="B3" s="4">
        <v>2000</v>
      </c>
      <c r="C3" s="4">
        <v>2001</v>
      </c>
      <c r="D3" s="4">
        <v>2002</v>
      </c>
      <c r="E3" s="4">
        <v>2003</v>
      </c>
      <c r="F3" s="4">
        <v>2004</v>
      </c>
      <c r="G3" s="4">
        <v>2005</v>
      </c>
      <c r="H3" s="4">
        <v>2006</v>
      </c>
      <c r="I3" s="4">
        <v>2007</v>
      </c>
      <c r="J3" s="4">
        <v>2008</v>
      </c>
      <c r="K3" s="4">
        <v>2009</v>
      </c>
      <c r="L3" s="4">
        <v>2010</v>
      </c>
      <c r="M3" s="4">
        <v>2011</v>
      </c>
      <c r="N3" s="4">
        <v>2012</v>
      </c>
      <c r="O3" s="4">
        <v>2013</v>
      </c>
      <c r="P3" s="4">
        <v>2014</v>
      </c>
      <c r="Q3" s="4">
        <v>2015</v>
      </c>
    </row>
    <row r="4" spans="1:19" s="140" customFormat="1" ht="18" customHeight="1">
      <c r="A4" s="926" t="s">
        <v>2022</v>
      </c>
      <c r="B4" s="947">
        <v>-696.87104117149943</v>
      </c>
      <c r="C4" s="947">
        <v>-649.3913153859047</v>
      </c>
      <c r="D4" s="947">
        <v>-869.16033901526873</v>
      </c>
      <c r="E4" s="947">
        <v>-816.55822734192179</v>
      </c>
      <c r="F4" s="947">
        <v>-607.3487007648539</v>
      </c>
      <c r="G4" s="947">
        <v>-760.59253712613236</v>
      </c>
      <c r="H4" s="947">
        <v>-755.42833140969719</v>
      </c>
      <c r="I4" s="947">
        <v>-786.19662824984937</v>
      </c>
      <c r="J4" s="947">
        <v>-1147.2028599185064</v>
      </c>
      <c r="K4" s="947">
        <v>-1226.1875716602292</v>
      </c>
      <c r="L4" s="947">
        <v>-1679.9591497226183</v>
      </c>
      <c r="M4" s="947">
        <v>-3384.9955113822052</v>
      </c>
      <c r="N4" s="947">
        <v>-6789.9774720380237</v>
      </c>
      <c r="O4" s="947">
        <v>-6253.4462335510934</v>
      </c>
      <c r="P4" s="947">
        <v>-5797.1455433414003</v>
      </c>
      <c r="Q4" s="947">
        <v>-5832.9778372006185</v>
      </c>
    </row>
    <row r="5" spans="1:19" ht="15" customHeight="1">
      <c r="A5" s="930" t="s">
        <v>2023</v>
      </c>
      <c r="B5" s="947">
        <v>-692.6544482427646</v>
      </c>
      <c r="C5" s="947">
        <v>-263.60010097136058</v>
      </c>
      <c r="D5" s="947">
        <v>-666.6475193454545</v>
      </c>
      <c r="E5" s="947">
        <v>-604.16284008565253</v>
      </c>
      <c r="F5" s="947">
        <v>-345.84214544414635</v>
      </c>
      <c r="G5" s="947">
        <v>-497.07047271791794</v>
      </c>
      <c r="H5" s="947">
        <v>-267.71020789171143</v>
      </c>
      <c r="I5" s="947">
        <v>-399.01181914497238</v>
      </c>
      <c r="J5" s="947">
        <v>-990.16486430670284</v>
      </c>
      <c r="K5" s="947">
        <v>-1274.8227299945765</v>
      </c>
      <c r="L5" s="947">
        <v>-1179.1765138194537</v>
      </c>
      <c r="M5" s="947">
        <v>-2249.3095743867257</v>
      </c>
      <c r="N5" s="947">
        <v>-4047.5182088350398</v>
      </c>
      <c r="O5" s="947">
        <v>-4356.8891940458334</v>
      </c>
      <c r="P5" s="947">
        <v>-4035.2736366049826</v>
      </c>
      <c r="Q5" s="947">
        <v>-4163.2936808468057</v>
      </c>
    </row>
    <row r="6" spans="1:19" ht="15" customHeight="1">
      <c r="A6" s="932" t="s">
        <v>2024</v>
      </c>
      <c r="B6" s="954">
        <v>363.96200817905901</v>
      </c>
      <c r="C6" s="954">
        <v>703.13333517000001</v>
      </c>
      <c r="D6" s="954">
        <v>809.81200000000001</v>
      </c>
      <c r="E6" s="954">
        <v>1043.913</v>
      </c>
      <c r="F6" s="954">
        <v>1503.8609999999999</v>
      </c>
      <c r="G6" s="954">
        <v>1745.2561867483821</v>
      </c>
      <c r="H6" s="954">
        <v>2381.1316260586091</v>
      </c>
      <c r="I6" s="954">
        <v>2412.12</v>
      </c>
      <c r="J6" s="954">
        <v>2653.2596477268698</v>
      </c>
      <c r="K6" s="954">
        <v>2147.1833346589738</v>
      </c>
      <c r="L6" s="954">
        <v>2333.2501202691114</v>
      </c>
      <c r="M6" s="954">
        <v>3118.2744867835586</v>
      </c>
      <c r="N6" s="954">
        <v>3855.538399304934</v>
      </c>
      <c r="O6" s="954">
        <v>4122.6383807842421</v>
      </c>
      <c r="P6" s="954">
        <v>3916.3823622182913</v>
      </c>
      <c r="Q6" s="954">
        <v>3413.2708657016237</v>
      </c>
      <c r="S6" s="945" t="s">
        <v>13</v>
      </c>
    </row>
    <row r="7" spans="1:19" ht="15" customHeight="1">
      <c r="A7" s="932" t="s">
        <v>2025</v>
      </c>
      <c r="B7" s="954">
        <v>-1056.6164564218236</v>
      </c>
      <c r="C7" s="954">
        <v>-966.73343614136058</v>
      </c>
      <c r="D7" s="954">
        <v>-1476.4595193454545</v>
      </c>
      <c r="E7" s="954">
        <v>-1648.0758400856525</v>
      </c>
      <c r="F7" s="954">
        <v>-1849.7031454441462</v>
      </c>
      <c r="G7" s="954">
        <v>-2242.3266594663</v>
      </c>
      <c r="H7" s="954">
        <v>-2648.8418339503205</v>
      </c>
      <c r="I7" s="954">
        <v>-2811.1318191449723</v>
      </c>
      <c r="J7" s="954">
        <v>-3643.4245120335727</v>
      </c>
      <c r="K7" s="954">
        <v>-3422.0060646535503</v>
      </c>
      <c r="L7" s="954">
        <v>-3512.4266340885652</v>
      </c>
      <c r="M7" s="954">
        <v>-5367.5840611702843</v>
      </c>
      <c r="N7" s="954">
        <v>-7903.0566081399738</v>
      </c>
      <c r="O7" s="954">
        <v>-8479.5275748300755</v>
      </c>
      <c r="P7" s="954">
        <v>-7951.6559988232739</v>
      </c>
      <c r="Q7" s="954">
        <v>-7576.5645465484295</v>
      </c>
    </row>
    <row r="8" spans="1:19" ht="15" customHeight="1">
      <c r="A8" s="930" t="s">
        <v>2026</v>
      </c>
      <c r="B8" s="947">
        <v>-126.29801092873487</v>
      </c>
      <c r="C8" s="947">
        <v>-351.61332230000005</v>
      </c>
      <c r="D8" s="947">
        <v>-237.60130199999998</v>
      </c>
      <c r="E8" s="947">
        <v>-270.01097649989634</v>
      </c>
      <c r="F8" s="947">
        <v>-275.8356680739733</v>
      </c>
      <c r="G8" s="947">
        <v>-306.60395755395479</v>
      </c>
      <c r="H8" s="947">
        <v>-353.98709514759508</v>
      </c>
      <c r="I8" s="947">
        <v>-397.80034865293692</v>
      </c>
      <c r="J8" s="947">
        <v>-410.03107475178535</v>
      </c>
      <c r="K8" s="947">
        <v>-432.61742901378182</v>
      </c>
      <c r="L8" s="947">
        <v>-968.84877428288871</v>
      </c>
      <c r="M8" s="947">
        <v>-1884.6371004511238</v>
      </c>
      <c r="N8" s="947">
        <v>-3705.6838975036694</v>
      </c>
      <c r="O8" s="947">
        <v>-3258.800162026715</v>
      </c>
      <c r="P8" s="947">
        <v>-2932.2677431278216</v>
      </c>
      <c r="Q8" s="947">
        <v>-2299.6632676948084</v>
      </c>
    </row>
    <row r="9" spans="1:19" ht="15" customHeight="1">
      <c r="A9" s="932" t="s">
        <v>2027</v>
      </c>
      <c r="B9" s="954">
        <v>325.4244939660615</v>
      </c>
      <c r="C9" s="954">
        <v>249.67274220000002</v>
      </c>
      <c r="D9" s="954">
        <v>339.37638099999998</v>
      </c>
      <c r="E9" s="954">
        <v>303.94101297157562</v>
      </c>
      <c r="F9" s="954">
        <v>255.55086320499998</v>
      </c>
      <c r="G9" s="954">
        <v>341.96913520799995</v>
      </c>
      <c r="H9" s="954">
        <v>395.63920297100384</v>
      </c>
      <c r="I9" s="954">
        <v>458.72858203131</v>
      </c>
      <c r="J9" s="954">
        <v>555.30072970953802</v>
      </c>
      <c r="K9" s="954">
        <v>611.67046011613718</v>
      </c>
      <c r="L9" s="954">
        <v>244.89907151053774</v>
      </c>
      <c r="M9" s="954">
        <v>365.99300805279927</v>
      </c>
      <c r="N9" s="954">
        <v>792.11004735423865</v>
      </c>
      <c r="O9" s="954">
        <v>645.46864375792279</v>
      </c>
      <c r="P9" s="954">
        <v>724.85102353345201</v>
      </c>
      <c r="Q9" s="954">
        <v>722.62071602700348</v>
      </c>
    </row>
    <row r="10" spans="1:19" ht="15" customHeight="1">
      <c r="A10" s="932" t="s">
        <v>2028</v>
      </c>
      <c r="B10" s="954">
        <v>-451.72250489479637</v>
      </c>
      <c r="C10" s="954">
        <v>-601.28606450000007</v>
      </c>
      <c r="D10" s="954">
        <v>-576.97768299999996</v>
      </c>
      <c r="E10" s="954">
        <v>-573.95198947147196</v>
      </c>
      <c r="F10" s="954">
        <v>-531.38653127897328</v>
      </c>
      <c r="G10" s="954">
        <v>-648.57309276195474</v>
      </c>
      <c r="H10" s="954">
        <v>-749.62629811859892</v>
      </c>
      <c r="I10" s="954">
        <v>-856.52893068424692</v>
      </c>
      <c r="J10" s="954">
        <v>-965.33180446132337</v>
      </c>
      <c r="K10" s="954">
        <v>-1044.287889129919</v>
      </c>
      <c r="L10" s="954">
        <v>-1213.7478457934264</v>
      </c>
      <c r="M10" s="954">
        <v>-2250.6301085039231</v>
      </c>
      <c r="N10" s="954">
        <v>-4497.7939448579082</v>
      </c>
      <c r="O10" s="954">
        <v>-3904.2688057846381</v>
      </c>
      <c r="P10" s="954">
        <v>-3657.1187666612736</v>
      </c>
      <c r="Q10" s="954">
        <v>-3022.2839837218116</v>
      </c>
    </row>
    <row r="11" spans="1:19" ht="15" customHeight="1">
      <c r="A11" s="930" t="s">
        <v>2029</v>
      </c>
      <c r="B11" s="947">
        <v>-192.91054599999998</v>
      </c>
      <c r="C11" s="947">
        <v>-225.83936711454402</v>
      </c>
      <c r="D11" s="947">
        <v>-603.17583199899991</v>
      </c>
      <c r="E11" s="947">
        <v>-165.50592600000002</v>
      </c>
      <c r="F11" s="947">
        <v>-299.50449506000001</v>
      </c>
      <c r="G11" s="947">
        <v>-359.84276366811525</v>
      </c>
      <c r="H11" s="947">
        <v>-634.45264429478277</v>
      </c>
      <c r="I11" s="947">
        <v>-591.57712290059033</v>
      </c>
      <c r="J11" s="947">
        <v>-641.87455390918274</v>
      </c>
      <c r="K11" s="947">
        <v>-281.81109046983642</v>
      </c>
      <c r="L11" s="947">
        <v>-359.77528000029656</v>
      </c>
      <c r="M11" s="947">
        <v>-255.20003485853067</v>
      </c>
      <c r="N11" s="947">
        <v>-75.466593837036442</v>
      </c>
      <c r="O11" s="947">
        <v>-58.589659247244356</v>
      </c>
      <c r="P11" s="947">
        <v>-201.91265139476269</v>
      </c>
      <c r="Q11" s="947">
        <v>-223.68471064319056</v>
      </c>
    </row>
    <row r="12" spans="1:19" ht="15" customHeight="1">
      <c r="A12" s="932" t="s">
        <v>2030</v>
      </c>
      <c r="B12" s="954">
        <v>79.288374000000005</v>
      </c>
      <c r="C12" s="954">
        <v>97.017988000000003</v>
      </c>
      <c r="D12" s="954">
        <v>52.145455000000005</v>
      </c>
      <c r="E12" s="954">
        <v>55.906599999999997</v>
      </c>
      <c r="F12" s="954">
        <v>74.509169639999996</v>
      </c>
      <c r="G12" s="954">
        <v>98.914028041884734</v>
      </c>
      <c r="H12" s="954">
        <v>159.83967139000001</v>
      </c>
      <c r="I12" s="954">
        <v>193.60023542078</v>
      </c>
      <c r="J12" s="954">
        <v>156.46746252021276</v>
      </c>
      <c r="K12" s="954">
        <v>150.28236281</v>
      </c>
      <c r="L12" s="954">
        <v>134.26209003999998</v>
      </c>
      <c r="M12" s="954">
        <v>127.89663787019998</v>
      </c>
      <c r="N12" s="954">
        <v>133.05739101</v>
      </c>
      <c r="O12" s="954">
        <v>134.31606623318183</v>
      </c>
      <c r="P12" s="954">
        <v>127.97612175</v>
      </c>
      <c r="Q12" s="954">
        <v>112.47946815227634</v>
      </c>
    </row>
    <row r="13" spans="1:19" ht="15" customHeight="1">
      <c r="A13" s="932" t="s">
        <v>2031</v>
      </c>
      <c r="B13" s="954">
        <v>-272.19891999999999</v>
      </c>
      <c r="C13" s="954">
        <v>-322.85735511454402</v>
      </c>
      <c r="D13" s="954">
        <v>-655.32128699899988</v>
      </c>
      <c r="E13" s="954">
        <v>-221.41252600000001</v>
      </c>
      <c r="F13" s="954">
        <v>-374.01366469999999</v>
      </c>
      <c r="G13" s="954">
        <v>-458.75679171000002</v>
      </c>
      <c r="H13" s="954">
        <v>-794.29231568478281</v>
      </c>
      <c r="I13" s="954">
        <v>-785.17735832137032</v>
      </c>
      <c r="J13" s="954">
        <v>-798.34201642939547</v>
      </c>
      <c r="K13" s="954">
        <v>-432.09345327983641</v>
      </c>
      <c r="L13" s="954">
        <v>-494.03737004029654</v>
      </c>
      <c r="M13" s="954">
        <v>-383.09667272873065</v>
      </c>
      <c r="N13" s="954">
        <v>-208.52398484703644</v>
      </c>
      <c r="O13" s="954">
        <v>-192.90572548042618</v>
      </c>
      <c r="P13" s="954">
        <v>-329.88877314476269</v>
      </c>
      <c r="Q13" s="954">
        <v>-336.16417879546691</v>
      </c>
    </row>
    <row r="14" spans="1:19" ht="15" customHeight="1">
      <c r="A14" s="930" t="s">
        <v>2032</v>
      </c>
      <c r="B14" s="947">
        <v>314.991964</v>
      </c>
      <c r="C14" s="947">
        <v>191.661475</v>
      </c>
      <c r="D14" s="947">
        <v>638.26431432918559</v>
      </c>
      <c r="E14" s="947">
        <v>223.12151524362713</v>
      </c>
      <c r="F14" s="947">
        <v>313.83360781326564</v>
      </c>
      <c r="G14" s="947">
        <v>402.92465681385562</v>
      </c>
      <c r="H14" s="947">
        <v>500.72161592439193</v>
      </c>
      <c r="I14" s="947">
        <v>602.19266244865037</v>
      </c>
      <c r="J14" s="947">
        <v>894.86763304916428</v>
      </c>
      <c r="K14" s="947">
        <v>763.06367781796575</v>
      </c>
      <c r="L14" s="947">
        <v>827.84141838002051</v>
      </c>
      <c r="M14" s="947">
        <v>1004.1511983141744</v>
      </c>
      <c r="N14" s="947">
        <v>1038.691228137722</v>
      </c>
      <c r="O14" s="947">
        <v>1420.8327817686998</v>
      </c>
      <c r="P14" s="947">
        <v>1372.3084877861663</v>
      </c>
      <c r="Q14" s="947">
        <v>853.66382198418614</v>
      </c>
    </row>
    <row r="15" spans="1:19" ht="5.25" customHeight="1">
      <c r="A15" s="932"/>
      <c r="B15" s="954"/>
      <c r="C15" s="954"/>
      <c r="D15" s="954"/>
      <c r="E15" s="954"/>
      <c r="F15" s="954"/>
      <c r="G15" s="954"/>
      <c r="H15" s="954"/>
      <c r="I15" s="954"/>
      <c r="J15" s="954"/>
      <c r="K15" s="954"/>
      <c r="L15" s="954"/>
      <c r="M15" s="954"/>
      <c r="N15" s="954"/>
      <c r="O15" s="954"/>
      <c r="P15" s="954"/>
      <c r="Q15" s="954"/>
    </row>
    <row r="16" spans="1:19" s="140" customFormat="1" ht="15" customHeight="1">
      <c r="A16" s="926" t="s">
        <v>2033</v>
      </c>
      <c r="B16" s="947">
        <v>724.25284199999987</v>
      </c>
      <c r="C16" s="947">
        <v>676.34797060050983</v>
      </c>
      <c r="D16" s="947">
        <v>945.01421855089757</v>
      </c>
      <c r="E16" s="947">
        <v>626.51348314229972</v>
      </c>
      <c r="F16" s="947">
        <v>473.23649050895733</v>
      </c>
      <c r="G16" s="947">
        <v>464.66055514054585</v>
      </c>
      <c r="H16" s="947">
        <v>754.18665637119057</v>
      </c>
      <c r="I16" s="947">
        <v>758.59118297366808</v>
      </c>
      <c r="J16" s="947">
        <v>1214.3857803833673</v>
      </c>
      <c r="K16" s="947">
        <v>1275.0019719598015</v>
      </c>
      <c r="L16" s="947">
        <v>1627.4142385493592</v>
      </c>
      <c r="M16" s="947">
        <v>3337.1540104973492</v>
      </c>
      <c r="N16" s="947">
        <v>6757.8936159183932</v>
      </c>
      <c r="O16" s="947">
        <v>6231.0994999360746</v>
      </c>
      <c r="P16" s="947">
        <v>5819.7707067584934</v>
      </c>
      <c r="Q16" s="947">
        <v>5732.6765504927753</v>
      </c>
    </row>
    <row r="17" spans="1:17" ht="15" customHeight="1">
      <c r="A17" s="930" t="s">
        <v>2034</v>
      </c>
      <c r="B17" s="947">
        <v>305.82749999999999</v>
      </c>
      <c r="C17" s="947">
        <v>356.54849999999999</v>
      </c>
      <c r="D17" s="947">
        <v>1169.4223470000011</v>
      </c>
      <c r="E17" s="947">
        <v>284.06806264999994</v>
      </c>
      <c r="F17" s="947">
        <v>578.14130627999998</v>
      </c>
      <c r="G17" s="947">
        <v>193.24105168720078</v>
      </c>
      <c r="H17" s="947">
        <v>2313.9344569334617</v>
      </c>
      <c r="I17" s="947">
        <v>541.91435001000002</v>
      </c>
      <c r="J17" s="947">
        <v>421.47590181000004</v>
      </c>
      <c r="K17" s="947">
        <v>424.20457305999997</v>
      </c>
      <c r="L17" s="947">
        <v>357.4430759816085</v>
      </c>
      <c r="M17" s="947">
        <v>445.88514350378841</v>
      </c>
      <c r="N17" s="947">
        <v>489.60713040622414</v>
      </c>
      <c r="O17" s="947">
        <v>422.75175337999997</v>
      </c>
      <c r="P17" s="947">
        <v>374.88785475847294</v>
      </c>
      <c r="Q17" s="947">
        <v>287.79369849275491</v>
      </c>
    </row>
    <row r="18" spans="1:17" ht="15" customHeight="1">
      <c r="A18" s="930" t="s">
        <v>2035</v>
      </c>
      <c r="B18" s="947">
        <v>418.42534199999994</v>
      </c>
      <c r="C18" s="947">
        <v>319.79947060050978</v>
      </c>
      <c r="D18" s="947">
        <v>-224.40812844910354</v>
      </c>
      <c r="E18" s="947">
        <v>342.44542049229972</v>
      </c>
      <c r="F18" s="947">
        <v>-104.90481577104268</v>
      </c>
      <c r="G18" s="947">
        <v>271.4195034533451</v>
      </c>
      <c r="H18" s="947">
        <v>-1559.7478005622711</v>
      </c>
      <c r="I18" s="947">
        <v>216.67683296366806</v>
      </c>
      <c r="J18" s="947">
        <v>792.90987857336734</v>
      </c>
      <c r="K18" s="947">
        <v>850.79739889980158</v>
      </c>
      <c r="L18" s="947">
        <v>1269.9711625677508</v>
      </c>
      <c r="M18" s="947">
        <v>2891.268866993561</v>
      </c>
      <c r="N18" s="947">
        <v>6268.2864855121688</v>
      </c>
      <c r="O18" s="947">
        <v>5808.3477465560745</v>
      </c>
      <c r="P18" s="947">
        <v>5444.8828520000206</v>
      </c>
      <c r="Q18" s="947">
        <v>5444.8828520000206</v>
      </c>
    </row>
    <row r="19" spans="1:17" ht="15" customHeight="1">
      <c r="A19" s="930" t="s">
        <v>2036</v>
      </c>
      <c r="B19" s="947">
        <v>139.29635200000001</v>
      </c>
      <c r="C19" s="947">
        <v>255.41625099999999</v>
      </c>
      <c r="D19" s="947">
        <v>347.58496000000002</v>
      </c>
      <c r="E19" s="947">
        <v>336.69881499999997</v>
      </c>
      <c r="F19" s="947">
        <v>244.70387335999999</v>
      </c>
      <c r="G19" s="947">
        <v>107.85331883000011</v>
      </c>
      <c r="H19" s="947">
        <v>113.00566039999988</v>
      </c>
      <c r="I19" s="947">
        <v>399.31198064080985</v>
      </c>
      <c r="J19" s="947">
        <v>591.647410564251</v>
      </c>
      <c r="K19" s="947">
        <v>895.58939662750015</v>
      </c>
      <c r="L19" s="947">
        <v>1020.5882331084007</v>
      </c>
      <c r="M19" s="947">
        <v>3580.3486390552494</v>
      </c>
      <c r="N19" s="947">
        <v>5626.2415359530378</v>
      </c>
      <c r="O19" s="947">
        <v>6175.1246426201023</v>
      </c>
      <c r="P19" s="947">
        <v>4901.7900893422129</v>
      </c>
      <c r="Q19" s="947">
        <v>3866.8319868300005</v>
      </c>
    </row>
    <row r="20" spans="1:17" ht="15" customHeight="1">
      <c r="A20" s="932" t="s">
        <v>2037</v>
      </c>
      <c r="B20" s="949">
        <v>0</v>
      </c>
      <c r="C20" s="949">
        <v>0</v>
      </c>
      <c r="D20" s="949">
        <v>0</v>
      </c>
      <c r="E20" s="949">
        <v>0</v>
      </c>
      <c r="F20" s="949">
        <v>0</v>
      </c>
      <c r="G20" s="949">
        <v>0</v>
      </c>
      <c r="H20" s="949">
        <v>0.40500000000000003</v>
      </c>
      <c r="I20" s="949">
        <v>0.65622899000000001</v>
      </c>
      <c r="J20" s="949">
        <v>4.4181049999999999E-2</v>
      </c>
      <c r="K20" s="949">
        <v>-2.6954857824999996</v>
      </c>
      <c r="L20" s="949">
        <v>2.4031221899999995</v>
      </c>
      <c r="M20" s="954">
        <v>2.9127521299999999</v>
      </c>
      <c r="N20" s="954">
        <v>-3.1681669700000006</v>
      </c>
      <c r="O20" s="954">
        <v>0</v>
      </c>
      <c r="P20" s="954">
        <v>1.0000007932831068E-8</v>
      </c>
      <c r="Q20" s="954">
        <v>0</v>
      </c>
    </row>
    <row r="21" spans="1:17" ht="15" customHeight="1">
      <c r="A21" s="932" t="s">
        <v>2038</v>
      </c>
      <c r="B21" s="954">
        <v>139.29635200000001</v>
      </c>
      <c r="C21" s="954">
        <v>255.41625099999999</v>
      </c>
      <c r="D21" s="954">
        <v>347.58496000000002</v>
      </c>
      <c r="E21" s="954">
        <v>336.69881499999997</v>
      </c>
      <c r="F21" s="954">
        <v>244.70387335999999</v>
      </c>
      <c r="G21" s="954">
        <v>107.85331883000011</v>
      </c>
      <c r="H21" s="954">
        <v>112.60066039999988</v>
      </c>
      <c r="I21" s="954">
        <v>398.65575165080986</v>
      </c>
      <c r="J21" s="954">
        <v>591.60322951425098</v>
      </c>
      <c r="K21" s="954">
        <v>898.28488241000014</v>
      </c>
      <c r="L21" s="954">
        <v>1018.1851109184007</v>
      </c>
      <c r="M21" s="954">
        <v>3577.4358869252492</v>
      </c>
      <c r="N21" s="954">
        <v>5629.4097029230379</v>
      </c>
      <c r="O21" s="954">
        <v>6175.1246426201023</v>
      </c>
      <c r="P21" s="954">
        <v>4901.790089332213</v>
      </c>
      <c r="Q21" s="954">
        <v>3866.8319868300005</v>
      </c>
    </row>
    <row r="22" spans="1:17" ht="15" customHeight="1">
      <c r="A22" s="930" t="s">
        <v>2039</v>
      </c>
      <c r="B22" s="947">
        <v>0</v>
      </c>
      <c r="C22" s="947">
        <v>0</v>
      </c>
      <c r="D22" s="947">
        <v>32.219731964361245</v>
      </c>
      <c r="E22" s="947">
        <v>4.9936073050951784</v>
      </c>
      <c r="F22" s="947">
        <v>-25.479610551879741</v>
      </c>
      <c r="G22" s="947">
        <v>-88.495093662463333</v>
      </c>
      <c r="H22" s="947">
        <v>-123.77734897173582</v>
      </c>
      <c r="I22" s="947">
        <v>-1.154942882115328</v>
      </c>
      <c r="J22" s="947">
        <v>-9.4542497866369306</v>
      </c>
      <c r="K22" s="947">
        <v>3.3601308372389771</v>
      </c>
      <c r="L22" s="947">
        <v>0.55141220309865202</v>
      </c>
      <c r="M22" s="947">
        <v>-33.735758920755174</v>
      </c>
      <c r="N22" s="947">
        <v>-21.957818088873395</v>
      </c>
      <c r="O22" s="947">
        <v>741.78157308326581</v>
      </c>
      <c r="P22" s="947">
        <v>16.066916841683657</v>
      </c>
      <c r="Q22" s="947">
        <v>-65.200144741502072</v>
      </c>
    </row>
    <row r="23" spans="1:17" ht="15" customHeight="1">
      <c r="A23" s="932" t="s">
        <v>2040</v>
      </c>
      <c r="B23" s="949">
        <v>0</v>
      </c>
      <c r="C23" s="949">
        <v>0</v>
      </c>
      <c r="D23" s="949">
        <v>32.219731964361245</v>
      </c>
      <c r="E23" s="949">
        <v>4.9936073050951784</v>
      </c>
      <c r="F23" s="949">
        <v>-25.479610551879741</v>
      </c>
      <c r="G23" s="949">
        <v>-88.794359662463336</v>
      </c>
      <c r="H23" s="949">
        <v>-124.18251097173582</v>
      </c>
      <c r="I23" s="949">
        <v>-1.402346981035294</v>
      </c>
      <c r="J23" s="954">
        <v>-9.9708628224486695</v>
      </c>
      <c r="K23" s="954">
        <v>3.3880925381567959</v>
      </c>
      <c r="L23" s="954">
        <v>-0.29006306793485559</v>
      </c>
      <c r="M23" s="954">
        <v>-33.735758920755174</v>
      </c>
      <c r="N23" s="954">
        <v>-21.957818088873395</v>
      </c>
      <c r="O23" s="954">
        <v>-56.463595677710522</v>
      </c>
      <c r="P23" s="954">
        <v>6.4662065205524284</v>
      </c>
      <c r="Q23" s="954">
        <v>17.501045734688411</v>
      </c>
    </row>
    <row r="24" spans="1:17" ht="15" customHeight="1">
      <c r="A24" s="932" t="s">
        <v>2041</v>
      </c>
      <c r="B24" s="954">
        <v>0</v>
      </c>
      <c r="C24" s="954">
        <v>0</v>
      </c>
      <c r="D24" s="954">
        <v>0</v>
      </c>
      <c r="E24" s="954">
        <v>0</v>
      </c>
      <c r="F24" s="954">
        <v>0</v>
      </c>
      <c r="G24" s="954">
        <v>0.29926599999999998</v>
      </c>
      <c r="H24" s="954">
        <v>0.40516200000000002</v>
      </c>
      <c r="I24" s="954">
        <v>0.24740409891996595</v>
      </c>
      <c r="J24" s="949">
        <v>0.5166130358117389</v>
      </c>
      <c r="K24" s="949">
        <v>-2.7961700917818792E-2</v>
      </c>
      <c r="L24" s="954">
        <v>0.84147527103350761</v>
      </c>
      <c r="M24" s="949">
        <v>0</v>
      </c>
      <c r="N24" s="954">
        <v>0</v>
      </c>
      <c r="O24" s="949">
        <v>798.2451687609763</v>
      </c>
      <c r="P24" s="949">
        <v>9.6007103211312295</v>
      </c>
      <c r="Q24" s="949">
        <v>-82.701190476190476</v>
      </c>
    </row>
    <row r="25" spans="1:17" ht="15" customHeight="1">
      <c r="A25" s="930" t="s">
        <v>2042</v>
      </c>
      <c r="B25" s="947">
        <v>355.99898999999994</v>
      </c>
      <c r="C25" s="947">
        <v>45.593219600509798</v>
      </c>
      <c r="D25" s="947">
        <v>-506.54759988699948</v>
      </c>
      <c r="E25" s="947">
        <v>182.16830649290083</v>
      </c>
      <c r="F25" s="947">
        <v>-155.06516125808574</v>
      </c>
      <c r="G25" s="947">
        <v>122.19385249258436</v>
      </c>
      <c r="H25" s="947">
        <v>-1427.5199687309128</v>
      </c>
      <c r="I25" s="947">
        <v>81.89369802531138</v>
      </c>
      <c r="J25" s="947">
        <v>308.11734099311394</v>
      </c>
      <c r="K25" s="947">
        <v>318.28321341803746</v>
      </c>
      <c r="L25" s="947">
        <v>478.1232654932387</v>
      </c>
      <c r="M25" s="947">
        <v>-412.38545847837037</v>
      </c>
      <c r="N25" s="947">
        <v>1039.3528244182532</v>
      </c>
      <c r="O25" s="947">
        <v>-715.16253311142646</v>
      </c>
      <c r="P25" s="947">
        <v>407.09896062073381</v>
      </c>
      <c r="Q25" s="947">
        <v>1124.7063807375034</v>
      </c>
    </row>
    <row r="26" spans="1:17" ht="15" customHeight="1">
      <c r="A26" s="932" t="s">
        <v>2040</v>
      </c>
      <c r="B26" s="954">
        <v>-144.95000000000002</v>
      </c>
      <c r="C26" s="954">
        <v>-134.83000000000001</v>
      </c>
      <c r="D26" s="954">
        <v>-207.68687324993857</v>
      </c>
      <c r="E26" s="954">
        <v>-77.088467851838431</v>
      </c>
      <c r="F26" s="954">
        <v>-88.701034073453258</v>
      </c>
      <c r="G26" s="954">
        <v>-78.470215984624005</v>
      </c>
      <c r="H26" s="954">
        <v>205.20379950281725</v>
      </c>
      <c r="I26" s="954">
        <v>-401.12119908069855</v>
      </c>
      <c r="J26" s="954">
        <v>91.962359438143281</v>
      </c>
      <c r="K26" s="954">
        <v>200.66586671887165</v>
      </c>
      <c r="L26" s="954">
        <v>48.000833931546993</v>
      </c>
      <c r="M26" s="954">
        <v>-567.67053661831972</v>
      </c>
      <c r="N26" s="954">
        <v>27.83756445500552</v>
      </c>
      <c r="O26" s="954">
        <v>-1856.6166934892399</v>
      </c>
      <c r="P26" s="954">
        <v>-1553.9289450022604</v>
      </c>
      <c r="Q26" s="954">
        <v>-410.55612178962747</v>
      </c>
    </row>
    <row r="27" spans="1:17" ht="15" customHeight="1">
      <c r="A27" s="932" t="s">
        <v>2041</v>
      </c>
      <c r="B27" s="954">
        <v>500.94898999999992</v>
      </c>
      <c r="C27" s="954">
        <v>180.42321960050981</v>
      </c>
      <c r="D27" s="954">
        <v>-298.86072663706091</v>
      </c>
      <c r="E27" s="954">
        <v>259.25677434473926</v>
      </c>
      <c r="F27" s="954">
        <v>-66.36412718463248</v>
      </c>
      <c r="G27" s="954">
        <v>200.66406847720836</v>
      </c>
      <c r="H27" s="954">
        <v>-1632.72376823373</v>
      </c>
      <c r="I27" s="954">
        <v>483.01489710600993</v>
      </c>
      <c r="J27" s="954">
        <v>216.15498155497068</v>
      </c>
      <c r="K27" s="954">
        <v>117.61734669916584</v>
      </c>
      <c r="L27" s="954">
        <v>430.12243156169171</v>
      </c>
      <c r="M27" s="954">
        <v>155.28507813994935</v>
      </c>
      <c r="N27" s="954">
        <v>1011.5152599632477</v>
      </c>
      <c r="O27" s="954">
        <v>1141.4541603778134</v>
      </c>
      <c r="P27" s="954">
        <v>1961.0279056229942</v>
      </c>
      <c r="Q27" s="954">
        <v>1535.2625025271309</v>
      </c>
    </row>
    <row r="28" spans="1:17" ht="15" customHeight="1">
      <c r="A28" s="930" t="s">
        <v>2043</v>
      </c>
      <c r="B28" s="947">
        <v>-76.86999999999999</v>
      </c>
      <c r="C28" s="947">
        <v>18.789999999999996</v>
      </c>
      <c r="D28" s="947">
        <v>-97.665220526465333</v>
      </c>
      <c r="E28" s="947">
        <v>-181.4153083056963</v>
      </c>
      <c r="F28" s="947">
        <v>-169.06391732107718</v>
      </c>
      <c r="G28" s="947">
        <v>129.86742579322399</v>
      </c>
      <c r="H28" s="947">
        <v>-121.45614325962246</v>
      </c>
      <c r="I28" s="947">
        <v>-263.37390282033783</v>
      </c>
      <c r="J28" s="947">
        <v>-97.400623197360716</v>
      </c>
      <c r="K28" s="947">
        <v>-366.43534198297505</v>
      </c>
      <c r="L28" s="947">
        <v>-229.29174823698733</v>
      </c>
      <c r="M28" s="947">
        <v>-242.95855466256324</v>
      </c>
      <c r="N28" s="947">
        <v>-375.35005677024924</v>
      </c>
      <c r="O28" s="947">
        <v>-393.3959360358669</v>
      </c>
      <c r="P28" s="947">
        <v>119.92688519539095</v>
      </c>
      <c r="Q28" s="947">
        <v>599.70716452276633</v>
      </c>
    </row>
    <row r="29" spans="1:17" ht="15" customHeight="1">
      <c r="A29" s="935" t="s">
        <v>2044</v>
      </c>
      <c r="B29" s="954">
        <v>-71.539999999999992</v>
      </c>
      <c r="C29" s="954">
        <v>9.9499999999999993</v>
      </c>
      <c r="D29" s="954">
        <v>-89.084890800827907</v>
      </c>
      <c r="E29" s="954">
        <v>-193.75081599339211</v>
      </c>
      <c r="F29" s="954">
        <v>-150.44662500337139</v>
      </c>
      <c r="G29" s="954">
        <v>150.06261526413326</v>
      </c>
      <c r="H29" s="954">
        <v>-109.83734532653284</v>
      </c>
      <c r="I29" s="954">
        <v>-245.88507514957004</v>
      </c>
      <c r="J29" s="954">
        <v>-95.981401888794224</v>
      </c>
      <c r="K29" s="954">
        <v>-195.19103157642547</v>
      </c>
      <c r="L29" s="954">
        <v>-201.83358755702034</v>
      </c>
      <c r="M29" s="954">
        <v>-229.75505835304392</v>
      </c>
      <c r="N29" s="954">
        <v>-311.08769291929929</v>
      </c>
      <c r="O29" s="954">
        <v>-377.44724435027103</v>
      </c>
      <c r="P29" s="954">
        <v>107.2563403030023</v>
      </c>
      <c r="Q29" s="954">
        <v>521.69028299778199</v>
      </c>
    </row>
    <row r="30" spans="1:17" ht="15" customHeight="1">
      <c r="A30" s="930" t="s">
        <v>2045</v>
      </c>
      <c r="B30" s="947">
        <v>-27.381800828500218</v>
      </c>
      <c r="C30" s="947">
        <v>-26.956655214605121</v>
      </c>
      <c r="D30" s="947">
        <v>-75.853879535629062</v>
      </c>
      <c r="E30" s="947">
        <v>190.04474419962185</v>
      </c>
      <c r="F30" s="947">
        <v>134.1122102558968</v>
      </c>
      <c r="G30" s="947">
        <v>295.9319819855865</v>
      </c>
      <c r="H30" s="947">
        <v>1.241675038506628</v>
      </c>
      <c r="I30" s="947">
        <v>27.605445276181285</v>
      </c>
      <c r="J30" s="947">
        <v>-67.182920464860899</v>
      </c>
      <c r="K30" s="947">
        <v>-48.814400299572299</v>
      </c>
      <c r="L30" s="947">
        <v>52.544911173259152</v>
      </c>
      <c r="M30" s="947">
        <v>47.841500884856032</v>
      </c>
      <c r="N30" s="947">
        <v>32.083856119630582</v>
      </c>
      <c r="O30" s="947">
        <v>22.34673361501882</v>
      </c>
      <c r="P30" s="947">
        <v>-22.625163417093063</v>
      </c>
      <c r="Q30" s="947">
        <v>100.30128670784325</v>
      </c>
    </row>
    <row r="32" spans="1:17" s="294" customFormat="1" ht="15" customHeight="1">
      <c r="A32" s="938" t="s">
        <v>2062</v>
      </c>
    </row>
    <row r="34" spans="2:17" ht="15" customHeight="1">
      <c r="B34" s="294"/>
      <c r="C34" s="294"/>
      <c r="D34" s="294"/>
      <c r="E34" s="294"/>
      <c r="F34" s="294"/>
      <c r="G34" s="294"/>
      <c r="H34" s="294"/>
      <c r="I34" s="294"/>
      <c r="J34" s="294"/>
      <c r="K34" s="294"/>
      <c r="L34" s="294"/>
      <c r="M34" s="294"/>
      <c r="N34" s="294"/>
      <c r="O34" s="294"/>
      <c r="P34" s="294"/>
      <c r="Q34" s="294"/>
    </row>
  </sheetData>
  <mergeCells count="1">
    <mergeCell ref="B2:Q2"/>
  </mergeCells>
  <hyperlinks>
    <hyperlink ref="S6" location="'Content Page'!A1" display="Back to Content Page"/>
  </hyperlinks>
  <pageMargins left="0.7" right="0.7" top="0.75" bottom="0.75" header="0.3" footer="0.3"/>
  <pageSetup orientation="portrait" r:id="rId1"/>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2"/>
  <sheetViews>
    <sheetView zoomScale="87" zoomScaleNormal="87" workbookViewId="0">
      <pane xSplit="1" ySplit="3" topLeftCell="B4" activePane="bottomRight" state="frozen"/>
      <selection activeCell="A9" sqref="A9"/>
      <selection pane="topRight" activeCell="A9" sqref="A9"/>
      <selection pane="bottomLeft" activeCell="A9" sqref="A9"/>
      <selection pane="bottomRight" activeCell="A9" sqref="A9"/>
    </sheetView>
  </sheetViews>
  <sheetFormatPr defaultColWidth="9.1796875" defaultRowHeight="15" customHeight="1"/>
  <cols>
    <col min="1" max="1" width="38.7265625" style="287" customWidth="1"/>
    <col min="2" max="17" width="11.7265625" style="287" customWidth="1"/>
    <col min="18" max="16384" width="9.1796875" style="287"/>
  </cols>
  <sheetData>
    <row r="1" spans="1:19" s="140" customFormat="1" ht="15" customHeight="1">
      <c r="A1" s="922" t="s">
        <v>2063</v>
      </c>
    </row>
    <row r="2" spans="1:19" s="140" customFormat="1" ht="15" customHeight="1">
      <c r="A2" s="944"/>
      <c r="B2" s="1171" t="s">
        <v>2021</v>
      </c>
      <c r="C2" s="1171"/>
      <c r="D2" s="1171"/>
      <c r="E2" s="1171"/>
      <c r="F2" s="1171"/>
      <c r="G2" s="1171"/>
      <c r="H2" s="1171"/>
      <c r="I2" s="1171"/>
      <c r="J2" s="1171"/>
      <c r="K2" s="1171"/>
      <c r="L2" s="1171"/>
      <c r="M2" s="1171"/>
      <c r="N2" s="1171"/>
      <c r="O2" s="1171"/>
      <c r="P2" s="1171"/>
      <c r="Q2" s="1172"/>
    </row>
    <row r="3" spans="1:19" s="140" customFormat="1" ht="22.5" customHeight="1">
      <c r="A3" s="944" t="s">
        <v>2049</v>
      </c>
      <c r="B3" s="4">
        <v>2000</v>
      </c>
      <c r="C3" s="4">
        <v>2001</v>
      </c>
      <c r="D3" s="4">
        <v>2002</v>
      </c>
      <c r="E3" s="4">
        <v>2003</v>
      </c>
      <c r="F3" s="4">
        <v>2004</v>
      </c>
      <c r="G3" s="4">
        <v>2005</v>
      </c>
      <c r="H3" s="4">
        <v>2006</v>
      </c>
      <c r="I3" s="4">
        <v>2007</v>
      </c>
      <c r="J3" s="4">
        <v>2008</v>
      </c>
      <c r="K3" s="4">
        <v>2009</v>
      </c>
      <c r="L3" s="4">
        <v>2010</v>
      </c>
      <c r="M3" s="4">
        <v>2011</v>
      </c>
      <c r="N3" s="4">
        <v>2012</v>
      </c>
      <c r="O3" s="4">
        <v>2013</v>
      </c>
      <c r="P3" s="4">
        <v>2014</v>
      </c>
      <c r="Q3" s="4">
        <v>2015</v>
      </c>
    </row>
    <row r="4" spans="1:19" s="140" customFormat="1" ht="15" customHeight="1">
      <c r="A4" s="926" t="s">
        <v>2022</v>
      </c>
      <c r="B4" s="927">
        <v>239.42028985507244</v>
      </c>
      <c r="C4" s="927">
        <v>20.813953488372093</v>
      </c>
      <c r="D4" s="927">
        <v>87.523809523809518</v>
      </c>
      <c r="E4" s="927">
        <v>270.65789473684214</v>
      </c>
      <c r="F4" s="927">
        <v>444.375</v>
      </c>
      <c r="G4" s="927">
        <v>311.36363636363637</v>
      </c>
      <c r="H4" s="927">
        <v>1056.086956521739</v>
      </c>
      <c r="I4" s="927">
        <v>738.61111111111109</v>
      </c>
      <c r="J4" s="927">
        <v>267.14285714285711</v>
      </c>
      <c r="K4" s="927">
        <v>-152.89564190154513</v>
      </c>
      <c r="L4" s="927">
        <v>-452.33046026057883</v>
      </c>
      <c r="M4" s="927">
        <v>-423.08294645379334</v>
      </c>
      <c r="N4" s="927">
        <v>-1141.4601887562885</v>
      </c>
      <c r="O4" s="927">
        <v>-783.19993495832387</v>
      </c>
      <c r="P4" s="927">
        <v>-1105.6444818871105</v>
      </c>
      <c r="Q4" s="927">
        <v>-1498.8188976377953</v>
      </c>
      <c r="S4" s="287"/>
    </row>
    <row r="5" spans="1:19" ht="15" customHeight="1">
      <c r="A5" s="930" t="s">
        <v>2023</v>
      </c>
      <c r="B5" s="927">
        <v>9.3062608449026403</v>
      </c>
      <c r="C5" s="927">
        <v>-198.93169865805314</v>
      </c>
      <c r="D5" s="927">
        <v>-207.90962345060811</v>
      </c>
      <c r="E5" s="927">
        <v>-458.04690033239984</v>
      </c>
      <c r="F5" s="927">
        <v>-285.83574393779088</v>
      </c>
      <c r="G5" s="927">
        <v>-255.73671421758431</v>
      </c>
      <c r="H5" s="927">
        <v>92.987149882662735</v>
      </c>
      <c r="I5" s="927">
        <v>-168.09619163311558</v>
      </c>
      <c r="J5" s="927">
        <v>-646.88411154903099</v>
      </c>
      <c r="K5" s="927">
        <v>-1231.0118676402517</v>
      </c>
      <c r="L5" s="927">
        <v>-1081.4495681811777</v>
      </c>
      <c r="M5" s="927">
        <v>-1146.7158703324978</v>
      </c>
      <c r="N5" s="927">
        <v>-2165.0171028558643</v>
      </c>
      <c r="O5" s="927">
        <v>-2004.3435328923074</v>
      </c>
      <c r="P5" s="927">
        <v>-2422.3251895534963</v>
      </c>
      <c r="Q5" s="927">
        <v>-2902.4409448818901</v>
      </c>
      <c r="S5" s="945" t="s">
        <v>13</v>
      </c>
    </row>
    <row r="6" spans="1:19" ht="15" customHeight="1">
      <c r="A6" s="932" t="s">
        <v>2024</v>
      </c>
      <c r="B6" s="933">
        <v>1327.7074845664242</v>
      </c>
      <c r="C6" s="933">
        <v>1142.8119958956099</v>
      </c>
      <c r="D6" s="933">
        <v>1074.0753453739585</v>
      </c>
      <c r="E6" s="933">
        <v>1245.1125714106593</v>
      </c>
      <c r="F6" s="933">
        <v>1837.583213965798</v>
      </c>
      <c r="G6" s="933">
        <v>1992.2227587900836</v>
      </c>
      <c r="H6" s="933">
        <v>2601.2557588358727</v>
      </c>
      <c r="I6" s="933">
        <v>2856.9680620018325</v>
      </c>
      <c r="J6" s="933">
        <v>3137.4734756651355</v>
      </c>
      <c r="K6" s="933">
        <v>3127.8520004179627</v>
      </c>
      <c r="L6" s="933">
        <v>3879.0119480811745</v>
      </c>
      <c r="M6" s="933">
        <v>4467.638766846103</v>
      </c>
      <c r="N6" s="933">
        <v>4370.0616142105391</v>
      </c>
      <c r="O6" s="933">
        <v>4648.9888290836807</v>
      </c>
      <c r="P6" s="933">
        <v>4229.5703454085933</v>
      </c>
      <c r="Q6" s="933">
        <v>4036.3779527559059</v>
      </c>
    </row>
    <row r="7" spans="1:19" ht="15" customHeight="1">
      <c r="A7" s="932" t="s">
        <v>2025</v>
      </c>
      <c r="B7" s="933">
        <v>-1318.4012237215215</v>
      </c>
      <c r="C7" s="933">
        <v>-1341.7436945536631</v>
      </c>
      <c r="D7" s="933">
        <v>-1281.9849688245665</v>
      </c>
      <c r="E7" s="933">
        <v>-1703.1594717430592</v>
      </c>
      <c r="F7" s="933">
        <v>-2123.4189579035888</v>
      </c>
      <c r="G7" s="933">
        <v>-2247.9594730076678</v>
      </c>
      <c r="H7" s="933">
        <v>-2508.2686089532099</v>
      </c>
      <c r="I7" s="933">
        <v>-3025.0642536349478</v>
      </c>
      <c r="J7" s="933">
        <v>-3784.3575872141664</v>
      </c>
      <c r="K7" s="933">
        <v>-4358.8638680582144</v>
      </c>
      <c r="L7" s="933">
        <v>-4960.4615162623522</v>
      </c>
      <c r="M7" s="933">
        <v>-5614.3546371786006</v>
      </c>
      <c r="N7" s="933">
        <v>-6535.0787170664034</v>
      </c>
      <c r="O7" s="933">
        <v>-6653.3323619759885</v>
      </c>
      <c r="P7" s="933">
        <v>-6651.8955349620901</v>
      </c>
      <c r="Q7" s="933">
        <v>-6938.818897637796</v>
      </c>
    </row>
    <row r="8" spans="1:19" ht="15" customHeight="1">
      <c r="A8" s="930" t="s">
        <v>2026</v>
      </c>
      <c r="B8" s="927">
        <v>-142.58957320809537</v>
      </c>
      <c r="C8" s="927">
        <v>6.4628197804111762</v>
      </c>
      <c r="D8" s="927">
        <v>32.240648897215095</v>
      </c>
      <c r="E8" s="927">
        <v>138.21949457269989</v>
      </c>
      <c r="F8" s="927">
        <v>55.067367796196443</v>
      </c>
      <c r="G8" s="927">
        <v>41.913081586359908</v>
      </c>
      <c r="H8" s="927">
        <v>96.227237265208913</v>
      </c>
      <c r="I8" s="927">
        <v>84.449559227835678</v>
      </c>
      <c r="J8" s="927">
        <v>-42.142857142857139</v>
      </c>
      <c r="K8" s="927">
        <v>70.373871224934817</v>
      </c>
      <c r="L8" s="927">
        <v>-46.089770352385614</v>
      </c>
      <c r="M8" s="927">
        <v>-38.642969271926361</v>
      </c>
      <c r="N8" s="927">
        <v>-20.203181078954533</v>
      </c>
      <c r="O8" s="927">
        <v>-249.26870293758884</v>
      </c>
      <c r="P8" s="927">
        <v>-90.395956192080888</v>
      </c>
      <c r="Q8" s="927">
        <v>-52.519685039370081</v>
      </c>
    </row>
    <row r="9" spans="1:19" ht="15" customHeight="1">
      <c r="A9" s="932" t="s">
        <v>2027</v>
      </c>
      <c r="B9" s="933"/>
      <c r="C9" s="933"/>
      <c r="D9" s="933"/>
      <c r="E9" s="933"/>
      <c r="F9" s="933"/>
      <c r="G9" s="933"/>
      <c r="H9" s="933">
        <v>519.13043478260863</v>
      </c>
      <c r="I9" s="933">
        <v>585.69444444444446</v>
      </c>
      <c r="J9" s="933"/>
      <c r="K9" s="933">
        <v>648.33333333333326</v>
      </c>
      <c r="L9" s="933">
        <v>658.12417437252304</v>
      </c>
      <c r="M9" s="933">
        <v>751.74825174825173</v>
      </c>
      <c r="N9" s="933">
        <v>677.80487804878055</v>
      </c>
      <c r="O9" s="933">
        <v>583.78378378378386</v>
      </c>
      <c r="P9" s="933">
        <v>945.49283909014332</v>
      </c>
      <c r="Q9" s="933">
        <v>922</v>
      </c>
    </row>
    <row r="10" spans="1:19" ht="15" customHeight="1">
      <c r="A10" s="932" t="s">
        <v>2028</v>
      </c>
      <c r="B10" s="933"/>
      <c r="C10" s="933"/>
      <c r="D10" s="933"/>
      <c r="E10" s="933"/>
      <c r="F10" s="933"/>
      <c r="G10" s="933"/>
      <c r="H10" s="933">
        <v>-423.76811594202894</v>
      </c>
      <c r="I10" s="933">
        <v>-501.25</v>
      </c>
      <c r="J10" s="933"/>
      <c r="K10" s="933">
        <v>-577.38095238095241</v>
      </c>
      <c r="L10" s="933">
        <v>-704.09511228533688</v>
      </c>
      <c r="M10" s="933">
        <v>-790.34965034965035</v>
      </c>
      <c r="N10" s="933">
        <v>-698.04878048780495</v>
      </c>
      <c r="O10" s="933">
        <v>-833.16008316008322</v>
      </c>
      <c r="P10" s="933">
        <v>-1035.8887952822242</v>
      </c>
      <c r="Q10" s="933">
        <v>-974</v>
      </c>
    </row>
    <row r="11" spans="1:19" ht="15" customHeight="1">
      <c r="A11" s="930" t="s">
        <v>2029</v>
      </c>
      <c r="B11" s="927">
        <v>-64.114231884057972</v>
      </c>
      <c r="C11" s="927">
        <v>-133.42558139534884</v>
      </c>
      <c r="D11" s="927">
        <v>-114.85852537213404</v>
      </c>
      <c r="E11" s="927">
        <v>142.04228950480851</v>
      </c>
      <c r="F11" s="927">
        <v>2.7565811843765431</v>
      </c>
      <c r="G11" s="927">
        <v>-120.64209920059656</v>
      </c>
      <c r="H11" s="927">
        <v>-64.468475463864934</v>
      </c>
      <c r="I11" s="927">
        <v>-157.13007566198129</v>
      </c>
      <c r="J11" s="927">
        <v>-148.25172095223755</v>
      </c>
      <c r="K11" s="927">
        <v>-187.31197542532641</v>
      </c>
      <c r="L11" s="927">
        <v>-498.44106091171886</v>
      </c>
      <c r="M11" s="927">
        <v>-403.6179072661144</v>
      </c>
      <c r="N11" s="927">
        <v>-538.33672273132458</v>
      </c>
      <c r="O11" s="927">
        <v>-110.83938256271946</v>
      </c>
      <c r="P11" s="927">
        <v>-123.2518955349621</v>
      </c>
      <c r="Q11" s="927">
        <v>-36.14173228346457</v>
      </c>
    </row>
    <row r="12" spans="1:19" ht="15" customHeight="1">
      <c r="A12" s="932" t="s">
        <v>2030</v>
      </c>
      <c r="B12" s="933"/>
      <c r="C12" s="933"/>
      <c r="D12" s="933"/>
      <c r="E12" s="933"/>
      <c r="F12" s="933"/>
      <c r="G12" s="933"/>
      <c r="H12" s="933"/>
      <c r="I12" s="933"/>
      <c r="J12" s="933"/>
      <c r="K12" s="933">
        <v>238.33333333333331</v>
      </c>
      <c r="L12" s="933">
        <v>172.52311756935271</v>
      </c>
      <c r="M12" s="933">
        <v>307.97202797202794</v>
      </c>
      <c r="N12" s="933">
        <v>272.07317073170736</v>
      </c>
      <c r="O12" s="933">
        <v>315.59251559251561</v>
      </c>
      <c r="P12" s="933">
        <v>282.98230834035382</v>
      </c>
      <c r="Q12" s="933">
        <v>293.62204724409452</v>
      </c>
    </row>
    <row r="13" spans="1:19" ht="15" customHeight="1">
      <c r="A13" s="932" t="s">
        <v>2031</v>
      </c>
      <c r="B13" s="933"/>
      <c r="C13" s="933"/>
      <c r="D13" s="933"/>
      <c r="E13" s="933"/>
      <c r="F13" s="933"/>
      <c r="G13" s="933"/>
      <c r="H13" s="933"/>
      <c r="I13" s="933"/>
      <c r="J13" s="933"/>
      <c r="K13" s="933">
        <v>-425.59523809523807</v>
      </c>
      <c r="L13" s="933">
        <v>-670.80581241743721</v>
      </c>
      <c r="M13" s="933">
        <v>-640</v>
      </c>
      <c r="N13" s="933">
        <v>-810.36585365853671</v>
      </c>
      <c r="O13" s="933">
        <v>-426.40332640332645</v>
      </c>
      <c r="P13" s="933">
        <v>-406.23420387531593</v>
      </c>
      <c r="Q13" s="933">
        <v>-329.68503937007875</v>
      </c>
    </row>
    <row r="14" spans="1:19" ht="15" customHeight="1">
      <c r="A14" s="930" t="s">
        <v>2032</v>
      </c>
      <c r="B14" s="927">
        <v>436.82527108695649</v>
      </c>
      <c r="C14" s="927">
        <v>346.80754247238372</v>
      </c>
      <c r="D14" s="927">
        <v>275.72172135547618</v>
      </c>
      <c r="E14" s="927">
        <v>456.21550675908719</v>
      </c>
      <c r="F14" s="927">
        <v>672.47972859845572</v>
      </c>
      <c r="G14" s="927">
        <v>645.71527302696688</v>
      </c>
      <c r="H14" s="927">
        <v>931.52992715392224</v>
      </c>
      <c r="I14" s="927">
        <v>979.38346097937028</v>
      </c>
      <c r="J14" s="927">
        <v>1104.6428571428571</v>
      </c>
      <c r="K14" s="927">
        <v>1195.0543299390986</v>
      </c>
      <c r="L14" s="927">
        <v>1173.6499391847026</v>
      </c>
      <c r="M14" s="927">
        <v>1165.8938004167464</v>
      </c>
      <c r="N14" s="927">
        <v>1582.0968179098547</v>
      </c>
      <c r="O14" s="927">
        <v>1581.2516834342925</v>
      </c>
      <c r="P14" s="927">
        <v>1530.3285593934288</v>
      </c>
      <c r="Q14" s="927">
        <v>1492.2834645669293</v>
      </c>
    </row>
    <row r="15" spans="1:19" ht="5.25" customHeight="1">
      <c r="A15" s="932"/>
      <c r="B15" s="933"/>
      <c r="C15" s="933"/>
      <c r="D15" s="933"/>
      <c r="E15" s="933"/>
      <c r="F15" s="933"/>
      <c r="G15" s="933"/>
      <c r="H15" s="933"/>
      <c r="I15" s="933"/>
      <c r="J15" s="933"/>
      <c r="K15" s="933"/>
      <c r="L15" s="933"/>
      <c r="M15" s="933"/>
      <c r="N15" s="933"/>
      <c r="O15" s="933"/>
      <c r="P15" s="933"/>
      <c r="Q15" s="933"/>
    </row>
    <row r="16" spans="1:19" s="140" customFormat="1" ht="15" customHeight="1">
      <c r="A16" s="926" t="s">
        <v>2033</v>
      </c>
      <c r="B16" s="927">
        <v>-211.69674014690065</v>
      </c>
      <c r="C16" s="927">
        <v>95.796402560624273</v>
      </c>
      <c r="D16" s="927">
        <v>-97.263392633583479</v>
      </c>
      <c r="E16" s="927">
        <v>-296.6374317829123</v>
      </c>
      <c r="F16" s="927">
        <v>-575.81819508124715</v>
      </c>
      <c r="G16" s="927">
        <v>-435.84858215490664</v>
      </c>
      <c r="H16" s="927">
        <v>-1017.1083413597529</v>
      </c>
      <c r="I16" s="927">
        <v>-646.18409990073121</v>
      </c>
      <c r="J16" s="927">
        <v>-142.63915149481153</v>
      </c>
      <c r="K16" s="927">
        <v>374.29216392891857</v>
      </c>
      <c r="L16" s="927">
        <v>567.5354786102514</v>
      </c>
      <c r="M16" s="927">
        <v>1198.7343033295911</v>
      </c>
      <c r="N16" s="927">
        <v>1295.682542964126</v>
      </c>
      <c r="O16" s="927">
        <v>802.46939939868093</v>
      </c>
      <c r="P16" s="927">
        <v>1164.111204717776</v>
      </c>
      <c r="Q16" s="927">
        <v>2572.1259842519685</v>
      </c>
    </row>
    <row r="17" spans="1:17" ht="15" customHeight="1">
      <c r="A17" s="930" t="s">
        <v>2034</v>
      </c>
      <c r="B17" s="927">
        <v>112.7079820289855</v>
      </c>
      <c r="C17" s="927">
        <v>94.853572674418615</v>
      </c>
      <c r="D17" s="927">
        <v>40.860470014880946</v>
      </c>
      <c r="E17" s="927">
        <v>67.079940667358713</v>
      </c>
      <c r="F17" s="927">
        <v>77.844754456908916</v>
      </c>
      <c r="G17" s="927">
        <v>76.538494335897383</v>
      </c>
      <c r="H17" s="927">
        <v>83.038284143207107</v>
      </c>
      <c r="I17" s="927">
        <v>81.432233181841909</v>
      </c>
      <c r="J17" s="927">
        <v>74.933540922650963</v>
      </c>
      <c r="K17" s="927">
        <v>66.455867659060246</v>
      </c>
      <c r="L17" s="927">
        <v>132.97169605858355</v>
      </c>
      <c r="M17" s="927">
        <v>189.19011935543386</v>
      </c>
      <c r="N17" s="927">
        <v>148.58242203693379</v>
      </c>
      <c r="O17" s="927">
        <v>129.55933313216639</v>
      </c>
      <c r="P17" s="927">
        <v>125.94776748104466</v>
      </c>
      <c r="Q17" s="927">
        <v>137.8740157480315</v>
      </c>
    </row>
    <row r="18" spans="1:17" ht="15" customHeight="1">
      <c r="A18" s="930" t="s">
        <v>2035</v>
      </c>
      <c r="B18" s="927">
        <v>-324.40472217588615</v>
      </c>
      <c r="C18" s="927">
        <v>0.94282988620566255</v>
      </c>
      <c r="D18" s="927">
        <v>-138.12386264846441</v>
      </c>
      <c r="E18" s="927">
        <v>-363.717372450271</v>
      </c>
      <c r="F18" s="927">
        <v>-653.66294953815611</v>
      </c>
      <c r="G18" s="927">
        <v>-512.38707649080402</v>
      </c>
      <c r="H18" s="927">
        <v>-1100.14662550296</v>
      </c>
      <c r="I18" s="927">
        <v>-727.61633308257308</v>
      </c>
      <c r="J18" s="927">
        <v>-217.57269241746249</v>
      </c>
      <c r="K18" s="927">
        <v>307.83629626985834</v>
      </c>
      <c r="L18" s="927">
        <v>434.56378255166788</v>
      </c>
      <c r="M18" s="927">
        <v>1009.5441839741572</v>
      </c>
      <c r="N18" s="927">
        <v>1147.1001209271922</v>
      </c>
      <c r="O18" s="927">
        <v>672.91006626651449</v>
      </c>
      <c r="P18" s="927">
        <v>1038.1634372367314</v>
      </c>
      <c r="Q18" s="927">
        <v>2434.251968503937</v>
      </c>
    </row>
    <row r="19" spans="1:17" ht="15" customHeight="1">
      <c r="A19" s="930" t="s">
        <v>2036</v>
      </c>
      <c r="B19" s="927">
        <v>184.81473304347824</v>
      </c>
      <c r="C19" s="927">
        <v>378.32158870120486</v>
      </c>
      <c r="D19" s="927">
        <v>187.50445842000761</v>
      </c>
      <c r="E19" s="927">
        <v>158.43583662078314</v>
      </c>
      <c r="F19" s="927">
        <v>250.35196697602888</v>
      </c>
      <c r="G19" s="927">
        <v>383.37229465223453</v>
      </c>
      <c r="H19" s="927">
        <v>390.80771832280072</v>
      </c>
      <c r="I19" s="927">
        <v>714.39204024156095</v>
      </c>
      <c r="J19" s="927">
        <v>703.41027651112847</v>
      </c>
      <c r="K19" s="927">
        <v>529.52634726188751</v>
      </c>
      <c r="L19" s="927">
        <v>754.68793283224431</v>
      </c>
      <c r="M19" s="927">
        <v>823.24220861551521</v>
      </c>
      <c r="N19" s="927">
        <v>1173.0586510757707</v>
      </c>
      <c r="O19" s="927">
        <v>869.12922794711869</v>
      </c>
      <c r="P19" s="927">
        <v>549.19966301600675</v>
      </c>
      <c r="Q19" s="927">
        <v>1027.2440944881889</v>
      </c>
    </row>
    <row r="20" spans="1:17" ht="15" customHeight="1">
      <c r="A20" s="932" t="s">
        <v>2037</v>
      </c>
      <c r="B20" s="933">
        <v>-2.6666666666666679</v>
      </c>
      <c r="C20" s="933">
        <v>12.759744757406374</v>
      </c>
      <c r="D20" s="933">
        <v>5.4379872068103108</v>
      </c>
      <c r="E20" s="933">
        <v>10.376938484996748</v>
      </c>
      <c r="F20" s="933">
        <v>22.398311692981999</v>
      </c>
      <c r="G20" s="933">
        <v>12.179106529474391</v>
      </c>
      <c r="H20" s="933">
        <v>11.428548256585875</v>
      </c>
      <c r="I20" s="933">
        <v>-2.8255176404653279</v>
      </c>
      <c r="J20" s="933">
        <v>-4.991369880952381</v>
      </c>
      <c r="K20" s="933">
        <v>2.8809909638502322</v>
      </c>
      <c r="L20" s="933">
        <v>2.3786991255450554</v>
      </c>
      <c r="M20" s="933">
        <v>-5.4138202807617208</v>
      </c>
      <c r="N20" s="933">
        <v>11.270656012949262</v>
      </c>
      <c r="O20" s="933">
        <v>13.205401582363839</v>
      </c>
      <c r="P20" s="933">
        <v>52.737994945240104</v>
      </c>
      <c r="Q20" s="933">
        <v>-55.511811023622052</v>
      </c>
    </row>
    <row r="21" spans="1:17" ht="15" customHeight="1">
      <c r="A21" s="932" t="s">
        <v>2038</v>
      </c>
      <c r="B21" s="933">
        <v>187.48139971014493</v>
      </c>
      <c r="C21" s="933">
        <v>365.56184394379852</v>
      </c>
      <c r="D21" s="933">
        <v>182.0664712131973</v>
      </c>
      <c r="E21" s="933">
        <v>148.05889813578636</v>
      </c>
      <c r="F21" s="933">
        <v>227.95365528304688</v>
      </c>
      <c r="G21" s="933">
        <v>371.19318812276009</v>
      </c>
      <c r="H21" s="933">
        <v>379.3791700662149</v>
      </c>
      <c r="I21" s="933">
        <v>717.2175578820262</v>
      </c>
      <c r="J21" s="933">
        <v>708.40164639208092</v>
      </c>
      <c r="K21" s="933">
        <v>526.6453562980372</v>
      </c>
      <c r="L21" s="933">
        <v>752.30923370669916</v>
      </c>
      <c r="M21" s="933">
        <v>828.65602889627689</v>
      </c>
      <c r="N21" s="933">
        <v>1161.7879950628214</v>
      </c>
      <c r="O21" s="933">
        <v>855.92382636475475</v>
      </c>
      <c r="P21" s="933">
        <v>496.46166807076668</v>
      </c>
      <c r="Q21" s="933">
        <v>1082.7559055118111</v>
      </c>
    </row>
    <row r="22" spans="1:17" ht="15" customHeight="1">
      <c r="A22" s="930" t="s">
        <v>2039</v>
      </c>
      <c r="B22" s="927">
        <v>-458.29960620099439</v>
      </c>
      <c r="C22" s="927">
        <v>-420.6610440302303</v>
      </c>
      <c r="D22" s="927">
        <v>-422.99947310024419</v>
      </c>
      <c r="E22" s="927">
        <v>-630.52280377473608</v>
      </c>
      <c r="F22" s="927">
        <v>-849.37631046710646</v>
      </c>
      <c r="G22" s="927">
        <v>-1006.0863820780629</v>
      </c>
      <c r="H22" s="927">
        <v>-1091.0040837485064</v>
      </c>
      <c r="I22" s="927">
        <v>-1440.5795310935509</v>
      </c>
      <c r="J22" s="927">
        <v>-1003.2388974969217</v>
      </c>
      <c r="K22" s="927">
        <v>-619.11258947027261</v>
      </c>
      <c r="L22" s="927">
        <v>-818.95276341782539</v>
      </c>
      <c r="M22" s="927">
        <v>31.384584267232359</v>
      </c>
      <c r="N22" s="927">
        <v>-595.15775053784876</v>
      </c>
      <c r="O22" s="927">
        <v>-493.83237437143265</v>
      </c>
      <c r="P22" s="927">
        <v>-465.03791069924182</v>
      </c>
      <c r="Q22" s="927">
        <v>1275.5905511811025</v>
      </c>
    </row>
    <row r="23" spans="1:17" ht="15" customHeight="1">
      <c r="A23" s="932" t="s">
        <v>2040</v>
      </c>
      <c r="B23" s="933">
        <v>-472.80685257780596</v>
      </c>
      <c r="C23" s="933">
        <v>-431.80639286743963</v>
      </c>
      <c r="D23" s="933">
        <v>-410.44369280702983</v>
      </c>
      <c r="E23" s="933">
        <v>-608.07754066808377</v>
      </c>
      <c r="F23" s="933">
        <v>-828.66843016733878</v>
      </c>
      <c r="G23" s="933">
        <v>-1013.0683965332298</v>
      </c>
      <c r="H23" s="933">
        <v>-1097.9952355119126</v>
      </c>
      <c r="I23" s="933">
        <v>-1446.7326428311846</v>
      </c>
      <c r="J23" s="933">
        <v>-1008.2766737590096</v>
      </c>
      <c r="K23" s="933">
        <v>-624.32033684522639</v>
      </c>
      <c r="L23" s="933">
        <v>-824.86116486569199</v>
      </c>
      <c r="M23" s="933">
        <v>-524.01283269998964</v>
      </c>
      <c r="N23" s="933">
        <v>-707.81720584488903</v>
      </c>
      <c r="O23" s="933">
        <v>-510.79595683155912</v>
      </c>
      <c r="P23" s="933">
        <v>-482.055602358888</v>
      </c>
      <c r="Q23" s="933">
        <v>306.61417322834649</v>
      </c>
    </row>
    <row r="24" spans="1:17" ht="15" customHeight="1">
      <c r="A24" s="932" t="s">
        <v>2041</v>
      </c>
      <c r="B24" s="933">
        <v>14.507246376811597</v>
      </c>
      <c r="C24" s="933">
        <v>11.145348837209303</v>
      </c>
      <c r="D24" s="933">
        <v>-12.555780293214283</v>
      </c>
      <c r="E24" s="933">
        <v>-22.445263106652369</v>
      </c>
      <c r="F24" s="933">
        <v>-20.707880299767737</v>
      </c>
      <c r="G24" s="933">
        <v>6.9820144551668184</v>
      </c>
      <c r="H24" s="933">
        <v>6.9911517634061013</v>
      </c>
      <c r="I24" s="933">
        <v>6.1531117376336848</v>
      </c>
      <c r="J24" s="933">
        <v>5.0377762620877817</v>
      </c>
      <c r="K24" s="933">
        <v>5.2077473749536987</v>
      </c>
      <c r="L24" s="933">
        <v>5.908401447866642</v>
      </c>
      <c r="M24" s="933">
        <v>555.39741696722194</v>
      </c>
      <c r="N24" s="933">
        <v>112.65945530704028</v>
      </c>
      <c r="O24" s="933">
        <v>16.963582460126492</v>
      </c>
      <c r="P24" s="933">
        <v>17.017691659646168</v>
      </c>
      <c r="Q24" s="933">
        <v>968.89763779527561</v>
      </c>
    </row>
    <row r="25" spans="1:17" ht="15" customHeight="1">
      <c r="A25" s="930" t="s">
        <v>2042</v>
      </c>
      <c r="B25" s="927">
        <v>-50.919849018369987</v>
      </c>
      <c r="C25" s="927">
        <v>43.282285215231092</v>
      </c>
      <c r="D25" s="927">
        <v>97.371152031772141</v>
      </c>
      <c r="E25" s="927">
        <v>108.36959470368204</v>
      </c>
      <c r="F25" s="927">
        <v>-54.638606047078468</v>
      </c>
      <c r="G25" s="927">
        <v>110.32701093502442</v>
      </c>
      <c r="H25" s="927">
        <v>-399.95026007725409</v>
      </c>
      <c r="I25" s="927">
        <v>-1.4288422305832347</v>
      </c>
      <c r="J25" s="927">
        <v>82.255928568330717</v>
      </c>
      <c r="K25" s="927">
        <v>397.4225384782435</v>
      </c>
      <c r="L25" s="927">
        <v>498.82861313724902</v>
      </c>
      <c r="M25" s="927">
        <v>154.91739109140968</v>
      </c>
      <c r="N25" s="927">
        <v>569.19922038927018</v>
      </c>
      <c r="O25" s="927">
        <v>297.6132126908285</v>
      </c>
      <c r="P25" s="927">
        <v>954.00168491996635</v>
      </c>
      <c r="Q25" s="927">
        <v>131.41732283464569</v>
      </c>
    </row>
    <row r="26" spans="1:17" ht="15" customHeight="1">
      <c r="A26" s="932" t="s">
        <v>2040</v>
      </c>
      <c r="B26" s="933">
        <v>-163.71187800387722</v>
      </c>
      <c r="C26" s="933">
        <v>-43.826203156861951</v>
      </c>
      <c r="D26" s="933">
        <v>-4.7404374780691372</v>
      </c>
      <c r="E26" s="933">
        <v>2.7245786510504497</v>
      </c>
      <c r="F26" s="933">
        <v>47.606750387135826</v>
      </c>
      <c r="G26" s="933">
        <v>43.821706677448638</v>
      </c>
      <c r="H26" s="933">
        <v>-355.34859222797877</v>
      </c>
      <c r="I26" s="933">
        <v>125.05286092497226</v>
      </c>
      <c r="J26" s="933">
        <v>-76.385006430330037</v>
      </c>
      <c r="K26" s="933">
        <v>-154.15617883883945</v>
      </c>
      <c r="L26" s="933">
        <v>599.53684154041093</v>
      </c>
      <c r="M26" s="933">
        <v>-53.627436630226917</v>
      </c>
      <c r="N26" s="933">
        <v>268.84286269567957</v>
      </c>
      <c r="O26" s="933">
        <v>-299.28290537527096</v>
      </c>
      <c r="P26" s="933">
        <v>64.869418702611625</v>
      </c>
      <c r="Q26" s="933">
        <v>-158.11023622047244</v>
      </c>
    </row>
    <row r="27" spans="1:17" ht="15" customHeight="1">
      <c r="A27" s="932" t="s">
        <v>2041</v>
      </c>
      <c r="B27" s="933">
        <v>112.79202898550724</v>
      </c>
      <c r="C27" s="933">
        <v>87.108488372093049</v>
      </c>
      <c r="D27" s="933">
        <v>102.11158950984128</v>
      </c>
      <c r="E27" s="933">
        <v>105.64501605263159</v>
      </c>
      <c r="F27" s="933">
        <v>-102.24535643421429</v>
      </c>
      <c r="G27" s="933">
        <v>66.505304257575787</v>
      </c>
      <c r="H27" s="933">
        <v>-44.601667849275351</v>
      </c>
      <c r="I27" s="933">
        <v>-126.48170315555549</v>
      </c>
      <c r="J27" s="933">
        <v>158.64093499866075</v>
      </c>
      <c r="K27" s="933">
        <v>551.57871731708292</v>
      </c>
      <c r="L27" s="933">
        <v>-100.70822840316191</v>
      </c>
      <c r="M27" s="933">
        <v>208.54482772163658</v>
      </c>
      <c r="N27" s="933">
        <v>300.35635769359055</v>
      </c>
      <c r="O27" s="933">
        <v>596.89611806609946</v>
      </c>
      <c r="P27" s="933">
        <v>889.21651221566981</v>
      </c>
      <c r="Q27" s="933">
        <v>289.5275590551181</v>
      </c>
    </row>
    <row r="28" spans="1:17" ht="15" customHeight="1">
      <c r="A28" s="930" t="s">
        <v>2043</v>
      </c>
      <c r="B28" s="927"/>
      <c r="C28" s="927"/>
      <c r="D28" s="927"/>
      <c r="E28" s="927"/>
      <c r="F28" s="927"/>
      <c r="G28" s="927"/>
      <c r="H28" s="927"/>
      <c r="I28" s="927"/>
      <c r="J28" s="927"/>
      <c r="K28" s="927"/>
      <c r="L28" s="927"/>
      <c r="M28" s="927">
        <v>-575.38461538461536</v>
      </c>
      <c r="N28" s="927">
        <v>-28.170731707317074</v>
      </c>
      <c r="O28" s="927">
        <v>110.0831600831601</v>
      </c>
      <c r="P28" s="927">
        <v>148.9469250210615</v>
      </c>
      <c r="Q28" s="927">
        <v>-82.519685039370088</v>
      </c>
    </row>
    <row r="29" spans="1:17" ht="15" customHeight="1">
      <c r="A29" s="935" t="s">
        <v>2044</v>
      </c>
      <c r="B29" s="933"/>
      <c r="C29" s="933"/>
      <c r="D29" s="933"/>
      <c r="E29" s="933"/>
      <c r="F29" s="933"/>
      <c r="G29" s="933"/>
      <c r="H29" s="933"/>
      <c r="I29" s="933"/>
      <c r="J29" s="933"/>
      <c r="K29" s="933"/>
      <c r="L29" s="933"/>
      <c r="M29" s="933"/>
      <c r="N29" s="933"/>
      <c r="O29" s="933"/>
      <c r="P29" s="933"/>
      <c r="Q29" s="933"/>
    </row>
    <row r="30" spans="1:17" ht="15" customHeight="1">
      <c r="A30" s="930" t="s">
        <v>2045</v>
      </c>
      <c r="B30" s="927">
        <v>-8.695652173913043</v>
      </c>
      <c r="C30" s="927">
        <v>-32.674418604651166</v>
      </c>
      <c r="D30" s="927">
        <v>19.047619047619047</v>
      </c>
      <c r="E30" s="927">
        <v>-87.5</v>
      </c>
      <c r="F30" s="927">
        <v>117.65625</v>
      </c>
      <c r="G30" s="927">
        <v>126.51515151515152</v>
      </c>
      <c r="H30" s="927">
        <v>189.27536231884056</v>
      </c>
      <c r="I30" s="927">
        <v>257.5</v>
      </c>
      <c r="J30" s="927">
        <v>-124.16666666666666</v>
      </c>
      <c r="K30" s="927">
        <v>-99.783301258326077</v>
      </c>
      <c r="L30" s="927">
        <v>-543.92710656883264</v>
      </c>
      <c r="M30" s="927">
        <v>-200.24493718349007</v>
      </c>
      <c r="N30" s="927">
        <v>-126.07886774442262</v>
      </c>
      <c r="O30" s="927">
        <v>42.854529420349927</v>
      </c>
      <c r="P30" s="927">
        <v>-204.71777590564449</v>
      </c>
      <c r="Q30" s="927">
        <v>-282.20472440944883</v>
      </c>
    </row>
    <row r="32" spans="1:17" s="294" customFormat="1" ht="15" customHeight="1">
      <c r="A32" s="289" t="s">
        <v>1981</v>
      </c>
    </row>
  </sheetData>
  <mergeCells count="1">
    <mergeCell ref="B2:Q2"/>
  </mergeCells>
  <hyperlinks>
    <hyperlink ref="S5" location="'Content Page'!A1" display="Back to Content Page"/>
  </hyperlinks>
  <pageMargins left="0.7" right="0.7" top="0.75" bottom="0.75" header="0.3" footer="0.3"/>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4"/>
  <sheetViews>
    <sheetView zoomScale="88" zoomScaleNormal="88" workbookViewId="0">
      <pane xSplit="1" ySplit="3" topLeftCell="B4" activePane="bottomRight" state="frozen"/>
      <selection activeCell="A9" sqref="A9"/>
      <selection pane="topRight" activeCell="A9" sqref="A9"/>
      <selection pane="bottomLeft" activeCell="A9" sqref="A9"/>
      <selection pane="bottomRight" activeCell="A9" sqref="A9"/>
    </sheetView>
  </sheetViews>
  <sheetFormatPr defaultColWidth="9.1796875" defaultRowHeight="15" customHeight="1"/>
  <cols>
    <col min="1" max="1" width="43.36328125" style="287" bestFit="1" customWidth="1"/>
    <col min="2" max="17" width="10.7265625" style="287" customWidth="1"/>
    <col min="18" max="16384" width="9.1796875" style="287"/>
  </cols>
  <sheetData>
    <row r="1" spans="1:19" s="140" customFormat="1" ht="15" customHeight="1">
      <c r="A1" s="922" t="s">
        <v>2064</v>
      </c>
    </row>
    <row r="2" spans="1:19" s="140" customFormat="1" ht="15" customHeight="1">
      <c r="A2" s="944"/>
      <c r="B2" s="1171" t="s">
        <v>2021</v>
      </c>
      <c r="C2" s="1171"/>
      <c r="D2" s="1171"/>
      <c r="E2" s="1171"/>
      <c r="F2" s="1171"/>
      <c r="G2" s="1171"/>
      <c r="H2" s="1171"/>
      <c r="I2" s="1171"/>
      <c r="J2" s="1171"/>
      <c r="K2" s="1171"/>
      <c r="L2" s="1171"/>
      <c r="M2" s="1171"/>
      <c r="N2" s="1171"/>
      <c r="O2" s="1171"/>
      <c r="P2" s="1171"/>
      <c r="Q2" s="1172"/>
    </row>
    <row r="3" spans="1:19" s="140" customFormat="1" ht="20.25" customHeight="1">
      <c r="A3" s="944" t="s">
        <v>2049</v>
      </c>
      <c r="B3" s="4">
        <v>2000</v>
      </c>
      <c r="C3" s="4">
        <v>2001</v>
      </c>
      <c r="D3" s="4">
        <v>2002</v>
      </c>
      <c r="E3" s="4">
        <v>2003</v>
      </c>
      <c r="F3" s="4">
        <v>2004</v>
      </c>
      <c r="G3" s="4">
        <v>2005</v>
      </c>
      <c r="H3" s="4">
        <v>2006</v>
      </c>
      <c r="I3" s="4">
        <v>2007</v>
      </c>
      <c r="J3" s="4">
        <v>2008</v>
      </c>
      <c r="K3" s="4">
        <v>2009</v>
      </c>
      <c r="L3" s="4">
        <v>2010</v>
      </c>
      <c r="M3" s="4">
        <v>2011</v>
      </c>
      <c r="N3" s="4">
        <v>2012</v>
      </c>
      <c r="O3" s="4">
        <v>2013</v>
      </c>
      <c r="P3" s="4">
        <v>2014</v>
      </c>
      <c r="Q3" s="4">
        <v>2015</v>
      </c>
    </row>
    <row r="4" spans="1:19" s="140" customFormat="1" ht="15" customHeight="1">
      <c r="A4" s="926" t="s">
        <v>2022</v>
      </c>
      <c r="B4" s="927">
        <v>-94.228670005028107</v>
      </c>
      <c r="C4" s="927">
        <v>-194.12399082954957</v>
      </c>
      <c r="D4" s="927">
        <v>-144.80768593303887</v>
      </c>
      <c r="E4" s="927">
        <v>-64.071906574951015</v>
      </c>
      <c r="F4" s="927">
        <v>-137.3909090909091</v>
      </c>
      <c r="G4" s="927">
        <v>-287.40727272727275</v>
      </c>
      <c r="H4" s="927">
        <v>-283.53497988302689</v>
      </c>
      <c r="I4" s="927">
        <v>-111.35758554069534</v>
      </c>
      <c r="J4" s="927">
        <v>-184.46227165048833</v>
      </c>
      <c r="K4" s="927">
        <v>-125.42022167789912</v>
      </c>
      <c r="L4" s="927">
        <v>-185.7008249006287</v>
      </c>
      <c r="M4" s="927">
        <v>-229.78303361640519</v>
      </c>
      <c r="N4" s="927">
        <v>-161.28193415450528</v>
      </c>
      <c r="O4" s="927">
        <v>-157.2372576174958</v>
      </c>
      <c r="P4" s="927">
        <v>-310.40374615098835</v>
      </c>
      <c r="Q4" s="927">
        <v>-246.98131291055671</v>
      </c>
    </row>
    <row r="5" spans="1:19" ht="15" customHeight="1">
      <c r="A5" s="930" t="s">
        <v>2023</v>
      </c>
      <c r="B5" s="927">
        <v>-168.13258258276193</v>
      </c>
      <c r="C5" s="927">
        <v>-253.24980785213648</v>
      </c>
      <c r="D5" s="927">
        <v>-186.82787911312994</v>
      </c>
      <c r="E5" s="927">
        <v>-143.84010649929479</v>
      </c>
      <c r="F5" s="927">
        <v>-232.24727272727273</v>
      </c>
      <c r="G5" s="927">
        <v>-412.6436363636364</v>
      </c>
      <c r="H5" s="927">
        <v>-440.06772730176999</v>
      </c>
      <c r="I5" s="927">
        <v>-304.33753496949294</v>
      </c>
      <c r="J5" s="927">
        <v>-403.49988263666165</v>
      </c>
      <c r="K5" s="927">
        <v>-318.86901283637644</v>
      </c>
      <c r="L5" s="927">
        <v>-381.01561783819602</v>
      </c>
      <c r="M5" s="927">
        <v>-438.18847041780504</v>
      </c>
      <c r="N5" s="927">
        <v>-469.37370738626305</v>
      </c>
      <c r="O5" s="927">
        <v>-445.42456056387891</v>
      </c>
      <c r="P5" s="927">
        <v>-541.91050337184993</v>
      </c>
      <c r="Q5" s="927">
        <v>-473.00885884765557</v>
      </c>
    </row>
    <row r="6" spans="1:19" ht="15" customHeight="1">
      <c r="A6" s="932" t="s">
        <v>2024</v>
      </c>
      <c r="B6" s="933">
        <v>129.66747155776898</v>
      </c>
      <c r="C6" s="933">
        <v>162.9557290774078</v>
      </c>
      <c r="D6" s="933">
        <v>180.78777242715296</v>
      </c>
      <c r="E6" s="933">
        <v>218.5298760559358</v>
      </c>
      <c r="F6" s="933">
        <v>199.51272727272726</v>
      </c>
      <c r="G6" s="933">
        <v>211.82727272727271</v>
      </c>
      <c r="H6" s="933">
        <v>220.24132738645287</v>
      </c>
      <c r="I6" s="933">
        <v>397.55312530067022</v>
      </c>
      <c r="J6" s="933">
        <v>437.6096511253599</v>
      </c>
      <c r="K6" s="933">
        <v>431.79872134751963</v>
      </c>
      <c r="L6" s="933">
        <v>400.23377739014961</v>
      </c>
      <c r="M6" s="933">
        <v>476.96664420730195</v>
      </c>
      <c r="N6" s="933">
        <v>559.04496781147304</v>
      </c>
      <c r="O6" s="933">
        <v>629.19202040470009</v>
      </c>
      <c r="P6" s="933">
        <v>539.04761186785004</v>
      </c>
      <c r="Q6" s="933">
        <v>449.37832072432889</v>
      </c>
      <c r="S6" s="945" t="s">
        <v>13</v>
      </c>
    </row>
    <row r="7" spans="1:19" ht="15" customHeight="1">
      <c r="A7" s="932" t="s">
        <v>2025</v>
      </c>
      <c r="B7" s="933">
        <v>-297.8000541405309</v>
      </c>
      <c r="C7" s="933">
        <v>-416.20553692954428</v>
      </c>
      <c r="D7" s="933">
        <v>-367.6156515402829</v>
      </c>
      <c r="E7" s="933">
        <v>-362.36998255523059</v>
      </c>
      <c r="F7" s="933">
        <v>-431.76</v>
      </c>
      <c r="G7" s="933">
        <v>-624.47090909090912</v>
      </c>
      <c r="H7" s="933">
        <v>-660.30905468822289</v>
      </c>
      <c r="I7" s="933">
        <v>701.89066027016315</v>
      </c>
      <c r="J7" s="933">
        <v>841.10953376202156</v>
      </c>
      <c r="K7" s="933">
        <v>750.66773418389607</v>
      </c>
      <c r="L7" s="933">
        <v>781.24939522834563</v>
      </c>
      <c r="M7" s="933">
        <v>915.15511462510699</v>
      </c>
      <c r="N7" s="933">
        <v>1028.4186751977361</v>
      </c>
      <c r="O7" s="933">
        <v>1074.616580968579</v>
      </c>
      <c r="P7" s="933">
        <v>1080.9581152397</v>
      </c>
      <c r="Q7" s="933">
        <v>922.38717957198446</v>
      </c>
    </row>
    <row r="8" spans="1:19" ht="15" customHeight="1">
      <c r="A8" s="930" t="s">
        <v>2026</v>
      </c>
      <c r="B8" s="927">
        <v>96.70362754913711</v>
      </c>
      <c r="C8" s="927">
        <v>78.579523440394098</v>
      </c>
      <c r="D8" s="927">
        <v>96.366576927492787</v>
      </c>
      <c r="E8" s="927">
        <v>110.15917130088093</v>
      </c>
      <c r="F8" s="927">
        <v>110.77090909090907</v>
      </c>
      <c r="G8" s="927">
        <v>134.08181818181816</v>
      </c>
      <c r="H8" s="927">
        <v>156.18486063071657</v>
      </c>
      <c r="I8" s="927">
        <v>292.06391320606741</v>
      </c>
      <c r="J8" s="927">
        <v>299.67975586226964</v>
      </c>
      <c r="K8" s="927">
        <v>242.31171730474762</v>
      </c>
      <c r="L8" s="927">
        <v>242.47917003201962</v>
      </c>
      <c r="M8" s="927">
        <v>271.71837119036826</v>
      </c>
      <c r="N8" s="927">
        <v>287.14229390093124</v>
      </c>
      <c r="O8" s="927">
        <v>355.80711136674296</v>
      </c>
      <c r="P8" s="927">
        <v>330.58385244473402</v>
      </c>
      <c r="Q8" s="927">
        <v>349.21080965573697</v>
      </c>
    </row>
    <row r="9" spans="1:19" ht="15" customHeight="1">
      <c r="A9" s="932" t="s">
        <v>2027</v>
      </c>
      <c r="B9" s="933">
        <v>286.95679955371656</v>
      </c>
      <c r="C9" s="933">
        <v>294.09968957460393</v>
      </c>
      <c r="D9" s="933">
        <v>312.81922062804369</v>
      </c>
      <c r="E9" s="933">
        <v>330.36272619473266</v>
      </c>
      <c r="F9" s="933">
        <v>326.60181818181815</v>
      </c>
      <c r="G9" s="933">
        <v>368.76363636363635</v>
      </c>
      <c r="H9" s="933">
        <v>430.42836421686866</v>
      </c>
      <c r="I9" s="933">
        <v>539.11792123883708</v>
      </c>
      <c r="J9" s="933">
        <v>543.05902217269249</v>
      </c>
      <c r="K9" s="933">
        <v>483.34311629219667</v>
      </c>
      <c r="L9" s="933">
        <v>509.55485614548422</v>
      </c>
      <c r="M9" s="933">
        <v>543.76592310063359</v>
      </c>
      <c r="N9" s="933">
        <v>673.58359503672705</v>
      </c>
      <c r="O9" s="933">
        <v>826.67284981958699</v>
      </c>
      <c r="P9" s="933">
        <v>834.19321381642101</v>
      </c>
      <c r="Q9" s="933">
        <v>847.69638419325872</v>
      </c>
    </row>
    <row r="10" spans="1:19" ht="15" customHeight="1">
      <c r="A10" s="932" t="s">
        <v>2028</v>
      </c>
      <c r="B10" s="933">
        <v>-190.25317200457945</v>
      </c>
      <c r="C10" s="933">
        <v>-215.52016613420983</v>
      </c>
      <c r="D10" s="933">
        <v>-216.45264370055091</v>
      </c>
      <c r="E10" s="933">
        <v>-220.20355489385173</v>
      </c>
      <c r="F10" s="933">
        <v>-215.83090909090907</v>
      </c>
      <c r="G10" s="933">
        <v>-234.68181818181819</v>
      </c>
      <c r="H10" s="933">
        <v>-274.24350358615209</v>
      </c>
      <c r="I10" s="933">
        <v>247.05400803276967</v>
      </c>
      <c r="J10" s="933">
        <v>243.37926631042288</v>
      </c>
      <c r="K10" s="933">
        <v>241.03139898744905</v>
      </c>
      <c r="L10" s="933">
        <v>267.0756861134646</v>
      </c>
      <c r="M10" s="933">
        <v>272.04755191026533</v>
      </c>
      <c r="N10" s="933">
        <v>386.44130113579581</v>
      </c>
      <c r="O10" s="933">
        <v>470.86573845284403</v>
      </c>
      <c r="P10" s="933">
        <v>503.60936137168699</v>
      </c>
      <c r="Q10" s="933">
        <v>498.48557453752176</v>
      </c>
    </row>
    <row r="11" spans="1:19" ht="15" customHeight="1">
      <c r="A11" s="930" t="s">
        <v>2029</v>
      </c>
      <c r="B11" s="927">
        <v>-33.296405489099087</v>
      </c>
      <c r="C11" s="927">
        <v>-29.229206694615279</v>
      </c>
      <c r="D11" s="927">
        <v>-67.893350025000245</v>
      </c>
      <c r="E11" s="927">
        <v>-43.187949393876465</v>
      </c>
      <c r="F11" s="927">
        <v>-33.689090909090908</v>
      </c>
      <c r="G11" s="927">
        <v>-40.069090909090903</v>
      </c>
      <c r="H11" s="927">
        <v>-43.609058407407097</v>
      </c>
      <c r="I11" s="927">
        <v>-70.848998357649151</v>
      </c>
      <c r="J11" s="927">
        <v>-75.122326159469438</v>
      </c>
      <c r="K11" s="927">
        <v>-55.863485273083249</v>
      </c>
      <c r="L11" s="927">
        <v>-51.904354315380289</v>
      </c>
      <c r="M11" s="927">
        <v>-69.940012442657462</v>
      </c>
      <c r="N11" s="927">
        <v>-3.7580524774766957</v>
      </c>
      <c r="O11" s="927">
        <v>-82.427647583385408</v>
      </c>
      <c r="P11" s="927">
        <v>-101.92664915612521</v>
      </c>
      <c r="Q11" s="927">
        <v>-105.3786805017167</v>
      </c>
    </row>
    <row r="12" spans="1:19" ht="15" customHeight="1">
      <c r="A12" s="932" t="s">
        <v>2030</v>
      </c>
      <c r="B12" s="933">
        <v>10.113369653367741</v>
      </c>
      <c r="C12" s="933">
        <v>8.2495185678039959</v>
      </c>
      <c r="D12" s="933">
        <v>7.4248671931693409</v>
      </c>
      <c r="E12" s="933">
        <v>11.984206988749619</v>
      </c>
      <c r="F12" s="933">
        <v>9.4363636363636356</v>
      </c>
      <c r="G12" s="933">
        <v>9.8090909090909104</v>
      </c>
      <c r="H12" s="933">
        <v>10.273531708908022</v>
      </c>
      <c r="I12" s="933">
        <v>3.5756897299483583</v>
      </c>
      <c r="J12" s="933">
        <v>4.8834224283730743</v>
      </c>
      <c r="K12" s="933">
        <v>3.6492159746310406</v>
      </c>
      <c r="L12" s="933">
        <v>9.5730298507011096</v>
      </c>
      <c r="M12" s="933">
        <v>9.9750443794999999</v>
      </c>
      <c r="N12" s="933">
        <v>120.3773558804622</v>
      </c>
      <c r="O12" s="933">
        <v>35.129559528366201</v>
      </c>
      <c r="P12" s="933">
        <v>12.648574505727799</v>
      </c>
      <c r="Q12" s="933">
        <v>17.393775015478326</v>
      </c>
    </row>
    <row r="13" spans="1:19" ht="15" customHeight="1">
      <c r="A13" s="932" t="s">
        <v>2031</v>
      </c>
      <c r="B13" s="933">
        <v>-43.409775142466827</v>
      </c>
      <c r="C13" s="933">
        <v>-37.478725262419275</v>
      </c>
      <c r="D13" s="933">
        <v>-75.318217218169579</v>
      </c>
      <c r="E13" s="933">
        <v>-55.172156382626085</v>
      </c>
      <c r="F13" s="933">
        <v>-43.125454545454545</v>
      </c>
      <c r="G13" s="933">
        <v>-49.878181818181815</v>
      </c>
      <c r="H13" s="933">
        <v>-53.882590116315122</v>
      </c>
      <c r="I13" s="933">
        <v>74.424688087597502</v>
      </c>
      <c r="J13" s="933">
        <v>80.005748587842518</v>
      </c>
      <c r="K13" s="933">
        <v>59.51270124771429</v>
      </c>
      <c r="L13" s="933">
        <v>61.4773841660814</v>
      </c>
      <c r="M13" s="933">
        <v>79.915056822157467</v>
      </c>
      <c r="N13" s="933">
        <v>124.1354083579389</v>
      </c>
      <c r="O13" s="933">
        <v>117.55720711175161</v>
      </c>
      <c r="P13" s="933">
        <v>114.575223661853</v>
      </c>
      <c r="Q13" s="933">
        <v>122.77245551719503</v>
      </c>
    </row>
    <row r="14" spans="1:19" ht="15" customHeight="1">
      <c r="A14" s="930" t="s">
        <v>2032</v>
      </c>
      <c r="B14" s="927">
        <v>10.496690517695802</v>
      </c>
      <c r="C14" s="927">
        <v>9.7755002768080885</v>
      </c>
      <c r="D14" s="927">
        <v>13.546966277598537</v>
      </c>
      <c r="E14" s="927">
        <v>12.796978017339312</v>
      </c>
      <c r="F14" s="927">
        <v>17.774545454545457</v>
      </c>
      <c r="G14" s="927">
        <v>31.223636363636363</v>
      </c>
      <c r="H14" s="927">
        <v>43.956945195433612</v>
      </c>
      <c r="I14" s="927">
        <v>-28.234965419620686</v>
      </c>
      <c r="J14" s="927">
        <v>-5.5198187166269399</v>
      </c>
      <c r="K14" s="927">
        <v>7.0005591268128917</v>
      </c>
      <c r="L14" s="927">
        <v>4.7399772209279494</v>
      </c>
      <c r="M14" s="927">
        <v>6.6270780536891642</v>
      </c>
      <c r="N14" s="927">
        <v>24.707531808304097</v>
      </c>
      <c r="O14" s="927">
        <v>14.807839163024999</v>
      </c>
      <c r="P14" s="927">
        <v>2.8495539322529</v>
      </c>
      <c r="Q14" s="927">
        <v>-17.804583216921497</v>
      </c>
    </row>
    <row r="15" spans="1:19" ht="5.25" customHeight="1">
      <c r="A15" s="932"/>
      <c r="B15" s="933"/>
      <c r="C15" s="933"/>
      <c r="D15" s="933"/>
      <c r="E15" s="933"/>
      <c r="F15" s="933"/>
      <c r="G15" s="933"/>
      <c r="H15" s="933"/>
      <c r="I15" s="933"/>
      <c r="J15" s="933"/>
      <c r="K15" s="933"/>
      <c r="L15" s="933"/>
      <c r="M15" s="933"/>
      <c r="N15" s="933"/>
      <c r="O15" s="933"/>
      <c r="P15" s="933"/>
      <c r="Q15" s="933"/>
    </row>
    <row r="16" spans="1:19" s="140" customFormat="1" ht="15" customHeight="1">
      <c r="A16" s="926" t="s">
        <v>2033</v>
      </c>
      <c r="B16" s="927"/>
      <c r="C16" s="927"/>
      <c r="D16" s="927"/>
      <c r="E16" s="927"/>
      <c r="F16" s="927"/>
      <c r="G16" s="927"/>
      <c r="H16" s="927"/>
      <c r="I16" s="927">
        <v>120.94338363117407</v>
      </c>
      <c r="J16" s="927">
        <v>136.77241717246068</v>
      </c>
      <c r="K16" s="927">
        <v>67.375506066685006</v>
      </c>
      <c r="L16" s="927">
        <v>149.71908150215535</v>
      </c>
      <c r="M16" s="927">
        <v>280.23041442061105</v>
      </c>
      <c r="N16" s="927">
        <v>263.12679841681245</v>
      </c>
      <c r="O16" s="927">
        <v>132.57987226771212</v>
      </c>
      <c r="P16" s="927">
        <v>253.09846893227743</v>
      </c>
      <c r="Q16" s="927">
        <v>252.61302414551119</v>
      </c>
    </row>
    <row r="17" spans="1:17" ht="15" customHeight="1">
      <c r="A17" s="930" t="s">
        <v>2034</v>
      </c>
      <c r="B17" s="927">
        <v>0.89091470293599517</v>
      </c>
      <c r="C17" s="927">
        <v>9.4375311734716121</v>
      </c>
      <c r="D17" s="927">
        <v>5.0179347852732175</v>
      </c>
      <c r="E17" s="927">
        <v>7.4186184773551247</v>
      </c>
      <c r="F17" s="927">
        <v>0.99090909090909096</v>
      </c>
      <c r="G17" s="927">
        <v>29.878181818181819</v>
      </c>
      <c r="H17" s="927">
        <v>13.212450303590352</v>
      </c>
      <c r="I17" s="927">
        <v>8.1706937934766302</v>
      </c>
      <c r="J17" s="927">
        <v>5.0371104450670101</v>
      </c>
      <c r="K17" s="927">
        <v>52.457670198471298</v>
      </c>
      <c r="L17" s="927">
        <v>275.12676719735202</v>
      </c>
      <c r="M17" s="927">
        <v>60.651091331379298</v>
      </c>
      <c r="N17" s="927">
        <v>64.134673587940597</v>
      </c>
      <c r="O17" s="927">
        <v>70.507296027872997</v>
      </c>
      <c r="P17" s="927">
        <v>39.068883478400103</v>
      </c>
      <c r="Q17" s="927">
        <v>36.851921349999998</v>
      </c>
    </row>
    <row r="18" spans="1:17" ht="15" customHeight="1">
      <c r="A18" s="930" t="s">
        <v>2035</v>
      </c>
      <c r="B18" s="927"/>
      <c r="C18" s="927"/>
      <c r="D18" s="927"/>
      <c r="E18" s="927"/>
      <c r="F18" s="927"/>
      <c r="G18" s="927"/>
      <c r="H18" s="927"/>
      <c r="I18" s="927">
        <v>-112.77268983769744</v>
      </c>
      <c r="J18" s="927">
        <v>-131.73530672739366</v>
      </c>
      <c r="K18" s="927">
        <v>-14.9178358682137</v>
      </c>
      <c r="L18" s="927">
        <v>125.40768569519669</v>
      </c>
      <c r="M18" s="927">
        <v>-219.57932308923176</v>
      </c>
      <c r="N18" s="927">
        <v>-198.99212482887185</v>
      </c>
      <c r="O18" s="927">
        <v>-62.072576239839123</v>
      </c>
      <c r="P18" s="927">
        <v>-214.02958545387733</v>
      </c>
      <c r="Q18" s="927">
        <v>-215.76110279551119</v>
      </c>
    </row>
    <row r="19" spans="1:17" ht="15" customHeight="1">
      <c r="A19" s="930" t="s">
        <v>2036</v>
      </c>
      <c r="B19" s="927">
        <v>13.827556293112695</v>
      </c>
      <c r="C19" s="927">
        <v>56.193337631010849</v>
      </c>
      <c r="D19" s="927">
        <v>38.926346678495662</v>
      </c>
      <c r="E19" s="927">
        <v>50.273313235363382</v>
      </c>
      <c r="F19" s="927">
        <v>30.414545454545454</v>
      </c>
      <c r="G19" s="927">
        <v>78.432727272727263</v>
      </c>
      <c r="H19" s="927">
        <v>137.59828421625821</v>
      </c>
      <c r="I19" s="927">
        <v>-163.80070650462443</v>
      </c>
      <c r="J19" s="927">
        <v>-169.14544415250467</v>
      </c>
      <c r="K19" s="927">
        <v>-166.06630776410859</v>
      </c>
      <c r="L19" s="927">
        <v>-204.66386748500003</v>
      </c>
      <c r="M19" s="927">
        <v>-199.43701827816668</v>
      </c>
      <c r="N19" s="927">
        <v>-425.50808826255195</v>
      </c>
      <c r="O19" s="927">
        <v>-125.28172378614479</v>
      </c>
      <c r="P19" s="927">
        <v>-185.22766593197511</v>
      </c>
      <c r="Q19" s="927">
        <v>-192.95927643749326</v>
      </c>
    </row>
    <row r="20" spans="1:17" ht="15" customHeight="1">
      <c r="A20" s="932" t="s">
        <v>2037</v>
      </c>
      <c r="B20" s="933">
        <v>-10.501941488440023</v>
      </c>
      <c r="C20" s="933">
        <v>-8.5362802312410064</v>
      </c>
      <c r="D20" s="933">
        <v>-8.7185250354147961</v>
      </c>
      <c r="E20" s="933">
        <v>-8.1462244323340531</v>
      </c>
      <c r="F20" s="933">
        <v>-7.6</v>
      </c>
      <c r="G20" s="933">
        <v>-7.4472727272727273</v>
      </c>
      <c r="H20" s="933">
        <v>-8.0050199453184554</v>
      </c>
      <c r="I20" s="933">
        <v>17.826924984193518</v>
      </c>
      <c r="J20" s="933">
        <v>12.96</v>
      </c>
      <c r="K20" s="933">
        <v>5.335354171413611</v>
      </c>
      <c r="L20" s="933">
        <v>6.1515075150000005</v>
      </c>
      <c r="M20" s="933">
        <v>7.9193583884999992</v>
      </c>
      <c r="N20" s="933">
        <v>187.610750173485</v>
      </c>
      <c r="O20" s="933">
        <v>-68.000630225495101</v>
      </c>
      <c r="P20" s="933">
        <v>-76.872222830005001</v>
      </c>
      <c r="Q20" s="933">
        <v>-87.065679234178504</v>
      </c>
    </row>
    <row r="21" spans="1:17" ht="15" customHeight="1">
      <c r="A21" s="932" t="s">
        <v>2038</v>
      </c>
      <c r="B21" s="933">
        <v>24.329497781552718</v>
      </c>
      <c r="C21" s="933">
        <v>64.729617862251857</v>
      </c>
      <c r="D21" s="933">
        <v>47.644871713910455</v>
      </c>
      <c r="E21" s="933">
        <v>58.419537667697433</v>
      </c>
      <c r="F21" s="933">
        <v>38.014545454545456</v>
      </c>
      <c r="G21" s="933">
        <v>85.88</v>
      </c>
      <c r="H21" s="933">
        <v>145.60330416157666</v>
      </c>
      <c r="I21" s="933">
        <v>181.62763148881794</v>
      </c>
      <c r="J21" s="933">
        <v>182.10544415250467</v>
      </c>
      <c r="K21" s="933">
        <v>171.40166193552218</v>
      </c>
      <c r="L21" s="933">
        <v>210.81537500000002</v>
      </c>
      <c r="M21" s="933">
        <v>207.35637666666668</v>
      </c>
      <c r="N21" s="933">
        <v>613.11883843603698</v>
      </c>
      <c r="O21" s="933">
        <v>57.281093560649701</v>
      </c>
      <c r="P21" s="933">
        <v>108.35544310197011</v>
      </c>
      <c r="Q21" s="933">
        <v>105.89359720331477</v>
      </c>
    </row>
    <row r="22" spans="1:17" ht="15" customHeight="1">
      <c r="A22" s="930" t="s">
        <v>2039</v>
      </c>
      <c r="B22" s="927">
        <v>0.94692505754100864</v>
      </c>
      <c r="C22" s="927">
        <v>1.0190280539993763</v>
      </c>
      <c r="D22" s="927">
        <v>1.0331042204974275</v>
      </c>
      <c r="E22" s="927">
        <v>1.1275115180207813</v>
      </c>
      <c r="F22" s="927">
        <v>1.0781818181818181</v>
      </c>
      <c r="G22" s="927">
        <v>1.0145454545454546</v>
      </c>
      <c r="H22" s="927">
        <v>200.29581820626603</v>
      </c>
      <c r="I22" s="927">
        <v>-118.34795968010889</v>
      </c>
      <c r="J22" s="927">
        <v>0.11619643442227234</v>
      </c>
      <c r="K22" s="927">
        <v>5.6955715944270047</v>
      </c>
      <c r="L22" s="927">
        <v>-9.5436068052039431</v>
      </c>
      <c r="M22" s="927">
        <v>34.556079834616376</v>
      </c>
      <c r="N22" s="927">
        <v>55.2177047416642</v>
      </c>
      <c r="O22" s="927">
        <v>-4.1747978297676021</v>
      </c>
      <c r="P22" s="927">
        <v>-9.1220584558517039</v>
      </c>
      <c r="Q22" s="927">
        <v>-35.918895805824512</v>
      </c>
    </row>
    <row r="23" spans="1:17" ht="15" customHeight="1">
      <c r="A23" s="932" t="s">
        <v>2040</v>
      </c>
      <c r="B23" s="933">
        <v>-9.45174733959602E-2</v>
      </c>
      <c r="C23" s="933">
        <v>-7.1690415859252607E-2</v>
      </c>
      <c r="D23" s="933">
        <v>-7.2882131957490465E-2</v>
      </c>
      <c r="E23" s="933">
        <v>-1.4811317149698277E-2</v>
      </c>
      <c r="F23" s="933">
        <v>-3.6363636363636369E-2</v>
      </c>
      <c r="G23" s="933">
        <v>-4.3636363636363633E-2</v>
      </c>
      <c r="H23" s="933">
        <v>-4.7109669211923909E-2</v>
      </c>
      <c r="I23" s="933">
        <v>14.390309455516585</v>
      </c>
      <c r="J23" s="933">
        <v>0.11619643442227234</v>
      </c>
      <c r="K23" s="933">
        <v>5.6955715944270047</v>
      </c>
      <c r="L23" s="933">
        <v>-27.143606805203945</v>
      </c>
      <c r="M23" s="933">
        <v>34.556079834616376</v>
      </c>
      <c r="N23" s="933">
        <v>68.261337910188999</v>
      </c>
      <c r="O23" s="933">
        <v>17.136663325047401</v>
      </c>
      <c r="P23" s="933">
        <v>-30.001592205374806</v>
      </c>
      <c r="Q23" s="933">
        <v>-43.891827346446874</v>
      </c>
    </row>
    <row r="24" spans="1:17" ht="15" customHeight="1">
      <c r="A24" s="932" t="s">
        <v>2041</v>
      </c>
      <c r="B24" s="933">
        <v>1.0414425309369688</v>
      </c>
      <c r="C24" s="933">
        <v>1.090718469858629</v>
      </c>
      <c r="D24" s="933">
        <v>1.1059863524549178</v>
      </c>
      <c r="E24" s="933">
        <v>1.1423228351704795</v>
      </c>
      <c r="F24" s="933">
        <v>1.1145454545454545</v>
      </c>
      <c r="G24" s="933">
        <v>1.0581818181818183</v>
      </c>
      <c r="H24" s="933">
        <v>200.34292787547795</v>
      </c>
      <c r="I24" s="933">
        <v>132.73826913562547</v>
      </c>
      <c r="J24" s="933">
        <v>0</v>
      </c>
      <c r="K24" s="933">
        <v>0</v>
      </c>
      <c r="L24" s="933">
        <v>-17.600000000000001</v>
      </c>
      <c r="M24" s="933">
        <v>0</v>
      </c>
      <c r="N24" s="933">
        <v>13.043633168524801</v>
      </c>
      <c r="O24" s="933">
        <v>21.311461154815003</v>
      </c>
      <c r="P24" s="933">
        <v>-20.879533749523102</v>
      </c>
      <c r="Q24" s="933">
        <v>-7.9729315406223638</v>
      </c>
    </row>
    <row r="25" spans="1:17" ht="15" customHeight="1">
      <c r="A25" s="930" t="s">
        <v>2042</v>
      </c>
      <c r="B25" s="927">
        <v>43.213738901349288</v>
      </c>
      <c r="C25" s="927">
        <v>74.930139890225504</v>
      </c>
      <c r="D25" s="927">
        <v>92.022801862826384</v>
      </c>
      <c r="E25" s="927">
        <v>-41.664235142101255</v>
      </c>
      <c r="F25" s="927">
        <v>-5.8127272727272734</v>
      </c>
      <c r="G25" s="927">
        <v>87.241818181818189</v>
      </c>
      <c r="H25" s="927">
        <v>-156.55811416370327</v>
      </c>
      <c r="I25" s="927">
        <v>214.47708380833245</v>
      </c>
      <c r="J25" s="927">
        <v>-9.5509923095703151</v>
      </c>
      <c r="K25" s="927">
        <v>24.943692256467884</v>
      </c>
      <c r="L25" s="927">
        <v>258.18051840540062</v>
      </c>
      <c r="M25" s="927">
        <v>-91.200042545681498</v>
      </c>
      <c r="N25" s="927">
        <v>142.85777387201591</v>
      </c>
      <c r="O25" s="927">
        <v>-29.465228503926703</v>
      </c>
      <c r="P25" s="927">
        <v>-62.666630276050498</v>
      </c>
      <c r="Q25" s="927">
        <v>-59.901970232193435</v>
      </c>
    </row>
    <row r="26" spans="1:17" ht="15" customHeight="1">
      <c r="A26" s="932" t="s">
        <v>2040</v>
      </c>
      <c r="B26" s="933">
        <v>-14.84099364674716</v>
      </c>
      <c r="C26" s="933">
        <v>-8.7632998814619754</v>
      </c>
      <c r="D26" s="933">
        <v>-10.633503052597858</v>
      </c>
      <c r="E26" s="933">
        <v>-14.811317149698278</v>
      </c>
      <c r="F26" s="933">
        <v>-12.24909090909091</v>
      </c>
      <c r="G26" s="933">
        <v>-9.6127272727272715</v>
      </c>
      <c r="H26" s="933">
        <v>-8.7714580251893697</v>
      </c>
      <c r="I26" s="933">
        <v>53.872829802170344</v>
      </c>
      <c r="J26" s="933">
        <v>10.789885822904186</v>
      </c>
      <c r="K26" s="933">
        <v>-63.446973321182227</v>
      </c>
      <c r="L26" s="933">
        <v>-8.5432475806091794</v>
      </c>
      <c r="M26" s="933">
        <v>-67.694027940889214</v>
      </c>
      <c r="N26" s="933">
        <v>318.21907448716252</v>
      </c>
      <c r="O26" s="933">
        <v>-57.028091918248201</v>
      </c>
      <c r="P26" s="933">
        <v>-46.306245354992797</v>
      </c>
      <c r="Q26" s="933">
        <v>-187.40133051861949</v>
      </c>
    </row>
    <row r="27" spans="1:17" ht="15" customHeight="1">
      <c r="A27" s="932" t="s">
        <v>2041</v>
      </c>
      <c r="B27" s="933">
        <v>58.054732548096446</v>
      </c>
      <c r="C27" s="933">
        <v>83.69343977168748</v>
      </c>
      <c r="D27" s="933">
        <v>102.65630491542424</v>
      </c>
      <c r="E27" s="933">
        <v>-26.852917992402975</v>
      </c>
      <c r="F27" s="933">
        <v>6.4363636363636365</v>
      </c>
      <c r="G27" s="933">
        <v>96.854545454545459</v>
      </c>
      <c r="H27" s="933">
        <v>-147.78665613851391</v>
      </c>
      <c r="I27" s="933">
        <v>-160.60425400616211</v>
      </c>
      <c r="J27" s="933">
        <v>20.340878132474501</v>
      </c>
      <c r="K27" s="933">
        <v>-88.390665577650111</v>
      </c>
      <c r="L27" s="933">
        <v>-266.72376598600982</v>
      </c>
      <c r="M27" s="933">
        <v>23.506014604792277</v>
      </c>
      <c r="N27" s="933">
        <v>175.3613006151466</v>
      </c>
      <c r="O27" s="933">
        <v>-27.562863414321498</v>
      </c>
      <c r="P27" s="933">
        <v>16.360384921057697</v>
      </c>
      <c r="Q27" s="933">
        <v>-127.49936028642605</v>
      </c>
    </row>
    <row r="28" spans="1:17" ht="15" customHeight="1">
      <c r="A28" s="930" t="s">
        <v>2043</v>
      </c>
      <c r="B28" s="927">
        <v>-19.407587870637162</v>
      </c>
      <c r="C28" s="927">
        <v>10.326833713059006</v>
      </c>
      <c r="D28" s="927">
        <v>-25.814851139343123</v>
      </c>
      <c r="E28" s="927">
        <v>-3.1270393332300488</v>
      </c>
      <c r="F28" s="927">
        <v>32.970909090909089</v>
      </c>
      <c r="G28" s="927">
        <v>-21.972727272727273</v>
      </c>
      <c r="H28" s="927">
        <v>-62.440242719696535</v>
      </c>
      <c r="I28" s="927">
        <v>-45.101107461296579</v>
      </c>
      <c r="J28" s="927">
        <v>46.844933300259029</v>
      </c>
      <c r="K28" s="927">
        <v>120.50920804500001</v>
      </c>
      <c r="L28" s="927">
        <v>81.434641580000047</v>
      </c>
      <c r="M28" s="927">
        <v>36.501657899999998</v>
      </c>
      <c r="N28" s="927">
        <v>28.440484820000002</v>
      </c>
      <c r="O28" s="927">
        <v>96.849173879999995</v>
      </c>
      <c r="P28" s="927">
        <v>42.986769210000006</v>
      </c>
      <c r="Q28" s="927">
        <v>73.019039680000006</v>
      </c>
    </row>
    <row r="29" spans="1:17" ht="15" customHeight="1">
      <c r="A29" s="935" t="s">
        <v>2044</v>
      </c>
      <c r="B29" s="933"/>
      <c r="C29" s="933"/>
      <c r="D29" s="933"/>
      <c r="E29" s="933"/>
      <c r="F29" s="933"/>
      <c r="G29" s="933"/>
      <c r="H29" s="933"/>
      <c r="I29" s="933"/>
      <c r="J29" s="933"/>
      <c r="K29" s="933"/>
      <c r="L29" s="933"/>
      <c r="M29" s="933"/>
      <c r="N29" s="933"/>
      <c r="O29" s="933"/>
      <c r="P29" s="933"/>
      <c r="Q29" s="933"/>
    </row>
    <row r="30" spans="1:17" ht="15" customHeight="1">
      <c r="A30" s="930" t="s">
        <v>2045</v>
      </c>
      <c r="B30" s="927">
        <v>-15.950698797358974</v>
      </c>
      <c r="C30" s="927">
        <v>11.451690476183927</v>
      </c>
      <c r="D30" s="927">
        <v>-35.885339722569356</v>
      </c>
      <c r="E30" s="927">
        <v>-7.7963070646724386</v>
      </c>
      <c r="F30" s="927">
        <v>33.647272727272728</v>
      </c>
      <c r="G30" s="927">
        <v>-22.496363636363611</v>
      </c>
      <c r="H30" s="927">
        <v>6.3362505090037651</v>
      </c>
      <c r="I30" s="927">
        <v>-9.5857980904787325</v>
      </c>
      <c r="J30" s="927">
        <v>47.689854478027605</v>
      </c>
      <c r="K30" s="927">
        <v>58.044715611214173</v>
      </c>
      <c r="L30" s="927">
        <v>35.981743398473604</v>
      </c>
      <c r="M30" s="927">
        <v>-50.447380804205892</v>
      </c>
      <c r="N30" s="927">
        <v>-101.8448642623074</v>
      </c>
      <c r="O30" s="927">
        <v>24.657385349783699</v>
      </c>
      <c r="P30" s="927">
        <v>57.305277218710501</v>
      </c>
      <c r="Q30" s="927">
        <v>-5.6317112349545226</v>
      </c>
    </row>
    <row r="32" spans="1:17" s="294" customFormat="1" ht="15" customHeight="1">
      <c r="A32" s="289" t="s">
        <v>1987</v>
      </c>
    </row>
    <row r="34" spans="2:17" ht="15" customHeight="1">
      <c r="B34" s="294"/>
      <c r="C34" s="294"/>
      <c r="D34" s="294"/>
      <c r="E34" s="294"/>
      <c r="F34" s="294"/>
      <c r="G34" s="294"/>
      <c r="H34" s="294"/>
      <c r="I34" s="294"/>
      <c r="J34" s="294"/>
      <c r="K34" s="294"/>
      <c r="L34" s="294"/>
      <c r="M34" s="294"/>
      <c r="N34" s="294"/>
      <c r="O34" s="294"/>
      <c r="P34" s="294"/>
      <c r="Q34" s="294"/>
    </row>
  </sheetData>
  <mergeCells count="1">
    <mergeCell ref="B2:Q2"/>
  </mergeCells>
  <hyperlinks>
    <hyperlink ref="S6" location="'Content Page'!A1" display="Back to Content Page"/>
  </hyperlinks>
  <pageMargins left="0.7" right="0.7" top="0.75" bottom="0.75" header="0.3" footer="0.3"/>
  <pageSetup orientation="portrait" r:id="rId1"/>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2"/>
  <sheetViews>
    <sheetView zoomScale="87" zoomScaleNormal="87" workbookViewId="0">
      <pane xSplit="1" ySplit="3" topLeftCell="B4" activePane="bottomRight" state="frozen"/>
      <selection activeCell="A9" sqref="A9"/>
      <selection pane="topRight" activeCell="A9" sqref="A9"/>
      <selection pane="bottomLeft" activeCell="A9" sqref="A9"/>
      <selection pane="bottomRight" activeCell="A9" sqref="A9"/>
    </sheetView>
  </sheetViews>
  <sheetFormatPr defaultRowHeight="15" customHeight="1"/>
  <cols>
    <col min="1" max="1" width="38.7265625" style="287" customWidth="1"/>
    <col min="2" max="17" width="11.7265625" style="287" customWidth="1"/>
    <col min="18" max="226" width="9.26953125" style="287"/>
    <col min="227" max="227" width="43.36328125" style="287" bestFit="1" customWidth="1"/>
    <col min="228" max="253" width="9.26953125" style="287" bestFit="1" customWidth="1"/>
    <col min="254" max="259" width="10.36328125" style="287" bestFit="1" customWidth="1"/>
    <col min="260" max="261" width="9.1796875" style="287" customWidth="1"/>
    <col min="262" max="273" width="7.7265625" style="287" customWidth="1"/>
    <col min="274" max="482" width="9.26953125" style="287"/>
    <col min="483" max="483" width="43.36328125" style="287" bestFit="1" customWidth="1"/>
    <col min="484" max="509" width="9.26953125" style="287" bestFit="1" customWidth="1"/>
    <col min="510" max="515" width="10.36328125" style="287" bestFit="1" customWidth="1"/>
    <col min="516" max="517" width="9.1796875" style="287" customWidth="1"/>
    <col min="518" max="529" width="7.7265625" style="287" customWidth="1"/>
    <col min="530" max="738" width="9.26953125" style="287"/>
    <col min="739" max="739" width="43.36328125" style="287" bestFit="1" customWidth="1"/>
    <col min="740" max="765" width="9.26953125" style="287" bestFit="1" customWidth="1"/>
    <col min="766" max="771" width="10.36328125" style="287" bestFit="1" customWidth="1"/>
    <col min="772" max="773" width="9.1796875" style="287" customWidth="1"/>
    <col min="774" max="785" width="7.7265625" style="287" customWidth="1"/>
    <col min="786" max="994" width="9.26953125" style="287"/>
    <col min="995" max="995" width="43.36328125" style="287" bestFit="1" customWidth="1"/>
    <col min="996" max="1021" width="9.26953125" style="287" bestFit="1" customWidth="1"/>
    <col min="1022" max="1027" width="10.36328125" style="287" bestFit="1" customWidth="1"/>
    <col min="1028" max="1029" width="9.1796875" style="287" customWidth="1"/>
    <col min="1030" max="1041" width="7.7265625" style="287" customWidth="1"/>
    <col min="1042" max="1250" width="9.26953125" style="287"/>
    <col min="1251" max="1251" width="43.36328125" style="287" bestFit="1" customWidth="1"/>
    <col min="1252" max="1277" width="9.26953125" style="287" bestFit="1" customWidth="1"/>
    <col min="1278" max="1283" width="10.36328125" style="287" bestFit="1" customWidth="1"/>
    <col min="1284" max="1285" width="9.1796875" style="287" customWidth="1"/>
    <col min="1286" max="1297" width="7.7265625" style="287" customWidth="1"/>
    <col min="1298" max="1506" width="9.26953125" style="287"/>
    <col min="1507" max="1507" width="43.36328125" style="287" bestFit="1" customWidth="1"/>
    <col min="1508" max="1533" width="9.26953125" style="287" bestFit="1" customWidth="1"/>
    <col min="1534" max="1539" width="10.36328125" style="287" bestFit="1" customWidth="1"/>
    <col min="1540" max="1541" width="9.1796875" style="287" customWidth="1"/>
    <col min="1542" max="1553" width="7.7265625" style="287" customWidth="1"/>
    <col min="1554" max="1762" width="9.26953125" style="287"/>
    <col min="1763" max="1763" width="43.36328125" style="287" bestFit="1" customWidth="1"/>
    <col min="1764" max="1789" width="9.26953125" style="287" bestFit="1" customWidth="1"/>
    <col min="1790" max="1795" width="10.36328125" style="287" bestFit="1" customWidth="1"/>
    <col min="1796" max="1797" width="9.1796875" style="287" customWidth="1"/>
    <col min="1798" max="1809" width="7.7265625" style="287" customWidth="1"/>
    <col min="1810" max="2018" width="9.26953125" style="287"/>
    <col min="2019" max="2019" width="43.36328125" style="287" bestFit="1" customWidth="1"/>
    <col min="2020" max="2045" width="9.26953125" style="287" bestFit="1" customWidth="1"/>
    <col min="2046" max="2051" width="10.36328125" style="287" bestFit="1" customWidth="1"/>
    <col min="2052" max="2053" width="9.1796875" style="287" customWidth="1"/>
    <col min="2054" max="2065" width="7.7265625" style="287" customWidth="1"/>
    <col min="2066" max="2274" width="9.26953125" style="287"/>
    <col min="2275" max="2275" width="43.36328125" style="287" bestFit="1" customWidth="1"/>
    <col min="2276" max="2301" width="9.26953125" style="287" bestFit="1" customWidth="1"/>
    <col min="2302" max="2307" width="10.36328125" style="287" bestFit="1" customWidth="1"/>
    <col min="2308" max="2309" width="9.1796875" style="287" customWidth="1"/>
    <col min="2310" max="2321" width="7.7265625" style="287" customWidth="1"/>
    <col min="2322" max="2530" width="9.26953125" style="287"/>
    <col min="2531" max="2531" width="43.36328125" style="287" bestFit="1" customWidth="1"/>
    <col min="2532" max="2557" width="9.26953125" style="287" bestFit="1" customWidth="1"/>
    <col min="2558" max="2563" width="10.36328125" style="287" bestFit="1" customWidth="1"/>
    <col min="2564" max="2565" width="9.1796875" style="287" customWidth="1"/>
    <col min="2566" max="2577" width="7.7265625" style="287" customWidth="1"/>
    <col min="2578" max="2786" width="9.26953125" style="287"/>
    <col min="2787" max="2787" width="43.36328125" style="287" bestFit="1" customWidth="1"/>
    <col min="2788" max="2813" width="9.26953125" style="287" bestFit="1" customWidth="1"/>
    <col min="2814" max="2819" width="10.36328125" style="287" bestFit="1" customWidth="1"/>
    <col min="2820" max="2821" width="9.1796875" style="287" customWidth="1"/>
    <col min="2822" max="2833" width="7.7265625" style="287" customWidth="1"/>
    <col min="2834" max="3042" width="9.26953125" style="287"/>
    <col min="3043" max="3043" width="43.36328125" style="287" bestFit="1" customWidth="1"/>
    <col min="3044" max="3069" width="9.26953125" style="287" bestFit="1" customWidth="1"/>
    <col min="3070" max="3075" width="10.36328125" style="287" bestFit="1" customWidth="1"/>
    <col min="3076" max="3077" width="9.1796875" style="287" customWidth="1"/>
    <col min="3078" max="3089" width="7.7265625" style="287" customWidth="1"/>
    <col min="3090" max="3298" width="9.26953125" style="287"/>
    <col min="3299" max="3299" width="43.36328125" style="287" bestFit="1" customWidth="1"/>
    <col min="3300" max="3325" width="9.26953125" style="287" bestFit="1" customWidth="1"/>
    <col min="3326" max="3331" width="10.36328125" style="287" bestFit="1" customWidth="1"/>
    <col min="3332" max="3333" width="9.1796875" style="287" customWidth="1"/>
    <col min="3334" max="3345" width="7.7265625" style="287" customWidth="1"/>
    <col min="3346" max="3554" width="9.26953125" style="287"/>
    <col min="3555" max="3555" width="43.36328125" style="287" bestFit="1" customWidth="1"/>
    <col min="3556" max="3581" width="9.26953125" style="287" bestFit="1" customWidth="1"/>
    <col min="3582" max="3587" width="10.36328125" style="287" bestFit="1" customWidth="1"/>
    <col min="3588" max="3589" width="9.1796875" style="287" customWidth="1"/>
    <col min="3590" max="3601" width="7.7265625" style="287" customWidth="1"/>
    <col min="3602" max="3810" width="9.26953125" style="287"/>
    <col min="3811" max="3811" width="43.36328125" style="287" bestFit="1" customWidth="1"/>
    <col min="3812" max="3837" width="9.26953125" style="287" bestFit="1" customWidth="1"/>
    <col min="3838" max="3843" width="10.36328125" style="287" bestFit="1" customWidth="1"/>
    <col min="3844" max="3845" width="9.1796875" style="287" customWidth="1"/>
    <col min="3846" max="3857" width="7.7265625" style="287" customWidth="1"/>
    <col min="3858" max="4066" width="9.26953125" style="287"/>
    <col min="4067" max="4067" width="43.36328125" style="287" bestFit="1" customWidth="1"/>
    <col min="4068" max="4093" width="9.26953125" style="287" bestFit="1" customWidth="1"/>
    <col min="4094" max="4099" width="10.36328125" style="287" bestFit="1" customWidth="1"/>
    <col min="4100" max="4101" width="9.1796875" style="287" customWidth="1"/>
    <col min="4102" max="4113" width="7.7265625" style="287" customWidth="1"/>
    <col min="4114" max="4322" width="9.26953125" style="287"/>
    <col min="4323" max="4323" width="43.36328125" style="287" bestFit="1" customWidth="1"/>
    <col min="4324" max="4349" width="9.26953125" style="287" bestFit="1" customWidth="1"/>
    <col min="4350" max="4355" width="10.36328125" style="287" bestFit="1" customWidth="1"/>
    <col min="4356" max="4357" width="9.1796875" style="287" customWidth="1"/>
    <col min="4358" max="4369" width="7.7265625" style="287" customWidth="1"/>
    <col min="4370" max="4578" width="9.26953125" style="287"/>
    <col min="4579" max="4579" width="43.36328125" style="287" bestFit="1" customWidth="1"/>
    <col min="4580" max="4605" width="9.26953125" style="287" bestFit="1" customWidth="1"/>
    <col min="4606" max="4611" width="10.36328125" style="287" bestFit="1" customWidth="1"/>
    <col min="4612" max="4613" width="9.1796875" style="287" customWidth="1"/>
    <col min="4614" max="4625" width="7.7265625" style="287" customWidth="1"/>
    <col min="4626" max="4834" width="9.26953125" style="287"/>
    <col min="4835" max="4835" width="43.36328125" style="287" bestFit="1" customWidth="1"/>
    <col min="4836" max="4861" width="9.26953125" style="287" bestFit="1" customWidth="1"/>
    <col min="4862" max="4867" width="10.36328125" style="287" bestFit="1" customWidth="1"/>
    <col min="4868" max="4869" width="9.1796875" style="287" customWidth="1"/>
    <col min="4870" max="4881" width="7.7265625" style="287" customWidth="1"/>
    <col min="4882" max="5090" width="9.26953125" style="287"/>
    <col min="5091" max="5091" width="43.36328125" style="287" bestFit="1" customWidth="1"/>
    <col min="5092" max="5117" width="9.26953125" style="287" bestFit="1" customWidth="1"/>
    <col min="5118" max="5123" width="10.36328125" style="287" bestFit="1" customWidth="1"/>
    <col min="5124" max="5125" width="9.1796875" style="287" customWidth="1"/>
    <col min="5126" max="5137" width="7.7265625" style="287" customWidth="1"/>
    <col min="5138" max="5346" width="9.26953125" style="287"/>
    <col min="5347" max="5347" width="43.36328125" style="287" bestFit="1" customWidth="1"/>
    <col min="5348" max="5373" width="9.26953125" style="287" bestFit="1" customWidth="1"/>
    <col min="5374" max="5379" width="10.36328125" style="287" bestFit="1" customWidth="1"/>
    <col min="5380" max="5381" width="9.1796875" style="287" customWidth="1"/>
    <col min="5382" max="5393" width="7.7265625" style="287" customWidth="1"/>
    <col min="5394" max="5602" width="9.26953125" style="287"/>
    <col min="5603" max="5603" width="43.36328125" style="287" bestFit="1" customWidth="1"/>
    <col min="5604" max="5629" width="9.26953125" style="287" bestFit="1" customWidth="1"/>
    <col min="5630" max="5635" width="10.36328125" style="287" bestFit="1" customWidth="1"/>
    <col min="5636" max="5637" width="9.1796875" style="287" customWidth="1"/>
    <col min="5638" max="5649" width="7.7265625" style="287" customWidth="1"/>
    <col min="5650" max="5858" width="9.26953125" style="287"/>
    <col min="5859" max="5859" width="43.36328125" style="287" bestFit="1" customWidth="1"/>
    <col min="5860" max="5885" width="9.26953125" style="287" bestFit="1" customWidth="1"/>
    <col min="5886" max="5891" width="10.36328125" style="287" bestFit="1" customWidth="1"/>
    <col min="5892" max="5893" width="9.1796875" style="287" customWidth="1"/>
    <col min="5894" max="5905" width="7.7265625" style="287" customWidth="1"/>
    <col min="5906" max="6114" width="9.26953125" style="287"/>
    <col min="6115" max="6115" width="43.36328125" style="287" bestFit="1" customWidth="1"/>
    <col min="6116" max="6141" width="9.26953125" style="287" bestFit="1" customWidth="1"/>
    <col min="6142" max="6147" width="10.36328125" style="287" bestFit="1" customWidth="1"/>
    <col min="6148" max="6149" width="9.1796875" style="287" customWidth="1"/>
    <col min="6150" max="6161" width="7.7265625" style="287" customWidth="1"/>
    <col min="6162" max="6370" width="9.26953125" style="287"/>
    <col min="6371" max="6371" width="43.36328125" style="287" bestFit="1" customWidth="1"/>
    <col min="6372" max="6397" width="9.26953125" style="287" bestFit="1" customWidth="1"/>
    <col min="6398" max="6403" width="10.36328125" style="287" bestFit="1" customWidth="1"/>
    <col min="6404" max="6405" width="9.1796875" style="287" customWidth="1"/>
    <col min="6406" max="6417" width="7.7265625" style="287" customWidth="1"/>
    <col min="6418" max="6626" width="9.26953125" style="287"/>
    <col min="6627" max="6627" width="43.36328125" style="287" bestFit="1" customWidth="1"/>
    <col min="6628" max="6653" width="9.26953125" style="287" bestFit="1" customWidth="1"/>
    <col min="6654" max="6659" width="10.36328125" style="287" bestFit="1" customWidth="1"/>
    <col min="6660" max="6661" width="9.1796875" style="287" customWidth="1"/>
    <col min="6662" max="6673" width="7.7265625" style="287" customWidth="1"/>
    <col min="6674" max="6882" width="9.26953125" style="287"/>
    <col min="6883" max="6883" width="43.36328125" style="287" bestFit="1" customWidth="1"/>
    <col min="6884" max="6909" width="9.26953125" style="287" bestFit="1" customWidth="1"/>
    <col min="6910" max="6915" width="10.36328125" style="287" bestFit="1" customWidth="1"/>
    <col min="6916" max="6917" width="9.1796875" style="287" customWidth="1"/>
    <col min="6918" max="6929" width="7.7265625" style="287" customWidth="1"/>
    <col min="6930" max="7138" width="9.26953125" style="287"/>
    <col min="7139" max="7139" width="43.36328125" style="287" bestFit="1" customWidth="1"/>
    <col min="7140" max="7165" width="9.26953125" style="287" bestFit="1" customWidth="1"/>
    <col min="7166" max="7171" width="10.36328125" style="287" bestFit="1" customWidth="1"/>
    <col min="7172" max="7173" width="9.1796875" style="287" customWidth="1"/>
    <col min="7174" max="7185" width="7.7265625" style="287" customWidth="1"/>
    <col min="7186" max="7394" width="9.26953125" style="287"/>
    <col min="7395" max="7395" width="43.36328125" style="287" bestFit="1" customWidth="1"/>
    <col min="7396" max="7421" width="9.26953125" style="287" bestFit="1" customWidth="1"/>
    <col min="7422" max="7427" width="10.36328125" style="287" bestFit="1" customWidth="1"/>
    <col min="7428" max="7429" width="9.1796875" style="287" customWidth="1"/>
    <col min="7430" max="7441" width="7.7265625" style="287" customWidth="1"/>
    <col min="7442" max="7650" width="9.26953125" style="287"/>
    <col min="7651" max="7651" width="43.36328125" style="287" bestFit="1" customWidth="1"/>
    <col min="7652" max="7677" width="9.26953125" style="287" bestFit="1" customWidth="1"/>
    <col min="7678" max="7683" width="10.36328125" style="287" bestFit="1" customWidth="1"/>
    <col min="7684" max="7685" width="9.1796875" style="287" customWidth="1"/>
    <col min="7686" max="7697" width="7.7265625" style="287" customWidth="1"/>
    <col min="7698" max="7906" width="9.26953125" style="287"/>
    <col min="7907" max="7907" width="43.36328125" style="287" bestFit="1" customWidth="1"/>
    <col min="7908" max="7933" width="9.26953125" style="287" bestFit="1" customWidth="1"/>
    <col min="7934" max="7939" width="10.36328125" style="287" bestFit="1" customWidth="1"/>
    <col min="7940" max="7941" width="9.1796875" style="287" customWidth="1"/>
    <col min="7942" max="7953" width="7.7265625" style="287" customWidth="1"/>
    <col min="7954" max="8162" width="9.26953125" style="287"/>
    <col min="8163" max="8163" width="43.36328125" style="287" bestFit="1" customWidth="1"/>
    <col min="8164" max="8189" width="9.26953125" style="287" bestFit="1" customWidth="1"/>
    <col min="8190" max="8195" width="10.36328125" style="287" bestFit="1" customWidth="1"/>
    <col min="8196" max="8197" width="9.1796875" style="287" customWidth="1"/>
    <col min="8198" max="8209" width="7.7265625" style="287" customWidth="1"/>
    <col min="8210" max="8418" width="9.26953125" style="287"/>
    <col min="8419" max="8419" width="43.36328125" style="287" bestFit="1" customWidth="1"/>
    <col min="8420" max="8445" width="9.26953125" style="287" bestFit="1" customWidth="1"/>
    <col min="8446" max="8451" width="10.36328125" style="287" bestFit="1" customWidth="1"/>
    <col min="8452" max="8453" width="9.1796875" style="287" customWidth="1"/>
    <col min="8454" max="8465" width="7.7265625" style="287" customWidth="1"/>
    <col min="8466" max="8674" width="9.26953125" style="287"/>
    <col min="8675" max="8675" width="43.36328125" style="287" bestFit="1" customWidth="1"/>
    <col min="8676" max="8701" width="9.26953125" style="287" bestFit="1" customWidth="1"/>
    <col min="8702" max="8707" width="10.36328125" style="287" bestFit="1" customWidth="1"/>
    <col min="8708" max="8709" width="9.1796875" style="287" customWidth="1"/>
    <col min="8710" max="8721" width="7.7265625" style="287" customWidth="1"/>
    <col min="8722" max="8930" width="9.26953125" style="287"/>
    <col min="8931" max="8931" width="43.36328125" style="287" bestFit="1" customWidth="1"/>
    <col min="8932" max="8957" width="9.26953125" style="287" bestFit="1" customWidth="1"/>
    <col min="8958" max="8963" width="10.36328125" style="287" bestFit="1" customWidth="1"/>
    <col min="8964" max="8965" width="9.1796875" style="287" customWidth="1"/>
    <col min="8966" max="8977" width="7.7265625" style="287" customWidth="1"/>
    <col min="8978" max="9186" width="9.26953125" style="287"/>
    <col min="9187" max="9187" width="43.36328125" style="287" bestFit="1" customWidth="1"/>
    <col min="9188" max="9213" width="9.26953125" style="287" bestFit="1" customWidth="1"/>
    <col min="9214" max="9219" width="10.36328125" style="287" bestFit="1" customWidth="1"/>
    <col min="9220" max="9221" width="9.1796875" style="287" customWidth="1"/>
    <col min="9222" max="9233" width="7.7265625" style="287" customWidth="1"/>
    <col min="9234" max="9442" width="9.26953125" style="287"/>
    <col min="9443" max="9443" width="43.36328125" style="287" bestFit="1" customWidth="1"/>
    <col min="9444" max="9469" width="9.26953125" style="287" bestFit="1" customWidth="1"/>
    <col min="9470" max="9475" width="10.36328125" style="287" bestFit="1" customWidth="1"/>
    <col min="9476" max="9477" width="9.1796875" style="287" customWidth="1"/>
    <col min="9478" max="9489" width="7.7265625" style="287" customWidth="1"/>
    <col min="9490" max="9698" width="9.26953125" style="287"/>
    <col min="9699" max="9699" width="43.36328125" style="287" bestFit="1" customWidth="1"/>
    <col min="9700" max="9725" width="9.26953125" style="287" bestFit="1" customWidth="1"/>
    <col min="9726" max="9731" width="10.36328125" style="287" bestFit="1" customWidth="1"/>
    <col min="9732" max="9733" width="9.1796875" style="287" customWidth="1"/>
    <col min="9734" max="9745" width="7.7265625" style="287" customWidth="1"/>
    <col min="9746" max="9954" width="9.26953125" style="287"/>
    <col min="9955" max="9955" width="43.36328125" style="287" bestFit="1" customWidth="1"/>
    <col min="9956" max="9981" width="9.26953125" style="287" bestFit="1" customWidth="1"/>
    <col min="9982" max="9987" width="10.36328125" style="287" bestFit="1" customWidth="1"/>
    <col min="9988" max="9989" width="9.1796875" style="287" customWidth="1"/>
    <col min="9990" max="10001" width="7.7265625" style="287" customWidth="1"/>
    <col min="10002" max="10210" width="9.26953125" style="287"/>
    <col min="10211" max="10211" width="43.36328125" style="287" bestFit="1" customWidth="1"/>
    <col min="10212" max="10237" width="9.26953125" style="287" bestFit="1" customWidth="1"/>
    <col min="10238" max="10243" width="10.36328125" style="287" bestFit="1" customWidth="1"/>
    <col min="10244" max="10245" width="9.1796875" style="287" customWidth="1"/>
    <col min="10246" max="10257" width="7.7265625" style="287" customWidth="1"/>
    <col min="10258" max="10466" width="9.26953125" style="287"/>
    <col min="10467" max="10467" width="43.36328125" style="287" bestFit="1" customWidth="1"/>
    <col min="10468" max="10493" width="9.26953125" style="287" bestFit="1" customWidth="1"/>
    <col min="10494" max="10499" width="10.36328125" style="287" bestFit="1" customWidth="1"/>
    <col min="10500" max="10501" width="9.1796875" style="287" customWidth="1"/>
    <col min="10502" max="10513" width="7.7265625" style="287" customWidth="1"/>
    <col min="10514" max="10722" width="9.26953125" style="287"/>
    <col min="10723" max="10723" width="43.36328125" style="287" bestFit="1" customWidth="1"/>
    <col min="10724" max="10749" width="9.26953125" style="287" bestFit="1" customWidth="1"/>
    <col min="10750" max="10755" width="10.36328125" style="287" bestFit="1" customWidth="1"/>
    <col min="10756" max="10757" width="9.1796875" style="287" customWidth="1"/>
    <col min="10758" max="10769" width="7.7265625" style="287" customWidth="1"/>
    <col min="10770" max="10978" width="9.26953125" style="287"/>
    <col min="10979" max="10979" width="43.36328125" style="287" bestFit="1" customWidth="1"/>
    <col min="10980" max="11005" width="9.26953125" style="287" bestFit="1" customWidth="1"/>
    <col min="11006" max="11011" width="10.36328125" style="287" bestFit="1" customWidth="1"/>
    <col min="11012" max="11013" width="9.1796875" style="287" customWidth="1"/>
    <col min="11014" max="11025" width="7.7265625" style="287" customWidth="1"/>
    <col min="11026" max="11234" width="9.26953125" style="287"/>
    <col min="11235" max="11235" width="43.36328125" style="287" bestFit="1" customWidth="1"/>
    <col min="11236" max="11261" width="9.26953125" style="287" bestFit="1" customWidth="1"/>
    <col min="11262" max="11267" width="10.36328125" style="287" bestFit="1" customWidth="1"/>
    <col min="11268" max="11269" width="9.1796875" style="287" customWidth="1"/>
    <col min="11270" max="11281" width="7.7265625" style="287" customWidth="1"/>
    <col min="11282" max="11490" width="9.26953125" style="287"/>
    <col min="11491" max="11491" width="43.36328125" style="287" bestFit="1" customWidth="1"/>
    <col min="11492" max="11517" width="9.26953125" style="287" bestFit="1" customWidth="1"/>
    <col min="11518" max="11523" width="10.36328125" style="287" bestFit="1" customWidth="1"/>
    <col min="11524" max="11525" width="9.1796875" style="287" customWidth="1"/>
    <col min="11526" max="11537" width="7.7265625" style="287" customWidth="1"/>
    <col min="11538" max="11746" width="9.26953125" style="287"/>
    <col min="11747" max="11747" width="43.36328125" style="287" bestFit="1" customWidth="1"/>
    <col min="11748" max="11773" width="9.26953125" style="287" bestFit="1" customWidth="1"/>
    <col min="11774" max="11779" width="10.36328125" style="287" bestFit="1" customWidth="1"/>
    <col min="11780" max="11781" width="9.1796875" style="287" customWidth="1"/>
    <col min="11782" max="11793" width="7.7265625" style="287" customWidth="1"/>
    <col min="11794" max="12002" width="9.26953125" style="287"/>
    <col min="12003" max="12003" width="43.36328125" style="287" bestFit="1" customWidth="1"/>
    <col min="12004" max="12029" width="9.26953125" style="287" bestFit="1" customWidth="1"/>
    <col min="12030" max="12035" width="10.36328125" style="287" bestFit="1" customWidth="1"/>
    <col min="12036" max="12037" width="9.1796875" style="287" customWidth="1"/>
    <col min="12038" max="12049" width="7.7265625" style="287" customWidth="1"/>
    <col min="12050" max="12258" width="9.26953125" style="287"/>
    <col min="12259" max="12259" width="43.36328125" style="287" bestFit="1" customWidth="1"/>
    <col min="12260" max="12285" width="9.26953125" style="287" bestFit="1" customWidth="1"/>
    <col min="12286" max="12291" width="10.36328125" style="287" bestFit="1" customWidth="1"/>
    <col min="12292" max="12293" width="9.1796875" style="287" customWidth="1"/>
    <col min="12294" max="12305" width="7.7265625" style="287" customWidth="1"/>
    <col min="12306" max="12514" width="9.26953125" style="287"/>
    <col min="12515" max="12515" width="43.36328125" style="287" bestFit="1" customWidth="1"/>
    <col min="12516" max="12541" width="9.26953125" style="287" bestFit="1" customWidth="1"/>
    <col min="12542" max="12547" width="10.36328125" style="287" bestFit="1" customWidth="1"/>
    <col min="12548" max="12549" width="9.1796875" style="287" customWidth="1"/>
    <col min="12550" max="12561" width="7.7265625" style="287" customWidth="1"/>
    <col min="12562" max="12770" width="9.26953125" style="287"/>
    <col min="12771" max="12771" width="43.36328125" style="287" bestFit="1" customWidth="1"/>
    <col min="12772" max="12797" width="9.26953125" style="287" bestFit="1" customWidth="1"/>
    <col min="12798" max="12803" width="10.36328125" style="287" bestFit="1" customWidth="1"/>
    <col min="12804" max="12805" width="9.1796875" style="287" customWidth="1"/>
    <col min="12806" max="12817" width="7.7265625" style="287" customWidth="1"/>
    <col min="12818" max="13026" width="9.26953125" style="287"/>
    <col min="13027" max="13027" width="43.36328125" style="287" bestFit="1" customWidth="1"/>
    <col min="13028" max="13053" width="9.26953125" style="287" bestFit="1" customWidth="1"/>
    <col min="13054" max="13059" width="10.36328125" style="287" bestFit="1" customWidth="1"/>
    <col min="13060" max="13061" width="9.1796875" style="287" customWidth="1"/>
    <col min="13062" max="13073" width="7.7265625" style="287" customWidth="1"/>
    <col min="13074" max="13282" width="9.26953125" style="287"/>
    <col min="13283" max="13283" width="43.36328125" style="287" bestFit="1" customWidth="1"/>
    <col min="13284" max="13309" width="9.26953125" style="287" bestFit="1" customWidth="1"/>
    <col min="13310" max="13315" width="10.36328125" style="287" bestFit="1" customWidth="1"/>
    <col min="13316" max="13317" width="9.1796875" style="287" customWidth="1"/>
    <col min="13318" max="13329" width="7.7265625" style="287" customWidth="1"/>
    <col min="13330" max="13538" width="9.26953125" style="287"/>
    <col min="13539" max="13539" width="43.36328125" style="287" bestFit="1" customWidth="1"/>
    <col min="13540" max="13565" width="9.26953125" style="287" bestFit="1" customWidth="1"/>
    <col min="13566" max="13571" width="10.36328125" style="287" bestFit="1" customWidth="1"/>
    <col min="13572" max="13573" width="9.1796875" style="287" customWidth="1"/>
    <col min="13574" max="13585" width="7.7265625" style="287" customWidth="1"/>
    <col min="13586" max="13794" width="9.26953125" style="287"/>
    <col min="13795" max="13795" width="43.36328125" style="287" bestFit="1" customWidth="1"/>
    <col min="13796" max="13821" width="9.26953125" style="287" bestFit="1" customWidth="1"/>
    <col min="13822" max="13827" width="10.36328125" style="287" bestFit="1" customWidth="1"/>
    <col min="13828" max="13829" width="9.1796875" style="287" customWidth="1"/>
    <col min="13830" max="13841" width="7.7265625" style="287" customWidth="1"/>
    <col min="13842" max="14050" width="9.26953125" style="287"/>
    <col min="14051" max="14051" width="43.36328125" style="287" bestFit="1" customWidth="1"/>
    <col min="14052" max="14077" width="9.26953125" style="287" bestFit="1" customWidth="1"/>
    <col min="14078" max="14083" width="10.36328125" style="287" bestFit="1" customWidth="1"/>
    <col min="14084" max="14085" width="9.1796875" style="287" customWidth="1"/>
    <col min="14086" max="14097" width="7.7265625" style="287" customWidth="1"/>
    <col min="14098" max="14306" width="9.26953125" style="287"/>
    <col min="14307" max="14307" width="43.36328125" style="287" bestFit="1" customWidth="1"/>
    <col min="14308" max="14333" width="9.26953125" style="287" bestFit="1" customWidth="1"/>
    <col min="14334" max="14339" width="10.36328125" style="287" bestFit="1" customWidth="1"/>
    <col min="14340" max="14341" width="9.1796875" style="287" customWidth="1"/>
    <col min="14342" max="14353" width="7.7265625" style="287" customWidth="1"/>
    <col min="14354" max="14562" width="9.26953125" style="287"/>
    <col min="14563" max="14563" width="43.36328125" style="287" bestFit="1" customWidth="1"/>
    <col min="14564" max="14589" width="9.26953125" style="287" bestFit="1" customWidth="1"/>
    <col min="14590" max="14595" width="10.36328125" style="287" bestFit="1" customWidth="1"/>
    <col min="14596" max="14597" width="9.1796875" style="287" customWidth="1"/>
    <col min="14598" max="14609" width="7.7265625" style="287" customWidth="1"/>
    <col min="14610" max="14818" width="9.26953125" style="287"/>
    <col min="14819" max="14819" width="43.36328125" style="287" bestFit="1" customWidth="1"/>
    <col min="14820" max="14845" width="9.26953125" style="287" bestFit="1" customWidth="1"/>
    <col min="14846" max="14851" width="10.36328125" style="287" bestFit="1" customWidth="1"/>
    <col min="14852" max="14853" width="9.1796875" style="287" customWidth="1"/>
    <col min="14854" max="14865" width="7.7265625" style="287" customWidth="1"/>
    <col min="14866" max="15074" width="9.26953125" style="287"/>
    <col min="15075" max="15075" width="43.36328125" style="287" bestFit="1" customWidth="1"/>
    <col min="15076" max="15101" width="9.26953125" style="287" bestFit="1" customWidth="1"/>
    <col min="15102" max="15107" width="10.36328125" style="287" bestFit="1" customWidth="1"/>
    <col min="15108" max="15109" width="9.1796875" style="287" customWidth="1"/>
    <col min="15110" max="15121" width="7.7265625" style="287" customWidth="1"/>
    <col min="15122" max="15330" width="9.26953125" style="287"/>
    <col min="15331" max="15331" width="43.36328125" style="287" bestFit="1" customWidth="1"/>
    <col min="15332" max="15357" width="9.26953125" style="287" bestFit="1" customWidth="1"/>
    <col min="15358" max="15363" width="10.36328125" style="287" bestFit="1" customWidth="1"/>
    <col min="15364" max="15365" width="9.1796875" style="287" customWidth="1"/>
    <col min="15366" max="15377" width="7.7265625" style="287" customWidth="1"/>
    <col min="15378" max="15586" width="9.26953125" style="287"/>
    <col min="15587" max="15587" width="43.36328125" style="287" bestFit="1" customWidth="1"/>
    <col min="15588" max="15613" width="9.26953125" style="287" bestFit="1" customWidth="1"/>
    <col min="15614" max="15619" width="10.36328125" style="287" bestFit="1" customWidth="1"/>
    <col min="15620" max="15621" width="9.1796875" style="287" customWidth="1"/>
    <col min="15622" max="15633" width="7.7265625" style="287" customWidth="1"/>
    <col min="15634" max="15842" width="9.26953125" style="287"/>
    <col min="15843" max="15843" width="43.36328125" style="287" bestFit="1" customWidth="1"/>
    <col min="15844" max="15869" width="9.26953125" style="287" bestFit="1" customWidth="1"/>
    <col min="15870" max="15875" width="10.36328125" style="287" bestFit="1" customWidth="1"/>
    <col min="15876" max="15877" width="9.1796875" style="287" customWidth="1"/>
    <col min="15878" max="15889" width="7.7265625" style="287" customWidth="1"/>
    <col min="15890" max="16098" width="9.26953125" style="287"/>
    <col min="16099" max="16099" width="43.36328125" style="287" bestFit="1" customWidth="1"/>
    <col min="16100" max="16125" width="9.26953125" style="287" bestFit="1" customWidth="1"/>
    <col min="16126" max="16131" width="10.36328125" style="287" bestFit="1" customWidth="1"/>
    <col min="16132" max="16133" width="9.1796875" style="287" customWidth="1"/>
    <col min="16134" max="16145" width="7.7265625" style="287" customWidth="1"/>
    <col min="16146" max="16384" width="9.26953125" style="287"/>
  </cols>
  <sheetData>
    <row r="1" spans="1:19" s="140" customFormat="1" ht="15" customHeight="1">
      <c r="A1" s="922" t="s">
        <v>2065</v>
      </c>
    </row>
    <row r="2" spans="1:19" s="140" customFormat="1" ht="15" customHeight="1">
      <c r="A2" s="944"/>
      <c r="B2" s="1171" t="s">
        <v>2066</v>
      </c>
      <c r="C2" s="1171"/>
      <c r="D2" s="1171"/>
      <c r="E2" s="1171"/>
      <c r="F2" s="1171"/>
      <c r="G2" s="1171"/>
      <c r="H2" s="1171"/>
      <c r="I2" s="1171"/>
      <c r="J2" s="1171"/>
      <c r="K2" s="1171"/>
      <c r="L2" s="1171"/>
      <c r="M2" s="1171"/>
      <c r="N2" s="1171"/>
      <c r="O2" s="1171"/>
      <c r="P2" s="1171"/>
      <c r="Q2" s="1172"/>
    </row>
    <row r="3" spans="1:19" s="140" customFormat="1" ht="27" customHeight="1">
      <c r="A3" s="944" t="s">
        <v>2049</v>
      </c>
      <c r="B3" s="4">
        <v>2000</v>
      </c>
      <c r="C3" s="4">
        <v>2001</v>
      </c>
      <c r="D3" s="4">
        <v>2002</v>
      </c>
      <c r="E3" s="4">
        <v>2003</v>
      </c>
      <c r="F3" s="4">
        <v>2004</v>
      </c>
      <c r="G3" s="4">
        <v>2005</v>
      </c>
      <c r="H3" s="4">
        <v>2006</v>
      </c>
      <c r="I3" s="4">
        <v>2007</v>
      </c>
      <c r="J3" s="4">
        <v>2008</v>
      </c>
      <c r="K3" s="4">
        <v>2009</v>
      </c>
      <c r="L3" s="4">
        <v>2010</v>
      </c>
      <c r="M3" s="4">
        <v>2011</v>
      </c>
      <c r="N3" s="4">
        <v>2012</v>
      </c>
      <c r="O3" s="4">
        <v>2013</v>
      </c>
      <c r="P3" s="4">
        <v>2014</v>
      </c>
      <c r="Q3" s="4">
        <v>2015</v>
      </c>
    </row>
    <row r="4" spans="1:19" s="140" customFormat="1" ht="15" customHeight="1">
      <c r="A4" s="926" t="s">
        <v>2022</v>
      </c>
      <c r="B4" s="927">
        <v>-172</v>
      </c>
      <c r="C4" s="927">
        <v>334</v>
      </c>
      <c r="D4" s="927">
        <v>1042</v>
      </c>
      <c r="E4" s="927">
        <v>-1449</v>
      </c>
      <c r="F4" s="927">
        <v>-6333</v>
      </c>
      <c r="G4" s="927">
        <v>-8063</v>
      </c>
      <c r="H4" s="927">
        <v>-12170</v>
      </c>
      <c r="I4" s="927">
        <v>-16098</v>
      </c>
      <c r="J4" s="927">
        <v>-15896</v>
      </c>
      <c r="K4" s="927">
        <v>-8109</v>
      </c>
      <c r="L4" s="927">
        <v>-5633</v>
      </c>
      <c r="M4" s="927">
        <v>-9246</v>
      </c>
      <c r="N4" s="927">
        <v>-20335</v>
      </c>
      <c r="O4" s="927">
        <v>-21567</v>
      </c>
      <c r="P4" s="927">
        <v>-18598</v>
      </c>
      <c r="Q4" s="927">
        <v>-13670</v>
      </c>
    </row>
    <row r="5" spans="1:19" s="140" customFormat="1" ht="15" customHeight="1">
      <c r="A5" s="930" t="s">
        <v>2023</v>
      </c>
      <c r="B5" s="927">
        <v>4708</v>
      </c>
      <c r="C5" s="927">
        <v>5184</v>
      </c>
      <c r="D5" s="927">
        <v>4778</v>
      </c>
      <c r="E5" s="927">
        <v>3527</v>
      </c>
      <c r="F5" s="927">
        <v>-191</v>
      </c>
      <c r="G5" s="927">
        <v>-314</v>
      </c>
      <c r="H5" s="927">
        <v>-3585</v>
      </c>
      <c r="I5" s="927">
        <v>-2579</v>
      </c>
      <c r="J5" s="927">
        <v>-1760</v>
      </c>
      <c r="K5" s="927">
        <v>3331</v>
      </c>
      <c r="L5" s="927">
        <v>8159</v>
      </c>
      <c r="M5" s="927">
        <v>6785</v>
      </c>
      <c r="N5" s="927">
        <v>-4481</v>
      </c>
      <c r="O5" s="927">
        <v>-7533</v>
      </c>
      <c r="P5" s="927">
        <v>-5872</v>
      </c>
      <c r="Q5" s="927">
        <v>-2699</v>
      </c>
    </row>
    <row r="6" spans="1:19" ht="15" customHeight="1">
      <c r="A6" s="932" t="s">
        <v>2024</v>
      </c>
      <c r="B6" s="933">
        <v>32019</v>
      </c>
      <c r="C6" s="933">
        <v>30900</v>
      </c>
      <c r="D6" s="933">
        <v>31688</v>
      </c>
      <c r="E6" s="933">
        <v>38525</v>
      </c>
      <c r="F6" s="933">
        <v>48144</v>
      </c>
      <c r="G6" s="933">
        <v>56330</v>
      </c>
      <c r="H6" s="933">
        <v>66506</v>
      </c>
      <c r="I6" s="933">
        <v>78436</v>
      </c>
      <c r="J6" s="933">
        <v>88321</v>
      </c>
      <c r="K6" s="933">
        <v>69842</v>
      </c>
      <c r="L6" s="933">
        <v>91347</v>
      </c>
      <c r="M6" s="933">
        <v>109588</v>
      </c>
      <c r="N6" s="933">
        <v>100169</v>
      </c>
      <c r="O6" s="933">
        <v>96465</v>
      </c>
      <c r="P6" s="933">
        <v>92770</v>
      </c>
      <c r="Q6" s="933">
        <v>81677</v>
      </c>
      <c r="S6" s="945" t="s">
        <v>13</v>
      </c>
    </row>
    <row r="7" spans="1:19" ht="15" customHeight="1">
      <c r="A7" s="932" t="s">
        <v>2025</v>
      </c>
      <c r="B7" s="933">
        <v>27311</v>
      </c>
      <c r="C7" s="933">
        <v>25716</v>
      </c>
      <c r="D7" s="933">
        <v>26910</v>
      </c>
      <c r="E7" s="933">
        <v>34998</v>
      </c>
      <c r="F7" s="933">
        <v>48335</v>
      </c>
      <c r="G7" s="933">
        <v>56644</v>
      </c>
      <c r="H7" s="933">
        <v>70092</v>
      </c>
      <c r="I7" s="933">
        <v>81015</v>
      </c>
      <c r="J7" s="933">
        <v>90081</v>
      </c>
      <c r="K7" s="933">
        <v>66511</v>
      </c>
      <c r="L7" s="933">
        <v>83188</v>
      </c>
      <c r="M7" s="933">
        <v>102803</v>
      </c>
      <c r="N7" s="933">
        <v>104650</v>
      </c>
      <c r="O7" s="933">
        <v>103998</v>
      </c>
      <c r="P7" s="933">
        <v>98642</v>
      </c>
      <c r="Q7" s="933">
        <v>84376</v>
      </c>
    </row>
    <row r="8" spans="1:19" s="140" customFormat="1" ht="15" customHeight="1">
      <c r="A8" s="930" t="s">
        <v>2026</v>
      </c>
      <c r="B8" s="927">
        <v>-778</v>
      </c>
      <c r="C8" s="927">
        <v>-383</v>
      </c>
      <c r="D8" s="927">
        <v>-384</v>
      </c>
      <c r="E8" s="927">
        <v>623</v>
      </c>
      <c r="F8" s="927">
        <v>-139</v>
      </c>
      <c r="G8" s="927">
        <v>-345</v>
      </c>
      <c r="H8" s="927">
        <v>-1116</v>
      </c>
      <c r="I8" s="927">
        <v>-1414</v>
      </c>
      <c r="J8" s="927">
        <v>-2892</v>
      </c>
      <c r="K8" s="927">
        <v>-2126</v>
      </c>
      <c r="L8" s="927">
        <v>-3500</v>
      </c>
      <c r="M8" s="927">
        <v>-3412</v>
      </c>
      <c r="N8" s="927">
        <v>-1273</v>
      </c>
      <c r="O8" s="927">
        <v>-1241</v>
      </c>
      <c r="P8" s="927">
        <v>-186</v>
      </c>
      <c r="Q8" s="927">
        <v>-470</v>
      </c>
    </row>
    <row r="9" spans="1:19" ht="15" customHeight="1">
      <c r="A9" s="932" t="s">
        <v>2027</v>
      </c>
      <c r="B9" s="933">
        <v>5039</v>
      </c>
      <c r="C9" s="933">
        <v>4821</v>
      </c>
      <c r="D9" s="933">
        <v>5097</v>
      </c>
      <c r="E9" s="933">
        <v>8592</v>
      </c>
      <c r="F9" s="933">
        <v>10159</v>
      </c>
      <c r="G9" s="933">
        <v>11816</v>
      </c>
      <c r="H9" s="933">
        <v>13064</v>
      </c>
      <c r="I9" s="933">
        <v>14785</v>
      </c>
      <c r="J9" s="933">
        <v>13951</v>
      </c>
      <c r="K9" s="933">
        <v>13117</v>
      </c>
      <c r="L9" s="933">
        <v>16046</v>
      </c>
      <c r="M9" s="933">
        <v>17397</v>
      </c>
      <c r="N9" s="933">
        <v>17636</v>
      </c>
      <c r="O9" s="933">
        <v>16806</v>
      </c>
      <c r="P9" s="933">
        <v>16858</v>
      </c>
      <c r="Q9" s="933">
        <v>15031</v>
      </c>
    </row>
    <row r="10" spans="1:19" ht="15" customHeight="1">
      <c r="A10" s="932" t="s">
        <v>2028</v>
      </c>
      <c r="B10" s="933">
        <v>5817</v>
      </c>
      <c r="C10" s="933">
        <v>5204</v>
      </c>
      <c r="D10" s="933">
        <v>5481</v>
      </c>
      <c r="E10" s="933">
        <v>7969</v>
      </c>
      <c r="F10" s="933">
        <v>10298</v>
      </c>
      <c r="G10" s="933">
        <v>12161</v>
      </c>
      <c r="H10" s="933">
        <v>14180</v>
      </c>
      <c r="I10" s="933">
        <v>16199</v>
      </c>
      <c r="J10" s="933">
        <v>16843</v>
      </c>
      <c r="K10" s="933">
        <v>15243</v>
      </c>
      <c r="L10" s="933">
        <v>19546</v>
      </c>
      <c r="M10" s="933">
        <v>20809</v>
      </c>
      <c r="N10" s="933">
        <v>18909</v>
      </c>
      <c r="O10" s="933">
        <v>18047</v>
      </c>
      <c r="P10" s="933">
        <v>17044</v>
      </c>
      <c r="Q10" s="933">
        <v>15501</v>
      </c>
    </row>
    <row r="11" spans="1:19" s="140" customFormat="1" ht="15" customHeight="1">
      <c r="A11" s="930" t="s">
        <v>2029</v>
      </c>
      <c r="B11" s="927">
        <v>-3176</v>
      </c>
      <c r="C11" s="927">
        <v>-3740</v>
      </c>
      <c r="D11" s="927">
        <v>-2796</v>
      </c>
      <c r="E11" s="927">
        <v>-4610</v>
      </c>
      <c r="F11" s="927">
        <v>-4318</v>
      </c>
      <c r="G11" s="927">
        <v>-4939</v>
      </c>
      <c r="H11" s="927">
        <v>-5139</v>
      </c>
      <c r="I11" s="927">
        <v>-9755</v>
      </c>
      <c r="J11" s="927">
        <v>-8953</v>
      </c>
      <c r="K11" s="927">
        <v>-6656</v>
      </c>
      <c r="L11" s="927">
        <v>-8003</v>
      </c>
      <c r="M11" s="927">
        <v>-10662</v>
      </c>
      <c r="N11" s="927">
        <v>-10760</v>
      </c>
      <c r="O11" s="927">
        <v>-9615</v>
      </c>
      <c r="P11" s="927">
        <v>-9364</v>
      </c>
      <c r="Q11" s="927">
        <v>-7871</v>
      </c>
    </row>
    <row r="12" spans="1:19" ht="15" customHeight="1">
      <c r="A12" s="932" t="s">
        <v>2030</v>
      </c>
      <c r="B12" s="933">
        <v>2513</v>
      </c>
      <c r="C12" s="933">
        <v>2456</v>
      </c>
      <c r="D12" s="933">
        <v>2159</v>
      </c>
      <c r="E12" s="933">
        <v>2825</v>
      </c>
      <c r="F12" s="933">
        <v>3252</v>
      </c>
      <c r="G12" s="933">
        <v>4645</v>
      </c>
      <c r="H12" s="933">
        <v>6089</v>
      </c>
      <c r="I12" s="933">
        <v>6868</v>
      </c>
      <c r="J12" s="933">
        <v>5848</v>
      </c>
      <c r="K12" s="933">
        <v>4039</v>
      </c>
      <c r="L12" s="933">
        <v>4657</v>
      </c>
      <c r="M12" s="933">
        <v>5255</v>
      </c>
      <c r="N12" s="933">
        <v>5908</v>
      </c>
      <c r="O12" s="933">
        <v>6678</v>
      </c>
      <c r="P12" s="933">
        <v>7583</v>
      </c>
      <c r="Q12" s="933">
        <v>7687</v>
      </c>
    </row>
    <row r="13" spans="1:19" ht="15" customHeight="1">
      <c r="A13" s="932" t="s">
        <v>2031</v>
      </c>
      <c r="B13" s="933">
        <v>5689</v>
      </c>
      <c r="C13" s="933">
        <v>6196</v>
      </c>
      <c r="D13" s="933">
        <v>4955</v>
      </c>
      <c r="E13" s="933">
        <v>7435</v>
      </c>
      <c r="F13" s="933">
        <v>7570</v>
      </c>
      <c r="G13" s="933">
        <v>9584</v>
      </c>
      <c r="H13" s="933">
        <v>11228</v>
      </c>
      <c r="I13" s="933">
        <v>16623</v>
      </c>
      <c r="J13" s="933">
        <v>14800</v>
      </c>
      <c r="K13" s="933">
        <v>10695</v>
      </c>
      <c r="L13" s="933">
        <v>12660</v>
      </c>
      <c r="M13" s="933">
        <v>15917</v>
      </c>
      <c r="N13" s="933">
        <v>16667</v>
      </c>
      <c r="O13" s="933">
        <v>16293</v>
      </c>
      <c r="P13" s="933">
        <v>16947</v>
      </c>
      <c r="Q13" s="933">
        <v>15559</v>
      </c>
    </row>
    <row r="14" spans="1:19" s="140" customFormat="1" ht="15" customHeight="1">
      <c r="A14" s="930" t="s">
        <v>2032</v>
      </c>
      <c r="B14" s="927">
        <v>-926</v>
      </c>
      <c r="C14" s="927">
        <v>-727</v>
      </c>
      <c r="D14" s="927">
        <v>-556</v>
      </c>
      <c r="E14" s="927">
        <v>-989</v>
      </c>
      <c r="F14" s="927">
        <v>-1685</v>
      </c>
      <c r="G14" s="927">
        <v>-2465</v>
      </c>
      <c r="H14" s="927">
        <v>-2330</v>
      </c>
      <c r="I14" s="927">
        <v>-2350</v>
      </c>
      <c r="J14" s="927">
        <v>-2291</v>
      </c>
      <c r="K14" s="927">
        <v>-2658</v>
      </c>
      <c r="L14" s="927">
        <v>-2289</v>
      </c>
      <c r="M14" s="927">
        <v>-1958</v>
      </c>
      <c r="N14" s="927">
        <v>-3821</v>
      </c>
      <c r="O14" s="927">
        <v>-3178</v>
      </c>
      <c r="P14" s="927">
        <v>-3177</v>
      </c>
      <c r="Q14" s="927">
        <v>-2630</v>
      </c>
    </row>
    <row r="15" spans="1:19" ht="9" customHeight="1">
      <c r="A15" s="932"/>
      <c r="B15" s="927"/>
      <c r="C15" s="927"/>
      <c r="D15" s="927"/>
      <c r="E15" s="927"/>
      <c r="F15" s="927"/>
      <c r="G15" s="927"/>
      <c r="H15" s="927"/>
      <c r="I15" s="927"/>
      <c r="J15" s="927"/>
      <c r="K15" s="927"/>
      <c r="L15" s="927"/>
      <c r="M15" s="927"/>
      <c r="N15" s="927"/>
      <c r="O15" s="927"/>
      <c r="P15" s="927"/>
      <c r="Q15" s="927"/>
    </row>
    <row r="16" spans="1:19" s="140" customFormat="1" ht="15" customHeight="1">
      <c r="A16" s="926" t="s">
        <v>2033</v>
      </c>
      <c r="B16" s="927"/>
      <c r="C16" s="927"/>
      <c r="D16" s="927"/>
      <c r="E16" s="927"/>
      <c r="F16" s="927"/>
      <c r="G16" s="927"/>
      <c r="H16" s="927"/>
      <c r="I16" s="927"/>
      <c r="J16" s="927"/>
      <c r="K16" s="927"/>
      <c r="L16" s="927"/>
      <c r="M16" s="927"/>
      <c r="N16" s="927"/>
      <c r="O16" s="927"/>
      <c r="P16" s="927"/>
      <c r="Q16" s="927"/>
    </row>
    <row r="17" spans="1:17" s="140" customFormat="1" ht="15" customHeight="1">
      <c r="A17" s="930" t="s">
        <v>2034</v>
      </c>
      <c r="B17" s="927">
        <v>-51.764163049904113</v>
      </c>
      <c r="C17" s="927">
        <v>-29.756715602515374</v>
      </c>
      <c r="D17" s="927">
        <v>-15.404364569961489</v>
      </c>
      <c r="E17" s="927">
        <v>43.227094266791809</v>
      </c>
      <c r="F17" s="927">
        <v>52.093830912107158</v>
      </c>
      <c r="G17" s="927">
        <v>30.337325914049483</v>
      </c>
      <c r="H17" s="927">
        <v>30.293178862749734</v>
      </c>
      <c r="I17" s="927">
        <v>27.925833522340668</v>
      </c>
      <c r="J17" s="927">
        <v>25.206927057454827</v>
      </c>
      <c r="K17" s="927">
        <v>25.600910254586829</v>
      </c>
      <c r="L17" s="927">
        <v>30.728469585643658</v>
      </c>
      <c r="M17" s="927">
        <v>33.22717182997615</v>
      </c>
      <c r="N17" s="927">
        <v>29.146341463414636</v>
      </c>
      <c r="O17" s="927">
        <v>25</v>
      </c>
      <c r="P17" s="927">
        <v>22</v>
      </c>
      <c r="Q17" s="927">
        <v>19</v>
      </c>
    </row>
    <row r="18" spans="1:17" s="140" customFormat="1" ht="15" customHeight="1">
      <c r="A18" s="930" t="s">
        <v>2035</v>
      </c>
      <c r="B18" s="927"/>
      <c r="C18" s="927"/>
      <c r="D18" s="927"/>
      <c r="E18" s="927"/>
      <c r="F18" s="927"/>
      <c r="G18" s="927"/>
      <c r="H18" s="927">
        <v>16614</v>
      </c>
      <c r="I18" s="927">
        <v>22604</v>
      </c>
      <c r="J18" s="927">
        <v>11854</v>
      </c>
      <c r="K18" s="927">
        <v>17811</v>
      </c>
      <c r="L18" s="927">
        <v>11942</v>
      </c>
      <c r="M18" s="927">
        <v>13595</v>
      </c>
      <c r="N18" s="927">
        <v>22192</v>
      </c>
      <c r="O18" s="927">
        <v>13996</v>
      </c>
      <c r="P18" s="927">
        <v>15378</v>
      </c>
      <c r="Q18" s="927">
        <v>10446</v>
      </c>
    </row>
    <row r="19" spans="1:17" s="140" customFormat="1" ht="15" customHeight="1">
      <c r="A19" s="930" t="s">
        <v>2036</v>
      </c>
      <c r="B19" s="927">
        <v>617.13264026069533</v>
      </c>
      <c r="C19" s="927">
        <v>9968.8484383536179</v>
      </c>
      <c r="D19" s="927">
        <v>1971.6635762848855</v>
      </c>
      <c r="E19" s="927">
        <v>168.54600975583961</v>
      </c>
      <c r="F19" s="927">
        <v>-552.87678878742304</v>
      </c>
      <c r="G19" s="927">
        <v>5714.4204470432896</v>
      </c>
      <c r="H19" s="927">
        <v>-5756</v>
      </c>
      <c r="I19" s="927">
        <v>3568</v>
      </c>
      <c r="J19" s="927">
        <v>12357</v>
      </c>
      <c r="K19" s="927">
        <v>6378</v>
      </c>
      <c r="L19" s="927">
        <v>3711</v>
      </c>
      <c r="M19" s="927">
        <v>4505</v>
      </c>
      <c r="N19" s="927">
        <v>1571</v>
      </c>
      <c r="O19" s="927">
        <v>1652</v>
      </c>
      <c r="P19" s="927">
        <v>-1900</v>
      </c>
      <c r="Q19" s="927">
        <v>-3579</v>
      </c>
    </row>
    <row r="20" spans="1:17" ht="15" customHeight="1">
      <c r="A20" s="932" t="s">
        <v>2037</v>
      </c>
      <c r="B20" s="933">
        <v>-270.78857439476303</v>
      </c>
      <c r="C20" s="933">
        <v>3180.1327428485083</v>
      </c>
      <c r="D20" s="933">
        <v>398.89697142585459</v>
      </c>
      <c r="E20" s="933">
        <v>-565.12485624016813</v>
      </c>
      <c r="F20" s="933">
        <v>-1352.1139862633529</v>
      </c>
      <c r="G20" s="933">
        <v>-929.9254927850609</v>
      </c>
      <c r="H20" s="933">
        <v>-6067</v>
      </c>
      <c r="I20" s="933">
        <v>-2962</v>
      </c>
      <c r="J20" s="933">
        <v>3137</v>
      </c>
      <c r="K20" s="933">
        <v>-1156</v>
      </c>
      <c r="L20" s="933">
        <v>76</v>
      </c>
      <c r="M20" s="933">
        <v>257</v>
      </c>
      <c r="N20" s="933">
        <v>-2988</v>
      </c>
      <c r="O20" s="933">
        <v>-6652</v>
      </c>
      <c r="P20" s="933">
        <v>-7675</v>
      </c>
      <c r="Q20" s="933">
        <v>-5352</v>
      </c>
    </row>
    <row r="21" spans="1:17" ht="15" customHeight="1">
      <c r="A21" s="932" t="s">
        <v>2038</v>
      </c>
      <c r="B21" s="933">
        <v>887.92121465545836</v>
      </c>
      <c r="C21" s="933">
        <v>6788.7156955051087</v>
      </c>
      <c r="D21" s="933">
        <v>1572.7666048590308</v>
      </c>
      <c r="E21" s="933">
        <v>733.67086599600771</v>
      </c>
      <c r="F21" s="933">
        <v>799.23719747592986</v>
      </c>
      <c r="G21" s="933">
        <v>6644.3459398283512</v>
      </c>
      <c r="H21" s="933">
        <v>312</v>
      </c>
      <c r="I21" s="933">
        <v>6530</v>
      </c>
      <c r="J21" s="933">
        <v>9220</v>
      </c>
      <c r="K21" s="933">
        <v>7534</v>
      </c>
      <c r="L21" s="933">
        <v>3635</v>
      </c>
      <c r="M21" s="933">
        <v>4248</v>
      </c>
      <c r="N21" s="933">
        <v>4559</v>
      </c>
      <c r="O21" s="933">
        <v>8304</v>
      </c>
      <c r="P21" s="933">
        <v>5775</v>
      </c>
      <c r="Q21" s="933">
        <v>1774</v>
      </c>
    </row>
    <row r="22" spans="1:17" s="140" customFormat="1" ht="15" customHeight="1">
      <c r="A22" s="930" t="s">
        <v>2039</v>
      </c>
      <c r="B22" s="927">
        <v>-1994.8668406557756</v>
      </c>
      <c r="C22" s="927">
        <v>-7860.6548802175967</v>
      </c>
      <c r="D22" s="927">
        <v>-406.5040650406504</v>
      </c>
      <c r="E22" s="927">
        <v>865.46723597763298</v>
      </c>
      <c r="F22" s="927">
        <v>6250.6395447991436</v>
      </c>
      <c r="G22" s="927">
        <v>4725.8637492533562</v>
      </c>
      <c r="H22" s="927">
        <v>19130</v>
      </c>
      <c r="I22" s="927">
        <v>10413</v>
      </c>
      <c r="J22" s="927">
        <v>-16344</v>
      </c>
      <c r="K22" s="927">
        <v>11113</v>
      </c>
      <c r="L22" s="927">
        <v>10175</v>
      </c>
      <c r="M22" s="927">
        <v>6310</v>
      </c>
      <c r="N22" s="927">
        <v>11994</v>
      </c>
      <c r="O22" s="927">
        <v>6783</v>
      </c>
      <c r="P22" s="927">
        <v>6044</v>
      </c>
      <c r="Q22" s="927">
        <v>4724</v>
      </c>
    </row>
    <row r="23" spans="1:17" ht="15" customHeight="1">
      <c r="A23" s="932" t="s">
        <v>2040</v>
      </c>
      <c r="B23" s="933">
        <v>-3695.2979683647427</v>
      </c>
      <c r="C23" s="933">
        <v>-5070.9627924817805</v>
      </c>
      <c r="D23" s="933">
        <v>-914.65791850900962</v>
      </c>
      <c r="E23" s="933">
        <v>-132.32514177693761</v>
      </c>
      <c r="F23" s="933">
        <v>-921.87475774818211</v>
      </c>
      <c r="G23" s="933">
        <v>-962.46345373950771</v>
      </c>
      <c r="H23" s="933">
        <v>-2223</v>
      </c>
      <c r="I23" s="933">
        <v>-3406</v>
      </c>
      <c r="J23" s="933">
        <v>-7674</v>
      </c>
      <c r="K23" s="933">
        <v>-1597</v>
      </c>
      <c r="L23" s="933">
        <v>-4558</v>
      </c>
      <c r="M23" s="933">
        <v>28186</v>
      </c>
      <c r="N23" s="933">
        <v>23707</v>
      </c>
      <c r="O23" s="933">
        <v>19100</v>
      </c>
      <c r="P23" s="933">
        <v>17243</v>
      </c>
      <c r="Q23" s="933">
        <v>21617</v>
      </c>
    </row>
    <row r="24" spans="1:17" ht="15" customHeight="1">
      <c r="A24" s="932" t="s">
        <v>2041</v>
      </c>
      <c r="B24" s="933">
        <v>1700.4311277089673</v>
      </c>
      <c r="C24" s="933">
        <v>-2789.6920877358161</v>
      </c>
      <c r="D24" s="933">
        <v>508.15385346835922</v>
      </c>
      <c r="E24" s="933">
        <v>997.79237775457057</v>
      </c>
      <c r="F24" s="933">
        <v>7172.5143025473262</v>
      </c>
      <c r="G24" s="933">
        <v>5688.3272029928639</v>
      </c>
      <c r="H24" s="933">
        <v>21353</v>
      </c>
      <c r="I24" s="933">
        <v>13819</v>
      </c>
      <c r="J24" s="933">
        <v>-8670</v>
      </c>
      <c r="K24" s="933">
        <v>12710</v>
      </c>
      <c r="L24" s="933">
        <v>14733</v>
      </c>
      <c r="M24" s="933">
        <v>-21876</v>
      </c>
      <c r="N24" s="933">
        <v>-11713</v>
      </c>
      <c r="O24" s="933">
        <v>-12317</v>
      </c>
      <c r="P24" s="933">
        <v>-11200</v>
      </c>
      <c r="Q24" s="933">
        <v>-16893</v>
      </c>
    </row>
    <row r="25" spans="1:17" s="140" customFormat="1" ht="15" customHeight="1">
      <c r="A25" s="930" t="s">
        <v>2042</v>
      </c>
      <c r="B25" s="927">
        <v>1652.9926607356567</v>
      </c>
      <c r="C25" s="927">
        <v>-4810.359056619126</v>
      </c>
      <c r="D25" s="927">
        <v>-382.73189749441354</v>
      </c>
      <c r="E25" s="927">
        <v>-2951.2075825875445</v>
      </c>
      <c r="F25" s="927">
        <v>1145.599156576071</v>
      </c>
      <c r="G25" s="927">
        <v>1546.7320569650101</v>
      </c>
      <c r="H25" s="927">
        <v>3240</v>
      </c>
      <c r="I25" s="927">
        <v>8623</v>
      </c>
      <c r="J25" s="927">
        <v>15841</v>
      </c>
      <c r="K25" s="927">
        <v>320</v>
      </c>
      <c r="L25" s="927">
        <v>-1944</v>
      </c>
      <c r="M25" s="927">
        <v>2780</v>
      </c>
      <c r="N25" s="927">
        <v>8627</v>
      </c>
      <c r="O25" s="927">
        <v>5561</v>
      </c>
      <c r="P25" s="927">
        <v>11234</v>
      </c>
      <c r="Q25" s="927">
        <v>9301</v>
      </c>
    </row>
    <row r="26" spans="1:17" ht="15" customHeight="1">
      <c r="A26" s="932" t="s">
        <v>2040</v>
      </c>
      <c r="B26" s="933">
        <v>91.704756823785559</v>
      </c>
      <c r="C26" s="933">
        <v>-3621.7177529030237</v>
      </c>
      <c r="D26" s="933">
        <v>-411.63885323063755</v>
      </c>
      <c r="E26" s="933">
        <v>-4880.431477784975</v>
      </c>
      <c r="F26" s="933">
        <v>-551.1713359897052</v>
      </c>
      <c r="G26" s="933">
        <v>-3598.8242321355592</v>
      </c>
      <c r="H26" s="933">
        <v>-5737</v>
      </c>
      <c r="I26" s="933">
        <v>300</v>
      </c>
      <c r="J26" s="933">
        <v>10057</v>
      </c>
      <c r="K26" s="933">
        <v>2809</v>
      </c>
      <c r="L26" s="933">
        <v>-3023</v>
      </c>
      <c r="M26" s="933">
        <v>-1913</v>
      </c>
      <c r="N26" s="933">
        <v>133</v>
      </c>
      <c r="O26" s="933">
        <v>337</v>
      </c>
      <c r="P26" s="933">
        <v>-2426</v>
      </c>
      <c r="Q26" s="933">
        <v>3828</v>
      </c>
    </row>
    <row r="27" spans="1:17" ht="15" customHeight="1">
      <c r="A27" s="932" t="s">
        <v>2041</v>
      </c>
      <c r="B27" s="933">
        <v>1561.2879039118711</v>
      </c>
      <c r="C27" s="933">
        <v>-1188.6413037161024</v>
      </c>
      <c r="D27" s="933">
        <v>28.906955736224027</v>
      </c>
      <c r="E27" s="933">
        <v>1929.22389519743</v>
      </c>
      <c r="F27" s="933">
        <v>1696.7704925657761</v>
      </c>
      <c r="G27" s="933">
        <v>5145.5562891005693</v>
      </c>
      <c r="H27" s="933">
        <v>8977</v>
      </c>
      <c r="I27" s="933">
        <v>8323</v>
      </c>
      <c r="J27" s="933">
        <v>5784</v>
      </c>
      <c r="K27" s="933">
        <v>-2490</v>
      </c>
      <c r="L27" s="933">
        <v>1079</v>
      </c>
      <c r="M27" s="933">
        <v>4693</v>
      </c>
      <c r="N27" s="933">
        <v>8494</v>
      </c>
      <c r="O27" s="933">
        <v>5224</v>
      </c>
      <c r="P27" s="933">
        <v>13660</v>
      </c>
      <c r="Q27" s="933">
        <v>5473</v>
      </c>
    </row>
    <row r="28" spans="1:17" s="140" customFormat="1" ht="15" customHeight="1">
      <c r="A28" s="930" t="s">
        <v>2043</v>
      </c>
      <c r="B28" s="927">
        <v>773.7228382333858</v>
      </c>
      <c r="C28" s="927">
        <v>-1422.3942532342994</v>
      </c>
      <c r="D28" s="927">
        <v>1529.0258165739551</v>
      </c>
      <c r="E28" s="927">
        <v>-642.19334540695593</v>
      </c>
      <c r="F28" s="927">
        <v>5818.3847811593978</v>
      </c>
      <c r="G28" s="927">
        <v>5385.7398849382253</v>
      </c>
      <c r="H28" s="927">
        <v>4403</v>
      </c>
      <c r="I28" s="927">
        <v>6778</v>
      </c>
      <c r="J28" s="927">
        <v>3159</v>
      </c>
      <c r="K28" s="927">
        <v>4265</v>
      </c>
      <c r="L28" s="927">
        <v>4276</v>
      </c>
      <c r="M28" s="927">
        <v>4509</v>
      </c>
      <c r="N28" s="927">
        <v>1091</v>
      </c>
      <c r="O28" s="927">
        <v>483</v>
      </c>
      <c r="P28" s="927">
        <v>1531</v>
      </c>
      <c r="Q28" s="927">
        <v>-711</v>
      </c>
    </row>
    <row r="29" spans="1:17" ht="15" customHeight="1">
      <c r="A29" s="935" t="s">
        <v>2044</v>
      </c>
      <c r="B29" s="933"/>
      <c r="C29" s="933"/>
      <c r="D29" s="933"/>
      <c r="E29" s="933"/>
      <c r="F29" s="933"/>
      <c r="G29" s="933"/>
      <c r="H29" s="933"/>
      <c r="I29" s="933"/>
      <c r="J29" s="933"/>
      <c r="K29" s="933"/>
      <c r="L29" s="933"/>
      <c r="M29" s="933"/>
      <c r="N29" s="933"/>
      <c r="O29" s="933"/>
      <c r="P29" s="933"/>
      <c r="Q29" s="933"/>
    </row>
    <row r="30" spans="1:17" s="140" customFormat="1" ht="15" customHeight="1">
      <c r="A30" s="930" t="s">
        <v>2045</v>
      </c>
      <c r="B30" s="927">
        <v>722.10286505270142</v>
      </c>
      <c r="C30" s="927">
        <v>976.0435191965687</v>
      </c>
      <c r="D30" s="927">
        <v>-558.36067132601147</v>
      </c>
      <c r="E30" s="927">
        <v>2897.272859465676</v>
      </c>
      <c r="F30" s="927">
        <v>5581.3268422766241</v>
      </c>
      <c r="G30" s="927">
        <v>1934.3582005092899</v>
      </c>
      <c r="H30" s="927">
        <v>-73</v>
      </c>
      <c r="I30" s="927">
        <v>245</v>
      </c>
      <c r="J30" s="927">
        <v>7176</v>
      </c>
      <c r="K30" s="927">
        <v>-5462</v>
      </c>
      <c r="L30" s="927">
        <v>-2063</v>
      </c>
      <c r="M30" s="927">
        <v>127</v>
      </c>
      <c r="N30" s="927">
        <v>-796</v>
      </c>
      <c r="O30" s="927">
        <v>8029</v>
      </c>
      <c r="P30" s="927">
        <v>4730</v>
      </c>
      <c r="Q30" s="927">
        <v>2494</v>
      </c>
    </row>
    <row r="32" spans="1:17" s="142" customFormat="1" ht="15" customHeight="1">
      <c r="A32" s="289" t="s">
        <v>1992</v>
      </c>
      <c r="C32" s="952"/>
      <c r="D32" s="952"/>
      <c r="E32" s="952"/>
      <c r="F32" s="952"/>
      <c r="G32" s="952"/>
      <c r="H32" s="952"/>
      <c r="I32" s="952"/>
      <c r="J32" s="952"/>
      <c r="K32" s="952"/>
      <c r="L32" s="952"/>
      <c r="M32" s="952"/>
      <c r="N32" s="952"/>
      <c r="O32" s="952"/>
      <c r="P32" s="952"/>
      <c r="Q32" s="952"/>
    </row>
  </sheetData>
  <mergeCells count="1">
    <mergeCell ref="B2:Q2"/>
  </mergeCells>
  <hyperlinks>
    <hyperlink ref="S6" location="'Content Page'!A1" display="Back to Content Page"/>
  </hyperlinks>
  <pageMargins left="0.7" right="0.7" top="0.75" bottom="0.75" header="0.3" footer="0.3"/>
  <pageSetup orientation="portrait" r:id="rId1"/>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
  <sheetViews>
    <sheetView zoomScale="91" zoomScaleNormal="91" workbookViewId="0">
      <pane xSplit="1" ySplit="3" topLeftCell="B4" activePane="bottomRight" state="frozen"/>
      <selection activeCell="A9" sqref="A9"/>
      <selection pane="topRight" activeCell="A9" sqref="A9"/>
      <selection pane="bottomLeft" activeCell="A9" sqref="A9"/>
      <selection pane="bottomRight" activeCell="A9" sqref="A9"/>
    </sheetView>
  </sheetViews>
  <sheetFormatPr defaultColWidth="9.1796875" defaultRowHeight="15" customHeight="1"/>
  <cols>
    <col min="1" max="1" width="43.36328125" style="287" bestFit="1" customWidth="1"/>
    <col min="2" max="13" width="11.7265625" style="287" customWidth="1"/>
    <col min="14" max="16384" width="9.1796875" style="287"/>
  </cols>
  <sheetData>
    <row r="1" spans="1:15" s="140" customFormat="1" ht="15" customHeight="1">
      <c r="A1" s="922" t="s">
        <v>2067</v>
      </c>
    </row>
    <row r="2" spans="1:15" s="140" customFormat="1" ht="15" customHeight="1">
      <c r="A2" s="944"/>
      <c r="B2" s="1171" t="s">
        <v>2021</v>
      </c>
      <c r="C2" s="1171"/>
      <c r="D2" s="1171"/>
      <c r="E2" s="1171"/>
      <c r="F2" s="1171"/>
      <c r="G2" s="1171"/>
      <c r="H2" s="1171"/>
      <c r="I2" s="1171"/>
      <c r="J2" s="1171"/>
      <c r="K2" s="1171"/>
      <c r="L2" s="1171"/>
      <c r="M2" s="1172"/>
    </row>
    <row r="3" spans="1:15" s="140" customFormat="1" ht="21.75" customHeight="1">
      <c r="A3" s="944" t="s">
        <v>2049</v>
      </c>
      <c r="B3" s="4">
        <v>2004</v>
      </c>
      <c r="C3" s="4">
        <v>2005</v>
      </c>
      <c r="D3" s="4">
        <v>2006</v>
      </c>
      <c r="E3" s="4">
        <v>2007</v>
      </c>
      <c r="F3" s="4">
        <v>2008</v>
      </c>
      <c r="G3" s="4">
        <v>2009</v>
      </c>
      <c r="H3" s="4">
        <v>2010</v>
      </c>
      <c r="I3" s="4">
        <v>2011</v>
      </c>
      <c r="J3" s="4">
        <v>2012</v>
      </c>
      <c r="K3" s="4">
        <v>2013</v>
      </c>
      <c r="L3" s="4">
        <v>2014</v>
      </c>
      <c r="M3" s="4">
        <v>2015</v>
      </c>
    </row>
    <row r="4" spans="1:15" s="140" customFormat="1" ht="15" customHeight="1">
      <c r="A4" s="926" t="s">
        <v>2022</v>
      </c>
      <c r="B4" s="927">
        <v>142</v>
      </c>
      <c r="C4" s="927">
        <v>-103</v>
      </c>
      <c r="D4" s="927">
        <v>-197</v>
      </c>
      <c r="E4" s="927">
        <v>-140</v>
      </c>
      <c r="F4" s="927">
        <v>-225.8</v>
      </c>
      <c r="G4" s="927">
        <v>-411.3</v>
      </c>
      <c r="H4" s="927">
        <v>-402.3</v>
      </c>
      <c r="I4" s="927">
        <v>-338.6</v>
      </c>
      <c r="J4" s="927">
        <v>154.19999999999999</v>
      </c>
      <c r="K4" s="927">
        <v>238.9</v>
      </c>
      <c r="L4" s="927">
        <v>128</v>
      </c>
      <c r="M4" s="927">
        <v>329.78</v>
      </c>
      <c r="O4" s="287"/>
    </row>
    <row r="5" spans="1:15" ht="15" customHeight="1">
      <c r="A5" s="930" t="s">
        <v>2023</v>
      </c>
      <c r="B5" s="927">
        <v>51</v>
      </c>
      <c r="C5" s="927">
        <v>-258</v>
      </c>
      <c r="D5" s="927">
        <v>-252</v>
      </c>
      <c r="E5" s="927">
        <v>-100</v>
      </c>
      <c r="F5" s="927">
        <v>-9.9</v>
      </c>
      <c r="G5" s="927">
        <v>-121.8</v>
      </c>
      <c r="H5" s="927">
        <v>-150</v>
      </c>
      <c r="I5" s="927">
        <v>-44</v>
      </c>
      <c r="J5" s="927">
        <v>77.599999999999994</v>
      </c>
      <c r="K5" s="927">
        <v>202.1</v>
      </c>
      <c r="L5" s="927">
        <v>212.59</v>
      </c>
      <c r="M5" s="927">
        <v>340.1</v>
      </c>
      <c r="O5" s="945" t="s">
        <v>13</v>
      </c>
    </row>
    <row r="6" spans="1:15" ht="15" customHeight="1">
      <c r="A6" s="932" t="s">
        <v>2024</v>
      </c>
      <c r="B6" s="933">
        <v>1927</v>
      </c>
      <c r="C6" s="933">
        <v>1635</v>
      </c>
      <c r="D6" s="933">
        <v>1663</v>
      </c>
      <c r="E6" s="933">
        <v>1743</v>
      </c>
      <c r="F6" s="933">
        <v>1569</v>
      </c>
      <c r="G6" s="933">
        <v>1666.8</v>
      </c>
      <c r="H6" s="933">
        <v>1804</v>
      </c>
      <c r="I6" s="933">
        <v>1905.8680292533777</v>
      </c>
      <c r="J6" s="933">
        <v>1919.893024427555</v>
      </c>
      <c r="K6" s="933">
        <v>1895.5</v>
      </c>
      <c r="L6" s="933">
        <v>1902.89</v>
      </c>
      <c r="M6" s="933">
        <v>1731.41</v>
      </c>
    </row>
    <row r="7" spans="1:15" ht="15" customHeight="1">
      <c r="A7" s="932" t="s">
        <v>2025</v>
      </c>
      <c r="B7" s="933">
        <v>1876</v>
      </c>
      <c r="C7" s="933">
        <v>1893</v>
      </c>
      <c r="D7" s="933">
        <v>1915</v>
      </c>
      <c r="E7" s="933">
        <v>-1843</v>
      </c>
      <c r="F7" s="933">
        <v>-1579</v>
      </c>
      <c r="G7" s="933">
        <v>-1788.5</v>
      </c>
      <c r="H7" s="933">
        <v>-1954</v>
      </c>
      <c r="I7" s="933">
        <v>-1949.8315589406</v>
      </c>
      <c r="J7" s="933">
        <v>-1842.29346982978</v>
      </c>
      <c r="K7" s="933">
        <v>-1693.4</v>
      </c>
      <c r="L7" s="933">
        <v>-1690.29</v>
      </c>
      <c r="M7" s="933">
        <v>-1391.3</v>
      </c>
    </row>
    <row r="8" spans="1:15" ht="15" customHeight="1">
      <c r="A8" s="930" t="s">
        <v>2026</v>
      </c>
      <c r="B8" s="927">
        <v>-33</v>
      </c>
      <c r="C8" s="927">
        <v>-120</v>
      </c>
      <c r="D8" s="927">
        <v>-90</v>
      </c>
      <c r="E8" s="927">
        <v>-263</v>
      </c>
      <c r="F8" s="927">
        <v>-448.8</v>
      </c>
      <c r="G8" s="927">
        <v>-404.2</v>
      </c>
      <c r="H8" s="927">
        <v>-431.7</v>
      </c>
      <c r="I8" s="927">
        <v>-568.6</v>
      </c>
      <c r="J8" s="927">
        <v>-582.6</v>
      </c>
      <c r="K8" s="927">
        <v>-503.3</v>
      </c>
      <c r="L8" s="927">
        <v>-448.53</v>
      </c>
      <c r="M8" s="927">
        <v>-386.47</v>
      </c>
    </row>
    <row r="9" spans="1:15" ht="15" customHeight="1">
      <c r="A9" s="932" t="s">
        <v>2027</v>
      </c>
      <c r="B9" s="933">
        <v>502</v>
      </c>
      <c r="C9" s="933">
        <v>282</v>
      </c>
      <c r="D9" s="933">
        <v>283</v>
      </c>
      <c r="E9" s="933">
        <v>242</v>
      </c>
      <c r="F9" s="933">
        <v>224.7</v>
      </c>
      <c r="G9" s="933">
        <v>200.8</v>
      </c>
      <c r="H9" s="933">
        <v>257</v>
      </c>
      <c r="I9" s="933">
        <v>299.7</v>
      </c>
      <c r="J9" s="933">
        <v>241.4</v>
      </c>
      <c r="K9" s="933">
        <v>233.2</v>
      </c>
      <c r="L9" s="933">
        <v>300.7</v>
      </c>
      <c r="M9" s="933">
        <v>266.95</v>
      </c>
    </row>
    <row r="10" spans="1:15" ht="15" customHeight="1">
      <c r="A10" s="932" t="s">
        <v>2028</v>
      </c>
      <c r="B10" s="933">
        <v>535</v>
      </c>
      <c r="C10" s="933">
        <v>402</v>
      </c>
      <c r="D10" s="933">
        <v>373</v>
      </c>
      <c r="E10" s="933">
        <v>505</v>
      </c>
      <c r="F10" s="933">
        <v>673.5</v>
      </c>
      <c r="G10" s="933">
        <v>605</v>
      </c>
      <c r="H10" s="933">
        <v>689</v>
      </c>
      <c r="I10" s="933">
        <v>868.23643177655003</v>
      </c>
      <c r="J10" s="933">
        <v>824.00077108121195</v>
      </c>
      <c r="K10" s="933">
        <v>736.5</v>
      </c>
      <c r="L10" s="933">
        <v>754.7</v>
      </c>
      <c r="M10" s="933">
        <v>653.41999999999996</v>
      </c>
    </row>
    <row r="11" spans="1:15" ht="15" customHeight="1">
      <c r="A11" s="930" t="s">
        <v>2029</v>
      </c>
      <c r="B11" s="927">
        <v>32</v>
      </c>
      <c r="C11" s="927">
        <v>178</v>
      </c>
      <c r="D11" s="927">
        <v>14</v>
      </c>
      <c r="E11" s="927">
        <v>41</v>
      </c>
      <c r="F11" s="927">
        <v>-5</v>
      </c>
      <c r="G11" s="927">
        <v>-76</v>
      </c>
      <c r="H11" s="927">
        <v>-226</v>
      </c>
      <c r="I11" s="927">
        <v>-255.69817051124392</v>
      </c>
      <c r="J11" s="927">
        <v>-312.8</v>
      </c>
      <c r="K11" s="927">
        <v>-361.2</v>
      </c>
      <c r="L11" s="927">
        <v>-433.5</v>
      </c>
      <c r="M11" s="927">
        <v>-309.08</v>
      </c>
    </row>
    <row r="12" spans="1:15" ht="15" customHeight="1">
      <c r="A12" s="932" t="s">
        <v>2030</v>
      </c>
      <c r="B12" s="933">
        <v>161</v>
      </c>
      <c r="C12" s="933">
        <v>271</v>
      </c>
      <c r="D12" s="933">
        <v>242</v>
      </c>
      <c r="E12" s="933">
        <v>286</v>
      </c>
      <c r="F12" s="933">
        <v>298</v>
      </c>
      <c r="G12" s="933">
        <v>292</v>
      </c>
      <c r="H12" s="933">
        <v>212</v>
      </c>
      <c r="I12" s="933">
        <v>192.2920253045865</v>
      </c>
      <c r="J12" s="933">
        <v>199.9</v>
      </c>
      <c r="K12" s="933">
        <v>188.2</v>
      </c>
      <c r="L12" s="933">
        <v>212.13</v>
      </c>
      <c r="M12" s="933">
        <v>205.98</v>
      </c>
    </row>
    <row r="13" spans="1:15" ht="15" customHeight="1">
      <c r="A13" s="932" t="s">
        <v>2031</v>
      </c>
      <c r="B13" s="933">
        <v>129</v>
      </c>
      <c r="C13" s="933">
        <v>93</v>
      </c>
      <c r="D13" s="933">
        <v>228</v>
      </c>
      <c r="E13" s="933">
        <v>245</v>
      </c>
      <c r="F13" s="933">
        <v>303</v>
      </c>
      <c r="G13" s="933">
        <v>368</v>
      </c>
      <c r="H13" s="933">
        <v>438</v>
      </c>
      <c r="I13" s="933">
        <v>448</v>
      </c>
      <c r="J13" s="933">
        <v>512.70000000000005</v>
      </c>
      <c r="K13" s="933">
        <v>549.4</v>
      </c>
      <c r="L13" s="933">
        <v>645.62</v>
      </c>
      <c r="M13" s="933">
        <v>515.07000000000005</v>
      </c>
    </row>
    <row r="14" spans="1:15" ht="15" customHeight="1">
      <c r="A14" s="930" t="s">
        <v>2032</v>
      </c>
      <c r="B14" s="927">
        <v>92</v>
      </c>
      <c r="C14" s="927">
        <v>97</v>
      </c>
      <c r="D14" s="927">
        <v>132</v>
      </c>
      <c r="E14" s="927">
        <v>183</v>
      </c>
      <c r="F14" s="927">
        <v>238.1</v>
      </c>
      <c r="G14" s="927">
        <v>190.5</v>
      </c>
      <c r="H14" s="927">
        <v>405</v>
      </c>
      <c r="I14" s="927">
        <v>529.62247786026148</v>
      </c>
      <c r="J14" s="927">
        <v>971.96663174125263</v>
      </c>
      <c r="K14" s="927">
        <v>901.3</v>
      </c>
      <c r="L14" s="927">
        <v>797.89</v>
      </c>
      <c r="M14" s="927">
        <v>685.22799999999995</v>
      </c>
    </row>
    <row r="15" spans="1:15" ht="5.25" customHeight="1">
      <c r="A15" s="932"/>
      <c r="B15" s="933"/>
      <c r="C15" s="933"/>
      <c r="D15" s="933"/>
      <c r="E15" s="933"/>
      <c r="F15" s="933"/>
      <c r="G15" s="933"/>
      <c r="H15" s="933"/>
      <c r="I15" s="933"/>
      <c r="J15" s="933"/>
      <c r="K15" s="933"/>
      <c r="L15" s="933"/>
      <c r="M15" s="933"/>
    </row>
    <row r="16" spans="1:15" s="140" customFormat="1" ht="15" customHeight="1">
      <c r="A16" s="926" t="s">
        <v>2033</v>
      </c>
      <c r="B16" s="927"/>
      <c r="C16" s="927"/>
      <c r="D16" s="927"/>
      <c r="E16" s="927"/>
      <c r="F16" s="927"/>
      <c r="G16" s="927"/>
      <c r="H16" s="927"/>
      <c r="I16" s="927"/>
      <c r="J16" s="927"/>
      <c r="K16" s="927"/>
      <c r="L16" s="927"/>
      <c r="M16" s="927"/>
    </row>
    <row r="17" spans="1:13" ht="15" customHeight="1">
      <c r="A17" s="930" t="s">
        <v>2034</v>
      </c>
      <c r="B17" s="927">
        <v>-1</v>
      </c>
      <c r="C17" s="927">
        <v>-4</v>
      </c>
      <c r="D17" s="927">
        <v>25</v>
      </c>
      <c r="E17" s="927">
        <v>-30</v>
      </c>
      <c r="F17" s="927">
        <v>39.1</v>
      </c>
      <c r="G17" s="927">
        <v>10.8</v>
      </c>
      <c r="H17" s="927">
        <v>14.4</v>
      </c>
      <c r="I17" s="927">
        <v>20.2</v>
      </c>
      <c r="J17" s="927">
        <v>112.8</v>
      </c>
      <c r="K17" s="927">
        <v>25.8</v>
      </c>
      <c r="L17" s="927">
        <v>78.8</v>
      </c>
      <c r="M17" s="927">
        <v>28.68</v>
      </c>
    </row>
    <row r="18" spans="1:13" ht="15" customHeight="1">
      <c r="A18" s="930" t="s">
        <v>2035</v>
      </c>
      <c r="B18" s="927"/>
      <c r="C18" s="927"/>
      <c r="D18" s="927"/>
      <c r="E18" s="927"/>
      <c r="F18" s="927"/>
      <c r="G18" s="927"/>
      <c r="H18" s="927"/>
      <c r="I18" s="927"/>
      <c r="J18" s="927"/>
      <c r="K18" s="927"/>
      <c r="L18" s="927"/>
      <c r="M18" s="927"/>
    </row>
    <row r="19" spans="1:13" ht="15" customHeight="1">
      <c r="A19" s="930" t="s">
        <v>2036</v>
      </c>
      <c r="B19" s="927">
        <v>65</v>
      </c>
      <c r="C19" s="927">
        <v>-24</v>
      </c>
      <c r="D19" s="927">
        <v>122</v>
      </c>
      <c r="E19" s="927">
        <v>14</v>
      </c>
      <c r="F19" s="927">
        <v>113.7</v>
      </c>
      <c r="G19" s="927">
        <v>58.9</v>
      </c>
      <c r="H19" s="927">
        <v>134.6</v>
      </c>
      <c r="I19" s="927">
        <v>102.2</v>
      </c>
      <c r="J19" s="927">
        <v>95.805975523881216</v>
      </c>
      <c r="K19" s="927">
        <v>23.9</v>
      </c>
      <c r="L19" s="927">
        <v>28.59</v>
      </c>
      <c r="M19" s="927">
        <v>66.25</v>
      </c>
    </row>
    <row r="20" spans="1:13" ht="15" customHeight="1">
      <c r="A20" s="932" t="s">
        <v>2037</v>
      </c>
      <c r="B20" s="933">
        <v>-4</v>
      </c>
      <c r="C20" s="933">
        <v>22</v>
      </c>
      <c r="D20" s="933">
        <v>1</v>
      </c>
      <c r="E20" s="933">
        <v>14</v>
      </c>
      <c r="F20" s="933">
        <v>7.9</v>
      </c>
      <c r="G20" s="933">
        <v>-7</v>
      </c>
      <c r="H20" s="933">
        <v>-1</v>
      </c>
      <c r="I20" s="933">
        <v>9.0095979726472653</v>
      </c>
      <c r="J20" s="933">
        <v>6.3759268387441423</v>
      </c>
      <c r="K20" s="933">
        <v>-0.3</v>
      </c>
      <c r="L20" s="933">
        <v>3.8</v>
      </c>
      <c r="M20" s="933">
        <v>11.06</v>
      </c>
    </row>
    <row r="21" spans="1:13" ht="15" customHeight="1">
      <c r="A21" s="932" t="s">
        <v>2038</v>
      </c>
      <c r="B21" s="933">
        <v>69</v>
      </c>
      <c r="C21" s="933">
        <v>-46</v>
      </c>
      <c r="D21" s="933">
        <v>121</v>
      </c>
      <c r="E21" s="933"/>
      <c r="F21" s="933">
        <v>106</v>
      </c>
      <c r="G21" s="933">
        <v>66</v>
      </c>
      <c r="H21" s="933">
        <v>136</v>
      </c>
      <c r="I21" s="933">
        <v>93.212339720688078</v>
      </c>
      <c r="J21" s="933">
        <v>89.430048685137081</v>
      </c>
      <c r="K21" s="933">
        <v>24.2</v>
      </c>
      <c r="L21" s="933">
        <v>32.4</v>
      </c>
      <c r="M21" s="933">
        <v>55</v>
      </c>
    </row>
    <row r="22" spans="1:13" ht="15" customHeight="1">
      <c r="A22" s="930" t="s">
        <v>2039</v>
      </c>
      <c r="B22" s="927">
        <v>-11</v>
      </c>
      <c r="C22" s="927">
        <v>5</v>
      </c>
      <c r="D22" s="927">
        <v>-4</v>
      </c>
      <c r="E22" s="927">
        <v>5</v>
      </c>
      <c r="F22" s="927">
        <v>-31.7</v>
      </c>
      <c r="G22" s="927">
        <v>26.3</v>
      </c>
      <c r="H22" s="927">
        <v>62.2</v>
      </c>
      <c r="I22" s="927">
        <v>-103.74686669329404</v>
      </c>
      <c r="J22" s="927">
        <v>-13.090317849598136</v>
      </c>
      <c r="K22" s="927">
        <v>-14.3</v>
      </c>
      <c r="L22" s="927">
        <v>-27.12</v>
      </c>
      <c r="M22" s="927">
        <v>-146.4</v>
      </c>
    </row>
    <row r="23" spans="1:13" ht="15" customHeight="1">
      <c r="A23" s="932" t="s">
        <v>2040</v>
      </c>
      <c r="B23" s="933">
        <v>-11</v>
      </c>
      <c r="C23" s="933">
        <v>4</v>
      </c>
      <c r="D23" s="933">
        <v>-10</v>
      </c>
      <c r="E23" s="933">
        <v>4</v>
      </c>
      <c r="F23" s="933">
        <v>-75.5</v>
      </c>
      <c r="G23" s="933">
        <v>47.4</v>
      </c>
      <c r="H23" s="933">
        <v>49.6</v>
      </c>
      <c r="I23" s="933">
        <v>-103.74686669329404</v>
      </c>
      <c r="J23" s="933">
        <v>-13.090317849598136</v>
      </c>
      <c r="K23" s="933">
        <v>-14.3</v>
      </c>
      <c r="L23" s="933">
        <v>-27.5</v>
      </c>
      <c r="M23" s="933">
        <v>-146</v>
      </c>
    </row>
    <row r="24" spans="1:13" ht="15" customHeight="1">
      <c r="A24" s="932" t="s">
        <v>2041</v>
      </c>
      <c r="B24" s="933"/>
      <c r="C24" s="933">
        <v>1</v>
      </c>
      <c r="D24" s="933">
        <v>6</v>
      </c>
      <c r="E24" s="933">
        <v>1</v>
      </c>
      <c r="F24" s="933">
        <v>43.9</v>
      </c>
      <c r="G24" s="933">
        <v>-21.5</v>
      </c>
      <c r="H24" s="933">
        <v>13</v>
      </c>
      <c r="I24" s="933">
        <v>0</v>
      </c>
      <c r="J24" s="933">
        <v>0</v>
      </c>
      <c r="K24" s="933">
        <v>0</v>
      </c>
      <c r="L24" s="933">
        <v>0.1</v>
      </c>
      <c r="M24" s="933">
        <v>0</v>
      </c>
    </row>
    <row r="25" spans="1:13" ht="15" customHeight="1">
      <c r="A25" s="930" t="s">
        <v>2042</v>
      </c>
      <c r="B25" s="927">
        <v>-164</v>
      </c>
      <c r="C25" s="927">
        <v>166</v>
      </c>
      <c r="D25" s="927">
        <v>141</v>
      </c>
      <c r="E25" s="927">
        <v>677</v>
      </c>
      <c r="F25" s="927">
        <v>366.2</v>
      </c>
      <c r="G25" s="927">
        <v>149.80000000000001</v>
      </c>
      <c r="H25" s="927">
        <v>-101</v>
      </c>
      <c r="I25" s="927">
        <v>116.38921304906577</v>
      </c>
      <c r="J25" s="927">
        <v>-162.5</v>
      </c>
      <c r="K25" s="927">
        <v>-15.5</v>
      </c>
      <c r="L25" s="927">
        <v>-105.74</v>
      </c>
      <c r="M25" s="927">
        <v>348.54</v>
      </c>
    </row>
    <row r="26" spans="1:13" ht="15" customHeight="1">
      <c r="A26" s="932" t="s">
        <v>2040</v>
      </c>
      <c r="B26" s="933">
        <v>-118</v>
      </c>
      <c r="C26" s="933">
        <v>84</v>
      </c>
      <c r="D26" s="933">
        <v>101</v>
      </c>
      <c r="E26" s="933">
        <v>361</v>
      </c>
      <c r="F26" s="933">
        <v>190.1</v>
      </c>
      <c r="G26" s="933">
        <v>150</v>
      </c>
      <c r="H26" s="933">
        <v>-164.5</v>
      </c>
      <c r="I26" s="933">
        <v>41.826945187103178</v>
      </c>
      <c r="J26" s="933">
        <v>-69.295307529805982</v>
      </c>
      <c r="K26" s="933">
        <v>-47.9</v>
      </c>
      <c r="L26" s="933">
        <v>-39</v>
      </c>
      <c r="M26" s="933">
        <v>427</v>
      </c>
    </row>
    <row r="27" spans="1:13" ht="15" customHeight="1">
      <c r="A27" s="932" t="s">
        <v>2041</v>
      </c>
      <c r="B27" s="933">
        <v>-47</v>
      </c>
      <c r="C27" s="933">
        <v>81</v>
      </c>
      <c r="D27" s="933">
        <v>40</v>
      </c>
      <c r="E27" s="933">
        <v>316</v>
      </c>
      <c r="F27" s="933">
        <v>176.1</v>
      </c>
      <c r="G27" s="933">
        <v>-0.2</v>
      </c>
      <c r="H27" s="933">
        <v>63.5</v>
      </c>
      <c r="I27" s="933">
        <v>74.562267861962596</v>
      </c>
      <c r="J27" s="933">
        <v>-94.352603348080521</v>
      </c>
      <c r="K27" s="933">
        <v>32.4</v>
      </c>
      <c r="L27" s="933">
        <v>-67.400000000000006</v>
      </c>
      <c r="M27" s="933">
        <v>-78.849999999999994</v>
      </c>
    </row>
    <row r="28" spans="1:13" ht="15" customHeight="1">
      <c r="A28" s="930" t="s">
        <v>2043</v>
      </c>
      <c r="B28" s="927">
        <v>19</v>
      </c>
      <c r="C28" s="927">
        <v>-1</v>
      </c>
      <c r="D28" s="927">
        <v>-152</v>
      </c>
      <c r="E28" s="927">
        <v>-342</v>
      </c>
      <c r="F28" s="927">
        <v>-220</v>
      </c>
      <c r="G28" s="927">
        <v>2</v>
      </c>
      <c r="H28" s="927">
        <v>231</v>
      </c>
      <c r="I28" s="927">
        <v>95.030659835974788</v>
      </c>
      <c r="J28" s="927">
        <v>-158.23446874674866</v>
      </c>
      <c r="K28" s="927">
        <v>-189.2</v>
      </c>
      <c r="L28" s="927">
        <v>23.2</v>
      </c>
      <c r="M28" s="927">
        <v>23.43</v>
      </c>
    </row>
    <row r="29" spans="1:13" ht="15" customHeight="1">
      <c r="A29" s="935" t="s">
        <v>2044</v>
      </c>
      <c r="B29" s="933">
        <v>18</v>
      </c>
      <c r="C29" s="933">
        <v>-1</v>
      </c>
      <c r="D29" s="933">
        <v>-152</v>
      </c>
      <c r="E29" s="933">
        <v>-342</v>
      </c>
      <c r="F29" s="933">
        <v>-139.69999999999999</v>
      </c>
      <c r="G29" s="933">
        <v>-1.7</v>
      </c>
      <c r="H29" s="933">
        <v>231.1</v>
      </c>
      <c r="I29" s="933">
        <v>95</v>
      </c>
      <c r="J29" s="933">
        <v>-158.19999999999999</v>
      </c>
      <c r="K29" s="933">
        <v>-189.2</v>
      </c>
      <c r="L29" s="933"/>
      <c r="M29" s="933">
        <v>-20.36</v>
      </c>
    </row>
    <row r="30" spans="1:13" ht="15" customHeight="1">
      <c r="A30" s="930" t="s">
        <v>2045</v>
      </c>
      <c r="B30" s="927">
        <v>-50</v>
      </c>
      <c r="C30" s="927">
        <v>-39</v>
      </c>
      <c r="D30" s="927">
        <v>65</v>
      </c>
      <c r="E30" s="927">
        <v>-184</v>
      </c>
      <c r="F30" s="927">
        <v>-121.9</v>
      </c>
      <c r="G30" s="927">
        <v>129.80000000000001</v>
      </c>
      <c r="H30" s="927">
        <v>49.6</v>
      </c>
      <c r="I30" s="927">
        <v>108.3</v>
      </c>
      <c r="J30" s="927">
        <v>-29.5</v>
      </c>
      <c r="K30" s="927">
        <v>-69.599999999999994</v>
      </c>
      <c r="L30" s="927">
        <v>-68.099999999999994</v>
      </c>
      <c r="M30" s="927">
        <v>-46.82</v>
      </c>
    </row>
    <row r="32" spans="1:13" s="294" customFormat="1" ht="15" customHeight="1">
      <c r="A32" s="920" t="s">
        <v>1998</v>
      </c>
    </row>
    <row r="34" spans="2:12" ht="15" customHeight="1">
      <c r="B34" s="294"/>
      <c r="C34" s="294"/>
      <c r="D34" s="294"/>
      <c r="E34" s="294"/>
      <c r="F34" s="294"/>
      <c r="G34" s="294"/>
      <c r="H34" s="294"/>
      <c r="I34" s="294"/>
      <c r="J34" s="294"/>
      <c r="K34" s="294"/>
      <c r="L34" s="294"/>
    </row>
  </sheetData>
  <mergeCells count="1">
    <mergeCell ref="B2:M2"/>
  </mergeCells>
  <hyperlinks>
    <hyperlink ref="O5" location="'Content Page'!A1" display="Back to Content Page"/>
  </hyperlinks>
  <pageMargins left="0.7" right="0.7" top="0.75" bottom="0.75" header="0.3" footer="0.3"/>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4"/>
  <sheetViews>
    <sheetView zoomScale="86" zoomScaleNormal="86" workbookViewId="0">
      <pane xSplit="1" ySplit="3" topLeftCell="B4" activePane="bottomRight" state="frozen"/>
      <selection activeCell="A9" sqref="A9"/>
      <selection pane="topRight" activeCell="A9" sqref="A9"/>
      <selection pane="bottomLeft" activeCell="A9" sqref="A9"/>
      <selection pane="bottomRight" activeCell="A9" sqref="A9"/>
    </sheetView>
  </sheetViews>
  <sheetFormatPr defaultColWidth="9.1796875" defaultRowHeight="15" customHeight="1"/>
  <cols>
    <col min="1" max="1" width="38.7265625" style="287" customWidth="1"/>
    <col min="2" max="17" width="11.7265625" style="287" customWidth="1"/>
    <col min="18" max="16384" width="9.1796875" style="287"/>
  </cols>
  <sheetData>
    <row r="1" spans="1:19" s="140" customFormat="1" ht="15" customHeight="1">
      <c r="A1" s="922" t="s">
        <v>2068</v>
      </c>
    </row>
    <row r="2" spans="1:19" s="140" customFormat="1" ht="15" customHeight="1">
      <c r="A2" s="944"/>
      <c r="B2" s="1171" t="s">
        <v>2021</v>
      </c>
      <c r="C2" s="1171"/>
      <c r="D2" s="1171"/>
      <c r="E2" s="1171"/>
      <c r="F2" s="1171"/>
      <c r="G2" s="1171"/>
      <c r="H2" s="1171"/>
      <c r="I2" s="1171"/>
      <c r="J2" s="1171"/>
      <c r="K2" s="1171"/>
      <c r="L2" s="1171"/>
      <c r="M2" s="1171"/>
      <c r="N2" s="1171"/>
      <c r="O2" s="1171"/>
      <c r="P2" s="1171"/>
      <c r="Q2" s="1172"/>
    </row>
    <row r="3" spans="1:19" s="140" customFormat="1" ht="24.75" customHeight="1">
      <c r="A3" s="944" t="s">
        <v>2049</v>
      </c>
      <c r="B3" s="4">
        <v>2000</v>
      </c>
      <c r="C3" s="4">
        <v>2001</v>
      </c>
      <c r="D3" s="4">
        <v>2002</v>
      </c>
      <c r="E3" s="4">
        <v>2003</v>
      </c>
      <c r="F3" s="4">
        <v>2004</v>
      </c>
      <c r="G3" s="4">
        <v>2005</v>
      </c>
      <c r="H3" s="4">
        <v>2006</v>
      </c>
      <c r="I3" s="4">
        <v>2007</v>
      </c>
      <c r="J3" s="4">
        <v>2008</v>
      </c>
      <c r="K3" s="4">
        <v>2009</v>
      </c>
      <c r="L3" s="4">
        <v>2010</v>
      </c>
      <c r="M3" s="4">
        <v>2011</v>
      </c>
      <c r="N3" s="4">
        <v>2012</v>
      </c>
      <c r="O3" s="4">
        <v>2013</v>
      </c>
      <c r="P3" s="4">
        <v>2014</v>
      </c>
      <c r="Q3" s="4">
        <v>2015</v>
      </c>
    </row>
    <row r="4" spans="1:19" s="140" customFormat="1" ht="15" customHeight="1">
      <c r="A4" s="926" t="s">
        <v>2022</v>
      </c>
      <c r="B4" s="927">
        <v>-617.78195612724903</v>
      </c>
      <c r="C4" s="927">
        <v>-563.68638274753346</v>
      </c>
      <c r="D4" s="927">
        <v>-45.782682634367859</v>
      </c>
      <c r="E4" s="927">
        <v>-174.20503339872789</v>
      </c>
      <c r="F4" s="927">
        <v>-305</v>
      </c>
      <c r="G4" s="927">
        <v>-863</v>
      </c>
      <c r="H4" s="927">
        <v>-1142.2768734050467</v>
      </c>
      <c r="I4" s="927">
        <v>-1577.9741222197499</v>
      </c>
      <c r="J4" s="927">
        <v>-2512.0779347236376</v>
      </c>
      <c r="K4" s="927">
        <v>-1846.3307261487666</v>
      </c>
      <c r="L4" s="927">
        <v>-1926.1325568513389</v>
      </c>
      <c r="M4" s="927">
        <v>-3977.1250752080714</v>
      </c>
      <c r="N4" s="927">
        <v>-3792.0022158711599</v>
      </c>
      <c r="O4" s="927">
        <v>-4840.4918192716987</v>
      </c>
      <c r="P4" s="927">
        <v>-5046.3488803480795</v>
      </c>
      <c r="Q4" s="927">
        <v>-3358.7935942715203</v>
      </c>
      <c r="S4" s="287"/>
    </row>
    <row r="5" spans="1:19" ht="15" customHeight="1">
      <c r="A5" s="930" t="s">
        <v>2023</v>
      </c>
      <c r="B5" s="927">
        <v>-633.95817812109192</v>
      </c>
      <c r="C5" s="927">
        <v>-709.03578439374519</v>
      </c>
      <c r="D5" s="927">
        <v>-531.75908671740433</v>
      </c>
      <c r="E5" s="927">
        <v>-712.61220456569117</v>
      </c>
      <c r="F5" s="927">
        <v>-1004</v>
      </c>
      <c r="G5" s="927">
        <v>-1319</v>
      </c>
      <c r="H5" s="927">
        <v>-1946</v>
      </c>
      <c r="I5" s="927">
        <v>-2634</v>
      </c>
      <c r="J5" s="927">
        <v>-3447</v>
      </c>
      <c r="K5" s="927">
        <v>-2680</v>
      </c>
      <c r="L5" s="927">
        <v>-2843</v>
      </c>
      <c r="M5" s="927">
        <v>-4729.7724253174501</v>
      </c>
      <c r="N5" s="927">
        <v>-4429.9191543181914</v>
      </c>
      <c r="O5" s="927">
        <v>-5771.0522485186002</v>
      </c>
      <c r="P5" s="927">
        <v>-5642.1398554917942</v>
      </c>
      <c r="Q5" s="927">
        <v>-4195.1598487396914</v>
      </c>
      <c r="S5" s="945" t="s">
        <v>13</v>
      </c>
    </row>
    <row r="6" spans="1:19" ht="15" customHeight="1">
      <c r="A6" s="932" t="s">
        <v>2024</v>
      </c>
      <c r="B6" s="933">
        <v>733.64237160666664</v>
      </c>
      <c r="C6" s="933">
        <v>851.30770099999995</v>
      </c>
      <c r="D6" s="933">
        <v>979.56566200000009</v>
      </c>
      <c r="E6" s="933">
        <v>1220.8504265631418</v>
      </c>
      <c r="F6" s="933">
        <v>1479</v>
      </c>
      <c r="G6" s="933">
        <v>1679</v>
      </c>
      <c r="H6" s="933">
        <v>1918</v>
      </c>
      <c r="I6" s="933">
        <v>2227</v>
      </c>
      <c r="J6" s="933">
        <v>3036</v>
      </c>
      <c r="K6" s="933">
        <v>3096</v>
      </c>
      <c r="L6" s="933">
        <v>4323</v>
      </c>
      <c r="M6" s="933">
        <v>5097.7115746825502</v>
      </c>
      <c r="N6" s="933">
        <v>5889.2155531939079</v>
      </c>
      <c r="O6" s="933">
        <v>5258.0664495834999</v>
      </c>
      <c r="P6" s="933">
        <v>5275.6582677183051</v>
      </c>
      <c r="Q6" s="933">
        <v>5647.8908287246559</v>
      </c>
    </row>
    <row r="7" spans="1:19" ht="15" customHeight="1">
      <c r="A7" s="932" t="s">
        <v>2025</v>
      </c>
      <c r="B7" s="933">
        <v>-1367.6005497277586</v>
      </c>
      <c r="C7" s="933">
        <v>-1560.3434853937451</v>
      </c>
      <c r="D7" s="933">
        <v>-1511.3247487174044</v>
      </c>
      <c r="E7" s="933">
        <v>-1933.462631128833</v>
      </c>
      <c r="F7" s="933">
        <v>2483</v>
      </c>
      <c r="G7" s="933">
        <v>2998</v>
      </c>
      <c r="H7" s="933">
        <v>3864</v>
      </c>
      <c r="I7" s="933">
        <v>4861</v>
      </c>
      <c r="J7" s="933">
        <v>6483</v>
      </c>
      <c r="K7" s="933">
        <v>5776</v>
      </c>
      <c r="L7" s="933">
        <v>7166</v>
      </c>
      <c r="M7" s="933">
        <v>9827.4840000000004</v>
      </c>
      <c r="N7" s="933">
        <v>10319.134707512099</v>
      </c>
      <c r="O7" s="933">
        <v>11029.1186981021</v>
      </c>
      <c r="P7" s="933">
        <v>10917.798123210099</v>
      </c>
      <c r="Q7" s="933">
        <v>9843.0506774643472</v>
      </c>
    </row>
    <row r="8" spans="1:19" ht="15" customHeight="1">
      <c r="A8" s="930" t="s">
        <v>2026</v>
      </c>
      <c r="B8" s="927">
        <v>-55.056302986157107</v>
      </c>
      <c r="C8" s="927">
        <v>266.05182480069232</v>
      </c>
      <c r="D8" s="927">
        <v>287.5984796430364</v>
      </c>
      <c r="E8" s="927">
        <v>222.06230371015022</v>
      </c>
      <c r="F8" s="927">
        <v>159</v>
      </c>
      <c r="G8" s="927">
        <v>62</v>
      </c>
      <c r="H8" s="927">
        <v>278.72312659495333</v>
      </c>
      <c r="I8" s="927">
        <v>462.02587778025031</v>
      </c>
      <c r="J8" s="927">
        <v>336.92206527636267</v>
      </c>
      <c r="K8" s="927">
        <v>132.66927385123336</v>
      </c>
      <c r="L8" s="927">
        <v>156.8674431486611</v>
      </c>
      <c r="M8" s="927">
        <v>92.244999999999891</v>
      </c>
      <c r="N8" s="927">
        <v>427.53021345933166</v>
      </c>
      <c r="O8" s="927">
        <v>713.17568231376436</v>
      </c>
      <c r="P8" s="927">
        <v>745.25980709894611</v>
      </c>
      <c r="Q8" s="927">
        <v>1053.8949185178203</v>
      </c>
    </row>
    <row r="9" spans="1:19" ht="15" customHeight="1">
      <c r="A9" s="932" t="s">
        <v>2027</v>
      </c>
      <c r="B9" s="933">
        <v>627.32000000000005</v>
      </c>
      <c r="C9" s="933">
        <v>915.39703867999992</v>
      </c>
      <c r="D9" s="933">
        <v>920.13401530718374</v>
      </c>
      <c r="E9" s="933">
        <v>947.75867018477766</v>
      </c>
      <c r="F9" s="933">
        <v>1134</v>
      </c>
      <c r="G9" s="933">
        <v>1269</v>
      </c>
      <c r="H9" s="933">
        <v>1528.0640264208944</v>
      </c>
      <c r="I9" s="933">
        <v>1875.7089105417315</v>
      </c>
      <c r="J9" s="933">
        <v>1998.773542514838</v>
      </c>
      <c r="K9" s="933">
        <v>1854.6201527723192</v>
      </c>
      <c r="L9" s="933">
        <v>2045.7425007022175</v>
      </c>
      <c r="M9" s="933">
        <v>2300.335</v>
      </c>
      <c r="N9" s="933">
        <v>2786.4139513073915</v>
      </c>
      <c r="O9" s="933">
        <v>3201.6553150624036</v>
      </c>
      <c r="P9" s="933">
        <v>3450.6201521287758</v>
      </c>
      <c r="Q9" s="933">
        <v>3748.3631692781823</v>
      </c>
    </row>
    <row r="10" spans="1:19" ht="15" customHeight="1">
      <c r="A10" s="932" t="s">
        <v>2028</v>
      </c>
      <c r="B10" s="933">
        <v>-682.37630298615716</v>
      </c>
      <c r="C10" s="933">
        <v>-649.34521387930761</v>
      </c>
      <c r="D10" s="933">
        <v>-632.53553566414735</v>
      </c>
      <c r="E10" s="933">
        <v>-725.69636647462744</v>
      </c>
      <c r="F10" s="933">
        <v>-974.71645649575612</v>
      </c>
      <c r="G10" s="933">
        <v>-1207.3244100246557</v>
      </c>
      <c r="H10" s="933">
        <v>1249.3408998259411</v>
      </c>
      <c r="I10" s="933">
        <v>1413.6830327614812</v>
      </c>
      <c r="J10" s="933">
        <v>1661.8514772384754</v>
      </c>
      <c r="K10" s="933">
        <v>1721.9508789210859</v>
      </c>
      <c r="L10" s="933">
        <v>1888.8750575535564</v>
      </c>
      <c r="M10" s="933">
        <v>2208.09</v>
      </c>
      <c r="N10" s="933">
        <v>2358.8837378480598</v>
      </c>
      <c r="O10" s="933">
        <v>2488.4796327486392</v>
      </c>
      <c r="P10" s="933">
        <v>2705.3603450298297</v>
      </c>
      <c r="Q10" s="933">
        <v>2694.468250760362</v>
      </c>
    </row>
    <row r="11" spans="1:19" ht="15" customHeight="1">
      <c r="A11" s="930" t="s">
        <v>2029</v>
      </c>
      <c r="B11" s="927">
        <v>-118.52097501999998</v>
      </c>
      <c r="C11" s="927">
        <v>-320.78331096000005</v>
      </c>
      <c r="D11" s="927">
        <v>-97.482075560000013</v>
      </c>
      <c r="E11" s="927">
        <v>-194.607428</v>
      </c>
      <c r="F11" s="927">
        <v>-114</v>
      </c>
      <c r="G11" s="927">
        <v>-102</v>
      </c>
      <c r="H11" s="927">
        <v>-64</v>
      </c>
      <c r="I11" s="927">
        <v>-58</v>
      </c>
      <c r="J11" s="927">
        <v>-91</v>
      </c>
      <c r="K11" s="927">
        <v>-74</v>
      </c>
      <c r="L11" s="927">
        <v>-64</v>
      </c>
      <c r="M11" s="927">
        <v>-231.75697251204099</v>
      </c>
      <c r="N11" s="927">
        <v>-607.46121367733986</v>
      </c>
      <c r="O11" s="927">
        <v>-558.35011458278177</v>
      </c>
      <c r="P11" s="927">
        <v>-626.73390558619053</v>
      </c>
      <c r="Q11" s="927">
        <v>-697.47473475834943</v>
      </c>
    </row>
    <row r="12" spans="1:19" ht="15" customHeight="1">
      <c r="A12" s="932" t="s">
        <v>2030</v>
      </c>
      <c r="B12" s="933">
        <v>50.360000000000007</v>
      </c>
      <c r="C12" s="933">
        <v>55.30299999999999</v>
      </c>
      <c r="D12" s="933">
        <v>67.930719999999994</v>
      </c>
      <c r="E12" s="933">
        <v>87.092900000000014</v>
      </c>
      <c r="F12" s="933">
        <v>82</v>
      </c>
      <c r="G12" s="933">
        <v>81</v>
      </c>
      <c r="H12" s="933">
        <v>80</v>
      </c>
      <c r="I12" s="933">
        <v>107</v>
      </c>
      <c r="J12" s="933">
        <v>123</v>
      </c>
      <c r="K12" s="933">
        <v>155</v>
      </c>
      <c r="L12" s="933">
        <v>165</v>
      </c>
      <c r="M12" s="933">
        <v>184.2</v>
      </c>
      <c r="N12" s="933">
        <v>131.05335748424008</v>
      </c>
      <c r="O12" s="933">
        <v>130.09608815203822</v>
      </c>
      <c r="P12" s="933">
        <v>117.46609441380953</v>
      </c>
      <c r="Q12" s="933">
        <v>108.6749827107255</v>
      </c>
    </row>
    <row r="13" spans="1:19" ht="15" customHeight="1">
      <c r="A13" s="932" t="s">
        <v>2031</v>
      </c>
      <c r="B13" s="933">
        <v>-168.88097501999999</v>
      </c>
      <c r="C13" s="933">
        <v>-376.08631096000005</v>
      </c>
      <c r="D13" s="933">
        <v>-165.41279556000001</v>
      </c>
      <c r="E13" s="933">
        <v>-281.70032800000001</v>
      </c>
      <c r="F13" s="933">
        <v>195</v>
      </c>
      <c r="G13" s="933">
        <v>183</v>
      </c>
      <c r="H13" s="933">
        <v>144</v>
      </c>
      <c r="I13" s="933">
        <v>165</v>
      </c>
      <c r="J13" s="933">
        <v>214</v>
      </c>
      <c r="K13" s="933">
        <v>229</v>
      </c>
      <c r="L13" s="933">
        <v>229</v>
      </c>
      <c r="M13" s="933">
        <v>415.95697251204098</v>
      </c>
      <c r="N13" s="933">
        <v>738.51457116157997</v>
      </c>
      <c r="O13" s="933">
        <v>688.44620273481996</v>
      </c>
      <c r="P13" s="933">
        <v>744.2</v>
      </c>
      <c r="Q13" s="933">
        <v>806.14971746907497</v>
      </c>
    </row>
    <row r="14" spans="1:19" ht="15" customHeight="1">
      <c r="A14" s="930" t="s">
        <v>2032</v>
      </c>
      <c r="B14" s="927">
        <v>189.75349999999997</v>
      </c>
      <c r="C14" s="927">
        <v>200.08088780551938</v>
      </c>
      <c r="D14" s="927">
        <v>295.86000000000007</v>
      </c>
      <c r="E14" s="927">
        <v>510.95229545681309</v>
      </c>
      <c r="F14" s="927">
        <v>654</v>
      </c>
      <c r="G14" s="927">
        <v>496</v>
      </c>
      <c r="H14" s="927">
        <v>589</v>
      </c>
      <c r="I14" s="927">
        <v>652</v>
      </c>
      <c r="J14" s="927">
        <v>689</v>
      </c>
      <c r="K14" s="927">
        <v>775</v>
      </c>
      <c r="L14" s="927">
        <v>824</v>
      </c>
      <c r="M14" s="927">
        <v>892.15932262141973</v>
      </c>
      <c r="N14" s="927">
        <v>817.84793866503958</v>
      </c>
      <c r="O14" s="927">
        <v>775.73486151591794</v>
      </c>
      <c r="P14" s="927">
        <v>477.26507363095868</v>
      </c>
      <c r="Q14" s="927">
        <v>479.94607070869995</v>
      </c>
    </row>
    <row r="15" spans="1:19" ht="5.25" customHeight="1">
      <c r="A15" s="932"/>
      <c r="B15" s="933"/>
      <c r="C15" s="933"/>
      <c r="D15" s="933"/>
      <c r="E15" s="933"/>
      <c r="F15" s="933"/>
      <c r="G15" s="933"/>
      <c r="H15" s="933"/>
      <c r="I15" s="933"/>
      <c r="J15" s="933"/>
      <c r="K15" s="933"/>
      <c r="L15" s="933"/>
      <c r="M15" s="933"/>
      <c r="N15" s="933"/>
      <c r="O15" s="933"/>
      <c r="P15" s="933"/>
      <c r="Q15" s="933"/>
    </row>
    <row r="16" spans="1:19" s="140" customFormat="1" ht="15" customHeight="1">
      <c r="A16" s="926" t="s">
        <v>2033</v>
      </c>
      <c r="B16" s="927"/>
      <c r="C16" s="927"/>
      <c r="D16" s="927"/>
      <c r="E16" s="927"/>
      <c r="F16" s="927"/>
      <c r="G16" s="927"/>
      <c r="H16" s="927">
        <v>1229</v>
      </c>
      <c r="I16" s="927">
        <v>1870</v>
      </c>
      <c r="J16" s="927">
        <v>2356</v>
      </c>
      <c r="K16" s="927">
        <v>2347</v>
      </c>
      <c r="L16" s="927">
        <v>2175</v>
      </c>
      <c r="M16" s="927">
        <v>3596.1253475570129</v>
      </c>
      <c r="N16" s="927">
        <v>4644.6084171592738</v>
      </c>
      <c r="O16" s="927">
        <v>5727.0977931057241</v>
      </c>
      <c r="P16" s="927">
        <v>4587.938971890484</v>
      </c>
      <c r="Q16" s="927">
        <v>3970.409699168476</v>
      </c>
    </row>
    <row r="17" spans="1:17" ht="15" customHeight="1">
      <c r="A17" s="930" t="s">
        <v>2034</v>
      </c>
      <c r="B17" s="927">
        <v>379.89402793050363</v>
      </c>
      <c r="C17" s="927">
        <v>1003.5953516274963</v>
      </c>
      <c r="D17" s="927">
        <v>785.66100946484642</v>
      </c>
      <c r="E17" s="927">
        <v>692.77472824999995</v>
      </c>
      <c r="F17" s="927">
        <v>460</v>
      </c>
      <c r="G17" s="927">
        <v>393</v>
      </c>
      <c r="H17" s="927">
        <v>5184</v>
      </c>
      <c r="I17" s="927">
        <v>924</v>
      </c>
      <c r="J17" s="927">
        <v>537</v>
      </c>
      <c r="K17" s="927">
        <v>563</v>
      </c>
      <c r="L17" s="927">
        <v>617</v>
      </c>
      <c r="M17" s="927">
        <v>690.92245487521438</v>
      </c>
      <c r="N17" s="927">
        <v>777.20857555510406</v>
      </c>
      <c r="O17" s="927">
        <v>712.7889128841872</v>
      </c>
      <c r="P17" s="927">
        <v>555.02881846508649</v>
      </c>
      <c r="Q17" s="927">
        <v>397.33654306387467</v>
      </c>
    </row>
    <row r="18" spans="1:17" ht="15" customHeight="1">
      <c r="A18" s="930" t="s">
        <v>2035</v>
      </c>
      <c r="B18" s="927" t="s">
        <v>330</v>
      </c>
      <c r="C18" s="927" t="s">
        <v>330</v>
      </c>
      <c r="D18" s="927" t="s">
        <v>330</v>
      </c>
      <c r="E18" s="927" t="s">
        <v>330</v>
      </c>
      <c r="F18" s="927" t="s">
        <v>330</v>
      </c>
      <c r="G18" s="927" t="s">
        <v>330</v>
      </c>
      <c r="H18" s="927">
        <v>-3955</v>
      </c>
      <c r="I18" s="927">
        <v>946</v>
      </c>
      <c r="J18" s="927">
        <v>1819</v>
      </c>
      <c r="K18" s="927">
        <v>1784</v>
      </c>
      <c r="L18" s="927">
        <v>1558</v>
      </c>
      <c r="M18" s="927">
        <v>2905.2028926817984</v>
      </c>
      <c r="N18" s="927">
        <v>3867.3998416041695</v>
      </c>
      <c r="O18" s="927">
        <v>5014.308880221537</v>
      </c>
      <c r="P18" s="927">
        <v>4032.9101534253973</v>
      </c>
      <c r="Q18" s="927">
        <v>3573.0731561046014</v>
      </c>
    </row>
    <row r="19" spans="1:17" ht="15" customHeight="1">
      <c r="A19" s="930" t="s">
        <v>2036</v>
      </c>
      <c r="B19" s="927">
        <v>247.18975498999998</v>
      </c>
      <c r="C19" s="927">
        <v>549.27035145999992</v>
      </c>
      <c r="D19" s="927">
        <v>395.56713400000007</v>
      </c>
      <c r="E19" s="927">
        <v>318.40129868000002</v>
      </c>
      <c r="F19" s="927">
        <v>331</v>
      </c>
      <c r="G19" s="927">
        <v>494</v>
      </c>
      <c r="H19" s="927">
        <v>597</v>
      </c>
      <c r="I19" s="927">
        <v>647</v>
      </c>
      <c r="J19" s="927">
        <v>679</v>
      </c>
      <c r="K19" s="927">
        <v>645</v>
      </c>
      <c r="L19" s="927">
        <v>433</v>
      </c>
      <c r="M19" s="927">
        <v>1314.013737007554</v>
      </c>
      <c r="N19" s="927">
        <v>1799.6461374344751</v>
      </c>
      <c r="O19" s="927">
        <v>2087.2613097159751</v>
      </c>
      <c r="P19" s="927">
        <v>2141.4101534253973</v>
      </c>
      <c r="Q19" s="927">
        <v>1960.5816203219913</v>
      </c>
    </row>
    <row r="20" spans="1:17" ht="15" customHeight="1">
      <c r="A20" s="932" t="s">
        <v>2037</v>
      </c>
      <c r="B20" s="933">
        <v>0</v>
      </c>
      <c r="C20" s="933">
        <v>0</v>
      </c>
      <c r="D20" s="933">
        <v>0</v>
      </c>
      <c r="E20" s="933">
        <v>0</v>
      </c>
      <c r="F20" s="933">
        <v>0</v>
      </c>
      <c r="G20" s="933">
        <v>0</v>
      </c>
      <c r="H20" s="933">
        <v>0</v>
      </c>
      <c r="I20" s="933">
        <v>0</v>
      </c>
      <c r="J20" s="933">
        <v>0</v>
      </c>
      <c r="K20" s="933">
        <v>0</v>
      </c>
      <c r="L20" s="933">
        <v>0</v>
      </c>
      <c r="M20" s="933">
        <v>0</v>
      </c>
      <c r="N20" s="933">
        <v>0</v>
      </c>
      <c r="O20" s="933">
        <v>0</v>
      </c>
      <c r="P20" s="933">
        <v>0</v>
      </c>
      <c r="Q20" s="933">
        <v>0</v>
      </c>
    </row>
    <row r="21" spans="1:17" ht="15" customHeight="1">
      <c r="A21" s="932" t="s">
        <v>2038</v>
      </c>
      <c r="B21" s="933">
        <v>247.18975498999998</v>
      </c>
      <c r="C21" s="933">
        <v>549.27035145999992</v>
      </c>
      <c r="D21" s="933">
        <v>395.56713400000007</v>
      </c>
      <c r="E21" s="933">
        <v>318.40129868000002</v>
      </c>
      <c r="F21" s="933">
        <v>331</v>
      </c>
      <c r="G21" s="933">
        <v>494</v>
      </c>
      <c r="H21" s="933">
        <v>597</v>
      </c>
      <c r="I21" s="933">
        <v>647</v>
      </c>
      <c r="J21" s="933">
        <v>679</v>
      </c>
      <c r="K21" s="933">
        <v>645</v>
      </c>
      <c r="L21" s="933">
        <v>433</v>
      </c>
      <c r="M21" s="933">
        <v>1314.013737007554</v>
      </c>
      <c r="N21" s="933">
        <v>1799.6461374344751</v>
      </c>
      <c r="O21" s="933">
        <v>2087.2613097159751</v>
      </c>
      <c r="P21" s="933">
        <v>2141.4101534253973</v>
      </c>
      <c r="Q21" s="933">
        <v>1960.5816203219913</v>
      </c>
    </row>
    <row r="22" spans="1:17" ht="15" customHeight="1">
      <c r="A22" s="930" t="s">
        <v>2039</v>
      </c>
      <c r="B22" s="927">
        <v>0</v>
      </c>
      <c r="C22" s="927">
        <v>9.1894177553421379</v>
      </c>
      <c r="D22" s="927">
        <v>1.9536353214202657</v>
      </c>
      <c r="E22" s="927">
        <v>3.4023914184332504</v>
      </c>
      <c r="F22" s="927">
        <v>2</v>
      </c>
      <c r="G22" s="927">
        <v>3</v>
      </c>
      <c r="H22" s="927">
        <v>3</v>
      </c>
      <c r="I22" s="927">
        <v>3</v>
      </c>
      <c r="J22" s="927">
        <v>3</v>
      </c>
      <c r="K22" s="927">
        <v>3</v>
      </c>
      <c r="L22" s="927">
        <v>3</v>
      </c>
      <c r="M22" s="927">
        <v>-11.3</v>
      </c>
      <c r="N22" s="927">
        <v>-6.1</v>
      </c>
      <c r="O22" s="927">
        <v>-4.5</v>
      </c>
      <c r="P22" s="927">
        <v>-11.5</v>
      </c>
      <c r="Q22" s="927">
        <v>27.643888847098811</v>
      </c>
    </row>
    <row r="23" spans="1:17" ht="15" customHeight="1">
      <c r="A23" s="932" t="s">
        <v>2040</v>
      </c>
      <c r="B23" s="933" t="s">
        <v>330</v>
      </c>
      <c r="C23" s="933" t="s">
        <v>330</v>
      </c>
      <c r="D23" s="933" t="s">
        <v>330</v>
      </c>
      <c r="E23" s="933" t="s">
        <v>330</v>
      </c>
      <c r="F23" s="933" t="s">
        <v>330</v>
      </c>
      <c r="G23" s="933" t="s">
        <v>330</v>
      </c>
      <c r="H23" s="933" t="s">
        <v>330</v>
      </c>
      <c r="I23" s="933" t="s">
        <v>330</v>
      </c>
      <c r="J23" s="933" t="s">
        <v>330</v>
      </c>
      <c r="K23" s="933" t="s">
        <v>330</v>
      </c>
      <c r="L23" s="933" t="s">
        <v>330</v>
      </c>
      <c r="M23" s="933" t="s">
        <v>330</v>
      </c>
      <c r="N23" s="933" t="s">
        <v>330</v>
      </c>
      <c r="O23" s="933" t="s">
        <v>330</v>
      </c>
      <c r="P23" s="933">
        <v>-29.4</v>
      </c>
      <c r="Q23" s="933">
        <v>24.7</v>
      </c>
    </row>
    <row r="24" spans="1:17" ht="15" customHeight="1">
      <c r="A24" s="932" t="s">
        <v>2041</v>
      </c>
      <c r="B24" s="933" t="s">
        <v>330</v>
      </c>
      <c r="C24" s="933" t="s">
        <v>330</v>
      </c>
      <c r="D24" s="933" t="s">
        <v>330</v>
      </c>
      <c r="E24" s="933" t="s">
        <v>330</v>
      </c>
      <c r="F24" s="933" t="s">
        <v>330</v>
      </c>
      <c r="G24" s="933" t="s">
        <v>330</v>
      </c>
      <c r="H24" s="933" t="s">
        <v>330</v>
      </c>
      <c r="I24" s="933" t="s">
        <v>330</v>
      </c>
      <c r="J24" s="933" t="s">
        <v>330</v>
      </c>
      <c r="K24" s="933" t="s">
        <v>330</v>
      </c>
      <c r="L24" s="933" t="s">
        <v>330</v>
      </c>
      <c r="M24" s="933" t="s">
        <v>330</v>
      </c>
      <c r="N24" s="933" t="s">
        <v>330</v>
      </c>
      <c r="O24" s="933" t="s">
        <v>330</v>
      </c>
      <c r="P24" s="933" t="s">
        <v>330</v>
      </c>
      <c r="Q24" s="933" t="s">
        <v>330</v>
      </c>
    </row>
    <row r="25" spans="1:17" ht="15" customHeight="1">
      <c r="A25" s="930" t="s">
        <v>2042</v>
      </c>
      <c r="B25" s="927">
        <v>-546.88173357548396</v>
      </c>
      <c r="C25" s="927">
        <v>-262.43582912194165</v>
      </c>
      <c r="D25" s="927">
        <v>-214.33084343760098</v>
      </c>
      <c r="E25" s="927">
        <v>-183.72771109622613</v>
      </c>
      <c r="F25" s="927">
        <v>-76</v>
      </c>
      <c r="G25" s="927">
        <v>59</v>
      </c>
      <c r="H25" s="927">
        <v>-4555</v>
      </c>
      <c r="I25" s="927">
        <v>296</v>
      </c>
      <c r="J25" s="927">
        <v>1137</v>
      </c>
      <c r="K25" s="927">
        <v>1136</v>
      </c>
      <c r="L25" s="927">
        <v>1122</v>
      </c>
      <c r="M25" s="927">
        <v>1602.4891556742446</v>
      </c>
      <c r="N25" s="927">
        <v>2073.8537041696945</v>
      </c>
      <c r="O25" s="927">
        <v>2931.5475705055619</v>
      </c>
      <c r="P25" s="927">
        <v>1903</v>
      </c>
      <c r="Q25" s="927">
        <v>1584.847646935511</v>
      </c>
    </row>
    <row r="26" spans="1:17" ht="15" customHeight="1">
      <c r="A26" s="932" t="s">
        <v>2040</v>
      </c>
      <c r="B26" s="933">
        <v>-1008.7906174024042</v>
      </c>
      <c r="C26" s="933">
        <v>799.02151044729135</v>
      </c>
      <c r="D26" s="933">
        <v>28.184460459541306</v>
      </c>
      <c r="E26" s="933">
        <v>-74.507698694968667</v>
      </c>
      <c r="F26" s="933">
        <v>-11</v>
      </c>
      <c r="G26" s="933">
        <v>-91</v>
      </c>
      <c r="H26" s="933">
        <v>-188</v>
      </c>
      <c r="I26" s="933">
        <v>34</v>
      </c>
      <c r="J26" s="933">
        <v>182</v>
      </c>
      <c r="K26" s="933">
        <v>182</v>
      </c>
      <c r="L26" s="933">
        <v>-75</v>
      </c>
      <c r="M26" s="933">
        <v>-24.510844325755535</v>
      </c>
      <c r="N26" s="933">
        <v>220.56699572649478</v>
      </c>
      <c r="O26" s="933">
        <v>-184.18815208521789</v>
      </c>
      <c r="P26" s="933">
        <v>-29.4</v>
      </c>
      <c r="Q26" s="933">
        <v>-283.949825846316</v>
      </c>
    </row>
    <row r="27" spans="1:17" ht="15" customHeight="1">
      <c r="A27" s="932" t="s">
        <v>2041</v>
      </c>
      <c r="B27" s="933">
        <v>461.90888382692026</v>
      </c>
      <c r="C27" s="933">
        <v>-1061.457339569233</v>
      </c>
      <c r="D27" s="933">
        <v>-242.51530389714227</v>
      </c>
      <c r="E27" s="933">
        <v>-109.22001240125745</v>
      </c>
      <c r="F27" s="933">
        <v>-65</v>
      </c>
      <c r="G27" s="933">
        <v>150</v>
      </c>
      <c r="H27" s="933">
        <v>-4367</v>
      </c>
      <c r="I27" s="933">
        <v>262</v>
      </c>
      <c r="J27" s="933">
        <v>955</v>
      </c>
      <c r="K27" s="933">
        <v>954</v>
      </c>
      <c r="L27" s="933">
        <v>1197</v>
      </c>
      <c r="M27" s="933">
        <v>1627</v>
      </c>
      <c r="N27" s="933">
        <v>1853.2867084431996</v>
      </c>
      <c r="O27" s="933">
        <v>3115.7357225907799</v>
      </c>
      <c r="P27" s="933">
        <v>1932.4</v>
      </c>
      <c r="Q27" s="933">
        <v>1868.7974727818271</v>
      </c>
    </row>
    <row r="28" spans="1:17" ht="15" customHeight="1">
      <c r="A28" s="930" t="s">
        <v>2043</v>
      </c>
      <c r="B28" s="927">
        <v>-198.79600939093172</v>
      </c>
      <c r="C28" s="927">
        <v>-202.41959825711467</v>
      </c>
      <c r="D28" s="927">
        <v>-388.67616190236839</v>
      </c>
      <c r="E28" s="927">
        <v>-452.98320904473684</v>
      </c>
      <c r="F28" s="927">
        <v>-258</v>
      </c>
      <c r="G28" s="927">
        <v>248</v>
      </c>
      <c r="H28" s="927">
        <v>-127</v>
      </c>
      <c r="I28" s="927">
        <v>-411</v>
      </c>
      <c r="J28" s="927">
        <v>-147</v>
      </c>
      <c r="K28" s="927">
        <v>-676</v>
      </c>
      <c r="L28" s="927">
        <v>-395</v>
      </c>
      <c r="M28" s="927">
        <v>206.31229999022148</v>
      </c>
      <c r="N28" s="927">
        <v>-326.205902223257</v>
      </c>
      <c r="O28" s="927">
        <v>-495.71398129782159</v>
      </c>
      <c r="P28" s="927">
        <v>-307.3</v>
      </c>
      <c r="Q28" s="927">
        <v>273.68519768263428</v>
      </c>
    </row>
    <row r="29" spans="1:17" ht="15" customHeight="1">
      <c r="A29" s="935" t="s">
        <v>2044</v>
      </c>
      <c r="B29" s="933"/>
      <c r="C29" s="933"/>
      <c r="D29" s="933"/>
      <c r="E29" s="933"/>
      <c r="F29" s="933">
        <v>-258</v>
      </c>
      <c r="G29" s="933">
        <v>247</v>
      </c>
      <c r="H29" s="933">
        <v>-127</v>
      </c>
      <c r="I29" s="933">
        <v>-420</v>
      </c>
      <c r="J29" s="933">
        <v>-110</v>
      </c>
      <c r="K29" s="933">
        <v>-435</v>
      </c>
      <c r="L29" s="933">
        <v>-378</v>
      </c>
      <c r="M29" s="933"/>
      <c r="N29" s="933"/>
      <c r="O29" s="933"/>
      <c r="P29" s="933"/>
      <c r="Q29" s="933"/>
    </row>
    <row r="30" spans="1:17" ht="15" customHeight="1">
      <c r="A30" s="930" t="s">
        <v>2045</v>
      </c>
      <c r="B30" s="927">
        <v>500.68380401316108</v>
      </c>
      <c r="C30" s="927">
        <v>-883.18672200624849</v>
      </c>
      <c r="D30" s="927">
        <v>-588.88132305192948</v>
      </c>
      <c r="E30" s="927">
        <v>-323.38459207874234</v>
      </c>
      <c r="F30" s="927">
        <v>-154</v>
      </c>
      <c r="G30" s="927">
        <v>-334</v>
      </c>
      <c r="H30" s="927">
        <v>40</v>
      </c>
      <c r="I30" s="927">
        <v>119</v>
      </c>
      <c r="J30" s="927">
        <v>303</v>
      </c>
      <c r="K30" s="927">
        <v>175</v>
      </c>
      <c r="L30" s="927">
        <v>146</v>
      </c>
      <c r="M30" s="927">
        <v>175</v>
      </c>
      <c r="N30" s="927">
        <v>-526.50539587465801</v>
      </c>
      <c r="O30" s="927">
        <v>-390.93634247630098</v>
      </c>
      <c r="P30" s="927">
        <v>766</v>
      </c>
      <c r="Q30" s="927">
        <v>-885</v>
      </c>
    </row>
    <row r="32" spans="1:17" s="294" customFormat="1" ht="15" customHeight="1">
      <c r="A32" s="289" t="s">
        <v>2004</v>
      </c>
    </row>
    <row r="34" spans="2:16" ht="15" customHeight="1">
      <c r="B34" s="294"/>
      <c r="C34" s="294"/>
      <c r="D34" s="294"/>
      <c r="E34" s="294"/>
      <c r="F34" s="294"/>
      <c r="G34" s="294"/>
      <c r="H34" s="294"/>
      <c r="I34" s="294"/>
      <c r="J34" s="294"/>
      <c r="K34" s="294"/>
      <c r="L34" s="294"/>
      <c r="M34" s="294"/>
      <c r="N34" s="294"/>
      <c r="O34" s="294"/>
      <c r="P34" s="294"/>
    </row>
  </sheetData>
  <mergeCells count="1">
    <mergeCell ref="B2:Q2"/>
  </mergeCells>
  <hyperlinks>
    <hyperlink ref="S5" location="'Content Page'!A1" display="Back to Content Page"/>
  </hyperlinks>
  <pageMargins left="0.7" right="0.7" top="0.75" bottom="0.75" header="0.3" footer="0.3"/>
  <pageSetup orientation="portrait" r:id="rId1"/>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4"/>
  <sheetViews>
    <sheetView zoomScale="88" zoomScaleNormal="88" workbookViewId="0">
      <pane xSplit="1" ySplit="2" topLeftCell="D3" activePane="bottomRight" state="frozen"/>
      <selection activeCell="A9" sqref="A9"/>
      <selection pane="topRight" activeCell="A9" sqref="A9"/>
      <selection pane="bottomLeft" activeCell="A9" sqref="A9"/>
      <selection pane="bottomRight" activeCell="A9" sqref="A9"/>
    </sheetView>
  </sheetViews>
  <sheetFormatPr defaultColWidth="9.1796875" defaultRowHeight="15" customHeight="1"/>
  <cols>
    <col min="1" max="1" width="43.36328125" style="287" bestFit="1" customWidth="1"/>
    <col min="2" max="17" width="11.7265625" style="287" customWidth="1"/>
    <col min="18" max="16384" width="9.1796875" style="287"/>
  </cols>
  <sheetData>
    <row r="1" spans="1:19" s="140" customFormat="1" ht="15" customHeight="1">
      <c r="A1" s="922" t="s">
        <v>2069</v>
      </c>
    </row>
    <row r="2" spans="1:19" s="140" customFormat="1" ht="15" customHeight="1">
      <c r="A2" s="944"/>
      <c r="B2" s="1171" t="s">
        <v>2070</v>
      </c>
      <c r="C2" s="1171"/>
      <c r="D2" s="1171"/>
      <c r="E2" s="1171"/>
      <c r="F2" s="1171"/>
      <c r="G2" s="1171"/>
      <c r="H2" s="1171"/>
      <c r="I2" s="1171"/>
      <c r="J2" s="1171"/>
      <c r="K2" s="1171"/>
      <c r="L2" s="1171"/>
      <c r="M2" s="1171"/>
      <c r="N2" s="1171"/>
      <c r="O2" s="1171"/>
      <c r="P2" s="1171"/>
      <c r="Q2" s="1172"/>
    </row>
    <row r="3" spans="1:19" s="140" customFormat="1" ht="21.75" customHeight="1">
      <c r="A3" s="944" t="s">
        <v>2049</v>
      </c>
      <c r="B3" s="4">
        <v>2000</v>
      </c>
      <c r="C3" s="4">
        <v>2001</v>
      </c>
      <c r="D3" s="4">
        <v>2002</v>
      </c>
      <c r="E3" s="4">
        <v>2003</v>
      </c>
      <c r="F3" s="4">
        <v>2004</v>
      </c>
      <c r="G3" s="4">
        <v>2005</v>
      </c>
      <c r="H3" s="4">
        <v>2006</v>
      </c>
      <c r="I3" s="4">
        <v>2007</v>
      </c>
      <c r="J3" s="4">
        <v>2008</v>
      </c>
      <c r="K3" s="4">
        <v>2009</v>
      </c>
      <c r="L3" s="4">
        <v>2010</v>
      </c>
      <c r="M3" s="75">
        <v>2011</v>
      </c>
      <c r="N3" s="75">
        <v>2012</v>
      </c>
      <c r="O3" s="75">
        <v>2013</v>
      </c>
      <c r="P3" s="75">
        <v>2014</v>
      </c>
      <c r="Q3" s="75">
        <v>2015</v>
      </c>
    </row>
    <row r="4" spans="1:19" s="140" customFormat="1" ht="15" customHeight="1">
      <c r="A4" s="926" t="s">
        <v>2022</v>
      </c>
      <c r="B4" s="955">
        <v>-470.09835041878728</v>
      </c>
      <c r="C4" s="955">
        <v>-705.42944967708058</v>
      </c>
      <c r="D4" s="955">
        <v>-605.49837008035684</v>
      </c>
      <c r="E4" s="955">
        <v>-571.41519740086824</v>
      </c>
      <c r="F4" s="955">
        <v>-231.76659575537587</v>
      </c>
      <c r="G4" s="955">
        <v>-363.19273229411829</v>
      </c>
      <c r="H4" s="955">
        <v>476.29301055324112</v>
      </c>
      <c r="I4" s="955">
        <v>-320.63403206204896</v>
      </c>
      <c r="J4" s="955">
        <v>-767.55773777535524</v>
      </c>
      <c r="K4" s="955">
        <v>714.18026815991107</v>
      </c>
      <c r="L4" s="955">
        <v>1376.8992628399235</v>
      </c>
      <c r="M4" s="955">
        <v>958.43311306341377</v>
      </c>
      <c r="N4" s="955">
        <v>1247.9345322277859</v>
      </c>
      <c r="O4" s="955">
        <v>-218.38819201261856</v>
      </c>
      <c r="P4" s="955">
        <v>-383.36890789247065</v>
      </c>
      <c r="Q4" s="955">
        <v>-767.66119622103088</v>
      </c>
    </row>
    <row r="5" spans="1:19" ht="15" customHeight="1">
      <c r="A5" s="930" t="s">
        <v>2023</v>
      </c>
      <c r="B5" s="956">
        <v>-206.11499999999978</v>
      </c>
      <c r="C5" s="956">
        <v>-324.85700000000008</v>
      </c>
      <c r="D5" s="956">
        <v>-194.41499999999996</v>
      </c>
      <c r="E5" s="956">
        <v>-282.99</v>
      </c>
      <c r="F5" s="956">
        <v>144.46300000000019</v>
      </c>
      <c r="G5" s="956">
        <v>117.46589999999969</v>
      </c>
      <c r="H5" s="956">
        <v>1348.9749999999999</v>
      </c>
      <c r="I5" s="956">
        <v>945.05200000000059</v>
      </c>
      <c r="J5" s="956">
        <v>458.84800000000087</v>
      </c>
      <c r="K5" s="956">
        <v>958.48790000000054</v>
      </c>
      <c r="L5" s="956">
        <v>2773.5847082466671</v>
      </c>
      <c r="M5" s="956">
        <v>2299.3655696611468</v>
      </c>
      <c r="N5" s="956">
        <v>1595.2568035163804</v>
      </c>
      <c r="O5" s="956">
        <v>1647.9956327327491</v>
      </c>
      <c r="P5" s="956">
        <v>1625.356660987738</v>
      </c>
      <c r="Q5" s="956">
        <v>-74.259762401279659</v>
      </c>
    </row>
    <row r="6" spans="1:19" ht="15" customHeight="1">
      <c r="A6" s="932" t="s">
        <v>2024</v>
      </c>
      <c r="B6" s="957">
        <v>771.57300000000009</v>
      </c>
      <c r="C6" s="957">
        <v>928.07800000000009</v>
      </c>
      <c r="D6" s="957">
        <v>1009.578</v>
      </c>
      <c r="E6" s="957">
        <v>1109.5440000000001</v>
      </c>
      <c r="F6" s="957">
        <v>1871.4010000000001</v>
      </c>
      <c r="G6" s="957">
        <v>2278.2128999999995</v>
      </c>
      <c r="H6" s="957">
        <v>3984.7779999999998</v>
      </c>
      <c r="I6" s="957">
        <v>4555.6000000000004</v>
      </c>
      <c r="J6" s="958">
        <v>5013.1000000000004</v>
      </c>
      <c r="K6" s="957">
        <v>4371.8900000000003</v>
      </c>
      <c r="L6" s="957">
        <v>7483.4857111466672</v>
      </c>
      <c r="M6" s="957">
        <v>8753.5904038611461</v>
      </c>
      <c r="N6" s="957">
        <v>9520.7907274935806</v>
      </c>
      <c r="O6" s="957">
        <v>10843.374323584749</v>
      </c>
      <c r="P6" s="957">
        <v>10220.151404159938</v>
      </c>
      <c r="Q6" s="957">
        <v>7361.9532502987204</v>
      </c>
    </row>
    <row r="7" spans="1:19" ht="15" customHeight="1">
      <c r="A7" s="932" t="s">
        <v>2025</v>
      </c>
      <c r="B7" s="957">
        <v>977.68799999999987</v>
      </c>
      <c r="C7" s="957">
        <v>1252.9350000000002</v>
      </c>
      <c r="D7" s="957">
        <v>1203.9929999999999</v>
      </c>
      <c r="E7" s="957">
        <v>1392.5340000000001</v>
      </c>
      <c r="F7" s="957">
        <v>1726.9379999999999</v>
      </c>
      <c r="G7" s="957">
        <v>2160.7469999999998</v>
      </c>
      <c r="H7" s="957">
        <v>2635.8029999999999</v>
      </c>
      <c r="I7" s="957">
        <v>3610.5479999999998</v>
      </c>
      <c r="J7" s="958">
        <v>4554.2519999999995</v>
      </c>
      <c r="K7" s="957">
        <v>3413.4020999999998</v>
      </c>
      <c r="L7" s="957">
        <v>4709.9010029000001</v>
      </c>
      <c r="M7" s="957">
        <v>6454.2248341999993</v>
      </c>
      <c r="N7" s="957">
        <v>7925.5339239772002</v>
      </c>
      <c r="O7" s="957">
        <v>9195.3786908519996</v>
      </c>
      <c r="P7" s="957">
        <v>8594.7947431722005</v>
      </c>
      <c r="Q7" s="957">
        <v>7436.2130127</v>
      </c>
      <c r="S7" s="945" t="s">
        <v>13</v>
      </c>
    </row>
    <row r="8" spans="1:19" ht="15" customHeight="1">
      <c r="A8" s="930" t="s">
        <v>2026</v>
      </c>
      <c r="B8" s="955">
        <v>-6.7108470901686701</v>
      </c>
      <c r="C8" s="955">
        <v>-177.60244967708053</v>
      </c>
      <c r="D8" s="955">
        <v>-126.08001812504961</v>
      </c>
      <c r="E8" s="955">
        <v>-104.94685042869139</v>
      </c>
      <c r="F8" s="955">
        <v>14.67040424462391</v>
      </c>
      <c r="G8" s="955">
        <v>137.29136770588201</v>
      </c>
      <c r="H8" s="955">
        <v>48.32801055324137</v>
      </c>
      <c r="I8" s="955">
        <v>-163.46603206204941</v>
      </c>
      <c r="J8" s="955">
        <v>-216.2057377753564</v>
      </c>
      <c r="K8" s="955">
        <v>-143.22763184008954</v>
      </c>
      <c r="L8" s="955">
        <v>-317.17544540674385</v>
      </c>
      <c r="M8" s="955">
        <v>-427.61734052411498</v>
      </c>
      <c r="N8" s="955">
        <v>-343.85041987137515</v>
      </c>
      <c r="O8" s="955">
        <v>-1058.2171333709457</v>
      </c>
      <c r="P8" s="955">
        <v>-793.52155756443153</v>
      </c>
      <c r="Q8" s="955">
        <v>-570.89882949699177</v>
      </c>
    </row>
    <row r="9" spans="1:19" ht="15" customHeight="1">
      <c r="A9" s="932" t="s">
        <v>2027</v>
      </c>
      <c r="B9" s="957">
        <v>316.11751426373326</v>
      </c>
      <c r="C9" s="957">
        <v>174.00648985129152</v>
      </c>
      <c r="D9" s="957">
        <v>234.25156321067146</v>
      </c>
      <c r="E9" s="957">
        <v>294.71118045642237</v>
      </c>
      <c r="F9" s="957">
        <v>447.22033774891838</v>
      </c>
      <c r="G9" s="957">
        <v>549.46786036212359</v>
      </c>
      <c r="H9" s="957">
        <v>562.28408357115813</v>
      </c>
      <c r="I9" s="957">
        <v>671.52576710764663</v>
      </c>
      <c r="J9" s="957">
        <v>618.53047364614315</v>
      </c>
      <c r="K9" s="957">
        <v>528.54191958440128</v>
      </c>
      <c r="L9" s="957">
        <v>570.85443038078006</v>
      </c>
      <c r="M9" s="957">
        <v>665.40410172223187</v>
      </c>
      <c r="N9" s="957">
        <v>990.09333847801759</v>
      </c>
      <c r="O9" s="957">
        <v>758.01942895701563</v>
      </c>
      <c r="P9" s="957">
        <v>850.86642360819633</v>
      </c>
      <c r="Q9" s="957">
        <v>861.51207407359288</v>
      </c>
    </row>
    <row r="10" spans="1:19" ht="15" customHeight="1">
      <c r="A10" s="932" t="s">
        <v>2028</v>
      </c>
      <c r="B10" s="957">
        <v>322.82836135390193</v>
      </c>
      <c r="C10" s="957">
        <v>351.60893952837205</v>
      </c>
      <c r="D10" s="957">
        <v>360.33158133572107</v>
      </c>
      <c r="E10" s="957">
        <v>399.65803088511376</v>
      </c>
      <c r="F10" s="957">
        <v>432.54993350429447</v>
      </c>
      <c r="G10" s="957">
        <v>412.17649265624158</v>
      </c>
      <c r="H10" s="957">
        <v>513.95607301791676</v>
      </c>
      <c r="I10" s="957">
        <v>834.99179916969604</v>
      </c>
      <c r="J10" s="957">
        <v>834.73621142149955</v>
      </c>
      <c r="K10" s="957">
        <v>671.76955142449083</v>
      </c>
      <c r="L10" s="957">
        <v>888.02987578752391</v>
      </c>
      <c r="M10" s="957">
        <v>1093.0214422463469</v>
      </c>
      <c r="N10" s="957">
        <v>1333.9437583493927</v>
      </c>
      <c r="O10" s="957">
        <v>1816.2365623279613</v>
      </c>
      <c r="P10" s="957">
        <v>1644.3879811726279</v>
      </c>
      <c r="Q10" s="957">
        <v>1432.4109035705847</v>
      </c>
    </row>
    <row r="11" spans="1:19" ht="15" customHeight="1">
      <c r="A11" s="930" t="s">
        <v>2029</v>
      </c>
      <c r="B11" s="955">
        <v>-239.2725033286188</v>
      </c>
      <c r="C11" s="955">
        <v>-182.96999999999997</v>
      </c>
      <c r="D11" s="955">
        <v>-265.00335195530727</v>
      </c>
      <c r="E11" s="955">
        <v>-165.27834697217673</v>
      </c>
      <c r="F11" s="955">
        <v>-375.4</v>
      </c>
      <c r="G11" s="955">
        <v>-593.85</v>
      </c>
      <c r="H11" s="955">
        <v>-1167.01</v>
      </c>
      <c r="I11" s="955">
        <v>-1486.12</v>
      </c>
      <c r="J11" s="955">
        <v>-1399.2999999999997</v>
      </c>
      <c r="K11" s="955">
        <v>-418.63</v>
      </c>
      <c r="L11" s="955">
        <v>-1363</v>
      </c>
      <c r="M11" s="955">
        <v>-1156.9780416336177</v>
      </c>
      <c r="N11" s="955">
        <v>-333.4759681554163</v>
      </c>
      <c r="O11" s="955">
        <v>-1153.1660000000002</v>
      </c>
      <c r="P11" s="955">
        <v>-1516.55628</v>
      </c>
      <c r="Q11" s="955">
        <v>-349.06953941111982</v>
      </c>
    </row>
    <row r="12" spans="1:19" ht="15" customHeight="1">
      <c r="A12" s="932" t="s">
        <v>2030</v>
      </c>
      <c r="B12" s="959">
        <v>15.827496671381223</v>
      </c>
      <c r="C12" s="959">
        <v>21.730000000000004</v>
      </c>
      <c r="D12" s="959">
        <v>41.6</v>
      </c>
      <c r="E12" s="959">
        <v>32.529999999999994</v>
      </c>
      <c r="F12" s="959">
        <v>32</v>
      </c>
      <c r="G12" s="957">
        <v>13.9</v>
      </c>
      <c r="H12" s="959">
        <v>19.729999999999997</v>
      </c>
      <c r="I12" s="959">
        <v>35.24</v>
      </c>
      <c r="J12" s="959">
        <v>29.54</v>
      </c>
      <c r="K12" s="959">
        <v>5.5</v>
      </c>
      <c r="L12" s="959">
        <v>8.4</v>
      </c>
      <c r="M12" s="959">
        <v>11.126602217597473</v>
      </c>
      <c r="N12" s="959">
        <v>10.091881550000002</v>
      </c>
      <c r="O12" s="959">
        <v>5.3089999999999993</v>
      </c>
      <c r="P12" s="959">
        <v>5.9437199999999999</v>
      </c>
      <c r="Q12" s="959">
        <v>8.2690383320000009</v>
      </c>
    </row>
    <row r="13" spans="1:19" ht="15" customHeight="1">
      <c r="A13" s="932" t="s">
        <v>2031</v>
      </c>
      <c r="B13" s="959">
        <v>255.10000000000002</v>
      </c>
      <c r="C13" s="959">
        <v>204.7</v>
      </c>
      <c r="D13" s="959">
        <v>306.60335195530729</v>
      </c>
      <c r="E13" s="959">
        <v>197.80834697217674</v>
      </c>
      <c r="F13" s="959">
        <v>407.4</v>
      </c>
      <c r="G13" s="957">
        <v>607.75</v>
      </c>
      <c r="H13" s="959">
        <v>1186.74</v>
      </c>
      <c r="I13" s="959">
        <v>1521.36</v>
      </c>
      <c r="J13" s="959">
        <v>1428.8399999999997</v>
      </c>
      <c r="K13" s="959">
        <v>424.13</v>
      </c>
      <c r="L13" s="959">
        <v>1371.4</v>
      </c>
      <c r="M13" s="959">
        <v>1168.1046438512153</v>
      </c>
      <c r="N13" s="959">
        <v>343.56784970541628</v>
      </c>
      <c r="O13" s="959">
        <v>1158.4750000000001</v>
      </c>
      <c r="P13" s="959">
        <v>1522.5</v>
      </c>
      <c r="Q13" s="959">
        <v>357.3385777431198</v>
      </c>
    </row>
    <row r="14" spans="1:19" ht="15" customHeight="1">
      <c r="A14" s="930" t="s">
        <v>2032</v>
      </c>
      <c r="B14" s="960">
        <v>-18</v>
      </c>
      <c r="C14" s="960">
        <v>-20</v>
      </c>
      <c r="D14" s="960">
        <v>-20</v>
      </c>
      <c r="E14" s="960">
        <v>-18.200000000000003</v>
      </c>
      <c r="F14" s="960">
        <v>-15.5</v>
      </c>
      <c r="G14" s="960">
        <v>-24.099999999999994</v>
      </c>
      <c r="H14" s="960">
        <v>245.99999999999994</v>
      </c>
      <c r="I14" s="960">
        <v>383.89999999999986</v>
      </c>
      <c r="J14" s="960">
        <v>389.10000000000008</v>
      </c>
      <c r="K14" s="960">
        <v>317.55</v>
      </c>
      <c r="L14" s="960">
        <v>283.49</v>
      </c>
      <c r="M14" s="960">
        <v>243.66292556000002</v>
      </c>
      <c r="N14" s="960">
        <v>330.00411673819707</v>
      </c>
      <c r="O14" s="960">
        <v>344.99930862557846</v>
      </c>
      <c r="P14" s="960">
        <v>301.35226868422291</v>
      </c>
      <c r="Q14" s="960">
        <v>226.56693508836031</v>
      </c>
    </row>
    <row r="15" spans="1:19" ht="5.25" customHeight="1">
      <c r="A15" s="932"/>
      <c r="B15" s="584"/>
      <c r="C15" s="584"/>
      <c r="D15" s="584"/>
      <c r="E15" s="584"/>
      <c r="F15" s="584"/>
      <c r="G15" s="584"/>
      <c r="H15" s="584"/>
      <c r="I15" s="584"/>
      <c r="J15" s="584"/>
      <c r="K15" s="584"/>
      <c r="L15" s="584"/>
      <c r="M15" s="584"/>
      <c r="N15" s="584"/>
      <c r="O15" s="584"/>
      <c r="P15" s="584"/>
      <c r="Q15" s="584"/>
    </row>
    <row r="16" spans="1:19" s="140" customFormat="1" ht="15" customHeight="1">
      <c r="A16" s="926" t="s">
        <v>2033</v>
      </c>
      <c r="B16" s="960">
        <v>-264.73921838810332</v>
      </c>
      <c r="C16" s="960">
        <v>-229.85849329755968</v>
      </c>
      <c r="D16" s="960">
        <v>-218.56248817279754</v>
      </c>
      <c r="E16" s="960">
        <v>-194.12761686322881</v>
      </c>
      <c r="F16" s="960">
        <v>232.57015486749231</v>
      </c>
      <c r="G16" s="960">
        <v>2174.831682544097</v>
      </c>
      <c r="H16" s="960">
        <v>2422.2415802620294</v>
      </c>
      <c r="I16" s="960">
        <v>-104.66648474211837</v>
      </c>
      <c r="J16" s="960">
        <v>-162.9529586867867</v>
      </c>
      <c r="K16" s="960">
        <v>838.71886218645159</v>
      </c>
      <c r="L16" s="960">
        <v>1714.0870089445093</v>
      </c>
      <c r="M16" s="960">
        <v>1120.9494258756592</v>
      </c>
      <c r="N16" s="960">
        <v>1490.8903293650624</v>
      </c>
      <c r="O16" s="960">
        <v>554.88943285214555</v>
      </c>
      <c r="P16" s="960">
        <v>-314.48817278769002</v>
      </c>
      <c r="Q16" s="960">
        <v>-197.26515493964382</v>
      </c>
    </row>
    <row r="17" spans="1:17" ht="15" customHeight="1">
      <c r="A17" s="930" t="s">
        <v>2034</v>
      </c>
      <c r="B17" s="955">
        <v>152.69999999999999</v>
      </c>
      <c r="C17" s="955">
        <v>222</v>
      </c>
      <c r="D17" s="955">
        <v>236</v>
      </c>
      <c r="E17" s="955">
        <v>240</v>
      </c>
      <c r="F17" s="955">
        <v>239</v>
      </c>
      <c r="G17" s="960">
        <v>287</v>
      </c>
      <c r="H17" s="955">
        <v>229.40000000000009</v>
      </c>
      <c r="I17" s="955">
        <v>222.8</v>
      </c>
      <c r="J17" s="955">
        <v>230</v>
      </c>
      <c r="K17" s="955">
        <v>237.31</v>
      </c>
      <c r="L17" s="955">
        <v>149.69999999999999</v>
      </c>
      <c r="M17" s="955">
        <v>151</v>
      </c>
      <c r="N17" s="955">
        <v>223</v>
      </c>
      <c r="O17" s="955">
        <v>278</v>
      </c>
      <c r="P17" s="955">
        <v>202</v>
      </c>
      <c r="Q17" s="955">
        <v>81</v>
      </c>
    </row>
    <row r="18" spans="1:17" ht="15" customHeight="1">
      <c r="A18" s="930" t="s">
        <v>2035</v>
      </c>
      <c r="B18" s="960">
        <v>-417.43921838810331</v>
      </c>
      <c r="C18" s="960">
        <v>-451.85849329755968</v>
      </c>
      <c r="D18" s="960">
        <v>-454.56248817279754</v>
      </c>
      <c r="E18" s="960">
        <v>-434.12761686322881</v>
      </c>
      <c r="F18" s="960">
        <v>-6.429845132507694</v>
      </c>
      <c r="G18" s="960">
        <v>1887.831682544097</v>
      </c>
      <c r="H18" s="960">
        <v>2192.8415802620293</v>
      </c>
      <c r="I18" s="960">
        <v>-327.46648474211838</v>
      </c>
      <c r="J18" s="960">
        <v>-392.9529586867867</v>
      </c>
      <c r="K18" s="960">
        <v>601.40886218645164</v>
      </c>
      <c r="L18" s="960">
        <v>1564.3870089445093</v>
      </c>
      <c r="M18" s="960">
        <v>969.94942587565924</v>
      </c>
      <c r="N18" s="960">
        <v>1267.8903293650624</v>
      </c>
      <c r="O18" s="960">
        <v>276.88943285214555</v>
      </c>
      <c r="P18" s="960">
        <v>-516.48817278769002</v>
      </c>
      <c r="Q18" s="960">
        <v>-278.26515493964382</v>
      </c>
    </row>
    <row r="19" spans="1:17" ht="15" customHeight="1">
      <c r="A19" s="930" t="s">
        <v>2036</v>
      </c>
      <c r="B19" s="960">
        <v>-121.7</v>
      </c>
      <c r="C19" s="960">
        <v>-145</v>
      </c>
      <c r="D19" s="960">
        <v>-298.39</v>
      </c>
      <c r="E19" s="960">
        <v>-347</v>
      </c>
      <c r="F19" s="960">
        <v>-364.04</v>
      </c>
      <c r="G19" s="960">
        <v>-356.94</v>
      </c>
      <c r="H19" s="960">
        <v>-615.79</v>
      </c>
      <c r="I19" s="960">
        <v>-1323.9</v>
      </c>
      <c r="J19" s="960">
        <v>-938.59999999999991</v>
      </c>
      <c r="K19" s="960">
        <v>-425.24199999999996</v>
      </c>
      <c r="L19" s="960">
        <v>-633.90000000000009</v>
      </c>
      <c r="M19" s="960">
        <v>-1109.9000000000001</v>
      </c>
      <c r="N19" s="960">
        <v>-2433.3969999999999</v>
      </c>
      <c r="O19" s="960">
        <v>-1690.5</v>
      </c>
      <c r="P19" s="960">
        <v>-2483.7600000000002</v>
      </c>
      <c r="Q19" s="960">
        <v>-1724.2460176266654</v>
      </c>
    </row>
    <row r="20" spans="1:17" ht="15" customHeight="1">
      <c r="A20" s="932" t="s">
        <v>2037</v>
      </c>
      <c r="B20" s="961">
        <v>0</v>
      </c>
      <c r="C20" s="961">
        <v>0</v>
      </c>
      <c r="D20" s="961">
        <v>0</v>
      </c>
      <c r="E20" s="961">
        <v>0</v>
      </c>
      <c r="F20" s="961">
        <v>0</v>
      </c>
      <c r="G20" s="961">
        <v>0</v>
      </c>
      <c r="H20" s="961">
        <v>0</v>
      </c>
      <c r="I20" s="961">
        <v>0</v>
      </c>
      <c r="J20" s="961">
        <v>0</v>
      </c>
      <c r="K20" s="959">
        <v>269.55799999999999</v>
      </c>
      <c r="L20" s="959">
        <v>1095.4000000000001</v>
      </c>
      <c r="M20" s="959">
        <v>-1.4</v>
      </c>
      <c r="N20" s="959">
        <v>-701.89700000000005</v>
      </c>
      <c r="O20" s="959">
        <v>409.4</v>
      </c>
      <c r="P20" s="959">
        <v>-975.96</v>
      </c>
      <c r="Q20" s="959">
        <v>-141.57935095999869</v>
      </c>
    </row>
    <row r="21" spans="1:17" ht="15" customHeight="1">
      <c r="A21" s="932" t="s">
        <v>2038</v>
      </c>
      <c r="B21" s="959">
        <v>121.7</v>
      </c>
      <c r="C21" s="959">
        <v>145</v>
      </c>
      <c r="D21" s="959">
        <v>298.39</v>
      </c>
      <c r="E21" s="959">
        <v>347</v>
      </c>
      <c r="F21" s="959">
        <v>364.04</v>
      </c>
      <c r="G21" s="959">
        <v>356.94</v>
      </c>
      <c r="H21" s="959">
        <v>615.79</v>
      </c>
      <c r="I21" s="959">
        <v>1323.9</v>
      </c>
      <c r="J21" s="959">
        <v>938.59999999999991</v>
      </c>
      <c r="K21" s="959">
        <v>694.8</v>
      </c>
      <c r="L21" s="959">
        <v>1729.3000000000002</v>
      </c>
      <c r="M21" s="959">
        <v>1108.5</v>
      </c>
      <c r="N21" s="959">
        <v>1731.5</v>
      </c>
      <c r="O21" s="959">
        <v>2099.9</v>
      </c>
      <c r="P21" s="959">
        <v>1507.8000000000002</v>
      </c>
      <c r="Q21" s="959">
        <v>1582.6666666666667</v>
      </c>
    </row>
    <row r="22" spans="1:17" ht="15" customHeight="1">
      <c r="A22" s="930" t="s">
        <v>2071</v>
      </c>
      <c r="B22" s="960">
        <v>-5.6167220000000002</v>
      </c>
      <c r="C22" s="960">
        <v>-7.52</v>
      </c>
      <c r="D22" s="960">
        <v>0.26</v>
      </c>
      <c r="E22" s="960">
        <v>-2.25</v>
      </c>
      <c r="F22" s="960">
        <v>0.08</v>
      </c>
      <c r="G22" s="960">
        <v>-122.4</v>
      </c>
      <c r="H22" s="960">
        <v>-50.419999999999995</v>
      </c>
      <c r="I22" s="960">
        <v>-41.8</v>
      </c>
      <c r="J22" s="960">
        <v>6.0700000000000056</v>
      </c>
      <c r="K22" s="960">
        <v>-144.69999999999999</v>
      </c>
      <c r="L22" s="960">
        <v>-299.32592</v>
      </c>
      <c r="M22" s="960">
        <v>83.544250000000019</v>
      </c>
      <c r="N22" s="960">
        <v>-888.4972093586598</v>
      </c>
      <c r="O22" s="960">
        <v>-99.795000000000002</v>
      </c>
      <c r="P22" s="960">
        <v>-1204.7181990000001</v>
      </c>
      <c r="Q22" s="960">
        <v>-1203.2947863657655</v>
      </c>
    </row>
    <row r="23" spans="1:17" ht="15" customHeight="1">
      <c r="A23" s="932" t="s">
        <v>2040</v>
      </c>
      <c r="B23" s="962">
        <v>0</v>
      </c>
      <c r="C23" s="962">
        <v>0</v>
      </c>
      <c r="D23" s="962">
        <v>0</v>
      </c>
      <c r="E23" s="962">
        <v>0</v>
      </c>
      <c r="F23" s="962">
        <v>0</v>
      </c>
      <c r="G23" s="962">
        <v>0</v>
      </c>
      <c r="H23" s="962">
        <v>0</v>
      </c>
      <c r="I23" s="962">
        <v>0</v>
      </c>
      <c r="J23" s="962">
        <v>0</v>
      </c>
      <c r="K23" s="962">
        <v>-127.6</v>
      </c>
      <c r="L23" s="962">
        <v>76.7</v>
      </c>
      <c r="M23" s="962">
        <v>34.650000000000006</v>
      </c>
      <c r="N23" s="962">
        <v>-91.07</v>
      </c>
      <c r="O23" s="962">
        <v>-6.3</v>
      </c>
      <c r="P23" s="962">
        <v>-13.7</v>
      </c>
      <c r="Q23" s="962">
        <v>-10.021532690240239</v>
      </c>
    </row>
    <row r="24" spans="1:17" ht="15" customHeight="1">
      <c r="A24" s="932" t="s">
        <v>2041</v>
      </c>
      <c r="B24" s="959">
        <v>5.6167220000000002</v>
      </c>
      <c r="C24" s="959">
        <v>7.52</v>
      </c>
      <c r="D24" s="959">
        <v>-0.26</v>
      </c>
      <c r="E24" s="959">
        <v>2.25</v>
      </c>
      <c r="F24" s="959">
        <v>-0.08</v>
      </c>
      <c r="G24" s="959">
        <v>122.4</v>
      </c>
      <c r="H24" s="959">
        <v>50.419999999999995</v>
      </c>
      <c r="I24" s="959">
        <v>41.8</v>
      </c>
      <c r="J24" s="959">
        <v>-6.0700000000000056</v>
      </c>
      <c r="K24" s="959">
        <v>17.100000000000009</v>
      </c>
      <c r="L24" s="959">
        <v>376.02591999999999</v>
      </c>
      <c r="M24" s="959">
        <v>-48.894250000000014</v>
      </c>
      <c r="N24" s="959">
        <v>797.42720935865975</v>
      </c>
      <c r="O24" s="959">
        <v>93.495000000000005</v>
      </c>
      <c r="P24" s="959">
        <v>1191.0181990000001</v>
      </c>
      <c r="Q24" s="959">
        <v>1193.2732536755252</v>
      </c>
    </row>
    <row r="25" spans="1:17" ht="15" customHeight="1">
      <c r="A25" s="930" t="s">
        <v>2042</v>
      </c>
      <c r="B25" s="960">
        <v>-290.12249638810334</v>
      </c>
      <c r="C25" s="960">
        <v>-299.33849329755964</v>
      </c>
      <c r="D25" s="960">
        <v>-156.43248817279752</v>
      </c>
      <c r="E25" s="960">
        <v>-84.877616863228809</v>
      </c>
      <c r="F25" s="960">
        <v>357.53015486749234</v>
      </c>
      <c r="G25" s="960">
        <v>2367.1716825440972</v>
      </c>
      <c r="H25" s="960">
        <v>2859.0515802620293</v>
      </c>
      <c r="I25" s="960">
        <v>1038.2335152578817</v>
      </c>
      <c r="J25" s="960">
        <v>539.57704131321316</v>
      </c>
      <c r="K25" s="960">
        <v>1171.3508621864516</v>
      </c>
      <c r="L25" s="960">
        <v>2497.6129289445093</v>
      </c>
      <c r="M25" s="960">
        <v>1996.3051758756594</v>
      </c>
      <c r="N25" s="960">
        <v>4589.7845387237221</v>
      </c>
      <c r="O25" s="960">
        <v>2067.1844328521456</v>
      </c>
      <c r="P25" s="960">
        <v>3171.9900262123101</v>
      </c>
      <c r="Q25" s="960">
        <v>2649.2756490527872</v>
      </c>
    </row>
    <row r="26" spans="1:17" ht="15" customHeight="1">
      <c r="A26" s="932" t="s">
        <v>2040</v>
      </c>
      <c r="B26" s="959">
        <v>29.548241088964616</v>
      </c>
      <c r="C26" s="959">
        <v>144.41667021910331</v>
      </c>
      <c r="D26" s="959">
        <v>43.271868962717633</v>
      </c>
      <c r="E26" s="959">
        <v>97.137980279367355</v>
      </c>
      <c r="F26" s="959">
        <v>271.36007050739943</v>
      </c>
      <c r="G26" s="959">
        <v>519.75168254409721</v>
      </c>
      <c r="H26" s="959">
        <v>1127.6495802620293</v>
      </c>
      <c r="I26" s="959">
        <v>1614.9735152578817</v>
      </c>
      <c r="J26" s="959">
        <v>453.35504131321306</v>
      </c>
      <c r="K26" s="959">
        <v>1978.8418621864514</v>
      </c>
      <c r="L26" s="959">
        <v>2709.5918658002583</v>
      </c>
      <c r="M26" s="959">
        <v>2301.2170797739291</v>
      </c>
      <c r="N26" s="959">
        <v>5179.8551574937219</v>
      </c>
      <c r="O26" s="959">
        <v>2172.9224328521454</v>
      </c>
      <c r="P26" s="959">
        <v>3482.4018561486159</v>
      </c>
      <c r="Q26" s="959">
        <v>3598.1542285890514</v>
      </c>
    </row>
    <row r="27" spans="1:17" ht="15" customHeight="1">
      <c r="A27" s="932" t="s">
        <v>2041</v>
      </c>
      <c r="B27" s="959">
        <v>319.67073747706797</v>
      </c>
      <c r="C27" s="959">
        <v>443.75516351666295</v>
      </c>
      <c r="D27" s="959">
        <v>199.70435713551515</v>
      </c>
      <c r="E27" s="959">
        <v>182.01559714259616</v>
      </c>
      <c r="F27" s="959">
        <v>-86.170084360092915</v>
      </c>
      <c r="G27" s="959">
        <v>-1847.42</v>
      </c>
      <c r="H27" s="959">
        <v>-1731.4020000000003</v>
      </c>
      <c r="I27" s="959">
        <v>576.74</v>
      </c>
      <c r="J27" s="959">
        <v>-86.222000000000037</v>
      </c>
      <c r="K27" s="959">
        <v>807.49099999999987</v>
      </c>
      <c r="L27" s="959">
        <v>211.978936855749</v>
      </c>
      <c r="M27" s="959">
        <v>304.91190389826966</v>
      </c>
      <c r="N27" s="959">
        <v>590.07061877000001</v>
      </c>
      <c r="O27" s="959">
        <v>105.738</v>
      </c>
      <c r="P27" s="959">
        <v>310.41182993630576</v>
      </c>
      <c r="Q27" s="959">
        <v>948.87857953626428</v>
      </c>
    </row>
    <row r="28" spans="1:17" ht="15" customHeight="1">
      <c r="A28" s="930" t="s">
        <v>2043</v>
      </c>
      <c r="B28" s="963">
        <v>175.28</v>
      </c>
      <c r="C28" s="963">
        <v>-92.5</v>
      </c>
      <c r="D28" s="963">
        <v>108.10500000000002</v>
      </c>
      <c r="E28" s="963">
        <v>43.402999999999992</v>
      </c>
      <c r="F28" s="963">
        <v>6.7999999999999758</v>
      </c>
      <c r="G28" s="963">
        <v>-2074.6347999999998</v>
      </c>
      <c r="H28" s="963">
        <v>-1698.079</v>
      </c>
      <c r="I28" s="963">
        <v>163.89400000000006</v>
      </c>
      <c r="J28" s="963">
        <v>-158.30400000000003</v>
      </c>
      <c r="K28" s="963">
        <v>341.95799999999991</v>
      </c>
      <c r="L28" s="963">
        <v>-64.963594547830709</v>
      </c>
      <c r="M28" s="963">
        <v>109.46499999999997</v>
      </c>
      <c r="N28" s="963">
        <v>170.71821867102977</v>
      </c>
      <c r="O28" s="963">
        <v>-247.16635644102968</v>
      </c>
      <c r="P28" s="963">
        <v>321.60500000000002</v>
      </c>
      <c r="Q28" s="963">
        <v>-393.25897135000002</v>
      </c>
    </row>
    <row r="29" spans="1:17" ht="15" customHeight="1">
      <c r="A29" s="935" t="s">
        <v>2044</v>
      </c>
      <c r="B29" s="584"/>
      <c r="C29" s="584"/>
      <c r="D29" s="584"/>
      <c r="E29" s="584"/>
      <c r="F29" s="584"/>
      <c r="G29" s="584"/>
      <c r="H29" s="584"/>
      <c r="I29" s="584"/>
      <c r="J29" s="584"/>
      <c r="K29" s="584"/>
      <c r="L29" s="584"/>
      <c r="M29" s="584"/>
      <c r="N29" s="584"/>
      <c r="O29" s="584"/>
      <c r="P29" s="584"/>
      <c r="Q29" s="584"/>
    </row>
    <row r="30" spans="1:17" ht="15" customHeight="1">
      <c r="A30" s="930" t="s">
        <v>2045</v>
      </c>
      <c r="B30" s="960">
        <v>75.239132030684175</v>
      </c>
      <c r="C30" s="960">
        <v>-60.929043620478978</v>
      </c>
      <c r="D30" s="960">
        <v>23.040881907559395</v>
      </c>
      <c r="E30" s="960">
        <v>-59.309419462360779</v>
      </c>
      <c r="F30" s="960">
        <v>-6.8632493771317513</v>
      </c>
      <c r="G30" s="960">
        <v>-110.61038516178496</v>
      </c>
      <c r="H30" s="960">
        <v>-210.930430291211</v>
      </c>
      <c r="I30" s="960">
        <v>-65.738452680070168</v>
      </c>
      <c r="J30" s="960">
        <v>-13.699220911432462</v>
      </c>
      <c r="K30" s="960">
        <v>-8.12340597345883</v>
      </c>
      <c r="L30" s="960">
        <v>-27.175848443244604</v>
      </c>
      <c r="M30" s="960">
        <v>-30.018687187753585</v>
      </c>
      <c r="N30" s="960">
        <v>-32.32598419169608</v>
      </c>
      <c r="O30" s="960">
        <v>-29.888731576263581</v>
      </c>
      <c r="P30" s="960">
        <v>-13.514264895218844</v>
      </c>
      <c r="Q30" s="960">
        <v>15.13706993138635</v>
      </c>
    </row>
    <row r="32" spans="1:17" ht="15" customHeight="1">
      <c r="A32" s="289" t="s">
        <v>2010</v>
      </c>
      <c r="B32" s="964"/>
      <c r="C32" s="964"/>
      <c r="D32" s="964"/>
      <c r="E32" s="964"/>
      <c r="F32" s="964"/>
      <c r="G32" s="964"/>
      <c r="H32" s="964"/>
      <c r="I32" s="964"/>
      <c r="J32" s="964"/>
      <c r="K32" s="964"/>
      <c r="L32" s="964"/>
      <c r="M32" s="964"/>
      <c r="N32" s="964"/>
      <c r="O32" s="964"/>
      <c r="P32" s="964"/>
      <c r="Q32" s="964"/>
    </row>
    <row r="34" spans="2:17" ht="15" customHeight="1">
      <c r="B34" s="294"/>
      <c r="C34" s="294"/>
      <c r="D34" s="294"/>
      <c r="E34" s="294"/>
      <c r="F34" s="294"/>
      <c r="G34" s="294"/>
      <c r="H34" s="294"/>
      <c r="I34" s="294"/>
      <c r="J34" s="294"/>
      <c r="K34" s="294"/>
      <c r="L34" s="294"/>
      <c r="M34" s="294"/>
      <c r="N34" s="294"/>
      <c r="O34" s="294"/>
      <c r="P34" s="294"/>
      <c r="Q34" s="294"/>
    </row>
  </sheetData>
  <mergeCells count="1">
    <mergeCell ref="B2:Q2"/>
  </mergeCells>
  <hyperlinks>
    <hyperlink ref="S7" location="'Content Page'!A1" display="Back to Content Page"/>
  </hyperlinks>
  <pageMargins left="0.7" right="0.7" top="0.75" bottom="0.75" header="0.3" footer="0.3"/>
  <pageSetup orientation="portrait" r:id="rId1"/>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4"/>
  <sheetViews>
    <sheetView zoomScale="89" zoomScaleNormal="89" workbookViewId="0">
      <pane xSplit="1" ySplit="3" topLeftCell="B4" activePane="bottomRight" state="frozen"/>
      <selection activeCell="A9" sqref="A9"/>
      <selection pane="topRight" activeCell="A9" sqref="A9"/>
      <selection pane="bottomLeft" activeCell="A9" sqref="A9"/>
      <selection pane="bottomRight" activeCell="A9" sqref="A9"/>
    </sheetView>
  </sheetViews>
  <sheetFormatPr defaultColWidth="9.1796875" defaultRowHeight="15" customHeight="1"/>
  <cols>
    <col min="1" max="1" width="37.1796875" style="287" customWidth="1"/>
    <col min="2" max="5" width="11.7265625" style="287" customWidth="1"/>
    <col min="6" max="7" width="10.81640625" style="287" customWidth="1"/>
    <col min="8" max="17" width="11.7265625" style="287" customWidth="1"/>
    <col min="18" max="16384" width="9.1796875" style="287"/>
  </cols>
  <sheetData>
    <row r="1" spans="1:19" s="140" customFormat="1" ht="15" customHeight="1">
      <c r="A1" s="922" t="s">
        <v>2072</v>
      </c>
    </row>
    <row r="2" spans="1:19" s="140" customFormat="1" ht="15" customHeight="1">
      <c r="A2" s="944"/>
      <c r="B2" s="1171" t="s">
        <v>2021</v>
      </c>
      <c r="C2" s="1171"/>
      <c r="D2" s="1171"/>
      <c r="E2" s="1171"/>
      <c r="F2" s="1171"/>
      <c r="G2" s="1171"/>
      <c r="H2" s="1171"/>
      <c r="I2" s="1171"/>
      <c r="J2" s="1171"/>
      <c r="K2" s="1171"/>
      <c r="L2" s="1171"/>
      <c r="M2" s="1171"/>
      <c r="N2" s="1171"/>
      <c r="O2" s="1171"/>
      <c r="P2" s="1171"/>
      <c r="Q2" s="1172"/>
    </row>
    <row r="3" spans="1:19" s="140" customFormat="1" ht="21" customHeight="1">
      <c r="A3" s="944" t="s">
        <v>2049</v>
      </c>
      <c r="B3" s="4">
        <v>2000</v>
      </c>
      <c r="C3" s="4">
        <v>2001</v>
      </c>
      <c r="D3" s="4">
        <v>2002</v>
      </c>
      <c r="E3" s="4">
        <v>2003</v>
      </c>
      <c r="F3" s="4">
        <v>2004</v>
      </c>
      <c r="G3" s="4">
        <v>2005</v>
      </c>
      <c r="H3" s="4">
        <v>2006</v>
      </c>
      <c r="I3" s="4">
        <v>2007</v>
      </c>
      <c r="J3" s="4">
        <v>2008</v>
      </c>
      <c r="K3" s="4">
        <v>2009</v>
      </c>
      <c r="L3" s="4">
        <v>2010</v>
      </c>
      <c r="M3" s="4">
        <v>2011</v>
      </c>
      <c r="N3" s="4">
        <v>2012</v>
      </c>
      <c r="O3" s="4">
        <v>2013</v>
      </c>
      <c r="P3" s="4">
        <v>2014</v>
      </c>
      <c r="Q3" s="4">
        <v>2015</v>
      </c>
    </row>
    <row r="4" spans="1:19" s="140" customFormat="1" ht="15" customHeight="1">
      <c r="A4" s="926" t="s">
        <v>2022</v>
      </c>
      <c r="B4" s="927">
        <v>-146.2271351262971</v>
      </c>
      <c r="C4" s="927">
        <v>613.58262541493866</v>
      </c>
      <c r="D4" s="927">
        <v>208.94500049436343</v>
      </c>
      <c r="E4" s="927">
        <v>617.80798656189654</v>
      </c>
      <c r="F4" s="927">
        <v>328.69767512579233</v>
      </c>
      <c r="G4" s="927">
        <v>1571.316208988178</v>
      </c>
      <c r="H4" s="927">
        <v>1901.9446310964327</v>
      </c>
      <c r="I4" s="927">
        <v>1918.3515294129763</v>
      </c>
      <c r="J4" s="927">
        <v>1137.7845654695518</v>
      </c>
      <c r="K4" s="927">
        <v>-1224.1456723015892</v>
      </c>
      <c r="L4" s="927">
        <v>-1878.4669044724246</v>
      </c>
      <c r="M4" s="927">
        <v>-3385.637249439259</v>
      </c>
      <c r="N4" s="927">
        <v>-3042.4208065829062</v>
      </c>
      <c r="O4" s="927">
        <v>-3432.2287416974905</v>
      </c>
      <c r="P4" s="927">
        <v>-2837.1923466308876</v>
      </c>
      <c r="Q4" s="927">
        <v>-1519.4235307681129</v>
      </c>
    </row>
    <row r="5" spans="1:19" ht="15" customHeight="1">
      <c r="A5" s="930" t="s">
        <v>2023</v>
      </c>
      <c r="B5" s="927">
        <v>284.42053195528979</v>
      </c>
      <c r="C5" s="927">
        <v>713.64520000000005</v>
      </c>
      <c r="D5" s="927">
        <v>709.63620000000014</v>
      </c>
      <c r="E5" s="927">
        <v>900.61451999999997</v>
      </c>
      <c r="F5" s="927">
        <v>833.13628015200004</v>
      </c>
      <c r="G5" s="927">
        <v>1774.81540756</v>
      </c>
      <c r="H5" s="927">
        <v>1913.9751814344006</v>
      </c>
      <c r="I5" s="927">
        <v>1704.9538777909677</v>
      </c>
      <c r="J5" s="927">
        <v>440.15770265332498</v>
      </c>
      <c r="K5" s="927">
        <v>-1599.798120544561</v>
      </c>
      <c r="L5" s="927">
        <v>-1918.145710555757</v>
      </c>
      <c r="M5" s="927">
        <v>-3145.7216121388319</v>
      </c>
      <c r="N5" s="927">
        <v>-2902.03584040851</v>
      </c>
      <c r="O5" s="927">
        <v>-3114.6446502167423</v>
      </c>
      <c r="P5" s="927">
        <v>-2747.966614659234</v>
      </c>
      <c r="Q5" s="927">
        <v>-2448.1292345351912</v>
      </c>
    </row>
    <row r="6" spans="1:19" ht="15" customHeight="1">
      <c r="A6" s="932" t="s">
        <v>2024</v>
      </c>
      <c r="B6" s="933">
        <v>2191.74593195529</v>
      </c>
      <c r="C6" s="933">
        <v>2325.268</v>
      </c>
      <c r="D6" s="933">
        <v>2352.5520999999999</v>
      </c>
      <c r="E6" s="933">
        <v>3035.9768399999998</v>
      </c>
      <c r="F6" s="933">
        <v>3701.3376399999997</v>
      </c>
      <c r="G6" s="933">
        <v>4487.1708077040003</v>
      </c>
      <c r="H6" s="933">
        <v>4543.7149476852001</v>
      </c>
      <c r="I6" s="933">
        <v>5163.1060192069672</v>
      </c>
      <c r="J6" s="933">
        <v>4836.4779367973251</v>
      </c>
      <c r="K6" s="933">
        <v>1613.2730482919244</v>
      </c>
      <c r="L6" s="933">
        <v>3243.6631046969173</v>
      </c>
      <c r="M6" s="933">
        <v>4416.2973909943858</v>
      </c>
      <c r="N6" s="933">
        <v>3808.1983797414905</v>
      </c>
      <c r="O6" s="933">
        <v>3694.2332761482571</v>
      </c>
      <c r="P6" s="933">
        <v>3558.2869966237654</v>
      </c>
      <c r="Q6" s="933">
        <v>3614.2058629881421</v>
      </c>
      <c r="S6" s="945" t="s">
        <v>13</v>
      </c>
    </row>
    <row r="7" spans="1:19" ht="15" customHeight="1">
      <c r="A7" s="932" t="s">
        <v>2025</v>
      </c>
      <c r="B7" s="933">
        <v>1907.3254000000002</v>
      </c>
      <c r="C7" s="933">
        <v>1611.6227999999999</v>
      </c>
      <c r="D7" s="933">
        <v>1642.9159</v>
      </c>
      <c r="E7" s="933">
        <v>2135.3623200000002</v>
      </c>
      <c r="F7" s="933">
        <v>2868.2013598479998</v>
      </c>
      <c r="G7" s="933">
        <v>2712.3554001439998</v>
      </c>
      <c r="H7" s="933">
        <v>2629.7397662507997</v>
      </c>
      <c r="I7" s="933">
        <v>3458.1521414159997</v>
      </c>
      <c r="J7" s="933">
        <v>4396.3202341440001</v>
      </c>
      <c r="K7" s="933">
        <v>3213.0711688364854</v>
      </c>
      <c r="L7" s="933">
        <v>5161.8088152526743</v>
      </c>
      <c r="M7" s="933">
        <v>7562.0190031332177</v>
      </c>
      <c r="N7" s="933">
        <v>6710.2342201500005</v>
      </c>
      <c r="O7" s="933">
        <v>6808.8779263649994</v>
      </c>
      <c r="P7" s="933">
        <v>6306.2536112829994</v>
      </c>
      <c r="Q7" s="933">
        <v>6062.3350975233334</v>
      </c>
    </row>
    <row r="8" spans="1:19" ht="15" customHeight="1">
      <c r="A8" s="930" t="s">
        <v>2026</v>
      </c>
      <c r="B8" s="927">
        <v>-200.48026513534126</v>
      </c>
      <c r="C8" s="927">
        <v>-173.70959567386305</v>
      </c>
      <c r="D8" s="927">
        <v>-28.917916587087227</v>
      </c>
      <c r="E8" s="927">
        <v>-9.3085200000000423</v>
      </c>
      <c r="F8" s="927">
        <v>-50.467984592674121</v>
      </c>
      <c r="G8" s="927">
        <v>-30.369812103319639</v>
      </c>
      <c r="H8" s="927">
        <v>-64.114579663052041</v>
      </c>
      <c r="I8" s="927">
        <v>-179.82956157180098</v>
      </c>
      <c r="J8" s="927">
        <v>80.307006679655075</v>
      </c>
      <c r="K8" s="927">
        <v>-394.73797950359881</v>
      </c>
      <c r="L8" s="927">
        <v>-607.82687107896913</v>
      </c>
      <c r="M8" s="927">
        <v>-876.53690326326455</v>
      </c>
      <c r="N8" s="927">
        <v>-855.78857282216131</v>
      </c>
      <c r="O8" s="927">
        <v>-918.68025180475433</v>
      </c>
      <c r="P8" s="927">
        <v>-863.43569780641155</v>
      </c>
      <c r="Q8" s="927">
        <v>-541.28292303142143</v>
      </c>
    </row>
    <row r="9" spans="1:19" ht="15" customHeight="1">
      <c r="A9" s="932" t="s">
        <v>2027</v>
      </c>
      <c r="B9" s="933">
        <v>294.37015747048338</v>
      </c>
      <c r="C9" s="933">
        <v>358.35248627456849</v>
      </c>
      <c r="D9" s="933">
        <v>492.61048341291274</v>
      </c>
      <c r="E9" s="933">
        <v>645.75576000000001</v>
      </c>
      <c r="F9" s="933">
        <v>749.31053204992497</v>
      </c>
      <c r="G9" s="933">
        <v>841.85284260491312</v>
      </c>
      <c r="H9" s="933">
        <v>774.87941412936084</v>
      </c>
      <c r="I9" s="933">
        <v>848.81260964058936</v>
      </c>
      <c r="J9" s="933">
        <v>869.3217417231599</v>
      </c>
      <c r="K9" s="933">
        <v>182.39346538729455</v>
      </c>
      <c r="L9" s="933">
        <v>221.88047053242508</v>
      </c>
      <c r="M9" s="933">
        <v>272.96811367248944</v>
      </c>
      <c r="N9" s="933">
        <v>268.05086788164175</v>
      </c>
      <c r="O9" s="933">
        <v>277.75239265971709</v>
      </c>
      <c r="P9" s="933">
        <v>283.60630787195868</v>
      </c>
      <c r="Q9" s="933">
        <v>289.04118477978386</v>
      </c>
    </row>
    <row r="10" spans="1:19" ht="15" customHeight="1">
      <c r="A10" s="932" t="s">
        <v>2028</v>
      </c>
      <c r="B10" s="933">
        <v>494.85042260582463</v>
      </c>
      <c r="C10" s="933">
        <v>532.06208194843157</v>
      </c>
      <c r="D10" s="933">
        <v>521.52840000000003</v>
      </c>
      <c r="E10" s="933">
        <v>655.06428000000005</v>
      </c>
      <c r="F10" s="933">
        <v>799.77851664259902</v>
      </c>
      <c r="G10" s="933">
        <v>872.22265470823277</v>
      </c>
      <c r="H10" s="933">
        <v>838.99399379241299</v>
      </c>
      <c r="I10" s="933">
        <v>1028.6421712123904</v>
      </c>
      <c r="J10" s="933">
        <v>789.01473504350497</v>
      </c>
      <c r="K10" s="933">
        <v>577.13144489089336</v>
      </c>
      <c r="L10" s="933">
        <v>829.70734161139421</v>
      </c>
      <c r="M10" s="933">
        <v>1149.5050169357539</v>
      </c>
      <c r="N10" s="933">
        <v>1123.8394407038031</v>
      </c>
      <c r="O10" s="933">
        <v>1196.4326444644714</v>
      </c>
      <c r="P10" s="933">
        <v>1147.0420056783703</v>
      </c>
      <c r="Q10" s="933">
        <v>830.32410781120529</v>
      </c>
    </row>
    <row r="11" spans="1:19" ht="15" customHeight="1">
      <c r="A11" s="930" t="s">
        <v>2029</v>
      </c>
      <c r="B11" s="927">
        <v>-403.51540194624971</v>
      </c>
      <c r="C11" s="927">
        <v>-137.733820434504</v>
      </c>
      <c r="D11" s="927">
        <v>-700.22072454854958</v>
      </c>
      <c r="E11" s="927">
        <v>-718.46522495810325</v>
      </c>
      <c r="F11" s="927">
        <v>-960.99428110840006</v>
      </c>
      <c r="G11" s="927">
        <v>-843.77346369432667</v>
      </c>
      <c r="H11" s="927">
        <v>-776.8780551528464</v>
      </c>
      <c r="I11" s="927">
        <v>-738.13898907795522</v>
      </c>
      <c r="J11" s="927">
        <v>-636.84671097261639</v>
      </c>
      <c r="K11" s="927">
        <v>-254.89892924348513</v>
      </c>
      <c r="L11" s="927">
        <v>-546.65339007675698</v>
      </c>
      <c r="M11" s="927">
        <v>-901.13439286698349</v>
      </c>
      <c r="N11" s="927">
        <v>-963.33415992288383</v>
      </c>
      <c r="O11" s="927">
        <v>-1034.020787252937</v>
      </c>
      <c r="P11" s="927">
        <v>-888.24103495211739</v>
      </c>
      <c r="Q11" s="927">
        <v>-667.15126113685824</v>
      </c>
    </row>
    <row r="12" spans="1:19" ht="15" customHeight="1">
      <c r="A12" s="932" t="s">
        <v>2030</v>
      </c>
      <c r="B12" s="933">
        <v>142.92000000000002</v>
      </c>
      <c r="C12" s="933">
        <v>360.00494246799593</v>
      </c>
      <c r="D12" s="933">
        <v>269.17937866059418</v>
      </c>
      <c r="E12" s="933">
        <v>384.09584302998559</v>
      </c>
      <c r="F12" s="933">
        <v>257.05023889159997</v>
      </c>
      <c r="G12" s="933">
        <v>466.4761731056733</v>
      </c>
      <c r="H12" s="933">
        <v>531.22182623167339</v>
      </c>
      <c r="I12" s="933">
        <v>523.99998244570543</v>
      </c>
      <c r="J12" s="933">
        <v>478.31518654199999</v>
      </c>
      <c r="K12" s="933">
        <v>184.05900850190002</v>
      </c>
      <c r="L12" s="933">
        <v>151.42678549224146</v>
      </c>
      <c r="M12" s="933">
        <v>260.60890063488461</v>
      </c>
      <c r="N12" s="933">
        <v>385.26754489126</v>
      </c>
      <c r="O12" s="933">
        <v>272.06579635101792</v>
      </c>
      <c r="P12" s="933">
        <v>293.30424246474149</v>
      </c>
      <c r="Q12" s="933">
        <v>311.58372989701235</v>
      </c>
    </row>
    <row r="13" spans="1:19" ht="15" customHeight="1">
      <c r="A13" s="932" t="s">
        <v>2031</v>
      </c>
      <c r="B13" s="933">
        <v>546.43540194624973</v>
      </c>
      <c r="C13" s="933">
        <v>497.73876290249996</v>
      </c>
      <c r="D13" s="933">
        <v>969.40010320914371</v>
      </c>
      <c r="E13" s="933">
        <v>1102.561067988089</v>
      </c>
      <c r="F13" s="933">
        <v>1218.0445200000001</v>
      </c>
      <c r="G13" s="933">
        <v>1310.2496368000002</v>
      </c>
      <c r="H13" s="933">
        <v>1308.0998813845199</v>
      </c>
      <c r="I13" s="933">
        <v>1262.1389715236608</v>
      </c>
      <c r="J13" s="933">
        <v>1115.1618975146164</v>
      </c>
      <c r="K13" s="933">
        <v>438.95793774538515</v>
      </c>
      <c r="L13" s="933">
        <v>698.08017556899847</v>
      </c>
      <c r="M13" s="933">
        <v>1161.743293501868</v>
      </c>
      <c r="N13" s="933">
        <v>1348.6017048141439</v>
      </c>
      <c r="O13" s="933">
        <v>1306.086583603955</v>
      </c>
      <c r="P13" s="933">
        <v>1181.5452774168589</v>
      </c>
      <c r="Q13" s="933">
        <v>978.73499103387053</v>
      </c>
    </row>
    <row r="14" spans="1:19" ht="15" customHeight="1">
      <c r="A14" s="930" t="s">
        <v>2032</v>
      </c>
      <c r="B14" s="927">
        <v>137.14000000000001</v>
      </c>
      <c r="C14" s="927">
        <v>211.38084152330572</v>
      </c>
      <c r="D14" s="927">
        <v>228.44744163000004</v>
      </c>
      <c r="E14" s="927">
        <v>444.96721151999998</v>
      </c>
      <c r="F14" s="927">
        <v>507.02366067486656</v>
      </c>
      <c r="G14" s="927">
        <v>670.64407722582393</v>
      </c>
      <c r="H14" s="927">
        <v>828.96208447793072</v>
      </c>
      <c r="I14" s="927">
        <v>1131.3662022717649</v>
      </c>
      <c r="J14" s="927">
        <v>1254.166567109188</v>
      </c>
      <c r="K14" s="927">
        <v>1025.2893569900559</v>
      </c>
      <c r="L14" s="927">
        <v>1194.1590672390589</v>
      </c>
      <c r="M14" s="927">
        <v>1537.7556588298203</v>
      </c>
      <c r="N14" s="927">
        <v>1678.7377665706492</v>
      </c>
      <c r="O14" s="927">
        <v>1635.1169475769432</v>
      </c>
      <c r="P14" s="927">
        <v>1662.4510007868753</v>
      </c>
      <c r="Q14" s="927">
        <v>2137.1398879353583</v>
      </c>
    </row>
    <row r="15" spans="1:19" ht="5.25" customHeight="1">
      <c r="A15" s="932"/>
      <c r="B15" s="933"/>
      <c r="C15" s="933"/>
      <c r="D15" s="933"/>
      <c r="E15" s="933"/>
      <c r="F15" s="933"/>
      <c r="G15" s="933"/>
      <c r="H15" s="933"/>
      <c r="I15" s="933"/>
      <c r="J15" s="933"/>
      <c r="K15" s="933"/>
      <c r="L15" s="933"/>
      <c r="M15" s="933"/>
      <c r="N15" s="933"/>
      <c r="O15" s="933"/>
      <c r="P15" s="933"/>
      <c r="Q15" s="933"/>
    </row>
    <row r="16" spans="1:19" s="140" customFormat="1" ht="15" customHeight="1">
      <c r="A16" s="926" t="s">
        <v>2033</v>
      </c>
      <c r="B16" s="927"/>
      <c r="C16" s="927"/>
      <c r="D16" s="927"/>
      <c r="E16" s="927"/>
      <c r="F16" s="927"/>
      <c r="G16" s="927"/>
      <c r="H16" s="927"/>
      <c r="I16" s="927"/>
      <c r="J16" s="927"/>
      <c r="K16" s="927"/>
      <c r="L16" s="927"/>
      <c r="M16" s="927"/>
      <c r="N16" s="927"/>
      <c r="O16" s="927"/>
      <c r="P16" s="927"/>
      <c r="Q16" s="927"/>
    </row>
    <row r="17" spans="1:17" ht="15" customHeight="1">
      <c r="A17" s="930" t="s">
        <v>2034</v>
      </c>
      <c r="B17" s="927">
        <v>-315.096</v>
      </c>
      <c r="C17" s="927">
        <v>-5.4649848959999989</v>
      </c>
      <c r="D17" s="927">
        <v>-5.917583044799998</v>
      </c>
      <c r="E17" s="927">
        <v>-8.4801018451967973</v>
      </c>
      <c r="F17" s="927">
        <v>-8.3652800000000003</v>
      </c>
      <c r="G17" s="927">
        <v>-8.6289548800000002</v>
      </c>
      <c r="H17" s="927">
        <v>-8.2115859571200005</v>
      </c>
      <c r="I17" s="927">
        <v>-8.3048790154861418</v>
      </c>
      <c r="J17" s="927">
        <v>0</v>
      </c>
      <c r="K17" s="927">
        <v>391</v>
      </c>
      <c r="L17" s="927">
        <v>231</v>
      </c>
      <c r="M17" s="927">
        <v>345.6</v>
      </c>
      <c r="N17" s="927">
        <v>737.5</v>
      </c>
      <c r="O17" s="927">
        <v>251</v>
      </c>
      <c r="P17" s="927">
        <v>369.4</v>
      </c>
      <c r="Q17" s="927">
        <v>398.4</v>
      </c>
    </row>
    <row r="18" spans="1:17" ht="15" customHeight="1">
      <c r="A18" s="930" t="s">
        <v>2035</v>
      </c>
      <c r="B18" s="927"/>
      <c r="C18" s="927"/>
      <c r="D18" s="927"/>
      <c r="E18" s="927"/>
      <c r="F18" s="927"/>
      <c r="G18" s="927"/>
      <c r="H18" s="927"/>
      <c r="I18" s="927"/>
      <c r="J18" s="927"/>
      <c r="K18" s="927"/>
      <c r="L18" s="927"/>
      <c r="M18" s="927"/>
      <c r="N18" s="927"/>
      <c r="O18" s="927"/>
      <c r="P18" s="927"/>
      <c r="Q18" s="927"/>
    </row>
    <row r="19" spans="1:17" ht="15" customHeight="1">
      <c r="A19" s="930" t="s">
        <v>2036</v>
      </c>
      <c r="B19" s="927">
        <v>15.66</v>
      </c>
      <c r="C19" s="927">
        <v>-350.61907600000001</v>
      </c>
      <c r="D19" s="927">
        <v>361.59659025000002</v>
      </c>
      <c r="E19" s="927">
        <v>212.7372</v>
      </c>
      <c r="F19" s="927">
        <v>430.44914</v>
      </c>
      <c r="G19" s="927">
        <v>224.88855999999998</v>
      </c>
      <c r="H19" s="927">
        <v>438.84365825999993</v>
      </c>
      <c r="I19" s="927">
        <v>443.97695250832493</v>
      </c>
      <c r="J19" s="927">
        <v>624.25364262623998</v>
      </c>
      <c r="K19" s="927">
        <v>-105</v>
      </c>
      <c r="L19" s="927">
        <v>-122.58666666666669</v>
      </c>
      <c r="M19" s="927">
        <v>-344.31</v>
      </c>
      <c r="N19" s="927">
        <v>-349.85</v>
      </c>
      <c r="O19" s="927">
        <v>-373.05</v>
      </c>
      <c r="P19" s="927">
        <v>-472.79999999999995</v>
      </c>
      <c r="Q19" s="927">
        <v>399.20000000000005</v>
      </c>
    </row>
    <row r="20" spans="1:17" ht="15" customHeight="1">
      <c r="A20" s="932" t="s">
        <v>2037</v>
      </c>
      <c r="B20" s="933">
        <v>23.2</v>
      </c>
      <c r="C20" s="933">
        <v>-381</v>
      </c>
      <c r="D20" s="933">
        <v>-43</v>
      </c>
      <c r="E20" s="933">
        <v>-207</v>
      </c>
      <c r="F20" s="933">
        <v>39</v>
      </c>
      <c r="G20" s="933">
        <v>-56</v>
      </c>
      <c r="H20" s="933">
        <v>-50</v>
      </c>
      <c r="I20" s="933">
        <v>-51</v>
      </c>
      <c r="J20" s="933">
        <v>92</v>
      </c>
      <c r="K20" s="933">
        <v>0</v>
      </c>
      <c r="L20" s="933">
        <v>43.273333333333298</v>
      </c>
      <c r="M20" s="933">
        <v>42.69</v>
      </c>
      <c r="N20" s="933">
        <v>49.650000000000006</v>
      </c>
      <c r="O20" s="933">
        <v>26.95</v>
      </c>
      <c r="P20" s="933">
        <v>72</v>
      </c>
      <c r="Q20" s="933">
        <v>22</v>
      </c>
    </row>
    <row r="21" spans="1:17" ht="15" customHeight="1">
      <c r="A21" s="932" t="s">
        <v>2038</v>
      </c>
      <c r="B21" s="933">
        <v>7.54</v>
      </c>
      <c r="C21" s="933">
        <v>30.82549599999998</v>
      </c>
      <c r="D21" s="933">
        <v>404.60651624999997</v>
      </c>
      <c r="E21" s="933">
        <v>419.59320000000002</v>
      </c>
      <c r="F21" s="933">
        <v>391.63872219999996</v>
      </c>
      <c r="G21" s="933">
        <v>281.32311999999996</v>
      </c>
      <c r="H21" s="933">
        <v>488.8498838999999</v>
      </c>
      <c r="I21" s="933">
        <v>494.59374603589492</v>
      </c>
      <c r="J21" s="933">
        <v>532.15581822624006</v>
      </c>
      <c r="K21" s="933">
        <v>105</v>
      </c>
      <c r="L21" s="933">
        <v>165.85999999999999</v>
      </c>
      <c r="M21" s="933">
        <v>387</v>
      </c>
      <c r="N21" s="933">
        <v>399.5</v>
      </c>
      <c r="O21" s="933">
        <v>400</v>
      </c>
      <c r="P21" s="933">
        <v>544.79999999999995</v>
      </c>
      <c r="Q21" s="933">
        <v>421.20000000000005</v>
      </c>
    </row>
    <row r="22" spans="1:17" ht="15" customHeight="1">
      <c r="A22" s="930" t="s">
        <v>2039</v>
      </c>
      <c r="B22" s="927">
        <v>-1.1999999999999957</v>
      </c>
      <c r="C22" s="927">
        <v>-62.6252</v>
      </c>
      <c r="D22" s="927">
        <v>-414.33485000000002</v>
      </c>
      <c r="E22" s="927">
        <v>-522.49392</v>
      </c>
      <c r="F22" s="927">
        <v>-467.82358919999996</v>
      </c>
      <c r="G22" s="927">
        <v>-426.81599999999997</v>
      </c>
      <c r="H22" s="927">
        <v>-559.53410940000015</v>
      </c>
      <c r="I22" s="927">
        <v>-413.14697999999993</v>
      </c>
      <c r="J22" s="927">
        <v>531.71424000000013</v>
      </c>
      <c r="K22" s="927">
        <v>-67</v>
      </c>
      <c r="L22" s="927">
        <v>-63.09</v>
      </c>
      <c r="M22" s="927">
        <v>-10</v>
      </c>
      <c r="N22" s="927">
        <v>-99.200000000000017</v>
      </c>
      <c r="O22" s="927">
        <v>-114.20000000000002</v>
      </c>
      <c r="P22" s="927">
        <v>-130.29999999999998</v>
      </c>
      <c r="Q22" s="927">
        <v>-122.79999999999998</v>
      </c>
    </row>
    <row r="23" spans="1:17" ht="15" customHeight="1">
      <c r="A23" s="932" t="s">
        <v>2040</v>
      </c>
      <c r="B23" s="933">
        <v>30.3</v>
      </c>
      <c r="C23" s="933">
        <v>-69</v>
      </c>
      <c r="D23" s="933">
        <v>-421</v>
      </c>
      <c r="E23" s="933">
        <v>-590</v>
      </c>
      <c r="F23" s="933">
        <v>-439</v>
      </c>
      <c r="G23" s="933">
        <v>-408</v>
      </c>
      <c r="H23" s="933">
        <v>-596</v>
      </c>
      <c r="I23" s="933">
        <v>-427</v>
      </c>
      <c r="J23" s="933">
        <v>568</v>
      </c>
      <c r="K23" s="933">
        <v>0</v>
      </c>
      <c r="L23" s="933">
        <v>0</v>
      </c>
      <c r="M23" s="933">
        <v>0</v>
      </c>
      <c r="N23" s="933">
        <v>0</v>
      </c>
      <c r="O23" s="933">
        <v>0</v>
      </c>
      <c r="P23" s="933">
        <v>0</v>
      </c>
      <c r="Q23" s="933">
        <v>145.70000000000002</v>
      </c>
    </row>
    <row r="24" spans="1:17" ht="15" customHeight="1">
      <c r="A24" s="932" t="s">
        <v>2041</v>
      </c>
      <c r="B24" s="933">
        <v>31.499999999999996</v>
      </c>
      <c r="C24" s="933">
        <v>6.0715999999999992</v>
      </c>
      <c r="D24" s="933">
        <v>7.1483500000000006</v>
      </c>
      <c r="E24" s="933">
        <v>67.025400000000005</v>
      </c>
      <c r="F24" s="933">
        <v>-29.2370804</v>
      </c>
      <c r="G24" s="933">
        <v>-18.376799999999992</v>
      </c>
      <c r="H24" s="933">
        <v>36.42029999999999</v>
      </c>
      <c r="I24" s="933">
        <v>13.748760000000003</v>
      </c>
      <c r="J24" s="933">
        <v>-36.560520000000004</v>
      </c>
      <c r="K24" s="933">
        <v>67</v>
      </c>
      <c r="L24" s="933">
        <v>63.09</v>
      </c>
      <c r="M24" s="933">
        <v>10</v>
      </c>
      <c r="N24" s="933">
        <v>99.200000000000017</v>
      </c>
      <c r="O24" s="933">
        <v>114.20000000000002</v>
      </c>
      <c r="P24" s="933">
        <v>130.29999999999998</v>
      </c>
      <c r="Q24" s="933">
        <v>268.5</v>
      </c>
    </row>
    <row r="25" spans="1:17" ht="15" customHeight="1">
      <c r="A25" s="930" t="s">
        <v>2042</v>
      </c>
      <c r="B25" s="927">
        <v>-382.25600000000003</v>
      </c>
      <c r="C25" s="927">
        <v>-100.84711320655508</v>
      </c>
      <c r="D25" s="927">
        <v>-157.89255071286399</v>
      </c>
      <c r="E25" s="927">
        <v>-73.357221600000003</v>
      </c>
      <c r="F25" s="927">
        <v>-198.73301800000002</v>
      </c>
      <c r="G25" s="927">
        <v>-169.00648960000007</v>
      </c>
      <c r="H25" s="927">
        <v>115.17941400000004</v>
      </c>
      <c r="I25" s="927">
        <v>-185.80325129999994</v>
      </c>
      <c r="J25" s="927">
        <v>-426.299058</v>
      </c>
      <c r="K25" s="927">
        <v>-205.46386250559999</v>
      </c>
      <c r="L25" s="927">
        <v>-605.35922314074583</v>
      </c>
      <c r="M25" s="927">
        <v>-1094.2900683877124</v>
      </c>
      <c r="N25" s="927">
        <v>-774.35459113821798</v>
      </c>
      <c r="O25" s="927">
        <v>-1905.079125608738</v>
      </c>
      <c r="P25" s="927">
        <v>-2003.8433692756316</v>
      </c>
      <c r="Q25" s="927">
        <v>-527.54074752167548</v>
      </c>
    </row>
    <row r="26" spans="1:17" ht="15" customHeight="1">
      <c r="A26" s="932" t="s">
        <v>2040</v>
      </c>
      <c r="B26" s="933">
        <v>88.497000000000014</v>
      </c>
      <c r="C26" s="933">
        <v>-153</v>
      </c>
      <c r="D26" s="933">
        <v>-222</v>
      </c>
      <c r="E26" s="933">
        <v>-222</v>
      </c>
      <c r="F26" s="933">
        <v>-114</v>
      </c>
      <c r="G26" s="933">
        <v>-357</v>
      </c>
      <c r="H26" s="933">
        <v>-108</v>
      </c>
      <c r="I26" s="933">
        <v>-167</v>
      </c>
      <c r="J26" s="933">
        <v>-356</v>
      </c>
      <c r="K26" s="933">
        <v>314.36692999000002</v>
      </c>
      <c r="L26" s="933">
        <v>84.56619776999986</v>
      </c>
      <c r="M26" s="933">
        <v>-48.595901249999997</v>
      </c>
      <c r="N26" s="933">
        <v>-2.8836069999844768E-2</v>
      </c>
      <c r="O26" s="933">
        <v>61.858432459999925</v>
      </c>
      <c r="P26" s="933">
        <v>-218.26022409999987</v>
      </c>
      <c r="Q26" s="933">
        <v>56.474916825167405</v>
      </c>
    </row>
    <row r="27" spans="1:17" ht="15" customHeight="1">
      <c r="A27" s="932" t="s">
        <v>2041</v>
      </c>
      <c r="B27" s="933">
        <v>470.75300000000004</v>
      </c>
      <c r="C27" s="933">
        <v>52.500935999999996</v>
      </c>
      <c r="D27" s="933">
        <v>63.739906419999983</v>
      </c>
      <c r="E27" s="933">
        <v>148.22205839999998</v>
      </c>
      <c r="F27" s="933">
        <v>-84.508747400000004</v>
      </c>
      <c r="G27" s="933">
        <v>187.54848319999996</v>
      </c>
      <c r="H27" s="933">
        <v>222.97816379999998</v>
      </c>
      <c r="I27" s="933">
        <v>-18.552680999999993</v>
      </c>
      <c r="J27" s="933">
        <v>-70.629109199999988</v>
      </c>
      <c r="K27" s="933">
        <v>519.83079249560001</v>
      </c>
      <c r="L27" s="933">
        <v>689.92542091074574</v>
      </c>
      <c r="M27" s="933">
        <v>1045.6941671377124</v>
      </c>
      <c r="N27" s="933">
        <v>774.32575506821809</v>
      </c>
      <c r="O27" s="933">
        <v>1966.9375580687379</v>
      </c>
      <c r="P27" s="933">
        <v>1785.5831451756317</v>
      </c>
      <c r="Q27" s="933">
        <v>584.01566434684287</v>
      </c>
    </row>
    <row r="28" spans="1:17" ht="15" customHeight="1">
      <c r="A28" s="930" t="s">
        <v>2043</v>
      </c>
      <c r="B28" s="927">
        <v>288</v>
      </c>
      <c r="C28" s="927">
        <v>-175.97319999999999</v>
      </c>
      <c r="D28" s="927">
        <v>-53.224299999999999</v>
      </c>
      <c r="E28" s="927">
        <v>-161.55048000000002</v>
      </c>
      <c r="F28" s="927">
        <v>69.09891999999985</v>
      </c>
      <c r="G28" s="927">
        <v>-1390.2345600000001</v>
      </c>
      <c r="H28" s="927">
        <v>-1766.0487599999994</v>
      </c>
      <c r="I28" s="927">
        <v>-1741.9711499999999</v>
      </c>
      <c r="J28" s="927">
        <v>-1099.9004400000001</v>
      </c>
      <c r="K28" s="927">
        <v>361.28</v>
      </c>
      <c r="L28" s="927">
        <v>4.4509510900000464</v>
      </c>
      <c r="M28" s="927">
        <v>-88.279910740000048</v>
      </c>
      <c r="N28" s="927">
        <v>115.15573912000005</v>
      </c>
      <c r="O28" s="927">
        <v>-113.17449621</v>
      </c>
      <c r="P28" s="927">
        <v>27.629493040000014</v>
      </c>
      <c r="Q28" s="927">
        <v>-45.886446685749974</v>
      </c>
    </row>
    <row r="29" spans="1:17" ht="15" customHeight="1">
      <c r="A29" s="935" t="s">
        <v>2044</v>
      </c>
      <c r="B29" s="933"/>
      <c r="C29" s="933">
        <v>-1242.4247999999998</v>
      </c>
      <c r="D29" s="933">
        <v>1779.9867000000002</v>
      </c>
      <c r="E29" s="933">
        <v>1259.1097583999999</v>
      </c>
      <c r="F29" s="933">
        <v>-128.59484</v>
      </c>
      <c r="G29" s="933">
        <v>-2077.0921600000001</v>
      </c>
      <c r="H29" s="933">
        <v>-2303.2955399999992</v>
      </c>
      <c r="I29" s="933">
        <v>-1732.8813300000004</v>
      </c>
      <c r="J29" s="933">
        <v>-1482.6124799999996</v>
      </c>
      <c r="K29" s="933">
        <v>0</v>
      </c>
      <c r="L29" s="933">
        <v>111.62600109000002</v>
      </c>
      <c r="M29" s="933">
        <v>-86.78828654000003</v>
      </c>
      <c r="N29" s="933">
        <v>224.55885932000001</v>
      </c>
      <c r="O29" s="933">
        <v>-113.17449621</v>
      </c>
      <c r="P29" s="933">
        <v>27.629493040000014</v>
      </c>
      <c r="Q29" s="933"/>
    </row>
    <row r="30" spans="1:17" ht="15" customHeight="1">
      <c r="A30" s="930" t="s">
        <v>2045</v>
      </c>
      <c r="B30" s="927">
        <v>290.22313512629711</v>
      </c>
      <c r="C30" s="927">
        <v>81.94694868761637</v>
      </c>
      <c r="D30" s="927">
        <v>60.827693013300561</v>
      </c>
      <c r="E30" s="927">
        <v>-64.663463116699702</v>
      </c>
      <c r="F30" s="927">
        <v>-153.32384792579219</v>
      </c>
      <c r="G30" s="927">
        <v>198.48123549182222</v>
      </c>
      <c r="H30" s="927">
        <v>-122.17324799931308</v>
      </c>
      <c r="I30" s="927">
        <v>-13.102221605815465</v>
      </c>
      <c r="J30" s="927">
        <v>-767.51644956081009</v>
      </c>
      <c r="K30" s="927">
        <v>-543.72932769841054</v>
      </c>
      <c r="L30" s="927">
        <v>884.28023780575722</v>
      </c>
      <c r="M30" s="927">
        <v>969.67568303578173</v>
      </c>
      <c r="N30" s="927">
        <v>885.27981212638451</v>
      </c>
      <c r="O30" s="927">
        <v>513.51283310749113</v>
      </c>
      <c r="P30" s="927">
        <v>-122.15729533906278</v>
      </c>
      <c r="Q30" s="927">
        <v>-138.64064917282167</v>
      </c>
    </row>
    <row r="32" spans="1:17" s="294" customFormat="1" ht="15" customHeight="1">
      <c r="A32" s="295" t="s">
        <v>2073</v>
      </c>
    </row>
    <row r="34" spans="2:17" ht="15" customHeight="1">
      <c r="B34" s="294"/>
      <c r="C34" s="294"/>
      <c r="D34" s="294"/>
      <c r="E34" s="294"/>
      <c r="F34" s="294"/>
      <c r="G34" s="294"/>
      <c r="H34" s="294"/>
      <c r="I34" s="294"/>
      <c r="J34" s="294"/>
      <c r="K34" s="294"/>
      <c r="L34" s="294"/>
      <c r="M34" s="294"/>
      <c r="N34" s="294"/>
      <c r="O34" s="294"/>
      <c r="P34" s="294"/>
      <c r="Q34" s="294"/>
    </row>
  </sheetData>
  <mergeCells count="1">
    <mergeCell ref="B2:Q2"/>
  </mergeCells>
  <hyperlinks>
    <hyperlink ref="S6" location="'Content Page'!A1" display="Back to Content Page"/>
  </hyperlinks>
  <pageMargins left="0.7" right="0.7" top="0.75" bottom="0.75" header="0.3" footer="0.3"/>
  <pageSetup orientation="portrait" r:id="rId1"/>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2"/>
  <sheetViews>
    <sheetView zoomScale="87" zoomScaleNormal="87" workbookViewId="0">
      <selection activeCell="A9" sqref="A9"/>
    </sheetView>
  </sheetViews>
  <sheetFormatPr defaultColWidth="9.1796875" defaultRowHeight="14"/>
  <cols>
    <col min="1" max="1" width="36.54296875" style="289" customWidth="1"/>
    <col min="2" max="17" width="11.7265625" style="289" customWidth="1"/>
    <col min="18" max="18" width="4.1796875" style="289" customWidth="1"/>
    <col min="19" max="19" width="15.1796875" style="289" customWidth="1"/>
    <col min="20" max="20" width="20.26953125" style="289" customWidth="1"/>
    <col min="21" max="21" width="21.81640625" style="289" customWidth="1"/>
    <col min="22" max="22" width="21.1796875" style="289" customWidth="1"/>
    <col min="23" max="16384" width="9.1796875" style="289"/>
  </cols>
  <sheetData>
    <row r="1" spans="1:19" ht="21" customHeight="1">
      <c r="A1" s="136" t="s">
        <v>2074</v>
      </c>
      <c r="B1" s="132"/>
      <c r="C1" s="132"/>
      <c r="D1" s="132"/>
      <c r="E1" s="132"/>
      <c r="F1" s="132"/>
      <c r="G1" s="132"/>
      <c r="H1" s="132"/>
      <c r="I1" s="132"/>
      <c r="J1" s="132"/>
      <c r="K1" s="132"/>
      <c r="L1" s="132"/>
      <c r="M1" s="132"/>
      <c r="N1" s="132"/>
      <c r="O1" s="132"/>
      <c r="P1" s="132"/>
      <c r="Q1" s="132"/>
    </row>
    <row r="2" spans="1:19" ht="25.5" customHeight="1">
      <c r="A2" s="965" t="s">
        <v>2075</v>
      </c>
      <c r="B2" s="966">
        <v>2000</v>
      </c>
      <c r="C2" s="966">
        <v>2001</v>
      </c>
      <c r="D2" s="966">
        <v>2002</v>
      </c>
      <c r="E2" s="966">
        <v>2003</v>
      </c>
      <c r="F2" s="966">
        <v>2004</v>
      </c>
      <c r="G2" s="966">
        <v>2005</v>
      </c>
      <c r="H2" s="966">
        <v>2006</v>
      </c>
      <c r="I2" s="966">
        <v>2007</v>
      </c>
      <c r="J2" s="966">
        <v>2008</v>
      </c>
      <c r="K2" s="966">
        <v>2009</v>
      </c>
      <c r="L2" s="966">
        <v>2010</v>
      </c>
      <c r="M2" s="966">
        <v>2011</v>
      </c>
      <c r="N2" s="966">
        <v>2012</v>
      </c>
      <c r="O2" s="966">
        <v>2013</v>
      </c>
      <c r="P2" s="966">
        <v>2014</v>
      </c>
      <c r="Q2" s="966">
        <v>2015</v>
      </c>
    </row>
    <row r="3" spans="1:19" ht="18" customHeight="1">
      <c r="A3" s="967" t="s">
        <v>2076</v>
      </c>
      <c r="B3" s="565">
        <v>7920.6729999999989</v>
      </c>
      <c r="C3" s="565">
        <v>6534.3157609999989</v>
      </c>
      <c r="D3" s="565">
        <v>8327.7767323900007</v>
      </c>
      <c r="E3" s="565">
        <v>9508.0585777999986</v>
      </c>
      <c r="F3" s="565">
        <v>13475.001373999999</v>
      </c>
      <c r="G3" s="565">
        <v>24109.412600079995</v>
      </c>
      <c r="H3" s="565">
        <v>31862.216864758</v>
      </c>
      <c r="I3" s="565">
        <v>44177.783071759972</v>
      </c>
      <c r="J3" s="565">
        <v>64700.50842084999</v>
      </c>
      <c r="K3" s="565">
        <v>40639.411731928478</v>
      </c>
      <c r="L3" s="565">
        <v>52628.789927900005</v>
      </c>
      <c r="M3" s="565">
        <v>66427.390220205169</v>
      </c>
      <c r="N3" s="565">
        <v>70863.076413193383</v>
      </c>
      <c r="O3" s="968">
        <v>67711.189657759198</v>
      </c>
      <c r="P3" s="565">
        <v>58672.369189892932</v>
      </c>
      <c r="Q3" s="565">
        <v>33047.778908790002</v>
      </c>
    </row>
    <row r="4" spans="1:19" ht="18" customHeight="1">
      <c r="A4" s="967" t="s">
        <v>2077</v>
      </c>
      <c r="B4" s="565">
        <v>3586.6218000000003</v>
      </c>
      <c r="C4" s="565">
        <v>3751.4347599999996</v>
      </c>
      <c r="D4" s="565">
        <v>4436.9397294993996</v>
      </c>
      <c r="E4" s="565">
        <v>6466.5429829599989</v>
      </c>
      <c r="F4" s="565">
        <v>6881.5057756080005</v>
      </c>
      <c r="G4" s="565">
        <v>9856.8204322769579</v>
      </c>
      <c r="H4" s="565">
        <v>10357.606496619719</v>
      </c>
      <c r="I4" s="565">
        <v>11094.843000000168</v>
      </c>
      <c r="J4" s="565">
        <v>16972.739995939897</v>
      </c>
      <c r="K4" s="565">
        <v>23573.398905005201</v>
      </c>
      <c r="L4" s="565">
        <v>18143.277594909887</v>
      </c>
      <c r="M4" s="565">
        <v>20791.169011410042</v>
      </c>
      <c r="N4" s="565">
        <v>28916.330939050076</v>
      </c>
      <c r="O4" s="565">
        <v>27689.446027770002</v>
      </c>
      <c r="P4" s="565">
        <v>28579.806676698481</v>
      </c>
      <c r="Q4" s="565">
        <v>16757.796536840066</v>
      </c>
      <c r="S4" s="287"/>
    </row>
    <row r="5" spans="1:19" ht="18" customHeight="1">
      <c r="A5" s="967" t="s">
        <v>2078</v>
      </c>
      <c r="B5" s="565">
        <v>11</v>
      </c>
      <c r="C5" s="565">
        <v>60.2</v>
      </c>
      <c r="D5" s="565">
        <v>74.8</v>
      </c>
      <c r="E5" s="565">
        <v>37</v>
      </c>
      <c r="F5" s="565">
        <v>165</v>
      </c>
      <c r="G5" s="565">
        <v>340.08306220999998</v>
      </c>
      <c r="H5" s="565">
        <v>543.09577719000004</v>
      </c>
      <c r="I5" s="565">
        <v>1805.0102228799999</v>
      </c>
      <c r="J5" s="565">
        <v>2503.3826172599997</v>
      </c>
      <c r="K5" s="565">
        <v>1422.0181714</v>
      </c>
      <c r="L5" s="565">
        <v>1709.76489943</v>
      </c>
      <c r="M5" s="565">
        <v>1699.9564800399999</v>
      </c>
      <c r="N5" s="565">
        <v>3002.7155094686077</v>
      </c>
      <c r="O5" s="968">
        <v>1756.0899899816352</v>
      </c>
      <c r="P5" s="565">
        <v>1952.8422866599999</v>
      </c>
      <c r="Q5" s="565">
        <v>1352.323383208</v>
      </c>
      <c r="S5" s="945" t="s">
        <v>13</v>
      </c>
    </row>
    <row r="6" spans="1:19" ht="18" customHeight="1">
      <c r="A6" s="967" t="s">
        <v>2079</v>
      </c>
      <c r="B6" s="577" t="s">
        <v>8</v>
      </c>
      <c r="C6" s="577" t="s">
        <v>8</v>
      </c>
      <c r="D6" s="577">
        <v>346.62834765999997</v>
      </c>
      <c r="E6" s="577">
        <v>739.62432095999998</v>
      </c>
      <c r="F6" s="577">
        <v>629.84336727269499</v>
      </c>
      <c r="G6" s="577">
        <v>141.9749037334698</v>
      </c>
      <c r="H6" s="577">
        <v>603.6335724999999</v>
      </c>
      <c r="I6" s="565">
        <v>689.64412520000064</v>
      </c>
      <c r="J6" s="565">
        <v>1252.4121839099998</v>
      </c>
      <c r="K6" s="565">
        <v>2355.2442242948664</v>
      </c>
      <c r="L6" s="565">
        <v>953.33126731000004</v>
      </c>
      <c r="M6" s="565">
        <v>1205.5195333799988</v>
      </c>
      <c r="N6" s="565">
        <v>1957.7786868299995</v>
      </c>
      <c r="O6" s="565">
        <v>2248.8002285499997</v>
      </c>
      <c r="P6" s="565">
        <v>1434.9621854099989</v>
      </c>
      <c r="Q6" s="565">
        <v>1017.6392383199999</v>
      </c>
      <c r="S6" s="287"/>
    </row>
    <row r="7" spans="1:19" ht="18" customHeight="1">
      <c r="A7" s="967" t="s">
        <v>2080</v>
      </c>
      <c r="B7" s="565">
        <v>7909.6729999999989</v>
      </c>
      <c r="C7" s="565">
        <v>6474.1157609999991</v>
      </c>
      <c r="D7" s="565">
        <v>8252.9767323900014</v>
      </c>
      <c r="E7" s="565">
        <v>9471.0585777999986</v>
      </c>
      <c r="F7" s="565">
        <v>13310.001373999999</v>
      </c>
      <c r="G7" s="565">
        <v>23769.329537869995</v>
      </c>
      <c r="H7" s="565">
        <v>31319.121087568001</v>
      </c>
      <c r="I7" s="565">
        <v>42372.772848879969</v>
      </c>
      <c r="J7" s="565">
        <v>62197.125803589988</v>
      </c>
      <c r="K7" s="565">
        <v>39217.393560528479</v>
      </c>
      <c r="L7" s="565">
        <v>50919.025028470001</v>
      </c>
      <c r="M7" s="565">
        <v>64727.433740165172</v>
      </c>
      <c r="N7" s="565">
        <v>67860.360903724781</v>
      </c>
      <c r="O7" s="565">
        <v>65955.099667777569</v>
      </c>
      <c r="P7" s="565">
        <v>56719.526903232931</v>
      </c>
      <c r="Q7" s="565">
        <v>31695.455525582001</v>
      </c>
    </row>
    <row r="8" spans="1:19" ht="18" customHeight="1">
      <c r="A8" s="967" t="s">
        <v>2081</v>
      </c>
      <c r="B8" s="565" t="s">
        <v>8</v>
      </c>
      <c r="C8" s="565" t="s">
        <v>8</v>
      </c>
      <c r="D8" s="565">
        <v>4090.3113818393995</v>
      </c>
      <c r="E8" s="565">
        <v>5726.9186619999991</v>
      </c>
      <c r="F8" s="565">
        <v>6251.6624083353054</v>
      </c>
      <c r="G8" s="565">
        <v>9714.8455285434884</v>
      </c>
      <c r="H8" s="565">
        <v>9753.9729241197201</v>
      </c>
      <c r="I8" s="565">
        <v>10405.198874800168</v>
      </c>
      <c r="J8" s="565">
        <v>15720.327812029896</v>
      </c>
      <c r="K8" s="565">
        <v>21218.154680710333</v>
      </c>
      <c r="L8" s="565">
        <v>17189.946327599886</v>
      </c>
      <c r="M8" s="565">
        <v>19585.649478030042</v>
      </c>
      <c r="N8" s="565">
        <v>26958.552252220077</v>
      </c>
      <c r="O8" s="565">
        <v>25440.645799220001</v>
      </c>
      <c r="P8" s="565">
        <v>27144.844491288481</v>
      </c>
      <c r="Q8" s="565">
        <v>15740.157298520066</v>
      </c>
    </row>
    <row r="9" spans="1:19" ht="7.5" customHeight="1">
      <c r="A9" s="967"/>
      <c r="B9" s="564"/>
      <c r="C9" s="564"/>
      <c r="D9" s="564"/>
      <c r="E9" s="564"/>
      <c r="F9" s="564"/>
      <c r="G9" s="564"/>
      <c r="H9" s="564"/>
      <c r="I9" s="564"/>
      <c r="J9" s="564"/>
      <c r="K9" s="564"/>
      <c r="L9" s="564"/>
      <c r="M9" s="564"/>
      <c r="N9" s="564"/>
      <c r="O9" s="564"/>
      <c r="P9" s="564"/>
      <c r="Q9" s="564"/>
    </row>
    <row r="10" spans="1:19" ht="18" customHeight="1">
      <c r="A10" s="969" t="s">
        <v>2082</v>
      </c>
      <c r="B10" s="897"/>
      <c r="C10" s="897"/>
      <c r="D10" s="897"/>
      <c r="E10" s="897"/>
      <c r="F10" s="897"/>
      <c r="G10" s="564"/>
      <c r="H10" s="564"/>
      <c r="I10" s="564"/>
      <c r="J10" s="564"/>
      <c r="K10" s="564"/>
      <c r="L10" s="564"/>
      <c r="M10" s="564"/>
      <c r="N10" s="564"/>
      <c r="O10" s="564"/>
      <c r="P10" s="564"/>
      <c r="Q10" s="564"/>
    </row>
    <row r="11" spans="1:19" ht="18" customHeight="1">
      <c r="A11" s="970" t="s">
        <v>14</v>
      </c>
      <c r="B11" s="971" t="s">
        <v>8</v>
      </c>
      <c r="C11" s="971" t="s">
        <v>8</v>
      </c>
      <c r="D11" s="971" t="s">
        <v>8</v>
      </c>
      <c r="E11" s="971" t="s">
        <v>8</v>
      </c>
      <c r="F11" s="971" t="s">
        <v>8</v>
      </c>
      <c r="G11" s="971" t="s">
        <v>8</v>
      </c>
      <c r="H11" s="971" t="s">
        <v>8</v>
      </c>
      <c r="I11" s="972">
        <v>0</v>
      </c>
      <c r="J11" s="972">
        <v>0</v>
      </c>
      <c r="K11" s="972">
        <v>0</v>
      </c>
      <c r="L11" s="972">
        <v>0</v>
      </c>
      <c r="M11" s="972">
        <v>0</v>
      </c>
      <c r="N11" s="972">
        <v>0</v>
      </c>
      <c r="O11" s="972">
        <v>0</v>
      </c>
      <c r="P11" s="972">
        <v>0</v>
      </c>
      <c r="Q11" s="972">
        <v>0</v>
      </c>
    </row>
    <row r="12" spans="1:19" ht="18" customHeight="1">
      <c r="A12" s="970" t="s">
        <v>2083</v>
      </c>
      <c r="B12" s="971" t="s">
        <v>8</v>
      </c>
      <c r="C12" s="971" t="s">
        <v>8</v>
      </c>
      <c r="D12" s="971" t="s">
        <v>8</v>
      </c>
      <c r="E12" s="971" t="s">
        <v>8</v>
      </c>
      <c r="F12" s="971" t="s">
        <v>8</v>
      </c>
      <c r="G12" s="971" t="s">
        <v>8</v>
      </c>
      <c r="H12" s="971" t="s">
        <v>8</v>
      </c>
      <c r="I12" s="972">
        <v>2.8887147799999999</v>
      </c>
      <c r="J12" s="972">
        <v>0</v>
      </c>
      <c r="K12" s="972">
        <v>0</v>
      </c>
      <c r="L12" s="972">
        <v>4.5992399100000005</v>
      </c>
      <c r="M12" s="972">
        <v>0</v>
      </c>
      <c r="N12" s="972">
        <v>0</v>
      </c>
      <c r="O12" s="972">
        <v>0</v>
      </c>
      <c r="P12" s="972">
        <v>0</v>
      </c>
      <c r="Q12" s="972">
        <v>0.56094093999999994</v>
      </c>
    </row>
    <row r="13" spans="1:19" ht="18" customHeight="1">
      <c r="A13" s="970" t="s">
        <v>12</v>
      </c>
      <c r="B13" s="971" t="s">
        <v>8</v>
      </c>
      <c r="C13" s="971" t="s">
        <v>8</v>
      </c>
      <c r="D13" s="971" t="s">
        <v>8</v>
      </c>
      <c r="E13" s="971" t="s">
        <v>8</v>
      </c>
      <c r="F13" s="971" t="s">
        <v>8</v>
      </c>
      <c r="G13" s="971" t="s">
        <v>8</v>
      </c>
      <c r="H13" s="971" t="s">
        <v>8</v>
      </c>
      <c r="I13" s="972">
        <v>0</v>
      </c>
      <c r="J13" s="972">
        <v>0</v>
      </c>
      <c r="K13" s="972">
        <v>0</v>
      </c>
      <c r="L13" s="972">
        <v>0</v>
      </c>
      <c r="M13" s="972">
        <v>0</v>
      </c>
      <c r="N13" s="972">
        <v>0</v>
      </c>
      <c r="O13" s="972">
        <v>0</v>
      </c>
      <c r="P13" s="972">
        <v>0</v>
      </c>
      <c r="Q13" s="972">
        <v>0</v>
      </c>
    </row>
    <row r="14" spans="1:19" ht="18" customHeight="1">
      <c r="A14" s="970" t="s">
        <v>11</v>
      </c>
      <c r="B14" s="971" t="s">
        <v>8</v>
      </c>
      <c r="C14" s="971" t="s">
        <v>8</v>
      </c>
      <c r="D14" s="971" t="s">
        <v>8</v>
      </c>
      <c r="E14" s="971" t="s">
        <v>8</v>
      </c>
      <c r="F14" s="971" t="s">
        <v>8</v>
      </c>
      <c r="G14" s="971" t="s">
        <v>8</v>
      </c>
      <c r="H14" s="971" t="s">
        <v>8</v>
      </c>
      <c r="I14" s="972">
        <v>0</v>
      </c>
      <c r="J14" s="972">
        <v>0</v>
      </c>
      <c r="K14" s="972">
        <v>0</v>
      </c>
      <c r="L14" s="972">
        <v>0</v>
      </c>
      <c r="M14" s="972">
        <v>0</v>
      </c>
      <c r="N14" s="972">
        <v>0</v>
      </c>
      <c r="O14" s="972">
        <v>0</v>
      </c>
      <c r="P14" s="972">
        <v>0</v>
      </c>
      <c r="Q14" s="972">
        <v>0</v>
      </c>
    </row>
    <row r="15" spans="1:19" ht="18" customHeight="1">
      <c r="A15" s="970" t="s">
        <v>10</v>
      </c>
      <c r="B15" s="971" t="s">
        <v>8</v>
      </c>
      <c r="C15" s="971" t="s">
        <v>8</v>
      </c>
      <c r="D15" s="971" t="s">
        <v>8</v>
      </c>
      <c r="E15" s="971" t="s">
        <v>8</v>
      </c>
      <c r="F15" s="971" t="s">
        <v>8</v>
      </c>
      <c r="G15" s="971" t="s">
        <v>8</v>
      </c>
      <c r="H15" s="971" t="s">
        <v>8</v>
      </c>
      <c r="I15" s="972">
        <v>0</v>
      </c>
      <c r="J15" s="972">
        <v>0</v>
      </c>
      <c r="K15" s="972">
        <v>0</v>
      </c>
      <c r="L15" s="972">
        <v>0</v>
      </c>
      <c r="M15" s="972">
        <v>0</v>
      </c>
      <c r="N15" s="972">
        <v>0</v>
      </c>
      <c r="O15" s="972">
        <v>0</v>
      </c>
      <c r="P15" s="972">
        <v>0</v>
      </c>
      <c r="Q15" s="972">
        <v>0</v>
      </c>
    </row>
    <row r="16" spans="1:19" ht="18" customHeight="1">
      <c r="A16" s="970" t="s">
        <v>9</v>
      </c>
      <c r="B16" s="971" t="s">
        <v>8</v>
      </c>
      <c r="C16" s="971" t="s">
        <v>8</v>
      </c>
      <c r="D16" s="971" t="s">
        <v>8</v>
      </c>
      <c r="E16" s="971" t="s">
        <v>8</v>
      </c>
      <c r="F16" s="971" t="s">
        <v>8</v>
      </c>
      <c r="G16" s="971" t="s">
        <v>8</v>
      </c>
      <c r="H16" s="971" t="s">
        <v>8</v>
      </c>
      <c r="I16" s="972">
        <v>0</v>
      </c>
      <c r="J16" s="972">
        <v>0</v>
      </c>
      <c r="K16" s="972">
        <v>0</v>
      </c>
      <c r="L16" s="972">
        <v>0</v>
      </c>
      <c r="M16" s="972">
        <v>0</v>
      </c>
      <c r="N16" s="972">
        <v>0</v>
      </c>
      <c r="O16" s="972">
        <v>0</v>
      </c>
      <c r="P16" s="972">
        <v>0</v>
      </c>
      <c r="Q16" s="972">
        <v>0</v>
      </c>
    </row>
    <row r="17" spans="1:17" ht="18" customHeight="1">
      <c r="A17" s="970" t="s">
        <v>7</v>
      </c>
      <c r="B17" s="971" t="s">
        <v>8</v>
      </c>
      <c r="C17" s="971" t="s">
        <v>8</v>
      </c>
      <c r="D17" s="971" t="s">
        <v>8</v>
      </c>
      <c r="E17" s="971" t="s">
        <v>8</v>
      </c>
      <c r="F17" s="971" t="s">
        <v>8</v>
      </c>
      <c r="G17" s="971" t="s">
        <v>8</v>
      </c>
      <c r="H17" s="971" t="s">
        <v>8</v>
      </c>
      <c r="I17" s="972">
        <v>0</v>
      </c>
      <c r="J17" s="972">
        <v>0</v>
      </c>
      <c r="K17" s="972">
        <v>0</v>
      </c>
      <c r="L17" s="972">
        <v>0</v>
      </c>
      <c r="M17" s="972">
        <v>0</v>
      </c>
      <c r="N17" s="972">
        <v>0</v>
      </c>
      <c r="O17" s="972">
        <v>0</v>
      </c>
      <c r="P17" s="972">
        <v>0</v>
      </c>
      <c r="Q17" s="972">
        <v>0</v>
      </c>
    </row>
    <row r="18" spans="1:17" ht="18" customHeight="1">
      <c r="A18" s="970" t="s">
        <v>32</v>
      </c>
      <c r="B18" s="971" t="s">
        <v>8</v>
      </c>
      <c r="C18" s="971" t="s">
        <v>8</v>
      </c>
      <c r="D18" s="971" t="s">
        <v>8</v>
      </c>
      <c r="E18" s="971" t="s">
        <v>8</v>
      </c>
      <c r="F18" s="971" t="s">
        <v>8</v>
      </c>
      <c r="G18" s="971" t="s">
        <v>8</v>
      </c>
      <c r="H18" s="971" t="s">
        <v>8</v>
      </c>
      <c r="I18" s="972">
        <v>0</v>
      </c>
      <c r="J18" s="972">
        <v>0</v>
      </c>
      <c r="K18" s="972">
        <v>0</v>
      </c>
      <c r="L18" s="972">
        <v>0</v>
      </c>
      <c r="M18" s="972">
        <v>2.3480875000000001</v>
      </c>
      <c r="N18" s="972">
        <v>1.4404201026075496</v>
      </c>
      <c r="O18" s="972">
        <v>2.4524602516353968</v>
      </c>
      <c r="P18" s="972">
        <v>1.60011747</v>
      </c>
      <c r="Q18" s="972">
        <v>2.1474240099999999</v>
      </c>
    </row>
    <row r="19" spans="1:17" ht="18" customHeight="1">
      <c r="A19" s="970" t="s">
        <v>5</v>
      </c>
      <c r="B19" s="971" t="s">
        <v>8</v>
      </c>
      <c r="C19" s="971" t="s">
        <v>8</v>
      </c>
      <c r="D19" s="971" t="s">
        <v>8</v>
      </c>
      <c r="E19" s="971" t="s">
        <v>8</v>
      </c>
      <c r="F19" s="971" t="s">
        <v>8</v>
      </c>
      <c r="G19" s="971" t="s">
        <v>8</v>
      </c>
      <c r="H19" s="971" t="s">
        <v>8</v>
      </c>
      <c r="I19" s="972">
        <v>0</v>
      </c>
      <c r="J19" s="972">
        <v>0</v>
      </c>
      <c r="K19" s="972">
        <v>0</v>
      </c>
      <c r="L19" s="972">
        <v>0</v>
      </c>
      <c r="M19" s="972">
        <v>0</v>
      </c>
      <c r="N19" s="972">
        <v>0</v>
      </c>
      <c r="O19" s="972">
        <v>0</v>
      </c>
      <c r="P19" s="972">
        <v>0</v>
      </c>
      <c r="Q19" s="972">
        <v>1.6104134999999999E-2</v>
      </c>
    </row>
    <row r="20" spans="1:17" ht="18" customHeight="1">
      <c r="A20" s="970" t="s">
        <v>4</v>
      </c>
      <c r="B20" s="971" t="s">
        <v>8</v>
      </c>
      <c r="C20" s="971" t="s">
        <v>8</v>
      </c>
      <c r="D20" s="971" t="s">
        <v>8</v>
      </c>
      <c r="E20" s="971" t="s">
        <v>8</v>
      </c>
      <c r="F20" s="971" t="s">
        <v>8</v>
      </c>
      <c r="G20" s="971" t="s">
        <v>8</v>
      </c>
      <c r="H20" s="971" t="s">
        <v>8</v>
      </c>
      <c r="I20" s="972">
        <v>1802.1215080999998</v>
      </c>
      <c r="J20" s="972">
        <v>2503.3826172599997</v>
      </c>
      <c r="K20" s="972">
        <v>1422.0181714</v>
      </c>
      <c r="L20" s="972">
        <v>1705.16565952</v>
      </c>
      <c r="M20" s="972">
        <v>1697.6083925400001</v>
      </c>
      <c r="N20" s="972">
        <v>3001.275089366</v>
      </c>
      <c r="O20" s="972">
        <v>1753.6375297299999</v>
      </c>
      <c r="P20" s="972">
        <v>1951.2421691899999</v>
      </c>
      <c r="Q20" s="972">
        <v>1349.598914123</v>
      </c>
    </row>
    <row r="21" spans="1:17" ht="18" customHeight="1">
      <c r="A21" s="970" t="s">
        <v>3</v>
      </c>
      <c r="B21" s="971" t="s">
        <v>8</v>
      </c>
      <c r="C21" s="971" t="s">
        <v>8</v>
      </c>
      <c r="D21" s="971" t="s">
        <v>8</v>
      </c>
      <c r="E21" s="971" t="s">
        <v>8</v>
      </c>
      <c r="F21" s="971" t="s">
        <v>8</v>
      </c>
      <c r="G21" s="971" t="s">
        <v>8</v>
      </c>
      <c r="H21" s="971" t="s">
        <v>8</v>
      </c>
      <c r="I21" s="972">
        <v>0</v>
      </c>
      <c r="J21" s="972">
        <v>0</v>
      </c>
      <c r="K21" s="972">
        <v>0</v>
      </c>
      <c r="L21" s="972">
        <v>0</v>
      </c>
      <c r="M21" s="972">
        <v>0</v>
      </c>
      <c r="N21" s="972">
        <v>0</v>
      </c>
      <c r="O21" s="972">
        <v>0</v>
      </c>
      <c r="P21" s="972">
        <v>0</v>
      </c>
      <c r="Q21" s="972">
        <v>0</v>
      </c>
    </row>
    <row r="22" spans="1:17" s="295" customFormat="1" ht="18" customHeight="1">
      <c r="A22" s="970" t="s">
        <v>2084</v>
      </c>
      <c r="B22" s="971" t="s">
        <v>8</v>
      </c>
      <c r="C22" s="971" t="s">
        <v>8</v>
      </c>
      <c r="D22" s="971" t="s">
        <v>8</v>
      </c>
      <c r="E22" s="971" t="s">
        <v>8</v>
      </c>
      <c r="F22" s="971" t="s">
        <v>8</v>
      </c>
      <c r="G22" s="971" t="s">
        <v>8</v>
      </c>
      <c r="H22" s="971" t="s">
        <v>8</v>
      </c>
      <c r="I22" s="972">
        <v>0</v>
      </c>
      <c r="J22" s="972">
        <v>0</v>
      </c>
      <c r="K22" s="972">
        <v>0</v>
      </c>
      <c r="L22" s="972">
        <v>0</v>
      </c>
      <c r="M22" s="972">
        <v>0</v>
      </c>
      <c r="N22" s="972">
        <v>0</v>
      </c>
      <c r="O22" s="972">
        <v>0</v>
      </c>
      <c r="P22" s="972">
        <v>0</v>
      </c>
      <c r="Q22" s="972">
        <v>0</v>
      </c>
    </row>
    <row r="23" spans="1:17" ht="18" customHeight="1">
      <c r="A23" s="970" t="s">
        <v>2</v>
      </c>
      <c r="B23" s="971" t="s">
        <v>8</v>
      </c>
      <c r="C23" s="971" t="s">
        <v>8</v>
      </c>
      <c r="D23" s="971" t="s">
        <v>8</v>
      </c>
      <c r="E23" s="971" t="s">
        <v>8</v>
      </c>
      <c r="F23" s="971" t="s">
        <v>8</v>
      </c>
      <c r="G23" s="971" t="s">
        <v>8</v>
      </c>
      <c r="H23" s="971" t="s">
        <v>8</v>
      </c>
      <c r="I23" s="972">
        <v>0</v>
      </c>
      <c r="J23" s="972">
        <v>0</v>
      </c>
      <c r="K23" s="972">
        <v>0</v>
      </c>
      <c r="L23" s="972">
        <v>0</v>
      </c>
      <c r="M23" s="972">
        <v>0</v>
      </c>
      <c r="N23" s="972">
        <v>0</v>
      </c>
      <c r="O23" s="972">
        <v>0</v>
      </c>
      <c r="P23" s="972">
        <v>0</v>
      </c>
      <c r="Q23" s="972">
        <v>0</v>
      </c>
    </row>
    <row r="24" spans="1:17" ht="18" customHeight="1">
      <c r="A24" s="970" t="s">
        <v>50</v>
      </c>
      <c r="B24" s="971" t="s">
        <v>8</v>
      </c>
      <c r="C24" s="971" t="s">
        <v>8</v>
      </c>
      <c r="D24" s="971" t="s">
        <v>8</v>
      </c>
      <c r="E24" s="971" t="s">
        <v>8</v>
      </c>
      <c r="F24" s="971" t="s">
        <v>8</v>
      </c>
      <c r="G24" s="971" t="s">
        <v>8</v>
      </c>
      <c r="H24" s="971" t="s">
        <v>8</v>
      </c>
      <c r="I24" s="972">
        <v>0</v>
      </c>
      <c r="J24" s="972">
        <v>0</v>
      </c>
      <c r="K24" s="972">
        <v>0</v>
      </c>
      <c r="L24" s="972">
        <v>0</v>
      </c>
      <c r="M24" s="972">
        <v>0</v>
      </c>
      <c r="N24" s="972">
        <v>0</v>
      </c>
      <c r="O24" s="972">
        <v>0</v>
      </c>
      <c r="P24" s="972">
        <v>0</v>
      </c>
      <c r="Q24" s="972">
        <v>0</v>
      </c>
    </row>
    <row r="25" spans="1:17" ht="10.5" customHeight="1">
      <c r="A25" s="967"/>
      <c r="B25" s="971"/>
      <c r="C25" s="971"/>
      <c r="D25" s="971"/>
      <c r="E25" s="971"/>
      <c r="F25" s="971"/>
      <c r="G25" s="972"/>
      <c r="H25" s="972"/>
      <c r="I25" s="972"/>
      <c r="J25" s="972"/>
      <c r="K25" s="972"/>
      <c r="L25" s="972"/>
      <c r="M25" s="972"/>
      <c r="N25" s="972"/>
      <c r="O25" s="972"/>
      <c r="P25" s="972"/>
      <c r="Q25" s="972"/>
    </row>
    <row r="26" spans="1:17" ht="18" customHeight="1">
      <c r="A26" s="969" t="s">
        <v>2085</v>
      </c>
      <c r="B26" s="971"/>
      <c r="C26" s="971"/>
      <c r="D26" s="971"/>
      <c r="E26" s="971"/>
      <c r="F26" s="971"/>
      <c r="G26" s="972"/>
      <c r="H26" s="972"/>
      <c r="I26" s="972"/>
      <c r="J26" s="972"/>
      <c r="K26" s="972"/>
      <c r="L26" s="972"/>
      <c r="M26" s="972"/>
      <c r="N26" s="972"/>
      <c r="O26" s="972"/>
      <c r="P26" s="972"/>
      <c r="Q26" s="972"/>
    </row>
    <row r="27" spans="1:17" ht="18" customHeight="1">
      <c r="A27" s="970" t="s">
        <v>14</v>
      </c>
      <c r="B27" s="971" t="s">
        <v>8</v>
      </c>
      <c r="C27" s="971" t="s">
        <v>8</v>
      </c>
      <c r="D27" s="971" t="s">
        <v>8</v>
      </c>
      <c r="E27" s="971" t="s">
        <v>8</v>
      </c>
      <c r="F27" s="971" t="s">
        <v>8</v>
      </c>
      <c r="G27" s="971" t="s">
        <v>8</v>
      </c>
      <c r="H27" s="971" t="s">
        <v>8</v>
      </c>
      <c r="I27" s="972">
        <v>3.8168941699999999</v>
      </c>
      <c r="J27" s="972">
        <v>3.11381854</v>
      </c>
      <c r="K27" s="972">
        <v>0.14430004999999999</v>
      </c>
      <c r="L27" s="972">
        <v>0.28954319000000001</v>
      </c>
      <c r="M27" s="972">
        <v>1.0707726599999994</v>
      </c>
      <c r="N27" s="972">
        <v>0.30430183999999999</v>
      </c>
      <c r="O27" s="972">
        <v>0.90187826999999998</v>
      </c>
      <c r="P27" s="972">
        <v>0.52422635153759345</v>
      </c>
      <c r="Q27" s="972">
        <v>0.84159207999999974</v>
      </c>
    </row>
    <row r="28" spans="1:17" ht="18" customHeight="1">
      <c r="A28" s="970" t="s">
        <v>2083</v>
      </c>
      <c r="B28" s="971" t="s">
        <v>8</v>
      </c>
      <c r="C28" s="971" t="s">
        <v>8</v>
      </c>
      <c r="D28" s="971" t="s">
        <v>8</v>
      </c>
      <c r="E28" s="971" t="s">
        <v>8</v>
      </c>
      <c r="F28" s="971" t="s">
        <v>8</v>
      </c>
      <c r="G28" s="971" t="s">
        <v>8</v>
      </c>
      <c r="H28" s="971" t="s">
        <v>8</v>
      </c>
      <c r="I28" s="972">
        <v>4.9643403200000034</v>
      </c>
      <c r="J28" s="972">
        <v>3.1910392999999995</v>
      </c>
      <c r="K28" s="972">
        <v>0.86147480000000043</v>
      </c>
      <c r="L28" s="972">
        <v>2.5632009099999991</v>
      </c>
      <c r="M28" s="972">
        <v>2.4988418599999989</v>
      </c>
      <c r="N28" s="972">
        <v>2.2120689300000009</v>
      </c>
      <c r="O28" s="972">
        <v>7.7704812200000015</v>
      </c>
      <c r="P28" s="972">
        <v>12.495839831602058</v>
      </c>
      <c r="Q28" s="972">
        <v>6.4982517399999962</v>
      </c>
    </row>
    <row r="29" spans="1:17" ht="18" customHeight="1">
      <c r="A29" s="970" t="s">
        <v>12</v>
      </c>
      <c r="B29" s="971" t="s">
        <v>8</v>
      </c>
      <c r="C29" s="971" t="s">
        <v>8</v>
      </c>
      <c r="D29" s="971" t="s">
        <v>8</v>
      </c>
      <c r="E29" s="971" t="s">
        <v>8</v>
      </c>
      <c r="F29" s="971" t="s">
        <v>8</v>
      </c>
      <c r="G29" s="971" t="s">
        <v>8</v>
      </c>
      <c r="H29" s="971" t="s">
        <v>8</v>
      </c>
      <c r="I29" s="972">
        <v>4.8131569999999999E-2</v>
      </c>
      <c r="J29" s="972">
        <v>7.4301299999999987E-2</v>
      </c>
      <c r="K29" s="972">
        <v>4.6190399999999996E-3</v>
      </c>
      <c r="L29" s="972">
        <v>0</v>
      </c>
      <c r="M29" s="972">
        <v>0.44367842000000002</v>
      </c>
      <c r="N29" s="972">
        <v>4.0168419999999996E-2</v>
      </c>
      <c r="O29" s="972">
        <v>1.527363E-2</v>
      </c>
      <c r="P29" s="972">
        <v>0</v>
      </c>
      <c r="Q29" s="972">
        <v>0</v>
      </c>
    </row>
    <row r="30" spans="1:17" ht="18" customHeight="1">
      <c r="A30" s="970" t="s">
        <v>11</v>
      </c>
      <c r="B30" s="971" t="s">
        <v>8</v>
      </c>
      <c r="C30" s="971" t="s">
        <v>8</v>
      </c>
      <c r="D30" s="971" t="s">
        <v>8</v>
      </c>
      <c r="E30" s="971" t="s">
        <v>8</v>
      </c>
      <c r="F30" s="971" t="s">
        <v>8</v>
      </c>
      <c r="G30" s="971" t="s">
        <v>8</v>
      </c>
      <c r="H30" s="971" t="s">
        <v>8</v>
      </c>
      <c r="I30" s="972">
        <v>5.8788999999999987E-2</v>
      </c>
      <c r="J30" s="972">
        <v>3.6442240000000001E-2</v>
      </c>
      <c r="K30" s="972">
        <v>0.24516294999999999</v>
      </c>
      <c r="L30" s="972">
        <v>8.1290040000000008E-2</v>
      </c>
      <c r="M30" s="972">
        <v>5.2618839999999993E-2</v>
      </c>
      <c r="N30" s="972">
        <v>0</v>
      </c>
      <c r="O30" s="972">
        <v>1.4450040000000001E-2</v>
      </c>
      <c r="P30" s="972">
        <v>4.3658644475983693E-2</v>
      </c>
      <c r="Q30" s="972">
        <v>0.18160675000000001</v>
      </c>
    </row>
    <row r="31" spans="1:17" ht="18" customHeight="1">
      <c r="A31" s="970" t="s">
        <v>10</v>
      </c>
      <c r="B31" s="971" t="s">
        <v>8</v>
      </c>
      <c r="C31" s="971" t="s">
        <v>8</v>
      </c>
      <c r="D31" s="971" t="s">
        <v>8</v>
      </c>
      <c r="E31" s="971" t="s">
        <v>8</v>
      </c>
      <c r="F31" s="971" t="s">
        <v>8</v>
      </c>
      <c r="G31" s="971" t="s">
        <v>8</v>
      </c>
      <c r="H31" s="971" t="s">
        <v>8</v>
      </c>
      <c r="I31" s="972">
        <v>1.75844E-2</v>
      </c>
      <c r="J31" s="972">
        <v>4.8204300000000005E-3</v>
      </c>
      <c r="K31" s="972">
        <v>1.5019899999999999E-3</v>
      </c>
      <c r="L31" s="972">
        <v>1.36264E-3</v>
      </c>
      <c r="M31" s="972">
        <v>4.0464E-2</v>
      </c>
      <c r="N31" s="972">
        <v>0.10669944000000001</v>
      </c>
      <c r="O31" s="972">
        <v>0</v>
      </c>
      <c r="P31" s="972">
        <v>1.7488288579925709E-2</v>
      </c>
      <c r="Q31" s="972">
        <v>7.9864099999999993E-3</v>
      </c>
    </row>
    <row r="32" spans="1:17" ht="18" customHeight="1">
      <c r="A32" s="970" t="s">
        <v>9</v>
      </c>
      <c r="B32" s="971" t="s">
        <v>8</v>
      </c>
      <c r="C32" s="971" t="s">
        <v>8</v>
      </c>
      <c r="D32" s="971" t="s">
        <v>8</v>
      </c>
      <c r="E32" s="971" t="s">
        <v>8</v>
      </c>
      <c r="F32" s="971" t="s">
        <v>8</v>
      </c>
      <c r="G32" s="971" t="s">
        <v>8</v>
      </c>
      <c r="H32" s="971" t="s">
        <v>8</v>
      </c>
      <c r="I32" s="972">
        <v>5.9244867299999946</v>
      </c>
      <c r="J32" s="972">
        <v>2.4574908099999995</v>
      </c>
      <c r="K32" s="972">
        <v>8.1537304800000019</v>
      </c>
      <c r="L32" s="972">
        <v>2.75911112</v>
      </c>
      <c r="M32" s="972">
        <v>0.57772637999999998</v>
      </c>
      <c r="N32" s="972">
        <v>0.84955599000000004</v>
      </c>
      <c r="O32" s="972">
        <v>1.7655270100000005</v>
      </c>
      <c r="P32" s="972">
        <v>4.8465069350887759</v>
      </c>
      <c r="Q32" s="972">
        <v>1.2035683399999999</v>
      </c>
    </row>
    <row r="33" spans="1:17" ht="18" customHeight="1">
      <c r="A33" s="970" t="s">
        <v>7</v>
      </c>
      <c r="B33" s="971" t="s">
        <v>8</v>
      </c>
      <c r="C33" s="971" t="s">
        <v>8</v>
      </c>
      <c r="D33" s="971" t="s">
        <v>8</v>
      </c>
      <c r="E33" s="971" t="s">
        <v>8</v>
      </c>
      <c r="F33" s="971" t="s">
        <v>8</v>
      </c>
      <c r="G33" s="971" t="s">
        <v>8</v>
      </c>
      <c r="H33" s="971" t="s">
        <v>8</v>
      </c>
      <c r="I33" s="972">
        <v>1.4242297599999993</v>
      </c>
      <c r="J33" s="972">
        <v>3.0500249799999999</v>
      </c>
      <c r="K33" s="972">
        <v>21.109619080000016</v>
      </c>
      <c r="L33" s="972">
        <v>4.2762559000000016</v>
      </c>
      <c r="M33" s="972">
        <v>5.0233483999999997</v>
      </c>
      <c r="N33" s="972">
        <v>7.0584558199999989</v>
      </c>
      <c r="O33" s="972">
        <v>4.08929191</v>
      </c>
      <c r="P33" s="972">
        <v>2.9847937071301369</v>
      </c>
      <c r="Q33" s="972">
        <v>3.0536962200000008</v>
      </c>
    </row>
    <row r="34" spans="1:17" ht="18" customHeight="1">
      <c r="A34" s="970" t="s">
        <v>32</v>
      </c>
      <c r="B34" s="971" t="s">
        <v>8</v>
      </c>
      <c r="C34" s="971" t="s">
        <v>8</v>
      </c>
      <c r="D34" s="971" t="s">
        <v>8</v>
      </c>
      <c r="E34" s="971" t="s">
        <v>8</v>
      </c>
      <c r="F34" s="971" t="s">
        <v>8</v>
      </c>
      <c r="G34" s="971" t="s">
        <v>8</v>
      </c>
      <c r="H34" s="971" t="s">
        <v>8</v>
      </c>
      <c r="I34" s="972">
        <v>91.431500670000048</v>
      </c>
      <c r="J34" s="972">
        <v>231.14361528000046</v>
      </c>
      <c r="K34" s="972">
        <v>823.13676825999949</v>
      </c>
      <c r="L34" s="972">
        <v>91.723435799999933</v>
      </c>
      <c r="M34" s="972">
        <v>186.5677384899995</v>
      </c>
      <c r="N34" s="972">
        <v>353.00508959000047</v>
      </c>
      <c r="O34" s="972">
        <v>334.60911899999962</v>
      </c>
      <c r="P34" s="972">
        <v>165.40241490327946</v>
      </c>
      <c r="Q34" s="972">
        <v>81.33321530000012</v>
      </c>
    </row>
    <row r="35" spans="1:17" ht="18" customHeight="1">
      <c r="A35" s="970" t="s">
        <v>5</v>
      </c>
      <c r="B35" s="971" t="s">
        <v>8</v>
      </c>
      <c r="C35" s="971" t="s">
        <v>8</v>
      </c>
      <c r="D35" s="971" t="s">
        <v>8</v>
      </c>
      <c r="E35" s="971" t="s">
        <v>8</v>
      </c>
      <c r="F35" s="971" t="s">
        <v>8</v>
      </c>
      <c r="G35" s="971" t="s">
        <v>8</v>
      </c>
      <c r="H35" s="971" t="s">
        <v>8</v>
      </c>
      <c r="I35" s="972">
        <v>0</v>
      </c>
      <c r="J35" s="972">
        <v>0</v>
      </c>
      <c r="K35" s="972">
        <v>0</v>
      </c>
      <c r="L35" s="972">
        <v>0</v>
      </c>
      <c r="M35" s="972">
        <v>0</v>
      </c>
      <c r="N35" s="972">
        <v>0</v>
      </c>
      <c r="O35" s="972">
        <v>0</v>
      </c>
      <c r="P35" s="972">
        <v>1.5948863934546813</v>
      </c>
      <c r="Q35" s="972">
        <v>0.53338782000000007</v>
      </c>
    </row>
    <row r="36" spans="1:17" ht="18" customHeight="1">
      <c r="A36" s="970" t="s">
        <v>4</v>
      </c>
      <c r="B36" s="971" t="s">
        <v>8</v>
      </c>
      <c r="C36" s="971" t="s">
        <v>8</v>
      </c>
      <c r="D36" s="971" t="s">
        <v>8</v>
      </c>
      <c r="E36" s="971" t="s">
        <v>8</v>
      </c>
      <c r="F36" s="971" t="s">
        <v>8</v>
      </c>
      <c r="G36" s="971" t="s">
        <v>8</v>
      </c>
      <c r="H36" s="971" t="s">
        <v>8</v>
      </c>
      <c r="I36" s="972">
        <v>557.34068226000068</v>
      </c>
      <c r="J36" s="972">
        <v>991.32829961999926</v>
      </c>
      <c r="K36" s="972">
        <v>1465.9022004948665</v>
      </c>
      <c r="L36" s="972">
        <v>843.14703901000007</v>
      </c>
      <c r="M36" s="972">
        <v>987.8678176199993</v>
      </c>
      <c r="N36" s="972">
        <v>1542.6058179099991</v>
      </c>
      <c r="O36" s="972">
        <v>1869.1645352600001</v>
      </c>
      <c r="P36" s="972">
        <v>1233.6588087399114</v>
      </c>
      <c r="Q36" s="972">
        <v>909.15659401999983</v>
      </c>
    </row>
    <row r="37" spans="1:17" ht="18" customHeight="1">
      <c r="A37" s="970" t="s">
        <v>3</v>
      </c>
      <c r="B37" s="971" t="s">
        <v>8</v>
      </c>
      <c r="C37" s="971" t="s">
        <v>8</v>
      </c>
      <c r="D37" s="971" t="s">
        <v>8</v>
      </c>
      <c r="E37" s="971" t="s">
        <v>8</v>
      </c>
      <c r="F37" s="971" t="s">
        <v>8</v>
      </c>
      <c r="G37" s="971" t="s">
        <v>8</v>
      </c>
      <c r="H37" s="971" t="s">
        <v>8</v>
      </c>
      <c r="I37" s="972">
        <v>22.748690469999971</v>
      </c>
      <c r="J37" s="972">
        <v>15.424573170000004</v>
      </c>
      <c r="K37" s="972">
        <v>34.056528519999979</v>
      </c>
      <c r="L37" s="972">
        <v>5.8652670399999947</v>
      </c>
      <c r="M37" s="972">
        <v>14.905687129999993</v>
      </c>
      <c r="N37" s="972">
        <v>40.509685230000031</v>
      </c>
      <c r="O37" s="972">
        <v>21.077109249999996</v>
      </c>
      <c r="P37" s="972">
        <v>6.2666017578286777</v>
      </c>
      <c r="Q37" s="972">
        <v>10.768316330000001</v>
      </c>
    </row>
    <row r="38" spans="1:17" ht="18" customHeight="1">
      <c r="A38" s="970" t="s">
        <v>2084</v>
      </c>
      <c r="B38" s="971" t="s">
        <v>8</v>
      </c>
      <c r="C38" s="971" t="s">
        <v>8</v>
      </c>
      <c r="D38" s="971" t="s">
        <v>8</v>
      </c>
      <c r="E38" s="971" t="s">
        <v>8</v>
      </c>
      <c r="F38" s="971" t="s">
        <v>8</v>
      </c>
      <c r="G38" s="971" t="s">
        <v>8</v>
      </c>
      <c r="H38" s="971" t="s">
        <v>8</v>
      </c>
      <c r="I38" s="972">
        <v>1.1577921499999999</v>
      </c>
      <c r="J38" s="972">
        <v>1.8557726499999996</v>
      </c>
      <c r="K38" s="972">
        <v>0.7973431900000002</v>
      </c>
      <c r="L38" s="972">
        <v>0.89377941000000005</v>
      </c>
      <c r="M38" s="972">
        <v>2.8653186000000002</v>
      </c>
      <c r="N38" s="972">
        <v>1.6986319199999997</v>
      </c>
      <c r="O38" s="972">
        <v>1.5483790800000004</v>
      </c>
      <c r="P38" s="972">
        <v>1.695012423380494</v>
      </c>
      <c r="Q38" s="972">
        <v>0.12692596999999997</v>
      </c>
    </row>
    <row r="39" spans="1:17" ht="18" customHeight="1">
      <c r="A39" s="970" t="s">
        <v>2</v>
      </c>
      <c r="B39" s="971" t="s">
        <v>8</v>
      </c>
      <c r="C39" s="971" t="s">
        <v>8</v>
      </c>
      <c r="D39" s="971" t="s">
        <v>8</v>
      </c>
      <c r="E39" s="971" t="s">
        <v>8</v>
      </c>
      <c r="F39" s="971" t="s">
        <v>8</v>
      </c>
      <c r="G39" s="971" t="s">
        <v>8</v>
      </c>
      <c r="H39" s="971" t="s">
        <v>8</v>
      </c>
      <c r="I39" s="972">
        <v>0.16551569999999999</v>
      </c>
      <c r="J39" s="972">
        <v>0.14570795</v>
      </c>
      <c r="K39" s="972">
        <v>0.29144833999999997</v>
      </c>
      <c r="L39" s="972">
        <v>1.0893135199999999</v>
      </c>
      <c r="M39" s="972">
        <v>2.2781658700000005</v>
      </c>
      <c r="N39" s="972">
        <v>6.4457347299999963</v>
      </c>
      <c r="O39" s="972">
        <v>6.2322156900000012</v>
      </c>
      <c r="P39" s="972">
        <v>5.1031746063696772</v>
      </c>
      <c r="Q39" s="972">
        <v>1.89213352</v>
      </c>
    </row>
    <row r="40" spans="1:17" ht="18" customHeight="1">
      <c r="A40" s="970" t="s">
        <v>50</v>
      </c>
      <c r="B40" s="971" t="s">
        <v>8</v>
      </c>
      <c r="C40" s="971" t="s">
        <v>8</v>
      </c>
      <c r="D40" s="971" t="s">
        <v>8</v>
      </c>
      <c r="E40" s="971" t="s">
        <v>8</v>
      </c>
      <c r="F40" s="971" t="s">
        <v>8</v>
      </c>
      <c r="G40" s="971" t="s">
        <v>8</v>
      </c>
      <c r="H40" s="971" t="s">
        <v>8</v>
      </c>
      <c r="I40" s="972">
        <v>0.54548799999999986</v>
      </c>
      <c r="J40" s="972">
        <v>0.58627763999999971</v>
      </c>
      <c r="K40" s="972">
        <v>0.53952709999999993</v>
      </c>
      <c r="L40" s="972">
        <v>0.64166873000000013</v>
      </c>
      <c r="M40" s="972">
        <v>1.3273551100000001</v>
      </c>
      <c r="N40" s="972">
        <v>2.9424770099999993</v>
      </c>
      <c r="O40" s="972">
        <v>1.6119681900000002</v>
      </c>
      <c r="P40" s="972">
        <v>0.32877282736006225</v>
      </c>
      <c r="Q40" s="972">
        <v>2.0419638199999999</v>
      </c>
    </row>
    <row r="42" spans="1:17">
      <c r="A42" s="912" t="s">
        <v>1930</v>
      </c>
    </row>
  </sheetData>
  <hyperlinks>
    <hyperlink ref="S5" location="'Content Page'!A1" display="Back to Content Page"/>
  </hyperlinks>
  <pageMargins left="0.7" right="0.7" top="0.75" bottom="0.75" header="0.3" footer="0.3"/>
  <pageSetup orientation="portrait" r:id="rId1"/>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2"/>
  <sheetViews>
    <sheetView zoomScale="87" zoomScaleNormal="87" workbookViewId="0">
      <selection activeCell="A9" sqref="A9"/>
    </sheetView>
  </sheetViews>
  <sheetFormatPr defaultColWidth="9.1796875" defaultRowHeight="18" customHeight="1"/>
  <cols>
    <col min="1" max="1" width="36.54296875" style="289" customWidth="1"/>
    <col min="2" max="17" width="11.7265625" style="289" customWidth="1"/>
    <col min="18" max="18" width="4.1796875" style="289" customWidth="1"/>
    <col min="19" max="19" width="15.1796875" style="289" customWidth="1"/>
    <col min="20" max="20" width="20.26953125" style="289" customWidth="1"/>
    <col min="21" max="21" width="21.81640625" style="289" customWidth="1"/>
    <col min="22" max="22" width="21.1796875" style="289" customWidth="1"/>
    <col min="23" max="16384" width="9.1796875" style="289"/>
  </cols>
  <sheetData>
    <row r="1" spans="1:19" ht="18" customHeight="1">
      <c r="A1" s="136" t="s">
        <v>2086</v>
      </c>
      <c r="B1" s="132"/>
      <c r="C1" s="132"/>
      <c r="D1" s="132"/>
      <c r="E1" s="132"/>
      <c r="F1" s="132"/>
      <c r="G1" s="132"/>
      <c r="H1" s="132"/>
      <c r="I1" s="132"/>
      <c r="J1" s="132"/>
      <c r="K1" s="132"/>
      <c r="L1" s="132"/>
      <c r="M1" s="132"/>
      <c r="N1" s="132"/>
      <c r="O1" s="132"/>
      <c r="P1" s="132"/>
      <c r="Q1" s="132"/>
    </row>
    <row r="2" spans="1:19" ht="18" customHeight="1">
      <c r="A2" s="965" t="s">
        <v>2075</v>
      </c>
      <c r="B2" s="966">
        <v>2000</v>
      </c>
      <c r="C2" s="966">
        <v>2001</v>
      </c>
      <c r="D2" s="966">
        <v>2002</v>
      </c>
      <c r="E2" s="966">
        <v>2003</v>
      </c>
      <c r="F2" s="966">
        <v>2004</v>
      </c>
      <c r="G2" s="966">
        <v>2005</v>
      </c>
      <c r="H2" s="966">
        <v>2006</v>
      </c>
      <c r="I2" s="966">
        <v>2007</v>
      </c>
      <c r="J2" s="966">
        <v>2008</v>
      </c>
      <c r="K2" s="966">
        <v>2009</v>
      </c>
      <c r="L2" s="966">
        <v>2010</v>
      </c>
      <c r="M2" s="966">
        <v>2011</v>
      </c>
      <c r="N2" s="966">
        <v>2012</v>
      </c>
      <c r="O2" s="966">
        <v>2013</v>
      </c>
      <c r="P2" s="966">
        <v>2014</v>
      </c>
      <c r="Q2" s="966">
        <v>2015</v>
      </c>
    </row>
    <row r="3" spans="1:19" ht="18" customHeight="1">
      <c r="A3" s="967" t="s">
        <v>2076</v>
      </c>
      <c r="B3" s="565">
        <v>2776.0363333459341</v>
      </c>
      <c r="C3" s="565">
        <v>2135.1162385865732</v>
      </c>
      <c r="D3" s="565">
        <v>1737.3136340309986</v>
      </c>
      <c r="E3" s="565">
        <v>2700.1924191892731</v>
      </c>
      <c r="F3" s="565">
        <v>3518.8345067611999</v>
      </c>
      <c r="G3" s="565">
        <v>4609.1527275248</v>
      </c>
      <c r="H3" s="565">
        <v>4218.9928204428006</v>
      </c>
      <c r="I3" s="565">
        <v>5281.2798294175209</v>
      </c>
      <c r="J3" s="565">
        <v>4391.8969706219996</v>
      </c>
      <c r="K3" s="565">
        <v>3634.1573959941002</v>
      </c>
      <c r="L3" s="565">
        <v>4944.1107006904085</v>
      </c>
      <c r="M3" s="565">
        <v>5319.8936827858224</v>
      </c>
      <c r="N3" s="565">
        <v>6042.4776624212</v>
      </c>
      <c r="O3" s="968">
        <v>7795.8731706313583</v>
      </c>
      <c r="P3" s="565">
        <v>8461.9532924367377</v>
      </c>
      <c r="Q3" s="565">
        <v>6219.7848846167581</v>
      </c>
    </row>
    <row r="4" spans="1:19" ht="18" customHeight="1">
      <c r="A4" s="967" t="s">
        <v>2077</v>
      </c>
      <c r="B4" s="565">
        <v>1999.0017931537755</v>
      </c>
      <c r="C4" s="565">
        <v>1764.4873451963329</v>
      </c>
      <c r="D4" s="565">
        <v>1985.4637097426069</v>
      </c>
      <c r="E4" s="565">
        <v>2536.3788596377917</v>
      </c>
      <c r="F4" s="565">
        <v>3526.2607120949783</v>
      </c>
      <c r="G4" s="565">
        <v>3346.3606514447197</v>
      </c>
      <c r="H4" s="565">
        <v>2959.290038409416</v>
      </c>
      <c r="I4" s="565">
        <v>4165.4194984075057</v>
      </c>
      <c r="J4" s="565">
        <v>4757.5613461423609</v>
      </c>
      <c r="K4" s="565">
        <v>5068.299206108949</v>
      </c>
      <c r="L4" s="565">
        <v>6015.7099669536674</v>
      </c>
      <c r="M4" s="565">
        <v>6648.8083447627196</v>
      </c>
      <c r="N4" s="565">
        <v>8174.3634711435761</v>
      </c>
      <c r="O4" s="565">
        <v>8243.6948044425953</v>
      </c>
      <c r="P4" s="565">
        <v>8038.4200654382512</v>
      </c>
      <c r="Q4" s="565">
        <v>7171.2176274034109</v>
      </c>
      <c r="S4" s="287"/>
    </row>
    <row r="5" spans="1:19" ht="18" customHeight="1">
      <c r="A5" s="967" t="s">
        <v>2078</v>
      </c>
      <c r="B5" s="565">
        <v>320.41058179338575</v>
      </c>
      <c r="C5" s="565">
        <v>254.64976410789956</v>
      </c>
      <c r="D5" s="565">
        <v>258.48839616076378</v>
      </c>
      <c r="E5" s="565">
        <v>351.10288495387556</v>
      </c>
      <c r="F5" s="565">
        <v>477.04343483500003</v>
      </c>
      <c r="G5" s="565">
        <v>610.34097551439993</v>
      </c>
      <c r="H5" s="565">
        <v>595.84820246699996</v>
      </c>
      <c r="I5" s="565">
        <v>826.17164048815187</v>
      </c>
      <c r="J5" s="565">
        <v>1250.8378923278001</v>
      </c>
      <c r="K5" s="565">
        <v>708.28553302550006</v>
      </c>
      <c r="L5" s="565">
        <v>871.72959702846902</v>
      </c>
      <c r="M5" s="565">
        <v>1108.322796383829</v>
      </c>
      <c r="N5" s="565">
        <v>1094.6933114363999</v>
      </c>
      <c r="O5" s="968">
        <v>2334.0900010035771</v>
      </c>
      <c r="P5" s="565">
        <v>2147.1765495085456</v>
      </c>
      <c r="Q5" s="565">
        <v>1833.7941480792008</v>
      </c>
      <c r="S5" s="945" t="s">
        <v>13</v>
      </c>
    </row>
    <row r="6" spans="1:19" ht="18" customHeight="1">
      <c r="A6" s="967" t="s">
        <v>2079</v>
      </c>
      <c r="B6" s="577">
        <v>1615.9611950649855</v>
      </c>
      <c r="C6" s="577">
        <v>1417.5907849043313</v>
      </c>
      <c r="D6" s="577">
        <v>1765.94618515305</v>
      </c>
      <c r="E6" s="577">
        <v>2171.1949100359438</v>
      </c>
      <c r="F6" s="577">
        <v>2765.9659005693879</v>
      </c>
      <c r="G6" s="577">
        <v>2848.154117877536</v>
      </c>
      <c r="H6" s="577">
        <v>2696.3797398992579</v>
      </c>
      <c r="I6" s="565">
        <v>3491.1873078042863</v>
      </c>
      <c r="J6" s="565">
        <v>4176.1002854409926</v>
      </c>
      <c r="K6" s="565">
        <v>3721.2693094720603</v>
      </c>
      <c r="L6" s="565">
        <v>4274.2654142200909</v>
      </c>
      <c r="M6" s="565">
        <v>5017.5519548069524</v>
      </c>
      <c r="N6" s="565">
        <v>5708.1536895109321</v>
      </c>
      <c r="O6" s="565">
        <v>6361.3457845721878</v>
      </c>
      <c r="P6" s="565">
        <v>6156.622197794657</v>
      </c>
      <c r="Q6" s="565">
        <v>5780.251504290798</v>
      </c>
      <c r="S6" s="287"/>
    </row>
    <row r="7" spans="1:19" ht="18" customHeight="1">
      <c r="A7" s="967" t="s">
        <v>2080</v>
      </c>
      <c r="B7" s="565">
        <v>2455.6257515525485</v>
      </c>
      <c r="C7" s="565">
        <v>1880.4664744786737</v>
      </c>
      <c r="D7" s="565">
        <v>1478.8252378702348</v>
      </c>
      <c r="E7" s="565">
        <v>2349.0895342353974</v>
      </c>
      <c r="F7" s="565">
        <v>3041.7910719261999</v>
      </c>
      <c r="G7" s="565">
        <v>3998.8117520104001</v>
      </c>
      <c r="H7" s="565">
        <v>3623.1446179758004</v>
      </c>
      <c r="I7" s="565">
        <v>4455.1081889293691</v>
      </c>
      <c r="J7" s="565">
        <v>3141.0590782941995</v>
      </c>
      <c r="K7" s="565">
        <v>2925.8718629686</v>
      </c>
      <c r="L7" s="565">
        <v>4072.3811036619395</v>
      </c>
      <c r="M7" s="565">
        <v>4211.5708864019934</v>
      </c>
      <c r="N7" s="565">
        <v>4947.7843509847999</v>
      </c>
      <c r="O7" s="565">
        <v>5461.7831696277808</v>
      </c>
      <c r="P7" s="565">
        <v>6314.7767429281921</v>
      </c>
      <c r="Q7" s="565">
        <v>4385.9907365375575</v>
      </c>
    </row>
    <row r="8" spans="1:19" ht="18" customHeight="1">
      <c r="A8" s="967" t="s">
        <v>2081</v>
      </c>
      <c r="B8" s="565">
        <v>383.04059808878992</v>
      </c>
      <c r="C8" s="565">
        <v>346.8965602920016</v>
      </c>
      <c r="D8" s="565">
        <v>219.51752458955684</v>
      </c>
      <c r="E8" s="565">
        <v>365.18394960184787</v>
      </c>
      <c r="F8" s="565">
        <v>760.29481152559038</v>
      </c>
      <c r="G8" s="565">
        <v>498.20653356718367</v>
      </c>
      <c r="H8" s="565">
        <v>262.9102985101581</v>
      </c>
      <c r="I8" s="565">
        <v>674.23219060321935</v>
      </c>
      <c r="J8" s="565">
        <v>581.4610607013683</v>
      </c>
      <c r="K8" s="565">
        <v>1347.0298966368887</v>
      </c>
      <c r="L8" s="565">
        <v>1741.4445527335765</v>
      </c>
      <c r="M8" s="565">
        <v>1631.2563899557672</v>
      </c>
      <c r="N8" s="565">
        <v>2466.2097816326441</v>
      </c>
      <c r="O8" s="565">
        <v>1882.3490198704076</v>
      </c>
      <c r="P8" s="565">
        <v>1881.7978676435941</v>
      </c>
      <c r="Q8" s="565">
        <v>1390.9661231126129</v>
      </c>
    </row>
    <row r="9" spans="1:19" ht="18" customHeight="1">
      <c r="A9" s="967"/>
      <c r="B9" s="972"/>
      <c r="C9" s="972"/>
      <c r="D9" s="972"/>
      <c r="E9" s="972"/>
      <c r="F9" s="972"/>
      <c r="G9" s="972"/>
      <c r="H9" s="972"/>
      <c r="I9" s="972"/>
      <c r="J9" s="972"/>
      <c r="K9" s="972"/>
      <c r="L9" s="972"/>
      <c r="M9" s="972"/>
      <c r="N9" s="972"/>
      <c r="O9" s="972"/>
      <c r="P9" s="972"/>
      <c r="Q9" s="972"/>
    </row>
    <row r="10" spans="1:19" ht="18" customHeight="1">
      <c r="A10" s="969" t="s">
        <v>2082</v>
      </c>
      <c r="B10" s="971"/>
      <c r="C10" s="971"/>
      <c r="D10" s="971"/>
      <c r="E10" s="971"/>
      <c r="F10" s="971"/>
      <c r="G10" s="972"/>
      <c r="H10" s="972"/>
      <c r="I10" s="972"/>
      <c r="J10" s="972"/>
      <c r="K10" s="972"/>
      <c r="L10" s="972"/>
      <c r="M10" s="972"/>
      <c r="N10" s="972"/>
      <c r="O10" s="972"/>
      <c r="P10" s="972"/>
      <c r="Q10" s="972"/>
    </row>
    <row r="11" spans="1:19" ht="18" customHeight="1">
      <c r="A11" s="970" t="s">
        <v>15</v>
      </c>
      <c r="B11" s="971">
        <v>1.0569377345992493E-2</v>
      </c>
      <c r="C11" s="971">
        <v>0.33201562363834419</v>
      </c>
      <c r="D11" s="971">
        <v>0.59703139938217586</v>
      </c>
      <c r="E11" s="971">
        <v>0.22029900360000002</v>
      </c>
      <c r="F11" s="971">
        <v>0.2428110014</v>
      </c>
      <c r="G11" s="972">
        <v>6.6151615088000009</v>
      </c>
      <c r="H11" s="972">
        <v>6.1652905481999998</v>
      </c>
      <c r="I11" s="972">
        <v>1.2669184232999999</v>
      </c>
      <c r="J11" s="972">
        <v>3.1979646566</v>
      </c>
      <c r="K11" s="972">
        <v>0.83031228800000012</v>
      </c>
      <c r="L11" s="972">
        <v>0.36478756619999997</v>
      </c>
      <c r="M11" s="972">
        <v>1.7308895345999999</v>
      </c>
      <c r="N11" s="972">
        <v>0.76405578479999992</v>
      </c>
      <c r="O11" s="972">
        <v>1.9769926727999998</v>
      </c>
      <c r="P11" s="972">
        <v>2.343891229</v>
      </c>
      <c r="Q11" s="972">
        <v>2.4750624989999999</v>
      </c>
    </row>
    <row r="12" spans="1:19" ht="18" customHeight="1">
      <c r="A12" s="970" t="s">
        <v>2083</v>
      </c>
      <c r="B12" s="971">
        <v>0.48733026827114151</v>
      </c>
      <c r="C12" s="971">
        <v>1.3192821568627451</v>
      </c>
      <c r="D12" s="971">
        <v>1.3772976235871353</v>
      </c>
      <c r="E12" s="971">
        <v>0.81358382091480008</v>
      </c>
      <c r="F12" s="971">
        <v>0.3516902422</v>
      </c>
      <c r="G12" s="972">
        <v>1.2054056456</v>
      </c>
      <c r="H12" s="972">
        <v>2.8662650394</v>
      </c>
      <c r="I12" s="972">
        <v>2.3487998768999998</v>
      </c>
      <c r="J12" s="972">
        <v>11.401796175699999</v>
      </c>
      <c r="K12" s="972">
        <v>11.225255368000001</v>
      </c>
      <c r="L12" s="972">
        <v>9.5738887049999999</v>
      </c>
      <c r="M12" s="972">
        <v>8.9956987191</v>
      </c>
      <c r="N12" s="972">
        <v>6.7999665563999994</v>
      </c>
      <c r="O12" s="972">
        <v>5.4960187679999999</v>
      </c>
      <c r="P12" s="972">
        <v>3.810751556</v>
      </c>
      <c r="Q12" s="972">
        <v>3.5219318560000001</v>
      </c>
    </row>
    <row r="13" spans="1:19" ht="18" customHeight="1">
      <c r="A13" s="970" t="s">
        <v>12</v>
      </c>
      <c r="B13" s="971">
        <v>0.35878800066239791</v>
      </c>
      <c r="C13" s="971">
        <v>0.10278709694989104</v>
      </c>
      <c r="D13" s="971">
        <v>0.1908481065</v>
      </c>
      <c r="E13" s="971">
        <v>0.17873230440000001</v>
      </c>
      <c r="F13" s="971">
        <v>0.1450189576</v>
      </c>
      <c r="G13" s="972">
        <v>0.12955643999999999</v>
      </c>
      <c r="H13" s="972">
        <v>0.14662055099999999</v>
      </c>
      <c r="I13" s="972">
        <v>0.14267254409999999</v>
      </c>
      <c r="J13" s="972">
        <v>0.97814147759999992</v>
      </c>
      <c r="K13" s="972">
        <v>0.42940495150000002</v>
      </c>
      <c r="L13" s="972">
        <v>0.70768502669999989</v>
      </c>
      <c r="M13" s="972">
        <v>0.98655632640000002</v>
      </c>
      <c r="N13" s="972">
        <v>1.291968819</v>
      </c>
      <c r="O13" s="972">
        <v>1.545235492</v>
      </c>
      <c r="P13" s="972">
        <v>3.6602917835</v>
      </c>
      <c r="Q13" s="972">
        <v>0.2030313155</v>
      </c>
    </row>
    <row r="14" spans="1:19" ht="18" customHeight="1">
      <c r="A14" s="970" t="s">
        <v>11</v>
      </c>
      <c r="B14" s="971">
        <v>0.46547996577610951</v>
      </c>
      <c r="C14" s="971">
        <v>0</v>
      </c>
      <c r="D14" s="971">
        <v>0</v>
      </c>
      <c r="E14" s="971">
        <v>1.23823596E-2</v>
      </c>
      <c r="F14" s="971">
        <v>0.11150214020000002</v>
      </c>
      <c r="G14" s="972">
        <v>8.9134000800000002E-2</v>
      </c>
      <c r="H14" s="972">
        <v>3.1693409999999998E-2</v>
      </c>
      <c r="I14" s="972">
        <v>1.0425599999999999E-5</v>
      </c>
      <c r="J14" s="972">
        <v>6.7936387399999992E-2</v>
      </c>
      <c r="K14" s="972">
        <v>2.20378465E-2</v>
      </c>
      <c r="L14" s="972">
        <v>1.5901035E-3</v>
      </c>
      <c r="M14" s="972">
        <v>0</v>
      </c>
      <c r="N14" s="972">
        <v>8.9959067999999982E-3</v>
      </c>
      <c r="O14" s="972">
        <v>0</v>
      </c>
      <c r="P14" s="972">
        <v>5.2375117999999998E-2</v>
      </c>
      <c r="Q14" s="972">
        <v>6.2776775000000003E-3</v>
      </c>
    </row>
    <row r="15" spans="1:19" ht="18" customHeight="1">
      <c r="A15" s="970" t="s">
        <v>10</v>
      </c>
      <c r="B15" s="971">
        <v>3.217138725988077</v>
      </c>
      <c r="C15" s="971">
        <v>1.3824063208060999</v>
      </c>
      <c r="D15" s="971">
        <v>0.85633800414737071</v>
      </c>
      <c r="E15" s="971">
        <v>0.71063776680000001</v>
      </c>
      <c r="F15" s="971">
        <v>1.3932450664</v>
      </c>
      <c r="G15" s="972">
        <v>0.57792012719999997</v>
      </c>
      <c r="H15" s="972">
        <v>0.78449205659999999</v>
      </c>
      <c r="I15" s="972">
        <v>0.62522877059999993</v>
      </c>
      <c r="J15" s="972">
        <v>1.9101414751999999</v>
      </c>
      <c r="K15" s="972">
        <v>2.2687303535000001</v>
      </c>
      <c r="L15" s="972">
        <v>2.6236274687999996</v>
      </c>
      <c r="M15" s="972">
        <v>2.4276736052999999</v>
      </c>
      <c r="N15" s="972">
        <v>1.7060292719999999</v>
      </c>
      <c r="O15" s="972">
        <v>1.73129358</v>
      </c>
      <c r="P15" s="972">
        <v>2.2918526180000001</v>
      </c>
      <c r="Q15" s="972">
        <v>1.5954386793000002</v>
      </c>
    </row>
    <row r="16" spans="1:19" ht="18" customHeight="1">
      <c r="A16" s="970" t="s">
        <v>9</v>
      </c>
      <c r="B16" s="971">
        <v>0.3411022775447119</v>
      </c>
      <c r="C16" s="971">
        <v>0.19193235021786487</v>
      </c>
      <c r="D16" s="971">
        <v>0.20902829863713029</v>
      </c>
      <c r="E16" s="971">
        <v>8.1081265200000002E-2</v>
      </c>
      <c r="F16" s="971">
        <v>0.36788175380000004</v>
      </c>
      <c r="G16" s="972">
        <v>4.3261030384000003</v>
      </c>
      <c r="H16" s="972">
        <v>1.0260945114</v>
      </c>
      <c r="I16" s="972">
        <v>0.50416067609999993</v>
      </c>
      <c r="J16" s="972">
        <v>2.0239410757999998</v>
      </c>
      <c r="K16" s="972">
        <v>0.13247421850000002</v>
      </c>
      <c r="L16" s="972">
        <v>6.54160773E-2</v>
      </c>
      <c r="M16" s="972">
        <v>0.34465639320000002</v>
      </c>
      <c r="N16" s="972">
        <v>2.4575479199999996E-2</v>
      </c>
      <c r="O16" s="972">
        <v>2.3673239200000001E-2</v>
      </c>
      <c r="P16" s="972">
        <v>6.9721284500000008E-2</v>
      </c>
      <c r="Q16" s="972">
        <v>5.1643799800000008E-2</v>
      </c>
    </row>
    <row r="17" spans="1:17" ht="18" customHeight="1">
      <c r="A17" s="970" t="s">
        <v>7</v>
      </c>
      <c r="B17" s="971">
        <v>0.87151676529035116</v>
      </c>
      <c r="C17" s="971">
        <v>0.18445126361655773</v>
      </c>
      <c r="D17" s="971">
        <v>7.1379009650743938E-2</v>
      </c>
      <c r="E17" s="971">
        <v>0.88720862880000007</v>
      </c>
      <c r="F17" s="971">
        <v>1.1188487309999999</v>
      </c>
      <c r="G17" s="972">
        <v>0.20786966719999997</v>
      </c>
      <c r="H17" s="972">
        <v>0.80730080759999989</v>
      </c>
      <c r="I17" s="972">
        <v>0.40465760939999995</v>
      </c>
      <c r="J17" s="972">
        <v>2.3454959394999997</v>
      </c>
      <c r="K17" s="972">
        <v>6.5317709564999999</v>
      </c>
      <c r="L17" s="972">
        <v>2.5749941642999996</v>
      </c>
      <c r="M17" s="972">
        <v>2.3926384178999998</v>
      </c>
      <c r="N17" s="972">
        <v>5.2311389885999997</v>
      </c>
      <c r="O17" s="972">
        <v>4.0848292784</v>
      </c>
      <c r="P17" s="972">
        <v>4.3810026960000004</v>
      </c>
      <c r="Q17" s="972">
        <v>2.7733616131000001</v>
      </c>
    </row>
    <row r="18" spans="1:17" ht="18" customHeight="1">
      <c r="A18" s="970" t="s">
        <v>32</v>
      </c>
      <c r="B18" s="971">
        <v>5.2068165632589984</v>
      </c>
      <c r="C18" s="971">
        <v>1.1007477723311545</v>
      </c>
      <c r="D18" s="971">
        <v>2.2093037129860553</v>
      </c>
      <c r="E18" s="971">
        <v>4.5499707084000001</v>
      </c>
      <c r="F18" s="971">
        <v>5.5614551718000005</v>
      </c>
      <c r="G18" s="972">
        <v>8.894166684</v>
      </c>
      <c r="H18" s="972">
        <v>11.678344322400001</v>
      </c>
      <c r="I18" s="972">
        <v>9.9304734320999994</v>
      </c>
      <c r="J18" s="972">
        <v>55.808806421899995</v>
      </c>
      <c r="K18" s="972">
        <v>17.986622011000001</v>
      </c>
      <c r="L18" s="972">
        <v>16.7274267399</v>
      </c>
      <c r="M18" s="972">
        <v>31.2147337257</v>
      </c>
      <c r="N18" s="972">
        <v>111.88064247839999</v>
      </c>
      <c r="O18" s="972">
        <v>923.46643086411279</v>
      </c>
      <c r="P18" s="972">
        <v>835.39672638861657</v>
      </c>
      <c r="Q18" s="972">
        <v>740.25101539127297</v>
      </c>
    </row>
    <row r="19" spans="1:17" ht="18" customHeight="1">
      <c r="A19" s="970" t="s">
        <v>5</v>
      </c>
      <c r="B19" s="971">
        <v>9.8777875910797079E-5</v>
      </c>
      <c r="C19" s="971">
        <v>2.5653622004357295E-3</v>
      </c>
      <c r="D19" s="971">
        <v>6.4984999999999999E-3</v>
      </c>
      <c r="E19" s="971">
        <v>0</v>
      </c>
      <c r="F19" s="971">
        <v>1.976084E-4</v>
      </c>
      <c r="G19" s="972">
        <v>6.1191779999999994E-2</v>
      </c>
      <c r="H19" s="972">
        <v>0</v>
      </c>
      <c r="I19" s="972">
        <v>0</v>
      </c>
      <c r="J19" s="972">
        <v>1.8268274500000001E-2</v>
      </c>
      <c r="K19" s="972">
        <v>3.5537648500000005E-2</v>
      </c>
      <c r="L19" s="972">
        <v>9.8691000000000001E-6</v>
      </c>
      <c r="M19" s="972">
        <v>6.2665985699999996E-2</v>
      </c>
      <c r="N19" s="972">
        <v>0</v>
      </c>
      <c r="O19" s="972">
        <v>1.898856E-4</v>
      </c>
      <c r="P19" s="972">
        <v>0.10795954049999999</v>
      </c>
      <c r="Q19" s="972">
        <v>7.2691499999999996E-4</v>
      </c>
    </row>
    <row r="20" spans="1:17" ht="18" customHeight="1">
      <c r="A20" s="970" t="s">
        <v>4</v>
      </c>
      <c r="B20" s="973">
        <v>187.94117588650914</v>
      </c>
      <c r="C20" s="973">
        <v>148.61909428104573</v>
      </c>
      <c r="D20" s="973">
        <v>164.02244102542602</v>
      </c>
      <c r="E20" s="971">
        <v>255.74771270880001</v>
      </c>
      <c r="F20" s="971">
        <v>329.85021057559999</v>
      </c>
      <c r="G20" s="972">
        <v>372.69404053440002</v>
      </c>
      <c r="H20" s="972">
        <v>303.54048559799998</v>
      </c>
      <c r="I20" s="972">
        <v>422.13004444285201</v>
      </c>
      <c r="J20" s="972">
        <v>910.98165559169991</v>
      </c>
      <c r="K20" s="972">
        <v>470.22079792250003</v>
      </c>
      <c r="L20" s="972">
        <v>620.25154667616903</v>
      </c>
      <c r="M20" s="972">
        <v>800.20922633712894</v>
      </c>
      <c r="N20" s="972">
        <v>792.93469927859996</v>
      </c>
      <c r="O20" s="972">
        <v>1217.6783104482647</v>
      </c>
      <c r="P20" s="972">
        <v>1135.2899965199285</v>
      </c>
      <c r="Q20" s="972">
        <v>980.59061564192791</v>
      </c>
    </row>
    <row r="21" spans="1:17" ht="18" customHeight="1">
      <c r="A21" s="970" t="s">
        <v>3</v>
      </c>
      <c r="B21" s="971">
        <v>0.39250987083241334</v>
      </c>
      <c r="C21" s="971">
        <v>0.20399225762527229</v>
      </c>
      <c r="D21" s="971">
        <v>0.11196028100499969</v>
      </c>
      <c r="E21" s="971">
        <v>0.46646352480000003</v>
      </c>
      <c r="F21" s="971">
        <v>0.26660979620000003</v>
      </c>
      <c r="G21" s="972">
        <v>0.37658469680000001</v>
      </c>
      <c r="H21" s="972">
        <v>0.49478914799999996</v>
      </c>
      <c r="I21" s="972">
        <v>1.1871746378999999</v>
      </c>
      <c r="J21" s="972">
        <v>1.2129367705</v>
      </c>
      <c r="K21" s="972">
        <v>1.5305651310000001</v>
      </c>
      <c r="L21" s="972">
        <v>1.1658389924999999</v>
      </c>
      <c r="M21" s="972">
        <v>4.3653024620999998</v>
      </c>
      <c r="N21" s="972">
        <v>1.4415590465999999</v>
      </c>
      <c r="O21" s="972">
        <v>1.0991486831999999</v>
      </c>
      <c r="P21" s="972">
        <v>1.4154935035</v>
      </c>
      <c r="Q21" s="972">
        <v>1.0311478173999999</v>
      </c>
    </row>
    <row r="22" spans="1:17" s="295" customFormat="1" ht="18" customHeight="1">
      <c r="A22" s="970" t="s">
        <v>2084</v>
      </c>
      <c r="B22" s="971">
        <v>1.8981791532347096</v>
      </c>
      <c r="C22" s="971">
        <v>2.0938061900871459</v>
      </c>
      <c r="D22" s="971">
        <v>0.70629490981094512</v>
      </c>
      <c r="E22" s="971">
        <v>0.57923979360000011</v>
      </c>
      <c r="F22" s="971">
        <v>0.96879886839999996</v>
      </c>
      <c r="G22" s="972">
        <v>0.87812610080000009</v>
      </c>
      <c r="H22" s="972">
        <v>0.81549063960000001</v>
      </c>
      <c r="I22" s="972">
        <v>0.45722771999999995</v>
      </c>
      <c r="J22" s="972">
        <v>2.3787655121999998</v>
      </c>
      <c r="K22" s="972">
        <v>0.87901043100000009</v>
      </c>
      <c r="L22" s="972">
        <v>3.1229500169999995</v>
      </c>
      <c r="M22" s="972">
        <v>4.2974566460999997</v>
      </c>
      <c r="N22" s="972">
        <v>8.5820326722000004</v>
      </c>
      <c r="O22" s="972">
        <v>1.4594349743999999</v>
      </c>
      <c r="P22" s="972">
        <v>2.8417611405000001</v>
      </c>
      <c r="Q22" s="972">
        <v>1.4539767676000002</v>
      </c>
    </row>
    <row r="23" spans="1:17" ht="18" customHeight="1">
      <c r="A23" s="970" t="s">
        <v>2</v>
      </c>
      <c r="B23" s="971">
        <v>12.4598270942813</v>
      </c>
      <c r="C23" s="971">
        <v>7.7193396241830055</v>
      </c>
      <c r="D23" s="971">
        <v>5.8149265721866463</v>
      </c>
      <c r="E23" s="971">
        <v>3.6079898101728003</v>
      </c>
      <c r="F23" s="971">
        <v>5.3132635027999999</v>
      </c>
      <c r="G23" s="972">
        <v>15.4500323848</v>
      </c>
      <c r="H23" s="972">
        <v>17.160615624599998</v>
      </c>
      <c r="I23" s="972">
        <v>10.1859542262</v>
      </c>
      <c r="J23" s="972">
        <v>43.267609022400002</v>
      </c>
      <c r="K23" s="972">
        <v>43.224528826000004</v>
      </c>
      <c r="L23" s="972">
        <v>38.699877853499999</v>
      </c>
      <c r="M23" s="972">
        <v>76.215312419400007</v>
      </c>
      <c r="N23" s="972">
        <v>49.420347847199999</v>
      </c>
      <c r="O23" s="972">
        <v>47.085421340800004</v>
      </c>
      <c r="P23" s="972">
        <v>46.802925124000005</v>
      </c>
      <c r="Q23" s="972">
        <v>43.552356925700003</v>
      </c>
    </row>
    <row r="24" spans="1:17" ht="18" customHeight="1">
      <c r="A24" s="970" t="s">
        <v>50</v>
      </c>
      <c r="B24" s="971">
        <v>109.09503212188122</v>
      </c>
      <c r="C24" s="971">
        <v>59.780906683006535</v>
      </c>
      <c r="D24" s="971">
        <v>67.177686181741961</v>
      </c>
      <c r="E24" s="971">
        <v>83.247583258787998</v>
      </c>
      <c r="F24" s="971">
        <v>131.3519014192</v>
      </c>
      <c r="G24" s="972">
        <v>198.83568290560001</v>
      </c>
      <c r="H24" s="972">
        <v>250.33072021019998</v>
      </c>
      <c r="I24" s="972">
        <v>376.98831770309994</v>
      </c>
      <c r="J24" s="972">
        <v>215.2444335468</v>
      </c>
      <c r="K24" s="972">
        <v>152.96848507300004</v>
      </c>
      <c r="L24" s="972">
        <v>175.84995776849996</v>
      </c>
      <c r="M24" s="972">
        <v>175.0799858112</v>
      </c>
      <c r="N24" s="972">
        <v>114.6072993066</v>
      </c>
      <c r="O24" s="972">
        <v>128.44302177679998</v>
      </c>
      <c r="P24" s="972">
        <v>108.71180100650001</v>
      </c>
      <c r="Q24" s="972">
        <v>56.287561180100006</v>
      </c>
    </row>
    <row r="25" spans="1:17" ht="18" customHeight="1">
      <c r="A25" s="967"/>
      <c r="B25" s="971"/>
      <c r="C25" s="971"/>
      <c r="D25" s="971"/>
      <c r="E25" s="971"/>
      <c r="F25" s="971"/>
      <c r="G25" s="972"/>
      <c r="H25" s="972"/>
      <c r="I25" s="972"/>
      <c r="J25" s="972"/>
      <c r="K25" s="972"/>
      <c r="L25" s="972"/>
      <c r="M25" s="972"/>
      <c r="N25" s="972"/>
      <c r="O25" s="972"/>
      <c r="P25" s="972"/>
      <c r="Q25" s="972"/>
    </row>
    <row r="26" spans="1:17" ht="18" customHeight="1">
      <c r="A26" s="969" t="s">
        <v>2085</v>
      </c>
      <c r="B26" s="971"/>
      <c r="C26" s="971"/>
      <c r="D26" s="971"/>
      <c r="E26" s="971"/>
      <c r="F26" s="971"/>
      <c r="G26" s="972"/>
      <c r="H26" s="972"/>
      <c r="I26" s="972"/>
      <c r="J26" s="972"/>
      <c r="K26" s="972"/>
      <c r="L26" s="972"/>
      <c r="M26" s="972"/>
      <c r="N26" s="972"/>
      <c r="O26" s="972"/>
      <c r="P26" s="972"/>
      <c r="Q26" s="972"/>
    </row>
    <row r="27" spans="1:17" ht="18" customHeight="1">
      <c r="A27" s="970" t="s">
        <v>15</v>
      </c>
      <c r="B27" s="971">
        <v>6.0438176197836178E-4</v>
      </c>
      <c r="C27" s="971">
        <v>9.7372984749455327E-2</v>
      </c>
      <c r="D27" s="971">
        <v>7.3661626592390719E-4</v>
      </c>
      <c r="E27" s="971">
        <v>3.3357760799999997E-2</v>
      </c>
      <c r="F27" s="971">
        <v>1.2462133199999999E-2</v>
      </c>
      <c r="G27" s="972">
        <v>5.0840503999999998E-3</v>
      </c>
      <c r="H27" s="972">
        <v>2.5053205799999999E-2</v>
      </c>
      <c r="I27" s="972">
        <v>0.30391894619999998</v>
      </c>
      <c r="J27" s="972">
        <v>0.7160636108220001</v>
      </c>
      <c r="K27" s="972">
        <v>0.47671168647000006</v>
      </c>
      <c r="L27" s="972">
        <v>0.15485162909999997</v>
      </c>
      <c r="M27" s="972">
        <v>5.7912905699999996E-2</v>
      </c>
      <c r="N27" s="972">
        <v>0</v>
      </c>
      <c r="O27" s="972">
        <v>2.60281544E-2</v>
      </c>
      <c r="P27" s="972">
        <v>0</v>
      </c>
      <c r="Q27" s="972">
        <v>8.1931133600000011E-2</v>
      </c>
    </row>
    <row r="28" spans="1:17" ht="18" customHeight="1">
      <c r="A28" s="970" t="s">
        <v>2083</v>
      </c>
      <c r="B28" s="971">
        <v>9.7447339368514016E-4</v>
      </c>
      <c r="C28" s="971">
        <v>3.5206835511982569E-3</v>
      </c>
      <c r="D28" s="971">
        <v>8.6883459298148738E-2</v>
      </c>
      <c r="E28" s="971">
        <v>2.5237446E-2</v>
      </c>
      <c r="F28" s="971">
        <v>1.7369052800000003E-2</v>
      </c>
      <c r="G28" s="972">
        <v>0.3683192864</v>
      </c>
      <c r="H28" s="972">
        <v>2.2110480000000002E-3</v>
      </c>
      <c r="I28" s="972">
        <v>2.3293070999999999E-2</v>
      </c>
      <c r="J28" s="972">
        <v>0.57062344149999999</v>
      </c>
      <c r="K28" s="972">
        <v>0.27653406699999999</v>
      </c>
      <c r="L28" s="972">
        <v>0.3580864473</v>
      </c>
      <c r="M28" s="972">
        <v>1.3705613270999999</v>
      </c>
      <c r="N28" s="972">
        <v>5.3067203999999993E-2</v>
      </c>
      <c r="O28" s="972">
        <v>0.19409681679999999</v>
      </c>
      <c r="P28" s="972">
        <v>2.3531183000000001E-2</v>
      </c>
      <c r="Q28" s="972">
        <v>9.6526400000000005E-3</v>
      </c>
    </row>
    <row r="29" spans="1:17" ht="18" customHeight="1">
      <c r="A29" s="970" t="s">
        <v>12</v>
      </c>
      <c r="B29" s="971">
        <v>1.2868097604327668</v>
      </c>
      <c r="C29" s="971">
        <v>0.32585744281045748</v>
      </c>
      <c r="D29" s="971">
        <v>1.3903982608243095</v>
      </c>
      <c r="E29" s="971">
        <v>0.15314056680000002</v>
      </c>
      <c r="F29" s="971">
        <v>7.5993447199999994E-2</v>
      </c>
      <c r="G29" s="972">
        <v>0.22677069999999996</v>
      </c>
      <c r="H29" s="972">
        <v>0.41926188359999994</v>
      </c>
      <c r="I29" s="972">
        <v>2.7996808499999998E-2</v>
      </c>
      <c r="J29" s="972">
        <v>3.3986360799999997E-2</v>
      </c>
      <c r="K29" s="972">
        <v>3.5091420500000005E-2</v>
      </c>
      <c r="L29" s="972">
        <v>8.3144663399999999E-2</v>
      </c>
      <c r="M29" s="972">
        <v>8.5350664403999996</v>
      </c>
      <c r="N29" s="972">
        <v>12.143666201399999</v>
      </c>
      <c r="O29" s="972">
        <v>7.7757107816</v>
      </c>
      <c r="P29" s="972">
        <v>0.3486878175</v>
      </c>
      <c r="Q29" s="972">
        <v>0.16124705450000001</v>
      </c>
    </row>
    <row r="30" spans="1:17" ht="18" customHeight="1">
      <c r="A30" s="970" t="s">
        <v>11</v>
      </c>
      <c r="B30" s="971">
        <v>2.1547750055199825E-2</v>
      </c>
      <c r="C30" s="971">
        <v>1.8209422657952066E-4</v>
      </c>
      <c r="D30" s="971">
        <v>2.1547750055199825E-2</v>
      </c>
      <c r="E30" s="971">
        <v>2.7378000000000001E-5</v>
      </c>
      <c r="F30" s="971">
        <v>2.6356820600000001E-2</v>
      </c>
      <c r="G30" s="972">
        <v>0</v>
      </c>
      <c r="H30" s="972">
        <v>7.210013999999999E-4</v>
      </c>
      <c r="I30" s="972">
        <v>8.5522499999999993E-5</v>
      </c>
      <c r="J30" s="972">
        <v>2.030875E-4</v>
      </c>
      <c r="K30" s="972">
        <v>7.9802735500000013E-2</v>
      </c>
      <c r="L30" s="972">
        <v>0.38179718099999993</v>
      </c>
      <c r="M30" s="972">
        <v>5.65262973E-2</v>
      </c>
      <c r="N30" s="972">
        <v>0.1820581164</v>
      </c>
      <c r="O30" s="972">
        <v>0.1357541384</v>
      </c>
      <c r="P30" s="972">
        <v>9.0445678000000002E-2</v>
      </c>
      <c r="Q30" s="972">
        <v>7.0834158000000003E-3</v>
      </c>
    </row>
    <row r="31" spans="1:17" ht="18" customHeight="1">
      <c r="A31" s="970" t="s">
        <v>10</v>
      </c>
      <c r="B31" s="971">
        <v>1.1548776617354826</v>
      </c>
      <c r="C31" s="971">
        <v>0.67555447440087135</v>
      </c>
      <c r="D31" s="971">
        <v>1.3552943763912262</v>
      </c>
      <c r="E31" s="971">
        <v>0.83081461320000005</v>
      </c>
      <c r="F31" s="971">
        <v>0.75306149820000001</v>
      </c>
      <c r="G31" s="972">
        <v>1.4959217104</v>
      </c>
      <c r="H31" s="972">
        <v>0.879529581</v>
      </c>
      <c r="I31" s="972">
        <v>0.91366879589999994</v>
      </c>
      <c r="J31" s="972">
        <v>2.3536021585999998</v>
      </c>
      <c r="K31" s="972">
        <v>1.3306381270000001</v>
      </c>
      <c r="L31" s="972">
        <v>1.0085688446999999</v>
      </c>
      <c r="M31" s="972">
        <v>1.5424340202</v>
      </c>
      <c r="N31" s="972">
        <v>2.9347347725999997</v>
      </c>
      <c r="O31" s="972">
        <v>6.1105778503999995</v>
      </c>
      <c r="P31" s="972">
        <v>2.7350220790000002</v>
      </c>
      <c r="Q31" s="972">
        <v>0.90186781430000007</v>
      </c>
    </row>
    <row r="32" spans="1:17" ht="18" customHeight="1">
      <c r="A32" s="970" t="s">
        <v>9</v>
      </c>
      <c r="B32" s="971">
        <v>1.0390638562596599</v>
      </c>
      <c r="C32" s="971">
        <v>0.60620959694989096</v>
      </c>
      <c r="D32" s="971">
        <v>1.3536980520912363</v>
      </c>
      <c r="E32" s="971">
        <v>3.1447873548</v>
      </c>
      <c r="F32" s="971">
        <v>3.2029833396000003</v>
      </c>
      <c r="G32" s="972">
        <v>8.3574813296000006</v>
      </c>
      <c r="H32" s="972">
        <v>5.1662412521999999</v>
      </c>
      <c r="I32" s="972">
        <v>1.4922848718000001</v>
      </c>
      <c r="J32" s="972">
        <v>2.8800705374</v>
      </c>
      <c r="K32" s="972">
        <v>7.4849912395000002</v>
      </c>
      <c r="L32" s="972">
        <v>4.3918970651400002</v>
      </c>
      <c r="M32" s="972">
        <v>3.9687695747999996</v>
      </c>
      <c r="N32" s="972">
        <v>5.0934281093999996</v>
      </c>
      <c r="O32" s="972">
        <v>20.5468929496</v>
      </c>
      <c r="P32" s="972">
        <v>8.0818026525000004</v>
      </c>
      <c r="Q32" s="972">
        <v>3.5447962503000001</v>
      </c>
    </row>
    <row r="33" spans="1:17" ht="18" customHeight="1">
      <c r="A33" s="970" t="s">
        <v>7</v>
      </c>
      <c r="B33" s="971">
        <v>5.1094627953190551E-2</v>
      </c>
      <c r="C33" s="971">
        <v>1.6728545751633985E-2</v>
      </c>
      <c r="D33" s="971">
        <v>0.59142285607197853</v>
      </c>
      <c r="E33" s="971">
        <v>0.87477191880000005</v>
      </c>
      <c r="F33" s="971">
        <v>2.3226639524000001</v>
      </c>
      <c r="G33" s="972">
        <v>0.73724401920000004</v>
      </c>
      <c r="H33" s="972">
        <v>8.2311643050000001</v>
      </c>
      <c r="I33" s="972">
        <v>3.0895027559999999</v>
      </c>
      <c r="J33" s="972">
        <v>0.7849971416</v>
      </c>
      <c r="K33" s="972">
        <v>4.7588223909999998</v>
      </c>
      <c r="L33" s="972">
        <v>8.6675286788999983</v>
      </c>
      <c r="M33" s="972">
        <v>37.9587205017</v>
      </c>
      <c r="N33" s="972">
        <v>20.641421015999999</v>
      </c>
      <c r="O33" s="972">
        <v>3.3078148999999999</v>
      </c>
      <c r="P33" s="972">
        <v>12.7791386535</v>
      </c>
      <c r="Q33" s="972">
        <v>44.685028164500004</v>
      </c>
    </row>
    <row r="34" spans="1:17" ht="18" customHeight="1">
      <c r="A34" s="970" t="s">
        <v>32</v>
      </c>
      <c r="B34" s="971">
        <v>6.2078357518215945</v>
      </c>
      <c r="C34" s="971">
        <v>6.0790481808278853</v>
      </c>
      <c r="D34" s="971">
        <v>7.9533389374730614</v>
      </c>
      <c r="E34" s="971">
        <v>10.971019035599999</v>
      </c>
      <c r="F34" s="971">
        <v>14.771123562337998</v>
      </c>
      <c r="G34" s="972">
        <v>16.972821026199998</v>
      </c>
      <c r="H34" s="972">
        <v>19.829169578399998</v>
      </c>
      <c r="I34" s="972">
        <v>24.8503912533</v>
      </c>
      <c r="J34" s="972">
        <v>29.322566694399999</v>
      </c>
      <c r="K34" s="972">
        <v>29.20788451512</v>
      </c>
      <c r="L34" s="972">
        <v>41.577390129299999</v>
      </c>
      <c r="M34" s="972">
        <v>62.2176776883</v>
      </c>
      <c r="N34" s="972">
        <v>455.89943304899998</v>
      </c>
      <c r="O34" s="972">
        <v>1099.4134280826272</v>
      </c>
      <c r="P34" s="972">
        <v>1006.17990618619</v>
      </c>
      <c r="Q34" s="972">
        <v>1123.6134821797377</v>
      </c>
    </row>
    <row r="35" spans="1:17" ht="18" customHeight="1">
      <c r="A35" s="970" t="s">
        <v>5</v>
      </c>
      <c r="B35" s="971">
        <v>4.3829609185250607E-3</v>
      </c>
      <c r="C35" s="971">
        <v>3.298774509803921E-4</v>
      </c>
      <c r="D35" s="971">
        <v>4.9878979705098806E-3</v>
      </c>
      <c r="E35" s="971">
        <v>4.4322751200000003E-2</v>
      </c>
      <c r="F35" s="971">
        <v>1.1075460000000001E-4</v>
      </c>
      <c r="G35" s="972">
        <v>2.942264E-4</v>
      </c>
      <c r="H35" s="972">
        <v>1.1034575999999999E-2</v>
      </c>
      <c r="I35" s="972">
        <v>3.5658809999999995E-4</v>
      </c>
      <c r="J35" s="972">
        <v>3.9494980000000002E-4</v>
      </c>
      <c r="K35" s="972">
        <v>2.0667550000000003E-4</v>
      </c>
      <c r="L35" s="972">
        <v>1.3579586999999998E-3</v>
      </c>
      <c r="M35" s="972">
        <v>1.1065580999999999E-3</v>
      </c>
      <c r="N35" s="972">
        <v>5.2152660000000001E-4</v>
      </c>
      <c r="O35" s="972">
        <v>6.2580000000000001E-5</v>
      </c>
      <c r="P35" s="972">
        <v>3.8746249999999999E-4</v>
      </c>
      <c r="Q35" s="972">
        <v>5.2106355099999994E-2</v>
      </c>
    </row>
    <row r="36" spans="1:17" ht="18" customHeight="1">
      <c r="A36" s="970" t="s">
        <v>4</v>
      </c>
      <c r="B36" s="971">
        <v>1538.9015083274455</v>
      </c>
      <c r="C36" s="971">
        <v>1344.6786700163395</v>
      </c>
      <c r="D36" s="971">
        <v>2022.8414128729548</v>
      </c>
      <c r="E36" s="971">
        <v>2112.836809897944</v>
      </c>
      <c r="F36" s="971">
        <v>2690.316407347294</v>
      </c>
      <c r="G36" s="972">
        <v>2763.8122339785359</v>
      </c>
      <c r="H36" s="972">
        <v>2607.4213462940579</v>
      </c>
      <c r="I36" s="972">
        <v>3400.7331935667867</v>
      </c>
      <c r="J36" s="972">
        <v>4081.8728220747889</v>
      </c>
      <c r="K36" s="972">
        <v>3622.5508607574707</v>
      </c>
      <c r="L36" s="972">
        <v>4158.9433665183114</v>
      </c>
      <c r="M36" s="972">
        <v>4831.5362056130525</v>
      </c>
      <c r="N36" s="972">
        <v>5137.8936101451718</v>
      </c>
      <c r="O36" s="972">
        <v>5161.8967047823608</v>
      </c>
      <c r="P36" s="972">
        <v>5065.897086122467</v>
      </c>
      <c r="Q36" s="972">
        <v>4530.4204585000607</v>
      </c>
    </row>
    <row r="37" spans="1:17" ht="18" customHeight="1">
      <c r="A37" s="970" t="s">
        <v>3</v>
      </c>
      <c r="B37" s="971">
        <v>1.4955809229410465E-2</v>
      </c>
      <c r="C37" s="971">
        <v>1.3182216775599128E-3</v>
      </c>
      <c r="D37" s="971">
        <v>1.5099118969787551E-2</v>
      </c>
      <c r="E37" s="971">
        <v>1.43057148</v>
      </c>
      <c r="F37" s="971">
        <v>0.2878162078</v>
      </c>
      <c r="G37" s="972">
        <v>0.21942412960000002</v>
      </c>
      <c r="H37" s="972">
        <v>0.58613539319999997</v>
      </c>
      <c r="I37" s="972">
        <v>1.3062362931</v>
      </c>
      <c r="J37" s="972">
        <v>1.9909246609</v>
      </c>
      <c r="K37" s="972">
        <v>3.7266342235000005</v>
      </c>
      <c r="L37" s="972">
        <v>5.7795822602999998</v>
      </c>
      <c r="M37" s="972">
        <v>2.1475795886999998</v>
      </c>
      <c r="N37" s="972">
        <v>5.3053468757999989</v>
      </c>
      <c r="O37" s="972">
        <v>3.9047308328000003</v>
      </c>
      <c r="P37" s="972">
        <v>1.0194333499999999</v>
      </c>
      <c r="Q37" s="972">
        <v>7.1949301983000007</v>
      </c>
    </row>
    <row r="38" spans="1:17" ht="18" customHeight="1">
      <c r="A38" s="970" t="s">
        <v>2084</v>
      </c>
      <c r="B38" s="971">
        <v>0.29761296754250383</v>
      </c>
      <c r="C38" s="971">
        <v>0.39849898692810448</v>
      </c>
      <c r="D38" s="971">
        <v>0.42435415421800532</v>
      </c>
      <c r="E38" s="971">
        <v>0.2394721212</v>
      </c>
      <c r="F38" s="971">
        <v>0.63615713699999998</v>
      </c>
      <c r="G38" s="972">
        <v>0.63142032720000008</v>
      </c>
      <c r="H38" s="972">
        <v>0.16763790539999998</v>
      </c>
      <c r="I38" s="972">
        <v>0.296709318</v>
      </c>
      <c r="J38" s="972">
        <v>0.21133610189999999</v>
      </c>
      <c r="K38" s="972">
        <v>2.8463848635</v>
      </c>
      <c r="L38" s="972">
        <v>0.16961919059999997</v>
      </c>
      <c r="M38" s="972">
        <v>0.33294562560000002</v>
      </c>
      <c r="N38" s="972">
        <v>0.38931507359999995</v>
      </c>
      <c r="O38" s="972">
        <v>0.36264454400000001</v>
      </c>
      <c r="P38" s="972">
        <v>4.3621424710000003</v>
      </c>
      <c r="Q38" s="972">
        <v>0.32648818549999997</v>
      </c>
    </row>
    <row r="39" spans="1:17" ht="18" customHeight="1">
      <c r="A39" s="970" t="s">
        <v>2</v>
      </c>
      <c r="B39" s="971">
        <v>72.465915454846552</v>
      </c>
      <c r="C39" s="971">
        <v>53.127872205882348</v>
      </c>
      <c r="D39" s="971">
        <v>88.577091871327497</v>
      </c>
      <c r="E39" s="971">
        <v>2.2081243236000003</v>
      </c>
      <c r="F39" s="971">
        <v>2.7540924191440004</v>
      </c>
      <c r="G39" s="972">
        <v>4.3548500839999997</v>
      </c>
      <c r="H39" s="972">
        <v>5.9089236653999997</v>
      </c>
      <c r="I39" s="972">
        <v>6.3386343171000004</v>
      </c>
      <c r="J39" s="972">
        <v>7.7675144939000003</v>
      </c>
      <c r="K39" s="972">
        <v>10.169498325500001</v>
      </c>
      <c r="L39" s="972">
        <v>14.671341752099998</v>
      </c>
      <c r="M39" s="972">
        <v>19.2878164386</v>
      </c>
      <c r="N39" s="972">
        <v>24.608880160199998</v>
      </c>
      <c r="O39" s="972">
        <v>19.918845076</v>
      </c>
      <c r="P39" s="972">
        <v>32.067766946500001</v>
      </c>
      <c r="Q39" s="972">
        <v>37.876661374299999</v>
      </c>
    </row>
    <row r="40" spans="1:17" ht="18" customHeight="1">
      <c r="A40" s="970" t="s">
        <v>50</v>
      </c>
      <c r="B40" s="971">
        <v>1.558887273128726</v>
      </c>
      <c r="C40" s="971">
        <v>2.4788967184095858</v>
      </c>
      <c r="D40" s="971">
        <v>2.0237301268724766</v>
      </c>
      <c r="E40" s="971">
        <v>38.402453388000005</v>
      </c>
      <c r="F40" s="971">
        <v>50.789302897212004</v>
      </c>
      <c r="G40" s="972">
        <v>50.972253009600003</v>
      </c>
      <c r="H40" s="972">
        <v>47.7313102098</v>
      </c>
      <c r="I40" s="972">
        <v>51.811035695999998</v>
      </c>
      <c r="J40" s="972">
        <v>47.595180127082003</v>
      </c>
      <c r="K40" s="972">
        <v>38.325248444500005</v>
      </c>
      <c r="L40" s="972">
        <v>38.076881901239993</v>
      </c>
      <c r="M40" s="972">
        <v>48.538632227400001</v>
      </c>
      <c r="N40" s="972">
        <v>43.008207260759988</v>
      </c>
      <c r="O40" s="972">
        <v>37.752493083200001</v>
      </c>
      <c r="P40" s="972">
        <v>23.036847192500002</v>
      </c>
      <c r="Q40" s="972">
        <v>31.375771024800002</v>
      </c>
    </row>
    <row r="42" spans="1:17" ht="18" customHeight="1">
      <c r="A42" s="920" t="s">
        <v>2087</v>
      </c>
    </row>
  </sheetData>
  <hyperlinks>
    <hyperlink ref="S5" location="'Content Page'!A1" display="Back to Content Page"/>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64"/>
  <sheetViews>
    <sheetView topLeftCell="I1" workbookViewId="0">
      <selection activeCell="V5" sqref="V5"/>
    </sheetView>
  </sheetViews>
  <sheetFormatPr defaultRowHeight="14.5"/>
  <cols>
    <col min="1" max="1" width="33.81640625" customWidth="1"/>
    <col min="2" max="2" width="9" customWidth="1"/>
    <col min="3" max="17" width="7" customWidth="1"/>
    <col min="18" max="18" width="7" style="499" customWidth="1"/>
    <col min="19" max="21" width="9.1796875" style="499"/>
  </cols>
  <sheetData>
    <row r="1" spans="1:22">
      <c r="A1" s="324" t="s">
        <v>1478</v>
      </c>
      <c r="B1" s="96"/>
      <c r="C1" s="96"/>
      <c r="D1" s="96"/>
      <c r="E1" s="96"/>
      <c r="F1" s="96"/>
      <c r="G1" s="96"/>
      <c r="H1" s="96"/>
      <c r="I1" s="96"/>
      <c r="J1" s="57"/>
      <c r="K1" s="57"/>
      <c r="L1" s="57"/>
      <c r="M1" s="57"/>
      <c r="N1" s="57"/>
      <c r="O1" s="57"/>
      <c r="P1" s="57"/>
    </row>
    <row r="2" spans="1:22">
      <c r="A2" s="96"/>
      <c r="B2" s="96"/>
      <c r="C2" s="96"/>
      <c r="D2" s="96"/>
      <c r="E2" s="96"/>
      <c r="F2" s="96"/>
      <c r="G2" s="96"/>
      <c r="H2" s="96"/>
      <c r="I2" s="96"/>
      <c r="J2" s="57"/>
      <c r="K2" s="57"/>
      <c r="L2" s="57"/>
      <c r="M2" s="57"/>
      <c r="N2" s="57"/>
      <c r="O2" s="57"/>
      <c r="P2" s="57"/>
    </row>
    <row r="3" spans="1:22">
      <c r="A3" s="740" t="s">
        <v>16</v>
      </c>
      <c r="B3" s="740" t="s">
        <v>57</v>
      </c>
      <c r="C3" s="4">
        <v>2000</v>
      </c>
      <c r="D3" s="741">
        <v>2001</v>
      </c>
      <c r="E3" s="741">
        <v>2002</v>
      </c>
      <c r="F3" s="741">
        <v>2003</v>
      </c>
      <c r="G3" s="741">
        <v>2004</v>
      </c>
      <c r="H3" s="741">
        <v>2005</v>
      </c>
      <c r="I3" s="741">
        <v>2006</v>
      </c>
      <c r="J3" s="741">
        <v>2007</v>
      </c>
      <c r="K3" s="741">
        <v>2008</v>
      </c>
      <c r="L3" s="741">
        <v>2009</v>
      </c>
      <c r="M3" s="741">
        <v>2010</v>
      </c>
      <c r="N3" s="741">
        <v>2011</v>
      </c>
      <c r="O3" s="741">
        <v>2012</v>
      </c>
      <c r="P3" s="75">
        <v>2013</v>
      </c>
      <c r="Q3" s="75">
        <v>2014</v>
      </c>
      <c r="R3" s="75">
        <v>2015</v>
      </c>
    </row>
    <row r="4" spans="1:22">
      <c r="A4" s="1080" t="s">
        <v>15</v>
      </c>
      <c r="B4" s="284" t="s">
        <v>55</v>
      </c>
      <c r="C4" s="578" t="s">
        <v>429</v>
      </c>
      <c r="D4" s="578">
        <v>53.8</v>
      </c>
      <c r="E4" s="578">
        <v>53.8</v>
      </c>
      <c r="F4" s="578" t="s">
        <v>429</v>
      </c>
      <c r="G4" s="578" t="s">
        <v>429</v>
      </c>
      <c r="H4" s="578" t="s">
        <v>429</v>
      </c>
      <c r="I4" s="578">
        <v>46.3</v>
      </c>
      <c r="J4" s="578" t="s">
        <v>429</v>
      </c>
      <c r="K4" s="578">
        <v>51.9</v>
      </c>
      <c r="L4" s="578">
        <v>51.9</v>
      </c>
      <c r="M4" s="578">
        <v>51.9</v>
      </c>
      <c r="N4" s="578">
        <v>56.6</v>
      </c>
      <c r="O4" s="578">
        <v>56.6</v>
      </c>
      <c r="P4" s="578">
        <v>56.6</v>
      </c>
      <c r="Q4" s="578">
        <v>53</v>
      </c>
      <c r="R4" s="578">
        <v>53</v>
      </c>
    </row>
    <row r="5" spans="1:22">
      <c r="A5" s="1080"/>
      <c r="B5" s="284" t="s">
        <v>56</v>
      </c>
      <c r="C5" s="578" t="s">
        <v>429</v>
      </c>
      <c r="D5" s="578">
        <v>82.1</v>
      </c>
      <c r="E5" s="578">
        <v>82.1</v>
      </c>
      <c r="F5" s="578" t="s">
        <v>429</v>
      </c>
      <c r="G5" s="578" t="s">
        <v>429</v>
      </c>
      <c r="H5" s="578" t="s">
        <v>429</v>
      </c>
      <c r="I5" s="578">
        <v>76.3</v>
      </c>
      <c r="J5" s="578" t="s">
        <v>429</v>
      </c>
      <c r="K5" s="578">
        <v>80.900000000000006</v>
      </c>
      <c r="L5" s="578">
        <v>80.900000000000006</v>
      </c>
      <c r="M5" s="578">
        <v>80.900000000000006</v>
      </c>
      <c r="N5" s="578">
        <v>81.8</v>
      </c>
      <c r="O5" s="578">
        <v>81.8</v>
      </c>
      <c r="P5" s="578">
        <v>81.8</v>
      </c>
      <c r="Q5" s="578">
        <v>80</v>
      </c>
      <c r="R5" s="578">
        <v>80</v>
      </c>
      <c r="V5" s="285" t="s">
        <v>13</v>
      </c>
    </row>
    <row r="6" spans="1:22">
      <c r="A6" s="1080"/>
      <c r="B6" s="284" t="s">
        <v>59</v>
      </c>
      <c r="C6" s="578" t="s">
        <v>429</v>
      </c>
      <c r="D6" s="578">
        <v>66.8</v>
      </c>
      <c r="E6" s="578">
        <v>66.8</v>
      </c>
      <c r="F6" s="578" t="s">
        <v>429</v>
      </c>
      <c r="G6" s="578" t="s">
        <v>429</v>
      </c>
      <c r="H6" s="578" t="s">
        <v>429</v>
      </c>
      <c r="I6" s="578">
        <v>60.4</v>
      </c>
      <c r="J6" s="578" t="s">
        <v>429</v>
      </c>
      <c r="K6" s="578">
        <v>65.599999999999994</v>
      </c>
      <c r="L6" s="578">
        <v>65.599999999999994</v>
      </c>
      <c r="M6" s="578">
        <v>65.599999999999994</v>
      </c>
      <c r="N6" s="578">
        <v>68.599999999999994</v>
      </c>
      <c r="O6" s="578">
        <v>68.599999999999994</v>
      </c>
      <c r="P6" s="578">
        <v>68.599999999999994</v>
      </c>
      <c r="Q6" s="578">
        <v>65.599999999999994</v>
      </c>
      <c r="R6" s="578">
        <v>65.599999999999994</v>
      </c>
    </row>
    <row r="7" spans="1:22">
      <c r="A7" s="1080" t="s">
        <v>14</v>
      </c>
      <c r="B7" s="284" t="s">
        <v>55</v>
      </c>
      <c r="C7" s="578" t="s">
        <v>429</v>
      </c>
      <c r="D7" s="578" t="s">
        <v>429</v>
      </c>
      <c r="E7" s="578" t="s">
        <v>429</v>
      </c>
      <c r="F7" s="578">
        <v>81.807948409999995</v>
      </c>
      <c r="G7" s="578" t="s">
        <v>429</v>
      </c>
      <c r="H7" s="578" t="s">
        <v>429</v>
      </c>
      <c r="I7" s="578" t="s">
        <v>429</v>
      </c>
      <c r="J7" s="578" t="s">
        <v>429</v>
      </c>
      <c r="K7" s="578" t="s">
        <v>429</v>
      </c>
      <c r="L7" s="578">
        <v>84.376189999999994</v>
      </c>
      <c r="M7" s="578">
        <v>86.5</v>
      </c>
      <c r="N7" s="578">
        <v>86.5</v>
      </c>
      <c r="O7" s="578">
        <v>86.5</v>
      </c>
      <c r="P7" s="578">
        <v>86.5</v>
      </c>
      <c r="Q7" s="578">
        <v>89.6</v>
      </c>
      <c r="R7" s="578">
        <v>89.6</v>
      </c>
    </row>
    <row r="8" spans="1:22">
      <c r="A8" s="1080"/>
      <c r="B8" s="284" t="s">
        <v>56</v>
      </c>
      <c r="C8" s="578" t="s">
        <v>429</v>
      </c>
      <c r="D8" s="578" t="s">
        <v>429</v>
      </c>
      <c r="E8" s="578" t="s">
        <v>429</v>
      </c>
      <c r="F8" s="578">
        <v>80.430107980000002</v>
      </c>
      <c r="G8" s="578" t="s">
        <v>429</v>
      </c>
      <c r="H8" s="578" t="s">
        <v>429</v>
      </c>
      <c r="I8" s="578" t="s">
        <v>429</v>
      </c>
      <c r="J8" s="578" t="s">
        <v>429</v>
      </c>
      <c r="K8" s="578" t="s">
        <v>429</v>
      </c>
      <c r="L8" s="578">
        <v>83.776520000000005</v>
      </c>
      <c r="M8" s="578">
        <v>85.1</v>
      </c>
      <c r="N8" s="578">
        <v>85.1</v>
      </c>
      <c r="O8" s="578">
        <v>85.1</v>
      </c>
      <c r="P8" s="578">
        <v>85.1</v>
      </c>
      <c r="Q8" s="578">
        <v>87.5</v>
      </c>
      <c r="R8" s="578">
        <v>87.5</v>
      </c>
    </row>
    <row r="9" spans="1:22">
      <c r="A9" s="1080"/>
      <c r="B9" s="284" t="s">
        <v>59</v>
      </c>
      <c r="C9" s="578" t="s">
        <v>429</v>
      </c>
      <c r="D9" s="578" t="s">
        <v>429</v>
      </c>
      <c r="E9" s="578" t="s">
        <v>429</v>
      </c>
      <c r="F9" s="578">
        <v>81.188709750000001</v>
      </c>
      <c r="G9" s="578">
        <v>81.400000000000006</v>
      </c>
      <c r="H9" s="578">
        <v>82.1</v>
      </c>
      <c r="I9" s="578">
        <v>82.9</v>
      </c>
      <c r="J9" s="578" t="s">
        <v>429</v>
      </c>
      <c r="K9" s="578" t="s">
        <v>429</v>
      </c>
      <c r="L9" s="578" t="s">
        <v>429</v>
      </c>
      <c r="M9" s="578">
        <v>85.3</v>
      </c>
      <c r="N9" s="578">
        <v>85.3</v>
      </c>
      <c r="O9" s="578">
        <v>85.3</v>
      </c>
      <c r="P9" s="578">
        <v>85.3</v>
      </c>
      <c r="Q9" s="578">
        <v>88.6</v>
      </c>
      <c r="R9" s="578">
        <v>88.6</v>
      </c>
    </row>
    <row r="10" spans="1:22">
      <c r="A10" s="1080" t="s">
        <v>268</v>
      </c>
      <c r="B10" s="284" t="s">
        <v>55</v>
      </c>
      <c r="C10" s="578" t="s">
        <v>429</v>
      </c>
      <c r="D10" s="578">
        <v>54.060895860000002</v>
      </c>
      <c r="E10" s="578" t="s">
        <v>429</v>
      </c>
      <c r="F10" s="578" t="s">
        <v>429</v>
      </c>
      <c r="G10" s="578" t="s">
        <v>429</v>
      </c>
      <c r="H10" s="578" t="s">
        <v>429</v>
      </c>
      <c r="I10" s="578" t="s">
        <v>429</v>
      </c>
      <c r="J10" s="578">
        <v>46.104255676269503</v>
      </c>
      <c r="K10" s="578" t="s">
        <v>429</v>
      </c>
      <c r="L10" s="578">
        <v>54.901560000000003</v>
      </c>
      <c r="M10" s="578">
        <v>56.950270000000003</v>
      </c>
      <c r="N10" s="578" t="s">
        <v>429</v>
      </c>
      <c r="O10" s="578">
        <v>62.918643951416001</v>
      </c>
      <c r="P10" s="578" t="s">
        <v>429</v>
      </c>
      <c r="Q10" s="578">
        <v>73.599999999999994</v>
      </c>
      <c r="R10" s="578">
        <v>66.035709999999995</v>
      </c>
    </row>
    <row r="11" spans="1:22">
      <c r="A11" s="1080"/>
      <c r="B11" s="284" t="s">
        <v>56</v>
      </c>
      <c r="C11" s="578" t="s">
        <v>429</v>
      </c>
      <c r="D11" s="578">
        <v>80.923235750000003</v>
      </c>
      <c r="E11" s="578" t="s">
        <v>429</v>
      </c>
      <c r="F11" s="578" t="s">
        <v>429</v>
      </c>
      <c r="G11" s="578" t="s">
        <v>429</v>
      </c>
      <c r="H11" s="578" t="s">
        <v>429</v>
      </c>
      <c r="I11" s="578" t="s">
        <v>429</v>
      </c>
      <c r="J11" s="578">
        <v>76.915687561035199</v>
      </c>
      <c r="K11" s="578" t="s">
        <v>429</v>
      </c>
      <c r="L11" s="578">
        <v>79.532790000000006</v>
      </c>
      <c r="M11" s="578">
        <v>76.900120000000001</v>
      </c>
      <c r="N11" s="578" t="s">
        <v>429</v>
      </c>
      <c r="O11" s="578">
        <v>87.908393859863295</v>
      </c>
      <c r="P11" s="578" t="s">
        <v>429</v>
      </c>
      <c r="Q11" s="578">
        <v>91.2</v>
      </c>
      <c r="R11" s="578">
        <v>88.857069999999993</v>
      </c>
    </row>
    <row r="12" spans="1:22">
      <c r="A12" s="1080"/>
      <c r="B12" s="284" t="s">
        <v>59</v>
      </c>
      <c r="C12" s="578" t="s">
        <v>429</v>
      </c>
      <c r="D12" s="578">
        <v>67.172989709999996</v>
      </c>
      <c r="E12" s="578" t="s">
        <v>429</v>
      </c>
      <c r="F12" s="578" t="s">
        <v>429</v>
      </c>
      <c r="G12" s="578" t="s">
        <v>429</v>
      </c>
      <c r="H12" s="578" t="s">
        <v>429</v>
      </c>
      <c r="I12" s="578" t="s">
        <v>429</v>
      </c>
      <c r="J12" s="578">
        <v>61.205543518066399</v>
      </c>
      <c r="K12" s="578" t="s">
        <v>429</v>
      </c>
      <c r="L12" s="578" t="s">
        <v>429</v>
      </c>
      <c r="M12" s="578">
        <v>66.79862</v>
      </c>
      <c r="N12" s="578" t="s">
        <v>429</v>
      </c>
      <c r="O12" s="578">
        <v>75.017196655273395</v>
      </c>
      <c r="P12" s="578" t="s">
        <v>429</v>
      </c>
      <c r="Q12" s="578">
        <v>82.6</v>
      </c>
      <c r="R12" s="578">
        <v>77.289640000000006</v>
      </c>
    </row>
    <row r="13" spans="1:22">
      <c r="A13" s="1080" t="s">
        <v>12</v>
      </c>
      <c r="B13" s="284" t="s">
        <v>55</v>
      </c>
      <c r="C13" s="578">
        <v>92</v>
      </c>
      <c r="D13" s="578">
        <v>73.7</v>
      </c>
      <c r="E13" s="578" t="s">
        <v>429</v>
      </c>
      <c r="F13" s="578" t="s">
        <v>429</v>
      </c>
      <c r="G13" s="578" t="s">
        <v>429</v>
      </c>
      <c r="H13" s="578" t="s">
        <v>429</v>
      </c>
      <c r="I13" s="578">
        <v>80</v>
      </c>
      <c r="J13" s="578" t="s">
        <v>429</v>
      </c>
      <c r="K13" s="578" t="s">
        <v>429</v>
      </c>
      <c r="L13" s="578">
        <v>95.3</v>
      </c>
      <c r="M13" s="578">
        <v>95.594650000000001</v>
      </c>
      <c r="N13" s="578" t="s">
        <v>429</v>
      </c>
      <c r="O13" s="578" t="s">
        <v>429</v>
      </c>
      <c r="P13" s="578" t="s">
        <v>429</v>
      </c>
      <c r="Q13" s="578" t="s">
        <v>429</v>
      </c>
      <c r="R13" s="578">
        <v>88.287499999999994</v>
      </c>
    </row>
    <row r="14" spans="1:22">
      <c r="A14" s="1080"/>
      <c r="B14" s="284" t="s">
        <v>56</v>
      </c>
      <c r="C14" s="578">
        <v>80</v>
      </c>
      <c r="D14" s="578">
        <v>90.3</v>
      </c>
      <c r="E14" s="578" t="s">
        <v>429</v>
      </c>
      <c r="F14" s="578" t="s">
        <v>429</v>
      </c>
      <c r="G14" s="578" t="s">
        <v>429</v>
      </c>
      <c r="H14" s="578" t="s">
        <v>429</v>
      </c>
      <c r="I14" s="578">
        <v>93</v>
      </c>
      <c r="J14" s="578" t="s">
        <v>429</v>
      </c>
      <c r="K14" s="578" t="s">
        <v>429</v>
      </c>
      <c r="L14" s="578">
        <v>82.9</v>
      </c>
      <c r="M14" s="578">
        <v>83.316500000000005</v>
      </c>
      <c r="N14" s="578" t="s">
        <v>429</v>
      </c>
      <c r="O14" s="578" t="s">
        <v>429</v>
      </c>
      <c r="P14" s="578" t="s">
        <v>429</v>
      </c>
      <c r="Q14" s="578" t="s">
        <v>429</v>
      </c>
      <c r="R14" s="578">
        <v>70.066779999999994</v>
      </c>
    </row>
    <row r="15" spans="1:22">
      <c r="A15" s="1080"/>
      <c r="B15" s="284" t="s">
        <v>59</v>
      </c>
      <c r="C15" s="578">
        <v>83.4</v>
      </c>
      <c r="D15" s="578" t="s">
        <v>429</v>
      </c>
      <c r="E15" s="578">
        <v>84.3</v>
      </c>
      <c r="F15" s="578">
        <v>84.8</v>
      </c>
      <c r="G15" s="578">
        <v>85.3</v>
      </c>
      <c r="H15" s="578">
        <v>85.7</v>
      </c>
      <c r="I15" s="578">
        <v>87</v>
      </c>
      <c r="J15" s="578">
        <v>86.5</v>
      </c>
      <c r="K15" s="578" t="s">
        <v>429</v>
      </c>
      <c r="L15" s="578" t="s">
        <v>429</v>
      </c>
      <c r="M15" s="578">
        <v>89.647319999999993</v>
      </c>
      <c r="N15" s="578">
        <v>87.4</v>
      </c>
      <c r="O15" s="578" t="s">
        <v>429</v>
      </c>
      <c r="P15" s="578" t="s">
        <v>429</v>
      </c>
      <c r="Q15" s="578" t="s">
        <v>429</v>
      </c>
      <c r="R15" s="578">
        <v>79.360939999999999</v>
      </c>
    </row>
    <row r="16" spans="1:22">
      <c r="A16" s="1080" t="s">
        <v>11</v>
      </c>
      <c r="B16" s="284" t="s">
        <v>55</v>
      </c>
      <c r="C16" s="578">
        <v>65.278572249999996</v>
      </c>
      <c r="D16" s="578" t="s">
        <v>429</v>
      </c>
      <c r="E16" s="578" t="s">
        <v>429</v>
      </c>
      <c r="F16" s="578" t="s">
        <v>429</v>
      </c>
      <c r="G16" s="578" t="s">
        <v>429</v>
      </c>
      <c r="H16" s="578" t="s">
        <v>429</v>
      </c>
      <c r="I16" s="578" t="s">
        <v>429</v>
      </c>
      <c r="J16" s="578" t="s">
        <v>429</v>
      </c>
      <c r="K16" s="578" t="s">
        <v>429</v>
      </c>
      <c r="L16" s="578">
        <v>61.641406140000001</v>
      </c>
      <c r="M16" s="578" t="s">
        <v>429</v>
      </c>
      <c r="N16" s="578" t="s">
        <v>429</v>
      </c>
      <c r="O16" s="578">
        <v>75.099999999999994</v>
      </c>
      <c r="P16" s="578" t="s">
        <v>429</v>
      </c>
      <c r="Q16" s="578" t="s">
        <v>429</v>
      </c>
      <c r="R16" s="578">
        <v>62.613790000000002</v>
      </c>
    </row>
    <row r="17" spans="1:22">
      <c r="A17" s="1080"/>
      <c r="B17" s="284" t="s">
        <v>56</v>
      </c>
      <c r="C17" s="578">
        <v>76.538318680000003</v>
      </c>
      <c r="D17" s="578" t="s">
        <v>429</v>
      </c>
      <c r="E17" s="578" t="s">
        <v>429</v>
      </c>
      <c r="F17" s="578" t="s">
        <v>429</v>
      </c>
      <c r="G17" s="578" t="s">
        <v>429</v>
      </c>
      <c r="H17" s="578" t="s">
        <v>429</v>
      </c>
      <c r="I17" s="578" t="s">
        <v>429</v>
      </c>
      <c r="J17" s="578" t="s">
        <v>429</v>
      </c>
      <c r="K17" s="578" t="s">
        <v>429</v>
      </c>
      <c r="L17" s="578">
        <v>67.417308669999997</v>
      </c>
      <c r="M17" s="578" t="s">
        <v>429</v>
      </c>
      <c r="N17" s="578" t="s">
        <v>429</v>
      </c>
      <c r="O17" s="578">
        <v>68.3</v>
      </c>
      <c r="P17" s="578" t="s">
        <v>429</v>
      </c>
      <c r="Q17" s="578" t="s">
        <v>429</v>
      </c>
      <c r="R17" s="578">
        <v>66.742270000000005</v>
      </c>
    </row>
    <row r="18" spans="1:22">
      <c r="A18" s="1080"/>
      <c r="B18" s="284" t="s">
        <v>59</v>
      </c>
      <c r="C18" s="578">
        <v>70.686169579999998</v>
      </c>
      <c r="D18" s="578" t="s">
        <v>429</v>
      </c>
      <c r="E18" s="578" t="s">
        <v>429</v>
      </c>
      <c r="F18" s="578" t="s">
        <v>429</v>
      </c>
      <c r="G18" s="578" t="s">
        <v>429</v>
      </c>
      <c r="H18" s="578" t="s">
        <v>429</v>
      </c>
      <c r="I18" s="578" t="s">
        <v>429</v>
      </c>
      <c r="J18" s="578" t="s">
        <v>429</v>
      </c>
      <c r="K18" s="578" t="s">
        <v>429</v>
      </c>
      <c r="L18" s="578">
        <v>64.480905640000003</v>
      </c>
      <c r="M18" s="578" t="s">
        <v>429</v>
      </c>
      <c r="N18" s="578" t="s">
        <v>429</v>
      </c>
      <c r="O18" s="578">
        <v>71.599999999999994</v>
      </c>
      <c r="P18" s="578" t="s">
        <v>429</v>
      </c>
      <c r="Q18" s="578" t="s">
        <v>429</v>
      </c>
      <c r="R18" s="578">
        <v>64.656300000000002</v>
      </c>
    </row>
    <row r="19" spans="1:22">
      <c r="A19" s="1080" t="s">
        <v>10</v>
      </c>
      <c r="B19" s="284" t="s">
        <v>55</v>
      </c>
      <c r="C19" s="578" t="s">
        <v>429</v>
      </c>
      <c r="D19" s="578" t="s">
        <v>429</v>
      </c>
      <c r="E19" s="578" t="s">
        <v>429</v>
      </c>
      <c r="F19" s="578" t="s">
        <v>429</v>
      </c>
      <c r="G19" s="578">
        <v>65.400000000000006</v>
      </c>
      <c r="H19" s="578">
        <v>74</v>
      </c>
      <c r="I19" s="578">
        <v>67.3</v>
      </c>
      <c r="J19" s="578">
        <v>79</v>
      </c>
      <c r="K19" s="578">
        <v>81.099999999999994</v>
      </c>
      <c r="L19" s="578">
        <v>82</v>
      </c>
      <c r="M19" s="578">
        <v>77.400000000000006</v>
      </c>
      <c r="N19" s="578">
        <v>65.099999999999994</v>
      </c>
      <c r="O19" s="578" t="s">
        <v>429</v>
      </c>
      <c r="P19" s="578">
        <v>63.9</v>
      </c>
      <c r="Q19" s="578">
        <v>64</v>
      </c>
      <c r="R19" s="578">
        <v>64</v>
      </c>
    </row>
    <row r="20" spans="1:22">
      <c r="A20" s="1080"/>
      <c r="B20" s="284" t="s">
        <v>56</v>
      </c>
      <c r="C20" s="578" t="s">
        <v>429</v>
      </c>
      <c r="D20" s="578" t="s">
        <v>429</v>
      </c>
      <c r="E20" s="578" t="s">
        <v>429</v>
      </c>
      <c r="F20" s="578" t="s">
        <v>429</v>
      </c>
      <c r="G20" s="578">
        <v>75.7</v>
      </c>
      <c r="H20" s="578">
        <v>81</v>
      </c>
      <c r="I20" s="578">
        <v>76.5</v>
      </c>
      <c r="J20" s="578">
        <v>85</v>
      </c>
      <c r="K20" s="578">
        <v>87</v>
      </c>
      <c r="L20" s="578">
        <v>86</v>
      </c>
      <c r="M20" s="578">
        <v>81.75</v>
      </c>
      <c r="N20" s="578">
        <v>82.5</v>
      </c>
      <c r="O20" s="578" t="s">
        <v>429</v>
      </c>
      <c r="P20" s="578">
        <v>73.099999999999994</v>
      </c>
      <c r="Q20" s="578">
        <v>80.5</v>
      </c>
      <c r="R20" s="578">
        <v>80.5</v>
      </c>
    </row>
    <row r="21" spans="1:22">
      <c r="A21" s="1080"/>
      <c r="B21" s="284" t="s">
        <v>59</v>
      </c>
      <c r="C21" s="578">
        <v>60.1</v>
      </c>
      <c r="D21" s="578">
        <v>61</v>
      </c>
      <c r="E21" s="578">
        <v>61.8</v>
      </c>
      <c r="F21" s="578">
        <v>62.7</v>
      </c>
      <c r="G21" s="578">
        <v>67.3</v>
      </c>
      <c r="H21" s="578">
        <v>78</v>
      </c>
      <c r="I21" s="578">
        <v>69.2</v>
      </c>
      <c r="J21" s="578">
        <v>82</v>
      </c>
      <c r="K21" s="578">
        <v>82</v>
      </c>
      <c r="L21" s="578">
        <v>84</v>
      </c>
      <c r="M21" s="578">
        <v>79.48</v>
      </c>
      <c r="N21" s="578">
        <v>73.599999999999994</v>
      </c>
      <c r="O21" s="578" t="s">
        <v>429</v>
      </c>
      <c r="P21" s="578">
        <v>71.3</v>
      </c>
      <c r="Q21" s="578">
        <v>71.8</v>
      </c>
      <c r="R21" s="578">
        <v>71.8</v>
      </c>
    </row>
    <row r="22" spans="1:22">
      <c r="A22" s="1080" t="s">
        <v>9</v>
      </c>
      <c r="B22" s="284" t="s">
        <v>55</v>
      </c>
      <c r="C22" s="578">
        <v>80.500029152296079</v>
      </c>
      <c r="D22" s="578" t="s">
        <v>429</v>
      </c>
      <c r="E22" s="578" t="s">
        <v>429</v>
      </c>
      <c r="F22" s="578" t="s">
        <v>429</v>
      </c>
      <c r="G22" s="578" t="s">
        <v>429</v>
      </c>
      <c r="H22" s="578" t="s">
        <v>429</v>
      </c>
      <c r="I22" s="578" t="s">
        <v>429</v>
      </c>
      <c r="J22" s="578" t="s">
        <v>429</v>
      </c>
      <c r="K22" s="578" t="s">
        <v>429</v>
      </c>
      <c r="L22" s="578" t="s">
        <v>429</v>
      </c>
      <c r="M22" s="578">
        <v>86.210149999999999</v>
      </c>
      <c r="N22" s="578">
        <v>86.658072442039497</v>
      </c>
      <c r="O22" s="578">
        <v>87.3</v>
      </c>
      <c r="P22" s="578">
        <v>89.050944946589965</v>
      </c>
      <c r="Q22" s="578">
        <v>90.3</v>
      </c>
      <c r="R22" s="578">
        <v>88.481870000000001</v>
      </c>
    </row>
    <row r="23" spans="1:22">
      <c r="A23" s="1080"/>
      <c r="B23" s="284" t="s">
        <v>56</v>
      </c>
      <c r="C23" s="578">
        <v>88.227861283715768</v>
      </c>
      <c r="D23" s="578" t="s">
        <v>429</v>
      </c>
      <c r="E23" s="578" t="s">
        <v>429</v>
      </c>
      <c r="F23" s="578" t="s">
        <v>429</v>
      </c>
      <c r="G23" s="578" t="s">
        <v>429</v>
      </c>
      <c r="H23" s="578" t="s">
        <v>429</v>
      </c>
      <c r="I23" s="578" t="s">
        <v>429</v>
      </c>
      <c r="J23" s="578" t="s">
        <v>429</v>
      </c>
      <c r="K23" s="578" t="s">
        <v>429</v>
      </c>
      <c r="L23" s="578" t="s">
        <v>429</v>
      </c>
      <c r="M23" s="578">
        <v>90.914760000000001</v>
      </c>
      <c r="N23" s="578">
        <v>91.951720433505017</v>
      </c>
      <c r="O23" s="578">
        <v>92.3</v>
      </c>
      <c r="P23" s="578">
        <v>94.03689403689404</v>
      </c>
      <c r="Q23" s="578">
        <v>94.8</v>
      </c>
      <c r="R23" s="578">
        <v>92.853229999999996</v>
      </c>
    </row>
    <row r="24" spans="1:22">
      <c r="A24" s="1080"/>
      <c r="B24" s="284" t="s">
        <v>59</v>
      </c>
      <c r="C24" s="578">
        <v>84.303089042741846</v>
      </c>
      <c r="D24" s="578" t="s">
        <v>429</v>
      </c>
      <c r="E24" s="578" t="s">
        <v>429</v>
      </c>
      <c r="F24" s="578" t="s">
        <v>429</v>
      </c>
      <c r="G24" s="578" t="s">
        <v>429</v>
      </c>
      <c r="H24" s="578">
        <v>86.6</v>
      </c>
      <c r="I24" s="578">
        <v>87</v>
      </c>
      <c r="J24" s="578">
        <v>87.4</v>
      </c>
      <c r="K24" s="578" t="s">
        <v>429</v>
      </c>
      <c r="L24" s="578" t="s">
        <v>429</v>
      </c>
      <c r="M24" s="578">
        <v>88.513959999999997</v>
      </c>
      <c r="N24" s="578">
        <v>89.249835763958004</v>
      </c>
      <c r="O24" s="578">
        <v>89.8</v>
      </c>
      <c r="P24" s="578">
        <v>91.490031479538303</v>
      </c>
      <c r="Q24" s="578">
        <v>92.5</v>
      </c>
      <c r="R24" s="578">
        <v>90.622529999999998</v>
      </c>
    </row>
    <row r="25" spans="1:22">
      <c r="A25" s="1080" t="s">
        <v>7</v>
      </c>
      <c r="B25" s="284" t="s">
        <v>55</v>
      </c>
      <c r="C25" s="578">
        <v>28.8</v>
      </c>
      <c r="D25" s="578">
        <v>28.8</v>
      </c>
      <c r="E25" s="578">
        <v>32</v>
      </c>
      <c r="F25" s="578">
        <v>32</v>
      </c>
      <c r="G25" s="578" t="s">
        <v>429</v>
      </c>
      <c r="H25" s="578" t="s">
        <v>429</v>
      </c>
      <c r="I25" s="578" t="s">
        <v>429</v>
      </c>
      <c r="J25" s="578">
        <v>35.9</v>
      </c>
      <c r="K25" s="578">
        <v>36.1</v>
      </c>
      <c r="L25" s="578">
        <v>36.1</v>
      </c>
      <c r="M25" s="578">
        <v>42.847499999999997</v>
      </c>
      <c r="N25" s="578">
        <v>30.1</v>
      </c>
      <c r="O25" s="578">
        <v>38.200000000000003</v>
      </c>
      <c r="P25" s="578" t="s">
        <v>429</v>
      </c>
      <c r="Q25" s="578">
        <v>42.2</v>
      </c>
      <c r="R25" s="578">
        <v>42.2</v>
      </c>
    </row>
    <row r="26" spans="1:22">
      <c r="A26" s="1080"/>
      <c r="B26" s="284" t="s">
        <v>56</v>
      </c>
      <c r="C26" s="578">
        <v>59.8</v>
      </c>
      <c r="D26" s="578">
        <v>59.8</v>
      </c>
      <c r="E26" s="578">
        <v>63.3</v>
      </c>
      <c r="F26" s="578">
        <v>63.3</v>
      </c>
      <c r="G26" s="578" t="s">
        <v>429</v>
      </c>
      <c r="H26" s="578" t="s">
        <v>429</v>
      </c>
      <c r="I26" s="578" t="s">
        <v>429</v>
      </c>
      <c r="J26" s="578">
        <v>65.5</v>
      </c>
      <c r="K26" s="578">
        <v>66.8</v>
      </c>
      <c r="L26" s="578">
        <v>66.8</v>
      </c>
      <c r="M26" s="578">
        <v>70.802530000000004</v>
      </c>
      <c r="N26" s="578">
        <v>59.8</v>
      </c>
      <c r="O26" s="578">
        <v>66.900000000000006</v>
      </c>
      <c r="P26" s="578" t="s">
        <v>429</v>
      </c>
      <c r="Q26" s="578">
        <v>69.900000000000006</v>
      </c>
      <c r="R26" s="578">
        <v>69.900000000000006</v>
      </c>
    </row>
    <row r="27" spans="1:22">
      <c r="A27" s="1080"/>
      <c r="B27" s="284" t="s">
        <v>59</v>
      </c>
      <c r="C27" s="578">
        <v>43.3</v>
      </c>
      <c r="D27" s="578">
        <v>43.3</v>
      </c>
      <c r="E27" s="578">
        <v>46.4</v>
      </c>
      <c r="F27" s="578">
        <v>46.4</v>
      </c>
      <c r="G27" s="578">
        <v>49.1</v>
      </c>
      <c r="H27" s="578">
        <v>43.2</v>
      </c>
      <c r="I27" s="578">
        <v>43.8</v>
      </c>
      <c r="J27" s="578">
        <v>49.7</v>
      </c>
      <c r="K27" s="578">
        <v>50.1</v>
      </c>
      <c r="L27" s="578">
        <v>50.1</v>
      </c>
      <c r="M27" s="578">
        <v>56.108429999999998</v>
      </c>
      <c r="N27" s="578" t="s">
        <v>429</v>
      </c>
      <c r="O27" s="578">
        <v>51.1</v>
      </c>
      <c r="P27" s="578">
        <v>52.487499999999997</v>
      </c>
      <c r="Q27" s="578">
        <v>55.1</v>
      </c>
      <c r="R27" s="578">
        <v>55.1</v>
      </c>
    </row>
    <row r="28" spans="1:22">
      <c r="A28" s="1080" t="s">
        <v>6</v>
      </c>
      <c r="B28" s="284" t="s">
        <v>55</v>
      </c>
      <c r="C28" s="578" t="s">
        <v>429</v>
      </c>
      <c r="D28" s="578">
        <v>81.2</v>
      </c>
      <c r="E28" s="578" t="s">
        <v>429</v>
      </c>
      <c r="F28" s="578" t="s">
        <v>429</v>
      </c>
      <c r="G28" s="578" t="s">
        <v>429</v>
      </c>
      <c r="H28" s="578" t="s">
        <v>429</v>
      </c>
      <c r="I28" s="578" t="s">
        <v>429</v>
      </c>
      <c r="J28" s="578" t="s">
        <v>429</v>
      </c>
      <c r="K28" s="578" t="s">
        <v>429</v>
      </c>
      <c r="L28" s="578">
        <v>88.128259999999997</v>
      </c>
      <c r="M28" s="578">
        <v>88.476190000000003</v>
      </c>
      <c r="N28" s="578" t="s">
        <v>429</v>
      </c>
      <c r="O28" s="578">
        <v>88.988128662109403</v>
      </c>
      <c r="P28" s="578" t="s">
        <v>429</v>
      </c>
      <c r="Q28" s="578" t="s">
        <v>429</v>
      </c>
      <c r="R28" s="578" t="s">
        <v>429</v>
      </c>
    </row>
    <row r="29" spans="1:22">
      <c r="A29" s="1080"/>
      <c r="B29" s="284" t="s">
        <v>56</v>
      </c>
      <c r="C29" s="578" t="s">
        <v>429</v>
      </c>
      <c r="D29" s="578">
        <v>81.400000000000006</v>
      </c>
      <c r="E29" s="578" t="s">
        <v>429</v>
      </c>
      <c r="F29" s="578" t="s">
        <v>429</v>
      </c>
      <c r="G29" s="578" t="s">
        <v>429</v>
      </c>
      <c r="H29" s="578" t="s">
        <v>429</v>
      </c>
      <c r="I29" s="578" t="s">
        <v>429</v>
      </c>
      <c r="J29" s="578" t="s">
        <v>429</v>
      </c>
      <c r="K29" s="578" t="s">
        <v>429</v>
      </c>
      <c r="L29" s="578">
        <v>88.906459999999996</v>
      </c>
      <c r="M29" s="578">
        <v>89.034840000000003</v>
      </c>
      <c r="N29" s="578" t="s">
        <v>429</v>
      </c>
      <c r="O29" s="578">
        <v>86.367630004882798</v>
      </c>
      <c r="P29" s="578" t="s">
        <v>429</v>
      </c>
      <c r="Q29" s="578" t="s">
        <v>429</v>
      </c>
      <c r="R29" s="578" t="s">
        <v>429</v>
      </c>
    </row>
    <row r="30" spans="1:22">
      <c r="A30" s="1080"/>
      <c r="B30" s="284" t="s">
        <v>59</v>
      </c>
      <c r="C30" s="578">
        <v>82</v>
      </c>
      <c r="D30" s="578">
        <v>81.3</v>
      </c>
      <c r="E30" s="578">
        <v>83.4</v>
      </c>
      <c r="F30" s="578">
        <v>84</v>
      </c>
      <c r="G30" s="578">
        <v>84.7</v>
      </c>
      <c r="H30" s="578">
        <v>85.4</v>
      </c>
      <c r="I30" s="578">
        <v>85</v>
      </c>
      <c r="J30" s="578">
        <v>86.6</v>
      </c>
      <c r="K30" s="578" t="s">
        <v>429</v>
      </c>
      <c r="L30" s="578" t="s">
        <v>429</v>
      </c>
      <c r="M30" s="578">
        <v>88.75121</v>
      </c>
      <c r="N30" s="578" t="s">
        <v>429</v>
      </c>
      <c r="O30" s="578">
        <v>87.675613403320298</v>
      </c>
      <c r="P30" s="578" t="s">
        <v>429</v>
      </c>
      <c r="Q30" s="578" t="s">
        <v>429</v>
      </c>
      <c r="R30" s="578" t="s">
        <v>429</v>
      </c>
    </row>
    <row r="31" spans="1:22">
      <c r="A31" s="1080" t="s">
        <v>5</v>
      </c>
      <c r="B31" s="284" t="s">
        <v>55</v>
      </c>
      <c r="C31" s="578" t="s">
        <v>429</v>
      </c>
      <c r="D31" s="578" t="s">
        <v>429</v>
      </c>
      <c r="E31" s="578">
        <v>92.258979519999997</v>
      </c>
      <c r="F31" s="578" t="s">
        <v>429</v>
      </c>
      <c r="G31" s="578" t="s">
        <v>429</v>
      </c>
      <c r="H31" s="578" t="s">
        <v>429</v>
      </c>
      <c r="I31" s="578" t="s">
        <v>429</v>
      </c>
      <c r="J31" s="578" t="s">
        <v>429</v>
      </c>
      <c r="K31" s="578">
        <v>92.258979519999997</v>
      </c>
      <c r="L31" s="578" t="s">
        <v>429</v>
      </c>
      <c r="M31" s="578">
        <v>92.258979519999997</v>
      </c>
      <c r="N31" s="578" t="s">
        <v>429</v>
      </c>
      <c r="O31" s="578" t="s">
        <v>429</v>
      </c>
      <c r="P31" s="578" t="s">
        <v>429</v>
      </c>
      <c r="Q31" s="578" t="s">
        <v>429</v>
      </c>
      <c r="R31" s="578" t="s">
        <v>429</v>
      </c>
    </row>
    <row r="32" spans="1:22">
      <c r="A32" s="1080"/>
      <c r="B32" s="284" t="s">
        <v>56</v>
      </c>
      <c r="C32" s="578" t="s">
        <v>429</v>
      </c>
      <c r="D32" s="578" t="s">
        <v>429</v>
      </c>
      <c r="E32" s="578">
        <v>91.407323039999994</v>
      </c>
      <c r="F32" s="578" t="s">
        <v>429</v>
      </c>
      <c r="G32" s="578" t="s">
        <v>429</v>
      </c>
      <c r="H32" s="578" t="s">
        <v>429</v>
      </c>
      <c r="I32" s="578" t="s">
        <v>429</v>
      </c>
      <c r="J32" s="578" t="s">
        <v>429</v>
      </c>
      <c r="K32" s="578">
        <v>91.407323039999994</v>
      </c>
      <c r="L32" s="578" t="s">
        <v>429</v>
      </c>
      <c r="M32" s="578">
        <v>91.407323039999994</v>
      </c>
      <c r="N32" s="578" t="s">
        <v>429</v>
      </c>
      <c r="O32" s="578" t="s">
        <v>429</v>
      </c>
      <c r="P32" s="578" t="s">
        <v>429</v>
      </c>
      <c r="Q32" s="578" t="s">
        <v>429</v>
      </c>
      <c r="R32" s="578" t="s">
        <v>429</v>
      </c>
      <c r="S32" s="142" t="s">
        <v>17</v>
      </c>
      <c r="T32" s="12"/>
      <c r="U32" s="12"/>
      <c r="V32" s="12"/>
    </row>
    <row r="33" spans="1:22">
      <c r="A33" s="1080"/>
      <c r="B33" s="284" t="s">
        <v>59</v>
      </c>
      <c r="C33" s="578" t="s">
        <v>429</v>
      </c>
      <c r="D33" s="578" t="s">
        <v>429</v>
      </c>
      <c r="E33" s="578">
        <v>91.836463350000002</v>
      </c>
      <c r="F33" s="578" t="s">
        <v>429</v>
      </c>
      <c r="G33" s="578">
        <v>95</v>
      </c>
      <c r="H33" s="578">
        <v>96</v>
      </c>
      <c r="I33" s="578">
        <v>96</v>
      </c>
      <c r="J33" s="578">
        <v>96</v>
      </c>
      <c r="K33" s="578" t="s">
        <v>429</v>
      </c>
      <c r="L33" s="578">
        <v>96</v>
      </c>
      <c r="M33" s="578">
        <v>91.836463350000002</v>
      </c>
      <c r="N33" s="578" t="s">
        <v>429</v>
      </c>
      <c r="O33" s="578" t="s">
        <v>429</v>
      </c>
      <c r="P33" s="578" t="s">
        <v>429</v>
      </c>
      <c r="Q33" s="578" t="s">
        <v>429</v>
      </c>
      <c r="R33" s="578" t="s">
        <v>429</v>
      </c>
      <c r="S33" s="12"/>
      <c r="T33" s="12"/>
      <c r="U33" s="12"/>
      <c r="V33" s="12"/>
    </row>
    <row r="34" spans="1:22">
      <c r="A34" s="1080" t="s">
        <v>4</v>
      </c>
      <c r="B34" s="284" t="s">
        <v>55</v>
      </c>
      <c r="C34" s="578" t="s">
        <v>429</v>
      </c>
      <c r="D34" s="578" t="s">
        <v>429</v>
      </c>
      <c r="E34" s="578" t="s">
        <v>429</v>
      </c>
      <c r="F34" s="578" t="s">
        <v>429</v>
      </c>
      <c r="G34" s="578" t="s">
        <v>429</v>
      </c>
      <c r="H34" s="578" t="s">
        <v>429</v>
      </c>
      <c r="I34" s="578" t="s">
        <v>429</v>
      </c>
      <c r="J34" s="578" t="s">
        <v>429</v>
      </c>
      <c r="K34" s="578" t="s">
        <v>429</v>
      </c>
      <c r="L34" s="578">
        <v>91.8</v>
      </c>
      <c r="M34" s="578">
        <v>91.7</v>
      </c>
      <c r="N34" s="578">
        <v>92.1</v>
      </c>
      <c r="O34" s="578">
        <v>92.6</v>
      </c>
      <c r="P34" s="578">
        <v>92.6</v>
      </c>
      <c r="Q34" s="578">
        <v>93.07</v>
      </c>
      <c r="R34" s="578">
        <v>93.4</v>
      </c>
    </row>
    <row r="35" spans="1:22">
      <c r="A35" s="1080"/>
      <c r="B35" s="284" t="s">
        <v>56</v>
      </c>
      <c r="C35" s="578" t="s">
        <v>429</v>
      </c>
      <c r="D35" s="578" t="s">
        <v>429</v>
      </c>
      <c r="E35" s="578" t="s">
        <v>429</v>
      </c>
      <c r="F35" s="578" t="s">
        <v>429</v>
      </c>
      <c r="G35" s="578" t="s">
        <v>429</v>
      </c>
      <c r="H35" s="578" t="s">
        <v>429</v>
      </c>
      <c r="I35" s="578" t="s">
        <v>429</v>
      </c>
      <c r="J35" s="578" t="s">
        <v>429</v>
      </c>
      <c r="K35" s="578" t="s">
        <v>429</v>
      </c>
      <c r="L35" s="578">
        <v>94.1</v>
      </c>
      <c r="M35" s="578">
        <v>94.1</v>
      </c>
      <c r="N35" s="578">
        <v>94.3</v>
      </c>
      <c r="O35" s="578">
        <v>95</v>
      </c>
      <c r="P35" s="578">
        <v>94.9</v>
      </c>
      <c r="Q35" s="578">
        <v>95.29</v>
      </c>
      <c r="R35" s="578">
        <v>95.4</v>
      </c>
    </row>
    <row r="36" spans="1:22">
      <c r="A36" s="1080"/>
      <c r="B36" s="284" t="s">
        <v>59</v>
      </c>
      <c r="C36" s="578" t="s">
        <v>429</v>
      </c>
      <c r="D36" s="578" t="s">
        <v>429</v>
      </c>
      <c r="E36" s="578" t="s">
        <v>429</v>
      </c>
      <c r="F36" s="578" t="s">
        <v>429</v>
      </c>
      <c r="G36" s="578" t="s">
        <v>429</v>
      </c>
      <c r="H36" s="578" t="s">
        <v>429</v>
      </c>
      <c r="I36" s="578" t="s">
        <v>429</v>
      </c>
      <c r="J36" s="578" t="s">
        <v>429</v>
      </c>
      <c r="K36" s="578" t="s">
        <v>429</v>
      </c>
      <c r="L36" s="578">
        <v>92.9</v>
      </c>
      <c r="M36" s="578">
        <v>92.9</v>
      </c>
      <c r="N36" s="578">
        <v>93.1</v>
      </c>
      <c r="O36" s="578">
        <v>93.7</v>
      </c>
      <c r="P36" s="578">
        <v>93.7</v>
      </c>
      <c r="Q36" s="578">
        <v>94.14</v>
      </c>
      <c r="R36" s="578">
        <v>94.4</v>
      </c>
      <c r="V36" s="499"/>
    </row>
    <row r="37" spans="1:22">
      <c r="A37" s="1080" t="s">
        <v>3</v>
      </c>
      <c r="B37" s="284" t="s">
        <v>55</v>
      </c>
      <c r="C37" s="578">
        <v>78.349728051298399</v>
      </c>
      <c r="D37" s="578" t="s">
        <v>429</v>
      </c>
      <c r="E37" s="578" t="s">
        <v>429</v>
      </c>
      <c r="F37" s="578" t="s">
        <v>429</v>
      </c>
      <c r="G37" s="578" t="s">
        <v>429</v>
      </c>
      <c r="H37" s="578" t="s">
        <v>429</v>
      </c>
      <c r="I37" s="578" t="s">
        <v>429</v>
      </c>
      <c r="J37" s="578">
        <v>88.3</v>
      </c>
      <c r="K37" s="578" t="s">
        <v>429</v>
      </c>
      <c r="L37" s="578">
        <v>86.168130000000005</v>
      </c>
      <c r="M37" s="578">
        <v>94.2</v>
      </c>
      <c r="N37" s="578">
        <v>87.3</v>
      </c>
      <c r="O37" s="578" t="s">
        <v>429</v>
      </c>
      <c r="P37" s="578" t="s">
        <v>429</v>
      </c>
      <c r="Q37" s="578" t="s">
        <v>429</v>
      </c>
      <c r="R37" s="578">
        <v>87.498040000000003</v>
      </c>
      <c r="V37" s="499"/>
    </row>
    <row r="38" spans="1:22">
      <c r="A38" s="1080"/>
      <c r="B38" s="284" t="s">
        <v>56</v>
      </c>
      <c r="C38" s="578">
        <v>80.9036618630345</v>
      </c>
      <c r="D38" s="578" t="s">
        <v>429</v>
      </c>
      <c r="E38" s="578" t="s">
        <v>429</v>
      </c>
      <c r="F38" s="578" t="s">
        <v>429</v>
      </c>
      <c r="G38" s="578" t="s">
        <v>429</v>
      </c>
      <c r="H38" s="578" t="s">
        <v>429</v>
      </c>
      <c r="I38" s="578" t="s">
        <v>429</v>
      </c>
      <c r="J38" s="578">
        <v>90.2</v>
      </c>
      <c r="K38" s="578" t="s">
        <v>429</v>
      </c>
      <c r="L38" s="578">
        <v>87.755960000000002</v>
      </c>
      <c r="M38" s="578">
        <v>90.9</v>
      </c>
      <c r="N38" s="578">
        <v>88.4</v>
      </c>
      <c r="O38" s="578" t="s">
        <v>429</v>
      </c>
      <c r="P38" s="578" t="s">
        <v>429</v>
      </c>
      <c r="Q38" s="578" t="s">
        <v>429</v>
      </c>
      <c r="R38" s="578">
        <v>87.441119999999998</v>
      </c>
      <c r="V38" s="499"/>
    </row>
    <row r="39" spans="1:22">
      <c r="A39" s="1080"/>
      <c r="B39" s="284" t="s">
        <v>59</v>
      </c>
      <c r="C39" s="578">
        <v>79.599999999999994</v>
      </c>
      <c r="D39" s="578">
        <v>80.3</v>
      </c>
      <c r="E39" s="578">
        <v>80.900000000000006</v>
      </c>
      <c r="F39" s="578">
        <v>81.400000000000006</v>
      </c>
      <c r="G39" s="578">
        <v>82.2</v>
      </c>
      <c r="H39" s="578">
        <v>82.9</v>
      </c>
      <c r="I39" s="578">
        <v>79.599999999999994</v>
      </c>
      <c r="J39" s="578">
        <v>89.1</v>
      </c>
      <c r="K39" s="578" t="s">
        <v>429</v>
      </c>
      <c r="L39" s="578">
        <v>87</v>
      </c>
      <c r="M39" s="578">
        <v>92.55</v>
      </c>
      <c r="N39" s="578">
        <v>87.8</v>
      </c>
      <c r="O39" s="578" t="s">
        <v>8</v>
      </c>
      <c r="P39" s="578" t="s">
        <v>8</v>
      </c>
      <c r="Q39" s="578" t="s">
        <v>429</v>
      </c>
      <c r="R39" s="578">
        <v>87.470190000000002</v>
      </c>
      <c r="V39" s="499"/>
    </row>
    <row r="40" spans="1:22">
      <c r="A40" s="1080" t="s">
        <v>79</v>
      </c>
      <c r="B40" s="284" t="s">
        <v>55</v>
      </c>
      <c r="C40" s="578" t="s">
        <v>429</v>
      </c>
      <c r="D40" s="578" t="s">
        <v>429</v>
      </c>
      <c r="E40" s="578">
        <v>77.506399755886505</v>
      </c>
      <c r="F40" s="578" t="s">
        <v>429</v>
      </c>
      <c r="G40" s="578">
        <v>80</v>
      </c>
      <c r="H40" s="578" t="s">
        <v>429</v>
      </c>
      <c r="I40" s="578" t="s">
        <v>429</v>
      </c>
      <c r="J40" s="578" t="s">
        <v>429</v>
      </c>
      <c r="K40" s="578" t="s">
        <v>429</v>
      </c>
      <c r="L40" s="578">
        <v>82</v>
      </c>
      <c r="M40" s="578" t="s">
        <v>429</v>
      </c>
      <c r="N40" s="578" t="s">
        <v>429</v>
      </c>
      <c r="O40" s="578">
        <v>73</v>
      </c>
      <c r="P40" s="578">
        <v>73</v>
      </c>
      <c r="Q40" s="578">
        <v>70.3</v>
      </c>
      <c r="R40" s="578">
        <v>70.3</v>
      </c>
      <c r="V40" s="499"/>
    </row>
    <row r="41" spans="1:22">
      <c r="A41" s="1080"/>
      <c r="B41" s="284" t="s">
        <v>56</v>
      </c>
      <c r="C41" s="578" t="s">
        <v>429</v>
      </c>
      <c r="D41" s="578" t="s">
        <v>429</v>
      </c>
      <c r="E41" s="578">
        <v>62.172317591301997</v>
      </c>
      <c r="F41" s="578" t="s">
        <v>429</v>
      </c>
      <c r="G41" s="578">
        <v>67</v>
      </c>
      <c r="H41" s="578" t="s">
        <v>429</v>
      </c>
      <c r="I41" s="578" t="s">
        <v>429</v>
      </c>
      <c r="J41" s="578" t="s">
        <v>429</v>
      </c>
      <c r="K41" s="578" t="s">
        <v>429</v>
      </c>
      <c r="L41" s="578">
        <v>72</v>
      </c>
      <c r="M41" s="578" t="s">
        <v>429</v>
      </c>
      <c r="N41" s="578" t="s">
        <v>429</v>
      </c>
      <c r="O41" s="578">
        <v>83.4</v>
      </c>
      <c r="P41" s="578">
        <v>83.4</v>
      </c>
      <c r="Q41" s="578">
        <v>82</v>
      </c>
      <c r="R41" s="578">
        <v>82</v>
      </c>
    </row>
    <row r="42" spans="1:22">
      <c r="A42" s="1080"/>
      <c r="B42" s="284" t="s">
        <v>59</v>
      </c>
      <c r="C42" s="578">
        <v>75</v>
      </c>
      <c r="D42" s="578">
        <v>76</v>
      </c>
      <c r="E42" s="578">
        <v>77</v>
      </c>
      <c r="F42" s="578">
        <v>78.099999999999994</v>
      </c>
      <c r="G42" s="578">
        <v>79.099999999999994</v>
      </c>
      <c r="H42" s="578">
        <v>80.099999999999994</v>
      </c>
      <c r="I42" s="578">
        <v>81</v>
      </c>
      <c r="J42" s="578">
        <v>81.8</v>
      </c>
      <c r="K42" s="578" t="s">
        <v>429</v>
      </c>
      <c r="L42" s="578" t="s">
        <v>8</v>
      </c>
      <c r="M42" s="578" t="s">
        <v>429</v>
      </c>
      <c r="N42" s="578" t="s">
        <v>429</v>
      </c>
      <c r="O42" s="578">
        <v>78.099999999999994</v>
      </c>
      <c r="P42" s="578">
        <v>78.099999999999994</v>
      </c>
      <c r="Q42" s="578">
        <v>75.8</v>
      </c>
      <c r="R42" s="578">
        <v>75.8</v>
      </c>
    </row>
    <row r="43" spans="1:22">
      <c r="A43" s="1080" t="s">
        <v>2</v>
      </c>
      <c r="B43" s="284" t="s">
        <v>55</v>
      </c>
      <c r="C43" s="578">
        <v>58.3</v>
      </c>
      <c r="D43" s="578" t="s">
        <v>429</v>
      </c>
      <c r="E43" s="578">
        <v>61.839278040000004</v>
      </c>
      <c r="F43" s="578" t="s">
        <v>429</v>
      </c>
      <c r="G43" s="578" t="s">
        <v>429</v>
      </c>
      <c r="H43" s="578" t="s">
        <v>429</v>
      </c>
      <c r="I43" s="578" t="s">
        <v>429</v>
      </c>
      <c r="J43" s="578">
        <v>64</v>
      </c>
      <c r="K43" s="578" t="s">
        <v>429</v>
      </c>
      <c r="L43" s="578" t="s">
        <v>429</v>
      </c>
      <c r="M43" s="578">
        <v>61.74915</v>
      </c>
      <c r="N43" s="578" t="s">
        <v>429</v>
      </c>
      <c r="O43" s="578" t="s">
        <v>429</v>
      </c>
      <c r="P43" s="578" t="s">
        <v>429</v>
      </c>
      <c r="Q43" s="578">
        <v>67.5</v>
      </c>
      <c r="R43" s="578">
        <v>55.955660000000002</v>
      </c>
    </row>
    <row r="44" spans="1:22">
      <c r="A44" s="1080"/>
      <c r="B44" s="284" t="s">
        <v>56</v>
      </c>
      <c r="C44" s="578">
        <v>76.599999999999994</v>
      </c>
      <c r="D44" s="578" t="s">
        <v>429</v>
      </c>
      <c r="E44" s="578">
        <v>80.91286307</v>
      </c>
      <c r="F44" s="578" t="s">
        <v>429</v>
      </c>
      <c r="G44" s="578" t="s">
        <v>429</v>
      </c>
      <c r="H44" s="578" t="s">
        <v>429</v>
      </c>
      <c r="I44" s="578" t="s">
        <v>429</v>
      </c>
      <c r="J44" s="578">
        <v>82</v>
      </c>
      <c r="K44" s="578" t="s">
        <v>429</v>
      </c>
      <c r="L44" s="578" t="s">
        <v>429</v>
      </c>
      <c r="M44" s="578">
        <v>80.680859999999996</v>
      </c>
      <c r="N44" s="578" t="s">
        <v>429</v>
      </c>
      <c r="O44" s="578" t="s">
        <v>429</v>
      </c>
      <c r="P44" s="578" t="s">
        <v>429</v>
      </c>
      <c r="Q44" s="578">
        <v>83</v>
      </c>
      <c r="R44" s="578">
        <v>70.892700000000005</v>
      </c>
    </row>
    <row r="45" spans="1:22">
      <c r="A45" s="1080"/>
      <c r="B45" s="284" t="s">
        <v>59</v>
      </c>
      <c r="C45" s="578">
        <v>67.2</v>
      </c>
      <c r="D45" s="578" t="s">
        <v>429</v>
      </c>
      <c r="E45" s="578">
        <v>69.149218129999994</v>
      </c>
      <c r="F45" s="578" t="s">
        <v>429</v>
      </c>
      <c r="G45" s="578" t="s">
        <v>429</v>
      </c>
      <c r="H45" s="578" t="s">
        <v>429</v>
      </c>
      <c r="I45" s="578" t="s">
        <v>429</v>
      </c>
      <c r="J45" s="578">
        <v>73</v>
      </c>
      <c r="K45" s="578" t="s">
        <v>429</v>
      </c>
      <c r="L45" s="578" t="s">
        <v>429</v>
      </c>
      <c r="M45" s="578">
        <v>71.211299999999994</v>
      </c>
      <c r="N45" s="578" t="s">
        <v>429</v>
      </c>
      <c r="O45" s="578" t="s">
        <v>429</v>
      </c>
      <c r="P45" s="578" t="s">
        <v>429</v>
      </c>
      <c r="Q45" s="578">
        <v>75.25</v>
      </c>
      <c r="R45" s="578">
        <v>63.376609999999999</v>
      </c>
    </row>
    <row r="46" spans="1:22">
      <c r="A46" s="1080" t="s">
        <v>1</v>
      </c>
      <c r="B46" s="284" t="s">
        <v>55</v>
      </c>
      <c r="C46" s="578" t="s">
        <v>429</v>
      </c>
      <c r="D46" s="578" t="s">
        <v>429</v>
      </c>
      <c r="E46" s="578" t="s">
        <v>429</v>
      </c>
      <c r="F46" s="578" t="s">
        <v>429</v>
      </c>
      <c r="G46" s="578" t="s">
        <v>429</v>
      </c>
      <c r="H46" s="578" t="s">
        <v>429</v>
      </c>
      <c r="I46" s="578" t="s">
        <v>429</v>
      </c>
      <c r="J46" s="578" t="s">
        <v>429</v>
      </c>
      <c r="K46" s="578" t="s">
        <v>429</v>
      </c>
      <c r="L46" s="578">
        <v>89.358069999999998</v>
      </c>
      <c r="M46" s="578">
        <v>89.886189999999999</v>
      </c>
      <c r="N46" s="578" t="s">
        <v>429</v>
      </c>
      <c r="O46" s="578">
        <v>95</v>
      </c>
      <c r="P46" s="578" t="s">
        <v>429</v>
      </c>
      <c r="Q46" s="578">
        <v>98</v>
      </c>
      <c r="R46" s="578" t="s">
        <v>8</v>
      </c>
    </row>
    <row r="47" spans="1:22">
      <c r="A47" s="1080"/>
      <c r="B47" s="284" t="s">
        <v>56</v>
      </c>
      <c r="C47" s="578" t="s">
        <v>429</v>
      </c>
      <c r="D47" s="578" t="s">
        <v>429</v>
      </c>
      <c r="E47" s="578" t="s">
        <v>429</v>
      </c>
      <c r="F47" s="578" t="s">
        <v>429</v>
      </c>
      <c r="G47" s="578" t="s">
        <v>429</v>
      </c>
      <c r="H47" s="578" t="s">
        <v>429</v>
      </c>
      <c r="I47" s="578" t="s">
        <v>429</v>
      </c>
      <c r="J47" s="578" t="s">
        <v>429</v>
      </c>
      <c r="K47" s="578" t="s">
        <v>429</v>
      </c>
      <c r="L47" s="578">
        <v>94.663679999999999</v>
      </c>
      <c r="M47" s="578">
        <v>94.704470000000001</v>
      </c>
      <c r="N47" s="578" t="s">
        <v>429</v>
      </c>
      <c r="O47" s="578">
        <v>97</v>
      </c>
      <c r="P47" s="578" t="s">
        <v>429</v>
      </c>
      <c r="Q47" s="578">
        <v>97</v>
      </c>
      <c r="R47" s="578" t="s">
        <v>8</v>
      </c>
    </row>
    <row r="48" spans="1:22">
      <c r="A48" s="1080"/>
      <c r="B48" s="284" t="s">
        <v>59</v>
      </c>
      <c r="C48" s="578">
        <v>88.7</v>
      </c>
      <c r="D48" s="578">
        <v>89.3</v>
      </c>
      <c r="E48" s="578">
        <v>90</v>
      </c>
      <c r="F48" s="578">
        <v>90.6</v>
      </c>
      <c r="G48" s="578">
        <v>91.3</v>
      </c>
      <c r="H48" s="578">
        <v>91.9</v>
      </c>
      <c r="I48" s="578">
        <v>92.4</v>
      </c>
      <c r="J48" s="578">
        <v>92.8</v>
      </c>
      <c r="K48" s="578" t="s">
        <v>429</v>
      </c>
      <c r="L48" s="578" t="s">
        <v>429</v>
      </c>
      <c r="M48" s="578">
        <v>92.235439999999997</v>
      </c>
      <c r="N48" s="578" t="s">
        <v>429</v>
      </c>
      <c r="O48" s="578">
        <v>96</v>
      </c>
      <c r="P48" s="578" t="s">
        <v>429</v>
      </c>
      <c r="Q48" s="578">
        <v>98</v>
      </c>
      <c r="R48" s="578" t="s">
        <v>8</v>
      </c>
    </row>
    <row r="49" spans="1:29">
      <c r="A49" s="144"/>
      <c r="B49" s="57"/>
      <c r="C49" s="237"/>
      <c r="D49" s="237"/>
      <c r="E49" s="237"/>
      <c r="F49" s="237"/>
      <c r="G49" s="237"/>
      <c r="H49" s="237"/>
      <c r="I49" s="206"/>
      <c r="J49" s="236"/>
      <c r="K49" s="236"/>
      <c r="L49" s="57"/>
      <c r="M49" s="57"/>
      <c r="N49" s="57"/>
      <c r="O49" s="57"/>
      <c r="P49" s="57"/>
    </row>
    <row r="50" spans="1:29" ht="15" customHeight="1">
      <c r="A50" s="140" t="s">
        <v>33</v>
      </c>
      <c r="B50" s="134"/>
      <c r="D50" s="542"/>
      <c r="E50" s="542"/>
      <c r="F50" s="542"/>
      <c r="G50" s="542"/>
      <c r="H50" s="542"/>
      <c r="I50" s="542"/>
      <c r="J50" s="542"/>
      <c r="K50" s="542"/>
      <c r="L50" s="542"/>
      <c r="M50" s="542"/>
      <c r="N50" s="542"/>
      <c r="O50" s="542"/>
      <c r="P50" s="542"/>
      <c r="Q50" s="499"/>
    </row>
    <row r="51" spans="1:29" s="499" customFormat="1" ht="15" customHeight="1">
      <c r="A51" s="140"/>
      <c r="B51" s="134"/>
      <c r="D51" s="542"/>
      <c r="E51" s="542"/>
      <c r="F51" s="542"/>
      <c r="G51" s="542"/>
      <c r="H51" s="542"/>
      <c r="I51" s="542"/>
      <c r="J51" s="542"/>
      <c r="K51" s="542"/>
      <c r="L51" s="542"/>
      <c r="M51" s="542"/>
      <c r="N51" s="542"/>
      <c r="O51" s="542"/>
      <c r="P51" s="542"/>
    </row>
    <row r="52" spans="1:29">
      <c r="A52" s="542" t="s">
        <v>275</v>
      </c>
      <c r="B52" s="93"/>
      <c r="D52" s="93"/>
      <c r="E52" s="57"/>
      <c r="F52" s="57"/>
      <c r="G52" s="57"/>
      <c r="H52" s="57"/>
      <c r="I52" s="57"/>
      <c r="J52" s="57"/>
      <c r="K52" s="57"/>
      <c r="L52" s="57"/>
      <c r="M52" s="57"/>
      <c r="N52" s="57"/>
      <c r="O52" s="57"/>
      <c r="P52" s="57"/>
      <c r="R52" s="299"/>
      <c r="S52" s="299"/>
      <c r="T52" s="299"/>
    </row>
    <row r="53" spans="1:29" ht="15" customHeight="1">
      <c r="A53" s="57"/>
      <c r="B53" s="134"/>
      <c r="D53" s="454"/>
      <c r="E53" s="454"/>
      <c r="F53" s="454"/>
      <c r="G53" s="454"/>
      <c r="H53" s="454"/>
      <c r="I53" s="454"/>
      <c r="J53" s="454"/>
      <c r="K53" s="454"/>
      <c r="L53" s="454"/>
      <c r="M53" s="454"/>
      <c r="N53" s="454"/>
      <c r="O53" s="454"/>
      <c r="P53" s="454"/>
      <c r="Q53" s="283"/>
      <c r="V53" s="283"/>
      <c r="W53" s="283"/>
      <c r="X53" s="283"/>
      <c r="Y53" s="283"/>
      <c r="Z53" s="283"/>
    </row>
    <row r="54" spans="1:29" s="283" customFormat="1">
      <c r="A54" s="454" t="s">
        <v>948</v>
      </c>
      <c r="B54" s="93"/>
      <c r="D54" s="370"/>
      <c r="E54" s="370"/>
      <c r="F54" s="370"/>
      <c r="G54" s="370"/>
      <c r="H54" s="370"/>
      <c r="I54" s="370"/>
      <c r="J54" s="370"/>
      <c r="K54" s="370"/>
      <c r="L54" s="370"/>
      <c r="M54" s="370"/>
      <c r="N54" s="370"/>
      <c r="O54" s="289"/>
      <c r="P54" s="289"/>
      <c r="R54" s="499"/>
      <c r="S54" s="499"/>
      <c r="T54" s="499"/>
      <c r="U54" s="499"/>
    </row>
    <row r="55" spans="1:29" s="499" customFormat="1" ht="15" customHeight="1">
      <c r="A55" s="370"/>
      <c r="D55" s="454"/>
      <c r="E55" s="454"/>
      <c r="F55" s="454"/>
      <c r="G55" s="454"/>
      <c r="H55" s="454"/>
      <c r="I55" s="454"/>
      <c r="J55" s="454"/>
      <c r="K55" s="454"/>
      <c r="L55" s="454"/>
      <c r="M55" s="454"/>
      <c r="N55" s="454"/>
      <c r="O55" s="454"/>
      <c r="P55" s="454"/>
      <c r="Q55" s="96"/>
      <c r="R55" s="96"/>
      <c r="S55" s="96"/>
      <c r="T55" s="96"/>
      <c r="U55" s="96"/>
      <c r="V55" s="96"/>
      <c r="W55" s="96"/>
      <c r="X55" s="96"/>
      <c r="Y55" s="96"/>
      <c r="Z55" s="96"/>
      <c r="AA55" s="289"/>
      <c r="AB55" s="289"/>
      <c r="AC55" s="289"/>
    </row>
    <row r="56" spans="1:29" s="499" customFormat="1">
      <c r="A56" s="454" t="s">
        <v>1142</v>
      </c>
      <c r="B56" s="93"/>
      <c r="D56" s="370"/>
      <c r="E56" s="370"/>
      <c r="F56" s="370"/>
      <c r="G56" s="370"/>
      <c r="H56" s="370"/>
      <c r="I56" s="370"/>
      <c r="J56" s="370"/>
      <c r="K56" s="370"/>
      <c r="L56" s="370"/>
      <c r="M56" s="370"/>
      <c r="N56" s="370"/>
      <c r="O56" s="289"/>
      <c r="P56" s="289"/>
    </row>
    <row r="57" spans="1:29" s="499" customFormat="1" ht="15" customHeight="1">
      <c r="A57" s="370"/>
      <c r="D57" s="454"/>
      <c r="E57" s="454"/>
      <c r="F57" s="454"/>
      <c r="G57" s="454"/>
      <c r="H57" s="454"/>
      <c r="I57" s="454"/>
      <c r="J57" s="454"/>
      <c r="K57" s="454"/>
      <c r="L57" s="454"/>
      <c r="M57" s="454"/>
      <c r="N57" s="454"/>
      <c r="O57" s="454"/>
      <c r="P57" s="454"/>
      <c r="Q57" s="96"/>
      <c r="R57" s="96"/>
      <c r="S57" s="96"/>
      <c r="T57" s="96"/>
      <c r="U57" s="96"/>
      <c r="V57" s="96"/>
      <c r="W57" s="96"/>
      <c r="X57" s="96"/>
      <c r="Y57" s="96"/>
      <c r="Z57" s="96"/>
      <c r="AA57" s="289"/>
      <c r="AB57" s="289"/>
      <c r="AC57" s="289"/>
    </row>
    <row r="58" spans="1:29" s="499" customFormat="1" ht="15" customHeight="1">
      <c r="A58" s="454" t="s">
        <v>1523</v>
      </c>
      <c r="B58" s="298"/>
      <c r="D58" s="96"/>
      <c r="E58" s="96"/>
      <c r="F58" s="96"/>
      <c r="G58" s="96"/>
      <c r="H58" s="96"/>
      <c r="I58" s="96"/>
      <c r="J58" s="96"/>
      <c r="K58" s="96"/>
      <c r="L58" s="96"/>
      <c r="M58" s="96"/>
      <c r="N58" s="96"/>
      <c r="O58" s="96"/>
      <c r="P58" s="96"/>
      <c r="Q58" s="96"/>
      <c r="R58" s="96"/>
      <c r="S58" s="96"/>
      <c r="T58" s="96"/>
      <c r="U58" s="96"/>
      <c r="V58" s="96"/>
      <c r="W58" s="96"/>
      <c r="X58" s="96"/>
      <c r="Y58" s="96"/>
      <c r="Z58" s="96"/>
      <c r="AA58" s="289"/>
      <c r="AB58" s="289"/>
      <c r="AC58" s="289"/>
    </row>
    <row r="59" spans="1:29" ht="15" customHeight="1">
      <c r="A59" s="96"/>
      <c r="B59" s="289"/>
      <c r="D59" s="131"/>
      <c r="E59" s="131"/>
      <c r="F59" s="131"/>
      <c r="G59" s="131"/>
      <c r="H59" s="131"/>
      <c r="I59" s="131"/>
      <c r="J59" s="131"/>
      <c r="K59" s="131"/>
      <c r="L59" s="131"/>
      <c r="M59" s="131"/>
      <c r="N59" s="131"/>
      <c r="O59" s="131"/>
      <c r="P59" s="131"/>
    </row>
    <row r="60" spans="1:29">
      <c r="A60" s="167" t="s">
        <v>431</v>
      </c>
      <c r="B60" s="57"/>
      <c r="C60" s="131"/>
      <c r="D60" s="131"/>
      <c r="E60" s="131"/>
      <c r="F60" s="131"/>
      <c r="G60" s="131"/>
      <c r="H60" s="131"/>
      <c r="I60" s="131"/>
      <c r="J60" s="131"/>
      <c r="K60" s="131"/>
      <c r="L60" s="131"/>
      <c r="M60" s="131"/>
      <c r="N60" s="131"/>
      <c r="O60" s="131"/>
      <c r="P60" s="131"/>
    </row>
    <row r="61" spans="1:29" s="283" customFormat="1">
      <c r="B61" s="134"/>
      <c r="C61" s="93"/>
      <c r="D61" s="93"/>
      <c r="E61" s="289"/>
      <c r="F61" s="289"/>
      <c r="G61" s="289"/>
      <c r="H61" s="289"/>
      <c r="I61" s="289"/>
      <c r="J61" s="289"/>
      <c r="K61" s="289"/>
      <c r="L61" s="289"/>
      <c r="M61" s="289"/>
      <c r="N61" s="289"/>
      <c r="O61" s="289"/>
      <c r="P61" s="289"/>
      <c r="R61" s="499"/>
      <c r="S61" s="499"/>
      <c r="T61" s="499"/>
      <c r="U61" s="499"/>
    </row>
    <row r="62" spans="1:29" ht="15" customHeight="1">
      <c r="A62" s="136" t="s">
        <v>217</v>
      </c>
      <c r="B62" s="93"/>
      <c r="D62" s="764"/>
      <c r="E62" s="764"/>
      <c r="F62" s="764"/>
      <c r="G62" s="764"/>
      <c r="H62" s="764"/>
      <c r="I62" s="764"/>
      <c r="J62" s="764"/>
      <c r="K62" s="764"/>
      <c r="L62" s="764"/>
      <c r="M62" s="764"/>
      <c r="N62" s="764"/>
      <c r="O62" s="764"/>
      <c r="P62" s="764"/>
    </row>
    <row r="63" spans="1:29" s="499" customFormat="1" ht="15" customHeight="1">
      <c r="A63" s="136"/>
      <c r="B63" s="93"/>
      <c r="C63" s="764"/>
      <c r="D63" s="764"/>
      <c r="E63" s="764"/>
      <c r="F63" s="764"/>
      <c r="G63" s="764"/>
      <c r="H63" s="764"/>
      <c r="I63" s="764"/>
      <c r="J63" s="764"/>
      <c r="K63" s="764"/>
      <c r="L63" s="764"/>
      <c r="M63" s="764"/>
      <c r="N63" s="764"/>
      <c r="O63" s="764"/>
      <c r="P63" s="764"/>
    </row>
    <row r="64" spans="1:29" s="283" customFormat="1">
      <c r="A64" s="764" t="s">
        <v>739</v>
      </c>
      <c r="B64" s="93"/>
      <c r="C64" s="764"/>
      <c r="D64" s="764"/>
      <c r="E64" s="764"/>
      <c r="F64" s="764"/>
      <c r="G64" s="764"/>
      <c r="H64" s="764"/>
      <c r="I64" s="764"/>
      <c r="J64" s="764"/>
      <c r="K64" s="764"/>
      <c r="L64" s="764"/>
      <c r="M64" s="764"/>
      <c r="N64" s="764"/>
      <c r="O64" s="764"/>
      <c r="P64" s="764"/>
      <c r="R64" s="499"/>
      <c r="S64" s="499"/>
      <c r="T64" s="499"/>
      <c r="U64" s="499"/>
    </row>
  </sheetData>
  <mergeCells count="15">
    <mergeCell ref="A37:A39"/>
    <mergeCell ref="A40:A42"/>
    <mergeCell ref="A43:A45"/>
    <mergeCell ref="A46:A48"/>
    <mergeCell ref="A4:A6"/>
    <mergeCell ref="A7:A9"/>
    <mergeCell ref="A10:A12"/>
    <mergeCell ref="A13:A15"/>
    <mergeCell ref="A16:A18"/>
    <mergeCell ref="A34:A36"/>
    <mergeCell ref="A19:A21"/>
    <mergeCell ref="A22:A24"/>
    <mergeCell ref="A25:A27"/>
    <mergeCell ref="A28:A30"/>
    <mergeCell ref="A31:A33"/>
  </mergeCells>
  <hyperlinks>
    <hyperlink ref="V5" location="Content!B27" display="Back to Content Page"/>
  </hyperlinks>
  <pageMargins left="0.7" right="0.7" top="0.75" bottom="0.75" header="0.3" footer="0.3"/>
  <pageSetup orientation="portrait" r:id="rId1"/>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2"/>
  <sheetViews>
    <sheetView zoomScale="87" zoomScaleNormal="87" workbookViewId="0">
      <selection activeCell="A9" sqref="A9"/>
    </sheetView>
  </sheetViews>
  <sheetFormatPr defaultColWidth="9.1796875" defaultRowHeight="18" customHeight="1"/>
  <cols>
    <col min="1" max="1" width="36.54296875" style="289" customWidth="1"/>
    <col min="2" max="17" width="11.7265625" style="289" customWidth="1"/>
    <col min="18" max="18" width="4.1796875" style="289" customWidth="1"/>
    <col min="19" max="19" width="15.1796875" style="289" customWidth="1"/>
    <col min="20" max="20" width="20.26953125" style="289" customWidth="1"/>
    <col min="21" max="21" width="21.81640625" style="289" customWidth="1"/>
    <col min="22" max="22" width="21.1796875" style="289" customWidth="1"/>
    <col min="23" max="16384" width="9.1796875" style="289"/>
  </cols>
  <sheetData>
    <row r="1" spans="1:19" ht="18" customHeight="1">
      <c r="A1" s="136" t="s">
        <v>2088</v>
      </c>
      <c r="B1" s="132"/>
      <c r="C1" s="132"/>
      <c r="D1" s="132"/>
      <c r="E1" s="132"/>
      <c r="F1" s="132"/>
      <c r="G1" s="132"/>
      <c r="H1" s="132"/>
      <c r="I1" s="132"/>
      <c r="J1" s="132"/>
      <c r="K1" s="132"/>
      <c r="L1" s="132"/>
      <c r="M1" s="132"/>
      <c r="N1" s="132"/>
      <c r="O1" s="132"/>
      <c r="P1" s="132"/>
      <c r="Q1" s="132"/>
    </row>
    <row r="2" spans="1:19" ht="18" customHeight="1">
      <c r="A2" s="965" t="s">
        <v>2075</v>
      </c>
      <c r="B2" s="966">
        <v>2000</v>
      </c>
      <c r="C2" s="966">
        <v>2001</v>
      </c>
      <c r="D2" s="966">
        <v>2002</v>
      </c>
      <c r="E2" s="966">
        <v>2003</v>
      </c>
      <c r="F2" s="966">
        <v>2004</v>
      </c>
      <c r="G2" s="966">
        <v>2005</v>
      </c>
      <c r="H2" s="966">
        <v>2006</v>
      </c>
      <c r="I2" s="966">
        <v>2007</v>
      </c>
      <c r="J2" s="966">
        <v>2008</v>
      </c>
      <c r="K2" s="966">
        <v>2009</v>
      </c>
      <c r="L2" s="966">
        <v>2010</v>
      </c>
      <c r="M2" s="966">
        <v>2011</v>
      </c>
      <c r="N2" s="966">
        <v>2012</v>
      </c>
      <c r="O2" s="966">
        <v>2013</v>
      </c>
      <c r="P2" s="966">
        <v>2014</v>
      </c>
      <c r="Q2" s="966">
        <v>2015</v>
      </c>
    </row>
    <row r="3" spans="1:19" ht="18" customHeight="1">
      <c r="A3" s="967" t="s">
        <v>2076</v>
      </c>
      <c r="B3" s="565">
        <v>1902.6481425280124</v>
      </c>
      <c r="C3" s="565">
        <v>1834.4372842111939</v>
      </c>
      <c r="D3" s="565">
        <v>2357.7047666344952</v>
      </c>
      <c r="E3" s="565">
        <v>1686.0323256295076</v>
      </c>
      <c r="F3" s="565">
        <v>1776.6017354403914</v>
      </c>
      <c r="G3" s="565">
        <v>2075.9335180019061</v>
      </c>
      <c r="H3" s="565">
        <v>2039.0745051457629</v>
      </c>
      <c r="I3" s="565">
        <v>2568.0573735061976</v>
      </c>
      <c r="J3" s="565">
        <v>4223.797773970643</v>
      </c>
      <c r="K3" s="565">
        <v>2908.2634365164049</v>
      </c>
      <c r="L3" s="565">
        <v>6619</v>
      </c>
      <c r="M3" s="565">
        <v>6235.687663676109</v>
      </c>
      <c r="N3" s="565">
        <v>5809</v>
      </c>
      <c r="O3" s="968">
        <v>7701</v>
      </c>
      <c r="P3" s="565">
        <v>10307</v>
      </c>
      <c r="Q3" s="565" t="s">
        <v>8</v>
      </c>
    </row>
    <row r="4" spans="1:19" ht="18" customHeight="1">
      <c r="A4" s="967" t="s">
        <v>2077</v>
      </c>
      <c r="B4" s="565">
        <v>932.01244560000248</v>
      </c>
      <c r="C4" s="565">
        <v>937.43816730561923</v>
      </c>
      <c r="D4" s="565">
        <v>1177.2796938649653</v>
      </c>
      <c r="E4" s="565">
        <v>1435.9867799859182</v>
      </c>
      <c r="F4" s="565">
        <v>1859.4257636628777</v>
      </c>
      <c r="G4" s="565">
        <v>2428.3751429530475</v>
      </c>
      <c r="H4" s="565">
        <v>4005.9080295014123</v>
      </c>
      <c r="I4" s="565">
        <v>3542.0073338598058</v>
      </c>
      <c r="J4" s="565">
        <v>5344.9967026031964</v>
      </c>
      <c r="K4" s="565">
        <v>4740.0304030775178</v>
      </c>
      <c r="L4" s="565">
        <v>4045</v>
      </c>
      <c r="M4" s="565">
        <v>6549.1827257259638</v>
      </c>
      <c r="N4" s="565">
        <v>59974</v>
      </c>
      <c r="O4" s="565">
        <v>12279</v>
      </c>
      <c r="P4" s="565">
        <v>15295</v>
      </c>
      <c r="Q4" s="565" t="s">
        <v>8</v>
      </c>
      <c r="S4" s="287"/>
    </row>
    <row r="5" spans="1:19" ht="18" customHeight="1">
      <c r="A5" s="967" t="s">
        <v>2078</v>
      </c>
      <c r="B5" s="565">
        <v>22.052069728010583</v>
      </c>
      <c r="C5" s="565">
        <v>7.1822062111933294</v>
      </c>
      <c r="D5" s="565">
        <v>12.11886083449536</v>
      </c>
      <c r="E5" s="565">
        <v>23.923900529505399</v>
      </c>
      <c r="F5" s="565">
        <v>28.446647640392921</v>
      </c>
      <c r="G5" s="565">
        <v>42.632582201905471</v>
      </c>
      <c r="H5" s="565">
        <v>58.325002245760572</v>
      </c>
      <c r="I5" s="565">
        <v>158.24522310620154</v>
      </c>
      <c r="J5" s="565">
        <v>504.99491557064556</v>
      </c>
      <c r="K5" s="565">
        <v>456.42152371640412</v>
      </c>
      <c r="L5" s="565">
        <v>2698</v>
      </c>
      <c r="M5" s="565">
        <v>1123.9575376760981</v>
      </c>
      <c r="N5" s="565">
        <v>4275</v>
      </c>
      <c r="O5" s="968">
        <v>5261</v>
      </c>
      <c r="P5" s="565">
        <v>8391</v>
      </c>
      <c r="Q5" s="565" t="s">
        <v>8</v>
      </c>
      <c r="S5" s="945" t="s">
        <v>13</v>
      </c>
    </row>
    <row r="6" spans="1:19" ht="18" customHeight="1">
      <c r="A6" s="967" t="s">
        <v>2079</v>
      </c>
      <c r="B6" s="577">
        <v>195.49876000000344</v>
      </c>
      <c r="C6" s="577">
        <v>192.14161200561566</v>
      </c>
      <c r="D6" s="577">
        <v>275.01361926496554</v>
      </c>
      <c r="E6" s="577">
        <v>313.9477024859163</v>
      </c>
      <c r="F6" s="577">
        <v>441.78510076287694</v>
      </c>
      <c r="G6" s="577">
        <v>523.30753235304758</v>
      </c>
      <c r="H6" s="577">
        <v>1722.8897865014169</v>
      </c>
      <c r="I6" s="565">
        <v>1235.7295666598068</v>
      </c>
      <c r="J6" s="565">
        <v>1849.1189634031975</v>
      </c>
      <c r="K6" s="565">
        <v>1295.8885392775071</v>
      </c>
      <c r="L6" s="565">
        <v>1207</v>
      </c>
      <c r="M6" s="565">
        <v>2172.2268017259689</v>
      </c>
      <c r="N6" s="565">
        <v>3931</v>
      </c>
      <c r="O6" s="565">
        <v>5351</v>
      </c>
      <c r="P6" s="565">
        <v>6769</v>
      </c>
      <c r="Q6" s="565" t="s">
        <v>8</v>
      </c>
      <c r="S6" s="287"/>
    </row>
    <row r="7" spans="1:19" ht="18" customHeight="1">
      <c r="A7" s="967" t="s">
        <v>2080</v>
      </c>
      <c r="B7" s="565">
        <v>1880.5960728000016</v>
      </c>
      <c r="C7" s="565">
        <v>1827.2550780000004</v>
      </c>
      <c r="D7" s="565">
        <v>2345.5859057999996</v>
      </c>
      <c r="E7" s="565">
        <v>1662.108425100002</v>
      </c>
      <c r="F7" s="565">
        <v>1748.1550877999982</v>
      </c>
      <c r="G7" s="565">
        <v>2033.3009358000004</v>
      </c>
      <c r="H7" s="565">
        <v>1980.7495029000022</v>
      </c>
      <c r="I7" s="565">
        <v>2409.812150399996</v>
      </c>
      <c r="J7" s="565">
        <v>3718.8028583999976</v>
      </c>
      <c r="K7" s="565">
        <v>2451.841912800001</v>
      </c>
      <c r="L7" s="565">
        <v>4442.330486699997</v>
      </c>
      <c r="M7" s="565">
        <v>5111.7301260000113</v>
      </c>
      <c r="N7" s="565">
        <v>1534</v>
      </c>
      <c r="O7" s="565">
        <v>2440</v>
      </c>
      <c r="P7" s="565">
        <v>1916</v>
      </c>
      <c r="Q7" s="565" t="s">
        <v>8</v>
      </c>
    </row>
    <row r="8" spans="1:19" ht="18" customHeight="1">
      <c r="A8" s="967" t="s">
        <v>2081</v>
      </c>
      <c r="B8" s="565">
        <v>736.51368559999912</v>
      </c>
      <c r="C8" s="565">
        <v>745.29655530000366</v>
      </c>
      <c r="D8" s="565">
        <v>902.26607460000002</v>
      </c>
      <c r="E8" s="565">
        <v>1122.0390775000019</v>
      </c>
      <c r="F8" s="565">
        <v>1417.6406629000005</v>
      </c>
      <c r="G8" s="565">
        <v>1905.0676106000003</v>
      </c>
      <c r="H8" s="565">
        <v>2283.0182429999954</v>
      </c>
      <c r="I8" s="565">
        <v>2306.2777671999993</v>
      </c>
      <c r="J8" s="565">
        <v>3495.8777391999952</v>
      </c>
      <c r="K8" s="565">
        <v>3444.1418638000105</v>
      </c>
      <c r="L8" s="565">
        <v>2838</v>
      </c>
      <c r="M8" s="565">
        <v>4376.9559239999944</v>
      </c>
      <c r="N8" s="565">
        <v>56043</v>
      </c>
      <c r="O8" s="565">
        <v>6928</v>
      </c>
      <c r="P8" s="565">
        <v>8526</v>
      </c>
      <c r="Q8" s="565" t="s">
        <v>8</v>
      </c>
    </row>
    <row r="9" spans="1:19" ht="18" customHeight="1">
      <c r="A9" s="967"/>
      <c r="B9" s="564"/>
      <c r="C9" s="564"/>
      <c r="D9" s="564"/>
      <c r="E9" s="564"/>
      <c r="F9" s="564"/>
      <c r="G9" s="564"/>
      <c r="H9" s="564"/>
      <c r="I9" s="564"/>
      <c r="J9" s="564"/>
      <c r="K9" s="564"/>
      <c r="L9" s="564"/>
      <c r="M9" s="564"/>
      <c r="N9" s="564"/>
      <c r="O9" s="564"/>
      <c r="P9" s="564"/>
      <c r="Q9" s="565"/>
    </row>
    <row r="10" spans="1:19" ht="18" customHeight="1">
      <c r="A10" s="969" t="s">
        <v>2082</v>
      </c>
      <c r="B10" s="897"/>
      <c r="C10" s="897"/>
      <c r="D10" s="897"/>
      <c r="E10" s="897"/>
      <c r="F10" s="897"/>
      <c r="G10" s="564"/>
      <c r="H10" s="564"/>
      <c r="I10" s="564"/>
      <c r="J10" s="564"/>
      <c r="K10" s="564"/>
      <c r="L10" s="564"/>
      <c r="M10" s="564"/>
      <c r="N10" s="564"/>
      <c r="O10" s="564"/>
      <c r="P10" s="564"/>
      <c r="Q10" s="565"/>
    </row>
    <row r="11" spans="1:19" ht="18" customHeight="1">
      <c r="A11" s="970" t="s">
        <v>15</v>
      </c>
      <c r="B11" s="971" t="s">
        <v>8</v>
      </c>
      <c r="C11" s="971" t="s">
        <v>8</v>
      </c>
      <c r="D11" s="971" t="s">
        <v>8</v>
      </c>
      <c r="E11" s="971" t="s">
        <v>8</v>
      </c>
      <c r="F11" s="971" t="s">
        <v>8</v>
      </c>
      <c r="G11" s="972" t="s">
        <v>8</v>
      </c>
      <c r="H11" s="972" t="s">
        <v>8</v>
      </c>
      <c r="I11" s="972" t="s">
        <v>8</v>
      </c>
      <c r="J11" s="972" t="s">
        <v>8</v>
      </c>
      <c r="K11" s="972" t="s">
        <v>8</v>
      </c>
      <c r="L11" s="972">
        <v>4</v>
      </c>
      <c r="M11" s="972">
        <v>0.05</v>
      </c>
      <c r="N11" s="972">
        <v>0.3</v>
      </c>
      <c r="O11" s="972">
        <v>0.7</v>
      </c>
      <c r="P11" s="972">
        <v>0.7</v>
      </c>
      <c r="Q11" s="565" t="s">
        <v>8</v>
      </c>
    </row>
    <row r="12" spans="1:19" ht="18" customHeight="1">
      <c r="A12" s="970" t="s">
        <v>14</v>
      </c>
      <c r="B12" s="971" t="s">
        <v>8</v>
      </c>
      <c r="C12" s="971" t="s">
        <v>8</v>
      </c>
      <c r="D12" s="971" t="s">
        <v>8</v>
      </c>
      <c r="E12" s="971" t="s">
        <v>8</v>
      </c>
      <c r="F12" s="971" t="s">
        <v>8</v>
      </c>
      <c r="G12" s="972" t="s">
        <v>8</v>
      </c>
      <c r="H12" s="972" t="s">
        <v>8</v>
      </c>
      <c r="I12" s="972" t="s">
        <v>8</v>
      </c>
      <c r="J12" s="972" t="s">
        <v>8</v>
      </c>
      <c r="K12" s="972" t="s">
        <v>8</v>
      </c>
      <c r="L12" s="972">
        <v>0</v>
      </c>
      <c r="M12" s="972">
        <v>0</v>
      </c>
      <c r="N12" s="972">
        <v>0</v>
      </c>
      <c r="O12" s="972">
        <v>1.4</v>
      </c>
      <c r="P12" s="972">
        <v>0</v>
      </c>
      <c r="Q12" s="565" t="s">
        <v>8</v>
      </c>
    </row>
    <row r="13" spans="1:19" ht="18" customHeight="1">
      <c r="A13" s="970" t="s">
        <v>12</v>
      </c>
      <c r="B13" s="971" t="s">
        <v>8</v>
      </c>
      <c r="C13" s="971" t="s">
        <v>8</v>
      </c>
      <c r="D13" s="971" t="s">
        <v>8</v>
      </c>
      <c r="E13" s="971" t="s">
        <v>8</v>
      </c>
      <c r="F13" s="971" t="s">
        <v>8</v>
      </c>
      <c r="G13" s="972" t="s">
        <v>8</v>
      </c>
      <c r="H13" s="972" t="s">
        <v>8</v>
      </c>
      <c r="I13" s="972" t="s">
        <v>8</v>
      </c>
      <c r="J13" s="972" t="s">
        <v>8</v>
      </c>
      <c r="K13" s="972" t="s">
        <v>8</v>
      </c>
      <c r="L13" s="972">
        <v>0</v>
      </c>
      <c r="M13" s="972">
        <v>0</v>
      </c>
      <c r="N13" s="972">
        <v>0</v>
      </c>
      <c r="O13" s="972">
        <v>0</v>
      </c>
      <c r="P13" s="972">
        <v>0</v>
      </c>
      <c r="Q13" s="565" t="s">
        <v>8</v>
      </c>
    </row>
    <row r="14" spans="1:19" ht="18" customHeight="1">
      <c r="A14" s="970" t="s">
        <v>11</v>
      </c>
      <c r="B14" s="971" t="s">
        <v>8</v>
      </c>
      <c r="C14" s="971" t="s">
        <v>8</v>
      </c>
      <c r="D14" s="971" t="s">
        <v>8</v>
      </c>
      <c r="E14" s="971" t="s">
        <v>8</v>
      </c>
      <c r="F14" s="971" t="s">
        <v>8</v>
      </c>
      <c r="G14" s="972" t="s">
        <v>8</v>
      </c>
      <c r="H14" s="972" t="s">
        <v>8</v>
      </c>
      <c r="I14" s="972" t="s">
        <v>8</v>
      </c>
      <c r="J14" s="972" t="s">
        <v>8</v>
      </c>
      <c r="K14" s="972" t="s">
        <v>8</v>
      </c>
      <c r="L14" s="972">
        <v>0</v>
      </c>
      <c r="M14" s="972">
        <v>0.03</v>
      </c>
      <c r="N14" s="972">
        <v>0</v>
      </c>
      <c r="O14" s="972">
        <v>0.01</v>
      </c>
      <c r="P14" s="972">
        <v>0.01</v>
      </c>
      <c r="Q14" s="565" t="s">
        <v>8</v>
      </c>
    </row>
    <row r="15" spans="1:19" ht="18" customHeight="1">
      <c r="A15" s="970" t="s">
        <v>10</v>
      </c>
      <c r="B15" s="971" t="s">
        <v>8</v>
      </c>
      <c r="C15" s="971" t="s">
        <v>8</v>
      </c>
      <c r="D15" s="971" t="s">
        <v>8</v>
      </c>
      <c r="E15" s="971" t="s">
        <v>8</v>
      </c>
      <c r="F15" s="971" t="s">
        <v>8</v>
      </c>
      <c r="G15" s="972" t="s">
        <v>8</v>
      </c>
      <c r="H15" s="972" t="s">
        <v>8</v>
      </c>
      <c r="I15" s="972" t="s">
        <v>8</v>
      </c>
      <c r="J15" s="972" t="s">
        <v>8</v>
      </c>
      <c r="K15" s="972" t="s">
        <v>8</v>
      </c>
      <c r="L15" s="972">
        <v>0</v>
      </c>
      <c r="M15" s="972">
        <v>0</v>
      </c>
      <c r="N15" s="972">
        <v>0</v>
      </c>
      <c r="O15" s="972">
        <v>0.2</v>
      </c>
      <c r="P15" s="972">
        <v>0.02</v>
      </c>
      <c r="Q15" s="565" t="s">
        <v>8</v>
      </c>
    </row>
    <row r="16" spans="1:19" ht="18" customHeight="1">
      <c r="A16" s="970" t="s">
        <v>9</v>
      </c>
      <c r="B16" s="971" t="s">
        <v>8</v>
      </c>
      <c r="C16" s="971" t="s">
        <v>8</v>
      </c>
      <c r="D16" s="971" t="s">
        <v>8</v>
      </c>
      <c r="E16" s="971" t="s">
        <v>8</v>
      </c>
      <c r="F16" s="971" t="s">
        <v>8</v>
      </c>
      <c r="G16" s="972" t="s">
        <v>8</v>
      </c>
      <c r="H16" s="972" t="s">
        <v>8</v>
      </c>
      <c r="I16" s="972" t="s">
        <v>8</v>
      </c>
      <c r="J16" s="972" t="s">
        <v>8</v>
      </c>
      <c r="K16" s="972" t="s">
        <v>8</v>
      </c>
      <c r="L16" s="972">
        <v>3</v>
      </c>
      <c r="M16" s="972">
        <v>0.04</v>
      </c>
      <c r="N16" s="972">
        <v>2.4</v>
      </c>
      <c r="O16" s="972">
        <v>23</v>
      </c>
      <c r="P16" s="972">
        <v>9.1999999999999993</v>
      </c>
      <c r="Q16" s="565" t="s">
        <v>8</v>
      </c>
    </row>
    <row r="17" spans="1:17" ht="18" customHeight="1">
      <c r="A17" s="970" t="s">
        <v>7</v>
      </c>
      <c r="B17" s="971" t="s">
        <v>8</v>
      </c>
      <c r="C17" s="971" t="s">
        <v>8</v>
      </c>
      <c r="D17" s="971" t="s">
        <v>8</v>
      </c>
      <c r="E17" s="971" t="s">
        <v>8</v>
      </c>
      <c r="F17" s="971" t="s">
        <v>8</v>
      </c>
      <c r="G17" s="972" t="s">
        <v>8</v>
      </c>
      <c r="H17" s="972" t="s">
        <v>8</v>
      </c>
      <c r="I17" s="972" t="s">
        <v>8</v>
      </c>
      <c r="J17" s="972" t="s">
        <v>8</v>
      </c>
      <c r="K17" s="972" t="s">
        <v>8</v>
      </c>
      <c r="L17" s="972">
        <v>0</v>
      </c>
      <c r="M17" s="972">
        <v>0.09</v>
      </c>
      <c r="N17" s="972">
        <v>2.6</v>
      </c>
      <c r="O17" s="972">
        <v>5.6</v>
      </c>
      <c r="P17" s="972">
        <v>73</v>
      </c>
      <c r="Q17" s="565" t="s">
        <v>8</v>
      </c>
    </row>
    <row r="18" spans="1:17" ht="18" customHeight="1">
      <c r="A18" s="970" t="s">
        <v>32</v>
      </c>
      <c r="B18" s="971" t="s">
        <v>8</v>
      </c>
      <c r="C18" s="971" t="s">
        <v>8</v>
      </c>
      <c r="D18" s="971" t="s">
        <v>8</v>
      </c>
      <c r="E18" s="971" t="s">
        <v>8</v>
      </c>
      <c r="F18" s="971" t="s">
        <v>8</v>
      </c>
      <c r="G18" s="972" t="s">
        <v>8</v>
      </c>
      <c r="H18" s="972" t="s">
        <v>8</v>
      </c>
      <c r="I18" s="972" t="s">
        <v>8</v>
      </c>
      <c r="J18" s="972" t="s">
        <v>8</v>
      </c>
      <c r="K18" s="972" t="s">
        <v>8</v>
      </c>
      <c r="L18" s="972">
        <v>0</v>
      </c>
      <c r="M18" s="972">
        <v>0.06</v>
      </c>
      <c r="N18" s="972">
        <v>0</v>
      </c>
      <c r="O18" s="972">
        <v>6.5</v>
      </c>
      <c r="P18" s="972">
        <v>223</v>
      </c>
      <c r="Q18" s="565" t="s">
        <v>8</v>
      </c>
    </row>
    <row r="19" spans="1:17" ht="18" customHeight="1">
      <c r="A19" s="970" t="s">
        <v>5</v>
      </c>
      <c r="B19" s="971" t="s">
        <v>8</v>
      </c>
      <c r="C19" s="971" t="s">
        <v>8</v>
      </c>
      <c r="D19" s="971" t="s">
        <v>8</v>
      </c>
      <c r="E19" s="971" t="s">
        <v>8</v>
      </c>
      <c r="F19" s="971" t="s">
        <v>8</v>
      </c>
      <c r="G19" s="972" t="s">
        <v>8</v>
      </c>
      <c r="H19" s="972" t="s">
        <v>8</v>
      </c>
      <c r="I19" s="972" t="s">
        <v>8</v>
      </c>
      <c r="J19" s="972" t="s">
        <v>8</v>
      </c>
      <c r="K19" s="972" t="s">
        <v>8</v>
      </c>
      <c r="L19" s="972">
        <v>6.0000000000000001E-3</v>
      </c>
      <c r="M19" s="972">
        <v>0.3</v>
      </c>
      <c r="N19" s="972">
        <v>0</v>
      </c>
      <c r="O19" s="972">
        <v>0.03</v>
      </c>
      <c r="P19" s="972">
        <v>0</v>
      </c>
      <c r="Q19" s="565" t="s">
        <v>8</v>
      </c>
    </row>
    <row r="20" spans="1:17" ht="18" customHeight="1">
      <c r="A20" s="970" t="s">
        <v>4</v>
      </c>
      <c r="B20" s="971" t="s">
        <v>8</v>
      </c>
      <c r="C20" s="971" t="s">
        <v>8</v>
      </c>
      <c r="D20" s="971" t="s">
        <v>8</v>
      </c>
      <c r="E20" s="971" t="s">
        <v>8</v>
      </c>
      <c r="F20" s="971" t="s">
        <v>8</v>
      </c>
      <c r="G20" s="972" t="s">
        <v>8</v>
      </c>
      <c r="H20" s="972" t="s">
        <v>8</v>
      </c>
      <c r="I20" s="972" t="s">
        <v>8</v>
      </c>
      <c r="J20" s="972" t="s">
        <v>8</v>
      </c>
      <c r="K20" s="972" t="s">
        <v>8</v>
      </c>
      <c r="L20" s="972">
        <v>2289</v>
      </c>
      <c r="M20" s="972">
        <v>2246</v>
      </c>
      <c r="N20" s="972">
        <v>2670</v>
      </c>
      <c r="O20" s="972">
        <v>2838</v>
      </c>
      <c r="P20" s="972">
        <v>2660</v>
      </c>
      <c r="Q20" s="565" t="s">
        <v>8</v>
      </c>
    </row>
    <row r="21" spans="1:17" ht="18" customHeight="1">
      <c r="A21" s="970" t="s">
        <v>3</v>
      </c>
      <c r="B21" s="971" t="s">
        <v>8</v>
      </c>
      <c r="C21" s="971" t="s">
        <v>8</v>
      </c>
      <c r="D21" s="971" t="s">
        <v>8</v>
      </c>
      <c r="E21" s="971" t="s">
        <v>8</v>
      </c>
      <c r="F21" s="971" t="s">
        <v>8</v>
      </c>
      <c r="G21" s="972" t="s">
        <v>8</v>
      </c>
      <c r="H21" s="972" t="s">
        <v>8</v>
      </c>
      <c r="I21" s="972" t="s">
        <v>8</v>
      </c>
      <c r="J21" s="972" t="s">
        <v>8</v>
      </c>
      <c r="K21" s="972" t="s">
        <v>8</v>
      </c>
      <c r="L21" s="972">
        <v>7</v>
      </c>
      <c r="M21" s="972">
        <v>0.3</v>
      </c>
      <c r="N21" s="972">
        <v>21</v>
      </c>
      <c r="O21" s="972">
        <v>12</v>
      </c>
      <c r="P21" s="972">
        <v>5</v>
      </c>
      <c r="Q21" s="565" t="s">
        <v>8</v>
      </c>
    </row>
    <row r="22" spans="1:17" s="295" customFormat="1" ht="18" customHeight="1">
      <c r="A22" s="970" t="s">
        <v>2084</v>
      </c>
      <c r="B22" s="971" t="s">
        <v>8</v>
      </c>
      <c r="C22" s="971" t="s">
        <v>8</v>
      </c>
      <c r="D22" s="971" t="s">
        <v>8</v>
      </c>
      <c r="E22" s="971" t="s">
        <v>8</v>
      </c>
      <c r="F22" s="971" t="s">
        <v>8</v>
      </c>
      <c r="G22" s="972" t="s">
        <v>8</v>
      </c>
      <c r="H22" s="972" t="s">
        <v>8</v>
      </c>
      <c r="I22" s="972" t="s">
        <v>8</v>
      </c>
      <c r="J22" s="972" t="s">
        <v>8</v>
      </c>
      <c r="K22" s="972" t="s">
        <v>8</v>
      </c>
      <c r="L22" s="972">
        <v>216</v>
      </c>
      <c r="M22" s="972">
        <v>415</v>
      </c>
      <c r="N22" s="972">
        <v>974</v>
      </c>
      <c r="O22" s="972">
        <v>1183</v>
      </c>
      <c r="P22" s="972">
        <v>1740</v>
      </c>
      <c r="Q22" s="565" t="s">
        <v>8</v>
      </c>
    </row>
    <row r="23" spans="1:17" ht="18" customHeight="1">
      <c r="A23" s="970" t="s">
        <v>2</v>
      </c>
      <c r="B23" s="971" t="s">
        <v>8</v>
      </c>
      <c r="C23" s="971" t="s">
        <v>8</v>
      </c>
      <c r="D23" s="971" t="s">
        <v>8</v>
      </c>
      <c r="E23" s="971" t="s">
        <v>8</v>
      </c>
      <c r="F23" s="971" t="s">
        <v>8</v>
      </c>
      <c r="G23" s="972" t="s">
        <v>8</v>
      </c>
      <c r="H23" s="972" t="s">
        <v>8</v>
      </c>
      <c r="I23" s="972" t="s">
        <v>8</v>
      </c>
      <c r="J23" s="972" t="s">
        <v>8</v>
      </c>
      <c r="K23" s="972" t="s">
        <v>8</v>
      </c>
      <c r="L23" s="972">
        <v>179</v>
      </c>
      <c r="M23" s="972">
        <v>591</v>
      </c>
      <c r="N23" s="972">
        <v>605</v>
      </c>
      <c r="O23" s="972">
        <v>1190</v>
      </c>
      <c r="P23" s="972">
        <v>3680</v>
      </c>
      <c r="Q23" s="565" t="s">
        <v>8</v>
      </c>
    </row>
    <row r="24" spans="1:17" ht="18" customHeight="1">
      <c r="A24" s="970" t="s">
        <v>50</v>
      </c>
      <c r="B24" s="971" t="s">
        <v>8</v>
      </c>
      <c r="C24" s="971" t="s">
        <v>8</v>
      </c>
      <c r="D24" s="971" t="s">
        <v>8</v>
      </c>
      <c r="E24" s="971" t="s">
        <v>8</v>
      </c>
      <c r="F24" s="971" t="s">
        <v>8</v>
      </c>
      <c r="G24" s="972" t="s">
        <v>8</v>
      </c>
      <c r="H24" s="972" t="s">
        <v>8</v>
      </c>
      <c r="I24" s="972" t="s">
        <v>8</v>
      </c>
      <c r="J24" s="972" t="s">
        <v>8</v>
      </c>
      <c r="K24" s="972" t="s">
        <v>8</v>
      </c>
      <c r="L24" s="972">
        <v>0</v>
      </c>
      <c r="M24" s="972">
        <v>0.1</v>
      </c>
      <c r="N24" s="972">
        <v>0</v>
      </c>
      <c r="O24" s="972">
        <v>0</v>
      </c>
      <c r="P24" s="972">
        <v>0.1</v>
      </c>
      <c r="Q24" s="565" t="s">
        <v>8</v>
      </c>
    </row>
    <row r="25" spans="1:17" ht="18" customHeight="1">
      <c r="A25" s="967"/>
      <c r="B25" s="971"/>
      <c r="C25" s="971"/>
      <c r="D25" s="971"/>
      <c r="E25" s="971"/>
      <c r="F25" s="971"/>
      <c r="G25" s="972"/>
      <c r="H25" s="972"/>
      <c r="I25" s="972"/>
      <c r="J25" s="972"/>
      <c r="K25" s="972"/>
      <c r="L25" s="972"/>
      <c r="M25" s="972"/>
      <c r="N25" s="972"/>
      <c r="O25" s="972"/>
      <c r="P25" s="972"/>
      <c r="Q25" s="565"/>
    </row>
    <row r="26" spans="1:17" ht="18" customHeight="1">
      <c r="A26" s="969" t="s">
        <v>2085</v>
      </c>
      <c r="B26" s="971"/>
      <c r="C26" s="971"/>
      <c r="D26" s="971"/>
      <c r="E26" s="971"/>
      <c r="F26" s="971"/>
      <c r="G26" s="972"/>
      <c r="H26" s="972"/>
      <c r="I26" s="972"/>
      <c r="J26" s="972"/>
      <c r="K26" s="972"/>
      <c r="L26" s="972"/>
      <c r="M26" s="972"/>
      <c r="N26" s="972"/>
      <c r="O26" s="972"/>
      <c r="P26" s="972"/>
      <c r="Q26" s="565"/>
    </row>
    <row r="27" spans="1:17" ht="18" customHeight="1">
      <c r="A27" s="970" t="s">
        <v>15</v>
      </c>
      <c r="B27" s="971" t="s">
        <v>8</v>
      </c>
      <c r="C27" s="971" t="s">
        <v>8</v>
      </c>
      <c r="D27" s="971" t="s">
        <v>8</v>
      </c>
      <c r="E27" s="971" t="s">
        <v>8</v>
      </c>
      <c r="F27" s="971" t="s">
        <v>8</v>
      </c>
      <c r="G27" s="972" t="s">
        <v>8</v>
      </c>
      <c r="H27" s="972" t="s">
        <v>8</v>
      </c>
      <c r="I27" s="972" t="s">
        <v>8</v>
      </c>
      <c r="J27" s="972" t="s">
        <v>8</v>
      </c>
      <c r="K27" s="972" t="s">
        <v>8</v>
      </c>
      <c r="L27" s="972">
        <v>1.6</v>
      </c>
      <c r="M27" s="972">
        <v>2.2000000000000002</v>
      </c>
      <c r="N27" s="972">
        <v>2.4</v>
      </c>
      <c r="O27" s="972">
        <v>0.2</v>
      </c>
      <c r="P27" s="972">
        <v>9</v>
      </c>
      <c r="Q27" s="565" t="s">
        <v>8</v>
      </c>
    </row>
    <row r="28" spans="1:17" ht="18" customHeight="1">
      <c r="A28" s="970" t="s">
        <v>14</v>
      </c>
      <c r="B28" s="971" t="s">
        <v>8</v>
      </c>
      <c r="C28" s="971" t="s">
        <v>8</v>
      </c>
      <c r="D28" s="971" t="s">
        <v>8</v>
      </c>
      <c r="E28" s="971" t="s">
        <v>8</v>
      </c>
      <c r="F28" s="971" t="s">
        <v>8</v>
      </c>
      <c r="G28" s="972" t="s">
        <v>8</v>
      </c>
      <c r="H28" s="972" t="s">
        <v>8</v>
      </c>
      <c r="I28" s="972" t="s">
        <v>8</v>
      </c>
      <c r="J28" s="972" t="s">
        <v>8</v>
      </c>
      <c r="K28" s="972" t="s">
        <v>8</v>
      </c>
      <c r="L28" s="972">
        <v>8.6</v>
      </c>
      <c r="M28" s="972">
        <v>9.6999999999999993</v>
      </c>
      <c r="N28" s="972">
        <v>4.2</v>
      </c>
      <c r="O28" s="972">
        <v>11</v>
      </c>
      <c r="P28" s="972">
        <v>14</v>
      </c>
      <c r="Q28" s="565" t="s">
        <v>8</v>
      </c>
    </row>
    <row r="29" spans="1:17" ht="18" customHeight="1">
      <c r="A29" s="970" t="s">
        <v>12</v>
      </c>
      <c r="B29" s="971" t="s">
        <v>8</v>
      </c>
      <c r="C29" s="971" t="s">
        <v>8</v>
      </c>
      <c r="D29" s="971" t="s">
        <v>8</v>
      </c>
      <c r="E29" s="971" t="s">
        <v>8</v>
      </c>
      <c r="F29" s="971" t="s">
        <v>8</v>
      </c>
      <c r="G29" s="972" t="s">
        <v>8</v>
      </c>
      <c r="H29" s="972" t="s">
        <v>8</v>
      </c>
      <c r="I29" s="972" t="s">
        <v>8</v>
      </c>
      <c r="J29" s="972" t="s">
        <v>8</v>
      </c>
      <c r="K29" s="972" t="s">
        <v>8</v>
      </c>
      <c r="L29" s="972">
        <v>0</v>
      </c>
      <c r="M29" s="972">
        <v>0</v>
      </c>
      <c r="N29" s="972">
        <v>0.03</v>
      </c>
      <c r="O29" s="972">
        <v>0</v>
      </c>
      <c r="P29" s="972">
        <v>0</v>
      </c>
      <c r="Q29" s="565" t="s">
        <v>8</v>
      </c>
    </row>
    <row r="30" spans="1:17" ht="18" customHeight="1">
      <c r="A30" s="970" t="s">
        <v>11</v>
      </c>
      <c r="B30" s="971" t="s">
        <v>8</v>
      </c>
      <c r="C30" s="971" t="s">
        <v>8</v>
      </c>
      <c r="D30" s="971" t="s">
        <v>8</v>
      </c>
      <c r="E30" s="971" t="s">
        <v>8</v>
      </c>
      <c r="F30" s="971" t="s">
        <v>8</v>
      </c>
      <c r="G30" s="972" t="s">
        <v>8</v>
      </c>
      <c r="H30" s="972" t="s">
        <v>8</v>
      </c>
      <c r="I30" s="972" t="s">
        <v>8</v>
      </c>
      <c r="J30" s="972" t="s">
        <v>8</v>
      </c>
      <c r="K30" s="972" t="s">
        <v>8</v>
      </c>
      <c r="L30" s="972">
        <v>3.5999999999999999E-3</v>
      </c>
      <c r="M30" s="972">
        <v>0.03</v>
      </c>
      <c r="N30" s="972">
        <v>0.03</v>
      </c>
      <c r="O30" s="972">
        <v>0.09</v>
      </c>
      <c r="P30" s="972">
        <v>0.01</v>
      </c>
      <c r="Q30" s="565" t="s">
        <v>8</v>
      </c>
    </row>
    <row r="31" spans="1:17" ht="18" customHeight="1">
      <c r="A31" s="970" t="s">
        <v>10</v>
      </c>
      <c r="B31" s="971" t="s">
        <v>8</v>
      </c>
      <c r="C31" s="971" t="s">
        <v>8</v>
      </c>
      <c r="D31" s="971" t="s">
        <v>8</v>
      </c>
      <c r="E31" s="971" t="s">
        <v>8</v>
      </c>
      <c r="F31" s="971" t="s">
        <v>8</v>
      </c>
      <c r="G31" s="972" t="s">
        <v>8</v>
      </c>
      <c r="H31" s="972" t="s">
        <v>8</v>
      </c>
      <c r="I31" s="972" t="s">
        <v>8</v>
      </c>
      <c r="J31" s="972" t="s">
        <v>8</v>
      </c>
      <c r="K31" s="972" t="s">
        <v>8</v>
      </c>
      <c r="L31" s="972">
        <v>0</v>
      </c>
      <c r="M31" s="972">
        <v>0.9</v>
      </c>
      <c r="N31" s="972">
        <v>0.8</v>
      </c>
      <c r="O31" s="972">
        <v>1.6E-2</v>
      </c>
      <c r="P31" s="972">
        <v>0.2</v>
      </c>
      <c r="Q31" s="565" t="s">
        <v>8</v>
      </c>
    </row>
    <row r="32" spans="1:17" ht="18" customHeight="1">
      <c r="A32" s="970" t="s">
        <v>9</v>
      </c>
      <c r="B32" s="971" t="s">
        <v>8</v>
      </c>
      <c r="C32" s="971" t="s">
        <v>8</v>
      </c>
      <c r="D32" s="971" t="s">
        <v>8</v>
      </c>
      <c r="E32" s="971" t="s">
        <v>8</v>
      </c>
      <c r="F32" s="971" t="s">
        <v>8</v>
      </c>
      <c r="G32" s="972" t="s">
        <v>8</v>
      </c>
      <c r="H32" s="972" t="s">
        <v>8</v>
      </c>
      <c r="I32" s="972" t="s">
        <v>8</v>
      </c>
      <c r="J32" s="972" t="s">
        <v>8</v>
      </c>
      <c r="K32" s="972" t="s">
        <v>8</v>
      </c>
      <c r="L32" s="972">
        <v>3.9</v>
      </c>
      <c r="M32" s="972">
        <v>6.02</v>
      </c>
      <c r="N32" s="972">
        <v>29</v>
      </c>
      <c r="O32" s="972">
        <v>10</v>
      </c>
      <c r="P32" s="972">
        <v>40</v>
      </c>
      <c r="Q32" s="565" t="s">
        <v>8</v>
      </c>
    </row>
    <row r="33" spans="1:17" ht="18" customHeight="1">
      <c r="A33" s="970" t="s">
        <v>7</v>
      </c>
      <c r="B33" s="971" t="s">
        <v>8</v>
      </c>
      <c r="C33" s="971" t="s">
        <v>8</v>
      </c>
      <c r="D33" s="971" t="s">
        <v>8</v>
      </c>
      <c r="E33" s="971" t="s">
        <v>8</v>
      </c>
      <c r="F33" s="971" t="s">
        <v>8</v>
      </c>
      <c r="G33" s="972" t="s">
        <v>8</v>
      </c>
      <c r="H33" s="972" t="s">
        <v>8</v>
      </c>
      <c r="I33" s="972" t="s">
        <v>8</v>
      </c>
      <c r="J33" s="972" t="s">
        <v>8</v>
      </c>
      <c r="K33" s="972" t="s">
        <v>8</v>
      </c>
      <c r="L33" s="972">
        <v>21.5</v>
      </c>
      <c r="M33" s="972">
        <v>31.1</v>
      </c>
      <c r="N33" s="972">
        <v>57</v>
      </c>
      <c r="O33" s="972">
        <v>247</v>
      </c>
      <c r="P33" s="972">
        <v>122</v>
      </c>
      <c r="Q33" s="565" t="s">
        <v>8</v>
      </c>
    </row>
    <row r="34" spans="1:17" ht="18" customHeight="1">
      <c r="A34" s="970" t="s">
        <v>32</v>
      </c>
      <c r="B34" s="971" t="s">
        <v>8</v>
      </c>
      <c r="C34" s="971" t="s">
        <v>8</v>
      </c>
      <c r="D34" s="971" t="s">
        <v>8</v>
      </c>
      <c r="E34" s="971" t="s">
        <v>8</v>
      </c>
      <c r="F34" s="971" t="s">
        <v>8</v>
      </c>
      <c r="G34" s="972" t="s">
        <v>8</v>
      </c>
      <c r="H34" s="972" t="s">
        <v>8</v>
      </c>
      <c r="I34" s="972" t="s">
        <v>8</v>
      </c>
      <c r="J34" s="972" t="s">
        <v>8</v>
      </c>
      <c r="K34" s="972" t="s">
        <v>8</v>
      </c>
      <c r="L34" s="972">
        <v>82</v>
      </c>
      <c r="M34" s="972">
        <v>99.8</v>
      </c>
      <c r="N34" s="972">
        <v>140</v>
      </c>
      <c r="O34" s="972">
        <v>180</v>
      </c>
      <c r="P34" s="972">
        <v>174</v>
      </c>
      <c r="Q34" s="565" t="s">
        <v>8</v>
      </c>
    </row>
    <row r="35" spans="1:17" ht="18" customHeight="1">
      <c r="A35" s="970" t="s">
        <v>5</v>
      </c>
      <c r="B35" s="971" t="s">
        <v>8</v>
      </c>
      <c r="C35" s="971" t="s">
        <v>8</v>
      </c>
      <c r="D35" s="971" t="s">
        <v>8</v>
      </c>
      <c r="E35" s="971" t="s">
        <v>8</v>
      </c>
      <c r="F35" s="971" t="s">
        <v>8</v>
      </c>
      <c r="G35" s="972" t="s">
        <v>8</v>
      </c>
      <c r="H35" s="972" t="s">
        <v>8</v>
      </c>
      <c r="I35" s="972" t="s">
        <v>8</v>
      </c>
      <c r="J35" s="972" t="s">
        <v>8</v>
      </c>
      <c r="K35" s="972" t="s">
        <v>8</v>
      </c>
      <c r="L35" s="972">
        <v>0.2</v>
      </c>
      <c r="M35" s="972" t="s">
        <v>8</v>
      </c>
      <c r="N35" s="972">
        <v>0.9</v>
      </c>
      <c r="O35" s="972">
        <v>7.0000000000000007E-2</v>
      </c>
      <c r="P35" s="972">
        <v>0.08</v>
      </c>
      <c r="Q35" s="565" t="s">
        <v>8</v>
      </c>
    </row>
    <row r="36" spans="1:17" ht="18" customHeight="1">
      <c r="A36" s="970" t="s">
        <v>4</v>
      </c>
      <c r="B36" s="971" t="s">
        <v>8</v>
      </c>
      <c r="C36" s="971" t="s">
        <v>8</v>
      </c>
      <c r="D36" s="971" t="s">
        <v>8</v>
      </c>
      <c r="E36" s="971" t="s">
        <v>8</v>
      </c>
      <c r="F36" s="971" t="s">
        <v>8</v>
      </c>
      <c r="G36" s="972" t="s">
        <v>8</v>
      </c>
      <c r="H36" s="972" t="s">
        <v>8</v>
      </c>
      <c r="I36" s="972" t="s">
        <v>8</v>
      </c>
      <c r="J36" s="972" t="s">
        <v>8</v>
      </c>
      <c r="K36" s="972" t="s">
        <v>8</v>
      </c>
      <c r="L36" s="972">
        <v>823</v>
      </c>
      <c r="M36" s="972">
        <v>949.7</v>
      </c>
      <c r="N36" s="972">
        <v>3106</v>
      </c>
      <c r="O36" s="972">
        <v>2357</v>
      </c>
      <c r="P36" s="972">
        <v>2160</v>
      </c>
      <c r="Q36" s="565" t="s">
        <v>8</v>
      </c>
    </row>
    <row r="37" spans="1:17" ht="18" customHeight="1">
      <c r="A37" s="970" t="s">
        <v>3</v>
      </c>
      <c r="B37" s="971" t="s">
        <v>8</v>
      </c>
      <c r="C37" s="971" t="s">
        <v>8</v>
      </c>
      <c r="D37" s="971" t="s">
        <v>8</v>
      </c>
      <c r="E37" s="971" t="s">
        <v>8</v>
      </c>
      <c r="F37" s="971" t="s">
        <v>8</v>
      </c>
      <c r="G37" s="972" t="s">
        <v>8</v>
      </c>
      <c r="H37" s="972" t="s">
        <v>8</v>
      </c>
      <c r="I37" s="972" t="s">
        <v>8</v>
      </c>
      <c r="J37" s="972" t="s">
        <v>8</v>
      </c>
      <c r="K37" s="972" t="s">
        <v>8</v>
      </c>
      <c r="L37" s="972">
        <v>0.7</v>
      </c>
      <c r="M37" s="972">
        <v>0.44</v>
      </c>
      <c r="N37" s="972">
        <v>5</v>
      </c>
      <c r="O37" s="972">
        <v>0.5</v>
      </c>
      <c r="P37" s="972">
        <v>3</v>
      </c>
      <c r="Q37" s="565" t="s">
        <v>8</v>
      </c>
    </row>
    <row r="38" spans="1:17" ht="18" customHeight="1">
      <c r="A38" s="970" t="s">
        <v>2084</v>
      </c>
      <c r="B38" s="971" t="s">
        <v>8</v>
      </c>
      <c r="C38" s="971" t="s">
        <v>8</v>
      </c>
      <c r="D38" s="971" t="s">
        <v>8</v>
      </c>
      <c r="E38" s="971" t="s">
        <v>8</v>
      </c>
      <c r="F38" s="971" t="s">
        <v>8</v>
      </c>
      <c r="G38" s="972" t="s">
        <v>8</v>
      </c>
      <c r="H38" s="972" t="s">
        <v>8</v>
      </c>
      <c r="I38" s="972" t="s">
        <v>8</v>
      </c>
      <c r="J38" s="972" t="s">
        <v>8</v>
      </c>
      <c r="K38" s="972" t="s">
        <v>8</v>
      </c>
      <c r="L38" s="972">
        <v>70</v>
      </c>
      <c r="M38" s="972">
        <v>74.2</v>
      </c>
      <c r="N38" s="972">
        <v>174</v>
      </c>
      <c r="O38" s="972">
        <v>374</v>
      </c>
      <c r="P38" s="972">
        <v>2170</v>
      </c>
      <c r="Q38" s="565" t="s">
        <v>8</v>
      </c>
    </row>
    <row r="39" spans="1:17" ht="18" customHeight="1">
      <c r="A39" s="970" t="s">
        <v>2</v>
      </c>
      <c r="B39" s="971" t="s">
        <v>8</v>
      </c>
      <c r="C39" s="971" t="s">
        <v>8</v>
      </c>
      <c r="D39" s="971" t="s">
        <v>8</v>
      </c>
      <c r="E39" s="971" t="s">
        <v>8</v>
      </c>
      <c r="F39" s="971" t="s">
        <v>8</v>
      </c>
      <c r="G39" s="972" t="s">
        <v>8</v>
      </c>
      <c r="H39" s="972" t="s">
        <v>8</v>
      </c>
      <c r="I39" s="972" t="s">
        <v>8</v>
      </c>
      <c r="J39" s="972" t="s">
        <v>8</v>
      </c>
      <c r="K39" s="972" t="s">
        <v>8</v>
      </c>
      <c r="L39" s="972">
        <v>160</v>
      </c>
      <c r="M39" s="972">
        <v>186.3</v>
      </c>
      <c r="N39" s="972">
        <v>370</v>
      </c>
      <c r="O39" s="972">
        <v>2094</v>
      </c>
      <c r="P39" s="972">
        <v>1930</v>
      </c>
      <c r="Q39" s="565" t="s">
        <v>8</v>
      </c>
    </row>
    <row r="40" spans="1:17" ht="18" customHeight="1">
      <c r="A40" s="970" t="s">
        <v>50</v>
      </c>
      <c r="B40" s="971" t="s">
        <v>8</v>
      </c>
      <c r="C40" s="971" t="s">
        <v>8</v>
      </c>
      <c r="D40" s="971" t="s">
        <v>8</v>
      </c>
      <c r="E40" s="971" t="s">
        <v>8</v>
      </c>
      <c r="F40" s="971" t="s">
        <v>8</v>
      </c>
      <c r="G40" s="972" t="s">
        <v>8</v>
      </c>
      <c r="H40" s="972" t="s">
        <v>8</v>
      </c>
      <c r="I40" s="972" t="s">
        <v>8</v>
      </c>
      <c r="J40" s="972" t="s">
        <v>8</v>
      </c>
      <c r="K40" s="972" t="s">
        <v>8</v>
      </c>
      <c r="L40" s="972">
        <v>35</v>
      </c>
      <c r="M40" s="972">
        <v>28</v>
      </c>
      <c r="N40" s="972">
        <v>42</v>
      </c>
      <c r="O40" s="972">
        <v>77</v>
      </c>
      <c r="P40" s="972">
        <v>147</v>
      </c>
      <c r="Q40" s="565" t="s">
        <v>8</v>
      </c>
    </row>
    <row r="42" spans="1:17" ht="18" customHeight="1">
      <c r="A42" s="920" t="s">
        <v>2089</v>
      </c>
    </row>
  </sheetData>
  <hyperlinks>
    <hyperlink ref="S5" location="'Content Page'!A1" display="Back to Content Page"/>
  </hyperlinks>
  <pageMargins left="0.7" right="0.7" top="0.75" bottom="0.75" header="0.3" footer="0.3"/>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2"/>
  <sheetViews>
    <sheetView zoomScale="88" zoomScaleNormal="88" workbookViewId="0">
      <selection activeCell="A9" sqref="A9"/>
    </sheetView>
  </sheetViews>
  <sheetFormatPr defaultColWidth="9.1796875" defaultRowHeight="18" customHeight="1"/>
  <cols>
    <col min="1" max="1" width="36.54296875" style="289" customWidth="1"/>
    <col min="2" max="17" width="11.7265625" style="289" customWidth="1"/>
    <col min="18" max="18" width="4.1796875" style="289" customWidth="1"/>
    <col min="19" max="19" width="15.1796875" style="289" customWidth="1"/>
    <col min="20" max="20" width="20.26953125" style="289" customWidth="1"/>
    <col min="21" max="21" width="21.81640625" style="289" customWidth="1"/>
    <col min="22" max="22" width="21.1796875" style="289" customWidth="1"/>
    <col min="23" max="16384" width="9.1796875" style="289"/>
  </cols>
  <sheetData>
    <row r="1" spans="1:19" ht="18" customHeight="1">
      <c r="A1" s="136" t="s">
        <v>2090</v>
      </c>
      <c r="B1" s="132"/>
      <c r="C1" s="132"/>
      <c r="D1" s="132"/>
      <c r="E1" s="132"/>
      <c r="F1" s="132"/>
      <c r="G1" s="132"/>
      <c r="H1" s="132"/>
      <c r="I1" s="132"/>
      <c r="J1" s="132"/>
      <c r="K1" s="132"/>
      <c r="L1" s="132"/>
      <c r="M1" s="132"/>
      <c r="N1" s="132"/>
      <c r="O1" s="132"/>
      <c r="P1" s="132"/>
      <c r="Q1" s="132"/>
    </row>
    <row r="2" spans="1:19" ht="18" customHeight="1">
      <c r="A2" s="965" t="s">
        <v>2075</v>
      </c>
      <c r="B2" s="966">
        <v>2000</v>
      </c>
      <c r="C2" s="966">
        <v>2001</v>
      </c>
      <c r="D2" s="966">
        <v>2002</v>
      </c>
      <c r="E2" s="966">
        <v>2003</v>
      </c>
      <c r="F2" s="966">
        <v>2004</v>
      </c>
      <c r="G2" s="966">
        <v>2005</v>
      </c>
      <c r="H2" s="966">
        <v>2006</v>
      </c>
      <c r="I2" s="966">
        <v>2007</v>
      </c>
      <c r="J2" s="966">
        <v>2008</v>
      </c>
      <c r="K2" s="966">
        <v>2009</v>
      </c>
      <c r="L2" s="966">
        <v>2010</v>
      </c>
      <c r="M2" s="966">
        <v>2011</v>
      </c>
      <c r="N2" s="966">
        <v>2012</v>
      </c>
      <c r="O2" s="966">
        <v>2013</v>
      </c>
      <c r="P2" s="966">
        <v>2014</v>
      </c>
      <c r="Q2" s="966">
        <v>2015</v>
      </c>
    </row>
    <row r="3" spans="1:19" ht="18" customHeight="1">
      <c r="A3" s="967" t="s">
        <v>2076</v>
      </c>
      <c r="B3" s="565">
        <v>335.22549157424749</v>
      </c>
      <c r="C3" s="565">
        <v>322.25057906949763</v>
      </c>
      <c r="D3" s="565">
        <v>359.05241935483866</v>
      </c>
      <c r="E3" s="565">
        <v>473.75860870140173</v>
      </c>
      <c r="F3" s="565">
        <v>984.64226509642754</v>
      </c>
      <c r="G3" s="565">
        <v>479.70391728143142</v>
      </c>
      <c r="H3" s="565">
        <v>757.09306740412978</v>
      </c>
      <c r="I3" s="565">
        <v>618.39073709628735</v>
      </c>
      <c r="J3" s="565">
        <v>726.69369258869506</v>
      </c>
      <c r="K3" s="565">
        <v>626.20569616494652</v>
      </c>
      <c r="L3" s="565">
        <v>502.60700128418807</v>
      </c>
      <c r="M3" s="565">
        <v>770.75526109175064</v>
      </c>
      <c r="N3" s="565">
        <v>679.15247820263028</v>
      </c>
      <c r="O3" s="968">
        <v>352.61693572244786</v>
      </c>
      <c r="P3" s="565" t="s">
        <v>429</v>
      </c>
      <c r="Q3" s="565" t="s">
        <v>429</v>
      </c>
    </row>
    <row r="4" spans="1:19" ht="18" customHeight="1">
      <c r="A4" s="967" t="s">
        <v>2077</v>
      </c>
      <c r="B4" s="565">
        <v>612.83639147342649</v>
      </c>
      <c r="C4" s="565">
        <v>593.93092481726421</v>
      </c>
      <c r="D4" s="565">
        <v>803.22163056835643</v>
      </c>
      <c r="E4" s="565">
        <v>1107.102718725205</v>
      </c>
      <c r="F4" s="565">
        <v>1419.0272864369272</v>
      </c>
      <c r="G4" s="565">
        <v>1227.8499803798461</v>
      </c>
      <c r="H4" s="565">
        <v>1093.4830750737462</v>
      </c>
      <c r="I4" s="565">
        <v>1245.1696482040445</v>
      </c>
      <c r="J4" s="565">
        <v>1070.4989894884543</v>
      </c>
      <c r="K4" s="565">
        <v>1348.5789617207263</v>
      </c>
      <c r="L4" s="565">
        <v>1273.7599517746387</v>
      </c>
      <c r="M4" s="565">
        <v>1464.2926611936803</v>
      </c>
      <c r="N4" s="565">
        <v>1598.361815760785</v>
      </c>
      <c r="O4" s="565">
        <v>1840.6064327612651</v>
      </c>
      <c r="P4" s="565" t="s">
        <v>429</v>
      </c>
      <c r="Q4" s="565" t="s">
        <v>429</v>
      </c>
      <c r="S4" s="287"/>
    </row>
    <row r="5" spans="1:19" ht="18" customHeight="1">
      <c r="A5" s="967" t="s">
        <v>2078</v>
      </c>
      <c r="B5" s="565">
        <v>92.523301742762499</v>
      </c>
      <c r="C5" s="565">
        <v>299.61395915999537</v>
      </c>
      <c r="D5" s="565">
        <v>152.134321140553</v>
      </c>
      <c r="E5" s="565">
        <v>91.942049986775984</v>
      </c>
      <c r="F5" s="565">
        <v>177.36104362946571</v>
      </c>
      <c r="G5" s="565">
        <v>161.41461701459738</v>
      </c>
      <c r="H5" s="565">
        <v>123.49499321533924</v>
      </c>
      <c r="I5" s="565">
        <v>265.4132785994567</v>
      </c>
      <c r="J5" s="565">
        <v>293.31644784749193</v>
      </c>
      <c r="K5" s="565">
        <v>311.46847904319628</v>
      </c>
      <c r="L5" s="565">
        <v>379.01670346184318</v>
      </c>
      <c r="M5" s="565">
        <v>359.37793862441634</v>
      </c>
      <c r="N5" s="565">
        <v>331.16600260611028</v>
      </c>
      <c r="O5" s="968">
        <v>274.8092699542666</v>
      </c>
      <c r="P5" s="565" t="s">
        <v>429</v>
      </c>
      <c r="Q5" s="565" t="s">
        <v>429</v>
      </c>
      <c r="S5" s="945" t="s">
        <v>13</v>
      </c>
    </row>
    <row r="6" spans="1:19" ht="18" customHeight="1">
      <c r="A6" s="967" t="s">
        <v>2079</v>
      </c>
      <c r="B6" s="577">
        <v>487.34903819674503</v>
      </c>
      <c r="C6" s="577">
        <v>576.28900997795563</v>
      </c>
      <c r="D6" s="577">
        <v>622.35959418202765</v>
      </c>
      <c r="E6" s="577">
        <v>910.4781920126951</v>
      </c>
      <c r="F6" s="577">
        <v>1110.8625572241542</v>
      </c>
      <c r="G6" s="577">
        <v>1214.1023342598617</v>
      </c>
      <c r="H6" s="577">
        <v>987.43222136211784</v>
      </c>
      <c r="I6" s="565">
        <v>1212.5934469006681</v>
      </c>
      <c r="J6" s="565">
        <v>1022.5856331181838</v>
      </c>
      <c r="K6" s="565">
        <v>1284.9949101355064</v>
      </c>
      <c r="L6" s="565">
        <v>1015.1350781403282</v>
      </c>
      <c r="M6" s="565">
        <v>1418.5238725557067</v>
      </c>
      <c r="N6" s="565">
        <v>1428.1526815635657</v>
      </c>
      <c r="O6" s="565">
        <v>1437.2265366040706</v>
      </c>
      <c r="P6" s="565" t="s">
        <v>429</v>
      </c>
      <c r="Q6" s="565" t="s">
        <v>429</v>
      </c>
      <c r="S6" s="287"/>
    </row>
    <row r="7" spans="1:19" ht="18" customHeight="1">
      <c r="A7" s="967" t="s">
        <v>2080</v>
      </c>
      <c r="B7" s="565">
        <v>242.70218983148499</v>
      </c>
      <c r="C7" s="565">
        <v>22.636619909502258</v>
      </c>
      <c r="D7" s="565">
        <v>206.91809821428566</v>
      </c>
      <c r="E7" s="565">
        <v>381.81655871462573</v>
      </c>
      <c r="F7" s="565">
        <v>807.28122146696182</v>
      </c>
      <c r="G7" s="565">
        <v>318.28930026683406</v>
      </c>
      <c r="H7" s="565">
        <v>633.59807418879052</v>
      </c>
      <c r="I7" s="565">
        <v>352.97745849683065</v>
      </c>
      <c r="J7" s="565">
        <v>433.37724474120313</v>
      </c>
      <c r="K7" s="565">
        <v>314.73721712175023</v>
      </c>
      <c r="L7" s="565">
        <v>123.59029782234489</v>
      </c>
      <c r="M7" s="565">
        <v>411.3773224673343</v>
      </c>
      <c r="N7" s="565">
        <v>347.98647559651999</v>
      </c>
      <c r="O7" s="565">
        <v>77.807665768181266</v>
      </c>
      <c r="P7" s="565" t="s">
        <v>429</v>
      </c>
      <c r="Q7" s="565" t="s">
        <v>429</v>
      </c>
    </row>
    <row r="8" spans="1:19" ht="18" customHeight="1">
      <c r="A8" s="967" t="s">
        <v>2081</v>
      </c>
      <c r="B8" s="565">
        <v>125.48735327668146</v>
      </c>
      <c r="C8" s="565">
        <v>17.641914839308583</v>
      </c>
      <c r="D8" s="565">
        <v>180.86203638632878</v>
      </c>
      <c r="E8" s="565">
        <v>196.62452671250992</v>
      </c>
      <c r="F8" s="565">
        <v>308.16472921277295</v>
      </c>
      <c r="G8" s="565">
        <v>13.747646119984438</v>
      </c>
      <c r="H8" s="565">
        <v>106.05085371162841</v>
      </c>
      <c r="I8" s="565">
        <v>32.576201303376365</v>
      </c>
      <c r="J8" s="565">
        <v>47.913356370270549</v>
      </c>
      <c r="K8" s="565">
        <v>63.584051585219868</v>
      </c>
      <c r="L8" s="565">
        <v>258.62487363431046</v>
      </c>
      <c r="M8" s="565">
        <v>45.768788637973557</v>
      </c>
      <c r="N8" s="565">
        <v>170.20913419721933</v>
      </c>
      <c r="O8" s="565">
        <v>403.37989615719448</v>
      </c>
      <c r="P8" s="565" t="s">
        <v>429</v>
      </c>
      <c r="Q8" s="565" t="s">
        <v>429</v>
      </c>
    </row>
    <row r="9" spans="1:19" ht="18" customHeight="1">
      <c r="A9" s="967"/>
      <c r="B9" s="564"/>
      <c r="C9" s="564"/>
      <c r="D9" s="564"/>
      <c r="E9" s="564"/>
      <c r="F9" s="564"/>
      <c r="G9" s="564"/>
      <c r="H9" s="564"/>
      <c r="I9" s="564"/>
      <c r="J9" s="564"/>
      <c r="K9" s="564"/>
      <c r="L9" s="564"/>
      <c r="M9" s="564"/>
      <c r="N9" s="564"/>
      <c r="O9" s="564"/>
      <c r="P9" s="972"/>
      <c r="Q9" s="972"/>
    </row>
    <row r="10" spans="1:19" ht="18" customHeight="1">
      <c r="A10" s="969" t="s">
        <v>2082</v>
      </c>
      <c r="B10" s="897"/>
      <c r="C10" s="897"/>
      <c r="D10" s="897"/>
      <c r="E10" s="897"/>
      <c r="F10" s="897"/>
      <c r="G10" s="564"/>
      <c r="H10" s="564"/>
      <c r="I10" s="564"/>
      <c r="J10" s="564"/>
      <c r="K10" s="564"/>
      <c r="L10" s="564"/>
      <c r="M10" s="564"/>
      <c r="N10" s="564"/>
      <c r="O10" s="564"/>
      <c r="P10" s="972"/>
      <c r="Q10" s="972"/>
    </row>
    <row r="11" spans="1:19" ht="18" customHeight="1">
      <c r="A11" s="970" t="s">
        <v>15</v>
      </c>
      <c r="B11" s="971"/>
      <c r="C11" s="971">
        <v>149.80697957999772</v>
      </c>
      <c r="D11" s="971" t="s">
        <v>429</v>
      </c>
      <c r="E11" s="971"/>
      <c r="F11" s="971"/>
      <c r="G11" s="972"/>
      <c r="H11" s="972"/>
      <c r="I11" s="972"/>
      <c r="J11" s="972"/>
      <c r="K11" s="972"/>
      <c r="L11" s="972"/>
      <c r="M11" s="972">
        <v>0.778424633948126</v>
      </c>
      <c r="N11" s="972">
        <v>1.0126643935703849E-2</v>
      </c>
      <c r="O11" s="972"/>
      <c r="P11" s="972" t="s">
        <v>429</v>
      </c>
      <c r="Q11" s="972" t="s">
        <v>429</v>
      </c>
    </row>
    <row r="12" spans="1:19" ht="18" customHeight="1">
      <c r="A12" s="970" t="s">
        <v>14</v>
      </c>
      <c r="B12" s="971">
        <v>0.8089007633587787</v>
      </c>
      <c r="C12" s="971">
        <v>0.2918815407819933</v>
      </c>
      <c r="D12" s="971" t="s">
        <v>429</v>
      </c>
      <c r="E12" s="971">
        <v>6.0996826236445381E-2</v>
      </c>
      <c r="F12" s="971">
        <v>3.5485714511539679</v>
      </c>
      <c r="G12" s="972"/>
      <c r="H12" s="972">
        <v>3.0693215339233034E-3</v>
      </c>
      <c r="I12" s="972"/>
      <c r="J12" s="972">
        <v>1.2096140121687171E-4</v>
      </c>
      <c r="K12" s="972"/>
      <c r="L12" s="972"/>
      <c r="M12" s="972">
        <v>1.8502637777379853</v>
      </c>
      <c r="N12" s="972">
        <v>1.6504644422795909</v>
      </c>
      <c r="O12" s="972">
        <v>0.97868500099791644</v>
      </c>
      <c r="P12" s="972" t="s">
        <v>429</v>
      </c>
      <c r="Q12" s="972" t="s">
        <v>429</v>
      </c>
    </row>
    <row r="13" spans="1:19" ht="18" customHeight="1">
      <c r="A13" s="970" t="s">
        <v>2083</v>
      </c>
      <c r="B13" s="971" t="s">
        <v>429</v>
      </c>
      <c r="C13" s="971" t="s">
        <v>429</v>
      </c>
      <c r="D13" s="971" t="s">
        <v>429</v>
      </c>
      <c r="E13" s="971"/>
      <c r="F13" s="971"/>
      <c r="G13" s="972"/>
      <c r="H13" s="972"/>
      <c r="I13" s="972"/>
      <c r="J13" s="972"/>
      <c r="K13" s="972"/>
      <c r="L13" s="972"/>
      <c r="M13" s="972">
        <v>8.6020055372663537E-2</v>
      </c>
      <c r="N13" s="972"/>
      <c r="O13" s="972"/>
      <c r="P13" s="972" t="s">
        <v>429</v>
      </c>
      <c r="Q13" s="972" t="s">
        <v>429</v>
      </c>
    </row>
    <row r="14" spans="1:19" ht="18" customHeight="1">
      <c r="A14" s="970" t="s">
        <v>11</v>
      </c>
      <c r="B14" s="971" t="s">
        <v>429</v>
      </c>
      <c r="C14" s="971" t="s">
        <v>429</v>
      </c>
      <c r="D14" s="971" t="s">
        <v>429</v>
      </c>
      <c r="E14" s="971"/>
      <c r="F14" s="971">
        <v>0.7886373695858363</v>
      </c>
      <c r="G14" s="972"/>
      <c r="H14" s="972">
        <v>8.1900000000000001E-2</v>
      </c>
      <c r="I14" s="972"/>
      <c r="J14" s="972">
        <v>3.0578085422941546</v>
      </c>
      <c r="K14" s="972">
        <v>3.5940919510196321</v>
      </c>
      <c r="L14" s="972">
        <v>0.12114593294898768</v>
      </c>
      <c r="M14" s="972"/>
      <c r="N14" s="972">
        <v>0.12114593294898768</v>
      </c>
      <c r="O14" s="972"/>
      <c r="P14" s="972" t="s">
        <v>429</v>
      </c>
      <c r="Q14" s="972" t="s">
        <v>429</v>
      </c>
    </row>
    <row r="15" spans="1:19" ht="18" customHeight="1">
      <c r="A15" s="970" t="s">
        <v>10</v>
      </c>
      <c r="B15" s="971" t="s">
        <v>429</v>
      </c>
      <c r="C15" s="971">
        <v>7.3651235642185862E-3</v>
      </c>
      <c r="D15" s="971" t="s">
        <v>429</v>
      </c>
      <c r="E15" s="971"/>
      <c r="F15" s="971"/>
      <c r="G15" s="972"/>
      <c r="H15" s="972"/>
      <c r="I15" s="972"/>
      <c r="J15" s="972"/>
      <c r="K15" s="972"/>
      <c r="L15" s="972"/>
      <c r="M15" s="972"/>
      <c r="N15" s="972">
        <v>3.060728202630297E-2</v>
      </c>
      <c r="O15" s="972"/>
      <c r="P15" s="972" t="s">
        <v>429</v>
      </c>
      <c r="Q15" s="972" t="s">
        <v>429</v>
      </c>
    </row>
    <row r="16" spans="1:19" ht="18" customHeight="1">
      <c r="A16" s="970" t="s">
        <v>9</v>
      </c>
      <c r="B16" s="971" t="s">
        <v>429</v>
      </c>
      <c r="C16" s="971" t="s">
        <v>429</v>
      </c>
      <c r="D16" s="971" t="s">
        <v>429</v>
      </c>
      <c r="E16" s="971"/>
      <c r="F16" s="971">
        <v>3.8633101485931083E-2</v>
      </c>
      <c r="G16" s="972"/>
      <c r="H16" s="972">
        <v>0.19722418879056047</v>
      </c>
      <c r="I16" s="972"/>
      <c r="J16" s="972">
        <v>0.23776269792309276</v>
      </c>
      <c r="K16" s="972">
        <v>0.17179578844851953</v>
      </c>
      <c r="L16" s="972">
        <v>0.85156711932020002</v>
      </c>
      <c r="M16" s="972">
        <v>2.7869841182385429</v>
      </c>
      <c r="N16" s="972">
        <v>1.9547501217730152</v>
      </c>
      <c r="O16" s="972">
        <v>0.19969837607041663</v>
      </c>
      <c r="P16" s="972" t="s">
        <v>429</v>
      </c>
      <c r="Q16" s="972" t="s">
        <v>429</v>
      </c>
    </row>
    <row r="17" spans="1:17" ht="18" customHeight="1">
      <c r="A17" s="970" t="s">
        <v>7</v>
      </c>
      <c r="B17" s="971" t="s">
        <v>429</v>
      </c>
      <c r="C17" s="971" t="s">
        <v>429</v>
      </c>
      <c r="D17" s="971" t="s">
        <v>429</v>
      </c>
      <c r="E17" s="971"/>
      <c r="F17" s="971"/>
      <c r="G17" s="972"/>
      <c r="H17" s="972"/>
      <c r="I17" s="972"/>
      <c r="J17" s="972"/>
      <c r="K17" s="972">
        <v>0.34337327933299283</v>
      </c>
      <c r="L17" s="972"/>
      <c r="M17" s="972">
        <v>0.17622914916183419</v>
      </c>
      <c r="N17" s="972"/>
      <c r="O17" s="972"/>
      <c r="P17" s="972" t="s">
        <v>429</v>
      </c>
      <c r="Q17" s="972" t="s">
        <v>429</v>
      </c>
    </row>
    <row r="18" spans="1:17" ht="18" customHeight="1">
      <c r="A18" s="970" t="s">
        <v>32</v>
      </c>
      <c r="B18" s="971" t="s">
        <v>429</v>
      </c>
      <c r="C18" s="971" t="s">
        <v>429</v>
      </c>
      <c r="D18" s="971" t="s">
        <v>429</v>
      </c>
      <c r="E18" s="971" t="s">
        <v>429</v>
      </c>
      <c r="F18" s="971"/>
      <c r="G18" s="972"/>
      <c r="H18" s="972"/>
      <c r="I18" s="972"/>
      <c r="J18" s="972"/>
      <c r="K18" s="972"/>
      <c r="L18" s="972"/>
      <c r="M18" s="972">
        <v>1.279406</v>
      </c>
      <c r="N18" s="972">
        <v>0.15989917194349731</v>
      </c>
      <c r="O18" s="972"/>
      <c r="P18" s="972" t="s">
        <v>429</v>
      </c>
      <c r="Q18" s="972" t="s">
        <v>429</v>
      </c>
    </row>
    <row r="19" spans="1:17" ht="18" customHeight="1">
      <c r="A19" s="970" t="s">
        <v>5</v>
      </c>
      <c r="B19" s="971" t="s">
        <v>429</v>
      </c>
      <c r="C19" s="971" t="s">
        <v>429</v>
      </c>
      <c r="D19" s="971" t="s">
        <v>429</v>
      </c>
      <c r="E19" s="971">
        <v>4.2475535572599841E-3</v>
      </c>
      <c r="F19" s="971"/>
      <c r="G19" s="972"/>
      <c r="H19" s="972"/>
      <c r="I19" s="972"/>
      <c r="J19" s="972"/>
      <c r="K19" s="972"/>
      <c r="L19" s="972"/>
      <c r="M19" s="972"/>
      <c r="N19" s="972"/>
      <c r="O19" s="972"/>
      <c r="P19" s="972" t="s">
        <v>429</v>
      </c>
      <c r="Q19" s="972" t="s">
        <v>429</v>
      </c>
    </row>
    <row r="20" spans="1:17" ht="18" customHeight="1">
      <c r="A20" s="970" t="s">
        <v>4</v>
      </c>
      <c r="B20" s="973">
        <v>91.67189701857987</v>
      </c>
      <c r="C20" s="973">
        <v>149.29080972270566</v>
      </c>
      <c r="D20" s="973">
        <v>152.09843442780337</v>
      </c>
      <c r="E20" s="971">
        <v>91.876805606982273</v>
      </c>
      <c r="F20" s="971">
        <v>172.47905058488777</v>
      </c>
      <c r="G20" s="972">
        <v>161.40658530842882</v>
      </c>
      <c r="H20" s="972">
        <v>123.21279970501475</v>
      </c>
      <c r="I20" s="972">
        <v>265.41164699667974</v>
      </c>
      <c r="J20" s="972">
        <v>289.7679186171693</v>
      </c>
      <c r="K20" s="972">
        <v>306.36841288882027</v>
      </c>
      <c r="L20" s="972">
        <v>376.4850579250799</v>
      </c>
      <c r="M20" s="972">
        <v>346.36372773729664</v>
      </c>
      <c r="N20" s="972">
        <v>321.34418278129567</v>
      </c>
      <c r="O20" s="972">
        <v>270.11157518944958</v>
      </c>
      <c r="P20" s="972" t="s">
        <v>429</v>
      </c>
      <c r="Q20" s="972" t="s">
        <v>429</v>
      </c>
    </row>
    <row r="21" spans="1:17" ht="18" customHeight="1">
      <c r="A21" s="970" t="s">
        <v>3</v>
      </c>
      <c r="B21" s="971" t="s">
        <v>429</v>
      </c>
      <c r="C21" s="971">
        <v>0.19887585566771088</v>
      </c>
      <c r="D21" s="971"/>
      <c r="E21" s="971"/>
      <c r="F21" s="971"/>
      <c r="G21" s="972">
        <v>8.0317061685763608E-3</v>
      </c>
      <c r="H21" s="972"/>
      <c r="I21" s="972">
        <v>1.6316027769393297E-3</v>
      </c>
      <c r="J21" s="972">
        <v>0.2236520666255398</v>
      </c>
      <c r="K21" s="972">
        <v>0.64634298134137791</v>
      </c>
      <c r="L21" s="972">
        <v>1.0662115085111614</v>
      </c>
      <c r="M21" s="972">
        <v>5.3268542266422401</v>
      </c>
      <c r="N21" s="972">
        <v>4.8707612031173895</v>
      </c>
      <c r="O21" s="972">
        <v>3.2353854662295829</v>
      </c>
      <c r="P21" s="972" t="s">
        <v>429</v>
      </c>
      <c r="Q21" s="972" t="s">
        <v>429</v>
      </c>
    </row>
    <row r="22" spans="1:17" s="295" customFormat="1" ht="18" customHeight="1">
      <c r="A22" s="970" t="s">
        <v>2084</v>
      </c>
      <c r="B22" s="971" t="s">
        <v>429</v>
      </c>
      <c r="C22" s="971">
        <v>1.2275205940364312E-2</v>
      </c>
      <c r="D22" s="971"/>
      <c r="E22" s="971"/>
      <c r="F22" s="971"/>
      <c r="G22" s="972"/>
      <c r="H22" s="972"/>
      <c r="I22" s="972"/>
      <c r="J22" s="972"/>
      <c r="K22" s="972"/>
      <c r="L22" s="972">
        <v>5.2640782535041938E-2</v>
      </c>
      <c r="M22" s="972">
        <v>0.73002892601826475</v>
      </c>
      <c r="N22" s="972">
        <v>0.78781441792498785</v>
      </c>
      <c r="O22" s="972">
        <v>0.26175656869999997</v>
      </c>
      <c r="P22" s="972" t="s">
        <v>429</v>
      </c>
      <c r="Q22" s="972" t="s">
        <v>429</v>
      </c>
    </row>
    <row r="23" spans="1:17" ht="18" customHeight="1">
      <c r="A23" s="970" t="s">
        <v>2</v>
      </c>
      <c r="B23" s="971" t="s">
        <v>429</v>
      </c>
      <c r="C23" s="971">
        <v>5.7721313377421977E-3</v>
      </c>
      <c r="D23" s="971">
        <v>3.5886712749615975E-2</v>
      </c>
      <c r="E23" s="971"/>
      <c r="F23" s="971"/>
      <c r="G23" s="972"/>
      <c r="H23" s="972"/>
      <c r="I23" s="972"/>
      <c r="J23" s="972"/>
      <c r="K23" s="972"/>
      <c r="L23" s="972"/>
      <c r="M23" s="972"/>
      <c r="N23" s="972">
        <v>4.0735387238188023E-2</v>
      </c>
      <c r="O23" s="972"/>
      <c r="P23" s="972" t="s">
        <v>429</v>
      </c>
      <c r="Q23" s="972" t="s">
        <v>429</v>
      </c>
    </row>
    <row r="24" spans="1:17" ht="18" customHeight="1">
      <c r="A24" s="970" t="s">
        <v>50</v>
      </c>
      <c r="B24" s="971">
        <v>4.2503960823851362E-2</v>
      </c>
      <c r="C24" s="971"/>
      <c r="D24" s="971"/>
      <c r="E24" s="971"/>
      <c r="F24" s="971">
        <v>0.50615112235219728</v>
      </c>
      <c r="G24" s="972"/>
      <c r="H24" s="972"/>
      <c r="I24" s="972"/>
      <c r="J24" s="972">
        <v>2.9184962078600721E-2</v>
      </c>
      <c r="K24" s="972">
        <v>0.34446215423352372</v>
      </c>
      <c r="L24" s="972">
        <v>0.44008019344790844</v>
      </c>
      <c r="M24" s="972"/>
      <c r="N24" s="972">
        <v>0.1955152216268875</v>
      </c>
      <c r="O24" s="972">
        <v>2.2169352819166661E-2</v>
      </c>
      <c r="P24" s="972" t="s">
        <v>429</v>
      </c>
      <c r="Q24" s="972" t="s">
        <v>429</v>
      </c>
    </row>
    <row r="25" spans="1:17" ht="18" customHeight="1">
      <c r="A25" s="967"/>
      <c r="B25" s="971"/>
      <c r="C25" s="971"/>
      <c r="D25" s="971"/>
      <c r="E25" s="971"/>
      <c r="F25" s="971"/>
      <c r="G25" s="972"/>
      <c r="H25" s="972"/>
      <c r="I25" s="972"/>
      <c r="J25" s="972"/>
      <c r="K25" s="972"/>
      <c r="L25" s="972"/>
      <c r="M25" s="972"/>
      <c r="N25" s="972"/>
      <c r="O25" s="972"/>
      <c r="P25" s="972"/>
      <c r="Q25" s="972"/>
    </row>
    <row r="26" spans="1:17" ht="18" customHeight="1">
      <c r="A26" s="969" t="s">
        <v>2085</v>
      </c>
      <c r="B26" s="971"/>
      <c r="C26" s="971"/>
      <c r="D26" s="971"/>
      <c r="E26" s="971"/>
      <c r="F26" s="971"/>
      <c r="G26" s="972"/>
      <c r="H26" s="972"/>
      <c r="I26" s="972"/>
      <c r="J26" s="972"/>
      <c r="K26" s="972"/>
      <c r="L26" s="972"/>
      <c r="M26" s="972"/>
      <c r="N26" s="972"/>
      <c r="O26" s="972"/>
      <c r="P26" s="972"/>
      <c r="Q26" s="972"/>
    </row>
    <row r="27" spans="1:17" ht="18" customHeight="1">
      <c r="A27" s="970" t="s">
        <v>15</v>
      </c>
      <c r="B27" s="971">
        <v>2.8834797637908684E-4</v>
      </c>
      <c r="C27" s="971" t="s">
        <v>429</v>
      </c>
      <c r="D27" s="971">
        <v>0.63449462365591403</v>
      </c>
      <c r="E27" s="971">
        <v>3.063210790796086E-3</v>
      </c>
      <c r="F27" s="971" t="s">
        <v>429</v>
      </c>
      <c r="G27" s="972" t="s">
        <v>429</v>
      </c>
      <c r="H27" s="972" t="s">
        <v>429</v>
      </c>
      <c r="I27" s="972" t="s">
        <v>429</v>
      </c>
      <c r="J27" s="972" t="s">
        <v>429</v>
      </c>
      <c r="K27" s="972" t="s">
        <v>429</v>
      </c>
      <c r="L27" s="972" t="s">
        <v>429</v>
      </c>
      <c r="M27" s="972" t="s">
        <v>429</v>
      </c>
      <c r="N27" s="972">
        <v>4.8709206039941558E-3</v>
      </c>
      <c r="O27" s="972">
        <v>0.10730319611988559</v>
      </c>
      <c r="P27" s="972" t="s">
        <v>429</v>
      </c>
      <c r="Q27" s="972" t="s">
        <v>429</v>
      </c>
    </row>
    <row r="28" spans="1:17" ht="18" customHeight="1">
      <c r="A28" s="970" t="s">
        <v>14</v>
      </c>
      <c r="B28" s="971">
        <v>0.12644994958951464</v>
      </c>
      <c r="C28" s="971">
        <v>1.6796155006381253</v>
      </c>
      <c r="D28" s="971" t="s">
        <v>429</v>
      </c>
      <c r="E28" s="971" t="s">
        <v>429</v>
      </c>
      <c r="F28" s="971" t="s">
        <v>429</v>
      </c>
      <c r="G28" s="972">
        <v>7.7545209316523523E-5</v>
      </c>
      <c r="H28" s="972" t="s">
        <v>429</v>
      </c>
      <c r="I28" s="972">
        <v>8.5035900106021328E-2</v>
      </c>
      <c r="J28" s="972">
        <v>0.19624373021765182</v>
      </c>
      <c r="K28" s="972" t="s">
        <v>429</v>
      </c>
      <c r="L28" s="972">
        <v>3.2038061301178695</v>
      </c>
      <c r="M28" s="972" t="s">
        <v>429</v>
      </c>
      <c r="N28" s="972">
        <v>0.46695299561617143</v>
      </c>
      <c r="O28" s="972">
        <v>2.8323623720101145</v>
      </c>
      <c r="P28" s="972" t="s">
        <v>429</v>
      </c>
      <c r="Q28" s="972" t="s">
        <v>429</v>
      </c>
    </row>
    <row r="29" spans="1:17" ht="18" customHeight="1">
      <c r="A29" s="970" t="s">
        <v>2083</v>
      </c>
      <c r="B29" s="971">
        <v>7.8922943972346265E-3</v>
      </c>
      <c r="C29" s="971" t="s">
        <v>429</v>
      </c>
      <c r="D29" s="971" t="s">
        <v>429</v>
      </c>
      <c r="E29" s="971" t="s">
        <v>429</v>
      </c>
      <c r="F29" s="971" t="s">
        <v>429</v>
      </c>
      <c r="G29" s="972" t="s">
        <v>429</v>
      </c>
      <c r="H29" s="972" t="s">
        <v>429</v>
      </c>
      <c r="I29" s="972" t="s">
        <v>429</v>
      </c>
      <c r="J29" s="972" t="s">
        <v>429</v>
      </c>
      <c r="K29" s="972" t="s">
        <v>429</v>
      </c>
      <c r="L29" s="972" t="s">
        <v>429</v>
      </c>
      <c r="M29" s="972">
        <v>1.7783202609462656</v>
      </c>
      <c r="N29" s="972" t="s">
        <v>429</v>
      </c>
      <c r="O29" s="972" t="s">
        <v>429</v>
      </c>
      <c r="P29" s="972" t="s">
        <v>429</v>
      </c>
      <c r="Q29" s="972" t="s">
        <v>429</v>
      </c>
    </row>
    <row r="30" spans="1:17" ht="18" customHeight="1">
      <c r="A30" s="970" t="s">
        <v>11</v>
      </c>
      <c r="B30" s="971" t="s">
        <v>429</v>
      </c>
      <c r="C30" s="971" t="s">
        <v>429</v>
      </c>
      <c r="D30" s="971" t="s">
        <v>429</v>
      </c>
      <c r="E30" s="971">
        <v>0.24981354139116632</v>
      </c>
      <c r="F30" s="971">
        <v>0.1749622194119507</v>
      </c>
      <c r="G30" s="972" t="s">
        <v>429</v>
      </c>
      <c r="H30" s="972" t="s">
        <v>429</v>
      </c>
      <c r="I30" s="972" t="s">
        <v>429</v>
      </c>
      <c r="J30" s="972" t="s">
        <v>429</v>
      </c>
      <c r="K30" s="972" t="s">
        <v>429</v>
      </c>
      <c r="L30" s="972">
        <v>9.6068489313694591E-2</v>
      </c>
      <c r="M30" s="972" t="s">
        <v>429</v>
      </c>
      <c r="N30" s="972" t="s">
        <v>429</v>
      </c>
      <c r="O30" s="972">
        <v>4.3212390664511047E-2</v>
      </c>
      <c r="P30" s="972" t="s">
        <v>429</v>
      </c>
      <c r="Q30" s="972" t="s">
        <v>429</v>
      </c>
    </row>
    <row r="31" spans="1:17" ht="18" customHeight="1">
      <c r="A31" s="970" t="s">
        <v>10</v>
      </c>
      <c r="B31" s="971">
        <v>2.2200777761774452E-3</v>
      </c>
      <c r="C31" s="971" t="s">
        <v>429</v>
      </c>
      <c r="D31" s="971" t="s">
        <v>429</v>
      </c>
      <c r="E31" s="971" t="s">
        <v>429</v>
      </c>
      <c r="F31" s="971">
        <v>0.18169364527347456</v>
      </c>
      <c r="G31" s="972" t="s">
        <v>429</v>
      </c>
      <c r="H31" s="972" t="s">
        <v>429</v>
      </c>
      <c r="I31" s="972" t="s">
        <v>429</v>
      </c>
      <c r="J31" s="972" t="s">
        <v>429</v>
      </c>
      <c r="K31" s="972" t="s">
        <v>429</v>
      </c>
      <c r="L31" s="972">
        <v>0.90076163870361348</v>
      </c>
      <c r="M31" s="972" t="s">
        <v>429</v>
      </c>
      <c r="N31" s="972" t="s">
        <v>429</v>
      </c>
      <c r="O31" s="972" t="s">
        <v>429</v>
      </c>
      <c r="P31" s="972" t="s">
        <v>429</v>
      </c>
      <c r="Q31" s="972" t="s">
        <v>429</v>
      </c>
    </row>
    <row r="32" spans="1:17" ht="18" customHeight="1">
      <c r="A32" s="970" t="s">
        <v>9</v>
      </c>
      <c r="B32" s="971">
        <v>0.28112458591387007</v>
      </c>
      <c r="C32" s="971" t="s">
        <v>429</v>
      </c>
      <c r="D32" s="971">
        <v>2.3255376344086021E-2</v>
      </c>
      <c r="E32" s="971">
        <v>0.44340597725469449</v>
      </c>
      <c r="F32" s="971">
        <v>8.6981504900411011E-2</v>
      </c>
      <c r="G32" s="972" t="s">
        <v>429</v>
      </c>
      <c r="H32" s="972" t="s">
        <v>429</v>
      </c>
      <c r="I32" s="972" t="s">
        <v>429</v>
      </c>
      <c r="J32" s="972" t="s">
        <v>429</v>
      </c>
      <c r="K32" s="972" t="s">
        <v>429</v>
      </c>
      <c r="L32" s="972">
        <v>1.6863254730160049</v>
      </c>
      <c r="M32" s="972" t="s">
        <v>429</v>
      </c>
      <c r="N32" s="972">
        <v>1.1581757184607893</v>
      </c>
      <c r="O32" s="972">
        <v>4.2561457944700072</v>
      </c>
      <c r="P32" s="972" t="s">
        <v>429</v>
      </c>
      <c r="Q32" s="972" t="s">
        <v>429</v>
      </c>
    </row>
    <row r="33" spans="1:17" ht="18" customHeight="1">
      <c r="A33" s="970" t="s">
        <v>7</v>
      </c>
      <c r="B33" s="971" t="s">
        <v>429</v>
      </c>
      <c r="C33" s="971" t="s">
        <v>429</v>
      </c>
      <c r="D33" s="971" t="s">
        <v>429</v>
      </c>
      <c r="E33" s="971">
        <v>2.4748875958741073E-2</v>
      </c>
      <c r="F33" s="971" t="s">
        <v>429</v>
      </c>
      <c r="G33" s="972" t="s">
        <v>429</v>
      </c>
      <c r="H33" s="972" t="s">
        <v>429</v>
      </c>
      <c r="I33" s="972" t="s">
        <v>429</v>
      </c>
      <c r="J33" s="972" t="s">
        <v>429</v>
      </c>
      <c r="K33" s="972">
        <v>1.5018923001460738</v>
      </c>
      <c r="L33" s="972">
        <v>2.1589018614377529</v>
      </c>
      <c r="M33" s="972">
        <v>1.1531311949752046</v>
      </c>
      <c r="N33" s="972">
        <v>2.0172286897223577</v>
      </c>
      <c r="O33" s="972">
        <v>1.6100809393524851</v>
      </c>
      <c r="P33" s="972" t="s">
        <v>429</v>
      </c>
      <c r="Q33" s="972" t="s">
        <v>429</v>
      </c>
    </row>
    <row r="34" spans="1:17" ht="18" customHeight="1">
      <c r="A34" s="970" t="s">
        <v>32</v>
      </c>
      <c r="B34" s="971">
        <v>1.013394786115512E-3</v>
      </c>
      <c r="C34" s="971">
        <v>0.10613911126580809</v>
      </c>
      <c r="D34" s="971" t="s">
        <v>429</v>
      </c>
      <c r="E34" s="971">
        <v>1.2973419730230099E-2</v>
      </c>
      <c r="F34" s="971" t="s">
        <v>429</v>
      </c>
      <c r="G34" s="972">
        <v>8.9475241519065604E-5</v>
      </c>
      <c r="H34" s="972" t="s">
        <v>429</v>
      </c>
      <c r="I34" s="972" t="s">
        <v>429</v>
      </c>
      <c r="J34" s="972">
        <v>0.54352287526519782</v>
      </c>
      <c r="K34" s="972" t="s">
        <v>429</v>
      </c>
      <c r="L34" s="972">
        <v>0.4288548746832922</v>
      </c>
      <c r="M34" s="972" t="s">
        <v>429</v>
      </c>
      <c r="N34" s="972">
        <v>0.37809145153433998</v>
      </c>
      <c r="O34" s="972">
        <v>0.12278375409360361</v>
      </c>
      <c r="P34" s="972" t="s">
        <v>429</v>
      </c>
      <c r="Q34" s="972" t="s">
        <v>429</v>
      </c>
    </row>
    <row r="35" spans="1:17" ht="18" customHeight="1">
      <c r="A35" s="970" t="s">
        <v>5</v>
      </c>
      <c r="B35" s="971" t="s">
        <v>429</v>
      </c>
      <c r="C35" s="971" t="s">
        <v>429</v>
      </c>
      <c r="D35" s="971" t="s">
        <v>429</v>
      </c>
      <c r="E35" s="971" t="s">
        <v>429</v>
      </c>
      <c r="F35" s="971" t="s">
        <v>429</v>
      </c>
      <c r="G35" s="972" t="s">
        <v>429</v>
      </c>
      <c r="H35" s="972" t="s">
        <v>429</v>
      </c>
      <c r="I35" s="972" t="s">
        <v>429</v>
      </c>
      <c r="J35" s="972" t="s">
        <v>429</v>
      </c>
      <c r="K35" s="972" t="s">
        <v>429</v>
      </c>
      <c r="L35" s="972" t="s">
        <v>429</v>
      </c>
      <c r="M35" s="972" t="s">
        <v>429</v>
      </c>
      <c r="N35" s="972" t="s">
        <v>429</v>
      </c>
      <c r="O35" s="972">
        <v>2.1330162085976039E-2</v>
      </c>
      <c r="P35" s="972" t="s">
        <v>429</v>
      </c>
      <c r="Q35" s="972" t="s">
        <v>429</v>
      </c>
    </row>
    <row r="36" spans="1:17" ht="18" customHeight="1">
      <c r="A36" s="970" t="s">
        <v>4</v>
      </c>
      <c r="B36" s="971">
        <v>486.60619429641366</v>
      </c>
      <c r="C36" s="971">
        <v>573.34883965657275</v>
      </c>
      <c r="D36" s="971">
        <v>619.62226488095234</v>
      </c>
      <c r="E36" s="971">
        <v>908.98184686590855</v>
      </c>
      <c r="F36" s="971">
        <v>1109.7024072083466</v>
      </c>
      <c r="G36" s="972">
        <v>1214.0621887596553</v>
      </c>
      <c r="H36" s="972">
        <v>987.40112389499848</v>
      </c>
      <c r="I36" s="972">
        <v>1212.4728709897713</v>
      </c>
      <c r="J36" s="972">
        <v>1019.3207112296724</v>
      </c>
      <c r="K36" s="972">
        <v>1283.3560829461453</v>
      </c>
      <c r="L36" s="972">
        <v>1004.3347696344235</v>
      </c>
      <c r="M36" s="972">
        <v>1411.3980262888072</v>
      </c>
      <c r="N36" s="972">
        <v>1421.5963314661471</v>
      </c>
      <c r="O36" s="972">
        <v>1408.3729520582015</v>
      </c>
      <c r="P36" s="972" t="s">
        <v>429</v>
      </c>
      <c r="Q36" s="972" t="s">
        <v>429</v>
      </c>
    </row>
    <row r="37" spans="1:17" ht="18" customHeight="1">
      <c r="A37" s="970" t="s">
        <v>3</v>
      </c>
      <c r="B37" s="971">
        <v>2.0787555811608814E-2</v>
      </c>
      <c r="C37" s="971" t="s">
        <v>429</v>
      </c>
      <c r="D37" s="971" t="s">
        <v>429</v>
      </c>
      <c r="E37" s="971" t="s">
        <v>429</v>
      </c>
      <c r="F37" s="971" t="s">
        <v>429</v>
      </c>
      <c r="G37" s="972">
        <v>3.994708493378045E-2</v>
      </c>
      <c r="H37" s="972">
        <v>3.1097467119339642E-2</v>
      </c>
      <c r="I37" s="972">
        <v>3.5490509015586265E-2</v>
      </c>
      <c r="J37" s="972">
        <v>2.5250929879629518</v>
      </c>
      <c r="K37" s="972">
        <v>0.13693488921521421</v>
      </c>
      <c r="L37" s="972">
        <v>1.1434090103304448</v>
      </c>
      <c r="M37" s="972">
        <v>0.75191170062332302</v>
      </c>
      <c r="N37" s="972">
        <v>0.21507963955187528</v>
      </c>
      <c r="O37" s="972">
        <v>0.19098785391535048</v>
      </c>
      <c r="P37" s="972" t="s">
        <v>429</v>
      </c>
      <c r="Q37" s="972" t="s">
        <v>429</v>
      </c>
    </row>
    <row r="38" spans="1:17" ht="18" customHeight="1">
      <c r="A38" s="970" t="s">
        <v>2084</v>
      </c>
      <c r="B38" s="971">
        <v>5.9359930865620053E-2</v>
      </c>
      <c r="C38" s="971">
        <v>3.9544030630003484E-3</v>
      </c>
      <c r="D38" s="971" t="s">
        <v>429</v>
      </c>
      <c r="E38" s="971" t="s">
        <v>429</v>
      </c>
      <c r="F38" s="971">
        <v>1.4703446095478976E-2</v>
      </c>
      <c r="G38" s="972" t="s">
        <v>429</v>
      </c>
      <c r="H38" s="972" t="s">
        <v>429</v>
      </c>
      <c r="I38" s="972">
        <v>4.9501775197044982E-5</v>
      </c>
      <c r="J38" s="972">
        <v>6.2295065646074567E-5</v>
      </c>
      <c r="K38" s="972" t="s">
        <v>429</v>
      </c>
      <c r="L38" s="972">
        <v>7.6534885600414828E-3</v>
      </c>
      <c r="M38" s="972">
        <v>1.3794995668896796E-2</v>
      </c>
      <c r="N38" s="972" t="s">
        <v>429</v>
      </c>
      <c r="O38" s="972" t="s">
        <v>429</v>
      </c>
      <c r="P38" s="972" t="s">
        <v>429</v>
      </c>
      <c r="Q38" s="972" t="s">
        <v>429</v>
      </c>
    </row>
    <row r="39" spans="1:17" ht="18" customHeight="1">
      <c r="A39" s="970" t="s">
        <v>2</v>
      </c>
      <c r="B39" s="971">
        <v>8.0972202218061364E-3</v>
      </c>
      <c r="C39" s="971">
        <v>4.2006613296206058E-2</v>
      </c>
      <c r="D39" s="971">
        <v>4.3707853302611364E-2</v>
      </c>
      <c r="E39" s="971">
        <v>1.6381777307590585E-2</v>
      </c>
      <c r="F39" s="971">
        <v>0.37426161871640851</v>
      </c>
      <c r="G39" s="972" t="s">
        <v>429</v>
      </c>
      <c r="H39" s="972" t="s">
        <v>429</v>
      </c>
      <c r="I39" s="972" t="s">
        <v>429</v>
      </c>
      <c r="J39" s="972" t="s">
        <v>429</v>
      </c>
      <c r="K39" s="972" t="s">
        <v>429</v>
      </c>
      <c r="L39" s="972">
        <v>0.90422507656359463</v>
      </c>
      <c r="M39" s="972" t="s">
        <v>429</v>
      </c>
      <c r="N39" s="972">
        <v>1.0602510959571361</v>
      </c>
      <c r="O39" s="972">
        <v>11.260994175682958</v>
      </c>
      <c r="P39" s="972" t="s">
        <v>429</v>
      </c>
      <c r="Q39" s="972" t="s">
        <v>429</v>
      </c>
    </row>
    <row r="40" spans="1:17" ht="18" customHeight="1">
      <c r="A40" s="970" t="s">
        <v>50</v>
      </c>
      <c r="B40" s="971">
        <v>0.23561054299294257</v>
      </c>
      <c r="C40" s="971">
        <v>1.1084546931198513</v>
      </c>
      <c r="D40" s="971">
        <v>2.0358714477726574</v>
      </c>
      <c r="E40" s="971">
        <v>0.74595834435334574</v>
      </c>
      <c r="F40" s="971">
        <v>0.32754758141005375</v>
      </c>
      <c r="G40" s="972">
        <v>3.1394821585637052E-5</v>
      </c>
      <c r="H40" s="972" t="s">
        <v>429</v>
      </c>
      <c r="I40" s="972" t="s">
        <v>429</v>
      </c>
      <c r="J40" s="972" t="s">
        <v>429</v>
      </c>
      <c r="K40" s="972" t="s">
        <v>429</v>
      </c>
      <c r="L40" s="972">
        <v>0.27030246317830142</v>
      </c>
      <c r="M40" s="972">
        <v>3.4286881146857819</v>
      </c>
      <c r="N40" s="972">
        <v>1.2556995859717488</v>
      </c>
      <c r="O40" s="972">
        <v>8.4083839074741942</v>
      </c>
      <c r="P40" s="972" t="s">
        <v>429</v>
      </c>
      <c r="Q40" s="972" t="s">
        <v>429</v>
      </c>
    </row>
    <row r="42" spans="1:17" ht="18" customHeight="1">
      <c r="A42" s="920" t="s">
        <v>1951</v>
      </c>
    </row>
  </sheetData>
  <hyperlinks>
    <hyperlink ref="S5" location="'Content Page'!A1" display="Back to Content Page"/>
  </hyperlinks>
  <pageMargins left="0.7" right="0.7" top="0.75" bottom="0.75" header="0.3" footer="0.3"/>
  <pageSetup orientation="landscape" r:id="rId1"/>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2"/>
  <sheetViews>
    <sheetView topLeftCell="B1" zoomScale="89" zoomScaleNormal="89" workbookViewId="0">
      <selection activeCell="A9" sqref="A9"/>
    </sheetView>
  </sheetViews>
  <sheetFormatPr defaultColWidth="9.1796875" defaultRowHeight="18" customHeight="1"/>
  <cols>
    <col min="1" max="1" width="36.54296875" style="289" customWidth="1"/>
    <col min="2" max="17" width="11.7265625" style="289" customWidth="1"/>
    <col min="18" max="18" width="4.1796875" style="289" customWidth="1"/>
    <col min="19" max="19" width="15.1796875" style="289" customWidth="1"/>
    <col min="20" max="20" width="20.26953125" style="289" customWidth="1"/>
    <col min="21" max="21" width="21.81640625" style="289" customWidth="1"/>
    <col min="22" max="22" width="21.1796875" style="289" customWidth="1"/>
    <col min="23" max="16384" width="9.1796875" style="289"/>
  </cols>
  <sheetData>
    <row r="1" spans="1:19" ht="18" customHeight="1">
      <c r="A1" s="136" t="s">
        <v>2091</v>
      </c>
      <c r="B1" s="132"/>
      <c r="C1" s="132"/>
      <c r="D1" s="132"/>
      <c r="E1" s="132"/>
      <c r="F1" s="132"/>
      <c r="G1" s="132"/>
      <c r="H1" s="132"/>
      <c r="I1" s="132"/>
      <c r="J1" s="132"/>
      <c r="K1" s="132"/>
      <c r="L1" s="132"/>
      <c r="M1" s="132"/>
      <c r="N1" s="132"/>
      <c r="O1" s="132"/>
      <c r="P1" s="132"/>
      <c r="Q1" s="132"/>
    </row>
    <row r="2" spans="1:19" ht="18" customHeight="1">
      <c r="A2" s="965" t="s">
        <v>2075</v>
      </c>
      <c r="B2" s="966">
        <v>2000</v>
      </c>
      <c r="C2" s="966">
        <v>2001</v>
      </c>
      <c r="D2" s="966">
        <v>2002</v>
      </c>
      <c r="E2" s="966">
        <v>2003</v>
      </c>
      <c r="F2" s="966">
        <v>2004</v>
      </c>
      <c r="G2" s="966">
        <v>2005</v>
      </c>
      <c r="H2" s="966">
        <v>2006</v>
      </c>
      <c r="I2" s="966">
        <v>2007</v>
      </c>
      <c r="J2" s="966">
        <v>2008</v>
      </c>
      <c r="K2" s="966">
        <v>2009</v>
      </c>
      <c r="L2" s="966">
        <v>2010</v>
      </c>
      <c r="M2" s="966">
        <v>2011</v>
      </c>
      <c r="N2" s="966">
        <v>2012</v>
      </c>
      <c r="O2" s="966">
        <v>2013</v>
      </c>
      <c r="P2" s="966">
        <v>2014</v>
      </c>
      <c r="Q2" s="966">
        <v>2015</v>
      </c>
    </row>
    <row r="3" spans="1:19" ht="18" customHeight="1">
      <c r="A3" s="967" t="s">
        <v>2076</v>
      </c>
      <c r="B3" s="565">
        <v>860.15666670787164</v>
      </c>
      <c r="C3" s="565">
        <v>939.77392955166454</v>
      </c>
      <c r="D3" s="565">
        <v>677.12522465789664</v>
      </c>
      <c r="E3" s="565">
        <v>973.30271038512001</v>
      </c>
      <c r="F3" s="565">
        <v>925.52888920642408</v>
      </c>
      <c r="G3" s="565">
        <v>848.23723768147784</v>
      </c>
      <c r="H3" s="565">
        <v>987.11445686198931</v>
      </c>
      <c r="I3" s="565">
        <v>1243.5561405096532</v>
      </c>
      <c r="J3" s="565">
        <v>1704.8167852074346</v>
      </c>
      <c r="K3" s="565">
        <v>1097.5806957183736</v>
      </c>
      <c r="L3" s="565">
        <v>1153.4437427563767</v>
      </c>
      <c r="M3" s="565">
        <v>1447.9726267322922</v>
      </c>
      <c r="N3" s="565">
        <v>1202.1831025629324</v>
      </c>
      <c r="O3" s="968">
        <v>1626.8112097997564</v>
      </c>
      <c r="P3" s="565">
        <v>2220.2487499260383</v>
      </c>
      <c r="Q3" s="565">
        <v>2060</v>
      </c>
    </row>
    <row r="4" spans="1:19" ht="18" customHeight="1">
      <c r="A4" s="967" t="s">
        <v>2077</v>
      </c>
      <c r="B4" s="565">
        <v>988.3505562390028</v>
      </c>
      <c r="C4" s="565">
        <v>918.48271128442252</v>
      </c>
      <c r="D4" s="565">
        <v>670.15880381510487</v>
      </c>
      <c r="E4" s="565">
        <v>1314.4899869797714</v>
      </c>
      <c r="F4" s="565">
        <v>1546.7529414907806</v>
      </c>
      <c r="G4" s="565">
        <v>1713.3225642532086</v>
      </c>
      <c r="H4" s="565">
        <v>1746.4152697790628</v>
      </c>
      <c r="I4" s="565">
        <v>2457.1240031331408</v>
      </c>
      <c r="J4" s="565">
        <v>3903.4557865326942</v>
      </c>
      <c r="K4" s="565">
        <v>3218.2762625733608</v>
      </c>
      <c r="L4" s="565">
        <v>2644.5011075687771</v>
      </c>
      <c r="M4" s="565">
        <v>2929.1494815068186</v>
      </c>
      <c r="N4" s="565">
        <v>2491.4452780881484</v>
      </c>
      <c r="O4" s="565">
        <v>2699.7759897204255</v>
      </c>
      <c r="P4" s="565">
        <v>3327.5735811840746</v>
      </c>
      <c r="Q4" s="565">
        <v>2392</v>
      </c>
      <c r="S4" s="287"/>
    </row>
    <row r="5" spans="1:19" ht="18" customHeight="1">
      <c r="A5" s="967" t="s">
        <v>2078</v>
      </c>
      <c r="B5" s="565">
        <v>26.102596019936264</v>
      </c>
      <c r="C5" s="565">
        <v>51.756553212795566</v>
      </c>
      <c r="D5" s="565">
        <v>37.28901617497683</v>
      </c>
      <c r="E5" s="565">
        <v>78.256663201973225</v>
      </c>
      <c r="F5" s="565">
        <v>66.20224000621721</v>
      </c>
      <c r="G5" s="565">
        <v>40.660952930675698</v>
      </c>
      <c r="H5" s="565">
        <v>39.032542430394592</v>
      </c>
      <c r="I5" s="565">
        <v>36.53137018647962</v>
      </c>
      <c r="J5" s="565">
        <v>59.869475318304843</v>
      </c>
      <c r="K5" s="565">
        <v>48.670407703705109</v>
      </c>
      <c r="L5" s="565">
        <v>63.525585245418085</v>
      </c>
      <c r="M5" s="565">
        <v>60.629705313934089</v>
      </c>
      <c r="N5" s="565">
        <v>60.938668632443402</v>
      </c>
      <c r="O5" s="968">
        <v>109.50856649198869</v>
      </c>
      <c r="P5" s="565">
        <v>138.08530420780548</v>
      </c>
      <c r="Q5" s="565">
        <v>117.2</v>
      </c>
      <c r="S5" s="945" t="s">
        <v>13</v>
      </c>
    </row>
    <row r="6" spans="1:19" ht="18" customHeight="1">
      <c r="A6" s="967" t="s">
        <v>2079</v>
      </c>
      <c r="B6" s="577">
        <v>96.59701194064931</v>
      </c>
      <c r="C6" s="577">
        <v>98.300057765135776</v>
      </c>
      <c r="D6" s="577">
        <v>73.992598058488383</v>
      </c>
      <c r="E6" s="577">
        <v>187.87740422184706</v>
      </c>
      <c r="F6" s="577">
        <v>189.54868991507502</v>
      </c>
      <c r="G6" s="577">
        <v>272.63871130105326</v>
      </c>
      <c r="H6" s="577">
        <v>202.62955543757809</v>
      </c>
      <c r="I6" s="565">
        <v>250.4948013412037</v>
      </c>
      <c r="J6" s="565">
        <v>359.66456808514448</v>
      </c>
      <c r="K6" s="565">
        <v>328.38297682147567</v>
      </c>
      <c r="L6" s="565">
        <v>288.31394016152944</v>
      </c>
      <c r="M6" s="565">
        <v>309.26222149522943</v>
      </c>
      <c r="N6" s="565">
        <v>243.75960039702332</v>
      </c>
      <c r="O6" s="565">
        <v>247.65897945290473</v>
      </c>
      <c r="P6" s="565">
        <v>280.89380784951288</v>
      </c>
      <c r="Q6" s="565">
        <v>239.2</v>
      </c>
      <c r="S6" s="287"/>
    </row>
    <row r="7" spans="1:19" ht="18" customHeight="1">
      <c r="A7" s="967" t="s">
        <v>2080</v>
      </c>
      <c r="B7" s="565">
        <v>834.05407068793534</v>
      </c>
      <c r="C7" s="565">
        <v>888.01737633886898</v>
      </c>
      <c r="D7" s="565">
        <v>639.8362084829198</v>
      </c>
      <c r="E7" s="565">
        <v>895.04604718314681</v>
      </c>
      <c r="F7" s="565">
        <v>859.32664920020693</v>
      </c>
      <c r="G7" s="565">
        <v>807.57628475080219</v>
      </c>
      <c r="H7" s="565">
        <v>948.08191443159467</v>
      </c>
      <c r="I7" s="565">
        <v>1207.0247703231737</v>
      </c>
      <c r="J7" s="565">
        <v>1644.9473098891297</v>
      </c>
      <c r="K7" s="565">
        <v>1048.9102880146684</v>
      </c>
      <c r="L7" s="565">
        <v>1089.9181575109585</v>
      </c>
      <c r="M7" s="565">
        <v>1387.3429214183582</v>
      </c>
      <c r="N7" s="565">
        <v>1141.2444339304891</v>
      </c>
      <c r="O7" s="565">
        <v>1517.3026433077678</v>
      </c>
      <c r="P7" s="565">
        <v>2082.1634457182327</v>
      </c>
      <c r="Q7" s="565">
        <v>1942.8</v>
      </c>
    </row>
    <row r="8" spans="1:19" ht="18" customHeight="1">
      <c r="A8" s="967" t="s">
        <v>2081</v>
      </c>
      <c r="B8" s="565">
        <v>891.75354429835352</v>
      </c>
      <c r="C8" s="565">
        <v>820.18265351928676</v>
      </c>
      <c r="D8" s="565">
        <v>596.16620575661648</v>
      </c>
      <c r="E8" s="565">
        <v>1126.6125827579244</v>
      </c>
      <c r="F8" s="565">
        <v>1357.2042515757055</v>
      </c>
      <c r="G8" s="565">
        <v>1440.6838529521553</v>
      </c>
      <c r="H8" s="565">
        <v>1543.7857143414847</v>
      </c>
      <c r="I8" s="565">
        <v>2206.6292017919372</v>
      </c>
      <c r="J8" s="565">
        <v>3543.7912184475499</v>
      </c>
      <c r="K8" s="565">
        <v>2889.8932857518853</v>
      </c>
      <c r="L8" s="565">
        <v>2356.1871674072477</v>
      </c>
      <c r="M8" s="565">
        <v>2619.8872600115892</v>
      </c>
      <c r="N8" s="565">
        <v>2247.685677691125</v>
      </c>
      <c r="O8" s="565">
        <v>2452.117010267521</v>
      </c>
      <c r="P8" s="565">
        <v>3046.6797733345616</v>
      </c>
      <c r="Q8" s="565">
        <v>2152.8000000000002</v>
      </c>
    </row>
    <row r="9" spans="1:19" ht="18" customHeight="1">
      <c r="A9" s="967"/>
      <c r="B9" s="564"/>
      <c r="C9" s="564"/>
      <c r="D9" s="564"/>
      <c r="E9" s="564"/>
      <c r="F9" s="564"/>
      <c r="G9" s="564"/>
      <c r="H9" s="564"/>
      <c r="I9" s="564"/>
      <c r="J9" s="564"/>
      <c r="K9" s="564"/>
      <c r="L9" s="564"/>
      <c r="M9" s="564"/>
      <c r="N9" s="564"/>
      <c r="O9" s="564"/>
      <c r="P9" s="564"/>
      <c r="Q9" s="564"/>
    </row>
    <row r="10" spans="1:19" ht="18" customHeight="1">
      <c r="A10" s="969" t="s">
        <v>2082</v>
      </c>
      <c r="B10" s="897"/>
      <c r="C10" s="897"/>
      <c r="D10" s="897"/>
      <c r="E10" s="897"/>
      <c r="F10" s="897"/>
      <c r="G10" s="564"/>
      <c r="H10" s="564"/>
      <c r="I10" s="564"/>
      <c r="J10" s="564"/>
      <c r="K10" s="564"/>
      <c r="L10" s="564"/>
      <c r="M10" s="564"/>
      <c r="N10" s="564"/>
      <c r="O10" s="564"/>
      <c r="P10" s="564"/>
      <c r="Q10" s="564"/>
    </row>
    <row r="11" spans="1:19" ht="18" customHeight="1">
      <c r="A11" s="970" t="s">
        <v>15</v>
      </c>
      <c r="B11" s="971" t="s">
        <v>8</v>
      </c>
      <c r="C11" s="971" t="s">
        <v>8</v>
      </c>
      <c r="D11" s="971" t="s">
        <v>8</v>
      </c>
      <c r="E11" s="971" t="s">
        <v>8</v>
      </c>
      <c r="F11" s="971" t="s">
        <v>8</v>
      </c>
      <c r="G11" s="971" t="s">
        <v>8</v>
      </c>
      <c r="H11" s="971" t="s">
        <v>8</v>
      </c>
      <c r="I11" s="971" t="s">
        <v>8</v>
      </c>
      <c r="J11" s="971" t="s">
        <v>8</v>
      </c>
      <c r="K11" s="971" t="s">
        <v>8</v>
      </c>
      <c r="L11" s="972">
        <v>4.6246685866543832E-2</v>
      </c>
      <c r="M11" s="972">
        <v>0.18710844524780548</v>
      </c>
      <c r="N11" s="972">
        <v>0</v>
      </c>
      <c r="O11" s="972">
        <v>0</v>
      </c>
      <c r="P11" s="972">
        <v>1.4872052070755591E-2</v>
      </c>
      <c r="Q11" s="972">
        <v>0.13</v>
      </c>
    </row>
    <row r="12" spans="1:19" ht="18" customHeight="1">
      <c r="A12" s="970" t="s">
        <v>14</v>
      </c>
      <c r="B12" s="971" t="s">
        <v>8</v>
      </c>
      <c r="C12" s="971" t="s">
        <v>8</v>
      </c>
      <c r="D12" s="971" t="s">
        <v>8</v>
      </c>
      <c r="E12" s="971" t="s">
        <v>8</v>
      </c>
      <c r="F12" s="971" t="s">
        <v>8</v>
      </c>
      <c r="G12" s="971" t="s">
        <v>8</v>
      </c>
      <c r="H12" s="971" t="s">
        <v>8</v>
      </c>
      <c r="I12" s="971" t="s">
        <v>8</v>
      </c>
      <c r="J12" s="971" t="s">
        <v>8</v>
      </c>
      <c r="K12" s="971" t="s">
        <v>8</v>
      </c>
      <c r="L12" s="972">
        <v>1.1594631050578739</v>
      </c>
      <c r="M12" s="972">
        <v>4.8915869598489876E-2</v>
      </c>
      <c r="N12" s="972">
        <v>0.31376452625542683</v>
      </c>
      <c r="O12" s="972">
        <v>0.15028829319406398</v>
      </c>
      <c r="P12" s="972">
        <v>0.1212405115337253</v>
      </c>
      <c r="Q12" s="972">
        <v>0.05</v>
      </c>
    </row>
    <row r="13" spans="1:19" ht="18" customHeight="1">
      <c r="A13" s="970" t="s">
        <v>2083</v>
      </c>
      <c r="B13" s="971" t="s">
        <v>8</v>
      </c>
      <c r="C13" s="971" t="s">
        <v>8</v>
      </c>
      <c r="D13" s="971" t="s">
        <v>8</v>
      </c>
      <c r="E13" s="971" t="s">
        <v>8</v>
      </c>
      <c r="F13" s="971" t="s">
        <v>8</v>
      </c>
      <c r="G13" s="971" t="s">
        <v>8</v>
      </c>
      <c r="H13" s="971" t="s">
        <v>8</v>
      </c>
      <c r="I13" s="971" t="s">
        <v>8</v>
      </c>
      <c r="J13" s="971" t="s">
        <v>8</v>
      </c>
      <c r="K13" s="971" t="s">
        <v>8</v>
      </c>
      <c r="L13" s="972">
        <v>1.3214505262077034</v>
      </c>
      <c r="M13" s="972">
        <v>7.0068314722012068E-2</v>
      </c>
      <c r="N13" s="972">
        <v>7.8735020475919917E-2</v>
      </c>
      <c r="O13" s="972">
        <v>2.2048103615345767E-2</v>
      </c>
      <c r="P13" s="972">
        <v>5.3983219916271842E-2</v>
      </c>
      <c r="Q13" s="972">
        <v>0.23</v>
      </c>
    </row>
    <row r="14" spans="1:19" ht="18" customHeight="1">
      <c r="A14" s="970" t="s">
        <v>12</v>
      </c>
      <c r="B14" s="971" t="s">
        <v>8</v>
      </c>
      <c r="C14" s="971" t="s">
        <v>8</v>
      </c>
      <c r="D14" s="971" t="s">
        <v>8</v>
      </c>
      <c r="E14" s="971" t="s">
        <v>8</v>
      </c>
      <c r="F14" s="971" t="s">
        <v>8</v>
      </c>
      <c r="G14" s="971" t="s">
        <v>8</v>
      </c>
      <c r="H14" s="971" t="s">
        <v>8</v>
      </c>
      <c r="I14" s="971" t="s">
        <v>8</v>
      </c>
      <c r="J14" s="971" t="s">
        <v>8</v>
      </c>
      <c r="K14" s="971" t="s">
        <v>8</v>
      </c>
      <c r="L14" s="972">
        <v>2.7306439074799029E-3</v>
      </c>
      <c r="M14" s="972">
        <v>0</v>
      </c>
      <c r="N14" s="972">
        <v>0</v>
      </c>
      <c r="O14" s="972">
        <v>3.8600764491310308E-2</v>
      </c>
      <c r="P14" s="972">
        <v>0</v>
      </c>
      <c r="Q14" s="972">
        <v>0</v>
      </c>
    </row>
    <row r="15" spans="1:19" ht="18" customHeight="1">
      <c r="A15" s="970" t="s">
        <v>10</v>
      </c>
      <c r="B15" s="971" t="s">
        <v>8</v>
      </c>
      <c r="C15" s="971" t="s">
        <v>8</v>
      </c>
      <c r="D15" s="971" t="s">
        <v>8</v>
      </c>
      <c r="E15" s="971" t="s">
        <v>8</v>
      </c>
      <c r="F15" s="971" t="s">
        <v>8</v>
      </c>
      <c r="G15" s="971" t="s">
        <v>8</v>
      </c>
      <c r="H15" s="971" t="s">
        <v>8</v>
      </c>
      <c r="I15" s="971" t="s">
        <v>8</v>
      </c>
      <c r="J15" s="971" t="s">
        <v>8</v>
      </c>
      <c r="K15" s="971" t="s">
        <v>8</v>
      </c>
      <c r="L15" s="972">
        <v>0</v>
      </c>
      <c r="M15" s="972">
        <v>0.40105870529887966</v>
      </c>
      <c r="N15" s="972">
        <v>0.16193726075681955</v>
      </c>
      <c r="O15" s="972">
        <v>0</v>
      </c>
      <c r="P15" s="972">
        <v>0.17127405499445339</v>
      </c>
      <c r="Q15" s="972">
        <v>0</v>
      </c>
    </row>
    <row r="16" spans="1:19" ht="18" customHeight="1">
      <c r="A16" s="970" t="s">
        <v>9</v>
      </c>
      <c r="B16" s="971" t="s">
        <v>8</v>
      </c>
      <c r="C16" s="971" t="s">
        <v>8</v>
      </c>
      <c r="D16" s="971" t="s">
        <v>8</v>
      </c>
      <c r="E16" s="971" t="s">
        <v>8</v>
      </c>
      <c r="F16" s="971" t="s">
        <v>8</v>
      </c>
      <c r="G16" s="971" t="s">
        <v>8</v>
      </c>
      <c r="H16" s="971" t="s">
        <v>8</v>
      </c>
      <c r="I16" s="971" t="s">
        <v>8</v>
      </c>
      <c r="J16" s="971" t="s">
        <v>8</v>
      </c>
      <c r="K16" s="971" t="s">
        <v>8</v>
      </c>
      <c r="L16" s="972">
        <v>24.832491533385724</v>
      </c>
      <c r="M16" s="972">
        <v>17.723133288301575</v>
      </c>
      <c r="N16" s="972">
        <v>16.867269771400956</v>
      </c>
      <c r="O16" s="972">
        <v>23.598853723449196</v>
      </c>
      <c r="P16" s="972">
        <v>31.577173131329303</v>
      </c>
      <c r="Q16" s="972">
        <v>26.62</v>
      </c>
    </row>
    <row r="17" spans="1:17" ht="18" customHeight="1">
      <c r="A17" s="970" t="s">
        <v>7</v>
      </c>
      <c r="B17" s="971" t="s">
        <v>8</v>
      </c>
      <c r="C17" s="971" t="s">
        <v>8</v>
      </c>
      <c r="D17" s="971" t="s">
        <v>8</v>
      </c>
      <c r="E17" s="971" t="s">
        <v>8</v>
      </c>
      <c r="F17" s="971" t="s">
        <v>8</v>
      </c>
      <c r="G17" s="971" t="s">
        <v>8</v>
      </c>
      <c r="H17" s="971" t="s">
        <v>8</v>
      </c>
      <c r="I17" s="971" t="s">
        <v>8</v>
      </c>
      <c r="J17" s="971" t="s">
        <v>8</v>
      </c>
      <c r="K17" s="971" t="s">
        <v>8</v>
      </c>
      <c r="L17" s="972">
        <v>0.31265440885171913</v>
      </c>
      <c r="M17" s="972">
        <v>0.10768821771117529</v>
      </c>
      <c r="N17" s="972">
        <v>0.21421866455525351</v>
      </c>
      <c r="O17" s="972">
        <v>4.899930347587814</v>
      </c>
      <c r="P17" s="972">
        <v>2.7700719789322217</v>
      </c>
      <c r="Q17" s="972">
        <v>3.89</v>
      </c>
    </row>
    <row r="18" spans="1:17" ht="18" customHeight="1">
      <c r="A18" s="970" t="s">
        <v>32</v>
      </c>
      <c r="B18" s="971" t="s">
        <v>8</v>
      </c>
      <c r="C18" s="971" t="s">
        <v>8</v>
      </c>
      <c r="D18" s="971" t="s">
        <v>8</v>
      </c>
      <c r="E18" s="971" t="s">
        <v>8</v>
      </c>
      <c r="F18" s="971" t="s">
        <v>8</v>
      </c>
      <c r="G18" s="971" t="s">
        <v>8</v>
      </c>
      <c r="H18" s="971" t="s">
        <v>8</v>
      </c>
      <c r="I18" s="971" t="s">
        <v>8</v>
      </c>
      <c r="J18" s="971" t="s">
        <v>8</v>
      </c>
      <c r="K18" s="971" t="s">
        <v>8</v>
      </c>
      <c r="L18" s="972">
        <v>3.8356271887644934E-2</v>
      </c>
      <c r="M18" s="972">
        <v>1.4105050340440918E-4</v>
      </c>
      <c r="N18" s="972">
        <v>0</v>
      </c>
      <c r="O18" s="972">
        <v>7.7033698544660398E-2</v>
      </c>
      <c r="P18" s="972">
        <v>8.568483005957547E-3</v>
      </c>
      <c r="Q18" s="972">
        <v>0.01</v>
      </c>
    </row>
    <row r="19" spans="1:17" ht="18" customHeight="1">
      <c r="A19" s="970" t="s">
        <v>5</v>
      </c>
      <c r="B19" s="971" t="s">
        <v>8</v>
      </c>
      <c r="C19" s="971" t="s">
        <v>8</v>
      </c>
      <c r="D19" s="971" t="s">
        <v>8</v>
      </c>
      <c r="E19" s="971" t="s">
        <v>8</v>
      </c>
      <c r="F19" s="971" t="s">
        <v>8</v>
      </c>
      <c r="G19" s="971" t="s">
        <v>8</v>
      </c>
      <c r="H19" s="971" t="s">
        <v>8</v>
      </c>
      <c r="I19" s="971" t="s">
        <v>8</v>
      </c>
      <c r="J19" s="971" t="s">
        <v>8</v>
      </c>
      <c r="K19" s="971" t="s">
        <v>8</v>
      </c>
      <c r="L19" s="972">
        <v>5.3401193717008191</v>
      </c>
      <c r="M19" s="972">
        <v>4.0755445835533672</v>
      </c>
      <c r="N19" s="972">
        <v>4.6205677625784425</v>
      </c>
      <c r="O19" s="972">
        <v>5.4370414230337385</v>
      </c>
      <c r="P19" s="972">
        <v>2.9740551453923736</v>
      </c>
      <c r="Q19" s="972">
        <v>4.22</v>
      </c>
    </row>
    <row r="20" spans="1:17" ht="18" customHeight="1">
      <c r="A20" s="970" t="s">
        <v>4</v>
      </c>
      <c r="B20" s="971" t="s">
        <v>8</v>
      </c>
      <c r="C20" s="971" t="s">
        <v>8</v>
      </c>
      <c r="D20" s="971" t="s">
        <v>8</v>
      </c>
      <c r="E20" s="971" t="s">
        <v>8</v>
      </c>
      <c r="F20" s="971" t="s">
        <v>8</v>
      </c>
      <c r="G20" s="971" t="s">
        <v>8</v>
      </c>
      <c r="H20" s="971" t="s">
        <v>8</v>
      </c>
      <c r="I20" s="971" t="s">
        <v>8</v>
      </c>
      <c r="J20" s="971" t="s">
        <v>8</v>
      </c>
      <c r="K20" s="971" t="s">
        <v>8</v>
      </c>
      <c r="L20" s="972">
        <v>26.597056321437993</v>
      </c>
      <c r="M20" s="972">
        <v>33.876288412703914</v>
      </c>
      <c r="N20" s="972">
        <v>36.332834500235684</v>
      </c>
      <c r="O20" s="972">
        <v>73.017826361664632</v>
      </c>
      <c r="P20" s="972">
        <v>96.644686092217057</v>
      </c>
      <c r="Q20" s="972">
        <v>78.400000000000006</v>
      </c>
    </row>
    <row r="21" spans="1:17" ht="18" customHeight="1">
      <c r="A21" s="970" t="s">
        <v>3</v>
      </c>
      <c r="B21" s="971" t="s">
        <v>8</v>
      </c>
      <c r="C21" s="971" t="s">
        <v>8</v>
      </c>
      <c r="D21" s="971" t="s">
        <v>8</v>
      </c>
      <c r="E21" s="971" t="s">
        <v>8</v>
      </c>
      <c r="F21" s="971" t="s">
        <v>8</v>
      </c>
      <c r="G21" s="971" t="s">
        <v>8</v>
      </c>
      <c r="H21" s="971" t="s">
        <v>8</v>
      </c>
      <c r="I21" s="971" t="s">
        <v>8</v>
      </c>
      <c r="J21" s="971" t="s">
        <v>8</v>
      </c>
      <c r="K21" s="971" t="s">
        <v>8</v>
      </c>
      <c r="L21" s="972">
        <v>8.5768757637005033E-2</v>
      </c>
      <c r="M21" s="972">
        <v>1.4755667061551729</v>
      </c>
      <c r="N21" s="972">
        <v>0</v>
      </c>
      <c r="O21" s="972">
        <v>0</v>
      </c>
      <c r="P21" s="972">
        <v>9.342367482068907E-2</v>
      </c>
      <c r="Q21" s="972">
        <v>0.03</v>
      </c>
    </row>
    <row r="22" spans="1:17" s="295" customFormat="1" ht="18" customHeight="1">
      <c r="A22" s="970" t="s">
        <v>2084</v>
      </c>
      <c r="B22" s="971" t="s">
        <v>8</v>
      </c>
      <c r="C22" s="971" t="s">
        <v>8</v>
      </c>
      <c r="D22" s="971" t="s">
        <v>8</v>
      </c>
      <c r="E22" s="971" t="s">
        <v>8</v>
      </c>
      <c r="F22" s="971" t="s">
        <v>8</v>
      </c>
      <c r="G22" s="971" t="s">
        <v>8</v>
      </c>
      <c r="H22" s="971" t="s">
        <v>8</v>
      </c>
      <c r="I22" s="971" t="s">
        <v>8</v>
      </c>
      <c r="J22" s="971" t="s">
        <v>8</v>
      </c>
      <c r="K22" s="971" t="s">
        <v>8</v>
      </c>
      <c r="L22" s="972">
        <v>3.6742624701025552</v>
      </c>
      <c r="M22" s="972">
        <v>1.9165026580555682</v>
      </c>
      <c r="N22" s="972">
        <v>2.2693972721354609</v>
      </c>
      <c r="O22" s="972">
        <v>1.8358952507198227</v>
      </c>
      <c r="P22" s="972">
        <v>2.9819445140832146</v>
      </c>
      <c r="Q22" s="972">
        <v>2.9</v>
      </c>
    </row>
    <row r="23" spans="1:17" ht="18" customHeight="1">
      <c r="A23" s="970" t="s">
        <v>2</v>
      </c>
      <c r="B23" s="971" t="s">
        <v>8</v>
      </c>
      <c r="C23" s="971" t="s">
        <v>8</v>
      </c>
      <c r="D23" s="971" t="s">
        <v>8</v>
      </c>
      <c r="E23" s="971" t="s">
        <v>8</v>
      </c>
      <c r="F23" s="971" t="s">
        <v>8</v>
      </c>
      <c r="G23" s="971" t="s">
        <v>8</v>
      </c>
      <c r="H23" s="971" t="s">
        <v>8</v>
      </c>
      <c r="I23" s="971" t="s">
        <v>8</v>
      </c>
      <c r="J23" s="971" t="s">
        <v>8</v>
      </c>
      <c r="K23" s="971" t="s">
        <v>8</v>
      </c>
      <c r="L23" s="972">
        <v>6.3627810190215101E-2</v>
      </c>
      <c r="M23" s="972">
        <v>0.5302963965298958</v>
      </c>
      <c r="N23" s="972">
        <v>7.3865385670131456E-2</v>
      </c>
      <c r="O23" s="972">
        <v>6.4831526941873233E-2</v>
      </c>
      <c r="P23" s="972">
        <v>1.3535475217624573E-2</v>
      </c>
      <c r="Q23" s="972">
        <v>0.03</v>
      </c>
    </row>
    <row r="24" spans="1:17" ht="18" customHeight="1">
      <c r="A24" s="970" t="s">
        <v>50</v>
      </c>
      <c r="B24" s="971" t="s">
        <v>8</v>
      </c>
      <c r="C24" s="971" t="s">
        <v>8</v>
      </c>
      <c r="D24" s="971" t="s">
        <v>8</v>
      </c>
      <c r="E24" s="971" t="s">
        <v>8</v>
      </c>
      <c r="F24" s="971" t="s">
        <v>8</v>
      </c>
      <c r="G24" s="971" t="s">
        <v>8</v>
      </c>
      <c r="H24" s="971" t="s">
        <v>8</v>
      </c>
      <c r="I24" s="971" t="s">
        <v>8</v>
      </c>
      <c r="J24" s="971" t="s">
        <v>8</v>
      </c>
      <c r="K24" s="971" t="s">
        <v>8</v>
      </c>
      <c r="L24" s="972">
        <v>5.1357339184961034E-2</v>
      </c>
      <c r="M24" s="972">
        <v>0.2173926655528545</v>
      </c>
      <c r="N24" s="972">
        <v>6.0784683792834311E-3</v>
      </c>
      <c r="O24" s="972">
        <v>0.36621699874612001</v>
      </c>
      <c r="P24" s="972">
        <v>0.66047587429178489</v>
      </c>
      <c r="Q24" s="972">
        <v>0.46</v>
      </c>
    </row>
    <row r="25" spans="1:17" ht="18" customHeight="1">
      <c r="A25" s="967"/>
      <c r="B25" s="971"/>
      <c r="C25" s="971"/>
      <c r="D25" s="971"/>
      <c r="E25" s="971"/>
      <c r="F25" s="971"/>
      <c r="G25" s="972"/>
      <c r="H25" s="972"/>
      <c r="I25" s="972"/>
      <c r="J25" s="972"/>
      <c r="K25" s="972"/>
      <c r="L25" s="972"/>
      <c r="M25" s="972"/>
      <c r="N25" s="972"/>
      <c r="O25" s="972"/>
      <c r="P25" s="972"/>
      <c r="Q25" s="972"/>
    </row>
    <row r="26" spans="1:17" ht="18" customHeight="1">
      <c r="A26" s="969" t="s">
        <v>2085</v>
      </c>
      <c r="B26" s="971"/>
      <c r="C26" s="971"/>
      <c r="D26" s="971"/>
      <c r="E26" s="971"/>
      <c r="F26" s="971"/>
      <c r="G26" s="972"/>
      <c r="H26" s="972"/>
      <c r="I26" s="972"/>
      <c r="J26" s="972"/>
      <c r="K26" s="972"/>
      <c r="L26" s="972"/>
      <c r="M26" s="972"/>
      <c r="N26" s="972"/>
      <c r="O26" s="972"/>
      <c r="P26" s="972"/>
      <c r="Q26" s="972"/>
    </row>
    <row r="27" spans="1:17" ht="18" customHeight="1">
      <c r="A27" s="970" t="s">
        <v>15</v>
      </c>
      <c r="B27" s="971" t="s">
        <v>8</v>
      </c>
      <c r="C27" s="971" t="s">
        <v>8</v>
      </c>
      <c r="D27" s="971" t="s">
        <v>8</v>
      </c>
      <c r="E27" s="971" t="s">
        <v>8</v>
      </c>
      <c r="F27" s="971" t="s">
        <v>8</v>
      </c>
      <c r="G27" s="971" t="s">
        <v>8</v>
      </c>
      <c r="H27" s="971" t="s">
        <v>8</v>
      </c>
      <c r="I27" s="971" t="s">
        <v>8</v>
      </c>
      <c r="J27" s="971" t="s">
        <v>8</v>
      </c>
      <c r="K27" s="971" t="s">
        <v>8</v>
      </c>
      <c r="L27" s="972">
        <v>4.2067187675468602E-3</v>
      </c>
      <c r="M27" s="972">
        <v>4.261005954860389E-2</v>
      </c>
      <c r="N27" s="972">
        <v>4.7228515618142977</v>
      </c>
      <c r="O27" s="972">
        <v>1.4823573663346554</v>
      </c>
      <c r="P27" s="972">
        <v>0.43783133488202292</v>
      </c>
      <c r="Q27" s="972">
        <v>0</v>
      </c>
    </row>
    <row r="28" spans="1:17" ht="18" customHeight="1">
      <c r="A28" s="970" t="s">
        <v>14</v>
      </c>
      <c r="B28" s="971" t="s">
        <v>8</v>
      </c>
      <c r="C28" s="971" t="s">
        <v>8</v>
      </c>
      <c r="D28" s="971" t="s">
        <v>8</v>
      </c>
      <c r="E28" s="971" t="s">
        <v>8</v>
      </c>
      <c r="F28" s="971" t="s">
        <v>8</v>
      </c>
      <c r="G28" s="971" t="s">
        <v>8</v>
      </c>
      <c r="H28" s="971" t="s">
        <v>8</v>
      </c>
      <c r="I28" s="971" t="s">
        <v>8</v>
      </c>
      <c r="J28" s="971" t="s">
        <v>8</v>
      </c>
      <c r="K28" s="971" t="s">
        <v>8</v>
      </c>
      <c r="L28" s="972">
        <v>1.7936635882413656E-4</v>
      </c>
      <c r="M28" s="972">
        <v>4.9400426760630846E-4</v>
      </c>
      <c r="N28" s="972">
        <v>9.4599343649690981E-3</v>
      </c>
      <c r="O28" s="972">
        <v>0</v>
      </c>
      <c r="P28" s="972">
        <v>5.3541714567266075E-3</v>
      </c>
      <c r="Q28" s="972">
        <v>0.01</v>
      </c>
    </row>
    <row r="29" spans="1:17" ht="18" customHeight="1">
      <c r="A29" s="970" t="s">
        <v>2083</v>
      </c>
      <c r="B29" s="971" t="s">
        <v>8</v>
      </c>
      <c r="C29" s="971" t="s">
        <v>8</v>
      </c>
      <c r="D29" s="971" t="s">
        <v>8</v>
      </c>
      <c r="E29" s="971" t="s">
        <v>8</v>
      </c>
      <c r="F29" s="971" t="s">
        <v>8</v>
      </c>
      <c r="G29" s="971" t="s">
        <v>8</v>
      </c>
      <c r="H29" s="971" t="s">
        <v>8</v>
      </c>
      <c r="I29" s="971" t="s">
        <v>8</v>
      </c>
      <c r="J29" s="971" t="s">
        <v>8</v>
      </c>
      <c r="K29" s="971" t="s">
        <v>8</v>
      </c>
      <c r="L29" s="972">
        <v>4.1105005388197273E-2</v>
      </c>
      <c r="M29" s="972">
        <v>3.1263584193470105E-2</v>
      </c>
      <c r="N29" s="972">
        <v>6.7200246281515191E-2</v>
      </c>
      <c r="O29" s="972">
        <v>2.9300392598320554E-2</v>
      </c>
      <c r="P29" s="972">
        <v>2.7275606027222753E-3</v>
      </c>
      <c r="Q29" s="972">
        <v>0.03</v>
      </c>
    </row>
    <row r="30" spans="1:17" ht="18" customHeight="1">
      <c r="A30" s="970" t="s">
        <v>12</v>
      </c>
      <c r="B30" s="971" t="s">
        <v>8</v>
      </c>
      <c r="C30" s="971" t="s">
        <v>8</v>
      </c>
      <c r="D30" s="971" t="s">
        <v>8</v>
      </c>
      <c r="E30" s="971" t="s">
        <v>8</v>
      </c>
      <c r="F30" s="971" t="s">
        <v>8</v>
      </c>
      <c r="G30" s="971" t="s">
        <v>8</v>
      </c>
      <c r="H30" s="971" t="s">
        <v>8</v>
      </c>
      <c r="I30" s="971" t="s">
        <v>8</v>
      </c>
      <c r="J30" s="971" t="s">
        <v>8</v>
      </c>
      <c r="K30" s="971" t="s">
        <v>8</v>
      </c>
      <c r="L30" s="972">
        <v>0.36182854013811605</v>
      </c>
      <c r="M30" s="972">
        <v>0.15673001671240511</v>
      </c>
      <c r="N30" s="972">
        <v>2.6911550807262969E-3</v>
      </c>
      <c r="O30" s="972">
        <v>0</v>
      </c>
      <c r="P30" s="972">
        <v>4.8178630706236127E-4</v>
      </c>
      <c r="Q30" s="972">
        <v>0.01</v>
      </c>
    </row>
    <row r="31" spans="1:17" ht="18" customHeight="1">
      <c r="A31" s="970" t="s">
        <v>10</v>
      </c>
      <c r="B31" s="971" t="s">
        <v>8</v>
      </c>
      <c r="C31" s="971" t="s">
        <v>8</v>
      </c>
      <c r="D31" s="971" t="s">
        <v>8</v>
      </c>
      <c r="E31" s="971" t="s">
        <v>8</v>
      </c>
      <c r="F31" s="971" t="s">
        <v>8</v>
      </c>
      <c r="G31" s="971" t="s">
        <v>8</v>
      </c>
      <c r="H31" s="971" t="s">
        <v>8</v>
      </c>
      <c r="I31" s="971" t="s">
        <v>8</v>
      </c>
      <c r="J31" s="971" t="s">
        <v>8</v>
      </c>
      <c r="K31" s="971" t="s">
        <v>8</v>
      </c>
      <c r="L31" s="972">
        <v>0.31758571765205551</v>
      </c>
      <c r="M31" s="972">
        <v>1.962073679893905E-2</v>
      </c>
      <c r="N31" s="972">
        <v>0.11476749325818582</v>
      </c>
      <c r="O31" s="972">
        <v>0.1310386598395665</v>
      </c>
      <c r="P31" s="972">
        <v>7.3435211454728921E-2</v>
      </c>
      <c r="Q31" s="972">
        <v>0.09</v>
      </c>
    </row>
    <row r="32" spans="1:17" ht="18" customHeight="1">
      <c r="A32" s="970" t="s">
        <v>9</v>
      </c>
      <c r="B32" s="971" t="s">
        <v>8</v>
      </c>
      <c r="C32" s="971" t="s">
        <v>8</v>
      </c>
      <c r="D32" s="971" t="s">
        <v>8</v>
      </c>
      <c r="E32" s="971" t="s">
        <v>8</v>
      </c>
      <c r="F32" s="971" t="s">
        <v>8</v>
      </c>
      <c r="G32" s="971" t="s">
        <v>8</v>
      </c>
      <c r="H32" s="971" t="s">
        <v>8</v>
      </c>
      <c r="I32" s="971" t="s">
        <v>8</v>
      </c>
      <c r="J32" s="971" t="s">
        <v>8</v>
      </c>
      <c r="K32" s="971" t="s">
        <v>8</v>
      </c>
      <c r="L32" s="972">
        <v>76.822963892122004</v>
      </c>
      <c r="M32" s="972">
        <v>99.395243771826401</v>
      </c>
      <c r="N32" s="972">
        <v>75.000516252005212</v>
      </c>
      <c r="O32" s="972">
        <v>85.492108834815852</v>
      </c>
      <c r="P32" s="972">
        <v>110.380114598574</v>
      </c>
      <c r="Q32" s="972">
        <v>91.53</v>
      </c>
    </row>
    <row r="33" spans="1:17" ht="18" customHeight="1">
      <c r="A33" s="970" t="s">
        <v>7</v>
      </c>
      <c r="B33" s="971" t="s">
        <v>8</v>
      </c>
      <c r="C33" s="971" t="s">
        <v>8</v>
      </c>
      <c r="D33" s="971" t="s">
        <v>8</v>
      </c>
      <c r="E33" s="971" t="s">
        <v>8</v>
      </c>
      <c r="F33" s="971" t="s">
        <v>8</v>
      </c>
      <c r="G33" s="971" t="s">
        <v>8</v>
      </c>
      <c r="H33" s="971" t="s">
        <v>8</v>
      </c>
      <c r="I33" s="971" t="s">
        <v>8</v>
      </c>
      <c r="J33" s="971" t="s">
        <v>8</v>
      </c>
      <c r="K33" s="971" t="s">
        <v>8</v>
      </c>
      <c r="L33" s="972">
        <v>0.81049185465824281</v>
      </c>
      <c r="M33" s="972">
        <v>0.67716453578962277</v>
      </c>
      <c r="N33" s="972">
        <v>2.2691436649779155</v>
      </c>
      <c r="O33" s="972">
        <v>1.225909096337866</v>
      </c>
      <c r="P33" s="972">
        <v>0.75301784811617922</v>
      </c>
      <c r="Q33" s="972">
        <v>3.08</v>
      </c>
    </row>
    <row r="34" spans="1:17" ht="18" customHeight="1">
      <c r="A34" s="970" t="s">
        <v>32</v>
      </c>
      <c r="B34" s="971" t="s">
        <v>8</v>
      </c>
      <c r="C34" s="971" t="s">
        <v>8</v>
      </c>
      <c r="D34" s="971" t="s">
        <v>8</v>
      </c>
      <c r="E34" s="971" t="s">
        <v>8</v>
      </c>
      <c r="F34" s="971" t="s">
        <v>8</v>
      </c>
      <c r="G34" s="971" t="s">
        <v>8</v>
      </c>
      <c r="H34" s="971" t="s">
        <v>8</v>
      </c>
      <c r="I34" s="971" t="s">
        <v>8</v>
      </c>
      <c r="J34" s="971" t="s">
        <v>8</v>
      </c>
      <c r="K34" s="971" t="s">
        <v>8</v>
      </c>
      <c r="L34" s="972">
        <v>3.3003160341887064E-4</v>
      </c>
      <c r="M34" s="972">
        <v>4.6539965794829462E-2</v>
      </c>
      <c r="N34" s="972">
        <v>1.3554189855893187E-3</v>
      </c>
      <c r="O34" s="972">
        <v>0</v>
      </c>
      <c r="P34" s="972">
        <v>6.5307269325823088E-3</v>
      </c>
      <c r="Q34" s="972">
        <v>0</v>
      </c>
    </row>
    <row r="35" spans="1:17" ht="18" customHeight="1">
      <c r="A35" s="970" t="s">
        <v>5</v>
      </c>
      <c r="B35" s="971" t="s">
        <v>8</v>
      </c>
      <c r="C35" s="971" t="s">
        <v>8</v>
      </c>
      <c r="D35" s="971" t="s">
        <v>8</v>
      </c>
      <c r="E35" s="971" t="s">
        <v>8</v>
      </c>
      <c r="F35" s="971" t="s">
        <v>8</v>
      </c>
      <c r="G35" s="971" t="s">
        <v>8</v>
      </c>
      <c r="H35" s="971" t="s">
        <v>8</v>
      </c>
      <c r="I35" s="971" t="s">
        <v>8</v>
      </c>
      <c r="J35" s="971" t="s">
        <v>8</v>
      </c>
      <c r="K35" s="971" t="s">
        <v>8</v>
      </c>
      <c r="L35" s="972">
        <v>7.1817424885814649</v>
      </c>
      <c r="M35" s="972">
        <v>19.085176290171297</v>
      </c>
      <c r="N35" s="972">
        <v>9.9675533022147356</v>
      </c>
      <c r="O35" s="972">
        <v>6.2875341185409228</v>
      </c>
      <c r="P35" s="972">
        <v>5.5060702160872754</v>
      </c>
      <c r="Q35" s="972">
        <v>3.94</v>
      </c>
    </row>
    <row r="36" spans="1:17" ht="18" customHeight="1">
      <c r="A36" s="970" t="s">
        <v>4</v>
      </c>
      <c r="B36" s="971" t="s">
        <v>8</v>
      </c>
      <c r="C36" s="971" t="s">
        <v>8</v>
      </c>
      <c r="D36" s="971" t="s">
        <v>8</v>
      </c>
      <c r="E36" s="971" t="s">
        <v>8</v>
      </c>
      <c r="F36" s="971" t="s">
        <v>8</v>
      </c>
      <c r="G36" s="971" t="s">
        <v>8</v>
      </c>
      <c r="H36" s="971" t="s">
        <v>8</v>
      </c>
      <c r="I36" s="971" t="s">
        <v>8</v>
      </c>
      <c r="J36" s="971" t="s">
        <v>8</v>
      </c>
      <c r="K36" s="971" t="s">
        <v>8</v>
      </c>
      <c r="L36" s="972">
        <v>184.54065652143677</v>
      </c>
      <c r="M36" s="972">
        <v>167.19281159759953</v>
      </c>
      <c r="N36" s="972">
        <v>136.63046925894739</v>
      </c>
      <c r="O36" s="972">
        <v>145.84415844849553</v>
      </c>
      <c r="P36" s="972">
        <v>152.03639112746757</v>
      </c>
      <c r="Q36" s="972">
        <v>126.4</v>
      </c>
    </row>
    <row r="37" spans="1:17" ht="18" customHeight="1">
      <c r="A37" s="970" t="s">
        <v>3</v>
      </c>
      <c r="B37" s="971" t="s">
        <v>8</v>
      </c>
      <c r="C37" s="971" t="s">
        <v>8</v>
      </c>
      <c r="D37" s="971" t="s">
        <v>8</v>
      </c>
      <c r="E37" s="971" t="s">
        <v>8</v>
      </c>
      <c r="F37" s="971" t="s">
        <v>8</v>
      </c>
      <c r="G37" s="971" t="s">
        <v>8</v>
      </c>
      <c r="H37" s="971" t="s">
        <v>8</v>
      </c>
      <c r="I37" s="971" t="s">
        <v>8</v>
      </c>
      <c r="J37" s="971" t="s">
        <v>8</v>
      </c>
      <c r="K37" s="971" t="s">
        <v>8</v>
      </c>
      <c r="L37" s="972">
        <v>11.661994927243173</v>
      </c>
      <c r="M37" s="972">
        <v>7.3532548194273968</v>
      </c>
      <c r="N37" s="972">
        <v>7.1791674866163993</v>
      </c>
      <c r="O37" s="972">
        <v>5.1064009517828683</v>
      </c>
      <c r="P37" s="972">
        <v>7.5471702654410056</v>
      </c>
      <c r="Q37" s="972">
        <v>9.31</v>
      </c>
    </row>
    <row r="38" spans="1:17" ht="18" customHeight="1">
      <c r="A38" s="970" t="s">
        <v>2084</v>
      </c>
      <c r="B38" s="971" t="s">
        <v>8</v>
      </c>
      <c r="C38" s="971" t="s">
        <v>8</v>
      </c>
      <c r="D38" s="971" t="s">
        <v>8</v>
      </c>
      <c r="E38" s="971" t="s">
        <v>8</v>
      </c>
      <c r="F38" s="971" t="s">
        <v>8</v>
      </c>
      <c r="G38" s="971" t="s">
        <v>8</v>
      </c>
      <c r="H38" s="971" t="s">
        <v>8</v>
      </c>
      <c r="I38" s="971" t="s">
        <v>8</v>
      </c>
      <c r="J38" s="971" t="s">
        <v>8</v>
      </c>
      <c r="K38" s="971" t="s">
        <v>8</v>
      </c>
      <c r="L38" s="972">
        <v>6.5424808600716311</v>
      </c>
      <c r="M38" s="972">
        <v>14.967783616800048</v>
      </c>
      <c r="N38" s="972">
        <v>7.1338018457122505</v>
      </c>
      <c r="O38" s="972">
        <v>1.3554270346566126</v>
      </c>
      <c r="P38" s="972">
        <v>3.4346440065859807</v>
      </c>
      <c r="Q38" s="972">
        <v>3.61</v>
      </c>
    </row>
    <row r="39" spans="1:17" ht="18" customHeight="1">
      <c r="A39" s="970" t="s">
        <v>2</v>
      </c>
      <c r="B39" s="971" t="s">
        <v>8</v>
      </c>
      <c r="C39" s="971" t="s">
        <v>8</v>
      </c>
      <c r="D39" s="971" t="s">
        <v>8</v>
      </c>
      <c r="E39" s="971" t="s">
        <v>8</v>
      </c>
      <c r="F39" s="971" t="s">
        <v>8</v>
      </c>
      <c r="G39" s="971" t="s">
        <v>8</v>
      </c>
      <c r="H39" s="971" t="s">
        <v>8</v>
      </c>
      <c r="I39" s="971" t="s">
        <v>8</v>
      </c>
      <c r="J39" s="971" t="s">
        <v>8</v>
      </c>
      <c r="K39" s="971" t="s">
        <v>8</v>
      </c>
      <c r="L39" s="972">
        <v>5.397291783691912E-3</v>
      </c>
      <c r="M39" s="972">
        <v>0.26087407865427559</v>
      </c>
      <c r="N39" s="972">
        <v>0.6364390974759111</v>
      </c>
      <c r="O39" s="972">
        <v>6.3660307638505331E-2</v>
      </c>
      <c r="P39" s="972">
        <v>0.24825397091977497</v>
      </c>
      <c r="Q39" s="972">
        <v>0.18</v>
      </c>
    </row>
    <row r="40" spans="1:17" ht="18" customHeight="1">
      <c r="A40" s="970" t="s">
        <v>50</v>
      </c>
      <c r="B40" s="971" t="s">
        <v>8</v>
      </c>
      <c r="C40" s="971" t="s">
        <v>8</v>
      </c>
      <c r="D40" s="971" t="s">
        <v>8</v>
      </c>
      <c r="E40" s="971" t="s">
        <v>8</v>
      </c>
      <c r="F40" s="971" t="s">
        <v>8</v>
      </c>
      <c r="G40" s="971" t="s">
        <v>8</v>
      </c>
      <c r="H40" s="971" t="s">
        <v>8</v>
      </c>
      <c r="I40" s="971" t="s">
        <v>8</v>
      </c>
      <c r="J40" s="971" t="s">
        <v>8</v>
      </c>
      <c r="K40" s="971" t="s">
        <v>8</v>
      </c>
      <c r="L40" s="972">
        <v>2.2976945723708463E-2</v>
      </c>
      <c r="M40" s="972">
        <v>3.2654417645443329E-2</v>
      </c>
      <c r="N40" s="972">
        <v>2.4183679288472686E-2</v>
      </c>
      <c r="O40" s="972">
        <v>0.64108424186314483</v>
      </c>
      <c r="P40" s="972">
        <v>0.46178502468527521</v>
      </c>
      <c r="Q40" s="972">
        <v>1.06</v>
      </c>
    </row>
    <row r="42" spans="1:17" ht="18" customHeight="1">
      <c r="A42" s="920" t="s">
        <v>2092</v>
      </c>
    </row>
  </sheetData>
  <hyperlinks>
    <hyperlink ref="S5" location="'Content Page'!A1" display="Back to Content Page"/>
  </hyperlinks>
  <pageMargins left="0.7" right="0.7" top="0.75" bottom="0.75" header="0.3" footer="0.3"/>
  <pageSetup orientation="landscape" r:id="rId1"/>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2"/>
  <sheetViews>
    <sheetView topLeftCell="B1" zoomScale="89" zoomScaleNormal="89" workbookViewId="0">
      <selection activeCell="A9" sqref="A9"/>
    </sheetView>
  </sheetViews>
  <sheetFormatPr defaultColWidth="9.1796875" defaultRowHeight="16" customHeight="1"/>
  <cols>
    <col min="1" max="1" width="36.54296875" style="289" customWidth="1"/>
    <col min="2" max="17" width="11.7265625" style="289" customWidth="1"/>
    <col min="18" max="18" width="4.1796875" style="289" customWidth="1"/>
    <col min="19" max="19" width="15.1796875" style="289" customWidth="1"/>
    <col min="20" max="20" width="20.26953125" style="289" customWidth="1"/>
    <col min="21" max="21" width="21.81640625" style="289" customWidth="1"/>
    <col min="22" max="22" width="21.1796875" style="289" customWidth="1"/>
    <col min="23" max="16384" width="9.1796875" style="289"/>
  </cols>
  <sheetData>
    <row r="1" spans="1:19" ht="16" customHeight="1">
      <c r="A1" s="136" t="s">
        <v>2093</v>
      </c>
      <c r="B1" s="132"/>
      <c r="C1" s="132"/>
      <c r="D1" s="132"/>
      <c r="E1" s="132"/>
      <c r="F1" s="132"/>
      <c r="G1" s="132"/>
      <c r="H1" s="132"/>
      <c r="I1" s="132"/>
      <c r="J1" s="132"/>
      <c r="K1" s="132"/>
      <c r="L1" s="132"/>
      <c r="M1" s="132"/>
      <c r="N1" s="132"/>
      <c r="O1" s="132"/>
      <c r="P1" s="132"/>
      <c r="Q1" s="132"/>
    </row>
    <row r="2" spans="1:19" ht="16" customHeight="1">
      <c r="A2" s="965" t="s">
        <v>2075</v>
      </c>
      <c r="B2" s="966">
        <v>2000</v>
      </c>
      <c r="C2" s="966">
        <v>2001</v>
      </c>
      <c r="D2" s="966">
        <v>2002</v>
      </c>
      <c r="E2" s="966">
        <v>2003</v>
      </c>
      <c r="F2" s="966">
        <v>2004</v>
      </c>
      <c r="G2" s="966">
        <v>2005</v>
      </c>
      <c r="H2" s="966">
        <v>2006</v>
      </c>
      <c r="I2" s="966">
        <v>2007</v>
      </c>
      <c r="J2" s="966">
        <v>2008</v>
      </c>
      <c r="K2" s="966">
        <v>2009</v>
      </c>
      <c r="L2" s="966">
        <v>2010</v>
      </c>
      <c r="M2" s="966">
        <v>2011</v>
      </c>
      <c r="N2" s="966">
        <v>2012</v>
      </c>
      <c r="O2" s="966">
        <v>2013</v>
      </c>
      <c r="P2" s="966">
        <v>2014</v>
      </c>
      <c r="Q2" s="966">
        <v>2015</v>
      </c>
    </row>
    <row r="3" spans="1:19" ht="16" customHeight="1">
      <c r="A3" s="967" t="s">
        <v>2076</v>
      </c>
      <c r="B3" s="565">
        <v>316.15459099999998</v>
      </c>
      <c r="C3" s="565">
        <v>453.12545499999999</v>
      </c>
      <c r="D3" s="565">
        <v>404.94263100000001</v>
      </c>
      <c r="E3" s="565">
        <v>523.88645499999996</v>
      </c>
      <c r="F3" s="565">
        <v>483.51480299999997</v>
      </c>
      <c r="G3" s="565">
        <v>504.778504</v>
      </c>
      <c r="H3" s="565">
        <v>682.67412276000005</v>
      </c>
      <c r="I3" s="565">
        <v>873.66741024999999</v>
      </c>
      <c r="J3" s="565">
        <v>879.3154305700001</v>
      </c>
      <c r="K3" s="565">
        <v>1189.0064742</v>
      </c>
      <c r="L3" s="565">
        <v>1095.83125049</v>
      </c>
      <c r="M3" s="565">
        <v>1417.3915970500002</v>
      </c>
      <c r="N3" s="565">
        <v>1204.2916737999999</v>
      </c>
      <c r="O3" s="968">
        <v>1186.7443199000002</v>
      </c>
      <c r="P3" s="565">
        <v>1412.1066069799999</v>
      </c>
      <c r="Q3" s="565">
        <v>1044.94018082</v>
      </c>
    </row>
    <row r="4" spans="1:19" ht="16" customHeight="1">
      <c r="A4" s="967" t="s">
        <v>2077</v>
      </c>
      <c r="B4" s="565">
        <v>437.859084</v>
      </c>
      <c r="C4" s="565">
        <v>567.31282299999998</v>
      </c>
      <c r="D4" s="565">
        <v>691.75198399999999</v>
      </c>
      <c r="E4" s="565">
        <v>784.771614</v>
      </c>
      <c r="F4" s="565">
        <v>926.98205800000005</v>
      </c>
      <c r="G4" s="565">
        <v>1188.9998892200001</v>
      </c>
      <c r="H4" s="565">
        <v>1281.6427553199999</v>
      </c>
      <c r="I4" s="565">
        <v>1389.2420615800002</v>
      </c>
      <c r="J4" s="565">
        <v>2033.2592193899998</v>
      </c>
      <c r="K4" s="565">
        <v>2108.0475845800001</v>
      </c>
      <c r="L4" s="565">
        <v>2139.2212061700002</v>
      </c>
      <c r="M4" s="565">
        <v>2431.2910613099998</v>
      </c>
      <c r="N4" s="565">
        <v>2617.5933988199999</v>
      </c>
      <c r="O4" s="565">
        <v>2809.5375711799998</v>
      </c>
      <c r="P4" s="565">
        <v>2768.3418200199999</v>
      </c>
      <c r="Q4" s="565">
        <v>2266.4531084</v>
      </c>
      <c r="S4" s="287"/>
    </row>
    <row r="5" spans="1:19" ht="16" customHeight="1">
      <c r="A5" s="967" t="s">
        <v>2078</v>
      </c>
      <c r="B5" s="565">
        <v>36.430774999999997</v>
      </c>
      <c r="C5" s="565">
        <v>45.467435999999999</v>
      </c>
      <c r="D5" s="565">
        <v>45.470773999999999</v>
      </c>
      <c r="E5" s="565">
        <v>66.103913000000006</v>
      </c>
      <c r="F5" s="565">
        <v>73.191726000000003</v>
      </c>
      <c r="G5" s="565">
        <v>76.225294000000005</v>
      </c>
      <c r="H5" s="565">
        <v>86.743962460000006</v>
      </c>
      <c r="I5" s="565">
        <v>115.17805608999998</v>
      </c>
      <c r="J5" s="565">
        <v>108.18502493999999</v>
      </c>
      <c r="K5" s="565">
        <v>164.85415585999999</v>
      </c>
      <c r="L5" s="565">
        <v>155.03517274999999</v>
      </c>
      <c r="M5" s="565">
        <v>227.96866461999997</v>
      </c>
      <c r="N5" s="565">
        <v>144.91250506999998</v>
      </c>
      <c r="O5" s="968">
        <v>188.21031883000001</v>
      </c>
      <c r="P5" s="565">
        <v>705.08676979999996</v>
      </c>
      <c r="Q5" s="565">
        <v>56.38856972</v>
      </c>
      <c r="S5" s="945" t="s">
        <v>13</v>
      </c>
    </row>
    <row r="6" spans="1:19" ht="16" customHeight="1">
      <c r="A6" s="967" t="s">
        <v>2079</v>
      </c>
      <c r="B6" s="577">
        <v>154.621814</v>
      </c>
      <c r="C6" s="577">
        <v>194.27091899999999</v>
      </c>
      <c r="D6" s="577">
        <v>226.31983500000001</v>
      </c>
      <c r="E6" s="577">
        <v>274.764004</v>
      </c>
      <c r="F6" s="577">
        <v>301.10661099999999</v>
      </c>
      <c r="G6" s="577">
        <v>416.03538153999995</v>
      </c>
      <c r="H6" s="577">
        <v>497.79965551999999</v>
      </c>
      <c r="I6" s="565">
        <v>428.93013609000002</v>
      </c>
      <c r="J6" s="565">
        <v>674.18701425999996</v>
      </c>
      <c r="K6" s="565">
        <v>756.39477549000003</v>
      </c>
      <c r="L6" s="565">
        <v>541.63462348000007</v>
      </c>
      <c r="M6" s="565">
        <v>552.28146998999989</v>
      </c>
      <c r="N6" s="565">
        <v>552.77397710000002</v>
      </c>
      <c r="O6" s="565">
        <v>630.72612411</v>
      </c>
      <c r="P6" s="565">
        <v>619.17577637999989</v>
      </c>
      <c r="Q6" s="565">
        <v>85.404812200000009</v>
      </c>
      <c r="S6" s="287"/>
    </row>
    <row r="7" spans="1:19" ht="16" customHeight="1">
      <c r="A7" s="967" t="s">
        <v>2080</v>
      </c>
      <c r="B7" s="565">
        <v>279.723816</v>
      </c>
      <c r="C7" s="565">
        <v>407.65801899999997</v>
      </c>
      <c r="D7" s="565">
        <v>359.471857</v>
      </c>
      <c r="E7" s="565">
        <v>457.78254199999992</v>
      </c>
      <c r="F7" s="565">
        <v>410.32307699999996</v>
      </c>
      <c r="G7" s="565">
        <v>428.55320999999998</v>
      </c>
      <c r="H7" s="565">
        <v>595.93016030000001</v>
      </c>
      <c r="I7" s="565">
        <v>758.48935415999995</v>
      </c>
      <c r="J7" s="565">
        <v>771.13040563000015</v>
      </c>
      <c r="K7" s="565">
        <v>1024.15231834</v>
      </c>
      <c r="L7" s="565">
        <v>940.79607773999999</v>
      </c>
      <c r="M7" s="565">
        <v>1189.4229324300002</v>
      </c>
      <c r="N7" s="565">
        <v>1059.3791687299999</v>
      </c>
      <c r="O7" s="565">
        <v>998.53400107000016</v>
      </c>
      <c r="P7" s="565">
        <v>707.01983717999997</v>
      </c>
      <c r="Q7" s="565">
        <v>988.55161110000006</v>
      </c>
    </row>
    <row r="8" spans="1:19" ht="16" customHeight="1">
      <c r="A8" s="967" t="s">
        <v>2081</v>
      </c>
      <c r="B8" s="565">
        <v>283.23726999999997</v>
      </c>
      <c r="C8" s="565">
        <v>373.04190399999999</v>
      </c>
      <c r="D8" s="565">
        <v>465.43214899999998</v>
      </c>
      <c r="E8" s="565">
        <v>510.00761</v>
      </c>
      <c r="F8" s="565">
        <v>625.87544700000012</v>
      </c>
      <c r="G8" s="565">
        <v>772.96450768000022</v>
      </c>
      <c r="H8" s="565">
        <v>783.84309979999989</v>
      </c>
      <c r="I8" s="565">
        <v>960.31192549000014</v>
      </c>
      <c r="J8" s="565">
        <v>1359.0722051299999</v>
      </c>
      <c r="K8" s="565">
        <v>1351.6528090900001</v>
      </c>
      <c r="L8" s="565">
        <v>1597.5865826900001</v>
      </c>
      <c r="M8" s="565">
        <v>1879.0095913199998</v>
      </c>
      <c r="N8" s="565">
        <v>2064.8194217199998</v>
      </c>
      <c r="O8" s="565">
        <v>2178.8114470699998</v>
      </c>
      <c r="P8" s="565">
        <v>2149.1660436399998</v>
      </c>
      <c r="Q8" s="565">
        <v>2181.0482962000001</v>
      </c>
    </row>
    <row r="9" spans="1:19" ht="16" customHeight="1">
      <c r="A9" s="967"/>
      <c r="B9" s="564"/>
      <c r="C9" s="564"/>
      <c r="D9" s="564"/>
      <c r="E9" s="564"/>
      <c r="F9" s="564"/>
      <c r="G9" s="564"/>
      <c r="H9" s="564"/>
      <c r="I9" s="564"/>
      <c r="J9" s="564"/>
      <c r="K9" s="564"/>
      <c r="L9" s="564"/>
      <c r="M9" s="564"/>
      <c r="N9" s="564"/>
      <c r="O9" s="564"/>
      <c r="P9" s="564"/>
      <c r="Q9" s="564"/>
    </row>
    <row r="10" spans="1:19" ht="16" customHeight="1">
      <c r="A10" s="969" t="s">
        <v>2082</v>
      </c>
      <c r="B10" s="897"/>
      <c r="C10" s="897"/>
      <c r="D10" s="897"/>
      <c r="E10" s="897"/>
      <c r="F10" s="897"/>
      <c r="G10" s="564"/>
      <c r="H10" s="564"/>
      <c r="I10" s="564"/>
      <c r="J10" s="564"/>
      <c r="K10" s="564"/>
      <c r="L10" s="564"/>
      <c r="M10" s="564"/>
      <c r="N10" s="564"/>
      <c r="O10" s="564"/>
      <c r="P10" s="564"/>
      <c r="Q10" s="564"/>
    </row>
    <row r="11" spans="1:19" ht="16" customHeight="1">
      <c r="A11" s="970" t="s">
        <v>15</v>
      </c>
      <c r="B11" s="971">
        <v>0</v>
      </c>
      <c r="C11" s="971">
        <v>6.7279999999999996E-3</v>
      </c>
      <c r="D11" s="971">
        <v>2.2742999999999999E-2</v>
      </c>
      <c r="E11" s="971">
        <v>5.5500000000000005E-4</v>
      </c>
      <c r="F11" s="971">
        <v>4.5485999999999999E-2</v>
      </c>
      <c r="G11" s="972">
        <v>2.4560999999999999E-2</v>
      </c>
      <c r="H11" s="972">
        <v>0</v>
      </c>
      <c r="I11" s="972">
        <v>0.38929978999999998</v>
      </c>
      <c r="J11" s="972">
        <v>0</v>
      </c>
      <c r="K11" s="972">
        <v>8.68313E-2</v>
      </c>
      <c r="L11" s="972">
        <v>1.0783129999999998E-2</v>
      </c>
      <c r="M11" s="972">
        <v>2.0297700000000002E-2</v>
      </c>
      <c r="N11" s="972">
        <v>5.696735E-2</v>
      </c>
      <c r="O11" s="972">
        <v>6.3687290000000008E-2</v>
      </c>
      <c r="P11" s="972">
        <v>1.5321040000000001E-2</v>
      </c>
      <c r="Q11" s="972">
        <v>7.9640700000000002E-3</v>
      </c>
    </row>
    <row r="12" spans="1:19" ht="16" customHeight="1">
      <c r="A12" s="970" t="s">
        <v>14</v>
      </c>
      <c r="B12" s="971">
        <v>1.2035819999999999</v>
      </c>
      <c r="C12" s="971">
        <v>0.577067</v>
      </c>
      <c r="D12" s="971">
        <v>0.75036400000000003</v>
      </c>
      <c r="E12" s="971">
        <v>1.0597970000000001</v>
      </c>
      <c r="F12" s="971">
        <v>1.7572570000000001</v>
      </c>
      <c r="G12" s="972">
        <v>1.4872890000000001</v>
      </c>
      <c r="H12" s="972">
        <v>1.278832</v>
      </c>
      <c r="I12" s="972">
        <v>1.5536174199999999</v>
      </c>
      <c r="J12" s="972">
        <v>2.3893400599999999</v>
      </c>
      <c r="K12" s="972">
        <v>1.8245874</v>
      </c>
      <c r="L12" s="972">
        <v>2.1025598599999999</v>
      </c>
      <c r="M12" s="972">
        <v>1.84941708</v>
      </c>
      <c r="N12" s="972">
        <v>1.3199307300000001</v>
      </c>
      <c r="O12" s="972">
        <v>1.8433964700000001</v>
      </c>
      <c r="P12" s="972">
        <v>2.0430105699999999</v>
      </c>
      <c r="Q12" s="972">
        <v>0.34655684000000003</v>
      </c>
    </row>
    <row r="13" spans="1:19" ht="16" customHeight="1">
      <c r="A13" s="970" t="s">
        <v>2083</v>
      </c>
      <c r="B13" s="971">
        <v>1.0220999999999999E-2</v>
      </c>
      <c r="C13" s="971">
        <v>0</v>
      </c>
      <c r="D13" s="971">
        <v>7.0636000000000004E-2</v>
      </c>
      <c r="E13" s="971">
        <v>5.3540000000000003E-3</v>
      </c>
      <c r="F13" s="971">
        <v>0</v>
      </c>
      <c r="G13" s="972">
        <v>4.3636000000000001E-2</v>
      </c>
      <c r="H13" s="972">
        <v>2.0303999999999999E-2</v>
      </c>
      <c r="I13" s="972">
        <v>0.16570409</v>
      </c>
      <c r="J13" s="972">
        <v>7.0478679199999998</v>
      </c>
      <c r="K13" s="972">
        <v>4.4259724900000004</v>
      </c>
      <c r="L13" s="972">
        <v>0.76144385999999997</v>
      </c>
      <c r="M13" s="972">
        <v>2.8456378</v>
      </c>
      <c r="N13" s="972">
        <v>0.34376496999999995</v>
      </c>
      <c r="O13" s="972">
        <v>6.2952256799999997</v>
      </c>
      <c r="P13" s="972">
        <v>1.45617168</v>
      </c>
      <c r="Q13" s="972">
        <v>0</v>
      </c>
    </row>
    <row r="14" spans="1:19" ht="16" customHeight="1">
      <c r="A14" s="970" t="s">
        <v>12</v>
      </c>
      <c r="B14" s="971">
        <v>2.0300000000000001E-3</v>
      </c>
      <c r="C14" s="971">
        <v>1.0159E-2</v>
      </c>
      <c r="D14" s="971">
        <v>1.6230000000000001E-3</v>
      </c>
      <c r="E14" s="971">
        <v>3.4870000000000001E-3</v>
      </c>
      <c r="F14" s="971">
        <v>0.32662200000000002</v>
      </c>
      <c r="G14" s="972">
        <v>2.0459000000000001E-2</v>
      </c>
      <c r="H14" s="972">
        <v>5.8E-5</v>
      </c>
      <c r="I14" s="972">
        <v>4.0899980000000002E-2</v>
      </c>
      <c r="J14" s="972">
        <v>1.163953E-2</v>
      </c>
      <c r="K14" s="972">
        <v>0</v>
      </c>
      <c r="L14" s="972">
        <v>9.5821800000000009E-3</v>
      </c>
      <c r="M14" s="972">
        <v>4.5339410000000004E-2</v>
      </c>
      <c r="N14" s="972">
        <v>1.2763E-4</v>
      </c>
      <c r="O14" s="972">
        <v>0</v>
      </c>
      <c r="P14" s="972">
        <v>0.30438886999999998</v>
      </c>
      <c r="Q14" s="972">
        <v>0</v>
      </c>
    </row>
    <row r="15" spans="1:19" ht="16" customHeight="1">
      <c r="A15" s="970" t="s">
        <v>11</v>
      </c>
      <c r="B15" s="971">
        <v>0</v>
      </c>
      <c r="C15" s="971">
        <v>2.33E-4</v>
      </c>
      <c r="D15" s="971">
        <v>0.89664500000000003</v>
      </c>
      <c r="E15" s="971">
        <v>4.8529900000000001</v>
      </c>
      <c r="F15" s="971">
        <v>1.3282639999999999</v>
      </c>
      <c r="G15" s="972">
        <v>0</v>
      </c>
      <c r="H15" s="972">
        <v>1.0454019999999999</v>
      </c>
      <c r="I15" s="972">
        <v>2.2764141099999997</v>
      </c>
      <c r="J15" s="972">
        <v>1.7081099999999999E-3</v>
      </c>
      <c r="K15" s="972">
        <v>1.076E-5</v>
      </c>
      <c r="L15" s="972">
        <v>0.34571953999999999</v>
      </c>
      <c r="M15" s="972">
        <v>6.6186700000000001E-3</v>
      </c>
      <c r="N15" s="972">
        <v>0</v>
      </c>
      <c r="O15" s="972">
        <v>7.1969329999999998E-2</v>
      </c>
      <c r="P15" s="972">
        <v>5.9694000000000001E-4</v>
      </c>
      <c r="Q15" s="972">
        <v>0</v>
      </c>
    </row>
    <row r="16" spans="1:19" ht="16" customHeight="1">
      <c r="A16" s="970" t="s">
        <v>9</v>
      </c>
      <c r="B16" s="971">
        <v>0.11881700000000001</v>
      </c>
      <c r="C16" s="971">
        <v>0.188891</v>
      </c>
      <c r="D16" s="971">
        <v>7.2535000000000002E-2</v>
      </c>
      <c r="E16" s="971">
        <v>0.25765500000000002</v>
      </c>
      <c r="F16" s="971">
        <v>0.51385199999999998</v>
      </c>
      <c r="G16" s="972">
        <v>3.6750999999999999E-2</v>
      </c>
      <c r="H16" s="972">
        <v>5.2391E-2</v>
      </c>
      <c r="I16" s="972">
        <v>0.21413951000000001</v>
      </c>
      <c r="J16" s="972">
        <v>0.13163267000000001</v>
      </c>
      <c r="K16" s="972">
        <v>0.13339045000000002</v>
      </c>
      <c r="L16" s="972">
        <v>4.4378319999999999E-2</v>
      </c>
      <c r="M16" s="972">
        <v>0.17243748</v>
      </c>
      <c r="N16" s="972">
        <v>0.14354957999999998</v>
      </c>
      <c r="O16" s="972">
        <v>0.12244202999999999</v>
      </c>
      <c r="P16" s="972">
        <v>0</v>
      </c>
      <c r="Q16" s="972">
        <v>0</v>
      </c>
    </row>
    <row r="17" spans="1:17" ht="16" customHeight="1">
      <c r="A17" s="970" t="s">
        <v>7</v>
      </c>
      <c r="B17" s="971">
        <v>6.5048279999999998</v>
      </c>
      <c r="C17" s="971">
        <v>7.3155700000000001</v>
      </c>
      <c r="D17" s="971">
        <v>6.0618610000000004</v>
      </c>
      <c r="E17" s="971">
        <v>8.3370479999999993</v>
      </c>
      <c r="F17" s="971">
        <v>12.647709000000001</v>
      </c>
      <c r="G17" s="972">
        <v>7.5937590000000004</v>
      </c>
      <c r="H17" s="972">
        <v>7.5261040000000001</v>
      </c>
      <c r="I17" s="972">
        <v>13.222743039999999</v>
      </c>
      <c r="J17" s="972">
        <v>11.392701560000001</v>
      </c>
      <c r="K17" s="972">
        <v>28.525423829999998</v>
      </c>
      <c r="L17" s="972">
        <v>12.6513916</v>
      </c>
      <c r="M17" s="972">
        <v>17.20862378</v>
      </c>
      <c r="N17" s="972">
        <v>14.070874980000001</v>
      </c>
      <c r="O17" s="972">
        <v>15.919432460000001</v>
      </c>
      <c r="P17" s="972">
        <v>96.408913299999995</v>
      </c>
      <c r="Q17" s="972">
        <v>15.761834179999999</v>
      </c>
    </row>
    <row r="18" spans="1:17" ht="16" customHeight="1">
      <c r="A18" s="970" t="s">
        <v>32</v>
      </c>
      <c r="B18" s="971">
        <v>2.6570000000000001E-3</v>
      </c>
      <c r="C18" s="971">
        <v>7.9047999999999993E-2</v>
      </c>
      <c r="D18" s="971">
        <v>1.2300000000000001E-4</v>
      </c>
      <c r="E18" s="971">
        <v>2.1014000000000001E-2</v>
      </c>
      <c r="F18" s="971">
        <v>3.993E-3</v>
      </c>
      <c r="G18" s="972">
        <v>0</v>
      </c>
      <c r="H18" s="972">
        <v>0</v>
      </c>
      <c r="I18" s="972">
        <v>2.614052E-2</v>
      </c>
      <c r="J18" s="972">
        <v>9.1181600000000002E-3</v>
      </c>
      <c r="K18" s="972">
        <v>1.1467079999999999E-2</v>
      </c>
      <c r="L18" s="972">
        <v>6.7249699999999996E-2</v>
      </c>
      <c r="M18" s="972">
        <v>1.02099E-3</v>
      </c>
      <c r="N18" s="972">
        <v>2.2148330000000001E-2</v>
      </c>
      <c r="O18" s="972">
        <v>0.15497185999999999</v>
      </c>
      <c r="P18" s="972">
        <v>2.6045410000000001E-2</v>
      </c>
      <c r="Q18" s="972">
        <v>4.7594200000000003E-3</v>
      </c>
    </row>
    <row r="19" spans="1:17" ht="16" customHeight="1">
      <c r="A19" s="970" t="s">
        <v>5</v>
      </c>
      <c r="B19" s="971">
        <v>0</v>
      </c>
      <c r="C19" s="971">
        <v>1.4859999999999999E-3</v>
      </c>
      <c r="D19" s="971">
        <v>0</v>
      </c>
      <c r="E19" s="971">
        <v>0</v>
      </c>
      <c r="F19" s="971">
        <v>1.7179999999999999E-3</v>
      </c>
      <c r="G19" s="972">
        <v>0</v>
      </c>
      <c r="H19" s="972">
        <v>0</v>
      </c>
      <c r="I19" s="972">
        <v>0</v>
      </c>
      <c r="J19" s="972">
        <v>0</v>
      </c>
      <c r="K19" s="972">
        <v>6.5618889999999999E-2</v>
      </c>
      <c r="L19" s="972">
        <v>0</v>
      </c>
      <c r="M19" s="972">
        <v>0</v>
      </c>
      <c r="N19" s="972">
        <v>0</v>
      </c>
      <c r="O19" s="972">
        <v>0</v>
      </c>
      <c r="P19" s="972">
        <v>8.7145000000000007E-4</v>
      </c>
      <c r="Q19" s="972">
        <v>0</v>
      </c>
    </row>
    <row r="20" spans="1:17" ht="16" customHeight="1">
      <c r="A20" s="970" t="s">
        <v>4</v>
      </c>
      <c r="B20" s="973">
        <v>6.9999999999999994E-5</v>
      </c>
      <c r="C20" s="973">
        <v>2.039E-3</v>
      </c>
      <c r="D20" s="973">
        <v>1.4963000000000001E-2</v>
      </c>
      <c r="E20" s="971">
        <v>5.0899999999999999E-3</v>
      </c>
      <c r="F20" s="971">
        <v>0.338474</v>
      </c>
      <c r="G20" s="972">
        <v>2.5010000000000002E-3</v>
      </c>
      <c r="H20" s="972">
        <v>0.133988</v>
      </c>
      <c r="I20" s="972">
        <v>3.1094610000000002E-2</v>
      </c>
      <c r="J20" s="972">
        <v>0.31844638000000003</v>
      </c>
      <c r="K20" s="972">
        <v>0.19438932</v>
      </c>
      <c r="L20" s="972">
        <v>1.6429000499999999</v>
      </c>
      <c r="M20" s="972">
        <v>0.17495369</v>
      </c>
      <c r="N20" s="972">
        <v>2.9123130000000001E-2</v>
      </c>
      <c r="O20" s="972">
        <v>0.21953418</v>
      </c>
      <c r="P20" s="972">
        <v>0.15242731000000001</v>
      </c>
      <c r="Q20" s="972">
        <v>5.0955629999999995E-2</v>
      </c>
    </row>
    <row r="21" spans="1:17" ht="16" customHeight="1">
      <c r="A21" s="970" t="s">
        <v>3</v>
      </c>
      <c r="B21" s="971">
        <v>4.2737509999999999</v>
      </c>
      <c r="C21" s="971">
        <v>5.9292480000000003</v>
      </c>
      <c r="D21" s="971">
        <v>3.1465700000000001</v>
      </c>
      <c r="E21" s="971">
        <v>0.29744199999999998</v>
      </c>
      <c r="F21" s="971">
        <v>3.1922839999999999</v>
      </c>
      <c r="G21" s="972">
        <v>0.83733100000000005</v>
      </c>
      <c r="H21" s="972">
        <v>4.4892409500000001</v>
      </c>
      <c r="I21" s="972">
        <v>5.0422630999999996</v>
      </c>
      <c r="J21" s="972">
        <v>24.990767949999999</v>
      </c>
      <c r="K21" s="972">
        <v>8.8745606400000003</v>
      </c>
      <c r="L21" s="972">
        <v>8.7205953100000002</v>
      </c>
      <c r="M21" s="972">
        <v>27.015419219999998</v>
      </c>
      <c r="N21" s="972">
        <v>16.5551697</v>
      </c>
      <c r="O21" s="972">
        <v>24.192767019999998</v>
      </c>
      <c r="P21" s="972">
        <v>61.639609659999998</v>
      </c>
      <c r="Q21" s="972">
        <v>4.9838452699999998</v>
      </c>
    </row>
    <row r="22" spans="1:17" s="295" customFormat="1" ht="16" customHeight="1">
      <c r="A22" s="970" t="s">
        <v>2084</v>
      </c>
      <c r="B22" s="971">
        <v>16.122730000000001</v>
      </c>
      <c r="C22" s="971">
        <v>22.333347</v>
      </c>
      <c r="D22" s="971">
        <v>28.136599</v>
      </c>
      <c r="E22" s="971">
        <v>42.321420000000003</v>
      </c>
      <c r="F22" s="971">
        <v>43.446876000000003</v>
      </c>
      <c r="G22" s="972">
        <v>58.380130000000001</v>
      </c>
      <c r="H22" s="972">
        <v>58.110955420000003</v>
      </c>
      <c r="I22" s="972">
        <v>55.788273969999999</v>
      </c>
      <c r="J22" s="972">
        <v>46.12812572</v>
      </c>
      <c r="K22" s="972">
        <v>83.863101029999996</v>
      </c>
      <c r="L22" s="972">
        <v>55.05375583</v>
      </c>
      <c r="M22" s="972">
        <v>94.23467685</v>
      </c>
      <c r="N22" s="972">
        <v>67.970944219999993</v>
      </c>
      <c r="O22" s="972">
        <v>67.221445930000002</v>
      </c>
      <c r="P22" s="972">
        <v>76.139015680000014</v>
      </c>
      <c r="Q22" s="972">
        <v>15.167735380000002</v>
      </c>
    </row>
    <row r="23" spans="1:17" ht="16" customHeight="1">
      <c r="A23" s="970" t="s">
        <v>2</v>
      </c>
      <c r="B23" s="971">
        <v>4.6064280000000002</v>
      </c>
      <c r="C23" s="971">
        <v>4.3809009999999997</v>
      </c>
      <c r="D23" s="971">
        <v>1.9256439999999999</v>
      </c>
      <c r="E23" s="971">
        <v>5.9830189999999996</v>
      </c>
      <c r="F23" s="971">
        <v>4.2375249999999998</v>
      </c>
      <c r="G23" s="972">
        <v>5.2296379999999996</v>
      </c>
      <c r="H23" s="972">
        <v>10.462369189999999</v>
      </c>
      <c r="I23" s="972">
        <v>11.301337589999999</v>
      </c>
      <c r="J23" s="972">
        <v>11.788645769999999</v>
      </c>
      <c r="K23" s="972">
        <v>12.447052730000001</v>
      </c>
      <c r="L23" s="972">
        <v>30.34463998</v>
      </c>
      <c r="M23" s="972">
        <v>26.69514676</v>
      </c>
      <c r="N23" s="972">
        <v>15.37184811</v>
      </c>
      <c r="O23" s="972">
        <v>36.290386929999997</v>
      </c>
      <c r="P23" s="972">
        <v>69.606437560000003</v>
      </c>
      <c r="Q23" s="972">
        <v>5.8113350700000002</v>
      </c>
    </row>
    <row r="24" spans="1:17" ht="16" customHeight="1">
      <c r="A24" s="970" t="s">
        <v>50</v>
      </c>
      <c r="B24" s="971">
        <v>3.585661</v>
      </c>
      <c r="C24" s="971">
        <v>4.6427189999999996</v>
      </c>
      <c r="D24" s="971">
        <v>4.3704679999999998</v>
      </c>
      <c r="E24" s="971">
        <v>2.9590420000000002</v>
      </c>
      <c r="F24" s="971">
        <v>5.3516659999999998</v>
      </c>
      <c r="G24" s="972">
        <v>2.5692390000000001</v>
      </c>
      <c r="H24" s="972">
        <v>3.6243178999999999</v>
      </c>
      <c r="I24" s="972">
        <v>25.126128359999999</v>
      </c>
      <c r="J24" s="972">
        <v>3.9750311099999998</v>
      </c>
      <c r="K24" s="972">
        <v>24.401749940000002</v>
      </c>
      <c r="L24" s="972">
        <v>43.280173390000002</v>
      </c>
      <c r="M24" s="972">
        <v>57.699075189999995</v>
      </c>
      <c r="N24" s="972">
        <v>29.028056339999999</v>
      </c>
      <c r="O24" s="972">
        <v>35.815059650000002</v>
      </c>
      <c r="P24" s="972">
        <v>397.29396033</v>
      </c>
      <c r="Q24" s="972">
        <v>14.253583859999999</v>
      </c>
    </row>
    <row r="25" spans="1:17" ht="16" customHeight="1">
      <c r="A25" s="967"/>
      <c r="B25" s="971"/>
      <c r="C25" s="971"/>
      <c r="D25" s="971"/>
      <c r="E25" s="971"/>
      <c r="F25" s="971"/>
      <c r="G25" s="972"/>
      <c r="H25" s="972"/>
      <c r="I25" s="972"/>
      <c r="J25" s="972"/>
      <c r="K25" s="972"/>
      <c r="L25" s="972"/>
      <c r="M25" s="972"/>
      <c r="N25" s="972"/>
      <c r="O25" s="972"/>
      <c r="P25" s="972"/>
      <c r="Q25" s="972"/>
    </row>
    <row r="26" spans="1:17" ht="16" customHeight="1">
      <c r="A26" s="969" t="s">
        <v>2085</v>
      </c>
      <c r="B26" s="971"/>
      <c r="C26" s="971"/>
      <c r="D26" s="971"/>
      <c r="E26" s="971"/>
      <c r="F26" s="971"/>
      <c r="G26" s="972"/>
      <c r="H26" s="972"/>
      <c r="I26" s="972"/>
      <c r="J26" s="972"/>
      <c r="K26" s="972"/>
      <c r="L26" s="972"/>
      <c r="M26" s="972"/>
      <c r="N26" s="972"/>
      <c r="O26" s="972"/>
      <c r="P26" s="972"/>
      <c r="Q26" s="972"/>
    </row>
    <row r="27" spans="1:17" ht="16" customHeight="1">
      <c r="A27" s="970" t="s">
        <v>15</v>
      </c>
      <c r="B27" s="971">
        <v>0</v>
      </c>
      <c r="C27" s="971">
        <v>0</v>
      </c>
      <c r="D27" s="971">
        <v>0</v>
      </c>
      <c r="E27" s="971">
        <v>3.3199999999999999E-4</v>
      </c>
      <c r="F27" s="971">
        <v>0</v>
      </c>
      <c r="G27" s="972">
        <v>4.1279999999999997E-3</v>
      </c>
      <c r="H27" s="972">
        <v>0</v>
      </c>
      <c r="I27" s="972">
        <v>0</v>
      </c>
      <c r="J27" s="972">
        <v>0</v>
      </c>
      <c r="K27" s="972">
        <v>0</v>
      </c>
      <c r="L27" s="972">
        <v>1.4361899999999999E-3</v>
      </c>
      <c r="M27" s="972">
        <v>5.429842E-2</v>
      </c>
      <c r="N27" s="972">
        <v>5.7936000000000001E-4</v>
      </c>
      <c r="O27" s="972">
        <v>4.0653699999999996E-3</v>
      </c>
      <c r="P27" s="972">
        <v>0</v>
      </c>
      <c r="Q27" s="972">
        <v>0</v>
      </c>
    </row>
    <row r="28" spans="1:17" ht="16" customHeight="1">
      <c r="A28" s="970" t="s">
        <v>14</v>
      </c>
      <c r="B28" s="971">
        <v>0.95806800000000003</v>
      </c>
      <c r="C28" s="971">
        <v>1.6029089999999999</v>
      </c>
      <c r="D28" s="971">
        <v>1.5317970000000001</v>
      </c>
      <c r="E28" s="971">
        <v>1.1089</v>
      </c>
      <c r="F28" s="971">
        <v>0.83170699999999997</v>
      </c>
      <c r="G28" s="972">
        <v>0.82022899999999999</v>
      </c>
      <c r="H28" s="972">
        <v>0.83635559999999998</v>
      </c>
      <c r="I28" s="972">
        <v>1.2772896899999999</v>
      </c>
      <c r="J28" s="972">
        <v>2.2263567400000004</v>
      </c>
      <c r="K28" s="972">
        <v>2.21867619</v>
      </c>
      <c r="L28" s="972">
        <v>2.3735064500000003</v>
      </c>
      <c r="M28" s="972">
        <v>2.3257356699999998</v>
      </c>
      <c r="N28" s="972">
        <v>1.41080509</v>
      </c>
      <c r="O28" s="972">
        <v>1.2080499299999998</v>
      </c>
      <c r="P28" s="972">
        <v>1.3220101599999998</v>
      </c>
      <c r="Q28" s="972">
        <v>0.39792438000000002</v>
      </c>
    </row>
    <row r="29" spans="1:17" ht="16" customHeight="1">
      <c r="A29" s="970" t="s">
        <v>2083</v>
      </c>
      <c r="B29" s="971">
        <v>3.0040000000000002E-3</v>
      </c>
      <c r="C29" s="971">
        <v>3.2448999999999999E-2</v>
      </c>
      <c r="D29" s="971">
        <v>0.14256199999999999</v>
      </c>
      <c r="E29" s="971">
        <v>0.28448200000000001</v>
      </c>
      <c r="F29" s="971">
        <v>7.8480000000000008E-3</v>
      </c>
      <c r="G29" s="972">
        <v>1.2960000000000001E-3</v>
      </c>
      <c r="H29" s="972">
        <v>6.6150000000000002E-3</v>
      </c>
      <c r="I29" s="972">
        <v>1.9450799999999999E-3</v>
      </c>
      <c r="J29" s="972">
        <v>3.4355199999999995E-2</v>
      </c>
      <c r="K29" s="972">
        <v>5.54843E-2</v>
      </c>
      <c r="L29" s="972">
        <v>3.9393289999999997E-2</v>
      </c>
      <c r="M29" s="972">
        <v>7.2148970000000007E-2</v>
      </c>
      <c r="N29" s="972">
        <v>8.0104130000000009E-2</v>
      </c>
      <c r="O29" s="972">
        <v>9.4307820000000001E-2</v>
      </c>
      <c r="P29" s="972">
        <v>0</v>
      </c>
      <c r="Q29" s="972">
        <v>0.1150757</v>
      </c>
    </row>
    <row r="30" spans="1:17" ht="16" customHeight="1">
      <c r="A30" s="970" t="s">
        <v>12</v>
      </c>
      <c r="B30" s="971">
        <v>0</v>
      </c>
      <c r="C30" s="971">
        <v>0</v>
      </c>
      <c r="D30" s="971">
        <v>0</v>
      </c>
      <c r="E30" s="971">
        <v>0.39507700000000001</v>
      </c>
      <c r="F30" s="971">
        <v>1.2999999999999999E-3</v>
      </c>
      <c r="G30" s="972">
        <v>2.2190000000000001E-3</v>
      </c>
      <c r="H30" s="972">
        <v>1.7503000000000001E-2</v>
      </c>
      <c r="I30" s="972">
        <v>0</v>
      </c>
      <c r="J30" s="972">
        <v>6.76109E-3</v>
      </c>
      <c r="K30" s="972">
        <v>8.5750699999999989E-3</v>
      </c>
      <c r="L30" s="972">
        <v>7.2848389999999999E-2</v>
      </c>
      <c r="M30" s="972">
        <v>7.6980190000000004E-2</v>
      </c>
      <c r="N30" s="972">
        <v>0.10592172</v>
      </c>
      <c r="O30" s="972">
        <v>0.29253784000000005</v>
      </c>
      <c r="P30" s="972">
        <v>0.41320519999999999</v>
      </c>
      <c r="Q30" s="972">
        <v>9.3527300000000001E-3</v>
      </c>
    </row>
    <row r="31" spans="1:17" ht="16" customHeight="1">
      <c r="A31" s="970" t="s">
        <v>11</v>
      </c>
      <c r="B31" s="971">
        <v>0</v>
      </c>
      <c r="C31" s="971">
        <v>1.1756000000000001E-2</v>
      </c>
      <c r="D31" s="971">
        <v>0</v>
      </c>
      <c r="E31" s="971">
        <v>0</v>
      </c>
      <c r="F31" s="971">
        <v>0</v>
      </c>
      <c r="G31" s="972">
        <v>0</v>
      </c>
      <c r="H31" s="972">
        <v>2.1930000000000001E-3</v>
      </c>
      <c r="I31" s="972">
        <v>0</v>
      </c>
      <c r="J31" s="972">
        <v>3.0926180000000001E-2</v>
      </c>
      <c r="K31" s="972">
        <v>1.1215649999999999E-2</v>
      </c>
      <c r="L31" s="972">
        <v>1.0347500000000001E-3</v>
      </c>
      <c r="M31" s="972">
        <v>2.4293240000000001E-2</v>
      </c>
      <c r="N31" s="972">
        <v>0</v>
      </c>
      <c r="O31" s="972">
        <v>5.2112173799999999</v>
      </c>
      <c r="P31" s="972">
        <v>3.1410622300000002</v>
      </c>
      <c r="Q31" s="972">
        <v>0.90531284000000001</v>
      </c>
    </row>
    <row r="32" spans="1:17" ht="16" customHeight="1">
      <c r="A32" s="970" t="s">
        <v>9</v>
      </c>
      <c r="B32" s="971">
        <v>2.3699999999999999E-2</v>
      </c>
      <c r="C32" s="971">
        <v>0.169794</v>
      </c>
      <c r="D32" s="971">
        <v>1.2054689999999999</v>
      </c>
      <c r="E32" s="971">
        <v>2.4339650000000002</v>
      </c>
      <c r="F32" s="971">
        <v>1.3494109999999999</v>
      </c>
      <c r="G32" s="972">
        <v>0.57116199999999995</v>
      </c>
      <c r="H32" s="972">
        <v>0.30670130000000001</v>
      </c>
      <c r="I32" s="972">
        <v>1.4352526299999999</v>
      </c>
      <c r="J32" s="972">
        <v>2.91617602</v>
      </c>
      <c r="K32" s="972">
        <v>6.4494821900000003</v>
      </c>
      <c r="L32" s="972">
        <v>5.7936784900000005</v>
      </c>
      <c r="M32" s="972">
        <v>4.2614031900000002</v>
      </c>
      <c r="N32" s="972">
        <v>12.13079068</v>
      </c>
      <c r="O32" s="972">
        <v>8.9743255899999994</v>
      </c>
      <c r="P32" s="972">
        <v>19.506565550000001</v>
      </c>
      <c r="Q32" s="972">
        <v>1.94474411</v>
      </c>
    </row>
    <row r="33" spans="1:17" ht="16" customHeight="1">
      <c r="A33" s="970" t="s">
        <v>7</v>
      </c>
      <c r="B33" s="971">
        <v>0.80690899999999999</v>
      </c>
      <c r="C33" s="971">
        <v>1.4016660000000001</v>
      </c>
      <c r="D33" s="971">
        <v>2.7117079999999998</v>
      </c>
      <c r="E33" s="971">
        <v>3.286419</v>
      </c>
      <c r="F33" s="971">
        <v>18.548311999999999</v>
      </c>
      <c r="G33" s="972">
        <v>16.719525999999998</v>
      </c>
      <c r="H33" s="972">
        <v>13.273508609999999</v>
      </c>
      <c r="I33" s="972">
        <v>26.620440200000001</v>
      </c>
      <c r="J33" s="972">
        <v>81.59084501000001</v>
      </c>
      <c r="K33" s="972">
        <v>81.55423137999999</v>
      </c>
      <c r="L33" s="972">
        <v>7.0386455400000001</v>
      </c>
      <c r="M33" s="972">
        <v>8.2885006800000003</v>
      </c>
      <c r="N33" s="972">
        <v>74.634263709999999</v>
      </c>
      <c r="O33" s="972">
        <v>31.919105809999998</v>
      </c>
      <c r="P33" s="972">
        <v>36.577708469999997</v>
      </c>
      <c r="Q33" s="972">
        <v>3.3980997899999998</v>
      </c>
    </row>
    <row r="34" spans="1:17" ht="16" customHeight="1">
      <c r="A34" s="970" t="s">
        <v>32</v>
      </c>
      <c r="B34" s="971">
        <v>4.7229E-2</v>
      </c>
      <c r="C34" s="971">
        <v>4.5230079999999999</v>
      </c>
      <c r="D34" s="971">
        <v>8.4191000000000002E-2</v>
      </c>
      <c r="E34" s="971">
        <v>0.12173100000000001</v>
      </c>
      <c r="F34" s="971">
        <v>8.2641999999999993E-2</v>
      </c>
      <c r="G34" s="972">
        <v>5.4385999999999997E-2</v>
      </c>
      <c r="H34" s="972">
        <v>9.5766000000000004E-2</v>
      </c>
      <c r="I34" s="972">
        <v>0.35343859000000005</v>
      </c>
      <c r="J34" s="972">
        <v>0.47553384999999998</v>
      </c>
      <c r="K34" s="972">
        <v>0.80657736000000002</v>
      </c>
      <c r="L34" s="972">
        <v>18.331127160000001</v>
      </c>
      <c r="M34" s="972">
        <v>1.48476498</v>
      </c>
      <c r="N34" s="972">
        <v>2.0215668099999999</v>
      </c>
      <c r="O34" s="972">
        <v>2.6311639200000001</v>
      </c>
      <c r="P34" s="972">
        <v>4.2161869800000007</v>
      </c>
      <c r="Q34" s="972">
        <v>6.2435200000000007E-3</v>
      </c>
    </row>
    <row r="35" spans="1:17" ht="16" customHeight="1">
      <c r="A35" s="970" t="s">
        <v>5</v>
      </c>
      <c r="B35" s="971">
        <v>0</v>
      </c>
      <c r="C35" s="971">
        <v>0</v>
      </c>
      <c r="D35" s="971">
        <v>9.6000000000000002E-4</v>
      </c>
      <c r="E35" s="971">
        <v>0</v>
      </c>
      <c r="F35" s="971">
        <v>1.1274900000000001</v>
      </c>
      <c r="G35" s="972">
        <v>2.8944640000000001</v>
      </c>
      <c r="H35" s="972">
        <v>2.7664650000000002</v>
      </c>
      <c r="I35" s="972">
        <v>1.6943531999999999</v>
      </c>
      <c r="J35" s="972">
        <v>1.39028887</v>
      </c>
      <c r="K35" s="972">
        <v>0</v>
      </c>
      <c r="L35" s="972">
        <v>0.43891302000000004</v>
      </c>
      <c r="M35" s="972">
        <v>0.10769313999999999</v>
      </c>
      <c r="N35" s="972">
        <v>7.6550320000000005E-2</v>
      </c>
      <c r="O35" s="972">
        <v>0.40470603000000005</v>
      </c>
      <c r="P35" s="972">
        <v>1.8705949900000001</v>
      </c>
      <c r="Q35" s="972">
        <v>0.63871312999999996</v>
      </c>
    </row>
    <row r="36" spans="1:17" ht="16" customHeight="1">
      <c r="A36" s="970" t="s">
        <v>4</v>
      </c>
      <c r="B36" s="971">
        <v>3.515361</v>
      </c>
      <c r="C36" s="971">
        <v>2.7781280000000002</v>
      </c>
      <c r="D36" s="971">
        <v>4.0900169999999996</v>
      </c>
      <c r="E36" s="971">
        <v>4.0738409999999998</v>
      </c>
      <c r="F36" s="971">
        <v>5.1091889999999998</v>
      </c>
      <c r="G36" s="972">
        <v>4.7841709999999997</v>
      </c>
      <c r="H36" s="972">
        <v>6.0409029699999994</v>
      </c>
      <c r="I36" s="972">
        <v>5.8595378600000005</v>
      </c>
      <c r="J36" s="972">
        <v>6.4365606500000005</v>
      </c>
      <c r="K36" s="972">
        <v>1.9032010500000001</v>
      </c>
      <c r="L36" s="972">
        <v>17.024339690000001</v>
      </c>
      <c r="M36" s="972">
        <v>13.678771810000001</v>
      </c>
      <c r="N36" s="972">
        <v>9.6198820200000004</v>
      </c>
      <c r="O36" s="972">
        <v>9.702155320000001</v>
      </c>
      <c r="P36" s="972">
        <v>16.721846210000002</v>
      </c>
      <c r="Q36" s="972">
        <v>2.4577437899999999</v>
      </c>
    </row>
    <row r="37" spans="1:17" ht="16" customHeight="1">
      <c r="A37" s="970" t="s">
        <v>3</v>
      </c>
      <c r="B37" s="971">
        <v>5.583647</v>
      </c>
      <c r="C37" s="971">
        <v>3.6400429999999999</v>
      </c>
      <c r="D37" s="971">
        <v>1.7211110000000001</v>
      </c>
      <c r="E37" s="971">
        <v>6.1964569999999997</v>
      </c>
      <c r="F37" s="971">
        <v>15.274848</v>
      </c>
      <c r="G37" s="972">
        <v>32.54094929</v>
      </c>
      <c r="H37" s="972">
        <v>20.257932539999999</v>
      </c>
      <c r="I37" s="972">
        <v>36.586875479999996</v>
      </c>
      <c r="J37" s="972">
        <v>73.417854329999997</v>
      </c>
      <c r="K37" s="972">
        <v>34.537335770000006</v>
      </c>
      <c r="L37" s="972">
        <v>29.779884320000001</v>
      </c>
      <c r="M37" s="972">
        <v>64.862495260000003</v>
      </c>
      <c r="N37" s="972">
        <v>30.350809530000003</v>
      </c>
      <c r="O37" s="972">
        <v>42.169785820000001</v>
      </c>
      <c r="P37" s="972">
        <v>58.314761729999994</v>
      </c>
      <c r="Q37" s="972">
        <v>6.3080348900000001</v>
      </c>
    </row>
    <row r="38" spans="1:17" ht="16" customHeight="1">
      <c r="A38" s="970" t="s">
        <v>2084</v>
      </c>
      <c r="B38" s="971">
        <v>119.71223500000001</v>
      </c>
      <c r="C38" s="971">
        <v>149.276374</v>
      </c>
      <c r="D38" s="971">
        <v>177.711285</v>
      </c>
      <c r="E38" s="971">
        <v>206.97462899999999</v>
      </c>
      <c r="F38" s="971">
        <v>218.438819</v>
      </c>
      <c r="G38" s="972">
        <v>275.76875477999999</v>
      </c>
      <c r="H38" s="972">
        <v>350.25282848000001</v>
      </c>
      <c r="I38" s="972">
        <v>312.81102012000002</v>
      </c>
      <c r="J38" s="972">
        <v>456.94747298999999</v>
      </c>
      <c r="K38" s="972">
        <v>569.51374678999991</v>
      </c>
      <c r="L38" s="972">
        <v>380.77783943999998</v>
      </c>
      <c r="M38" s="972">
        <v>363.67498307</v>
      </c>
      <c r="N38" s="972">
        <v>351.92738925999998</v>
      </c>
      <c r="O38" s="972">
        <v>461.48730239999998</v>
      </c>
      <c r="P38" s="972">
        <v>400.53347341</v>
      </c>
      <c r="Q38" s="972">
        <v>57.763219820000003</v>
      </c>
    </row>
    <row r="39" spans="1:17" ht="16" customHeight="1">
      <c r="A39" s="970" t="s">
        <v>2</v>
      </c>
      <c r="B39" s="971">
        <v>3.6279409999999999</v>
      </c>
      <c r="C39" s="971">
        <v>5.4628040000000002</v>
      </c>
      <c r="D39" s="971">
        <v>6.33765</v>
      </c>
      <c r="E39" s="971">
        <v>8.7053670000000007</v>
      </c>
      <c r="F39" s="971">
        <v>8.0283230000000003</v>
      </c>
      <c r="G39" s="972">
        <v>9.6341324700000008</v>
      </c>
      <c r="H39" s="972">
        <v>67.767593209999987</v>
      </c>
      <c r="I39" s="972">
        <v>8.248437860000001</v>
      </c>
      <c r="J39" s="972">
        <v>18.787487329999998</v>
      </c>
      <c r="K39" s="972">
        <v>27.529709629999999</v>
      </c>
      <c r="L39" s="972">
        <v>52.908569499999999</v>
      </c>
      <c r="M39" s="972">
        <v>67.010354730000003</v>
      </c>
      <c r="N39" s="972">
        <v>46.331131990000003</v>
      </c>
      <c r="O39" s="972">
        <v>34.978873630000002</v>
      </c>
      <c r="P39" s="972">
        <v>53.274893110000001</v>
      </c>
      <c r="Q39" s="972">
        <v>8.1971102400000007</v>
      </c>
    </row>
    <row r="40" spans="1:17" ht="16" customHeight="1">
      <c r="A40" s="970" t="s">
        <v>50</v>
      </c>
      <c r="B40" s="971">
        <v>20.343720000000001</v>
      </c>
      <c r="C40" s="971">
        <v>25.371988000000002</v>
      </c>
      <c r="D40" s="971">
        <v>30.783085</v>
      </c>
      <c r="E40" s="971">
        <v>41.182803999999997</v>
      </c>
      <c r="F40" s="971">
        <v>32.306722000000001</v>
      </c>
      <c r="G40" s="972">
        <v>72.239964000000001</v>
      </c>
      <c r="H40" s="972">
        <v>36.17529081</v>
      </c>
      <c r="I40" s="972">
        <v>34.041545380000002</v>
      </c>
      <c r="J40" s="972">
        <v>29.926396</v>
      </c>
      <c r="K40" s="972">
        <v>31.80654011</v>
      </c>
      <c r="L40" s="972">
        <v>27.053407249999999</v>
      </c>
      <c r="M40" s="972">
        <v>26.359046639999999</v>
      </c>
      <c r="N40" s="972">
        <v>24.084182479999999</v>
      </c>
      <c r="O40" s="972">
        <v>31.648527250000001</v>
      </c>
      <c r="P40" s="972">
        <v>23.283468339999999</v>
      </c>
      <c r="Q40" s="972">
        <v>3.2632372599999999</v>
      </c>
    </row>
    <row r="42" spans="1:17" ht="16" customHeight="1">
      <c r="A42" s="289" t="s">
        <v>1963</v>
      </c>
    </row>
  </sheetData>
  <hyperlinks>
    <hyperlink ref="S5" location="'Content Page'!A1" display="Back to Content Page"/>
  </hyperlinks>
  <pageMargins left="0.7" right="0.7" top="0.75" bottom="0.75" header="0.3" footer="0.3"/>
  <pageSetup paperSize="9" orientation="landscape" r:id="rId1"/>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2"/>
  <sheetViews>
    <sheetView zoomScale="86" zoomScaleNormal="86" workbookViewId="0">
      <selection activeCell="A9" sqref="A9"/>
    </sheetView>
  </sheetViews>
  <sheetFormatPr defaultColWidth="9.1796875" defaultRowHeight="18" customHeight="1"/>
  <cols>
    <col min="1" max="1" width="36.54296875" style="289" customWidth="1"/>
    <col min="2" max="17" width="11.7265625" style="289" customWidth="1"/>
    <col min="18" max="18" width="4.1796875" style="289" customWidth="1"/>
    <col min="19" max="19" width="15.1796875" style="289" customWidth="1"/>
    <col min="20" max="20" width="20.26953125" style="289" customWidth="1"/>
    <col min="21" max="21" width="21.81640625" style="289" customWidth="1"/>
    <col min="22" max="22" width="21.1796875" style="289" customWidth="1"/>
    <col min="23" max="16384" width="9.1796875" style="289"/>
  </cols>
  <sheetData>
    <row r="1" spans="1:19" ht="18" customHeight="1">
      <c r="A1" s="136" t="s">
        <v>2094</v>
      </c>
      <c r="B1" s="132"/>
      <c r="C1" s="132"/>
      <c r="D1" s="132"/>
      <c r="E1" s="132"/>
      <c r="F1" s="132"/>
      <c r="G1" s="132"/>
      <c r="H1" s="132"/>
      <c r="I1" s="132"/>
      <c r="J1" s="132"/>
      <c r="K1" s="132"/>
      <c r="L1" s="132"/>
      <c r="M1" s="132"/>
      <c r="N1" s="132"/>
      <c r="O1" s="132"/>
      <c r="P1" s="132"/>
      <c r="Q1" s="132"/>
    </row>
    <row r="2" spans="1:19" ht="18" customHeight="1">
      <c r="A2" s="965" t="s">
        <v>2075</v>
      </c>
      <c r="B2" s="966">
        <v>2000</v>
      </c>
      <c r="C2" s="966">
        <v>2001</v>
      </c>
      <c r="D2" s="966">
        <v>2002</v>
      </c>
      <c r="E2" s="966">
        <v>2003</v>
      </c>
      <c r="F2" s="966">
        <v>2004</v>
      </c>
      <c r="G2" s="966">
        <v>2005</v>
      </c>
      <c r="H2" s="966">
        <v>2006</v>
      </c>
      <c r="I2" s="966">
        <v>2007</v>
      </c>
      <c r="J2" s="966">
        <v>2008</v>
      </c>
      <c r="K2" s="966">
        <v>2009</v>
      </c>
      <c r="L2" s="966">
        <v>2010</v>
      </c>
      <c r="M2" s="966">
        <v>2011</v>
      </c>
      <c r="N2" s="966">
        <v>2012</v>
      </c>
      <c r="O2" s="966">
        <v>2013</v>
      </c>
      <c r="P2" s="966">
        <v>2014</v>
      </c>
      <c r="Q2" s="966">
        <v>2015</v>
      </c>
    </row>
    <row r="3" spans="1:19" ht="18" customHeight="1">
      <c r="A3" s="974" t="s">
        <v>2076</v>
      </c>
      <c r="B3" s="565">
        <v>1556.8164508758566</v>
      </c>
      <c r="C3" s="565">
        <v>1634.3653250773993</v>
      </c>
      <c r="D3" s="565">
        <v>1798.8317757009345</v>
      </c>
      <c r="E3" s="565">
        <v>1868.2875264270613</v>
      </c>
      <c r="F3" s="565">
        <v>1978.5585585585586</v>
      </c>
      <c r="G3" s="565">
        <v>2162.8121792678753</v>
      </c>
      <c r="H3" s="565">
        <v>2376.7897271268057</v>
      </c>
      <c r="I3" s="565">
        <v>2222.1230474976092</v>
      </c>
      <c r="J3" s="565">
        <v>2396.6854724964742</v>
      </c>
      <c r="K3" s="565">
        <v>1931.1521603005635</v>
      </c>
      <c r="L3" s="565">
        <v>2251.5377144707027</v>
      </c>
      <c r="M3" s="565">
        <v>2559.5130434782609</v>
      </c>
      <c r="N3" s="565">
        <v>2661.4767791513532</v>
      </c>
      <c r="O3" s="968">
        <v>2871.7547292889758</v>
      </c>
      <c r="P3" s="565">
        <v>3095.2318745917701</v>
      </c>
      <c r="Q3" s="565">
        <v>2679.6127562642373</v>
      </c>
    </row>
    <row r="4" spans="1:19" ht="18" customHeight="1">
      <c r="A4" s="974" t="s">
        <v>2077</v>
      </c>
      <c r="B4" s="565">
        <v>2091.6984006092916</v>
      </c>
      <c r="C4" s="565">
        <v>1993.1200550395597</v>
      </c>
      <c r="D4" s="565">
        <v>2156.4753004005338</v>
      </c>
      <c r="E4" s="565">
        <v>2323.5377026074702</v>
      </c>
      <c r="F4" s="565">
        <v>2752.6846846846847</v>
      </c>
      <c r="G4" s="565">
        <v>3191.3102976394116</v>
      </c>
      <c r="H4" s="565">
        <v>3707.9293739967898</v>
      </c>
      <c r="I4" s="565">
        <v>3858.3678673892255</v>
      </c>
      <c r="J4" s="565">
        <v>4660.2609308885758</v>
      </c>
      <c r="K4" s="565">
        <v>3708.3281152160298</v>
      </c>
      <c r="L4" s="565">
        <v>4366.5263839430236</v>
      </c>
      <c r="M4" s="565">
        <v>5141.391304347826</v>
      </c>
      <c r="N4" s="565">
        <v>5379.0845305713328</v>
      </c>
      <c r="O4" s="565">
        <v>5400.9784735812136</v>
      </c>
      <c r="P4" s="565">
        <v>5618.4846505551923</v>
      </c>
      <c r="Q4" s="565">
        <v>4785.7915717539863</v>
      </c>
      <c r="S4" s="287"/>
    </row>
    <row r="5" spans="1:19" ht="18" customHeight="1">
      <c r="A5" s="974" t="s">
        <v>2078</v>
      </c>
      <c r="B5" s="565">
        <v>26.689146991622238</v>
      </c>
      <c r="C5" s="565">
        <v>28.575094599243204</v>
      </c>
      <c r="D5" s="565">
        <v>47.476969292389853</v>
      </c>
      <c r="E5" s="565">
        <v>47.040591966173359</v>
      </c>
      <c r="F5" s="565">
        <v>55.906918918918919</v>
      </c>
      <c r="G5" s="565">
        <v>34.653951419774202</v>
      </c>
      <c r="H5" s="565">
        <v>162.5906260032103</v>
      </c>
      <c r="I5" s="565">
        <v>195.40516416958877</v>
      </c>
      <c r="J5" s="565">
        <v>232.62038081805358</v>
      </c>
      <c r="K5" s="565">
        <v>230.19001252348153</v>
      </c>
      <c r="L5" s="565">
        <v>266.02363224344447</v>
      </c>
      <c r="M5" s="565">
        <v>351.79686956521738</v>
      </c>
      <c r="N5" s="565">
        <v>425.48008686936186</v>
      </c>
      <c r="O5" s="968">
        <v>389.84807566862361</v>
      </c>
      <c r="P5" s="565">
        <v>402.37929457870672</v>
      </c>
      <c r="Q5" s="565">
        <v>418.05261958997727</v>
      </c>
      <c r="S5" s="945" t="s">
        <v>13</v>
      </c>
    </row>
    <row r="6" spans="1:19" ht="18" customHeight="1">
      <c r="A6" s="974" t="s">
        <v>2079</v>
      </c>
      <c r="B6" s="577">
        <v>330.74082254379283</v>
      </c>
      <c r="C6" s="577">
        <v>300.10956312349504</v>
      </c>
      <c r="D6" s="577">
        <v>330.87182910547398</v>
      </c>
      <c r="E6" s="577">
        <v>313.58883016208597</v>
      </c>
      <c r="F6" s="577">
        <v>349.77430630630636</v>
      </c>
      <c r="G6" s="577">
        <v>314.17759151556618</v>
      </c>
      <c r="H6" s="577">
        <v>317.80975922953451</v>
      </c>
      <c r="I6" s="565">
        <v>335.87000318775893</v>
      </c>
      <c r="J6" s="565">
        <v>461.96918194640341</v>
      </c>
      <c r="K6" s="565">
        <v>374.86120851596746</v>
      </c>
      <c r="L6" s="565">
        <v>437.59203625768856</v>
      </c>
      <c r="M6" s="565">
        <v>470.75366956521742</v>
      </c>
      <c r="N6" s="565">
        <v>453.10648179084529</v>
      </c>
      <c r="O6" s="565">
        <v>464.37348336594914</v>
      </c>
      <c r="P6" s="565">
        <v>488.36172436316133</v>
      </c>
      <c r="Q6" s="565">
        <v>473.06412300683371</v>
      </c>
      <c r="S6" s="287"/>
    </row>
    <row r="7" spans="1:19" ht="18" customHeight="1">
      <c r="A7" s="974" t="s">
        <v>2080</v>
      </c>
      <c r="B7" s="565">
        <v>1530.1273038842344</v>
      </c>
      <c r="C7" s="565">
        <v>1605.7902304781562</v>
      </c>
      <c r="D7" s="565">
        <v>1751.3548064085446</v>
      </c>
      <c r="E7" s="565">
        <v>1821.2469344608878</v>
      </c>
      <c r="F7" s="565">
        <v>1922.6516396396396</v>
      </c>
      <c r="G7" s="565">
        <v>2128.158227848101</v>
      </c>
      <c r="H7" s="565">
        <v>2214.1991011235955</v>
      </c>
      <c r="I7" s="565">
        <v>2026.7178833280204</v>
      </c>
      <c r="J7" s="565">
        <v>2164.0650916784207</v>
      </c>
      <c r="K7" s="565">
        <v>1700.962147777082</v>
      </c>
      <c r="L7" s="565">
        <v>1985.5140822272583</v>
      </c>
      <c r="M7" s="565">
        <v>2207.7161739130433</v>
      </c>
      <c r="N7" s="565">
        <v>2235.9966922819913</v>
      </c>
      <c r="O7" s="565">
        <v>2481.9066536203522</v>
      </c>
      <c r="P7" s="565">
        <v>2692.8525800130633</v>
      </c>
      <c r="Q7" s="565">
        <v>2261.5601366742599</v>
      </c>
    </row>
    <row r="8" spans="1:19" ht="18" customHeight="1">
      <c r="A8" s="974" t="s">
        <v>2081</v>
      </c>
      <c r="B8" s="565">
        <v>1760.9575780654989</v>
      </c>
      <c r="C8" s="565">
        <v>1693.0104919160647</v>
      </c>
      <c r="D8" s="565">
        <v>1825.6034712950598</v>
      </c>
      <c r="E8" s="565">
        <v>2009.9488724453843</v>
      </c>
      <c r="F8" s="565">
        <v>2402.9103783783785</v>
      </c>
      <c r="G8" s="565">
        <v>2877.1327061238453</v>
      </c>
      <c r="H8" s="565">
        <v>3390.1196147672554</v>
      </c>
      <c r="I8" s="565">
        <v>3522.4978642014667</v>
      </c>
      <c r="J8" s="565">
        <v>4198.2917489421725</v>
      </c>
      <c r="K8" s="565">
        <v>3333.4669067000623</v>
      </c>
      <c r="L8" s="565">
        <v>3928.9343476853351</v>
      </c>
      <c r="M8" s="565">
        <v>4670.637634782609</v>
      </c>
      <c r="N8" s="565">
        <v>4925.9780487804874</v>
      </c>
      <c r="O8" s="565">
        <v>4936.6049902152645</v>
      </c>
      <c r="P8" s="565">
        <v>5130.1229261920307</v>
      </c>
      <c r="Q8" s="565">
        <v>4312.7274487471523</v>
      </c>
    </row>
    <row r="9" spans="1:19" ht="18" customHeight="1">
      <c r="A9" s="967"/>
      <c r="B9" s="564"/>
      <c r="C9" s="564"/>
      <c r="D9" s="564"/>
      <c r="E9" s="564"/>
      <c r="F9" s="564"/>
      <c r="G9" s="564"/>
      <c r="H9" s="564"/>
      <c r="I9" s="564"/>
      <c r="J9" s="564"/>
      <c r="K9" s="564"/>
      <c r="L9" s="564"/>
      <c r="M9" s="564"/>
      <c r="N9" s="564"/>
      <c r="O9" s="564"/>
      <c r="P9" s="564"/>
      <c r="Q9" s="564"/>
    </row>
    <row r="10" spans="1:19" ht="18" customHeight="1">
      <c r="A10" s="969" t="s">
        <v>2082</v>
      </c>
      <c r="B10" s="897"/>
      <c r="C10" s="897"/>
      <c r="D10" s="897"/>
      <c r="E10" s="897"/>
      <c r="F10" s="897"/>
      <c r="G10" s="564"/>
      <c r="H10" s="564"/>
      <c r="I10" s="564"/>
      <c r="J10" s="564"/>
      <c r="K10" s="564"/>
      <c r="L10" s="564"/>
      <c r="M10" s="564"/>
      <c r="N10" s="564"/>
      <c r="O10" s="564"/>
      <c r="P10" s="564"/>
      <c r="Q10" s="564"/>
    </row>
    <row r="11" spans="1:19" ht="18" customHeight="1">
      <c r="A11" s="970" t="s">
        <v>15</v>
      </c>
      <c r="B11" s="971">
        <v>0</v>
      </c>
      <c r="C11" s="971">
        <v>1.1764705882352943E-2</v>
      </c>
      <c r="D11" s="971">
        <v>5.4973297730307076E-2</v>
      </c>
      <c r="E11" s="971">
        <v>5.6377730796335448E-4</v>
      </c>
      <c r="F11" s="971">
        <v>0.99491891891891904</v>
      </c>
      <c r="G11" s="972">
        <v>5.0975025658569963E-2</v>
      </c>
      <c r="H11" s="972">
        <v>2.9138041733547353</v>
      </c>
      <c r="I11" s="972">
        <v>2.2926362766974817</v>
      </c>
      <c r="J11" s="972">
        <v>0.59227785613540196</v>
      </c>
      <c r="K11" s="972">
        <v>2.3090482154038825</v>
      </c>
      <c r="L11" s="972">
        <v>2.0734865652314665</v>
      </c>
      <c r="M11" s="972">
        <v>0.8948521739130435</v>
      </c>
      <c r="N11" s="972">
        <v>0.24233210825258938</v>
      </c>
      <c r="O11" s="972">
        <v>0.10391389432485322</v>
      </c>
      <c r="P11" s="972">
        <v>0.24183540169823645</v>
      </c>
      <c r="Q11" s="972">
        <v>0.82018792710706157</v>
      </c>
    </row>
    <row r="12" spans="1:19" ht="18" customHeight="1">
      <c r="A12" s="970" t="s">
        <v>14</v>
      </c>
      <c r="B12" s="971">
        <v>0.68709063214013699</v>
      </c>
      <c r="C12" s="971">
        <v>0.56773305813553498</v>
      </c>
      <c r="D12" s="971">
        <v>0.43210947930574095</v>
      </c>
      <c r="E12" s="971">
        <v>0.55711768851303733</v>
      </c>
      <c r="F12" s="971">
        <v>0.65690090090090092</v>
      </c>
      <c r="G12" s="972">
        <v>0.37102292165583306</v>
      </c>
      <c r="H12" s="972">
        <v>0.17226324237560192</v>
      </c>
      <c r="I12" s="972">
        <v>0.11899904367229837</v>
      </c>
      <c r="J12" s="972">
        <v>0.23748236953455573</v>
      </c>
      <c r="K12" s="972">
        <v>0.12144646211646837</v>
      </c>
      <c r="L12" s="972">
        <v>0.10906442214308838</v>
      </c>
      <c r="M12" s="972">
        <v>6.8382608695652172E-2</v>
      </c>
      <c r="N12" s="972">
        <v>0.25389241563648512</v>
      </c>
      <c r="O12" s="972">
        <v>3.5354859752120023</v>
      </c>
      <c r="P12" s="972">
        <v>0.69199869366427169</v>
      </c>
      <c r="Q12" s="972">
        <v>2.992596810933941E-2</v>
      </c>
    </row>
    <row r="13" spans="1:19" ht="18" customHeight="1">
      <c r="A13" s="970" t="s">
        <v>2083</v>
      </c>
      <c r="B13" s="971">
        <v>0</v>
      </c>
      <c r="C13" s="971">
        <v>2.60749914000688E-2</v>
      </c>
      <c r="D13" s="971">
        <v>1.5320427236315087E-2</v>
      </c>
      <c r="E13" s="971">
        <v>0</v>
      </c>
      <c r="F13" s="971">
        <v>0</v>
      </c>
      <c r="G13" s="972">
        <v>0</v>
      </c>
      <c r="H13" s="972">
        <v>4.8796147672552168E-3</v>
      </c>
      <c r="I13" s="972">
        <v>0</v>
      </c>
      <c r="J13" s="972">
        <v>0</v>
      </c>
      <c r="K13" s="972">
        <v>0</v>
      </c>
      <c r="L13" s="972">
        <v>0</v>
      </c>
      <c r="M13" s="972">
        <v>0</v>
      </c>
      <c r="N13" s="972">
        <v>0</v>
      </c>
      <c r="O13" s="972">
        <v>0</v>
      </c>
      <c r="P13" s="972">
        <v>5.6531678641410843E-2</v>
      </c>
      <c r="Q13" s="972">
        <v>0</v>
      </c>
    </row>
    <row r="14" spans="1:19" ht="18" customHeight="1">
      <c r="A14" s="970" t="s">
        <v>12</v>
      </c>
      <c r="B14" s="971">
        <v>0.70015232292460006</v>
      </c>
      <c r="C14" s="971">
        <v>0</v>
      </c>
      <c r="D14" s="971">
        <v>7.7436582109479306E-3</v>
      </c>
      <c r="E14" s="971">
        <v>5.4756871035940805E-2</v>
      </c>
      <c r="F14" s="971">
        <v>0.20497297297297296</v>
      </c>
      <c r="G14" s="972">
        <v>0.59079712624016412</v>
      </c>
      <c r="H14" s="972">
        <v>1.0254253611556983</v>
      </c>
      <c r="I14" s="972">
        <v>1.6436404207841886</v>
      </c>
      <c r="J14" s="972">
        <v>0.99136107193229894</v>
      </c>
      <c r="K14" s="972">
        <v>0.60820288040075132</v>
      </c>
      <c r="L14" s="972">
        <v>1.6340887018452572</v>
      </c>
      <c r="M14" s="972">
        <v>1.4074434782608696</v>
      </c>
      <c r="N14" s="972">
        <v>0.96124290010023383</v>
      </c>
      <c r="O14" s="972">
        <v>0.75300065231572078</v>
      </c>
      <c r="P14" s="972">
        <v>0.19088830829523187</v>
      </c>
      <c r="Q14" s="972">
        <v>1.7084282460136675E-2</v>
      </c>
    </row>
    <row r="15" spans="1:19" ht="18" customHeight="1">
      <c r="A15" s="970" t="s">
        <v>11</v>
      </c>
      <c r="B15" s="971">
        <v>0</v>
      </c>
      <c r="C15" s="971">
        <v>0</v>
      </c>
      <c r="D15" s="971">
        <v>0</v>
      </c>
      <c r="E15" s="971">
        <v>0</v>
      </c>
      <c r="F15" s="971">
        <v>0</v>
      </c>
      <c r="G15" s="972">
        <v>0</v>
      </c>
      <c r="H15" s="972">
        <v>105.56003210272874</v>
      </c>
      <c r="I15" s="972">
        <v>123.20529167994899</v>
      </c>
      <c r="J15" s="972">
        <v>121.69464033850495</v>
      </c>
      <c r="K15" s="972">
        <v>112.29996869129617</v>
      </c>
      <c r="L15" s="972">
        <v>115.30796374231141</v>
      </c>
      <c r="M15" s="972">
        <v>138.19050434782608</v>
      </c>
      <c r="N15" s="972">
        <v>155.07200133645173</v>
      </c>
      <c r="O15" s="972">
        <v>146.86490541422046</v>
      </c>
      <c r="P15" s="972">
        <v>172.8931743958197</v>
      </c>
      <c r="Q15" s="972">
        <v>160.51514806378134</v>
      </c>
    </row>
    <row r="16" spans="1:19" ht="18" customHeight="1">
      <c r="A16" s="970" t="s">
        <v>10</v>
      </c>
      <c r="B16" s="971">
        <v>1.2632140137090631</v>
      </c>
      <c r="C16" s="971">
        <v>2.7519779841761265E-3</v>
      </c>
      <c r="D16" s="971">
        <v>1.5701602136181576</v>
      </c>
      <c r="E16" s="971">
        <v>0.32699083861874556</v>
      </c>
      <c r="F16" s="971">
        <v>0.45553153153153153</v>
      </c>
      <c r="G16" s="972">
        <v>0.12668491276086213</v>
      </c>
      <c r="H16" s="972">
        <v>1.9678972712680577E-2</v>
      </c>
      <c r="I16" s="972">
        <v>0.6252789289129741</v>
      </c>
      <c r="J16" s="972">
        <v>0.86995768688293373</v>
      </c>
      <c r="K16" s="972">
        <v>0.10206637445209767</v>
      </c>
      <c r="L16" s="972">
        <v>0.22431207510521206</v>
      </c>
      <c r="M16" s="972">
        <v>0.18486956521739131</v>
      </c>
      <c r="N16" s="972">
        <v>3.1444704310056801</v>
      </c>
      <c r="O16" s="972">
        <v>0.17671232876712328</v>
      </c>
      <c r="P16" s="972">
        <v>0.22504898758981057</v>
      </c>
      <c r="Q16" s="972">
        <v>0.10247722095671984</v>
      </c>
    </row>
    <row r="17" spans="1:17" ht="18" customHeight="1">
      <c r="A17" s="970" t="s">
        <v>7</v>
      </c>
      <c r="B17" s="971">
        <v>0.96968773800456953</v>
      </c>
      <c r="C17" s="971">
        <v>1.113828689370485</v>
      </c>
      <c r="D17" s="971">
        <v>1.7978971962616823</v>
      </c>
      <c r="E17" s="971">
        <v>1.7587737843551798</v>
      </c>
      <c r="F17" s="971">
        <v>3.2794594594594595</v>
      </c>
      <c r="G17" s="972">
        <v>1.301607937050975</v>
      </c>
      <c r="H17" s="972">
        <v>1.1313964686998397</v>
      </c>
      <c r="I17" s="972">
        <v>0.51982786101370726</v>
      </c>
      <c r="J17" s="972">
        <v>1.81138928067701</v>
      </c>
      <c r="K17" s="972">
        <v>2.5337507827175951</v>
      </c>
      <c r="L17" s="972">
        <v>1.4961799935254128</v>
      </c>
      <c r="M17" s="972">
        <v>1.2949913043478261</v>
      </c>
      <c r="N17" s="972">
        <v>0.74537253591714003</v>
      </c>
      <c r="O17" s="972">
        <v>2.4287345075016309</v>
      </c>
      <c r="P17" s="972">
        <v>1.2188112344872633</v>
      </c>
      <c r="Q17" s="972">
        <v>1.2094248291571754</v>
      </c>
    </row>
    <row r="18" spans="1:17" ht="18" customHeight="1">
      <c r="A18" s="970" t="s">
        <v>32</v>
      </c>
      <c r="B18" s="971">
        <v>9.1012947448591008E-3</v>
      </c>
      <c r="C18" s="971">
        <v>2.2222222222222223E-2</v>
      </c>
      <c r="D18" s="971">
        <v>1.6054739652870492E-2</v>
      </c>
      <c r="E18" s="971">
        <v>0.507646229739253</v>
      </c>
      <c r="F18" s="971">
        <v>0.17077477477477476</v>
      </c>
      <c r="G18" s="972">
        <v>0.11235032500855285</v>
      </c>
      <c r="H18" s="972">
        <v>0</v>
      </c>
      <c r="I18" s="972">
        <v>0.11405801721389862</v>
      </c>
      <c r="J18" s="972">
        <v>9.093794076163611E-2</v>
      </c>
      <c r="K18" s="972">
        <v>8.2874139010644943E-2</v>
      </c>
      <c r="L18" s="972">
        <v>0.13632243444480416</v>
      </c>
      <c r="M18" s="972">
        <v>9.366956521739131E-2</v>
      </c>
      <c r="N18" s="972">
        <v>0.43083862345472768</v>
      </c>
      <c r="O18" s="972">
        <v>0.40335942596216573</v>
      </c>
      <c r="P18" s="972">
        <v>0.26205094709340299</v>
      </c>
      <c r="Q18" s="972">
        <v>0.17847380410022778</v>
      </c>
    </row>
    <row r="19" spans="1:17" ht="18" customHeight="1">
      <c r="A19" s="970" t="s">
        <v>5</v>
      </c>
      <c r="B19" s="971">
        <v>5.5814166031987815</v>
      </c>
      <c r="C19" s="971">
        <v>5.1507739938080492</v>
      </c>
      <c r="D19" s="971">
        <v>13.185814419225634</v>
      </c>
      <c r="E19" s="971">
        <v>9.5056377730796324</v>
      </c>
      <c r="F19" s="971">
        <v>11.747999999999999</v>
      </c>
      <c r="G19" s="972">
        <v>0</v>
      </c>
      <c r="H19" s="972">
        <v>0</v>
      </c>
      <c r="I19" s="972">
        <v>0</v>
      </c>
      <c r="J19" s="972">
        <v>27.12083921015515</v>
      </c>
      <c r="K19" s="972">
        <v>28.827082028804007</v>
      </c>
      <c r="L19" s="972">
        <v>22.739559728067334</v>
      </c>
      <c r="M19" s="972">
        <v>29.918886956521739</v>
      </c>
      <c r="N19" s="972">
        <v>29.497193451386568</v>
      </c>
      <c r="O19" s="972">
        <v>30.624624918460537</v>
      </c>
      <c r="P19" s="972">
        <v>28.281874591770084</v>
      </c>
      <c r="Q19" s="972">
        <v>27.058285876993168</v>
      </c>
    </row>
    <row r="20" spans="1:17" ht="18" customHeight="1">
      <c r="A20" s="970" t="s">
        <v>4</v>
      </c>
      <c r="B20" s="973">
        <v>9.0285986290936791</v>
      </c>
      <c r="C20" s="973">
        <v>12.35703474372205</v>
      </c>
      <c r="D20" s="973">
        <v>19.237616822429906</v>
      </c>
      <c r="E20" s="971">
        <v>27.249929527836503</v>
      </c>
      <c r="F20" s="971">
        <v>27.912432432432436</v>
      </c>
      <c r="G20" s="972">
        <v>26.954122476907287</v>
      </c>
      <c r="H20" s="972">
        <v>47.758234349919746</v>
      </c>
      <c r="I20" s="972">
        <v>63.153299330570604</v>
      </c>
      <c r="J20" s="972">
        <v>75.653138222849094</v>
      </c>
      <c r="K20" s="972">
        <v>79.920037570444592</v>
      </c>
      <c r="L20" s="972">
        <v>116.61146001942376</v>
      </c>
      <c r="M20" s="972">
        <v>173.28751304347824</v>
      </c>
      <c r="N20" s="972">
        <v>223.63538255930504</v>
      </c>
      <c r="O20" s="972">
        <v>196.96154598825834</v>
      </c>
      <c r="P20" s="972">
        <v>188.44124755062049</v>
      </c>
      <c r="Q20" s="972">
        <v>213.63846810933944</v>
      </c>
    </row>
    <row r="21" spans="1:17" ht="18" customHeight="1">
      <c r="A21" s="970" t="s">
        <v>3</v>
      </c>
      <c r="B21" s="971">
        <v>1.3137852246763136E-2</v>
      </c>
      <c r="C21" s="971">
        <v>7.3237014103887166E-2</v>
      </c>
      <c r="D21" s="971">
        <v>2.5467289719626168E-2</v>
      </c>
      <c r="E21" s="971">
        <v>1.5010570824524313E-2</v>
      </c>
      <c r="F21" s="971">
        <v>1.5783783783783784E-2</v>
      </c>
      <c r="G21" s="972">
        <v>0.11265822784810127</v>
      </c>
      <c r="H21" s="972">
        <v>0.13226324237560194</v>
      </c>
      <c r="I21" s="972">
        <v>1.6831367548613325E-2</v>
      </c>
      <c r="J21" s="972">
        <v>6.6290550070521861E-3</v>
      </c>
      <c r="K21" s="972">
        <v>5.4477144646211638E-3</v>
      </c>
      <c r="L21" s="972">
        <v>0.12855292975072838</v>
      </c>
      <c r="M21" s="972">
        <v>0.22657391304347826</v>
      </c>
      <c r="N21" s="972">
        <v>2.5392582692950216E-3</v>
      </c>
      <c r="O21" s="972">
        <v>2.1852576647097195E-3</v>
      </c>
      <c r="P21" s="972">
        <v>1.3226649248856956E-2</v>
      </c>
      <c r="Q21" s="972">
        <v>5.1822323462414584E-3</v>
      </c>
    </row>
    <row r="22" spans="1:17" s="295" customFormat="1" ht="18" customHeight="1">
      <c r="A22" s="970" t="s">
        <v>2084</v>
      </c>
      <c r="B22" s="971">
        <v>2.4809596344249809</v>
      </c>
      <c r="C22" s="971">
        <v>2.7672170622635019</v>
      </c>
      <c r="D22" s="971">
        <v>3.4769025367156208</v>
      </c>
      <c r="E22" s="971">
        <v>2.2757928118393238</v>
      </c>
      <c r="F22" s="971">
        <v>5.8246486486486484</v>
      </c>
      <c r="G22" s="972">
        <v>2.7019158398905234</v>
      </c>
      <c r="H22" s="972">
        <v>1.247287319422151</v>
      </c>
      <c r="I22" s="972">
        <v>0.8484539368823717</v>
      </c>
      <c r="J22" s="972">
        <v>1.3724612129760227</v>
      </c>
      <c r="K22" s="972">
        <v>1.1494677520350656</v>
      </c>
      <c r="L22" s="972">
        <v>2.6140498543217872</v>
      </c>
      <c r="M22" s="972">
        <v>2.482017391304348</v>
      </c>
      <c r="N22" s="972">
        <v>7.1598062145005015</v>
      </c>
      <c r="O22" s="972">
        <v>4.1705805609915201</v>
      </c>
      <c r="P22" s="972">
        <v>1.9616590463749184</v>
      </c>
      <c r="Q22" s="972">
        <v>6.1535876993166294</v>
      </c>
    </row>
    <row r="23" spans="1:17" ht="18" customHeight="1">
      <c r="A23" s="970" t="s">
        <v>2</v>
      </c>
      <c r="B23" s="971">
        <v>0.141012947448591</v>
      </c>
      <c r="C23" s="971">
        <v>0.29349845201238389</v>
      </c>
      <c r="D23" s="971">
        <v>0.65964619492656884</v>
      </c>
      <c r="E23" s="971">
        <v>1.2447498238195913</v>
      </c>
      <c r="F23" s="971">
        <v>1.1501621621621623</v>
      </c>
      <c r="G23" s="972">
        <v>0.53407458091002391</v>
      </c>
      <c r="H23" s="972">
        <v>0.98301765650080253</v>
      </c>
      <c r="I23" s="972">
        <v>1.5240038253108064</v>
      </c>
      <c r="J23" s="972">
        <v>1.4361777150916784</v>
      </c>
      <c r="K23" s="972">
        <v>0.61355666875391357</v>
      </c>
      <c r="L23" s="972">
        <v>0.91022984784719974</v>
      </c>
      <c r="M23" s="972">
        <v>1.0836869565217391</v>
      </c>
      <c r="N23" s="972">
        <v>1.2907450718342799</v>
      </c>
      <c r="O23" s="972">
        <v>0.94227005870841485</v>
      </c>
      <c r="P23" s="972">
        <v>3.6704441541476158</v>
      </c>
      <c r="Q23" s="972">
        <v>3.7873291571753986</v>
      </c>
    </row>
    <row r="24" spans="1:17" ht="18" customHeight="1">
      <c r="A24" s="970" t="s">
        <v>50</v>
      </c>
      <c r="B24" s="971">
        <v>5.8147753236862147</v>
      </c>
      <c r="C24" s="971">
        <v>6.188957688338494</v>
      </c>
      <c r="D24" s="971">
        <v>6.9972630173564756</v>
      </c>
      <c r="E24" s="971">
        <v>3.5436222692036647</v>
      </c>
      <c r="F24" s="971">
        <v>3.4933333333333332</v>
      </c>
      <c r="G24" s="972">
        <v>1.7977420458433118</v>
      </c>
      <c r="H24" s="972">
        <v>1.6423434991974317</v>
      </c>
      <c r="I24" s="972">
        <v>1.3428434810328338</v>
      </c>
      <c r="J24" s="972">
        <v>0.74308885754583931</v>
      </c>
      <c r="K24" s="972">
        <v>1.6170632435817156</v>
      </c>
      <c r="L24" s="972">
        <v>2.038361929426999</v>
      </c>
      <c r="M24" s="972">
        <v>2.6634782608695655</v>
      </c>
      <c r="N24" s="972">
        <v>3.0442699632475776</v>
      </c>
      <c r="O24" s="972">
        <v>2.880756686236138</v>
      </c>
      <c r="P24" s="972">
        <v>4.2305029392553886</v>
      </c>
      <c r="Q24" s="972">
        <v>4.5370444191343973</v>
      </c>
    </row>
    <row r="25" spans="1:17" ht="18" customHeight="1">
      <c r="A25" s="967"/>
      <c r="B25" s="971"/>
      <c r="C25" s="971"/>
      <c r="D25" s="971"/>
      <c r="E25" s="971"/>
      <c r="F25" s="971"/>
      <c r="G25" s="972"/>
      <c r="H25" s="972"/>
      <c r="I25" s="972"/>
      <c r="J25" s="972"/>
      <c r="K25" s="972"/>
      <c r="L25" s="972"/>
      <c r="M25" s="972"/>
      <c r="N25" s="972"/>
      <c r="O25" s="972"/>
      <c r="P25" s="972"/>
      <c r="Q25" s="972"/>
    </row>
    <row r="26" spans="1:17" ht="18" customHeight="1">
      <c r="A26" s="969" t="s">
        <v>2085</v>
      </c>
      <c r="B26" s="971"/>
      <c r="C26" s="971"/>
      <c r="D26" s="971"/>
      <c r="E26" s="971"/>
      <c r="F26" s="971"/>
      <c r="G26" s="972"/>
      <c r="H26" s="972"/>
      <c r="I26" s="972"/>
      <c r="J26" s="972"/>
      <c r="K26" s="972"/>
      <c r="L26" s="972"/>
      <c r="M26" s="972"/>
      <c r="N26" s="972"/>
      <c r="O26" s="972"/>
      <c r="P26" s="972"/>
      <c r="Q26" s="972"/>
    </row>
    <row r="27" spans="1:17" ht="18" customHeight="1">
      <c r="A27" s="970" t="s">
        <v>15</v>
      </c>
      <c r="B27" s="971">
        <v>0</v>
      </c>
      <c r="C27" s="971">
        <v>0</v>
      </c>
      <c r="D27" s="971">
        <v>0.52937249666221631</v>
      </c>
      <c r="E27" s="971">
        <v>0</v>
      </c>
      <c r="F27" s="971">
        <v>0</v>
      </c>
      <c r="G27" s="972">
        <v>0</v>
      </c>
      <c r="H27" s="972">
        <v>3.2102728731942215E-4</v>
      </c>
      <c r="I27" s="972">
        <v>0</v>
      </c>
      <c r="J27" s="972">
        <v>2.0239774330042311E-2</v>
      </c>
      <c r="K27" s="972">
        <v>1.7971195992485908E-2</v>
      </c>
      <c r="L27" s="972">
        <v>1.9684687601165425</v>
      </c>
      <c r="M27" s="972">
        <v>4.6608695652173918E-3</v>
      </c>
      <c r="N27" s="972">
        <v>7.0096892749749409E-2</v>
      </c>
      <c r="O27" s="972">
        <v>6.490541422048272E-3</v>
      </c>
      <c r="P27" s="972">
        <v>0</v>
      </c>
      <c r="Q27" s="972">
        <v>9.4646924829157181E-2</v>
      </c>
    </row>
    <row r="28" spans="1:17" ht="18" customHeight="1">
      <c r="A28" s="970" t="s">
        <v>14</v>
      </c>
      <c r="B28" s="971">
        <v>1.2757044935262756E-2</v>
      </c>
      <c r="C28" s="971">
        <v>0.10509115927072583</v>
      </c>
      <c r="D28" s="971">
        <v>0</v>
      </c>
      <c r="E28" s="971">
        <v>0.10951374207188161</v>
      </c>
      <c r="F28" s="971">
        <v>0.28324324324324324</v>
      </c>
      <c r="G28" s="972">
        <v>0.38556277796784122</v>
      </c>
      <c r="H28" s="972">
        <v>9.2680577849117179E-2</v>
      </c>
      <c r="I28" s="972">
        <v>0.78182977366911055</v>
      </c>
      <c r="J28" s="972">
        <v>1.8077926657263752</v>
      </c>
      <c r="K28" s="972">
        <v>0.47463994990607389</v>
      </c>
      <c r="L28" s="972">
        <v>2.7322758174166396E-2</v>
      </c>
      <c r="M28" s="972">
        <v>1.008695652173913E-2</v>
      </c>
      <c r="N28" s="972">
        <v>2.3454727697961909E-2</v>
      </c>
      <c r="O28" s="972">
        <v>0.30120678408349638</v>
      </c>
      <c r="P28" s="972">
        <v>0.33765512736773351</v>
      </c>
      <c r="Q28" s="972">
        <v>1.401736902050114</v>
      </c>
    </row>
    <row r="29" spans="1:17" ht="18" customHeight="1">
      <c r="A29" s="970" t="s">
        <v>2083</v>
      </c>
      <c r="B29" s="971">
        <v>0</v>
      </c>
      <c r="C29" s="971">
        <v>0</v>
      </c>
      <c r="D29" s="971">
        <v>0</v>
      </c>
      <c r="E29" s="971">
        <v>0</v>
      </c>
      <c r="F29" s="971">
        <v>9.0090090090090091E-4</v>
      </c>
      <c r="G29" s="972">
        <v>6.7054396168320218E-3</v>
      </c>
      <c r="H29" s="972">
        <v>0</v>
      </c>
      <c r="I29" s="972">
        <v>0</v>
      </c>
      <c r="J29" s="972">
        <v>0</v>
      </c>
      <c r="K29" s="972">
        <v>0</v>
      </c>
      <c r="L29" s="972">
        <v>0</v>
      </c>
      <c r="M29" s="972">
        <v>0</v>
      </c>
      <c r="N29" s="972">
        <v>0</v>
      </c>
      <c r="O29" s="972">
        <v>0</v>
      </c>
      <c r="P29" s="972">
        <v>0</v>
      </c>
      <c r="Q29" s="972">
        <v>0</v>
      </c>
    </row>
    <row r="30" spans="1:17" ht="18" customHeight="1">
      <c r="A30" s="970" t="s">
        <v>12</v>
      </c>
      <c r="B30" s="971">
        <v>0</v>
      </c>
      <c r="C30" s="971">
        <v>0</v>
      </c>
      <c r="D30" s="971">
        <v>2.5033377837116151E-3</v>
      </c>
      <c r="E30" s="971">
        <v>1.6208597603946441E-3</v>
      </c>
      <c r="F30" s="971">
        <v>0.48612612612612616</v>
      </c>
      <c r="G30" s="972">
        <v>0.78771809784468005</v>
      </c>
      <c r="H30" s="972">
        <v>2.1251685393258426</v>
      </c>
      <c r="I30" s="972">
        <v>0.8979598342365317</v>
      </c>
      <c r="J30" s="972">
        <v>0.49485190409026802</v>
      </c>
      <c r="K30" s="972">
        <v>0.40262993112085155</v>
      </c>
      <c r="L30" s="972">
        <v>2.0286500485594043</v>
      </c>
      <c r="M30" s="972">
        <v>2.2903652173913045</v>
      </c>
      <c r="N30" s="972">
        <v>2.274741062479118</v>
      </c>
      <c r="O30" s="972">
        <v>2.2115133724722766</v>
      </c>
      <c r="P30" s="972">
        <v>1.8208360548661005</v>
      </c>
      <c r="Q30" s="972">
        <v>1.4498576309794988</v>
      </c>
    </row>
    <row r="31" spans="1:17" ht="18" customHeight="1">
      <c r="A31" s="970" t="s">
        <v>11</v>
      </c>
      <c r="B31" s="971">
        <v>0</v>
      </c>
      <c r="C31" s="971">
        <v>0</v>
      </c>
      <c r="D31" s="971">
        <v>0</v>
      </c>
      <c r="E31" s="971">
        <v>0</v>
      </c>
      <c r="F31" s="971">
        <v>0</v>
      </c>
      <c r="G31" s="972">
        <v>0</v>
      </c>
      <c r="H31" s="972">
        <v>15.350529695024077</v>
      </c>
      <c r="I31" s="972">
        <v>17.630379343321646</v>
      </c>
      <c r="J31" s="972">
        <v>23.172355430183359</v>
      </c>
      <c r="K31" s="972">
        <v>16.992955541640576</v>
      </c>
      <c r="L31" s="972">
        <v>18.396665587568794</v>
      </c>
      <c r="M31" s="972">
        <v>15.69864347826087</v>
      </c>
      <c r="N31" s="972">
        <v>21.087671232876712</v>
      </c>
      <c r="O31" s="972">
        <v>24.507729941291586</v>
      </c>
      <c r="P31" s="972">
        <v>37.836348791639452</v>
      </c>
      <c r="Q31" s="972">
        <v>44.394533029612759</v>
      </c>
    </row>
    <row r="32" spans="1:17" ht="18" customHeight="1">
      <c r="A32" s="970" t="s">
        <v>10</v>
      </c>
      <c r="B32" s="971">
        <v>1.0927265803503428</v>
      </c>
      <c r="C32" s="971">
        <v>1.0578947368421052</v>
      </c>
      <c r="D32" s="971">
        <v>4.5060080106809078E-2</v>
      </c>
      <c r="E32" s="971">
        <v>0.18273431994362227</v>
      </c>
      <c r="F32" s="971">
        <v>0.39286486486486483</v>
      </c>
      <c r="G32" s="972">
        <v>8.5665412247690725E-2</v>
      </c>
      <c r="H32" s="972">
        <v>7.9197431781701452E-2</v>
      </c>
      <c r="I32" s="972">
        <v>0.14459674848581444</v>
      </c>
      <c r="J32" s="972">
        <v>3.1221086036671371</v>
      </c>
      <c r="K32" s="972">
        <v>0.51305572949279898</v>
      </c>
      <c r="L32" s="972">
        <v>1.4728067335707347</v>
      </c>
      <c r="M32" s="972">
        <v>4.1907826086956526</v>
      </c>
      <c r="N32" s="972">
        <v>0.13578349482124957</v>
      </c>
      <c r="O32" s="972">
        <v>0.73962818003913888</v>
      </c>
      <c r="P32" s="972">
        <v>2.9674722403657738</v>
      </c>
      <c r="Q32" s="972">
        <v>4.2356207289293852</v>
      </c>
    </row>
    <row r="33" spans="1:17" ht="18" customHeight="1">
      <c r="A33" s="970" t="s">
        <v>7</v>
      </c>
      <c r="B33" s="971">
        <v>1.9346534653465346</v>
      </c>
      <c r="C33" s="971">
        <v>0.82493980048159621</v>
      </c>
      <c r="D33" s="971">
        <v>7.5190253671562086</v>
      </c>
      <c r="E33" s="971">
        <v>4.6922128259337557</v>
      </c>
      <c r="F33" s="971">
        <v>10.934846846846847</v>
      </c>
      <c r="G33" s="972">
        <v>15.758946288060212</v>
      </c>
      <c r="H33" s="972">
        <v>5.3218940609951844</v>
      </c>
      <c r="I33" s="972">
        <v>3.2236850494102645</v>
      </c>
      <c r="J33" s="972">
        <v>6.6877291960507756</v>
      </c>
      <c r="K33" s="972">
        <v>8.4006887914840309</v>
      </c>
      <c r="L33" s="972">
        <v>4.0509226286824216</v>
      </c>
      <c r="M33" s="972">
        <v>25.463547826086955</v>
      </c>
      <c r="N33" s="972">
        <v>27.5013698630137</v>
      </c>
      <c r="O33" s="972">
        <v>18.49481409001957</v>
      </c>
      <c r="P33" s="972">
        <v>12.07749836708034</v>
      </c>
      <c r="Q33" s="972">
        <v>18.299373576309797</v>
      </c>
    </row>
    <row r="34" spans="1:17" ht="18" customHeight="1">
      <c r="A34" s="970" t="s">
        <v>32</v>
      </c>
      <c r="B34" s="971">
        <v>0.27182025894897183</v>
      </c>
      <c r="C34" s="971">
        <v>0.28610251117991059</v>
      </c>
      <c r="D34" s="971">
        <v>0.53261014686248331</v>
      </c>
      <c r="E34" s="971">
        <v>0.37871740662438336</v>
      </c>
      <c r="F34" s="971">
        <v>0.76670270270270269</v>
      </c>
      <c r="G34" s="972">
        <v>0.31135819363667466</v>
      </c>
      <c r="H34" s="972">
        <v>0.11980738362760836</v>
      </c>
      <c r="I34" s="972">
        <v>1.4374880459037296</v>
      </c>
      <c r="J34" s="972">
        <v>0.78346262341325812</v>
      </c>
      <c r="K34" s="972">
        <v>1.0907326236693802</v>
      </c>
      <c r="L34" s="972">
        <v>0.9449983813531887</v>
      </c>
      <c r="M34" s="972">
        <v>2.2612521739130433</v>
      </c>
      <c r="N34" s="972">
        <v>0.99228199131306383</v>
      </c>
      <c r="O34" s="972">
        <v>1.3003913894324852</v>
      </c>
      <c r="P34" s="972">
        <v>0.8137165251469628</v>
      </c>
      <c r="Q34" s="972">
        <v>1.3730637813211846</v>
      </c>
    </row>
    <row r="35" spans="1:17" ht="18" customHeight="1">
      <c r="A35" s="970" t="s">
        <v>5</v>
      </c>
      <c r="B35" s="971">
        <v>0.96980198019801966</v>
      </c>
      <c r="C35" s="971">
        <v>4.8531131750945997</v>
      </c>
      <c r="D35" s="971">
        <v>33.09302403204272</v>
      </c>
      <c r="E35" s="971">
        <v>7.689288231148697</v>
      </c>
      <c r="F35" s="971">
        <v>6.7274234234234234</v>
      </c>
      <c r="G35" s="972">
        <v>0</v>
      </c>
      <c r="H35" s="972">
        <v>0</v>
      </c>
      <c r="I35" s="972">
        <v>0</v>
      </c>
      <c r="J35" s="972">
        <v>20.303385049365303</v>
      </c>
      <c r="K35" s="972">
        <v>4.5020037570444584</v>
      </c>
      <c r="L35" s="972">
        <v>13.712366461638069</v>
      </c>
      <c r="M35" s="972">
        <v>6.1677565217391308</v>
      </c>
      <c r="N35" s="972">
        <v>16.377013030404278</v>
      </c>
      <c r="O35" s="972">
        <v>48.853587736464455</v>
      </c>
      <c r="P35" s="972">
        <v>36.567112998040493</v>
      </c>
      <c r="Q35" s="972">
        <v>53.67369020501139</v>
      </c>
    </row>
    <row r="36" spans="1:17" ht="18" customHeight="1">
      <c r="A36" s="970" t="s">
        <v>4</v>
      </c>
      <c r="B36" s="971">
        <v>312.20041888804263</v>
      </c>
      <c r="C36" s="971">
        <v>276.13209494324047</v>
      </c>
      <c r="D36" s="971">
        <v>270.89806408544723</v>
      </c>
      <c r="E36" s="971">
        <v>284.29672304439748</v>
      </c>
      <c r="F36" s="971">
        <v>308.53329729729734</v>
      </c>
      <c r="G36" s="972">
        <v>275.9421484775915</v>
      </c>
      <c r="H36" s="972">
        <v>270.73823434991971</v>
      </c>
      <c r="I36" s="972">
        <v>284.01715014344916</v>
      </c>
      <c r="J36" s="972">
        <v>378.09305359661494</v>
      </c>
      <c r="K36" s="972">
        <v>320.46073888541014</v>
      </c>
      <c r="L36" s="972">
        <v>370.10534153447719</v>
      </c>
      <c r="M36" s="972">
        <v>363.71154782608698</v>
      </c>
      <c r="N36" s="972">
        <v>351.97534246575339</v>
      </c>
      <c r="O36" s="972">
        <v>333.66464448793215</v>
      </c>
      <c r="P36" s="972">
        <v>370.51067929457872</v>
      </c>
      <c r="Q36" s="972">
        <v>316.74934510250569</v>
      </c>
    </row>
    <row r="37" spans="1:17" ht="18" customHeight="1">
      <c r="A37" s="970" t="s">
        <v>3</v>
      </c>
      <c r="B37" s="971">
        <v>5.9458872810357963</v>
      </c>
      <c r="C37" s="971">
        <v>7.7011007911936709</v>
      </c>
      <c r="D37" s="971">
        <v>7.770260347129506</v>
      </c>
      <c r="E37" s="971">
        <v>7.7015856236786471</v>
      </c>
      <c r="F37" s="971">
        <v>7.9696216216216218</v>
      </c>
      <c r="G37" s="972">
        <v>6.6735545672254535</v>
      </c>
      <c r="H37" s="972">
        <v>8.0028250401284122</v>
      </c>
      <c r="I37" s="972">
        <v>9.7473382212304749</v>
      </c>
      <c r="J37" s="972">
        <v>10.5327221438646</v>
      </c>
      <c r="K37" s="972">
        <v>9.6068566061365068</v>
      </c>
      <c r="L37" s="972">
        <v>8.4479119456134679</v>
      </c>
      <c r="M37" s="972">
        <v>9.1446260869565226</v>
      </c>
      <c r="N37" s="972">
        <v>9.32923488138991</v>
      </c>
      <c r="O37" s="972">
        <v>9.0181343770384856</v>
      </c>
      <c r="P37" s="972">
        <v>9.7820052253429122</v>
      </c>
      <c r="Q37" s="972">
        <v>10.484738041002279</v>
      </c>
    </row>
    <row r="38" spans="1:17" ht="18" customHeight="1">
      <c r="A38" s="970" t="s">
        <v>2084</v>
      </c>
      <c r="B38" s="971">
        <v>0.98198781416603187</v>
      </c>
      <c r="C38" s="971">
        <v>3.0346061231510144</v>
      </c>
      <c r="D38" s="971">
        <v>0.69786381842456613</v>
      </c>
      <c r="E38" s="971">
        <v>0.70458069062720219</v>
      </c>
      <c r="F38" s="971">
        <v>3.0040720720720722</v>
      </c>
      <c r="G38" s="972">
        <v>2.6438932603489569</v>
      </c>
      <c r="H38" s="972">
        <v>1.2514285714285716</v>
      </c>
      <c r="I38" s="972">
        <v>1.3335671023270641</v>
      </c>
      <c r="J38" s="972">
        <v>4.546720733427362</v>
      </c>
      <c r="K38" s="972">
        <v>0.98221665623043197</v>
      </c>
      <c r="L38" s="972">
        <v>3.4854969245710588</v>
      </c>
      <c r="M38" s="972">
        <v>3.0197565217391302</v>
      </c>
      <c r="N38" s="972">
        <v>7.4142666221182756</v>
      </c>
      <c r="O38" s="972">
        <v>12.935779517286367</v>
      </c>
      <c r="P38" s="972">
        <v>12.076649248856954</v>
      </c>
      <c r="Q38" s="972">
        <v>18.676623006833715</v>
      </c>
    </row>
    <row r="39" spans="1:17" ht="18" customHeight="1">
      <c r="A39" s="970" t="s">
        <v>2</v>
      </c>
      <c r="B39" s="971">
        <v>0.18994668697638994</v>
      </c>
      <c r="C39" s="971">
        <v>2.1917440660474714</v>
      </c>
      <c r="D39" s="971">
        <v>7.3070761014686241</v>
      </c>
      <c r="E39" s="971">
        <v>5.5189217758985203</v>
      </c>
      <c r="F39" s="971">
        <v>8.1890090090090091</v>
      </c>
      <c r="G39" s="972">
        <v>8.7021895313034552</v>
      </c>
      <c r="H39" s="972">
        <v>11.861027287319423</v>
      </c>
      <c r="I39" s="972">
        <v>12.45301243226012</v>
      </c>
      <c r="J39" s="972">
        <v>7.9861777150916788</v>
      </c>
      <c r="K39" s="972">
        <v>7.3671571696931739</v>
      </c>
      <c r="L39" s="972">
        <v>6.2444804143735837</v>
      </c>
      <c r="M39" s="972">
        <v>28.75297391304348</v>
      </c>
      <c r="N39" s="972">
        <v>8.2845973939191442</v>
      </c>
      <c r="O39" s="972">
        <v>4.5646118721461182</v>
      </c>
      <c r="P39" s="972">
        <v>3.2842913128674067</v>
      </c>
      <c r="Q39" s="972">
        <v>1.0905466970387245E-2</v>
      </c>
    </row>
    <row r="40" spans="1:17" ht="18" customHeight="1">
      <c r="A40" s="970" t="s">
        <v>50</v>
      </c>
      <c r="B40" s="971">
        <v>7.1408225437928401</v>
      </c>
      <c r="C40" s="971">
        <v>3.9228758169934639</v>
      </c>
      <c r="D40" s="971">
        <v>2.4769692923898528</v>
      </c>
      <c r="E40" s="971">
        <v>2.3129316420014097</v>
      </c>
      <c r="F40" s="971">
        <v>2.4861981981981982</v>
      </c>
      <c r="G40" s="972">
        <v>2.8798494697228874</v>
      </c>
      <c r="H40" s="972">
        <v>2.8666452648475125</v>
      </c>
      <c r="I40" s="972">
        <v>4.2029964934650943</v>
      </c>
      <c r="J40" s="972">
        <v>4.4185825105782799</v>
      </c>
      <c r="K40" s="972">
        <v>4.0495616781465245</v>
      </c>
      <c r="L40" s="972">
        <v>6.7066040789899644</v>
      </c>
      <c r="M40" s="972">
        <v>10.037669565217392</v>
      </c>
      <c r="N40" s="972">
        <v>7.64062813230872</v>
      </c>
      <c r="O40" s="972">
        <v>7.7749510763209395</v>
      </c>
      <c r="P40" s="972">
        <v>0.28745917700849116</v>
      </c>
      <c r="Q40" s="972">
        <v>2.2199886104783597</v>
      </c>
    </row>
    <row r="42" spans="1:17" ht="18" customHeight="1">
      <c r="A42" s="920" t="s">
        <v>2095</v>
      </c>
    </row>
  </sheetData>
  <hyperlinks>
    <hyperlink ref="S5" location="'Content Page'!A1" display="Back to Content Page"/>
  </hyperlinks>
  <pageMargins left="0.7" right="0.7" top="0.75" bottom="0.75" header="0.3" footer="0.3"/>
  <pageSetup paperSize="9" orientation="landscape" r:id="rId1"/>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2"/>
  <sheetViews>
    <sheetView zoomScale="89" zoomScaleNormal="89" workbookViewId="0">
      <selection activeCell="A9" sqref="A9"/>
    </sheetView>
  </sheetViews>
  <sheetFormatPr defaultColWidth="9.1796875" defaultRowHeight="18" customHeight="1"/>
  <cols>
    <col min="1" max="1" width="36.54296875" style="289" customWidth="1"/>
    <col min="2" max="17" width="11.7265625" style="289" customWidth="1"/>
    <col min="18" max="18" width="4.1796875" style="289" customWidth="1"/>
    <col min="19" max="19" width="15.1796875" style="289" customWidth="1"/>
    <col min="20" max="20" width="20.26953125" style="289" customWidth="1"/>
    <col min="21" max="21" width="21.81640625" style="289" customWidth="1"/>
    <col min="22" max="22" width="21.1796875" style="289" customWidth="1"/>
    <col min="23" max="16384" width="9.1796875" style="289"/>
  </cols>
  <sheetData>
    <row r="1" spans="1:19" ht="18" customHeight="1">
      <c r="A1" s="136" t="s">
        <v>2096</v>
      </c>
      <c r="B1" s="132"/>
      <c r="C1" s="132"/>
      <c r="D1" s="132"/>
      <c r="E1" s="132"/>
      <c r="F1" s="132"/>
      <c r="G1" s="132"/>
      <c r="H1" s="132"/>
      <c r="I1" s="132"/>
      <c r="J1" s="132"/>
      <c r="K1" s="132"/>
      <c r="L1" s="132"/>
      <c r="M1" s="132"/>
      <c r="N1" s="132"/>
      <c r="O1" s="132"/>
      <c r="P1" s="132"/>
      <c r="Q1" s="132"/>
    </row>
    <row r="2" spans="1:19" ht="18" customHeight="1">
      <c r="A2" s="965" t="s">
        <v>2075</v>
      </c>
      <c r="B2" s="966">
        <v>2000</v>
      </c>
      <c r="C2" s="966">
        <v>2001</v>
      </c>
      <c r="D2" s="966">
        <v>2002</v>
      </c>
      <c r="E2" s="966">
        <v>2003</v>
      </c>
      <c r="F2" s="966">
        <v>2004</v>
      </c>
      <c r="G2" s="966">
        <v>2005</v>
      </c>
      <c r="H2" s="966">
        <v>2006</v>
      </c>
      <c r="I2" s="966">
        <v>2007</v>
      </c>
      <c r="J2" s="966">
        <v>2008</v>
      </c>
      <c r="K2" s="966">
        <v>2009</v>
      </c>
      <c r="L2" s="966">
        <v>2010</v>
      </c>
      <c r="M2" s="966">
        <v>2011</v>
      </c>
      <c r="N2" s="966">
        <v>2012</v>
      </c>
      <c r="O2" s="966">
        <v>2013</v>
      </c>
      <c r="P2" s="966">
        <v>2014</v>
      </c>
      <c r="Q2" s="966">
        <v>2015</v>
      </c>
    </row>
    <row r="3" spans="1:19" ht="18" customHeight="1">
      <c r="A3" s="967" t="s">
        <v>2076</v>
      </c>
      <c r="B3" s="565">
        <v>363.96199999999993</v>
      </c>
      <c r="C3" s="565">
        <v>703.13359933944389</v>
      </c>
      <c r="D3" s="565">
        <v>809.8122271334687</v>
      </c>
      <c r="E3" s="565">
        <v>1043.912538420077</v>
      </c>
      <c r="F3" s="565">
        <v>1503.8607992505204</v>
      </c>
      <c r="G3" s="565">
        <v>1745.2561867483817</v>
      </c>
      <c r="H3" s="565">
        <v>2381.1316260586091</v>
      </c>
      <c r="I3" s="565">
        <v>2412.1199999999981</v>
      </c>
      <c r="J3" s="565">
        <v>2653.2596477268735</v>
      </c>
      <c r="K3" s="565">
        <v>2147.1833346589738</v>
      </c>
      <c r="L3" s="565">
        <v>2333.250120269111</v>
      </c>
      <c r="M3" s="565">
        <v>3604.2031421737602</v>
      </c>
      <c r="N3" s="565">
        <v>3855.5383993049304</v>
      </c>
      <c r="O3" s="968">
        <v>4023.7189576803044</v>
      </c>
      <c r="P3" s="565">
        <v>4420.53</v>
      </c>
      <c r="Q3" s="565">
        <v>3413.2708657016265</v>
      </c>
    </row>
    <row r="4" spans="1:19" ht="18" customHeight="1">
      <c r="A4" s="967" t="s">
        <v>2077</v>
      </c>
      <c r="B4" s="565">
        <v>1162.2781020640061</v>
      </c>
      <c r="C4" s="565">
        <v>1063.4067797554965</v>
      </c>
      <c r="D4" s="565">
        <v>1542.96347128</v>
      </c>
      <c r="E4" s="565">
        <v>1752.9974560021903</v>
      </c>
      <c r="F4" s="565">
        <v>2034.673459988561</v>
      </c>
      <c r="G4" s="565">
        <v>2408.3370016161066</v>
      </c>
      <c r="H4" s="565">
        <v>2869.3265488077509</v>
      </c>
      <c r="I4" s="565">
        <v>3049.7476401186632</v>
      </c>
      <c r="J4" s="565">
        <v>4007.766963236933</v>
      </c>
      <c r="K4" s="565">
        <v>3764.2066711188959</v>
      </c>
      <c r="L4" s="565">
        <v>3863.6692974974239</v>
      </c>
      <c r="M4" s="565">
        <v>6312.15920276419</v>
      </c>
      <c r="N4" s="565">
        <v>8687.9702801200146</v>
      </c>
      <c r="O4" s="565">
        <v>10099.134342000199</v>
      </c>
      <c r="P4" s="565">
        <v>9280.5339999999997</v>
      </c>
      <c r="Q4" s="565">
        <v>8334.2210012032829</v>
      </c>
      <c r="S4" s="287"/>
    </row>
    <row r="5" spans="1:19" ht="18" customHeight="1">
      <c r="A5" s="967" t="s">
        <v>2078</v>
      </c>
      <c r="B5" s="565">
        <v>201.79961549601387</v>
      </c>
      <c r="C5" s="565">
        <v>576.52273018174617</v>
      </c>
      <c r="D5" s="565">
        <v>261.36344643229518</v>
      </c>
      <c r="E5" s="565">
        <v>314.34512833377289</v>
      </c>
      <c r="F5" s="565">
        <v>352.40736735942039</v>
      </c>
      <c r="G5" s="565">
        <v>389.0509821299276</v>
      </c>
      <c r="H5" s="565">
        <v>551.54840214928629</v>
      </c>
      <c r="I5" s="565">
        <v>540.24054354439261</v>
      </c>
      <c r="J5" s="565">
        <v>736.56869557937057</v>
      </c>
      <c r="K5" s="565">
        <v>599.65001197419042</v>
      </c>
      <c r="L5" s="565">
        <v>619.21053853040996</v>
      </c>
      <c r="M5" s="565">
        <v>791.94373597300898</v>
      </c>
      <c r="N5" s="565">
        <v>974.37706900000001</v>
      </c>
      <c r="O5" s="968">
        <v>1126.7135207178592</v>
      </c>
      <c r="P5" s="565">
        <v>1261.095</v>
      </c>
      <c r="Q5" s="565">
        <v>878.10691517474208</v>
      </c>
      <c r="S5" s="945" t="s">
        <v>13</v>
      </c>
    </row>
    <row r="6" spans="1:19" ht="18" customHeight="1">
      <c r="A6" s="967" t="s">
        <v>2079</v>
      </c>
      <c r="B6" s="577">
        <v>738.76307509524077</v>
      </c>
      <c r="C6" s="577">
        <v>690.06045336112629</v>
      </c>
      <c r="D6" s="577">
        <v>664.17012633604315</v>
      </c>
      <c r="E6" s="577">
        <v>892.07518000810569</v>
      </c>
      <c r="F6" s="577">
        <v>1056.7279703920876</v>
      </c>
      <c r="G6" s="577">
        <v>1175.0589891754148</v>
      </c>
      <c r="H6" s="577">
        <v>1140.9517657114795</v>
      </c>
      <c r="I6" s="565">
        <v>1424.8457494871143</v>
      </c>
      <c r="J6" s="565">
        <v>1369.3721122083991</v>
      </c>
      <c r="K6" s="565">
        <v>1436.8789963042007</v>
      </c>
      <c r="L6" s="565">
        <v>2513.0001674843611</v>
      </c>
      <c r="M6" s="565">
        <v>2297.0459806728586</v>
      </c>
      <c r="N6" s="565">
        <v>2603.7294665708405</v>
      </c>
      <c r="O6" s="565">
        <v>3544.9394768763209</v>
      </c>
      <c r="P6" s="565">
        <v>3098.0177361895985</v>
      </c>
      <c r="Q6" s="565">
        <v>2659.4701829672081</v>
      </c>
      <c r="S6" s="287"/>
    </row>
    <row r="7" spans="1:19" ht="18" customHeight="1">
      <c r="A7" s="967" t="s">
        <v>2080</v>
      </c>
      <c r="B7" s="565">
        <v>162.16238450398606</v>
      </c>
      <c r="C7" s="565">
        <v>126.61086915769772</v>
      </c>
      <c r="D7" s="565">
        <v>548.44878070117352</v>
      </c>
      <c r="E7" s="565">
        <v>729.56741008630411</v>
      </c>
      <c r="F7" s="565">
        <v>1151.4534318911001</v>
      </c>
      <c r="G7" s="565">
        <v>1356.205204618454</v>
      </c>
      <c r="H7" s="565">
        <v>1829.5832239093229</v>
      </c>
      <c r="I7" s="565">
        <v>1871.8794564556056</v>
      </c>
      <c r="J7" s="565">
        <v>1916.6909521475029</v>
      </c>
      <c r="K7" s="565">
        <v>1547.5333226847833</v>
      </c>
      <c r="L7" s="565">
        <v>1714.0395817387011</v>
      </c>
      <c r="M7" s="565">
        <v>2812.2594062007511</v>
      </c>
      <c r="N7" s="565">
        <v>2881.1613303049303</v>
      </c>
      <c r="O7" s="565">
        <v>2897.0054369624449</v>
      </c>
      <c r="P7" s="565">
        <v>3159.4349999999995</v>
      </c>
      <c r="Q7" s="565">
        <v>2535.1639505268845</v>
      </c>
    </row>
    <row r="8" spans="1:19" ht="18" customHeight="1">
      <c r="A8" s="967" t="s">
        <v>2081</v>
      </c>
      <c r="B8" s="565">
        <v>423.51502696876537</v>
      </c>
      <c r="C8" s="565">
        <v>373.34632639437018</v>
      </c>
      <c r="D8" s="565">
        <v>878.79334494395687</v>
      </c>
      <c r="E8" s="565">
        <v>860.92227599408466</v>
      </c>
      <c r="F8" s="565">
        <v>977.94548959647341</v>
      </c>
      <c r="G8" s="565">
        <v>1233.2780124406918</v>
      </c>
      <c r="H8" s="565">
        <v>1728.3747830962714</v>
      </c>
      <c r="I8" s="565">
        <v>1624.9018906315489</v>
      </c>
      <c r="J8" s="565">
        <v>2638.3948510285336</v>
      </c>
      <c r="K8" s="565">
        <v>2327.3276748146955</v>
      </c>
      <c r="L8" s="565">
        <v>1350.6691300130628</v>
      </c>
      <c r="M8" s="565">
        <v>4015.1132220913314</v>
      </c>
      <c r="N8" s="565">
        <v>6084.2408135491742</v>
      </c>
      <c r="O8" s="565">
        <v>6554.1948651238781</v>
      </c>
      <c r="P8" s="565">
        <v>6182.5162638104011</v>
      </c>
      <c r="Q8" s="565">
        <v>5674.7508182360743</v>
      </c>
    </row>
    <row r="9" spans="1:19" ht="18" customHeight="1">
      <c r="A9" s="967"/>
      <c r="B9" s="564"/>
      <c r="C9" s="564"/>
      <c r="D9" s="564"/>
      <c r="E9" s="564"/>
      <c r="F9" s="564"/>
      <c r="G9" s="564"/>
      <c r="H9" s="564"/>
      <c r="I9" s="564"/>
      <c r="J9" s="564"/>
      <c r="K9" s="564"/>
      <c r="L9" s="564"/>
      <c r="M9" s="564"/>
      <c r="N9" s="564"/>
      <c r="O9" s="564"/>
      <c r="P9" s="564"/>
      <c r="Q9" s="564"/>
    </row>
    <row r="10" spans="1:19" ht="18" customHeight="1">
      <c r="A10" s="969" t="s">
        <v>2082</v>
      </c>
      <c r="B10" s="897"/>
      <c r="C10" s="897"/>
      <c r="D10" s="897"/>
      <c r="E10" s="897"/>
      <c r="F10" s="897"/>
      <c r="G10" s="564"/>
      <c r="H10" s="564"/>
      <c r="I10" s="564"/>
      <c r="J10" s="564"/>
      <c r="K10" s="564"/>
      <c r="L10" s="564"/>
      <c r="M10" s="564"/>
      <c r="N10" s="564"/>
      <c r="O10" s="564"/>
      <c r="P10" s="564"/>
      <c r="Q10" s="564"/>
    </row>
    <row r="11" spans="1:19" ht="18" customHeight="1">
      <c r="A11" s="970" t="s">
        <v>15</v>
      </c>
      <c r="B11" s="971">
        <v>0</v>
      </c>
      <c r="C11" s="971">
        <v>0.50123172978487096</v>
      </c>
      <c r="D11" s="971">
        <v>0.48276235724226141</v>
      </c>
      <c r="E11" s="971">
        <v>0.85889087764559169</v>
      </c>
      <c r="F11" s="971">
        <v>0.62109580617353466</v>
      </c>
      <c r="G11" s="972">
        <v>0.82119741912429545</v>
      </c>
      <c r="H11" s="972">
        <v>1.5404293515188279</v>
      </c>
      <c r="I11" s="972">
        <v>15.213138194033961</v>
      </c>
      <c r="J11" s="972">
        <v>9.3142653357224496</v>
      </c>
      <c r="K11" s="972">
        <v>8.9608772955075739</v>
      </c>
      <c r="L11" s="972">
        <v>2.2969685959895001</v>
      </c>
      <c r="M11" s="972">
        <v>6.8453145029332401</v>
      </c>
      <c r="N11" s="972">
        <v>26.808168999999999</v>
      </c>
      <c r="O11" s="972">
        <v>3.4798310000000003</v>
      </c>
      <c r="P11" s="972">
        <v>2.92</v>
      </c>
      <c r="Q11" s="972">
        <v>4.8080525742374514</v>
      </c>
    </row>
    <row r="12" spans="1:19" ht="18" customHeight="1">
      <c r="A12" s="970" t="s">
        <v>14</v>
      </c>
      <c r="B12" s="971">
        <v>2.3219305120167179E-3</v>
      </c>
      <c r="C12" s="971">
        <v>7.23586212144566E-3</v>
      </c>
      <c r="D12" s="971">
        <v>0.16150773428742624</v>
      </c>
      <c r="E12" s="971">
        <v>1.7475992560707347</v>
      </c>
      <c r="F12" s="971">
        <v>0.74126152898074027</v>
      </c>
      <c r="G12" s="972">
        <v>5.5837763298382428E-2</v>
      </c>
      <c r="H12" s="972">
        <v>0.53189806323294098</v>
      </c>
      <c r="I12" s="972">
        <v>0.33781957569488441</v>
      </c>
      <c r="J12" s="972">
        <v>9.2119792486508256</v>
      </c>
      <c r="K12" s="972">
        <v>0.27488438540803317</v>
      </c>
      <c r="L12" s="972">
        <v>6.8388911624185601E-3</v>
      </c>
      <c r="M12" s="972">
        <v>3.6253794886370501</v>
      </c>
      <c r="N12" s="972">
        <v>5.2465910000000004</v>
      </c>
      <c r="O12" s="972">
        <v>0.75970700000000002</v>
      </c>
      <c r="P12" s="972">
        <v>2.4340000000000002</v>
      </c>
      <c r="Q12" s="972">
        <v>0.28809546000000003</v>
      </c>
    </row>
    <row r="13" spans="1:19" ht="18" customHeight="1">
      <c r="A13" s="970" t="s">
        <v>2097</v>
      </c>
      <c r="B13" s="971">
        <v>1.926205682954912E-2</v>
      </c>
      <c r="C13" s="971">
        <v>0.12487648553218027</v>
      </c>
      <c r="D13" s="971">
        <v>0.32681339435370288</v>
      </c>
      <c r="E13" s="971">
        <v>0.22703734191729988</v>
      </c>
      <c r="F13" s="971">
        <v>0</v>
      </c>
      <c r="G13" s="972">
        <v>0.32637323112706418</v>
      </c>
      <c r="H13" s="972">
        <v>2.5992552219612683E-3</v>
      </c>
      <c r="I13" s="972">
        <v>0.18407003369958103</v>
      </c>
      <c r="J13" s="972">
        <v>0</v>
      </c>
      <c r="K13" s="972">
        <v>2.4318752525949866E-3</v>
      </c>
      <c r="L13" s="972">
        <v>0.11756378994024799</v>
      </c>
      <c r="M13" s="972">
        <v>2.3892210024584202</v>
      </c>
      <c r="N13" s="972">
        <v>1.4840740000000001</v>
      </c>
      <c r="O13" s="972">
        <v>3.3721900000000002</v>
      </c>
      <c r="P13" s="972">
        <v>0</v>
      </c>
      <c r="Q13" s="972">
        <v>2.8663277044133948</v>
      </c>
    </row>
    <row r="14" spans="1:19" ht="18" customHeight="1">
      <c r="A14" s="970" t="s">
        <v>12</v>
      </c>
      <c r="B14" s="971">
        <v>0</v>
      </c>
      <c r="C14" s="971">
        <v>0</v>
      </c>
      <c r="D14" s="971">
        <v>5.0442007675733189E-2</v>
      </c>
      <c r="E14" s="971">
        <v>6.0595667034235307E-4</v>
      </c>
      <c r="F14" s="971">
        <v>0.129034842696817</v>
      </c>
      <c r="G14" s="972">
        <v>0.12837408869871231</v>
      </c>
      <c r="H14" s="972">
        <v>0.77808789509425857</v>
      </c>
      <c r="I14" s="972">
        <v>0.5639464483649046</v>
      </c>
      <c r="J14" s="972">
        <v>2.6361818380279275E-2</v>
      </c>
      <c r="K14" s="972">
        <v>8.3602568961660323E-2</v>
      </c>
      <c r="L14" s="972">
        <v>0</v>
      </c>
      <c r="M14" s="972">
        <v>5.8199784697602199</v>
      </c>
      <c r="N14" s="972">
        <v>0.38119400000000003</v>
      </c>
      <c r="O14" s="972">
        <v>0.314558</v>
      </c>
      <c r="P14" s="972">
        <v>0.28899999999999998</v>
      </c>
      <c r="Q14" s="972">
        <v>0.28809546000000003</v>
      </c>
    </row>
    <row r="15" spans="1:19" ht="18" customHeight="1">
      <c r="A15" s="970" t="s">
        <v>11</v>
      </c>
      <c r="B15" s="971">
        <v>0.16863686413560841</v>
      </c>
      <c r="C15" s="971">
        <v>1.7210122436827801E-2</v>
      </c>
      <c r="D15" s="971">
        <v>0</v>
      </c>
      <c r="E15" s="971">
        <v>4.7027928457524494E-2</v>
      </c>
      <c r="F15" s="971">
        <v>6.5590951418588493E-4</v>
      </c>
      <c r="G15" s="972">
        <v>0</v>
      </c>
      <c r="H15" s="972">
        <v>0.14767471051904671</v>
      </c>
      <c r="I15" s="972">
        <v>0</v>
      </c>
      <c r="J15" s="972">
        <v>0.49503432562170036</v>
      </c>
      <c r="K15" s="972">
        <v>0.52980241351804236</v>
      </c>
      <c r="L15" s="972">
        <v>0.24618146249807502</v>
      </c>
      <c r="M15" s="972">
        <v>3.0639346151686402</v>
      </c>
      <c r="N15" s="972">
        <v>0.66614300000000004</v>
      </c>
      <c r="O15" s="972">
        <v>0.28904299999999999</v>
      </c>
      <c r="P15" s="972">
        <v>1.407</v>
      </c>
      <c r="Q15" s="972">
        <v>14.960928366192499</v>
      </c>
    </row>
    <row r="16" spans="1:19" ht="18" customHeight="1">
      <c r="A16" s="970" t="s">
        <v>10</v>
      </c>
      <c r="B16" s="971">
        <v>10.95838298850377</v>
      </c>
      <c r="C16" s="971">
        <v>11.712995574318461</v>
      </c>
      <c r="D16" s="971">
        <v>40.569853584322296</v>
      </c>
      <c r="E16" s="971">
        <v>33.312316611342041</v>
      </c>
      <c r="F16" s="971">
        <v>51.246095563370638</v>
      </c>
      <c r="G16" s="972">
        <v>48.811461668435271</v>
      </c>
      <c r="H16" s="972">
        <v>24.909388824684552</v>
      </c>
      <c r="I16" s="972">
        <v>17.42598694695425</v>
      </c>
      <c r="J16" s="972">
        <v>50.631392830022271</v>
      </c>
      <c r="K16" s="972">
        <v>46.896330613592248</v>
      </c>
      <c r="L16" s="972">
        <v>27.279142145921302</v>
      </c>
      <c r="M16" s="972">
        <v>46.476305068395</v>
      </c>
      <c r="N16" s="972">
        <v>31.365558</v>
      </c>
      <c r="O16" s="972">
        <v>47.882560502300002</v>
      </c>
      <c r="P16" s="972">
        <v>29.576000000000001</v>
      </c>
      <c r="Q16" s="972">
        <v>14.781414940590537</v>
      </c>
    </row>
    <row r="17" spans="1:17" ht="18" customHeight="1">
      <c r="A17" s="970" t="s">
        <v>9</v>
      </c>
      <c r="B17" s="971">
        <v>1.6880812165549538E-2</v>
      </c>
      <c r="C17" s="971">
        <v>7.7166850585866406E-2</v>
      </c>
      <c r="D17" s="971">
        <v>0.16003380020998403</v>
      </c>
      <c r="E17" s="971">
        <v>0.61285768849473654</v>
      </c>
      <c r="F17" s="971">
        <v>0.19175188122547196</v>
      </c>
      <c r="G17" s="972">
        <v>0.5767513305858688</v>
      </c>
      <c r="H17" s="972">
        <v>0.91677926809001486</v>
      </c>
      <c r="I17" s="972">
        <v>0.72842406110801727</v>
      </c>
      <c r="J17" s="972">
        <v>0.41556200394492049</v>
      </c>
      <c r="K17" s="972">
        <v>0.27972111435218527</v>
      </c>
      <c r="L17" s="972">
        <v>1.9922284302349</v>
      </c>
      <c r="M17" s="972">
        <v>2.5381850011662301</v>
      </c>
      <c r="N17" s="972">
        <v>18.628447000000001</v>
      </c>
      <c r="O17" s="972">
        <v>17.749715000000002</v>
      </c>
      <c r="P17" s="972">
        <v>34.564</v>
      </c>
      <c r="Q17" s="972">
        <v>15.871541793390557</v>
      </c>
    </row>
    <row r="18" spans="1:17" ht="18" customHeight="1">
      <c r="A18" s="970" t="s">
        <v>32</v>
      </c>
      <c r="B18" s="971">
        <v>2.7441696792745714E-2</v>
      </c>
      <c r="C18" s="971">
        <v>3.0577239917516999E-3</v>
      </c>
      <c r="D18" s="971">
        <v>1.5600611159540183E-2</v>
      </c>
      <c r="E18" s="971">
        <v>5.3058481537620723E-2</v>
      </c>
      <c r="F18" s="971">
        <v>0.1755365712080583</v>
      </c>
      <c r="G18" s="972">
        <v>8.8566060523799141E-3</v>
      </c>
      <c r="H18" s="972">
        <v>5.0788053520353774E-2</v>
      </c>
      <c r="I18" s="972">
        <v>0</v>
      </c>
      <c r="J18" s="972">
        <v>0.37945080216739274</v>
      </c>
      <c r="K18" s="972">
        <v>1.8415878518058301E-2</v>
      </c>
      <c r="L18" s="972">
        <v>0.15640164796931499</v>
      </c>
      <c r="M18" s="972">
        <v>0.301750571180536</v>
      </c>
      <c r="N18" s="972">
        <v>0</v>
      </c>
      <c r="O18" s="972">
        <v>1.627E-2</v>
      </c>
      <c r="P18" s="972">
        <v>3.1E-2</v>
      </c>
      <c r="Q18" s="972">
        <v>69.477489120000001</v>
      </c>
    </row>
    <row r="19" spans="1:17" ht="18" customHeight="1">
      <c r="A19" s="970" t="s">
        <v>5</v>
      </c>
      <c r="B19" s="971">
        <v>3.5324474856591359E-3</v>
      </c>
      <c r="C19" s="971">
        <v>1.1986010289675442E-2</v>
      </c>
      <c r="D19" s="971">
        <v>1.1480429919613665E-2</v>
      </c>
      <c r="E19" s="971">
        <v>1.5682007391570253E-2</v>
      </c>
      <c r="F19" s="971">
        <v>5.0413916441327897E-3</v>
      </c>
      <c r="G19" s="972">
        <v>0</v>
      </c>
      <c r="H19" s="972">
        <v>4.6974120291298521E-2</v>
      </c>
      <c r="I19" s="972">
        <v>4.7258843797980003E-2</v>
      </c>
      <c r="J19" s="972">
        <v>5.9336709682168295E-2</v>
      </c>
      <c r="K19" s="972">
        <v>1.8415878518058301E-2</v>
      </c>
      <c r="L19" s="972">
        <v>5.1116641494347009E-3</v>
      </c>
      <c r="M19" s="972">
        <v>3.9777445969052397E-3</v>
      </c>
      <c r="N19" s="972">
        <v>0</v>
      </c>
      <c r="O19" s="972">
        <v>0</v>
      </c>
      <c r="P19" s="972">
        <v>0</v>
      </c>
      <c r="Q19" s="972">
        <v>1.1936268000000001</v>
      </c>
    </row>
    <row r="20" spans="1:17" ht="18" customHeight="1">
      <c r="A20" s="970" t="s">
        <v>2098</v>
      </c>
      <c r="B20" s="973">
        <v>124.82409820248266</v>
      </c>
      <c r="C20" s="973">
        <v>525.94680392935436</v>
      </c>
      <c r="D20" s="973">
        <v>158.59816035093721</v>
      </c>
      <c r="E20" s="971">
        <v>228.65529145367856</v>
      </c>
      <c r="F20" s="971">
        <v>256.7063722351553</v>
      </c>
      <c r="G20" s="972">
        <v>281.45124786007875</v>
      </c>
      <c r="H20" s="972">
        <v>401.9642723790073</v>
      </c>
      <c r="I20" s="972">
        <v>429.38043875443003</v>
      </c>
      <c r="J20" s="972">
        <v>491.29249600478437</v>
      </c>
      <c r="K20" s="972">
        <v>460.78953437563518</v>
      </c>
      <c r="L20" s="972">
        <v>504.22062401287297</v>
      </c>
      <c r="M20" s="972">
        <v>583.99501792993578</v>
      </c>
      <c r="N20" s="972">
        <v>763.50196200000005</v>
      </c>
      <c r="O20" s="972">
        <v>901.54777354000282</v>
      </c>
      <c r="P20" s="972">
        <v>1018.979</v>
      </c>
      <c r="Q20" s="972">
        <v>607.41908792288939</v>
      </c>
    </row>
    <row r="21" spans="1:17" ht="18" customHeight="1">
      <c r="A21" s="970" t="s">
        <v>3</v>
      </c>
      <c r="B21" s="971">
        <v>0.63524340510251698</v>
      </c>
      <c r="C21" s="971">
        <v>0.68633580657655457</v>
      </c>
      <c r="D21" s="971">
        <v>1.0650007519983871</v>
      </c>
      <c r="E21" s="971">
        <v>17.393037308867186</v>
      </c>
      <c r="F21" s="971">
        <v>5.7762270314847868</v>
      </c>
      <c r="G21" s="972">
        <v>3.8812850033185438</v>
      </c>
      <c r="H21" s="972">
        <v>8.2286033368548264</v>
      </c>
      <c r="I21" s="972">
        <v>0.82865927068135792</v>
      </c>
      <c r="J21" s="972">
        <v>0.35436362449766939</v>
      </c>
      <c r="K21" s="972">
        <v>1.2977829353667816</v>
      </c>
      <c r="L21" s="972">
        <v>1.8276404701402198</v>
      </c>
      <c r="M21" s="972">
        <v>4.2160700851957902</v>
      </c>
      <c r="N21" s="972">
        <v>16.416365000000003</v>
      </c>
      <c r="O21" s="972">
        <v>4.8779459999999997</v>
      </c>
      <c r="P21" s="972">
        <v>3.23</v>
      </c>
      <c r="Q21" s="972">
        <v>1.1426173400000001</v>
      </c>
    </row>
    <row r="22" spans="1:17" s="295" customFormat="1" ht="18" customHeight="1">
      <c r="A22" s="970" t="s">
        <v>2099</v>
      </c>
      <c r="B22" s="971"/>
      <c r="C22" s="971">
        <v>0.18080454185619815</v>
      </c>
      <c r="D22" s="971">
        <v>1.5821963347559143</v>
      </c>
      <c r="E22" s="971">
        <v>1.2920238481804061</v>
      </c>
      <c r="F22" s="971">
        <v>2.3206192659036904</v>
      </c>
      <c r="G22" s="972">
        <v>0.45229218191769777</v>
      </c>
      <c r="H22" s="972">
        <v>11.657903859047163</v>
      </c>
      <c r="I22" s="972">
        <v>0.32428260144185134</v>
      </c>
      <c r="J22" s="972">
        <v>49.639397416604496</v>
      </c>
      <c r="K22" s="972">
        <v>0.31657629395611281</v>
      </c>
      <c r="L22" s="972">
        <v>4.4007583858997599</v>
      </c>
      <c r="M22" s="972">
        <v>3.2149416964976201</v>
      </c>
      <c r="N22" s="972">
        <v>10.404335</v>
      </c>
      <c r="O22" s="972">
        <v>68.547770999999997</v>
      </c>
      <c r="P22" s="972">
        <v>46.42</v>
      </c>
      <c r="Q22" s="972">
        <v>62.341241291508773</v>
      </c>
    </row>
    <row r="23" spans="1:17" ht="18" customHeight="1">
      <c r="A23" s="970" t="s">
        <v>2</v>
      </c>
      <c r="B23" s="971">
        <v>7.7300993848694821E-2</v>
      </c>
      <c r="C23" s="971">
        <v>0.10707189819911403</v>
      </c>
      <c r="D23" s="971">
        <v>2.1068126234974627</v>
      </c>
      <c r="E23" s="971">
        <v>0.89567393946895868</v>
      </c>
      <c r="F23" s="971">
        <v>1.0299301200898048</v>
      </c>
      <c r="G23" s="972">
        <v>1.3400220774085363</v>
      </c>
      <c r="H23" s="972">
        <v>2.1160334769057827</v>
      </c>
      <c r="I23" s="972">
        <v>1.8779425586329892</v>
      </c>
      <c r="J23" s="972">
        <v>6.7822406746776647</v>
      </c>
      <c r="K23" s="972">
        <v>5.6817314591338022</v>
      </c>
      <c r="L23" s="972">
        <v>1.7059054991998399</v>
      </c>
      <c r="M23" s="972">
        <v>2.1697199243945402</v>
      </c>
      <c r="N23" s="972">
        <v>8.009894000000001</v>
      </c>
      <c r="O23" s="972">
        <v>3.3661930000000004</v>
      </c>
      <c r="P23" s="972">
        <v>14.492000000000001</v>
      </c>
      <c r="Q23" s="972">
        <v>3.05702126</v>
      </c>
    </row>
    <row r="24" spans="1:17" ht="18" customHeight="1">
      <c r="A24" s="970" t="s">
        <v>50</v>
      </c>
      <c r="B24" s="971">
        <v>65.066514098155082</v>
      </c>
      <c r="C24" s="971">
        <v>37.145953646698828</v>
      </c>
      <c r="D24" s="971">
        <v>56.232782451935634</v>
      </c>
      <c r="E24" s="971">
        <v>29.234025634050365</v>
      </c>
      <c r="F24" s="971">
        <v>33.463745211973247</v>
      </c>
      <c r="G24" s="972">
        <v>51.197282899882055</v>
      </c>
      <c r="H24" s="972">
        <v>98.659568810519929</v>
      </c>
      <c r="I24" s="972">
        <v>73.328576255552917</v>
      </c>
      <c r="J24" s="972">
        <v>117.96681478461436</v>
      </c>
      <c r="K24" s="972">
        <v>74.520752640240829</v>
      </c>
      <c r="L24" s="972">
        <v>74.955173534431992</v>
      </c>
      <c r="M24" s="972">
        <v>127.283939872689</v>
      </c>
      <c r="N24" s="972">
        <v>91.464336999999986</v>
      </c>
      <c r="O24" s="972">
        <v>74.509962675555997</v>
      </c>
      <c r="P24" s="972">
        <v>106.753</v>
      </c>
      <c r="Q24" s="972">
        <v>79.611375141519602</v>
      </c>
    </row>
    <row r="25" spans="1:17" ht="18" customHeight="1">
      <c r="A25" s="967"/>
      <c r="B25" s="971"/>
      <c r="C25" s="971"/>
      <c r="D25" s="971"/>
      <c r="E25" s="971"/>
      <c r="F25" s="971"/>
      <c r="G25" s="972"/>
      <c r="H25" s="972"/>
      <c r="I25" s="972"/>
      <c r="J25" s="972"/>
      <c r="K25" s="972"/>
      <c r="L25" s="972"/>
      <c r="M25" s="972"/>
      <c r="N25" s="972"/>
      <c r="O25" s="972"/>
      <c r="P25" s="972"/>
      <c r="Q25" s="972"/>
    </row>
    <row r="26" spans="1:17" ht="18" customHeight="1">
      <c r="A26" s="969" t="s">
        <v>2085</v>
      </c>
      <c r="B26" s="971"/>
      <c r="C26" s="971"/>
      <c r="D26" s="971"/>
      <c r="E26" s="971"/>
      <c r="F26" s="971"/>
      <c r="G26" s="972"/>
      <c r="H26" s="972"/>
      <c r="I26" s="972"/>
      <c r="J26" s="972"/>
      <c r="K26" s="972"/>
      <c r="L26" s="972"/>
      <c r="M26" s="972"/>
      <c r="N26" s="972"/>
      <c r="O26" s="972"/>
      <c r="P26" s="972"/>
      <c r="Q26" s="972"/>
    </row>
    <row r="27" spans="1:17" ht="18" customHeight="1">
      <c r="A27" s="970" t="s">
        <v>15</v>
      </c>
      <c r="B27" s="971">
        <v>4.8082699545790065E-2</v>
      </c>
      <c r="C27" s="971">
        <v>6.9476265314281332E-2</v>
      </c>
      <c r="D27" s="971">
        <v>2.21020104865994E-3</v>
      </c>
      <c r="E27" s="971">
        <v>0.1229087428925896</v>
      </c>
      <c r="F27" s="971">
        <v>9.453869334370095E-2</v>
      </c>
      <c r="G27" s="972">
        <v>4.2280109252493328E-2</v>
      </c>
      <c r="H27" s="972">
        <v>3.1805368317366037E-2</v>
      </c>
      <c r="I27" s="972">
        <v>0.15474567404835551</v>
      </c>
      <c r="J27" s="972">
        <v>2.9879780737212438</v>
      </c>
      <c r="K27" s="972">
        <v>9.2196953544632657E-2</v>
      </c>
      <c r="L27" s="972">
        <v>0.15631637235405599</v>
      </c>
      <c r="M27" s="972">
        <v>12.596647049546601</v>
      </c>
      <c r="N27" s="972">
        <v>5.4517799999999994</v>
      </c>
      <c r="O27" s="972">
        <v>3.3673500000000001</v>
      </c>
      <c r="P27" s="972">
        <v>2.0992500000000001</v>
      </c>
      <c r="Q27" s="972">
        <v>1.0433870041724138</v>
      </c>
    </row>
    <row r="28" spans="1:17" ht="18" customHeight="1">
      <c r="A28" s="970" t="s">
        <v>14</v>
      </c>
      <c r="B28" s="971">
        <v>5.1778043581887465E-2</v>
      </c>
      <c r="C28" s="971">
        <v>6.8713628114724756E-2</v>
      </c>
      <c r="D28" s="971">
        <v>0.11070116094706295</v>
      </c>
      <c r="E28" s="971">
        <v>0.21779287011411783</v>
      </c>
      <c r="F28" s="971">
        <v>7.9086808109767592E-2</v>
      </c>
      <c r="G28" s="972">
        <v>2.0094992439930865</v>
      </c>
      <c r="H28" s="972">
        <v>1.6475165362797555</v>
      </c>
      <c r="I28" s="972">
        <v>1.5709239981803285</v>
      </c>
      <c r="J28" s="972">
        <v>0.76030671672896644</v>
      </c>
      <c r="K28" s="972">
        <v>1.1395220664702777</v>
      </c>
      <c r="L28" s="972">
        <v>1.3067177815825999</v>
      </c>
      <c r="M28" s="972">
        <v>1.6092459380958901</v>
      </c>
      <c r="N28" s="972">
        <v>2.3772599999999997</v>
      </c>
      <c r="O28" s="972">
        <v>2.8245900000000002</v>
      </c>
      <c r="P28" s="972">
        <v>1.7566649633441</v>
      </c>
      <c r="Q28" s="972">
        <v>2.8581915449999999</v>
      </c>
    </row>
    <row r="29" spans="1:17" ht="18" customHeight="1">
      <c r="A29" s="970" t="s">
        <v>2097</v>
      </c>
      <c r="B29" s="971">
        <v>7.4804890220324105E-2</v>
      </c>
      <c r="C29" s="971">
        <v>0.23050343038743301</v>
      </c>
      <c r="D29" s="971">
        <v>3.0066888550562627E-2</v>
      </c>
      <c r="E29" s="971">
        <v>6.1123718181451949E-3</v>
      </c>
      <c r="F29" s="971"/>
      <c r="G29" s="972">
        <v>8.7739899244000004</v>
      </c>
      <c r="H29" s="972">
        <v>2.5992552219612683E-3</v>
      </c>
      <c r="I29" s="972">
        <v>2.5412906102039163E-3</v>
      </c>
      <c r="J29" s="972">
        <v>2.6874384773194907E-3</v>
      </c>
      <c r="K29" s="972">
        <v>2.4318752525949866E-3</v>
      </c>
      <c r="L29" s="972">
        <v>0.100155868063927</v>
      </c>
      <c r="M29" s="972">
        <v>0.10727232787268201</v>
      </c>
      <c r="N29" s="972">
        <v>0.10626999999999999</v>
      </c>
      <c r="O29" s="972">
        <v>0</v>
      </c>
      <c r="P29" s="972">
        <v>0</v>
      </c>
      <c r="Q29" s="972">
        <v>0.33257884500000001</v>
      </c>
    </row>
    <row r="30" spans="1:17" ht="18" customHeight="1">
      <c r="A30" s="970" t="s">
        <v>12</v>
      </c>
      <c r="B30" s="971">
        <v>5.4618605275779403E-3</v>
      </c>
      <c r="C30" s="971">
        <v>0</v>
      </c>
      <c r="D30" s="971">
        <v>1.8439860276536699E-2</v>
      </c>
      <c r="E30" s="971">
        <v>1.6482902647755159E-2</v>
      </c>
      <c r="F30" s="971">
        <v>3.4788614964914302E-3</v>
      </c>
      <c r="G30" s="972">
        <v>1.0517133949613448E-2</v>
      </c>
      <c r="H30" s="972">
        <v>2.5992552219612683E-3</v>
      </c>
      <c r="I30" s="972">
        <v>2.5412906102039163E-3</v>
      </c>
      <c r="J30" s="972">
        <v>2.6874384773194907E-3</v>
      </c>
      <c r="K30" s="972">
        <v>7.8289143666386382E-2</v>
      </c>
      <c r="L30" s="972">
        <v>5.2467304864707099E-4</v>
      </c>
      <c r="M30" s="972">
        <v>8.5710648977604183E-4</v>
      </c>
      <c r="N30" s="972">
        <v>8.3030000000000007E-2</v>
      </c>
      <c r="O30" s="972">
        <v>0.22655</v>
      </c>
      <c r="P30" s="972">
        <v>7.2370000000000004E-2</v>
      </c>
      <c r="Q30" s="972">
        <v>1.9146590000000005E-2</v>
      </c>
    </row>
    <row r="31" spans="1:17" ht="18" customHeight="1">
      <c r="A31" s="970" t="s">
        <v>11</v>
      </c>
      <c r="B31" s="971">
        <v>7.5640080134935353E-2</v>
      </c>
      <c r="C31" s="971">
        <v>0.102918448740727</v>
      </c>
      <c r="D31" s="971">
        <v>0</v>
      </c>
      <c r="E31" s="971">
        <v>0.82868006063638688</v>
      </c>
      <c r="F31" s="971">
        <v>1.2778666712132899E-3</v>
      </c>
      <c r="G31" s="972">
        <v>2.2838105834910725E-2</v>
      </c>
      <c r="H31" s="972">
        <v>3.3032419127590716E-2</v>
      </c>
      <c r="I31" s="972">
        <v>0.79059868429486424</v>
      </c>
      <c r="J31" s="972">
        <v>0.33447897943661131</v>
      </c>
      <c r="K31" s="972">
        <v>8.9447051341183081E-2</v>
      </c>
      <c r="L31" s="972">
        <v>2.2500743137766503E-2</v>
      </c>
      <c r="M31" s="972">
        <v>3.6114486984612497E-2</v>
      </c>
      <c r="N31" s="972">
        <v>0.40262999999999999</v>
      </c>
      <c r="O31" s="972">
        <v>0.30179</v>
      </c>
      <c r="P31" s="972">
        <v>0.30082999999999999</v>
      </c>
      <c r="Q31" s="972">
        <v>0.47230302182702061</v>
      </c>
    </row>
    <row r="32" spans="1:17" ht="18" customHeight="1">
      <c r="A32" s="970" t="s">
        <v>10</v>
      </c>
      <c r="B32" s="971">
        <v>0.59641102570001026</v>
      </c>
      <c r="C32" s="971">
        <v>0.60148343760581247</v>
      </c>
      <c r="D32" s="971">
        <v>4.8013307490129185</v>
      </c>
      <c r="E32" s="971">
        <v>21.032390476085329</v>
      </c>
      <c r="F32" s="971">
        <v>23.915818952794162</v>
      </c>
      <c r="G32" s="972">
        <v>29.435763278072642</v>
      </c>
      <c r="H32" s="972">
        <v>15.505554711209985</v>
      </c>
      <c r="I32" s="972">
        <v>9.3405945817276486</v>
      </c>
      <c r="J32" s="972">
        <v>38.774399569491869</v>
      </c>
      <c r="K32" s="972">
        <v>14.722172807651045</v>
      </c>
      <c r="L32" s="972">
        <v>57.621580166086098</v>
      </c>
      <c r="M32" s="972">
        <v>16.505670719717202</v>
      </c>
      <c r="N32" s="972">
        <v>28.708739999999999</v>
      </c>
      <c r="O32" s="972">
        <v>15.76107</v>
      </c>
      <c r="P32" s="972">
        <v>9.7573110258220499</v>
      </c>
      <c r="Q32" s="972">
        <v>15.2729056</v>
      </c>
    </row>
    <row r="33" spans="1:17" ht="18" customHeight="1">
      <c r="A33" s="970" t="s">
        <v>9</v>
      </c>
      <c r="B33" s="971">
        <v>1.2258178571946465</v>
      </c>
      <c r="C33" s="971">
        <v>0.84084663027926465</v>
      </c>
      <c r="D33" s="971">
        <v>0.85685875650135301</v>
      </c>
      <c r="E33" s="971">
        <v>0.9621444935152228</v>
      </c>
      <c r="F33" s="971">
        <v>14.120566244589316</v>
      </c>
      <c r="G33" s="972">
        <v>5.6145993437710189</v>
      </c>
      <c r="H33" s="972">
        <v>1.8485961175451577</v>
      </c>
      <c r="I33" s="972">
        <v>4.7922943167806853</v>
      </c>
      <c r="J33" s="972">
        <v>7.2238357056876659</v>
      </c>
      <c r="K33" s="972">
        <v>29.420718278388541</v>
      </c>
      <c r="L33" s="972">
        <v>50.240510634481105</v>
      </c>
      <c r="M33" s="972">
        <v>21.845020098336299</v>
      </c>
      <c r="N33" s="972">
        <v>14.698790000000001</v>
      </c>
      <c r="O33" s="972">
        <v>30.62097</v>
      </c>
      <c r="P33" s="972">
        <v>26.209199000000002</v>
      </c>
      <c r="Q33" s="972">
        <v>26.003858772395446</v>
      </c>
    </row>
    <row r="34" spans="1:17" ht="18" customHeight="1">
      <c r="A34" s="970" t="s">
        <v>32</v>
      </c>
      <c r="B34" s="971">
        <v>3.6958494673431206</v>
      </c>
      <c r="C34" s="971">
        <v>3.0113526889747324</v>
      </c>
      <c r="D34" s="971">
        <v>6.6229204627844789</v>
      </c>
      <c r="E34" s="971">
        <v>6.1055334779440669</v>
      </c>
      <c r="F34" s="971">
        <v>16.810823889892241</v>
      </c>
      <c r="G34" s="972">
        <v>22.253123345496071</v>
      </c>
      <c r="H34" s="972">
        <v>19.852689723940653</v>
      </c>
      <c r="I34" s="972">
        <v>16.120673342983952</v>
      </c>
      <c r="J34" s="972">
        <v>16.464044809713609</v>
      </c>
      <c r="K34" s="972">
        <v>12.668597901093097</v>
      </c>
      <c r="L34" s="972">
        <v>0.73980735830377997</v>
      </c>
      <c r="M34" s="972">
        <v>33.219619316574303</v>
      </c>
      <c r="N34" s="972">
        <v>32.341999999999999</v>
      </c>
      <c r="O34" s="972">
        <v>67.864660000000001</v>
      </c>
      <c r="P34" s="972">
        <v>55.81165</v>
      </c>
      <c r="Q34" s="972">
        <v>48.102025921000092</v>
      </c>
    </row>
    <row r="35" spans="1:17" ht="18" customHeight="1">
      <c r="A35" s="970" t="s">
        <v>5</v>
      </c>
      <c r="B35" s="971">
        <v>2.5403433490665699E-2</v>
      </c>
      <c r="C35" s="971">
        <v>5.233753012393261E-4</v>
      </c>
      <c r="D35" s="971">
        <v>7.212674887259779E-2</v>
      </c>
      <c r="E35" s="971">
        <v>0.1029481025202033</v>
      </c>
      <c r="F35" s="971">
        <v>0.40891536289579661</v>
      </c>
      <c r="G35" s="972">
        <v>0</v>
      </c>
      <c r="H35" s="972">
        <v>0.10882207649412226</v>
      </c>
      <c r="I35" s="972">
        <v>1.3607514560173979</v>
      </c>
      <c r="J35" s="972">
        <v>10.725156314838902</v>
      </c>
      <c r="K35" s="972">
        <v>0.10028436032232195</v>
      </c>
      <c r="L35" s="972">
        <v>6.8682829898474304E-3</v>
      </c>
      <c r="M35" s="972">
        <v>0.49604262999487903</v>
      </c>
      <c r="N35" s="972">
        <v>0.14886999999999997</v>
      </c>
      <c r="O35" s="972">
        <v>0.46312000000000003</v>
      </c>
      <c r="P35" s="972">
        <v>1.8290000000000001E-2</v>
      </c>
      <c r="Q35" s="972">
        <v>0.20715899300000001</v>
      </c>
    </row>
    <row r="36" spans="1:17" ht="18" customHeight="1">
      <c r="A36" s="970" t="s">
        <v>2098</v>
      </c>
      <c r="B36" s="971">
        <v>713.35818554224772</v>
      </c>
      <c r="C36" s="971">
        <v>668.44030853286597</v>
      </c>
      <c r="D36" s="971">
        <v>631.02146230284052</v>
      </c>
      <c r="E36" s="971">
        <v>846.92868768968776</v>
      </c>
      <c r="F36" s="971">
        <v>975.8150707228815</v>
      </c>
      <c r="G36" s="972">
        <v>1067.0164319696987</v>
      </c>
      <c r="H36" s="972">
        <v>1054.2361635642346</v>
      </c>
      <c r="I36" s="972">
        <v>1355.0330520269599</v>
      </c>
      <c r="J36" s="972">
        <v>1236.928257106197</v>
      </c>
      <c r="K36" s="972">
        <v>1334.8317921243129</v>
      </c>
      <c r="L36" s="972">
        <v>2395.6983958657097</v>
      </c>
      <c r="M36" s="972">
        <v>2124.3572402463601</v>
      </c>
      <c r="N36" s="972">
        <v>2367.0345965708402</v>
      </c>
      <c r="O36" s="972">
        <v>3298.8800311668101</v>
      </c>
      <c r="P36" s="972">
        <v>2880.78752158923</v>
      </c>
      <c r="Q36" s="972">
        <v>2400.0052424064311</v>
      </c>
    </row>
    <row r="37" spans="1:17" ht="18" customHeight="1">
      <c r="A37" s="970" t="s">
        <v>3</v>
      </c>
      <c r="B37" s="971">
        <v>9.9882814930609918</v>
      </c>
      <c r="C37" s="971">
        <v>7.5583837548366253</v>
      </c>
      <c r="D37" s="971">
        <v>4.456707182134263</v>
      </c>
      <c r="E37" s="971">
        <v>4.466656980210125</v>
      </c>
      <c r="F37" s="971">
        <v>11.798392511140435</v>
      </c>
      <c r="G37" s="972">
        <v>15.57105558397393</v>
      </c>
      <c r="H37" s="972">
        <v>15.952060384434768</v>
      </c>
      <c r="I37" s="972">
        <v>11.946396877908505</v>
      </c>
      <c r="J37" s="972">
        <v>17.249188103618771</v>
      </c>
      <c r="K37" s="972">
        <v>18.637805561923912</v>
      </c>
      <c r="L37" s="972">
        <v>3.38010042079061</v>
      </c>
      <c r="M37" s="972">
        <v>17.5734723869666</v>
      </c>
      <c r="N37" s="972">
        <v>33.23471</v>
      </c>
      <c r="O37" s="972">
        <v>39.727919999999898</v>
      </c>
      <c r="P37" s="972">
        <v>45.643072611203095</v>
      </c>
      <c r="Q37" s="972">
        <v>50.674639341999999</v>
      </c>
    </row>
    <row r="38" spans="1:17" ht="18" customHeight="1">
      <c r="A38" s="970" t="s">
        <v>2099</v>
      </c>
      <c r="B38" s="971">
        <v>1.9350922883261821</v>
      </c>
      <c r="C38" s="971">
        <v>0.57410505278870139</v>
      </c>
      <c r="D38" s="971">
        <v>1.2012890494942803</v>
      </c>
      <c r="E38" s="971">
        <v>1.6738367392907776</v>
      </c>
      <c r="F38" s="971">
        <v>3.4499013281604336</v>
      </c>
      <c r="G38" s="972">
        <v>4.3617964268722771</v>
      </c>
      <c r="H38" s="972">
        <v>6.3213502649048499</v>
      </c>
      <c r="I38" s="972">
        <v>10.27994381244056</v>
      </c>
      <c r="J38" s="972">
        <v>8.1409008404538863</v>
      </c>
      <c r="K38" s="972">
        <v>13.564588300130859</v>
      </c>
      <c r="L38" s="972">
        <v>1.0209971564707501</v>
      </c>
      <c r="M38" s="972">
        <v>25.612362165510898</v>
      </c>
      <c r="N38" s="972">
        <v>25.64395</v>
      </c>
      <c r="O38" s="972">
        <v>22.161210000000001</v>
      </c>
      <c r="P38" s="972">
        <v>25.793900000000001</v>
      </c>
      <c r="Q38" s="972">
        <v>12.364486386381717</v>
      </c>
    </row>
    <row r="39" spans="1:17" ht="18" customHeight="1">
      <c r="A39" s="970" t="s">
        <v>2</v>
      </c>
      <c r="B39" s="971">
        <v>0.37983510709384222</v>
      </c>
      <c r="C39" s="971">
        <v>1.8282930494535093E-2</v>
      </c>
      <c r="D39" s="971">
        <v>0.135681073028636</v>
      </c>
      <c r="E39" s="971">
        <v>7.5809947138838277E-2</v>
      </c>
      <c r="F39" s="971">
        <v>0.67685308357778851</v>
      </c>
      <c r="G39" s="972">
        <v>2.9834183212075409</v>
      </c>
      <c r="H39" s="972">
        <v>1.2654932324288457</v>
      </c>
      <c r="I39" s="972">
        <v>1.0171112474344988</v>
      </c>
      <c r="J39" s="972">
        <v>14.616525151517671</v>
      </c>
      <c r="K39" s="972">
        <v>3.7840880036501194</v>
      </c>
      <c r="L39" s="972">
        <v>0.35312548919511499</v>
      </c>
      <c r="M39" s="972">
        <v>22.102143044150701</v>
      </c>
      <c r="N39" s="972">
        <v>73.76388</v>
      </c>
      <c r="O39" s="972">
        <v>11.807840000000001</v>
      </c>
      <c r="P39" s="972">
        <v>24.890813999999999</v>
      </c>
      <c r="Q39" s="972">
        <v>7.7635892120000003</v>
      </c>
    </row>
    <row r="40" spans="1:17" ht="18" customHeight="1">
      <c r="A40" s="970" t="s">
        <v>50</v>
      </c>
      <c r="B40" s="971">
        <v>7.3024313067730704</v>
      </c>
      <c r="C40" s="971">
        <v>8.5435551854223117</v>
      </c>
      <c r="D40" s="971">
        <v>14.840331900551316</v>
      </c>
      <c r="E40" s="971">
        <v>9.5351951536043824</v>
      </c>
      <c r="F40" s="971">
        <v>9.5532460665346726</v>
      </c>
      <c r="G40" s="972">
        <v>16.963676388892285</v>
      </c>
      <c r="H40" s="972">
        <v>24.146082057340152</v>
      </c>
      <c r="I40" s="972">
        <v>12.438663468337486</v>
      </c>
      <c r="J40" s="972">
        <v>15.167040836992847</v>
      </c>
      <c r="K40" s="972">
        <v>7.7494937517056952</v>
      </c>
      <c r="L40" s="972">
        <v>2.3525666721474701</v>
      </c>
      <c r="M40" s="972">
        <v>20.9842731562583</v>
      </c>
      <c r="N40" s="972">
        <v>19.732959999999999</v>
      </c>
      <c r="O40" s="972">
        <v>50.932375709510801</v>
      </c>
      <c r="P40" s="972">
        <v>24.876863</v>
      </c>
      <c r="Q40" s="972">
        <v>94.350669328000023</v>
      </c>
    </row>
    <row r="42" spans="1:17" ht="18" customHeight="1">
      <c r="A42" s="920" t="s">
        <v>1975</v>
      </c>
    </row>
  </sheetData>
  <hyperlinks>
    <hyperlink ref="S5" location="'Content Page'!A1" display="Back to Content Page"/>
  </hyperlinks>
  <pageMargins left="0.7" right="0.7" top="0.75" bottom="0.75" header="0.3" footer="0.3"/>
  <pageSetup orientation="landscape" r:id="rId1"/>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2"/>
  <sheetViews>
    <sheetView topLeftCell="B1" zoomScale="89" zoomScaleNormal="89" workbookViewId="0">
      <selection activeCell="A9" sqref="A9"/>
    </sheetView>
  </sheetViews>
  <sheetFormatPr defaultColWidth="9.1796875" defaultRowHeight="18" customHeight="1"/>
  <cols>
    <col min="1" max="1" width="36.54296875" style="289" customWidth="1"/>
    <col min="2" max="17" width="11.7265625" style="289" customWidth="1"/>
    <col min="18" max="18" width="4.1796875" style="289" customWidth="1"/>
    <col min="19" max="19" width="15.1796875" style="289" customWidth="1"/>
    <col min="20" max="20" width="20.26953125" style="289" customWidth="1"/>
    <col min="21" max="21" width="21.81640625" style="289" customWidth="1"/>
    <col min="22" max="22" width="21.1796875" style="289" customWidth="1"/>
    <col min="23" max="16384" width="9.1796875" style="289"/>
  </cols>
  <sheetData>
    <row r="1" spans="1:19" ht="18" customHeight="1">
      <c r="A1" s="136" t="s">
        <v>2100</v>
      </c>
      <c r="B1" s="132"/>
      <c r="C1" s="132"/>
      <c r="D1" s="132"/>
      <c r="E1" s="132"/>
      <c r="F1" s="132"/>
      <c r="G1" s="132"/>
      <c r="H1" s="132"/>
      <c r="I1" s="132"/>
      <c r="J1" s="132"/>
      <c r="K1" s="132"/>
      <c r="L1" s="132"/>
      <c r="M1" s="132"/>
      <c r="N1" s="132"/>
      <c r="O1" s="132"/>
      <c r="P1" s="132"/>
      <c r="Q1" s="132"/>
    </row>
    <row r="2" spans="1:19" ht="18" customHeight="1">
      <c r="A2" s="965" t="s">
        <v>2075</v>
      </c>
      <c r="B2" s="966">
        <v>2000</v>
      </c>
      <c r="C2" s="966">
        <v>2001</v>
      </c>
      <c r="D2" s="966">
        <v>2002</v>
      </c>
      <c r="E2" s="966">
        <v>2003</v>
      </c>
      <c r="F2" s="966">
        <v>2004</v>
      </c>
      <c r="G2" s="966">
        <v>2005</v>
      </c>
      <c r="H2" s="966">
        <v>2006</v>
      </c>
      <c r="I2" s="966">
        <v>2007</v>
      </c>
      <c r="J2" s="966">
        <v>2008</v>
      </c>
      <c r="K2" s="966">
        <v>2009</v>
      </c>
      <c r="L2" s="966">
        <v>2010</v>
      </c>
      <c r="M2" s="966">
        <v>2011</v>
      </c>
      <c r="N2" s="966">
        <v>2012</v>
      </c>
      <c r="O2" s="966">
        <v>2013</v>
      </c>
      <c r="P2" s="966">
        <v>2014</v>
      </c>
      <c r="Q2" s="966">
        <v>2015</v>
      </c>
    </row>
    <row r="3" spans="1:19" ht="18" customHeight="1">
      <c r="A3" s="967" t="s">
        <v>2076</v>
      </c>
      <c r="B3" s="565">
        <v>1313.9337716948971</v>
      </c>
      <c r="C3" s="565">
        <v>1208.2885246559365</v>
      </c>
      <c r="D3" s="565">
        <v>1305.3614166232101</v>
      </c>
      <c r="E3" s="565">
        <v>1959.4582744575043</v>
      </c>
      <c r="F3" s="565">
        <v>2431.1990050263835</v>
      </c>
      <c r="G3" s="565">
        <v>2720.9844669009462</v>
      </c>
      <c r="H3" s="565">
        <v>3433.3038113570788</v>
      </c>
      <c r="I3" s="565">
        <v>4090.2859993715279</v>
      </c>
      <c r="J3" s="565">
        <v>4770.3070364783025</v>
      </c>
      <c r="K3" s="565">
        <v>4555.7240507713932</v>
      </c>
      <c r="L3" s="565">
        <v>5967.346282814</v>
      </c>
      <c r="M3" s="565">
        <v>5939.9516954629999</v>
      </c>
      <c r="N3" s="565">
        <v>5480.494736357</v>
      </c>
      <c r="O3" s="968">
        <v>5570.1921508219993</v>
      </c>
      <c r="P3" s="565">
        <v>5984.1350355349996</v>
      </c>
      <c r="Q3" s="565">
        <v>4607.6124467899999</v>
      </c>
    </row>
    <row r="4" spans="1:19" ht="18" customHeight="1">
      <c r="A4" s="967" t="s">
        <v>2077</v>
      </c>
      <c r="B4" s="565">
        <v>1420.6634376972575</v>
      </c>
      <c r="C4" s="565">
        <v>1416.8653798134912</v>
      </c>
      <c r="D4" s="565">
        <v>1442.2946779476558</v>
      </c>
      <c r="E4" s="565">
        <v>2414.8615718805199</v>
      </c>
      <c r="F4" s="565">
        <v>2416.372949256584</v>
      </c>
      <c r="G4" s="565">
        <v>2535.1661664172425</v>
      </c>
      <c r="H4" s="565">
        <v>2820.3065305301138</v>
      </c>
      <c r="I4" s="565">
        <v>4029.416253335176</v>
      </c>
      <c r="J4" s="565">
        <v>4696.2235481573007</v>
      </c>
      <c r="K4" s="565">
        <v>4926.9220326968953</v>
      </c>
      <c r="L4" s="565">
        <v>6504.8478999490007</v>
      </c>
      <c r="M4" s="565">
        <v>6638.2261175679996</v>
      </c>
      <c r="N4" s="565">
        <v>7322.3900372460002</v>
      </c>
      <c r="O4" s="565">
        <v>7414.0137755270007</v>
      </c>
      <c r="P4" s="565">
        <v>8531.0860314649999</v>
      </c>
      <c r="Q4" s="565">
        <v>7713.7150456569998</v>
      </c>
      <c r="S4" s="287"/>
    </row>
    <row r="5" spans="1:19" ht="18" customHeight="1">
      <c r="A5" s="967" t="s">
        <v>2078</v>
      </c>
      <c r="B5" s="565">
        <v>444.16167931500007</v>
      </c>
      <c r="C5" s="565">
        <v>369.70196559300001</v>
      </c>
      <c r="D5" s="565">
        <v>547.95489553300001</v>
      </c>
      <c r="E5" s="565">
        <v>910.72172671199996</v>
      </c>
      <c r="F5" s="565">
        <v>970.20097141199994</v>
      </c>
      <c r="G5" s="565">
        <v>1066.737161302</v>
      </c>
      <c r="H5" s="565">
        <v>1213.1853251510004</v>
      </c>
      <c r="I5" s="565">
        <v>1727.8697460450001</v>
      </c>
      <c r="J5" s="565">
        <v>2243.4795914589999</v>
      </c>
      <c r="K5" s="565">
        <v>2918.094692136</v>
      </c>
      <c r="L5" s="565">
        <v>2487.6335827789999</v>
      </c>
      <c r="M5" s="565">
        <v>2455.8245134630001</v>
      </c>
      <c r="N5" s="565">
        <v>2134.1311658540003</v>
      </c>
      <c r="O5" s="968">
        <v>2795.0366562729996</v>
      </c>
      <c r="P5" s="565">
        <v>2601.4538708210007</v>
      </c>
      <c r="Q5" s="565">
        <v>2507.8193789580009</v>
      </c>
      <c r="S5" s="945" t="s">
        <v>13</v>
      </c>
    </row>
    <row r="6" spans="1:19" ht="18" customHeight="1">
      <c r="A6" s="967" t="s">
        <v>2079</v>
      </c>
      <c r="B6" s="577">
        <v>1239.9595907070002</v>
      </c>
      <c r="C6" s="577">
        <v>1083.0691144620002</v>
      </c>
      <c r="D6" s="577">
        <v>990.11468335100005</v>
      </c>
      <c r="E6" s="577">
        <v>1850.5339942530002</v>
      </c>
      <c r="F6" s="577">
        <v>2180.1829289890002</v>
      </c>
      <c r="G6" s="577">
        <v>2232.4446120610005</v>
      </c>
      <c r="H6" s="577">
        <v>2525.4489672480004</v>
      </c>
      <c r="I6" s="565">
        <v>3493.8938255590001</v>
      </c>
      <c r="J6" s="565">
        <v>3595.4248693260001</v>
      </c>
      <c r="K6" s="565">
        <v>4536.5251635229997</v>
      </c>
      <c r="L6" s="565">
        <v>4695.8137644719991</v>
      </c>
      <c r="M6" s="565">
        <v>5136.3178212220009</v>
      </c>
      <c r="N6" s="565">
        <v>5452.6545580940001</v>
      </c>
      <c r="O6" s="565">
        <v>5161.681267252</v>
      </c>
      <c r="P6" s="565">
        <v>5305.1548051999998</v>
      </c>
      <c r="Q6" s="565">
        <v>5554.1265969340002</v>
      </c>
      <c r="S6" s="287"/>
    </row>
    <row r="7" spans="1:19" ht="18" customHeight="1">
      <c r="A7" s="967" t="s">
        <v>2080</v>
      </c>
      <c r="B7" s="565">
        <v>869.772092379897</v>
      </c>
      <c r="C7" s="565">
        <v>838.58655906293643</v>
      </c>
      <c r="D7" s="565">
        <v>757.40652109021005</v>
      </c>
      <c r="E7" s="565">
        <v>1048.7365477455044</v>
      </c>
      <c r="F7" s="565">
        <v>1460.9980336143835</v>
      </c>
      <c r="G7" s="565">
        <v>1654.2473055989462</v>
      </c>
      <c r="H7" s="565">
        <v>2220.1184862060782</v>
      </c>
      <c r="I7" s="565">
        <v>2362.416253326528</v>
      </c>
      <c r="J7" s="565">
        <v>2526.8274450193026</v>
      </c>
      <c r="K7" s="565">
        <v>1637.6293586353931</v>
      </c>
      <c r="L7" s="565">
        <v>3479.7127000350001</v>
      </c>
      <c r="M7" s="565">
        <v>3484.1271819999997</v>
      </c>
      <c r="N7" s="565">
        <v>3346.3635705029997</v>
      </c>
      <c r="O7" s="565">
        <v>2775.1554945489997</v>
      </c>
      <c r="P7" s="565">
        <v>3382.6811647139989</v>
      </c>
      <c r="Q7" s="565">
        <v>2099.793067831999</v>
      </c>
    </row>
    <row r="8" spans="1:19" ht="18" customHeight="1">
      <c r="A8" s="967" t="s">
        <v>2081</v>
      </c>
      <c r="B8" s="565">
        <v>180.70384699025726</v>
      </c>
      <c r="C8" s="565">
        <v>333.796265351491</v>
      </c>
      <c r="D8" s="565">
        <v>452.17999459665577</v>
      </c>
      <c r="E8" s="565">
        <v>564.32757762751976</v>
      </c>
      <c r="F8" s="565">
        <v>236.1900202675838</v>
      </c>
      <c r="G8" s="565">
        <v>302.721554356242</v>
      </c>
      <c r="H8" s="565">
        <v>294.85756328211346</v>
      </c>
      <c r="I8" s="565">
        <v>535.52242777617585</v>
      </c>
      <c r="J8" s="565">
        <v>1100.7986788313005</v>
      </c>
      <c r="K8" s="565">
        <v>390.39686917389554</v>
      </c>
      <c r="L8" s="565">
        <v>1809.0341354770017</v>
      </c>
      <c r="M8" s="565">
        <v>1501.9082963459987</v>
      </c>
      <c r="N8" s="565">
        <v>1869.7354791520002</v>
      </c>
      <c r="O8" s="565">
        <v>2252.3325082750007</v>
      </c>
      <c r="P8" s="565">
        <v>3225.9312262650001</v>
      </c>
      <c r="Q8" s="565">
        <v>2159.5884487229996</v>
      </c>
    </row>
    <row r="9" spans="1:19" ht="18" customHeight="1">
      <c r="A9" s="967"/>
      <c r="B9" s="564"/>
      <c r="C9" s="564"/>
      <c r="D9" s="564"/>
      <c r="E9" s="564"/>
      <c r="F9" s="564"/>
      <c r="G9" s="564"/>
      <c r="H9" s="564"/>
      <c r="I9" s="564"/>
      <c r="J9" s="564"/>
      <c r="K9" s="564"/>
      <c r="L9" s="564"/>
      <c r="M9" s="564"/>
      <c r="N9" s="564"/>
      <c r="O9" s="564"/>
      <c r="P9" s="564"/>
      <c r="Q9" s="564"/>
    </row>
    <row r="10" spans="1:19" ht="18" customHeight="1">
      <c r="A10" s="969" t="s">
        <v>2082</v>
      </c>
      <c r="B10" s="897"/>
      <c r="C10" s="897"/>
      <c r="D10" s="897"/>
      <c r="E10" s="897"/>
      <c r="F10" s="897"/>
      <c r="G10" s="564"/>
      <c r="H10" s="564"/>
      <c r="I10" s="564"/>
      <c r="J10" s="564"/>
      <c r="K10" s="564"/>
      <c r="L10" s="564"/>
      <c r="M10" s="564"/>
      <c r="N10" s="564"/>
      <c r="O10" s="564"/>
      <c r="P10" s="564"/>
      <c r="Q10" s="564"/>
    </row>
    <row r="11" spans="1:19" ht="18" customHeight="1">
      <c r="A11" s="970" t="s">
        <v>15</v>
      </c>
      <c r="B11" s="971">
        <v>88.359224672000011</v>
      </c>
      <c r="C11" s="971">
        <v>69.00984912700001</v>
      </c>
      <c r="D11" s="971">
        <v>200.14077569200001</v>
      </c>
      <c r="E11" s="971">
        <v>426.91964032700002</v>
      </c>
      <c r="F11" s="971">
        <v>255.30609553799999</v>
      </c>
      <c r="G11" s="972">
        <v>214.91343239100001</v>
      </c>
      <c r="H11" s="972">
        <v>229.98856715299999</v>
      </c>
      <c r="I11" s="972">
        <v>318.66128635600001</v>
      </c>
      <c r="J11" s="972">
        <v>448.206463998</v>
      </c>
      <c r="K11" s="972">
        <v>686.48404383299999</v>
      </c>
      <c r="L11" s="972">
        <v>566.74496288299997</v>
      </c>
      <c r="M11" s="972">
        <v>496.20935058200001</v>
      </c>
      <c r="N11" s="972">
        <v>503.82819709500001</v>
      </c>
      <c r="O11" s="972">
        <v>443.09489912599997</v>
      </c>
      <c r="P11" s="972">
        <v>435.84871571399998</v>
      </c>
      <c r="Q11" s="972">
        <v>211.88451773300002</v>
      </c>
    </row>
    <row r="12" spans="1:19" ht="18" customHeight="1">
      <c r="A12" s="970" t="s">
        <v>14</v>
      </c>
      <c r="B12" s="971">
        <v>7.7182279889999998</v>
      </c>
      <c r="C12" s="971">
        <v>6.1325755710000003</v>
      </c>
      <c r="D12" s="971">
        <v>6.2623335569999998</v>
      </c>
      <c r="E12" s="971">
        <v>14.900043914999999</v>
      </c>
      <c r="F12" s="971">
        <v>12.426138527000001</v>
      </c>
      <c r="G12" s="972">
        <v>12.542475698999999</v>
      </c>
      <c r="H12" s="972">
        <v>15.785560074999999</v>
      </c>
      <c r="I12" s="972">
        <v>24.214178474000001</v>
      </c>
      <c r="J12" s="972">
        <v>26.953815681999998</v>
      </c>
      <c r="K12" s="972">
        <v>58.390762049000003</v>
      </c>
      <c r="L12" s="972">
        <v>39.259711435</v>
      </c>
      <c r="M12" s="972">
        <v>39.798584542</v>
      </c>
      <c r="N12" s="972">
        <v>353.42212223600001</v>
      </c>
      <c r="O12" s="972">
        <v>726.84808753300001</v>
      </c>
      <c r="P12" s="972">
        <v>993.79680382399999</v>
      </c>
      <c r="Q12" s="972">
        <v>1019.9110922680001</v>
      </c>
    </row>
    <row r="13" spans="1:19" ht="18" customHeight="1">
      <c r="A13" s="970" t="s">
        <v>2083</v>
      </c>
      <c r="B13" s="971">
        <v>0</v>
      </c>
      <c r="C13" s="971">
        <v>0</v>
      </c>
      <c r="D13" s="971">
        <v>0</v>
      </c>
      <c r="E13" s="971">
        <v>6.5470160750000002</v>
      </c>
      <c r="F13" s="971">
        <v>10.148004337</v>
      </c>
      <c r="G13" s="972">
        <v>14.001475751000001</v>
      </c>
      <c r="H13" s="972">
        <v>47.162283498000001</v>
      </c>
      <c r="I13" s="972">
        <v>51.049767150999998</v>
      </c>
      <c r="J13" s="972">
        <v>92.367943849000014</v>
      </c>
      <c r="K13" s="972">
        <v>69.546501317999997</v>
      </c>
      <c r="L13" s="972">
        <v>69.282652941999999</v>
      </c>
      <c r="M13" s="972">
        <v>97.520342092999996</v>
      </c>
      <c r="N13" s="972">
        <v>101.543818536</v>
      </c>
      <c r="O13" s="972">
        <v>146.399325027</v>
      </c>
      <c r="P13" s="972">
        <v>104.486948783</v>
      </c>
      <c r="Q13" s="972">
        <v>128.120984311</v>
      </c>
    </row>
    <row r="14" spans="1:19" ht="18" customHeight="1">
      <c r="A14" s="970" t="s">
        <v>12</v>
      </c>
      <c r="B14" s="971">
        <v>1.4218794E-2</v>
      </c>
      <c r="C14" s="971">
        <v>1.9574820999999999E-2</v>
      </c>
      <c r="D14" s="971">
        <v>1.442547E-3</v>
      </c>
      <c r="E14" s="971">
        <v>4.0661430000000004E-3</v>
      </c>
      <c r="F14" s="971">
        <v>8.0066340999999999E-2</v>
      </c>
      <c r="G14" s="972">
        <v>0.188183499</v>
      </c>
      <c r="H14" s="972">
        <v>0.20767919300000001</v>
      </c>
      <c r="I14" s="972">
        <v>0.85512129400000003</v>
      </c>
      <c r="J14" s="972">
        <v>0.88184484199999991</v>
      </c>
      <c r="K14" s="972">
        <v>1.5424882559999999</v>
      </c>
      <c r="L14" s="972">
        <v>1.38282276</v>
      </c>
      <c r="M14" s="972">
        <v>1.3655229150000001</v>
      </c>
      <c r="N14" s="972">
        <v>1.8152886079999999</v>
      </c>
      <c r="O14" s="972">
        <v>0.76486974800000007</v>
      </c>
      <c r="P14" s="972">
        <v>0.5352391580000001</v>
      </c>
      <c r="Q14" s="972">
        <v>0.23716051199999999</v>
      </c>
    </row>
    <row r="15" spans="1:19" ht="18" customHeight="1">
      <c r="A15" s="970" t="s">
        <v>11</v>
      </c>
      <c r="B15" s="971">
        <v>0</v>
      </c>
      <c r="C15" s="971">
        <v>3.3698552999999999E-2</v>
      </c>
      <c r="D15" s="971">
        <v>4.2846739999999996E-3</v>
      </c>
      <c r="E15" s="971">
        <v>1.1954454999999999E-2</v>
      </c>
      <c r="F15" s="971">
        <v>0</v>
      </c>
      <c r="G15" s="972">
        <v>3.3474999999999998E-4</v>
      </c>
      <c r="H15" s="972">
        <v>0</v>
      </c>
      <c r="I15" s="972">
        <v>1.6307357000000001E-2</v>
      </c>
      <c r="J15" s="972">
        <v>6.5306091999999996E-2</v>
      </c>
      <c r="K15" s="972">
        <v>3.2019163000000003E-2</v>
      </c>
      <c r="L15" s="972">
        <v>1.0381567999999999E-2</v>
      </c>
      <c r="M15" s="972">
        <v>5.9199940999999999E-2</v>
      </c>
      <c r="N15" s="972">
        <v>0</v>
      </c>
      <c r="O15" s="972">
        <v>0.110268509</v>
      </c>
      <c r="P15" s="972">
        <v>5.0686530000000002E-3</v>
      </c>
      <c r="Q15" s="972">
        <v>2.8764200000000001E-4</v>
      </c>
    </row>
    <row r="16" spans="1:19" ht="18" customHeight="1">
      <c r="A16" s="970" t="s">
        <v>10</v>
      </c>
      <c r="B16" s="971">
        <v>0.115298077</v>
      </c>
      <c r="C16" s="971">
        <v>5.9044091999999999E-2</v>
      </c>
      <c r="D16" s="971">
        <v>1.5013895000000001E-2</v>
      </c>
      <c r="E16" s="971">
        <v>9.3055487999999992E-2</v>
      </c>
      <c r="F16" s="971">
        <v>0.11130575400000001</v>
      </c>
      <c r="G16" s="972">
        <v>0.17042447599999999</v>
      </c>
      <c r="H16" s="972">
        <v>0.29121030999999997</v>
      </c>
      <c r="I16" s="972">
        <v>0.41177303700000001</v>
      </c>
      <c r="J16" s="972">
        <v>1.064839063</v>
      </c>
      <c r="K16" s="972">
        <v>3.5991159589999997</v>
      </c>
      <c r="L16" s="972">
        <v>22.752023633</v>
      </c>
      <c r="M16" s="972">
        <v>2.5197894019999998</v>
      </c>
      <c r="N16" s="972">
        <v>2.768995485</v>
      </c>
      <c r="O16" s="972">
        <v>10.028220998</v>
      </c>
      <c r="P16" s="972">
        <v>1.822490427</v>
      </c>
      <c r="Q16" s="972">
        <v>0.62496976000000004</v>
      </c>
    </row>
    <row r="17" spans="1:17" ht="18" customHeight="1">
      <c r="A17" s="970" t="s">
        <v>9</v>
      </c>
      <c r="B17" s="971">
        <v>0.22630242</v>
      </c>
      <c r="C17" s="971">
        <v>0.28885345400000001</v>
      </c>
      <c r="D17" s="971">
        <v>0.64990655399999997</v>
      </c>
      <c r="E17" s="971">
        <v>0.74427907400000004</v>
      </c>
      <c r="F17" s="971">
        <v>0.56165883999999999</v>
      </c>
      <c r="G17" s="972">
        <v>0.34882603100000004</v>
      </c>
      <c r="H17" s="972">
        <v>0.15477532099999999</v>
      </c>
      <c r="I17" s="972">
        <v>0.21993538500000001</v>
      </c>
      <c r="J17" s="972">
        <v>2.9101250809999999</v>
      </c>
      <c r="K17" s="972">
        <v>1.0834690339999999</v>
      </c>
      <c r="L17" s="972">
        <v>0.77723628500000008</v>
      </c>
      <c r="M17" s="972">
        <v>1.684972175</v>
      </c>
      <c r="N17" s="972">
        <v>0.61448782800000001</v>
      </c>
      <c r="O17" s="972">
        <v>1.002213826</v>
      </c>
      <c r="P17" s="972">
        <v>1.2693175589999999</v>
      </c>
      <c r="Q17" s="972">
        <v>2.8379041140000001</v>
      </c>
    </row>
    <row r="18" spans="1:17" ht="18" customHeight="1">
      <c r="A18" s="970" t="s">
        <v>7</v>
      </c>
      <c r="B18" s="971">
        <v>1.397805819</v>
      </c>
      <c r="C18" s="971">
        <v>1.5342972350000001</v>
      </c>
      <c r="D18" s="971">
        <v>1.3864076669999998</v>
      </c>
      <c r="E18" s="971">
        <v>3.128476665</v>
      </c>
      <c r="F18" s="971">
        <v>9.2454996170000001</v>
      </c>
      <c r="G18" s="972">
        <v>19.633630068999999</v>
      </c>
      <c r="H18" s="972">
        <v>19.740836206000001</v>
      </c>
      <c r="I18" s="972">
        <v>14.820935990000001</v>
      </c>
      <c r="J18" s="972">
        <v>19.855661002000002</v>
      </c>
      <c r="K18" s="972">
        <v>14.934115816</v>
      </c>
      <c r="L18" s="972">
        <v>14.990656912</v>
      </c>
      <c r="M18" s="972">
        <v>34.464297773999995</v>
      </c>
      <c r="N18" s="972">
        <v>34.404613126000001</v>
      </c>
      <c r="O18" s="972">
        <v>66.080250159999991</v>
      </c>
      <c r="P18" s="972">
        <v>54.242499497000004</v>
      </c>
      <c r="Q18" s="972">
        <v>26.698936257</v>
      </c>
    </row>
    <row r="19" spans="1:17" ht="18" customHeight="1">
      <c r="A19" s="970" t="s">
        <v>5</v>
      </c>
      <c r="B19" s="971">
        <v>1.5589549999999999E-2</v>
      </c>
      <c r="C19" s="971">
        <v>2.4740689999999997E-3</v>
      </c>
      <c r="D19" s="971">
        <v>0.120925644</v>
      </c>
      <c r="E19" s="971">
        <v>0.42958305899999999</v>
      </c>
      <c r="F19" s="971">
        <v>6.9319399999999989E-2</v>
      </c>
      <c r="G19" s="972">
        <v>0.13099390299999999</v>
      </c>
      <c r="H19" s="972">
        <v>9.6865099999999995E-4</v>
      </c>
      <c r="I19" s="972">
        <v>4.3157478999999999E-2</v>
      </c>
      <c r="J19" s="972">
        <v>1.027176E-2</v>
      </c>
      <c r="K19" s="972">
        <v>0.31411802299999997</v>
      </c>
      <c r="L19" s="972">
        <v>5.3765159850000002</v>
      </c>
      <c r="M19" s="972">
        <v>0.85885376300000005</v>
      </c>
      <c r="N19" s="972">
        <v>5.0949599999999999E-3</v>
      </c>
      <c r="O19" s="972">
        <v>6.1039999999999998E-5</v>
      </c>
      <c r="P19" s="972">
        <v>0.35116370299999999</v>
      </c>
      <c r="Q19" s="972">
        <v>0.82887812999999999</v>
      </c>
    </row>
    <row r="20" spans="1:17" ht="18" customHeight="1">
      <c r="A20" s="970" t="s">
        <v>4</v>
      </c>
      <c r="B20" s="973">
        <v>340.75770797799998</v>
      </c>
      <c r="C20" s="973">
        <v>286.93005584700001</v>
      </c>
      <c r="D20" s="973">
        <v>335.52056867900001</v>
      </c>
      <c r="E20" s="971">
        <v>445.73414086299999</v>
      </c>
      <c r="F20" s="971">
        <v>667.98003953699993</v>
      </c>
      <c r="G20" s="972">
        <v>781.70995056599997</v>
      </c>
      <c r="H20" s="972">
        <v>874.28847652600007</v>
      </c>
      <c r="I20" s="972">
        <v>1273.517408982</v>
      </c>
      <c r="J20" s="972">
        <v>1578.97889786</v>
      </c>
      <c r="K20" s="972">
        <v>2000.41949671</v>
      </c>
      <c r="L20" s="972">
        <v>1702.3989593650001</v>
      </c>
      <c r="M20" s="972">
        <v>1717.7406449349999</v>
      </c>
      <c r="N20" s="972">
        <v>937.05795150699998</v>
      </c>
      <c r="O20" s="972">
        <v>1229.3008565480002</v>
      </c>
      <c r="P20" s="972">
        <v>777.81687269700001</v>
      </c>
      <c r="Q20" s="972">
        <v>899.45192020500008</v>
      </c>
    </row>
    <row r="21" spans="1:17" ht="18" customHeight="1">
      <c r="A21" s="970" t="s">
        <v>3</v>
      </c>
      <c r="B21" s="971">
        <v>2.4277644000000001E-2</v>
      </c>
      <c r="C21" s="971">
        <v>0.42749520099999999</v>
      </c>
      <c r="D21" s="971">
        <v>6.0392311000000004E-2</v>
      </c>
      <c r="E21" s="971">
        <v>1.3707875190000001</v>
      </c>
      <c r="F21" s="971">
        <v>0.39508952399999997</v>
      </c>
      <c r="G21" s="972">
        <v>0.81681199500000001</v>
      </c>
      <c r="H21" s="972">
        <v>1.735397141</v>
      </c>
      <c r="I21" s="972">
        <v>3.3496018350000001</v>
      </c>
      <c r="J21" s="972">
        <v>5.0498434310000002</v>
      </c>
      <c r="K21" s="972">
        <v>5.4398992529999992</v>
      </c>
      <c r="L21" s="972">
        <v>4.483339934</v>
      </c>
      <c r="M21" s="972">
        <v>1.4201557549999999</v>
      </c>
      <c r="N21" s="972">
        <v>1.752734308</v>
      </c>
      <c r="O21" s="972">
        <v>1.4076214280000001</v>
      </c>
      <c r="P21" s="972">
        <v>30.862051962000002</v>
      </c>
      <c r="Q21" s="972">
        <v>0.56116629600000001</v>
      </c>
    </row>
    <row r="22" spans="1:17" s="295" customFormat="1" ht="18" customHeight="1">
      <c r="A22" s="970" t="s">
        <v>2084</v>
      </c>
      <c r="B22" s="971">
        <v>0.21734757099999999</v>
      </c>
      <c r="C22" s="971">
        <v>0.20779209400000001</v>
      </c>
      <c r="D22" s="971">
        <v>0.35974435999999999</v>
      </c>
      <c r="E22" s="971">
        <v>0.75786630899999996</v>
      </c>
      <c r="F22" s="971">
        <v>0.66569304099999993</v>
      </c>
      <c r="G22" s="972">
        <v>0.70810314200000002</v>
      </c>
      <c r="H22" s="972">
        <v>1.0074412669999999</v>
      </c>
      <c r="I22" s="972">
        <v>0.70812222800000002</v>
      </c>
      <c r="J22" s="972">
        <v>3.5942124089999998</v>
      </c>
      <c r="K22" s="972">
        <v>2.9403944260000001</v>
      </c>
      <c r="L22" s="972">
        <v>1.545460176</v>
      </c>
      <c r="M22" s="972">
        <v>1.242764502</v>
      </c>
      <c r="N22" s="972">
        <v>73.724838462999998</v>
      </c>
      <c r="O22" s="972">
        <v>6.2914300429999992</v>
      </c>
      <c r="P22" s="972">
        <v>1.8979210049999999</v>
      </c>
      <c r="Q22" s="972">
        <v>4.5503915289999997</v>
      </c>
    </row>
    <row r="23" spans="1:17" ht="18" customHeight="1">
      <c r="A23" s="970" t="s">
        <v>2</v>
      </c>
      <c r="B23" s="971">
        <v>1.2226033949999999</v>
      </c>
      <c r="C23" s="971">
        <v>1.0620293379999999</v>
      </c>
      <c r="D23" s="971">
        <v>2.5447916570000002</v>
      </c>
      <c r="E23" s="971">
        <v>6.3996855259999998</v>
      </c>
      <c r="F23" s="971">
        <v>9.6034151669999996</v>
      </c>
      <c r="G23" s="972">
        <v>15.951321611999999</v>
      </c>
      <c r="H23" s="972">
        <v>17.447149921999998</v>
      </c>
      <c r="I23" s="972">
        <v>34.746499995999997</v>
      </c>
      <c r="J23" s="972">
        <v>56.081212873999995</v>
      </c>
      <c r="K23" s="972">
        <v>62.401701100000004</v>
      </c>
      <c r="L23" s="972">
        <v>44.637724016</v>
      </c>
      <c r="M23" s="972">
        <v>45.843784870999997</v>
      </c>
      <c r="N23" s="972">
        <v>78.826871455000003</v>
      </c>
      <c r="O23" s="972">
        <v>115.16280487100001</v>
      </c>
      <c r="P23" s="972">
        <v>164.25997024200001</v>
      </c>
      <c r="Q23" s="972">
        <v>189.30141949700001</v>
      </c>
    </row>
    <row r="24" spans="1:17" ht="18" customHeight="1">
      <c r="A24" s="970" t="s">
        <v>50</v>
      </c>
      <c r="B24" s="971">
        <v>4.0930754059999996</v>
      </c>
      <c r="C24" s="971">
        <v>3.9942261910000001</v>
      </c>
      <c r="D24" s="971">
        <v>0.88830829599999994</v>
      </c>
      <c r="E24" s="971">
        <v>3.6811312940000001</v>
      </c>
      <c r="F24" s="971">
        <v>3.6086457889999997</v>
      </c>
      <c r="G24" s="972">
        <v>5.6211974179999995</v>
      </c>
      <c r="H24" s="972">
        <v>5.3749798880000004</v>
      </c>
      <c r="I24" s="972">
        <v>5.255650481</v>
      </c>
      <c r="J24" s="972">
        <v>7.4591535159999998</v>
      </c>
      <c r="K24" s="972">
        <v>10.966567196</v>
      </c>
      <c r="L24" s="972">
        <v>13.991134884999999</v>
      </c>
      <c r="M24" s="972">
        <v>15.096250212999999</v>
      </c>
      <c r="N24" s="972">
        <v>44.366152247000002</v>
      </c>
      <c r="O24" s="972">
        <v>48.545747416000005</v>
      </c>
      <c r="P24" s="972">
        <v>34.258807597000001</v>
      </c>
      <c r="Q24" s="972">
        <v>22.809750703999999</v>
      </c>
    </row>
    <row r="25" spans="1:17" ht="18" customHeight="1">
      <c r="A25" s="967"/>
      <c r="B25" s="971"/>
      <c r="C25" s="971"/>
      <c r="D25" s="971"/>
      <c r="E25" s="971"/>
      <c r="F25" s="971"/>
      <c r="G25" s="972"/>
      <c r="H25" s="972"/>
      <c r="I25" s="972"/>
      <c r="J25" s="972"/>
      <c r="K25" s="972"/>
      <c r="L25" s="972"/>
      <c r="M25" s="972"/>
      <c r="N25" s="972"/>
      <c r="O25" s="972"/>
      <c r="P25" s="972"/>
      <c r="Q25" s="972"/>
    </row>
    <row r="26" spans="1:17" ht="18" customHeight="1">
      <c r="A26" s="969" t="s">
        <v>2085</v>
      </c>
      <c r="B26" s="971"/>
      <c r="C26" s="971"/>
      <c r="D26" s="971"/>
      <c r="E26" s="971"/>
      <c r="F26" s="971"/>
      <c r="G26" s="972"/>
      <c r="H26" s="972"/>
      <c r="I26" s="972"/>
      <c r="J26" s="972"/>
      <c r="K26" s="972"/>
      <c r="L26" s="972"/>
      <c r="M26" s="972"/>
      <c r="N26" s="972"/>
      <c r="O26" s="972"/>
      <c r="P26" s="972"/>
      <c r="Q26" s="972"/>
    </row>
    <row r="27" spans="1:17" ht="18" customHeight="1">
      <c r="A27" s="970" t="s">
        <v>15</v>
      </c>
      <c r="B27" s="971">
        <v>2.035010679</v>
      </c>
      <c r="C27" s="971">
        <v>1.319635592</v>
      </c>
      <c r="D27" s="971">
        <v>2.531515695</v>
      </c>
      <c r="E27" s="971">
        <v>1.3878672409999999</v>
      </c>
      <c r="F27" s="971">
        <v>2.901004345</v>
      </c>
      <c r="G27" s="972">
        <v>3.9384697590000002</v>
      </c>
      <c r="H27" s="972">
        <v>1.4902795200000001</v>
      </c>
      <c r="I27" s="972">
        <v>2.8344067760000002</v>
      </c>
      <c r="J27" s="972">
        <v>5.2263344089999997</v>
      </c>
      <c r="K27" s="972">
        <v>8.5404209099999999</v>
      </c>
      <c r="L27" s="972">
        <v>5.2886519820000002</v>
      </c>
      <c r="M27" s="972">
        <v>7.6145046299999999</v>
      </c>
      <c r="N27" s="972">
        <v>3.888927507</v>
      </c>
      <c r="O27" s="972">
        <v>3.6125845759999997</v>
      </c>
      <c r="P27" s="972">
        <v>12.725492619000001</v>
      </c>
      <c r="Q27" s="972">
        <v>35.94005559</v>
      </c>
    </row>
    <row r="28" spans="1:17" ht="18" customHeight="1">
      <c r="A28" s="970" t="s">
        <v>14</v>
      </c>
      <c r="B28" s="971">
        <v>3.850009177</v>
      </c>
      <c r="C28" s="971">
        <v>2.2530593050000003</v>
      </c>
      <c r="D28" s="971">
        <v>2.0703815950000002</v>
      </c>
      <c r="E28" s="971">
        <v>4.6384462439999998</v>
      </c>
      <c r="F28" s="971">
        <v>6.3221861909999992</v>
      </c>
      <c r="G28" s="972">
        <v>7.7407634359999999</v>
      </c>
      <c r="H28" s="972">
        <v>6.7388059670000002</v>
      </c>
      <c r="I28" s="972">
        <v>10.612819791</v>
      </c>
      <c r="J28" s="972">
        <v>20.544151401999997</v>
      </c>
      <c r="K28" s="972">
        <v>38.070049034</v>
      </c>
      <c r="L28" s="972">
        <v>21.856585879000001</v>
      </c>
      <c r="M28" s="972">
        <v>32.287012693000001</v>
      </c>
      <c r="N28" s="972">
        <v>111.53728961200001</v>
      </c>
      <c r="O28" s="972">
        <v>200.62895279100002</v>
      </c>
      <c r="P28" s="972">
        <v>177.78516257300001</v>
      </c>
      <c r="Q28" s="972">
        <v>185.34596924200002</v>
      </c>
    </row>
    <row r="29" spans="1:17" ht="18" customHeight="1">
      <c r="A29" s="970" t="s">
        <v>2083</v>
      </c>
      <c r="B29" s="971">
        <v>0</v>
      </c>
      <c r="C29" s="971">
        <v>0</v>
      </c>
      <c r="D29" s="971">
        <v>0</v>
      </c>
      <c r="E29" s="971">
        <v>0.70284870700000002</v>
      </c>
      <c r="F29" s="971">
        <v>1.7473056000000001E-2</v>
      </c>
      <c r="G29" s="972">
        <v>7.1449027800000007</v>
      </c>
      <c r="H29" s="972">
        <v>0.66646564200000002</v>
      </c>
      <c r="I29" s="972">
        <v>9.9300211999999999E-2</v>
      </c>
      <c r="J29" s="972">
        <v>8.7048613629999991</v>
      </c>
      <c r="K29" s="972">
        <v>1.2396995669999999</v>
      </c>
      <c r="L29" s="972">
        <v>0.15240387700000002</v>
      </c>
      <c r="M29" s="972">
        <v>2.620096921</v>
      </c>
      <c r="N29" s="972">
        <v>1.4964905130000001</v>
      </c>
      <c r="O29" s="972">
        <v>20.160889584</v>
      </c>
      <c r="P29" s="972">
        <v>219.134044252</v>
      </c>
      <c r="Q29" s="972">
        <v>145.62586886299999</v>
      </c>
    </row>
    <row r="30" spans="1:17" ht="18" customHeight="1">
      <c r="A30" s="970" t="s">
        <v>12</v>
      </c>
      <c r="B30" s="971">
        <v>0</v>
      </c>
      <c r="C30" s="971">
        <v>1.8165100000000001E-4</v>
      </c>
      <c r="D30" s="971">
        <v>0</v>
      </c>
      <c r="E30" s="971">
        <v>1.9715809000000001E-2</v>
      </c>
      <c r="F30" s="971">
        <v>0.103511595</v>
      </c>
      <c r="G30" s="972">
        <v>2.0631555999999999E-2</v>
      </c>
      <c r="H30" s="972">
        <v>1.7550138E-2</v>
      </c>
      <c r="I30" s="972">
        <v>1.6163446000000001E-2</v>
      </c>
      <c r="J30" s="972">
        <v>1.1163235000000001E-2</v>
      </c>
      <c r="K30" s="972">
        <v>0.155878926</v>
      </c>
      <c r="L30" s="972">
        <v>9.0767847999999998E-2</v>
      </c>
      <c r="M30" s="972">
        <v>0.122715503</v>
      </c>
      <c r="N30" s="972">
        <v>9.905949E-2</v>
      </c>
      <c r="O30" s="972">
        <v>0.70570999300000004</v>
      </c>
      <c r="P30" s="972">
        <v>0.76523727500000005</v>
      </c>
      <c r="Q30" s="972">
        <v>0.8215308469999999</v>
      </c>
    </row>
    <row r="31" spans="1:17" ht="18" customHeight="1">
      <c r="A31" s="970" t="s">
        <v>11</v>
      </c>
      <c r="B31" s="971">
        <v>3.26829E-4</v>
      </c>
      <c r="C31" s="971">
        <v>7.8278000000000012E-5</v>
      </c>
      <c r="D31" s="971">
        <v>0</v>
      </c>
      <c r="E31" s="971">
        <v>5.5073999999999995E-5</v>
      </c>
      <c r="F31" s="971">
        <v>0</v>
      </c>
      <c r="G31" s="972">
        <v>2.0996383E-2</v>
      </c>
      <c r="H31" s="972">
        <v>2.1853266E-2</v>
      </c>
      <c r="I31" s="972">
        <v>0</v>
      </c>
      <c r="J31" s="972">
        <v>3.2634792000000003E-2</v>
      </c>
      <c r="K31" s="972">
        <v>0.7158385060000001</v>
      </c>
      <c r="L31" s="972">
        <v>7.2278360000000005E-3</v>
      </c>
      <c r="M31" s="972">
        <v>1.5294900000000002E-4</v>
      </c>
      <c r="N31" s="972">
        <v>0</v>
      </c>
      <c r="O31" s="972">
        <v>8.3806813999999993E-2</v>
      </c>
      <c r="P31" s="972">
        <v>0</v>
      </c>
      <c r="Q31" s="972">
        <v>5.8284600000000004E-4</v>
      </c>
    </row>
    <row r="32" spans="1:17" ht="18" customHeight="1">
      <c r="A32" s="970" t="s">
        <v>10</v>
      </c>
      <c r="B32" s="971">
        <v>8.0426539999999998E-3</v>
      </c>
      <c r="C32" s="971">
        <v>3.1158030999999999E-2</v>
      </c>
      <c r="D32" s="971">
        <v>0.10494316899999999</v>
      </c>
      <c r="E32" s="971">
        <v>0.19805857800000001</v>
      </c>
      <c r="F32" s="971">
        <v>1.004901367</v>
      </c>
      <c r="G32" s="972">
        <v>0.122457367</v>
      </c>
      <c r="H32" s="972">
        <v>1.1049332E-2</v>
      </c>
      <c r="I32" s="972">
        <v>4.9054720000000003E-2</v>
      </c>
      <c r="J32" s="972">
        <v>3.5122004999999998E-2</v>
      </c>
      <c r="K32" s="972">
        <v>1.5252316E-2</v>
      </c>
      <c r="L32" s="972">
        <v>6.3732513000000005E-2</v>
      </c>
      <c r="M32" s="972">
        <v>1.7600229999999998E-2</v>
      </c>
      <c r="N32" s="972">
        <v>6.4911513000000004E-2</v>
      </c>
      <c r="O32" s="972">
        <v>0.13195229800000002</v>
      </c>
      <c r="P32" s="972">
        <v>7.5291963000000003E-2</v>
      </c>
      <c r="Q32" s="972">
        <v>6.4524916000000002E-2</v>
      </c>
    </row>
    <row r="33" spans="1:17" ht="18" customHeight="1">
      <c r="A33" s="970" t="s">
        <v>2101</v>
      </c>
      <c r="B33" s="971">
        <v>0.34735842900000002</v>
      </c>
      <c r="C33" s="971">
        <v>3.2945802000000003E-2</v>
      </c>
      <c r="D33" s="971">
        <v>2.1416613000000001E-2</v>
      </c>
      <c r="E33" s="971">
        <v>0.37908736900000001</v>
      </c>
      <c r="F33" s="971">
        <v>0.18792834</v>
      </c>
      <c r="G33" s="972">
        <v>0.12747651200000001</v>
      </c>
      <c r="H33" s="972">
        <v>0.29657062699999998</v>
      </c>
      <c r="I33" s="972">
        <v>1.8619161370000001</v>
      </c>
      <c r="J33" s="972">
        <v>0.63414087899999994</v>
      </c>
      <c r="K33" s="972">
        <v>1.0922696789999999</v>
      </c>
      <c r="L33" s="972">
        <v>1.782049912</v>
      </c>
      <c r="M33" s="972">
        <v>3.8238636509999999</v>
      </c>
      <c r="N33" s="972">
        <v>4.8908445010000001</v>
      </c>
      <c r="O33" s="972">
        <v>3.836793219</v>
      </c>
      <c r="P33" s="972">
        <v>4.3364223530000006</v>
      </c>
      <c r="Q33" s="972">
        <v>3.0830069300000003</v>
      </c>
    </row>
    <row r="34" spans="1:17" ht="18" customHeight="1">
      <c r="A34" s="970" t="s">
        <v>7</v>
      </c>
      <c r="B34" s="971">
        <v>9.1378299999999996E-3</v>
      </c>
      <c r="C34" s="971">
        <v>7.3954747000000001E-2</v>
      </c>
      <c r="D34" s="971">
        <v>1.9314107E-2</v>
      </c>
      <c r="E34" s="971">
        <v>3.8077349999999996E-2</v>
      </c>
      <c r="F34" s="971">
        <v>0.41608499399999999</v>
      </c>
      <c r="G34" s="972">
        <v>0.109520487</v>
      </c>
      <c r="H34" s="972">
        <v>6.4975783999999995E-2</v>
      </c>
      <c r="I34" s="972">
        <v>2.8022705000000002E-2</v>
      </c>
      <c r="J34" s="972">
        <v>1.8464563999999999E-2</v>
      </c>
      <c r="K34" s="972">
        <v>4.0408548000000002E-2</v>
      </c>
      <c r="L34" s="972">
        <v>0.96885679799999991</v>
      </c>
      <c r="M34" s="972">
        <v>1.9184390579999999</v>
      </c>
      <c r="N34" s="972">
        <v>33.459366353</v>
      </c>
      <c r="O34" s="972">
        <v>2.3989247420000002</v>
      </c>
      <c r="P34" s="972">
        <v>0.53270465800000011</v>
      </c>
      <c r="Q34" s="972">
        <v>55.966330194000001</v>
      </c>
    </row>
    <row r="35" spans="1:17" ht="18" customHeight="1">
      <c r="A35" s="970" t="s">
        <v>5</v>
      </c>
      <c r="B35" s="971">
        <v>3.3989879999999999E-3</v>
      </c>
      <c r="C35" s="971">
        <v>2.2186076000000002E-2</v>
      </c>
      <c r="D35" s="971">
        <v>3.7327390000000001E-3</v>
      </c>
      <c r="E35" s="971">
        <v>2.7692136999999999E-2</v>
      </c>
      <c r="F35" s="971">
        <v>1.4958468000000001E-2</v>
      </c>
      <c r="G35" s="972">
        <v>8.4671810000000007E-3</v>
      </c>
      <c r="H35" s="972">
        <v>1.2916966E-2</v>
      </c>
      <c r="I35" s="972">
        <v>2.6706799999999999E-3</v>
      </c>
      <c r="J35" s="972">
        <v>1.2412129999999999E-3</v>
      </c>
      <c r="K35" s="972">
        <v>0</v>
      </c>
      <c r="L35" s="972">
        <v>1.989637E-2</v>
      </c>
      <c r="M35" s="972">
        <v>2.0001160000000001E-3</v>
      </c>
      <c r="N35" s="972">
        <v>8.2343088000000009E-2</v>
      </c>
      <c r="O35" s="972">
        <v>0</v>
      </c>
      <c r="P35" s="972">
        <v>1.0113979999999999E-3</v>
      </c>
      <c r="Q35" s="972">
        <v>0.43324748899999999</v>
      </c>
    </row>
    <row r="36" spans="1:17" ht="18" customHeight="1">
      <c r="A36" s="970" t="s">
        <v>4</v>
      </c>
      <c r="B36" s="971">
        <v>1228.1212665510002</v>
      </c>
      <c r="C36" s="971">
        <v>1074.020449908</v>
      </c>
      <c r="D36" s="971">
        <v>978.5699795060001</v>
      </c>
      <c r="E36" s="971">
        <v>1811.5827079600001</v>
      </c>
      <c r="F36" s="971">
        <v>2143.2237421949999</v>
      </c>
      <c r="G36" s="972">
        <v>2178.8869776830002</v>
      </c>
      <c r="H36" s="972">
        <v>2482.8231306110001</v>
      </c>
      <c r="I36" s="972">
        <v>3426.5377264260001</v>
      </c>
      <c r="J36" s="972">
        <v>3502.0064098620001</v>
      </c>
      <c r="K36" s="972">
        <v>4456.5067299689999</v>
      </c>
      <c r="L36" s="972">
        <v>4635.6722918819996</v>
      </c>
      <c r="M36" s="972">
        <v>5052.4661614460001</v>
      </c>
      <c r="N36" s="972">
        <v>5103.5830786829993</v>
      </c>
      <c r="O36" s="972">
        <v>4689.0855052559991</v>
      </c>
      <c r="P36" s="972">
        <v>4774.8972347919998</v>
      </c>
      <c r="Q36" s="972">
        <v>4943.0306386929997</v>
      </c>
    </row>
    <row r="37" spans="1:17" ht="18" customHeight="1">
      <c r="A37" s="970" t="s">
        <v>3</v>
      </c>
      <c r="B37" s="971">
        <v>0.54363112499999999</v>
      </c>
      <c r="C37" s="971">
        <v>3.0981024000000003E-2</v>
      </c>
      <c r="D37" s="971">
        <v>2.7891283999999999E-2</v>
      </c>
      <c r="E37" s="971">
        <v>1.9672995519999998</v>
      </c>
      <c r="F37" s="971">
        <v>7.4280918600000003</v>
      </c>
      <c r="G37" s="972">
        <v>3.0733943679999998</v>
      </c>
      <c r="H37" s="972">
        <v>5.6938150480000003</v>
      </c>
      <c r="I37" s="972">
        <v>9.8225323230000008</v>
      </c>
      <c r="J37" s="972">
        <v>10.106311760000001</v>
      </c>
      <c r="K37" s="972">
        <v>15.409132290999999</v>
      </c>
      <c r="L37" s="972">
        <v>16.286459217000001</v>
      </c>
      <c r="M37" s="972">
        <v>19.874368065999999</v>
      </c>
      <c r="N37" s="972">
        <v>19.927961414999999</v>
      </c>
      <c r="O37" s="972">
        <v>17.416672506000001</v>
      </c>
      <c r="P37" s="972">
        <v>24.209469671000001</v>
      </c>
      <c r="Q37" s="972">
        <v>20.210398922</v>
      </c>
    </row>
    <row r="38" spans="1:17" ht="18" customHeight="1">
      <c r="A38" s="970" t="s">
        <v>2084</v>
      </c>
      <c r="B38" s="971">
        <v>0.156899915</v>
      </c>
      <c r="C38" s="971">
        <v>1.9367989000000002E-2</v>
      </c>
      <c r="D38" s="971">
        <v>9.5607432000000006E-2</v>
      </c>
      <c r="E38" s="971">
        <v>4.1488497999999999E-2</v>
      </c>
      <c r="F38" s="971">
        <v>0.11796933</v>
      </c>
      <c r="G38" s="972">
        <v>0.31998026699999998</v>
      </c>
      <c r="H38" s="972">
        <v>0.268490962</v>
      </c>
      <c r="I38" s="972">
        <v>0.278326034</v>
      </c>
      <c r="J38" s="972">
        <v>0.13821101699999999</v>
      </c>
      <c r="K38" s="972">
        <v>1.7070558</v>
      </c>
      <c r="L38" s="972">
        <v>0.459052978</v>
      </c>
      <c r="M38" s="972">
        <v>0.42980934999999998</v>
      </c>
      <c r="N38" s="972">
        <v>52.949359180000002</v>
      </c>
      <c r="O38" s="972">
        <v>59.345949531000002</v>
      </c>
      <c r="P38" s="972">
        <v>37.182673235000003</v>
      </c>
      <c r="Q38" s="972">
        <v>0.53039771299999994</v>
      </c>
    </row>
    <row r="39" spans="1:17" ht="18" customHeight="1">
      <c r="A39" s="970" t="s">
        <v>2</v>
      </c>
      <c r="B39" s="971">
        <v>1.4923129559999999</v>
      </c>
      <c r="C39" s="971">
        <v>2.9594902999999999E-2</v>
      </c>
      <c r="D39" s="971">
        <v>0.54747547600000002</v>
      </c>
      <c r="E39" s="971">
        <v>2.779133302</v>
      </c>
      <c r="F39" s="971">
        <v>1.2180587970000001</v>
      </c>
      <c r="G39" s="972">
        <v>11.287746292</v>
      </c>
      <c r="H39" s="972">
        <v>9.6608967809999999</v>
      </c>
      <c r="I39" s="972">
        <v>19.093346455999999</v>
      </c>
      <c r="J39" s="972">
        <v>15.980936413</v>
      </c>
      <c r="K39" s="972">
        <v>6.6031466590000001</v>
      </c>
      <c r="L39" s="972">
        <v>10.457445221</v>
      </c>
      <c r="M39" s="972">
        <v>12.614953205000001</v>
      </c>
      <c r="N39" s="972">
        <v>115.008156408</v>
      </c>
      <c r="O39" s="972">
        <v>161.930903669</v>
      </c>
      <c r="P39" s="972">
        <v>48.847156983999994</v>
      </c>
      <c r="Q39" s="972">
        <v>159.03183640999998</v>
      </c>
    </row>
    <row r="40" spans="1:17" ht="18" customHeight="1">
      <c r="A40" s="970" t="s">
        <v>50</v>
      </c>
      <c r="B40" s="971">
        <v>3.392195574</v>
      </c>
      <c r="C40" s="971">
        <v>5.2355211560000008</v>
      </c>
      <c r="D40" s="971">
        <v>6.1224257350000002</v>
      </c>
      <c r="E40" s="971">
        <v>26.771516431999999</v>
      </c>
      <c r="F40" s="971">
        <v>17.227018451000003</v>
      </c>
      <c r="G40" s="972">
        <v>19.642827989999997</v>
      </c>
      <c r="H40" s="972">
        <v>17.682166603999999</v>
      </c>
      <c r="I40" s="972">
        <v>22.657539852999999</v>
      </c>
      <c r="J40" s="972">
        <v>31.984886412000002</v>
      </c>
      <c r="K40" s="972">
        <v>6.4292813180000001</v>
      </c>
      <c r="L40" s="972">
        <v>2.7083421589999999</v>
      </c>
      <c r="M40" s="972">
        <v>2.5261434039999999</v>
      </c>
      <c r="N40" s="972">
        <v>5.6667698309999999</v>
      </c>
      <c r="O40" s="972">
        <v>2.3426222729999999</v>
      </c>
      <c r="P40" s="972">
        <v>4.6629034269999998</v>
      </c>
      <c r="Q40" s="972">
        <v>4.0422082790000005</v>
      </c>
    </row>
    <row r="42" spans="1:17" ht="18" customHeight="1">
      <c r="A42" s="289" t="s">
        <v>1981</v>
      </c>
    </row>
  </sheetData>
  <hyperlinks>
    <hyperlink ref="S5" location="'Content Page'!A1" display="Back to Content Page"/>
  </hyperlinks>
  <pageMargins left="0.7" right="0.7" top="0.75" bottom="0.75" header="0.3" footer="0.3"/>
  <pageSetup orientation="landscape" r:id="rId1"/>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2"/>
  <sheetViews>
    <sheetView zoomScale="86" zoomScaleNormal="86" workbookViewId="0">
      <selection activeCell="A9" sqref="A9"/>
    </sheetView>
  </sheetViews>
  <sheetFormatPr defaultColWidth="9.1796875" defaultRowHeight="18" customHeight="1"/>
  <cols>
    <col min="1" max="1" width="36.54296875" style="289" customWidth="1"/>
    <col min="2" max="17" width="11.7265625" style="289" customWidth="1"/>
    <col min="18" max="18" width="4.1796875" style="289" customWidth="1"/>
    <col min="19" max="19" width="15.1796875" style="289" customWidth="1"/>
    <col min="20" max="20" width="20.26953125" style="289" customWidth="1"/>
    <col min="21" max="21" width="21.81640625" style="289" customWidth="1"/>
    <col min="22" max="22" width="21.1796875" style="289" customWidth="1"/>
    <col min="23" max="16384" width="9.1796875" style="289"/>
  </cols>
  <sheetData>
    <row r="1" spans="1:19" ht="18" customHeight="1">
      <c r="A1" s="136" t="s">
        <v>2102</v>
      </c>
      <c r="B1" s="132"/>
      <c r="C1" s="132"/>
      <c r="D1" s="132"/>
      <c r="E1" s="132"/>
      <c r="F1" s="132"/>
      <c r="G1" s="132"/>
      <c r="H1" s="132"/>
      <c r="I1" s="132"/>
      <c r="J1" s="132"/>
      <c r="K1" s="132"/>
      <c r="L1" s="132"/>
      <c r="M1" s="132"/>
      <c r="N1" s="132"/>
      <c r="O1" s="132"/>
      <c r="P1" s="132"/>
      <c r="Q1" s="132"/>
    </row>
    <row r="2" spans="1:19" ht="18" customHeight="1">
      <c r="A2" s="965" t="s">
        <v>2075</v>
      </c>
      <c r="B2" s="966">
        <v>2000</v>
      </c>
      <c r="C2" s="966">
        <v>2001</v>
      </c>
      <c r="D2" s="966">
        <v>2002</v>
      </c>
      <c r="E2" s="966">
        <v>2003</v>
      </c>
      <c r="F2" s="966">
        <v>2004</v>
      </c>
      <c r="G2" s="966">
        <v>2005</v>
      </c>
      <c r="H2" s="966">
        <v>2006</v>
      </c>
      <c r="I2" s="966">
        <v>2007</v>
      </c>
      <c r="J2" s="966">
        <v>2008</v>
      </c>
      <c r="K2" s="966">
        <v>2009</v>
      </c>
      <c r="L2" s="966">
        <v>2010</v>
      </c>
      <c r="M2" s="966">
        <v>2011</v>
      </c>
      <c r="N2" s="966">
        <v>2012</v>
      </c>
      <c r="O2" s="966">
        <v>2013</v>
      </c>
      <c r="P2" s="966">
        <v>2014</v>
      </c>
      <c r="Q2" s="966">
        <v>2015</v>
      </c>
    </row>
    <row r="3" spans="1:19" ht="18" customHeight="1">
      <c r="A3" s="967" t="s">
        <v>2076</v>
      </c>
      <c r="B3" s="565">
        <v>193.96440600001</v>
      </c>
      <c r="C3" s="565">
        <v>152.32694216040829</v>
      </c>
      <c r="D3" s="565">
        <v>174.45704823999543</v>
      </c>
      <c r="E3" s="565">
        <v>211.37175161895101</v>
      </c>
      <c r="F3" s="565">
        <v>199.10545454545456</v>
      </c>
      <c r="G3" s="565">
        <v>211.76054545454545</v>
      </c>
      <c r="H3" s="565">
        <v>214.83223140574685</v>
      </c>
      <c r="I3" s="565">
        <v>200.79194114851302</v>
      </c>
      <c r="J3" s="565">
        <v>231.70301900544752</v>
      </c>
      <c r="K3" s="565">
        <v>237.28232590062436</v>
      </c>
      <c r="L3" s="565">
        <v>219.92054134583444</v>
      </c>
      <c r="M3" s="565">
        <v>264.04773127583985</v>
      </c>
      <c r="N3" s="565">
        <v>271.31350364963504</v>
      </c>
      <c r="O3" s="968">
        <v>373.63087487663483</v>
      </c>
      <c r="P3" s="565">
        <v>336.35567370047124</v>
      </c>
      <c r="Q3" s="565">
        <v>242.38519049446489</v>
      </c>
    </row>
    <row r="4" spans="1:19" ht="18" customHeight="1">
      <c r="A4" s="967" t="s">
        <v>2077</v>
      </c>
      <c r="B4" s="565">
        <v>266.13436799959015</v>
      </c>
      <c r="C4" s="565">
        <v>473.85094686463765</v>
      </c>
      <c r="D4" s="565">
        <v>418.14738450102953</v>
      </c>
      <c r="E4" s="565">
        <v>412.98543721675202</v>
      </c>
      <c r="F4" s="565">
        <v>496.68770527272721</v>
      </c>
      <c r="G4" s="565">
        <v>674.94581818181825</v>
      </c>
      <c r="H4" s="565">
        <v>752.00440198852414</v>
      </c>
      <c r="I4" s="565">
        <v>854.20431778187344</v>
      </c>
      <c r="J4" s="565">
        <v>887.98234485200953</v>
      </c>
      <c r="K4" s="565">
        <v>782.93332066843436</v>
      </c>
      <c r="L4" s="565">
        <v>990.24551429113365</v>
      </c>
      <c r="M4" s="565">
        <v>1006.14474241468</v>
      </c>
      <c r="N4" s="565">
        <v>1019.8936496350366</v>
      </c>
      <c r="O4" s="565">
        <v>1078.117634374715</v>
      </c>
      <c r="P4" s="565">
        <v>1145.1627498490516</v>
      </c>
      <c r="Q4" s="565">
        <v>973.86311045830166</v>
      </c>
      <c r="S4" s="287"/>
    </row>
    <row r="5" spans="1:19" ht="18" customHeight="1">
      <c r="A5" s="967" t="s">
        <v>2078</v>
      </c>
      <c r="B5" s="565">
        <v>6.029955000030002</v>
      </c>
      <c r="C5" s="565">
        <v>5.5153643154945886</v>
      </c>
      <c r="D5" s="565">
        <v>3.2740054544552755</v>
      </c>
      <c r="E5" s="565">
        <v>0.92439834559052514</v>
      </c>
      <c r="F5" s="565">
        <v>1.1248572727272728</v>
      </c>
      <c r="G5" s="565">
        <v>2.8410032727272725</v>
      </c>
      <c r="H5" s="565">
        <v>0.65284266444412009</v>
      </c>
      <c r="I5" s="565">
        <v>1.4119159452056553</v>
      </c>
      <c r="J5" s="565">
        <v>1.9607645872746602</v>
      </c>
      <c r="K5" s="565">
        <v>4.3050793574655888</v>
      </c>
      <c r="L5" s="565">
        <v>1.8017271056046744</v>
      </c>
      <c r="M5" s="565">
        <v>0.68176559942323989</v>
      </c>
      <c r="N5" s="565">
        <v>3.6717366584671538</v>
      </c>
      <c r="O5" s="968">
        <v>4.1407322438928249</v>
      </c>
      <c r="P5" s="565">
        <v>2.3730478090465552</v>
      </c>
      <c r="Q5" s="565">
        <v>1.1797094200000002</v>
      </c>
      <c r="S5" s="945" t="s">
        <v>13</v>
      </c>
    </row>
    <row r="6" spans="1:19" ht="18" customHeight="1">
      <c r="A6" s="967" t="s">
        <v>2079</v>
      </c>
      <c r="B6" s="577">
        <v>45.936429999570024</v>
      </c>
      <c r="C6" s="577">
        <v>32.580182017000006</v>
      </c>
      <c r="D6" s="577">
        <v>51.265089996999997</v>
      </c>
      <c r="E6" s="577">
        <v>44.011864970000005</v>
      </c>
      <c r="F6" s="577">
        <v>53.911826999999995</v>
      </c>
      <c r="G6" s="577">
        <v>47.346096999999993</v>
      </c>
      <c r="H6" s="577">
        <v>57.786039410000008</v>
      </c>
      <c r="I6" s="565">
        <v>62.639824020000006</v>
      </c>
      <c r="J6" s="565">
        <v>78.955428600000019</v>
      </c>
      <c r="K6" s="565">
        <v>91.908005329999995</v>
      </c>
      <c r="L6" s="565">
        <v>88.666374630000007</v>
      </c>
      <c r="M6" s="565">
        <v>94.051132549999991</v>
      </c>
      <c r="N6" s="565">
        <v>74.547563090000025</v>
      </c>
      <c r="O6" s="565">
        <v>64.813268500000007</v>
      </c>
      <c r="P6" s="565">
        <v>69.159322709999998</v>
      </c>
      <c r="Q6" s="565">
        <v>120.95069943</v>
      </c>
      <c r="S6" s="287"/>
    </row>
    <row r="7" spans="1:19" ht="18" customHeight="1">
      <c r="A7" s="967" t="s">
        <v>2080</v>
      </c>
      <c r="B7" s="565">
        <v>187.93445099997999</v>
      </c>
      <c r="C7" s="565">
        <v>146.8115778449137</v>
      </c>
      <c r="D7" s="565">
        <v>171.18304278554015</v>
      </c>
      <c r="E7" s="565">
        <v>210.44735327336048</v>
      </c>
      <c r="F7" s="565">
        <v>197.98059727272729</v>
      </c>
      <c r="G7" s="565">
        <v>208.91954218181817</v>
      </c>
      <c r="H7" s="565">
        <v>214.17938874130274</v>
      </c>
      <c r="I7" s="565">
        <v>199.38002520330735</v>
      </c>
      <c r="J7" s="565">
        <v>229.74225441817285</v>
      </c>
      <c r="K7" s="565">
        <v>232.97724654315877</v>
      </c>
      <c r="L7" s="565">
        <v>218.11881424022977</v>
      </c>
      <c r="M7" s="565">
        <v>263.36596567641664</v>
      </c>
      <c r="N7" s="565">
        <v>267.64176699116786</v>
      </c>
      <c r="O7" s="565">
        <v>369.49014263274199</v>
      </c>
      <c r="P7" s="565">
        <v>333.98262589142468</v>
      </c>
      <c r="Q7" s="565">
        <v>241.2054810744649</v>
      </c>
    </row>
    <row r="8" spans="1:19" ht="18" customHeight="1">
      <c r="A8" s="967" t="s">
        <v>2081</v>
      </c>
      <c r="B8" s="565">
        <v>220.19793800002014</v>
      </c>
      <c r="C8" s="565">
        <v>441.27076484763762</v>
      </c>
      <c r="D8" s="565">
        <v>366.88229450402952</v>
      </c>
      <c r="E8" s="565">
        <v>368.97357224675204</v>
      </c>
      <c r="F8" s="565">
        <v>442.7758782727272</v>
      </c>
      <c r="G8" s="565">
        <v>627.59972118181827</v>
      </c>
      <c r="H8" s="565">
        <v>694.21836257852408</v>
      </c>
      <c r="I8" s="565">
        <v>791.56449376187345</v>
      </c>
      <c r="J8" s="565">
        <v>809.02691625200953</v>
      </c>
      <c r="K8" s="565">
        <v>691.02531533843432</v>
      </c>
      <c r="L8" s="565">
        <v>901.57913966113369</v>
      </c>
      <c r="M8" s="565">
        <v>912.09360986467993</v>
      </c>
      <c r="N8" s="565">
        <v>945.34608654503654</v>
      </c>
      <c r="O8" s="565">
        <v>1013.3043658747149</v>
      </c>
      <c r="P8" s="565">
        <v>1076.0034271390516</v>
      </c>
      <c r="Q8" s="565">
        <v>852.91241102830168</v>
      </c>
    </row>
    <row r="9" spans="1:19" ht="18" customHeight="1">
      <c r="A9" s="967"/>
      <c r="B9" s="564"/>
      <c r="C9" s="564"/>
      <c r="D9" s="564"/>
      <c r="E9" s="564"/>
      <c r="F9" s="564"/>
      <c r="G9" s="564"/>
      <c r="H9" s="564"/>
      <c r="I9" s="564"/>
      <c r="J9" s="564"/>
      <c r="K9" s="564"/>
      <c r="L9" s="564"/>
      <c r="M9" s="564"/>
      <c r="N9" s="564"/>
      <c r="O9" s="564"/>
      <c r="P9" s="564"/>
      <c r="Q9" s="564"/>
    </row>
    <row r="10" spans="1:19" ht="18" customHeight="1">
      <c r="A10" s="969" t="s">
        <v>2082</v>
      </c>
      <c r="B10" s="897"/>
      <c r="C10" s="897"/>
      <c r="D10" s="897"/>
      <c r="E10" s="897"/>
      <c r="F10" s="897"/>
      <c r="G10" s="564"/>
      <c r="H10" s="564"/>
      <c r="I10" s="564"/>
      <c r="J10" s="564"/>
      <c r="K10" s="564"/>
      <c r="L10" s="564"/>
      <c r="M10" s="564"/>
      <c r="N10" s="564"/>
      <c r="O10" s="564"/>
      <c r="P10" s="564"/>
      <c r="Q10" s="564"/>
    </row>
    <row r="11" spans="1:19" ht="18" customHeight="1">
      <c r="A11" s="970" t="s">
        <v>15</v>
      </c>
      <c r="B11" s="975" t="s">
        <v>8</v>
      </c>
      <c r="C11" s="971">
        <v>0</v>
      </c>
      <c r="D11" s="971">
        <v>0</v>
      </c>
      <c r="E11" s="971">
        <v>0</v>
      </c>
      <c r="F11" s="971">
        <v>0</v>
      </c>
      <c r="G11" s="972">
        <v>4.4027272727272726E-3</v>
      </c>
      <c r="H11" s="972">
        <v>0</v>
      </c>
      <c r="I11" s="972">
        <v>0</v>
      </c>
      <c r="J11" s="972">
        <v>0</v>
      </c>
      <c r="K11" s="972">
        <v>0</v>
      </c>
      <c r="L11" s="972">
        <v>0</v>
      </c>
      <c r="M11" s="972">
        <v>0</v>
      </c>
      <c r="N11" s="972">
        <v>0</v>
      </c>
      <c r="O11" s="972">
        <v>0</v>
      </c>
      <c r="P11" s="972">
        <v>0</v>
      </c>
      <c r="Q11" s="972">
        <v>0</v>
      </c>
    </row>
    <row r="12" spans="1:19" ht="18" customHeight="1">
      <c r="A12" s="970" t="s">
        <v>14</v>
      </c>
      <c r="B12" s="975" t="s">
        <v>8</v>
      </c>
      <c r="C12" s="971">
        <v>0</v>
      </c>
      <c r="D12" s="971">
        <v>0</v>
      </c>
      <c r="E12" s="971">
        <v>0</v>
      </c>
      <c r="F12" s="971">
        <v>0</v>
      </c>
      <c r="G12" s="972">
        <v>0</v>
      </c>
      <c r="H12" s="972">
        <v>0</v>
      </c>
      <c r="I12" s="972">
        <v>0</v>
      </c>
      <c r="J12" s="972">
        <v>0</v>
      </c>
      <c r="K12" s="972">
        <v>0</v>
      </c>
      <c r="L12" s="972">
        <v>0</v>
      </c>
      <c r="M12" s="972">
        <v>0</v>
      </c>
      <c r="N12" s="972">
        <v>0</v>
      </c>
      <c r="O12" s="972">
        <v>0</v>
      </c>
      <c r="P12" s="972">
        <v>0</v>
      </c>
      <c r="Q12" s="972">
        <v>0</v>
      </c>
    </row>
    <row r="13" spans="1:19" ht="18" customHeight="1">
      <c r="A13" s="970" t="s">
        <v>2083</v>
      </c>
      <c r="B13" s="975" t="s">
        <v>8</v>
      </c>
      <c r="C13" s="971">
        <v>0</v>
      </c>
      <c r="D13" s="971">
        <v>0</v>
      </c>
      <c r="E13" s="971">
        <v>0</v>
      </c>
      <c r="F13" s="971">
        <v>0</v>
      </c>
      <c r="G13" s="972">
        <v>0</v>
      </c>
      <c r="H13" s="972">
        <v>0</v>
      </c>
      <c r="I13" s="972">
        <v>0</v>
      </c>
      <c r="J13" s="972">
        <v>0</v>
      </c>
      <c r="K13" s="972">
        <v>0</v>
      </c>
      <c r="L13" s="972">
        <v>0</v>
      </c>
      <c r="M13" s="972">
        <v>0</v>
      </c>
      <c r="N13" s="972">
        <v>0</v>
      </c>
      <c r="O13" s="972">
        <v>0</v>
      </c>
      <c r="P13" s="972">
        <v>0</v>
      </c>
      <c r="Q13" s="972">
        <v>0</v>
      </c>
    </row>
    <row r="14" spans="1:19" ht="18" customHeight="1">
      <c r="A14" s="970" t="s">
        <v>12</v>
      </c>
      <c r="B14" s="975" t="s">
        <v>8</v>
      </c>
      <c r="C14" s="971">
        <v>0</v>
      </c>
      <c r="D14" s="971">
        <v>0</v>
      </c>
      <c r="E14" s="971">
        <v>0</v>
      </c>
      <c r="F14" s="971">
        <v>0</v>
      </c>
      <c r="G14" s="972">
        <v>0</v>
      </c>
      <c r="H14" s="972">
        <v>0</v>
      </c>
      <c r="I14" s="972">
        <v>0</v>
      </c>
      <c r="J14" s="972">
        <v>0</v>
      </c>
      <c r="K14" s="972">
        <v>0</v>
      </c>
      <c r="L14" s="972">
        <v>0</v>
      </c>
      <c r="M14" s="972">
        <v>0</v>
      </c>
      <c r="N14" s="972">
        <v>0</v>
      </c>
      <c r="O14" s="972">
        <v>0</v>
      </c>
      <c r="P14" s="972">
        <v>0</v>
      </c>
      <c r="Q14" s="972">
        <v>0</v>
      </c>
    </row>
    <row r="15" spans="1:19" ht="18" customHeight="1">
      <c r="A15" s="970" t="s">
        <v>11</v>
      </c>
      <c r="B15" s="975" t="s">
        <v>8</v>
      </c>
      <c r="C15" s="971">
        <v>3.5133379329005661</v>
      </c>
      <c r="D15" s="971">
        <v>2.616437168983281</v>
      </c>
      <c r="E15" s="971">
        <v>0.14305730227542063</v>
      </c>
      <c r="F15" s="971">
        <v>0.12689581818181817</v>
      </c>
      <c r="G15" s="972">
        <v>1.0885183636363638</v>
      </c>
      <c r="H15" s="972">
        <v>-7.5459331086566994E-3</v>
      </c>
      <c r="I15" s="972">
        <v>0.51422285637546117</v>
      </c>
      <c r="J15" s="972">
        <v>0.76380069805125461</v>
      </c>
      <c r="K15" s="972">
        <v>2.1931240108239223</v>
      </c>
      <c r="L15" s="972">
        <v>0.62506884219558889</v>
      </c>
      <c r="M15" s="972">
        <v>7.1570961854426685E-2</v>
      </c>
      <c r="N15" s="972">
        <v>2.9456475365693433</v>
      </c>
      <c r="O15" s="972">
        <v>3.3401900989516253</v>
      </c>
      <c r="P15" s="972">
        <v>2.2126674025444024</v>
      </c>
      <c r="Q15" s="972">
        <v>0.74088953291512927</v>
      </c>
    </row>
    <row r="16" spans="1:19" ht="18" customHeight="1">
      <c r="A16" s="970" t="s">
        <v>10</v>
      </c>
      <c r="B16" s="975" t="s">
        <v>8</v>
      </c>
      <c r="C16" s="971">
        <v>0</v>
      </c>
      <c r="D16" s="971">
        <v>0</v>
      </c>
      <c r="E16" s="971">
        <v>0</v>
      </c>
      <c r="F16" s="971">
        <v>0</v>
      </c>
      <c r="G16" s="972">
        <v>0</v>
      </c>
      <c r="H16" s="972">
        <v>0</v>
      </c>
      <c r="I16" s="972">
        <v>0</v>
      </c>
      <c r="J16" s="972">
        <v>0</v>
      </c>
      <c r="K16" s="972">
        <v>0</v>
      </c>
      <c r="L16" s="972">
        <v>0</v>
      </c>
      <c r="M16" s="972">
        <v>0</v>
      </c>
      <c r="N16" s="972">
        <v>0</v>
      </c>
      <c r="O16" s="972">
        <v>0</v>
      </c>
      <c r="P16" s="972">
        <v>0</v>
      </c>
      <c r="Q16" s="972">
        <v>0</v>
      </c>
    </row>
    <row r="17" spans="1:17" ht="18" customHeight="1">
      <c r="A17" s="970" t="s">
        <v>9</v>
      </c>
      <c r="B17" s="975" t="s">
        <v>8</v>
      </c>
      <c r="C17" s="971">
        <v>9.7266142408507311E-2</v>
      </c>
      <c r="D17" s="971">
        <v>0.1154859288092312</v>
      </c>
      <c r="E17" s="971">
        <v>0.19949400097221481</v>
      </c>
      <c r="F17" s="971">
        <v>0.28576963636363634</v>
      </c>
      <c r="G17" s="972">
        <v>0.3345269090909091</v>
      </c>
      <c r="H17" s="972">
        <v>0.39015140895102796</v>
      </c>
      <c r="I17" s="972">
        <v>0.37732662632234026</v>
      </c>
      <c r="J17" s="972">
        <v>0.47785545101458399</v>
      </c>
      <c r="K17" s="972">
        <v>0.63212969441679934</v>
      </c>
      <c r="L17" s="972">
        <v>0.43519408880727822</v>
      </c>
      <c r="M17" s="972">
        <v>0.42172740145493542</v>
      </c>
      <c r="N17" s="972">
        <v>0.7063881116788322</v>
      </c>
      <c r="O17" s="972">
        <v>0.62157114715555184</v>
      </c>
      <c r="P17" s="972">
        <v>0.13190091117959332</v>
      </c>
      <c r="Q17" s="972">
        <v>0.24253776752767528</v>
      </c>
    </row>
    <row r="18" spans="1:17" ht="18" customHeight="1">
      <c r="A18" s="970" t="s">
        <v>7</v>
      </c>
      <c r="B18" s="975" t="s">
        <v>8</v>
      </c>
      <c r="C18" s="971">
        <v>0</v>
      </c>
      <c r="D18" s="971">
        <v>0.12615131779456043</v>
      </c>
      <c r="E18" s="971">
        <v>0</v>
      </c>
      <c r="F18" s="971">
        <v>0</v>
      </c>
      <c r="G18" s="972">
        <v>0</v>
      </c>
      <c r="H18" s="972">
        <v>0</v>
      </c>
      <c r="I18" s="972">
        <v>0</v>
      </c>
      <c r="J18" s="972">
        <v>0</v>
      </c>
      <c r="K18" s="972">
        <v>0</v>
      </c>
      <c r="L18" s="972">
        <v>0</v>
      </c>
      <c r="M18" s="972">
        <v>2.3474503060808075E-3</v>
      </c>
      <c r="N18" s="972">
        <v>0</v>
      </c>
      <c r="O18" s="972">
        <v>4.1467278170795422E-4</v>
      </c>
      <c r="P18" s="972">
        <v>0</v>
      </c>
      <c r="Q18" s="972">
        <v>0</v>
      </c>
    </row>
    <row r="19" spans="1:17" ht="18" customHeight="1">
      <c r="A19" s="970" t="s">
        <v>32</v>
      </c>
      <c r="B19" s="975" t="s">
        <v>8</v>
      </c>
      <c r="C19" s="971">
        <v>0</v>
      </c>
      <c r="D19" s="971">
        <v>0</v>
      </c>
      <c r="E19" s="971">
        <v>0</v>
      </c>
      <c r="F19" s="971">
        <v>0</v>
      </c>
      <c r="G19" s="972">
        <v>0</v>
      </c>
      <c r="H19" s="972">
        <v>0</v>
      </c>
      <c r="I19" s="972">
        <v>0</v>
      </c>
      <c r="J19" s="972">
        <v>0</v>
      </c>
      <c r="K19" s="972">
        <v>0</v>
      </c>
      <c r="L19" s="972">
        <v>0</v>
      </c>
      <c r="M19" s="972">
        <v>0</v>
      </c>
      <c r="N19" s="972">
        <v>0</v>
      </c>
      <c r="O19" s="972">
        <v>0</v>
      </c>
      <c r="P19" s="972">
        <v>0</v>
      </c>
      <c r="Q19" s="972">
        <v>0</v>
      </c>
    </row>
    <row r="20" spans="1:17" ht="18" customHeight="1">
      <c r="A20" s="970" t="s">
        <v>4</v>
      </c>
      <c r="B20" s="975" t="s">
        <v>8</v>
      </c>
      <c r="C20" s="973">
        <v>1.9047602401855148</v>
      </c>
      <c r="D20" s="973">
        <v>0.41593103886820232</v>
      </c>
      <c r="E20" s="971">
        <v>0.58184704234288964</v>
      </c>
      <c r="F20" s="971">
        <v>0.7121918181818182</v>
      </c>
      <c r="G20" s="972">
        <v>1.4135552727272727</v>
      </c>
      <c r="H20" s="972">
        <v>0.25158792008903164</v>
      </c>
      <c r="I20" s="972">
        <v>0.25204978619454166</v>
      </c>
      <c r="J20" s="972">
        <v>0.40370961907305447</v>
      </c>
      <c r="K20" s="972">
        <v>1.3386674005931816</v>
      </c>
      <c r="L20" s="972">
        <v>0.53762116298352525</v>
      </c>
      <c r="M20" s="972">
        <v>0.18531488662131648</v>
      </c>
      <c r="N20" s="972">
        <v>1.9701010218978108E-2</v>
      </c>
      <c r="O20" s="972">
        <v>0.17855632500393936</v>
      </c>
      <c r="P20" s="972">
        <v>2.8479495322559147E-2</v>
      </c>
      <c r="Q20" s="972">
        <v>0.19628211955719557</v>
      </c>
    </row>
    <row r="21" spans="1:17" ht="18" customHeight="1">
      <c r="A21" s="970" t="s">
        <v>3</v>
      </c>
      <c r="B21" s="975" t="s">
        <v>8</v>
      </c>
      <c r="C21" s="971">
        <v>0</v>
      </c>
      <c r="D21" s="971">
        <v>0</v>
      </c>
      <c r="E21" s="971">
        <v>0</v>
      </c>
      <c r="F21" s="971">
        <v>0</v>
      </c>
      <c r="G21" s="972">
        <v>0</v>
      </c>
      <c r="H21" s="972">
        <v>0</v>
      </c>
      <c r="I21" s="972">
        <v>0</v>
      </c>
      <c r="J21" s="972">
        <v>0.21429171269346811</v>
      </c>
      <c r="K21" s="972">
        <v>0.11547037136851442</v>
      </c>
      <c r="L21" s="972">
        <v>0.20384301161828211</v>
      </c>
      <c r="M21" s="972">
        <v>0</v>
      </c>
      <c r="N21" s="972">
        <v>0</v>
      </c>
      <c r="O21" s="972">
        <v>0</v>
      </c>
      <c r="P21" s="972">
        <v>0</v>
      </c>
      <c r="Q21" s="972">
        <v>0</v>
      </c>
    </row>
    <row r="22" spans="1:17" s="295" customFormat="1" ht="18" customHeight="1">
      <c r="A22" s="970" t="s">
        <v>2084</v>
      </c>
      <c r="B22" s="975" t="s">
        <v>8</v>
      </c>
      <c r="C22" s="971">
        <v>0</v>
      </c>
      <c r="D22" s="971">
        <v>0</v>
      </c>
      <c r="E22" s="971">
        <v>0</v>
      </c>
      <c r="F22" s="971">
        <v>0</v>
      </c>
      <c r="G22" s="972">
        <v>0</v>
      </c>
      <c r="H22" s="972">
        <v>1.864926851271723E-2</v>
      </c>
      <c r="I22" s="972">
        <v>0.2683166763133123</v>
      </c>
      <c r="J22" s="972">
        <v>0.10110710644229898</v>
      </c>
      <c r="K22" s="972">
        <v>2.5687880263170093E-2</v>
      </c>
      <c r="L22" s="972">
        <v>0</v>
      </c>
      <c r="M22" s="972">
        <v>8.048991864805223E-4</v>
      </c>
      <c r="N22" s="972">
        <v>0</v>
      </c>
      <c r="O22" s="972">
        <v>0</v>
      </c>
      <c r="P22" s="972">
        <v>0</v>
      </c>
      <c r="Q22" s="972">
        <v>0</v>
      </c>
    </row>
    <row r="23" spans="1:17" ht="18" customHeight="1">
      <c r="A23" s="970" t="s">
        <v>2</v>
      </c>
      <c r="B23" s="975" t="s">
        <v>8</v>
      </c>
      <c r="C23" s="971">
        <v>0</v>
      </c>
      <c r="D23" s="971">
        <v>0</v>
      </c>
      <c r="E23" s="971">
        <v>0</v>
      </c>
      <c r="F23" s="971">
        <v>0</v>
      </c>
      <c r="G23" s="972">
        <v>0</v>
      </c>
      <c r="H23" s="972">
        <v>0</v>
      </c>
      <c r="I23" s="972">
        <v>0</v>
      </c>
      <c r="J23" s="972">
        <v>0</v>
      </c>
      <c r="K23" s="972">
        <v>0</v>
      </c>
      <c r="L23" s="972">
        <v>0</v>
      </c>
      <c r="M23" s="972">
        <v>0</v>
      </c>
      <c r="N23" s="972">
        <v>0</v>
      </c>
      <c r="O23" s="972">
        <v>0</v>
      </c>
      <c r="P23" s="972">
        <v>0</v>
      </c>
      <c r="Q23" s="972">
        <v>0</v>
      </c>
    </row>
    <row r="24" spans="1:17" ht="18" customHeight="1">
      <c r="A24" s="970" t="s">
        <v>50</v>
      </c>
      <c r="B24" s="975" t="s">
        <v>8</v>
      </c>
      <c r="C24" s="971">
        <v>0</v>
      </c>
      <c r="D24" s="971">
        <v>0</v>
      </c>
      <c r="E24" s="971">
        <v>0</v>
      </c>
      <c r="F24" s="971">
        <v>0</v>
      </c>
      <c r="G24" s="972">
        <v>0</v>
      </c>
      <c r="H24" s="972">
        <v>0</v>
      </c>
      <c r="I24" s="972">
        <v>0</v>
      </c>
      <c r="J24" s="972">
        <v>0</v>
      </c>
      <c r="K24" s="972">
        <v>0</v>
      </c>
      <c r="L24" s="972">
        <v>0</v>
      </c>
      <c r="M24" s="972">
        <v>0</v>
      </c>
      <c r="N24" s="972">
        <v>0</v>
      </c>
      <c r="O24" s="972">
        <v>0</v>
      </c>
      <c r="P24" s="972">
        <v>0</v>
      </c>
      <c r="Q24" s="972">
        <v>0</v>
      </c>
    </row>
    <row r="25" spans="1:17" ht="18" customHeight="1">
      <c r="A25" s="967"/>
      <c r="B25" s="975"/>
      <c r="C25" s="971"/>
      <c r="D25" s="971"/>
      <c r="E25" s="971"/>
      <c r="F25" s="971"/>
      <c r="G25" s="972"/>
      <c r="H25" s="972"/>
      <c r="I25" s="972"/>
      <c r="J25" s="972"/>
      <c r="K25" s="972"/>
      <c r="L25" s="972"/>
      <c r="M25" s="972"/>
      <c r="N25" s="972"/>
      <c r="O25" s="972"/>
      <c r="P25" s="972"/>
      <c r="Q25" s="972"/>
    </row>
    <row r="26" spans="1:17" ht="18" customHeight="1">
      <c r="A26" s="969" t="s">
        <v>2085</v>
      </c>
      <c r="B26" s="975"/>
      <c r="C26" s="971"/>
      <c r="D26" s="971"/>
      <c r="E26" s="971"/>
      <c r="F26" s="971"/>
      <c r="G26" s="972"/>
      <c r="H26" s="972"/>
      <c r="I26" s="972"/>
      <c r="J26" s="972"/>
      <c r="K26" s="972"/>
      <c r="L26" s="972"/>
      <c r="M26" s="972"/>
      <c r="N26" s="972"/>
      <c r="O26" s="972"/>
      <c r="P26" s="972"/>
      <c r="Q26" s="972"/>
    </row>
    <row r="27" spans="1:17" ht="18" customHeight="1">
      <c r="A27" s="970" t="s">
        <v>15</v>
      </c>
      <c r="B27" s="975" t="s">
        <v>8</v>
      </c>
      <c r="C27" s="971">
        <v>0</v>
      </c>
      <c r="D27" s="971">
        <v>0</v>
      </c>
      <c r="E27" s="971">
        <v>0</v>
      </c>
      <c r="F27" s="971">
        <v>2.0017E-2</v>
      </c>
      <c r="G27" s="972">
        <v>1.4329E-2</v>
      </c>
      <c r="H27" s="972">
        <v>0</v>
      </c>
      <c r="I27" s="972">
        <v>2.1019999999999999E-5</v>
      </c>
      <c r="J27" s="972">
        <v>3.2954899999999999E-3</v>
      </c>
      <c r="K27" s="972">
        <v>1.8585919999999999E-2</v>
      </c>
      <c r="L27" s="972">
        <v>1.7046489999999997E-2</v>
      </c>
      <c r="M27" s="972">
        <v>2.6380000000000002E-4</v>
      </c>
      <c r="N27" s="972">
        <v>0</v>
      </c>
      <c r="O27" s="972">
        <v>0</v>
      </c>
      <c r="P27" s="972">
        <v>0</v>
      </c>
      <c r="Q27" s="972">
        <v>3.5920000000000002E-5</v>
      </c>
    </row>
    <row r="28" spans="1:17" ht="18" customHeight="1">
      <c r="A28" s="970" t="s">
        <v>14</v>
      </c>
      <c r="B28" s="975" t="s">
        <v>8</v>
      </c>
      <c r="C28" s="971">
        <v>4.6690999999999997E-5</v>
      </c>
      <c r="D28" s="971">
        <v>1.1738100000000001E-4</v>
      </c>
      <c r="E28" s="971">
        <v>0.2</v>
      </c>
      <c r="F28" s="971">
        <v>0.17974399999999999</v>
      </c>
      <c r="G28" s="972">
        <v>0</v>
      </c>
      <c r="H28" s="972">
        <v>0</v>
      </c>
      <c r="I28" s="972">
        <v>2.32395E-3</v>
      </c>
      <c r="J28" s="972">
        <v>9.0629219999999996E-2</v>
      </c>
      <c r="K28" s="972">
        <v>6.7752000000000003E-4</v>
      </c>
      <c r="L28" s="972">
        <v>2.4294690000000001E-2</v>
      </c>
      <c r="M28" s="972">
        <v>5.1568999999999999E-3</v>
      </c>
      <c r="N28" s="972">
        <v>0</v>
      </c>
      <c r="O28" s="972">
        <v>0</v>
      </c>
      <c r="P28" s="972">
        <v>0</v>
      </c>
      <c r="Q28" s="972">
        <v>4.3302999999999999E-4</v>
      </c>
    </row>
    <row r="29" spans="1:17" ht="18" customHeight="1">
      <c r="A29" s="970" t="s">
        <v>2083</v>
      </c>
      <c r="B29" s="975" t="s">
        <v>8</v>
      </c>
      <c r="C29" s="971">
        <v>1.307892E-3</v>
      </c>
      <c r="D29" s="971">
        <v>1.2092182999999999E-2</v>
      </c>
      <c r="E29" s="971">
        <v>0</v>
      </c>
      <c r="F29" s="971">
        <v>0</v>
      </c>
      <c r="G29" s="972">
        <v>7.1746000000000004E-2</v>
      </c>
      <c r="H29" s="972">
        <v>0</v>
      </c>
      <c r="I29" s="972">
        <v>0.17199204000000001</v>
      </c>
      <c r="J29" s="972">
        <v>0.12958528</v>
      </c>
      <c r="K29" s="972">
        <v>0.12164997999999998</v>
      </c>
      <c r="L29" s="972">
        <v>7.8575899999999994E-3</v>
      </c>
      <c r="M29" s="972">
        <v>2.1024930000000001E-2</v>
      </c>
      <c r="N29" s="972">
        <v>1.8338509999999999E-2</v>
      </c>
      <c r="O29" s="972">
        <v>0</v>
      </c>
      <c r="P29" s="972">
        <v>1.2055929999999999E-2</v>
      </c>
      <c r="Q29" s="972">
        <v>2.513029E-2</v>
      </c>
    </row>
    <row r="30" spans="1:17" ht="18" customHeight="1">
      <c r="A30" s="970" t="s">
        <v>12</v>
      </c>
      <c r="B30" s="975" t="s">
        <v>8</v>
      </c>
      <c r="C30" s="971">
        <v>0</v>
      </c>
      <c r="D30" s="971">
        <v>0</v>
      </c>
      <c r="E30" s="971">
        <v>0.02</v>
      </c>
      <c r="F30" s="971">
        <v>0</v>
      </c>
      <c r="G30" s="972">
        <v>1.32E-2</v>
      </c>
      <c r="H30" s="972">
        <v>0</v>
      </c>
      <c r="I30" s="972">
        <v>0</v>
      </c>
      <c r="J30" s="972">
        <v>1.2271999999999999E-4</v>
      </c>
      <c r="K30" s="972">
        <v>2.3506500000000006E-3</v>
      </c>
      <c r="L30" s="972">
        <v>6.8708000000000007E-4</v>
      </c>
      <c r="M30" s="972">
        <v>2.669E-5</v>
      </c>
      <c r="N30" s="972">
        <v>0</v>
      </c>
      <c r="O30" s="972">
        <v>0</v>
      </c>
      <c r="P30" s="972">
        <v>0</v>
      </c>
      <c r="Q30" s="972">
        <v>0</v>
      </c>
    </row>
    <row r="31" spans="1:17" ht="18" customHeight="1">
      <c r="A31" s="970" t="s">
        <v>11</v>
      </c>
      <c r="B31" s="975" t="s">
        <v>8</v>
      </c>
      <c r="C31" s="971">
        <v>0.27383667</v>
      </c>
      <c r="D31" s="971">
        <v>0.59676941299999997</v>
      </c>
      <c r="E31" s="971">
        <v>6.2254623000000002E-2</v>
      </c>
      <c r="F31" s="971">
        <v>0.14716699999999999</v>
      </c>
      <c r="G31" s="972">
        <v>9.8640000000000005E-2</v>
      </c>
      <c r="H31" s="972">
        <v>0.13167088000000002</v>
      </c>
      <c r="I31" s="972">
        <v>0.30799156</v>
      </c>
      <c r="J31" s="972">
        <v>0.86659689000000006</v>
      </c>
      <c r="K31" s="972">
        <v>1.08193136</v>
      </c>
      <c r="L31" s="972">
        <v>1.0044127</v>
      </c>
      <c r="M31" s="972">
        <v>1.42645098</v>
      </c>
      <c r="N31" s="972">
        <v>1.9351086300000002</v>
      </c>
      <c r="O31" s="972">
        <v>2.1967063499999999</v>
      </c>
      <c r="P31" s="972">
        <v>1.4710828999999999</v>
      </c>
      <c r="Q31" s="972">
        <v>4.4190929199999998</v>
      </c>
    </row>
    <row r="32" spans="1:17" ht="18" customHeight="1">
      <c r="A32" s="970" t="s">
        <v>10</v>
      </c>
      <c r="B32" s="975" t="s">
        <v>8</v>
      </c>
      <c r="C32" s="971">
        <v>0</v>
      </c>
      <c r="D32" s="971">
        <v>0</v>
      </c>
      <c r="E32" s="971">
        <v>1.9771670000000002E-3</v>
      </c>
      <c r="F32" s="971">
        <v>0</v>
      </c>
      <c r="G32" s="972">
        <v>0</v>
      </c>
      <c r="H32" s="972">
        <v>1.7929999999999999E-5</v>
      </c>
      <c r="I32" s="972">
        <v>0</v>
      </c>
      <c r="J32" s="972">
        <v>3.6618600000000003E-3</v>
      </c>
      <c r="K32" s="972">
        <v>7.0099999999999998E-6</v>
      </c>
      <c r="L32" s="972">
        <v>1.6010000000000001E-5</v>
      </c>
      <c r="M32" s="972">
        <v>3.3700000000000006E-5</v>
      </c>
      <c r="N32" s="972">
        <v>0</v>
      </c>
      <c r="O32" s="972">
        <v>0</v>
      </c>
      <c r="P32" s="972">
        <v>0</v>
      </c>
      <c r="Q32" s="972">
        <v>1.9344999999999999E-4</v>
      </c>
    </row>
    <row r="33" spans="1:17" ht="18" customHeight="1">
      <c r="A33" s="970" t="s">
        <v>2101</v>
      </c>
      <c r="B33" s="975" t="s">
        <v>8</v>
      </c>
      <c r="C33" s="971">
        <v>7.1221722629999995</v>
      </c>
      <c r="D33" s="971">
        <v>15.114356365999999</v>
      </c>
      <c r="E33" s="971">
        <v>7.9163030940000008</v>
      </c>
      <c r="F33" s="971">
        <v>17.068214999999999</v>
      </c>
      <c r="G33" s="972">
        <v>13.279475</v>
      </c>
      <c r="H33" s="972">
        <v>13.468763050000002</v>
      </c>
      <c r="I33" s="972">
        <v>20.273382060000003</v>
      </c>
      <c r="J33" s="972">
        <v>31.555562590000005</v>
      </c>
      <c r="K33" s="972">
        <v>36.689884519999993</v>
      </c>
      <c r="L33" s="972">
        <v>28.657815290000002</v>
      </c>
      <c r="M33" s="972">
        <v>32.838511109999999</v>
      </c>
      <c r="N33" s="972">
        <v>27.368896159999998</v>
      </c>
      <c r="O33" s="972">
        <v>26.903987499999999</v>
      </c>
      <c r="P33" s="972">
        <v>23.177244470000002</v>
      </c>
      <c r="Q33" s="972">
        <v>61.909515710000008</v>
      </c>
    </row>
    <row r="34" spans="1:17" ht="18" customHeight="1">
      <c r="A34" s="970" t="s">
        <v>7</v>
      </c>
      <c r="B34" s="975" t="s">
        <v>8</v>
      </c>
      <c r="C34" s="971">
        <v>0</v>
      </c>
      <c r="D34" s="971">
        <v>0</v>
      </c>
      <c r="E34" s="971">
        <v>0</v>
      </c>
      <c r="F34" s="971">
        <v>4.2129999999999997E-3</v>
      </c>
      <c r="G34" s="972">
        <v>5.7949999999999998E-3</v>
      </c>
      <c r="H34" s="972">
        <v>0</v>
      </c>
      <c r="I34" s="972">
        <v>0</v>
      </c>
      <c r="J34" s="972">
        <v>1.1708E-4</v>
      </c>
      <c r="K34" s="972">
        <v>7.0711999999999999E-4</v>
      </c>
      <c r="L34" s="972">
        <v>9.7730899999999999E-3</v>
      </c>
      <c r="M34" s="972">
        <v>2.5355500000000001E-3</v>
      </c>
      <c r="N34" s="972">
        <v>0</v>
      </c>
      <c r="O34" s="972">
        <v>0</v>
      </c>
      <c r="P34" s="972">
        <v>0</v>
      </c>
      <c r="Q34" s="972">
        <v>6.4759999999999997E-5</v>
      </c>
    </row>
    <row r="35" spans="1:17" ht="18" customHeight="1">
      <c r="A35" s="970" t="s">
        <v>32</v>
      </c>
      <c r="B35" s="975" t="s">
        <v>8</v>
      </c>
      <c r="C35" s="971">
        <v>1.4390199999999998E-4</v>
      </c>
      <c r="D35" s="971">
        <v>1.9203332000000004E-2</v>
      </c>
      <c r="E35" s="971">
        <v>1.3649948999999998E-2</v>
      </c>
      <c r="F35" s="971">
        <v>7.5469999999999999E-3</v>
      </c>
      <c r="G35" s="972">
        <v>1.1257E-2</v>
      </c>
      <c r="H35" s="972">
        <v>3.4186799999999999E-3</v>
      </c>
      <c r="I35" s="972">
        <v>0</v>
      </c>
      <c r="J35" s="972">
        <v>5.9155499999999995E-3</v>
      </c>
      <c r="K35" s="972">
        <v>0.24038253000000001</v>
      </c>
      <c r="L35" s="972">
        <v>2.7834300000000004E-3</v>
      </c>
      <c r="M35" s="972">
        <v>0.37796102000000004</v>
      </c>
      <c r="N35" s="972">
        <v>0</v>
      </c>
      <c r="O35" s="972">
        <v>2.0499400000000001E-3</v>
      </c>
      <c r="P35" s="972">
        <v>7.9875799999999993E-3</v>
      </c>
      <c r="Q35" s="972">
        <v>0.11363956</v>
      </c>
    </row>
    <row r="36" spans="1:17" ht="18" customHeight="1">
      <c r="A36" s="970" t="s">
        <v>4</v>
      </c>
      <c r="B36" s="975" t="s">
        <v>8</v>
      </c>
      <c r="C36" s="971">
        <v>24.832284146999999</v>
      </c>
      <c r="D36" s="971">
        <v>35.043904409</v>
      </c>
      <c r="E36" s="971">
        <v>35.716727478000003</v>
      </c>
      <c r="F36" s="971">
        <v>36.192341999999996</v>
      </c>
      <c r="G36" s="972">
        <v>33.587229999999998</v>
      </c>
      <c r="H36" s="972">
        <v>43.625032090000005</v>
      </c>
      <c r="I36" s="972">
        <v>40.351832180000002</v>
      </c>
      <c r="J36" s="972">
        <v>45.506648410000004</v>
      </c>
      <c r="K36" s="972">
        <v>53.37929973</v>
      </c>
      <c r="L36" s="972">
        <v>58.264339810000003</v>
      </c>
      <c r="M36" s="972">
        <v>59.051981299999994</v>
      </c>
      <c r="N36" s="972">
        <v>44.948984200000005</v>
      </c>
      <c r="O36" s="972">
        <v>35.136938619999995</v>
      </c>
      <c r="P36" s="972">
        <v>43.818145399999999</v>
      </c>
      <c r="Q36" s="972">
        <v>53.98919557</v>
      </c>
    </row>
    <row r="37" spans="1:17" ht="18" customHeight="1">
      <c r="A37" s="970" t="s">
        <v>3</v>
      </c>
      <c r="B37" s="975" t="s">
        <v>8</v>
      </c>
      <c r="C37" s="971">
        <v>0.20995292100000001</v>
      </c>
      <c r="D37" s="971">
        <v>0.10140731</v>
      </c>
      <c r="E37" s="971">
        <v>0</v>
      </c>
      <c r="F37" s="971">
        <v>0.22661600000000001</v>
      </c>
      <c r="G37" s="972">
        <v>0.203708</v>
      </c>
      <c r="H37" s="972">
        <v>0.53661029000000005</v>
      </c>
      <c r="I37" s="972">
        <v>1.4668210499999998</v>
      </c>
      <c r="J37" s="972">
        <v>0.77065830999999996</v>
      </c>
      <c r="K37" s="972">
        <v>0.29968915999999995</v>
      </c>
      <c r="L37" s="972">
        <v>0.60527511999999994</v>
      </c>
      <c r="M37" s="972">
        <v>0.27094903000000004</v>
      </c>
      <c r="N37" s="972">
        <v>0.24270948000000001</v>
      </c>
      <c r="O37" s="972">
        <v>0.49865765000000001</v>
      </c>
      <c r="P37" s="972">
        <v>0.35417922999999996</v>
      </c>
      <c r="Q37" s="972">
        <v>0.31050868999999998</v>
      </c>
    </row>
    <row r="38" spans="1:17" ht="18" customHeight="1">
      <c r="A38" s="970" t="s">
        <v>2084</v>
      </c>
      <c r="B38" s="975" t="s">
        <v>8</v>
      </c>
      <c r="C38" s="971">
        <v>8.3640770000000003E-2</v>
      </c>
      <c r="D38" s="971">
        <v>0.31309898500000005</v>
      </c>
      <c r="E38" s="971">
        <v>4.3860000000000003E-2</v>
      </c>
      <c r="F38" s="971">
        <v>4.3860000000000003E-2</v>
      </c>
      <c r="G38" s="972">
        <v>4.1682999999999998E-2</v>
      </c>
      <c r="H38" s="972">
        <v>2.0526490000000001E-2</v>
      </c>
      <c r="I38" s="972">
        <v>5.5300830000000002E-2</v>
      </c>
      <c r="J38" s="972">
        <v>2.67234E-3</v>
      </c>
      <c r="K38" s="972">
        <v>6.5984200000000007E-2</v>
      </c>
      <c r="L38" s="972">
        <v>2.911863E-2</v>
      </c>
      <c r="M38" s="972">
        <v>3.6380240000000001E-2</v>
      </c>
      <c r="N38" s="972">
        <v>3.3009440000000001E-2</v>
      </c>
      <c r="O38" s="972">
        <v>7.4536389999999994E-2</v>
      </c>
      <c r="P38" s="972">
        <v>0.31829342999999999</v>
      </c>
      <c r="Q38" s="972">
        <v>6.5025899999999998E-2</v>
      </c>
    </row>
    <row r="39" spans="1:17" ht="18" customHeight="1">
      <c r="A39" s="970" t="s">
        <v>2</v>
      </c>
      <c r="B39" s="975" t="s">
        <v>8</v>
      </c>
      <c r="C39" s="971">
        <v>0</v>
      </c>
      <c r="D39" s="971">
        <v>4.3750554000000004E-2</v>
      </c>
      <c r="E39" s="971">
        <v>2.6560510999999998E-2</v>
      </c>
      <c r="F39" s="971">
        <v>6.5510000000000004E-3</v>
      </c>
      <c r="G39" s="972">
        <v>3.6400000000000001E-4</v>
      </c>
      <c r="H39" s="972">
        <v>0</v>
      </c>
      <c r="I39" s="972">
        <v>1.1344600000000001E-3</v>
      </c>
      <c r="J39" s="972">
        <v>1.114309E-2</v>
      </c>
      <c r="K39" s="972">
        <v>2.0189100000000001E-3</v>
      </c>
      <c r="L39" s="972">
        <v>4.08E-4</v>
      </c>
      <c r="M39" s="972">
        <v>1.7128099999999999E-3</v>
      </c>
      <c r="N39" s="972">
        <v>3.4579999999999995E-4</v>
      </c>
      <c r="O39" s="972">
        <v>0</v>
      </c>
      <c r="P39" s="972">
        <v>0</v>
      </c>
      <c r="Q39" s="972">
        <v>0.11449772</v>
      </c>
    </row>
    <row r="40" spans="1:17" ht="18" customHeight="1">
      <c r="A40" s="970" t="s">
        <v>50</v>
      </c>
      <c r="B40" s="975" t="s">
        <v>8</v>
      </c>
      <c r="C40" s="971">
        <v>5.6796761000000001E-2</v>
      </c>
      <c r="D40" s="971">
        <v>2.0390063999999999E-2</v>
      </c>
      <c r="E40" s="971">
        <v>1.0532148E-2</v>
      </c>
      <c r="F40" s="971">
        <v>1.5554999999999999E-2</v>
      </c>
      <c r="G40" s="972">
        <v>1.8669999999999999E-2</v>
      </c>
      <c r="H40" s="972">
        <v>0</v>
      </c>
      <c r="I40" s="972">
        <v>9.0248700000000008E-3</v>
      </c>
      <c r="J40" s="972">
        <v>8.8197700000000011E-3</v>
      </c>
      <c r="K40" s="972">
        <v>4.8367200000000001E-3</v>
      </c>
      <c r="L40" s="972">
        <v>4.25467E-2</v>
      </c>
      <c r="M40" s="972">
        <v>1.8144489999999999E-2</v>
      </c>
      <c r="N40" s="972">
        <v>1.7087E-4</v>
      </c>
      <c r="O40" s="972">
        <v>3.9205000000000002E-4</v>
      </c>
      <c r="P40" s="972">
        <v>3.3377E-4</v>
      </c>
      <c r="Q40" s="972">
        <v>3.3659099999999997E-3</v>
      </c>
    </row>
    <row r="42" spans="1:17" ht="18" customHeight="1">
      <c r="A42" s="289" t="s">
        <v>1987</v>
      </c>
    </row>
  </sheetData>
  <hyperlinks>
    <hyperlink ref="S5" location="'Content Page'!A1" display="Back to Content Page"/>
  </hyperlinks>
  <pageMargins left="0.7" right="0.7" top="0.75" bottom="0.75" header="0.3" footer="0.3"/>
  <pageSetup orientation="portrait" r:id="rId1"/>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2"/>
  <sheetViews>
    <sheetView zoomScale="89" zoomScaleNormal="89" workbookViewId="0">
      <selection activeCell="A9" sqref="A9"/>
    </sheetView>
  </sheetViews>
  <sheetFormatPr defaultColWidth="9.1796875" defaultRowHeight="18" customHeight="1"/>
  <cols>
    <col min="1" max="1" width="36.54296875" style="289" customWidth="1"/>
    <col min="2" max="17" width="11.7265625" style="289" customWidth="1"/>
    <col min="18" max="18" width="4.1796875" style="289" customWidth="1"/>
    <col min="19" max="19" width="15.1796875" style="289" customWidth="1"/>
    <col min="20" max="20" width="20.26953125" style="289" customWidth="1"/>
    <col min="21" max="21" width="21.81640625" style="289" customWidth="1"/>
    <col min="22" max="22" width="21.1796875" style="289" customWidth="1"/>
    <col min="23" max="16384" width="9.1796875" style="289"/>
  </cols>
  <sheetData>
    <row r="1" spans="1:19" ht="18" customHeight="1">
      <c r="A1" s="136" t="s">
        <v>2103</v>
      </c>
      <c r="B1" s="132"/>
      <c r="C1" s="132"/>
      <c r="D1" s="132"/>
      <c r="E1" s="132"/>
      <c r="F1" s="132"/>
      <c r="G1" s="132"/>
      <c r="H1" s="132"/>
      <c r="I1" s="132"/>
      <c r="J1" s="132"/>
      <c r="K1" s="132"/>
      <c r="L1" s="132"/>
      <c r="M1" s="132"/>
      <c r="N1" s="132"/>
      <c r="O1" s="132"/>
      <c r="P1" s="132"/>
      <c r="Q1" s="132"/>
    </row>
    <row r="2" spans="1:19" ht="18" customHeight="1">
      <c r="A2" s="965" t="s">
        <v>2075</v>
      </c>
      <c r="B2" s="966">
        <v>2000</v>
      </c>
      <c r="C2" s="966">
        <v>2001</v>
      </c>
      <c r="D2" s="966">
        <v>2002</v>
      </c>
      <c r="E2" s="966">
        <v>2003</v>
      </c>
      <c r="F2" s="966">
        <v>2004</v>
      </c>
      <c r="G2" s="966">
        <v>2005</v>
      </c>
      <c r="H2" s="966">
        <v>2006</v>
      </c>
      <c r="I2" s="966">
        <v>2007</v>
      </c>
      <c r="J2" s="966">
        <v>2008</v>
      </c>
      <c r="K2" s="966">
        <v>2009</v>
      </c>
      <c r="L2" s="966">
        <v>2010</v>
      </c>
      <c r="M2" s="966">
        <v>2011</v>
      </c>
      <c r="N2" s="966">
        <v>2012</v>
      </c>
      <c r="O2" s="966">
        <v>2013</v>
      </c>
      <c r="P2" s="966">
        <v>2014</v>
      </c>
      <c r="Q2" s="966">
        <v>2015</v>
      </c>
    </row>
    <row r="3" spans="1:19" ht="18" customHeight="1">
      <c r="A3" s="976" t="s">
        <v>2076</v>
      </c>
      <c r="B3" s="565">
        <v>30333.899103139014</v>
      </c>
      <c r="C3" s="565">
        <v>29184.924544989597</v>
      </c>
      <c r="D3" s="565">
        <v>33144.013204868541</v>
      </c>
      <c r="E3" s="565">
        <v>41213.805413301256</v>
      </c>
      <c r="F3" s="565">
        <v>53257.727532519879</v>
      </c>
      <c r="G3" s="565">
        <v>58534.963198308658</v>
      </c>
      <c r="H3" s="565">
        <v>66058.259483833783</v>
      </c>
      <c r="I3" s="565">
        <v>78458.362798678834</v>
      </c>
      <c r="J3" s="565">
        <v>88412.005463965019</v>
      </c>
      <c r="K3" s="565">
        <v>69484.633625136295</v>
      </c>
      <c r="L3" s="565">
        <v>91008.541374450302</v>
      </c>
      <c r="M3" s="565">
        <v>108914.97802594752</v>
      </c>
      <c r="N3" s="565">
        <v>99512.762889316553</v>
      </c>
      <c r="O3" s="968">
        <v>96265.026602142956</v>
      </c>
      <c r="P3" s="565">
        <v>92281.527831323081</v>
      </c>
      <c r="Q3" s="565">
        <v>81248.020895166541</v>
      </c>
    </row>
    <row r="4" spans="1:19" ht="18" customHeight="1">
      <c r="A4" s="976" t="s">
        <v>2077</v>
      </c>
      <c r="B4" s="565">
        <v>27051.154483295606</v>
      </c>
      <c r="C4" s="565">
        <v>25110.870411828295</v>
      </c>
      <c r="D4" s="565">
        <v>26950.5186940522</v>
      </c>
      <c r="E4" s="565">
        <v>35199.633118563856</v>
      </c>
      <c r="F4" s="565">
        <v>49535.786849718599</v>
      </c>
      <c r="G4" s="565">
        <v>56944.420604388695</v>
      </c>
      <c r="H4" s="565">
        <v>70335.023775712267</v>
      </c>
      <c r="I4" s="565">
        <v>81407.161062882733</v>
      </c>
      <c r="J4" s="565">
        <v>92846.344704848714</v>
      </c>
      <c r="K4" s="565">
        <v>76001.135467216605</v>
      </c>
      <c r="L4" s="565">
        <v>84762.213766764078</v>
      </c>
      <c r="M4" s="565">
        <v>105538.00187602542</v>
      </c>
      <c r="N4" s="565">
        <v>108391.52612638401</v>
      </c>
      <c r="O4" s="565">
        <v>108138.57592516216</v>
      </c>
      <c r="P4" s="565">
        <v>104806.83003107594</v>
      </c>
      <c r="Q4" s="565">
        <v>90023.762304500924</v>
      </c>
      <c r="S4" s="287"/>
    </row>
    <row r="5" spans="1:19" ht="18" customHeight="1">
      <c r="A5" s="976" t="s">
        <v>2078</v>
      </c>
      <c r="B5" s="565">
        <v>3212.3841438726517</v>
      </c>
      <c r="C5" s="565">
        <v>2999.6614880682546</v>
      </c>
      <c r="D5" s="565">
        <v>3155.2760895735273</v>
      </c>
      <c r="E5" s="565">
        <v>3951.8311741377715</v>
      </c>
      <c r="F5" s="565">
        <v>4801.4029726042263</v>
      </c>
      <c r="G5" s="565">
        <v>6297.9889496683327</v>
      </c>
      <c r="H5" s="565">
        <v>7462.9818478839115</v>
      </c>
      <c r="I5" s="565">
        <v>13277.280649948967</v>
      </c>
      <c r="J5" s="565">
        <v>17141.635434395339</v>
      </c>
      <c r="K5" s="565">
        <v>15544.417516356136</v>
      </c>
      <c r="L5" s="565">
        <v>18957.763953320038</v>
      </c>
      <c r="M5" s="565">
        <v>21742.743940108368</v>
      </c>
      <c r="N5" s="565">
        <v>22429.064599081601</v>
      </c>
      <c r="O5" s="968">
        <v>22439.387472487619</v>
      </c>
      <c r="P5" s="565">
        <v>22456.620235605471</v>
      </c>
      <c r="Q5" s="565">
        <v>18935.198802889252</v>
      </c>
      <c r="S5" s="945" t="s">
        <v>13</v>
      </c>
    </row>
    <row r="6" spans="1:19" ht="18" customHeight="1">
      <c r="A6" s="976" t="s">
        <v>2079</v>
      </c>
      <c r="B6" s="577">
        <v>343.7660262713942</v>
      </c>
      <c r="C6" s="577">
        <v>322.23733851751115</v>
      </c>
      <c r="D6" s="577">
        <v>413.62978243712257</v>
      </c>
      <c r="E6" s="577">
        <v>633.43674170819725</v>
      </c>
      <c r="F6" s="577">
        <v>1228.2422581745452</v>
      </c>
      <c r="G6" s="577">
        <v>2022.4108994309788</v>
      </c>
      <c r="H6" s="577">
        <v>2352.2880742404541</v>
      </c>
      <c r="I6" s="565">
        <v>4868.3648677421179</v>
      </c>
      <c r="J6" s="565">
        <v>6214.3704162778577</v>
      </c>
      <c r="K6" s="565">
        <v>4017.7223449722651</v>
      </c>
      <c r="L6" s="565">
        <v>5482.6519270164699</v>
      </c>
      <c r="M6" s="565">
        <v>6082.0196442900278</v>
      </c>
      <c r="N6" s="565">
        <v>7743.7491937782443</v>
      </c>
      <c r="O6" s="565">
        <v>7068.1844785600297</v>
      </c>
      <c r="P6" s="565">
        <v>6476.0559022168118</v>
      </c>
      <c r="Q6" s="565">
        <v>5490.7370713764731</v>
      </c>
      <c r="S6" s="287"/>
    </row>
    <row r="7" spans="1:19" ht="18" customHeight="1">
      <c r="A7" s="976" t="s">
        <v>2080</v>
      </c>
      <c r="B7" s="565">
        <v>27121.514959266362</v>
      </c>
      <c r="C7" s="565">
        <v>26185.263056921343</v>
      </c>
      <c r="D7" s="565">
        <v>29988.737115295015</v>
      </c>
      <c r="E7" s="565">
        <v>37261.974239163486</v>
      </c>
      <c r="F7" s="565">
        <v>48456.324559915651</v>
      </c>
      <c r="G7" s="565">
        <v>52236.974248640327</v>
      </c>
      <c r="H7" s="565">
        <v>58595.277635949868</v>
      </c>
      <c r="I7" s="565">
        <v>65181.082148729867</v>
      </c>
      <c r="J7" s="565">
        <v>71270.370029569676</v>
      </c>
      <c r="K7" s="565">
        <v>53940.216108780158</v>
      </c>
      <c r="L7" s="565">
        <v>72050.77742113026</v>
      </c>
      <c r="M7" s="565">
        <v>87172.234085839154</v>
      </c>
      <c r="N7" s="565">
        <v>77083.698290234955</v>
      </c>
      <c r="O7" s="565">
        <v>73825.639129655334</v>
      </c>
      <c r="P7" s="565">
        <v>69824.90759571761</v>
      </c>
      <c r="Q7" s="565">
        <v>62312.822092277289</v>
      </c>
    </row>
    <row r="8" spans="1:19" ht="18" customHeight="1">
      <c r="A8" s="976" t="s">
        <v>2081</v>
      </c>
      <c r="B8" s="565">
        <v>26707.388457024212</v>
      </c>
      <c r="C8" s="565">
        <v>24788.633073310782</v>
      </c>
      <c r="D8" s="565">
        <v>26536.888911615079</v>
      </c>
      <c r="E8" s="565">
        <v>34566.19637685566</v>
      </c>
      <c r="F8" s="565">
        <v>48307.54459154405</v>
      </c>
      <c r="G8" s="565">
        <v>54922.009704957716</v>
      </c>
      <c r="H8" s="565">
        <v>67982.735701471815</v>
      </c>
      <c r="I8" s="565">
        <v>76538.796195140618</v>
      </c>
      <c r="J8" s="565">
        <v>86631.974288570855</v>
      </c>
      <c r="K8" s="565">
        <v>71983.413122244339</v>
      </c>
      <c r="L8" s="565">
        <v>79279.561839747606</v>
      </c>
      <c r="M8" s="565">
        <v>99455.982231735383</v>
      </c>
      <c r="N8" s="565">
        <v>100647.77693260576</v>
      </c>
      <c r="O8" s="565">
        <v>101070.39144660214</v>
      </c>
      <c r="P8" s="565">
        <v>98330.774128859121</v>
      </c>
      <c r="Q8" s="565">
        <v>84533.025233124456</v>
      </c>
    </row>
    <row r="9" spans="1:19" ht="18" customHeight="1">
      <c r="A9" s="976"/>
      <c r="B9" s="565"/>
      <c r="C9" s="565"/>
      <c r="D9" s="565"/>
      <c r="E9" s="565"/>
      <c r="F9" s="565"/>
      <c r="G9" s="565"/>
      <c r="H9" s="565"/>
      <c r="I9" s="565"/>
      <c r="J9" s="565"/>
      <c r="K9" s="565"/>
      <c r="L9" s="565"/>
      <c r="M9" s="565"/>
      <c r="N9" s="565"/>
      <c r="O9" s="565"/>
      <c r="P9" s="565"/>
      <c r="Q9" s="565"/>
    </row>
    <row r="10" spans="1:19" ht="18" customHeight="1">
      <c r="A10" s="977" t="s">
        <v>2082</v>
      </c>
      <c r="B10" s="907"/>
      <c r="C10" s="907"/>
      <c r="D10" s="907"/>
      <c r="E10" s="907"/>
      <c r="F10" s="907"/>
      <c r="G10" s="565"/>
      <c r="H10" s="565"/>
      <c r="I10" s="565"/>
      <c r="J10" s="565"/>
      <c r="K10" s="565"/>
      <c r="L10" s="565"/>
      <c r="M10" s="565"/>
      <c r="N10" s="565"/>
      <c r="O10" s="565"/>
      <c r="P10" s="565"/>
      <c r="Q10" s="565"/>
    </row>
    <row r="11" spans="1:19" ht="18" customHeight="1">
      <c r="A11" s="976" t="s">
        <v>15</v>
      </c>
      <c r="B11" s="907">
        <v>199.06533747638889</v>
      </c>
      <c r="C11" s="907">
        <v>305.05345584731083</v>
      </c>
      <c r="D11" s="907">
        <v>326.05200580040884</v>
      </c>
      <c r="E11" s="907">
        <v>448.57390841672503</v>
      </c>
      <c r="F11" s="907">
        <v>483.17661080016745</v>
      </c>
      <c r="G11" s="565">
        <v>555.48396884529541</v>
      </c>
      <c r="H11" s="565">
        <v>700.25561679867599</v>
      </c>
      <c r="I11" s="565">
        <v>779.8080195339079</v>
      </c>
      <c r="J11" s="565">
        <v>900.83951706921005</v>
      </c>
      <c r="K11" s="565">
        <v>630.1621903000995</v>
      </c>
      <c r="L11" s="565">
        <v>657.61441096938074</v>
      </c>
      <c r="M11" s="565">
        <v>791.00181591319574</v>
      </c>
      <c r="N11" s="565">
        <v>916.40233096627253</v>
      </c>
      <c r="O11" s="565">
        <v>931.53123199519177</v>
      </c>
      <c r="P11" s="565">
        <v>965.12864058869093</v>
      </c>
      <c r="Q11" s="565">
        <v>602.21934795736706</v>
      </c>
    </row>
    <row r="12" spans="1:19" ht="18" customHeight="1">
      <c r="A12" s="976" t="s">
        <v>14</v>
      </c>
      <c r="B12" s="907"/>
      <c r="C12" s="907"/>
      <c r="D12" s="907">
        <v>38.459031331716822</v>
      </c>
      <c r="E12" s="907">
        <v>14.130203577141195</v>
      </c>
      <c r="F12" s="907">
        <v>162.00949456580722</v>
      </c>
      <c r="G12" s="565">
        <v>682.37099940268479</v>
      </c>
      <c r="H12" s="565">
        <v>1171.9082387102494</v>
      </c>
      <c r="I12" s="565">
        <v>2298.2844053356771</v>
      </c>
      <c r="J12" s="565">
        <v>3402.5437359574394</v>
      </c>
      <c r="K12" s="565">
        <v>3431.060401080927</v>
      </c>
      <c r="L12" s="565">
        <v>3976.3151750839911</v>
      </c>
      <c r="M12" s="565">
        <v>4448.4177987343337</v>
      </c>
      <c r="N12" s="565">
        <v>4832.590913774834</v>
      </c>
      <c r="O12" s="565">
        <v>4419.2584161986288</v>
      </c>
      <c r="P12" s="565">
        <v>4548.6335227398467</v>
      </c>
      <c r="Q12" s="565">
        <v>3898.0655168735834</v>
      </c>
    </row>
    <row r="13" spans="1:19" ht="18" customHeight="1">
      <c r="A13" s="976" t="s">
        <v>2083</v>
      </c>
      <c r="B13" s="907">
        <v>126.26121595316714</v>
      </c>
      <c r="C13" s="907">
        <v>106.21314642396345</v>
      </c>
      <c r="D13" s="907">
        <v>154.43381971188131</v>
      </c>
      <c r="E13" s="907">
        <v>166.20422277155737</v>
      </c>
      <c r="F13" s="907">
        <v>215.11011224980231</v>
      </c>
      <c r="G13" s="565">
        <v>283.67873856455719</v>
      </c>
      <c r="H13" s="565">
        <v>377.47939827402763</v>
      </c>
      <c r="I13" s="565">
        <v>629.12630018144705</v>
      </c>
      <c r="J13" s="565">
        <v>1006.7832735072774</v>
      </c>
      <c r="K13" s="565">
        <v>547.8925442089793</v>
      </c>
      <c r="L13" s="565">
        <v>806.62177842724861</v>
      </c>
      <c r="M13" s="565">
        <v>1041.226261736361</v>
      </c>
      <c r="N13" s="565">
        <v>1386.7413389931669</v>
      </c>
      <c r="O13" s="565">
        <v>1263.392442540051</v>
      </c>
      <c r="P13" s="565">
        <v>1104.1243351407177</v>
      </c>
      <c r="Q13" s="565">
        <v>857.90227007144699</v>
      </c>
    </row>
    <row r="14" spans="1:19" ht="18" customHeight="1">
      <c r="A14" s="976" t="s">
        <v>12</v>
      </c>
      <c r="B14" s="907"/>
      <c r="C14" s="907"/>
      <c r="D14" s="907">
        <v>13.607713212570721</v>
      </c>
      <c r="E14" s="907">
        <v>74.930211376525179</v>
      </c>
      <c r="F14" s="907">
        <v>103.62563481604366</v>
      </c>
      <c r="G14" s="565">
        <v>49.534700556446289</v>
      </c>
      <c r="H14" s="565">
        <v>60.563041139614612</v>
      </c>
      <c r="I14" s="565">
        <v>909.51516585393517</v>
      </c>
      <c r="J14" s="565">
        <v>1009.1175549280754</v>
      </c>
      <c r="K14" s="565">
        <v>993.61045548286154</v>
      </c>
      <c r="L14" s="565">
        <v>1273.1523509327799</v>
      </c>
      <c r="M14" s="565">
        <v>1558.8264463470794</v>
      </c>
      <c r="N14" s="565">
        <v>1567.1844409797927</v>
      </c>
      <c r="O14" s="565">
        <v>1367.1588025118651</v>
      </c>
      <c r="P14" s="565">
        <v>1271.0627687101176</v>
      </c>
      <c r="Q14" s="565">
        <v>1139.8453745284571</v>
      </c>
    </row>
    <row r="15" spans="1:19" ht="18" customHeight="1">
      <c r="A15" s="976" t="s">
        <v>11</v>
      </c>
      <c r="B15" s="907">
        <v>44.180193214424762</v>
      </c>
      <c r="C15" s="907">
        <v>51.77932059373947</v>
      </c>
      <c r="D15" s="907">
        <v>41.470493985641603</v>
      </c>
      <c r="E15" s="907">
        <v>99.184130236493189</v>
      </c>
      <c r="F15" s="907">
        <v>89.545492488255618</v>
      </c>
      <c r="G15" s="565">
        <v>84.704773020214404</v>
      </c>
      <c r="H15" s="565">
        <v>76.196444467431149</v>
      </c>
      <c r="I15" s="565">
        <v>164.60540570424129</v>
      </c>
      <c r="J15" s="565">
        <v>228.5861091653841</v>
      </c>
      <c r="K15" s="565">
        <v>118.05604169629733</v>
      </c>
      <c r="L15" s="565">
        <v>169.26224153942803</v>
      </c>
      <c r="M15" s="565">
        <v>146.07336435455184</v>
      </c>
      <c r="N15" s="565">
        <v>155.0505458044556</v>
      </c>
      <c r="O15" s="565">
        <v>155.303825827444</v>
      </c>
      <c r="P15" s="565">
        <v>139.42615008668068</v>
      </c>
      <c r="Q15" s="565">
        <v>124.75815445426525</v>
      </c>
    </row>
    <row r="16" spans="1:19" ht="18" customHeight="1">
      <c r="A16" s="976" t="s">
        <v>10</v>
      </c>
      <c r="B16" s="907">
        <v>238.81410667166526</v>
      </c>
      <c r="C16" s="907">
        <v>220.9986518812986</v>
      </c>
      <c r="D16" s="907">
        <v>225.94557723577233</v>
      </c>
      <c r="E16" s="907">
        <v>224.12321294962126</v>
      </c>
      <c r="F16" s="907">
        <v>242.81473154622552</v>
      </c>
      <c r="G16" s="565">
        <v>257.3666346002704</v>
      </c>
      <c r="H16" s="565">
        <v>249.17893501004849</v>
      </c>
      <c r="I16" s="565">
        <v>307.51756024608756</v>
      </c>
      <c r="J16" s="565">
        <v>465.34799507980176</v>
      </c>
      <c r="K16" s="565">
        <v>396.54895119233862</v>
      </c>
      <c r="L16" s="565">
        <v>399.75387233345168</v>
      </c>
      <c r="M16" s="565">
        <v>369.24848175262991</v>
      </c>
      <c r="N16" s="565">
        <v>402.87741397580976</v>
      </c>
      <c r="O16" s="565">
        <v>477.54802273528009</v>
      </c>
      <c r="P16" s="565">
        <v>368.2958390505699</v>
      </c>
      <c r="Q16" s="565">
        <v>334.2665601104253</v>
      </c>
    </row>
    <row r="17" spans="1:17" ht="18" customHeight="1">
      <c r="A17" s="976" t="s">
        <v>9</v>
      </c>
      <c r="B17" s="907">
        <v>289.81392975069571</v>
      </c>
      <c r="C17" s="907">
        <v>240.3156666782904</v>
      </c>
      <c r="D17" s="907">
        <v>255.24276223078019</v>
      </c>
      <c r="E17" s="907">
        <v>273.42889024019456</v>
      </c>
      <c r="F17" s="907">
        <v>273.1915683964092</v>
      </c>
      <c r="G17" s="565">
        <v>343.90217281272595</v>
      </c>
      <c r="H17" s="565">
        <v>294.86473105568035</v>
      </c>
      <c r="I17" s="565">
        <v>272.41160396348374</v>
      </c>
      <c r="J17" s="565">
        <v>402.97932038246665</v>
      </c>
      <c r="K17" s="565">
        <v>273.71344213720192</v>
      </c>
      <c r="L17" s="565">
        <v>313.42422919341175</v>
      </c>
      <c r="M17" s="565">
        <v>293.01694158359874</v>
      </c>
      <c r="N17" s="565">
        <v>275.56701591980413</v>
      </c>
      <c r="O17" s="565">
        <v>271.00693115168593</v>
      </c>
      <c r="P17" s="565">
        <v>298.96881358120322</v>
      </c>
      <c r="Q17" s="565">
        <v>271.19981593167438</v>
      </c>
    </row>
    <row r="18" spans="1:17" ht="18" customHeight="1">
      <c r="A18" s="976" t="s">
        <v>7</v>
      </c>
      <c r="B18" s="907">
        <v>735.75575490606036</v>
      </c>
      <c r="C18" s="907">
        <v>672.23265346212406</v>
      </c>
      <c r="D18" s="907">
        <v>609.80340845338276</v>
      </c>
      <c r="E18" s="907">
        <v>750.29365962959525</v>
      </c>
      <c r="F18" s="907">
        <v>787.21620660785436</v>
      </c>
      <c r="G18" s="565">
        <v>1006.1421365022478</v>
      </c>
      <c r="H18" s="565">
        <v>922.11092977893361</v>
      </c>
      <c r="I18" s="565">
        <v>1276.3499642776139</v>
      </c>
      <c r="J18" s="565">
        <v>1634.7438681726192</v>
      </c>
      <c r="K18" s="565">
        <v>1518.1664871047265</v>
      </c>
      <c r="L18" s="565">
        <v>1803.050594903171</v>
      </c>
      <c r="M18" s="565">
        <v>2329.526695757676</v>
      </c>
      <c r="N18" s="565">
        <v>2250.5320969804748</v>
      </c>
      <c r="O18" s="565">
        <v>2705.9450311910632</v>
      </c>
      <c r="P18" s="565">
        <v>2865.1179883626569</v>
      </c>
      <c r="Q18" s="565">
        <v>2183.6683258174062</v>
      </c>
    </row>
    <row r="19" spans="1:17" ht="18" customHeight="1">
      <c r="A19" s="976" t="s">
        <v>32</v>
      </c>
      <c r="B19" s="907">
        <v>3.6768416651046103E-4</v>
      </c>
      <c r="C19" s="907"/>
      <c r="D19" s="907">
        <v>4.8542860267199153</v>
      </c>
      <c r="E19" s="907">
        <v>77.166033153991563</v>
      </c>
      <c r="F19" s="907">
        <v>155.53354610148992</v>
      </c>
      <c r="G19" s="565">
        <v>309.32557483731017</v>
      </c>
      <c r="H19" s="565">
        <v>706.3090960810971</v>
      </c>
      <c r="I19" s="565">
        <v>2423.3606323712861</v>
      </c>
      <c r="J19" s="565">
        <v>2836.1404784468655</v>
      </c>
      <c r="K19" s="565">
        <v>2770.05448430759</v>
      </c>
      <c r="L19" s="565">
        <v>3736.7512740706343</v>
      </c>
      <c r="M19" s="565">
        <v>4106.2179408804514</v>
      </c>
      <c r="N19" s="565">
        <v>3934.7458791215486</v>
      </c>
      <c r="O19" s="565">
        <v>4093.1332999316078</v>
      </c>
      <c r="P19" s="565">
        <v>4290.5504369075288</v>
      </c>
      <c r="Q19" s="565">
        <v>3819.9373631251615</v>
      </c>
    </row>
    <row r="20" spans="1:17" ht="18" customHeight="1">
      <c r="A20" s="976" t="s">
        <v>5</v>
      </c>
      <c r="B20" s="978">
        <v>32.880272807232565</v>
      </c>
      <c r="C20" s="978">
        <v>25.556586811730657</v>
      </c>
      <c r="D20" s="978">
        <v>33.740886321494798</v>
      </c>
      <c r="E20" s="907">
        <v>39.109021111213927</v>
      </c>
      <c r="F20" s="907">
        <v>34.477517325850009</v>
      </c>
      <c r="G20" s="565">
        <v>93.963631676569534</v>
      </c>
      <c r="H20" s="565">
        <v>74.218000797966653</v>
      </c>
      <c r="I20" s="565">
        <v>57.788280080517119</v>
      </c>
      <c r="J20" s="565">
        <v>57.228574839124065</v>
      </c>
      <c r="K20" s="565">
        <v>56.057020931114586</v>
      </c>
      <c r="L20" s="565">
        <v>54.974573215700197</v>
      </c>
      <c r="M20" s="565">
        <v>49.196332740483378</v>
      </c>
      <c r="N20" s="565">
        <v>44.590370284656331</v>
      </c>
      <c r="O20" s="565">
        <v>43.701789496590749</v>
      </c>
      <c r="P20" s="565">
        <v>51.485887923721002</v>
      </c>
      <c r="Q20" s="565">
        <v>53.773314563122028</v>
      </c>
    </row>
    <row r="21" spans="1:17" ht="18" customHeight="1">
      <c r="A21" s="976" t="s">
        <v>3</v>
      </c>
      <c r="B21" s="907"/>
      <c r="C21" s="907"/>
      <c r="D21" s="907">
        <v>39.378851423952831</v>
      </c>
      <c r="E21" s="907">
        <v>134.52690734596217</v>
      </c>
      <c r="F21" s="907">
        <v>210.73234778833779</v>
      </c>
      <c r="G21" s="565">
        <v>166.74452654908987</v>
      </c>
      <c r="H21" s="565">
        <v>148.35790238207827</v>
      </c>
      <c r="I21" s="565">
        <v>1135.6541609491949</v>
      </c>
      <c r="J21" s="565">
        <v>1001.8964430359805</v>
      </c>
      <c r="K21" s="565">
        <v>1518.371600412459</v>
      </c>
      <c r="L21" s="565">
        <v>1669.0169130862307</v>
      </c>
      <c r="M21" s="565">
        <v>1528.8497311494395</v>
      </c>
      <c r="N21" s="565">
        <v>1455.8621917441139</v>
      </c>
      <c r="O21" s="565">
        <v>1460.7856217487722</v>
      </c>
      <c r="P21" s="565">
        <v>1440.4213121057874</v>
      </c>
      <c r="Q21" s="565">
        <v>1172.5418894648922</v>
      </c>
    </row>
    <row r="22" spans="1:17" s="295" customFormat="1" ht="18" customHeight="1">
      <c r="A22" s="976" t="s">
        <v>2084</v>
      </c>
      <c r="B22" s="907">
        <v>194.17814225772497</v>
      </c>
      <c r="C22" s="907">
        <v>176.92124327277378</v>
      </c>
      <c r="D22" s="907">
        <v>191.59211638853228</v>
      </c>
      <c r="E22" s="907">
        <v>249.26337515036946</v>
      </c>
      <c r="F22" s="907">
        <v>351.68841098311594</v>
      </c>
      <c r="G22" s="565">
        <v>433.27167248263072</v>
      </c>
      <c r="H22" s="565">
        <v>408.48148288804822</v>
      </c>
      <c r="I22" s="565">
        <v>388.60256421524156</v>
      </c>
      <c r="J22" s="565">
        <v>505.94620744816217</v>
      </c>
      <c r="K22" s="565">
        <v>417.72003034181955</v>
      </c>
      <c r="L22" s="565">
        <v>529.73666958018077</v>
      </c>
      <c r="M22" s="565">
        <v>545.706859963326</v>
      </c>
      <c r="N22" s="565">
        <v>539.68309869791358</v>
      </c>
      <c r="O22" s="565">
        <v>476.78359868189261</v>
      </c>
      <c r="P22" s="565">
        <v>458.05174846003467</v>
      </c>
      <c r="Q22" s="565">
        <v>490.28629996784491</v>
      </c>
    </row>
    <row r="23" spans="1:17" ht="18" customHeight="1">
      <c r="A23" s="976" t="s">
        <v>2</v>
      </c>
      <c r="B23" s="907">
        <v>652.82846221504474</v>
      </c>
      <c r="C23" s="907">
        <v>571.87894828608296</v>
      </c>
      <c r="D23" s="907">
        <v>526.27820310939944</v>
      </c>
      <c r="E23" s="907">
        <v>535.0275960712255</v>
      </c>
      <c r="F23" s="907">
        <v>733.92337292051025</v>
      </c>
      <c r="G23" s="565">
        <v>854.87100789084855</v>
      </c>
      <c r="H23" s="565">
        <v>1179.6686864582102</v>
      </c>
      <c r="I23" s="565">
        <v>1429.3596057779541</v>
      </c>
      <c r="J23" s="565">
        <v>1983.737219239672</v>
      </c>
      <c r="K23" s="565">
        <v>1344.3430645237756</v>
      </c>
      <c r="L23" s="565">
        <v>1550.8703991969626</v>
      </c>
      <c r="M23" s="565">
        <v>2210.3313883718688</v>
      </c>
      <c r="N23" s="565">
        <v>2386.7955570713411</v>
      </c>
      <c r="O23" s="565">
        <v>2493.905152950198</v>
      </c>
      <c r="P23" s="565">
        <v>2477.7292742798122</v>
      </c>
      <c r="Q23" s="565">
        <v>2111.8788171629794</v>
      </c>
    </row>
    <row r="24" spans="1:17" ht="18" customHeight="1">
      <c r="A24" s="976" t="s">
        <v>50</v>
      </c>
      <c r="B24" s="907">
        <v>698.6063609360807</v>
      </c>
      <c r="C24" s="907">
        <v>628.71181481094027</v>
      </c>
      <c r="D24" s="907">
        <v>694.41693434127319</v>
      </c>
      <c r="E24" s="907">
        <v>865.86980210715558</v>
      </c>
      <c r="F24" s="907">
        <v>958.35792601435674</v>
      </c>
      <c r="G24" s="565">
        <v>1176.6284119274421</v>
      </c>
      <c r="H24" s="565">
        <v>1093.389344041849</v>
      </c>
      <c r="I24" s="565">
        <v>1204.8969814583804</v>
      </c>
      <c r="J24" s="565">
        <v>1705.7451371232596</v>
      </c>
      <c r="K24" s="565">
        <v>1528.6608026359456</v>
      </c>
      <c r="L24" s="565">
        <v>2017.2194707874683</v>
      </c>
      <c r="M24" s="565">
        <v>2325.103880823372</v>
      </c>
      <c r="N24" s="565">
        <v>2280.441404767415</v>
      </c>
      <c r="O24" s="565">
        <v>2279.9333055273464</v>
      </c>
      <c r="P24" s="565">
        <v>2177.6235176681053</v>
      </c>
      <c r="Q24" s="565">
        <v>1874.8557528606273</v>
      </c>
    </row>
    <row r="25" spans="1:17" ht="18" customHeight="1">
      <c r="A25" s="976"/>
      <c r="B25" s="907"/>
      <c r="C25" s="907"/>
      <c r="D25" s="907"/>
      <c r="E25" s="907"/>
      <c r="F25" s="907"/>
      <c r="G25" s="565"/>
      <c r="H25" s="565"/>
      <c r="I25" s="565"/>
      <c r="J25" s="565"/>
      <c r="K25" s="565"/>
      <c r="L25" s="565"/>
      <c r="M25" s="565"/>
      <c r="N25" s="565"/>
      <c r="O25" s="565"/>
      <c r="P25" s="565"/>
      <c r="Q25" s="565"/>
    </row>
    <row r="26" spans="1:17" ht="18" customHeight="1">
      <c r="A26" s="977" t="s">
        <v>2085</v>
      </c>
      <c r="B26" s="907"/>
      <c r="C26" s="907"/>
      <c r="D26" s="907"/>
      <c r="E26" s="907"/>
      <c r="F26" s="907"/>
      <c r="G26" s="565"/>
      <c r="H26" s="565"/>
      <c r="I26" s="565"/>
      <c r="J26" s="565"/>
      <c r="K26" s="565"/>
      <c r="L26" s="565"/>
      <c r="M26" s="565"/>
      <c r="N26" s="565"/>
      <c r="O26" s="565"/>
      <c r="P26" s="565"/>
      <c r="Q26" s="565"/>
    </row>
    <row r="27" spans="1:17" ht="18" customHeight="1">
      <c r="A27" s="976" t="s">
        <v>15</v>
      </c>
      <c r="B27" s="907">
        <v>9.7892448776548964</v>
      </c>
      <c r="C27" s="907">
        <v>1.4493626715951227</v>
      </c>
      <c r="D27" s="907">
        <v>12.222625493272476</v>
      </c>
      <c r="E27" s="907">
        <v>3.8074613666107049</v>
      </c>
      <c r="F27" s="907">
        <v>261.13605373726722</v>
      </c>
      <c r="G27" s="565">
        <v>297.25813794837939</v>
      </c>
      <c r="H27" s="565">
        <v>367.38041952358435</v>
      </c>
      <c r="I27" s="565">
        <v>1642.1721923905648</v>
      </c>
      <c r="J27" s="565">
        <v>2708.53401650569</v>
      </c>
      <c r="K27" s="565">
        <v>1381.8638768785852</v>
      </c>
      <c r="L27" s="565">
        <v>1994.1942521373355</v>
      </c>
      <c r="M27" s="565">
        <v>1587.5937167555942</v>
      </c>
      <c r="N27" s="565">
        <v>2801.6035988258081</v>
      </c>
      <c r="O27" s="565">
        <v>1960.6399684980622</v>
      </c>
      <c r="P27" s="565">
        <v>2013.2221231234553</v>
      </c>
      <c r="Q27" s="565">
        <v>1341.230782388418</v>
      </c>
    </row>
    <row r="28" spans="1:17" ht="18" customHeight="1">
      <c r="A28" s="976" t="s">
        <v>14</v>
      </c>
      <c r="B28" s="907">
        <v>0.14004195925194296</v>
      </c>
      <c r="C28" s="907">
        <v>3.3976589833897085E-2</v>
      </c>
      <c r="D28" s="907">
        <v>1.1561955023059003</v>
      </c>
      <c r="E28" s="907">
        <v>6.9744558277261488</v>
      </c>
      <c r="F28" s="907">
        <v>0.72917688646335599</v>
      </c>
      <c r="G28" s="565">
        <v>313.76254377691845</v>
      </c>
      <c r="H28" s="565">
        <v>315.75733360917366</v>
      </c>
      <c r="I28" s="565">
        <v>402.78475915740529</v>
      </c>
      <c r="J28" s="565">
        <v>452.35783680938476</v>
      </c>
      <c r="K28" s="565">
        <v>265.90525600910252</v>
      </c>
      <c r="L28" s="565">
        <v>296.46427644696945</v>
      </c>
      <c r="M28" s="565">
        <v>337.91328824916246</v>
      </c>
      <c r="N28" s="565">
        <v>402.81107784504081</v>
      </c>
      <c r="O28" s="565">
        <v>525.38881349609335</v>
      </c>
      <c r="P28" s="565">
        <v>468.20709490612666</v>
      </c>
      <c r="Q28" s="565">
        <v>426.60414502733181</v>
      </c>
    </row>
    <row r="29" spans="1:17" ht="18" customHeight="1">
      <c r="A29" s="976" t="s">
        <v>2083</v>
      </c>
      <c r="B29" s="907">
        <v>1.3812452237105821</v>
      </c>
      <c r="C29" s="907">
        <v>2.4027414536620522</v>
      </c>
      <c r="D29" s="907">
        <v>1.698474587552893</v>
      </c>
      <c r="E29" s="907">
        <v>3.7864655571271828</v>
      </c>
      <c r="F29" s="907">
        <v>6.8760511015674659</v>
      </c>
      <c r="G29" s="565">
        <v>4.2119738124430199</v>
      </c>
      <c r="H29" s="565">
        <v>7.2770052606691102</v>
      </c>
      <c r="I29" s="565">
        <v>7.7597867997278289</v>
      </c>
      <c r="J29" s="565">
        <v>6.0565264127391929</v>
      </c>
      <c r="K29" s="565">
        <v>9.9629813208173328</v>
      </c>
      <c r="L29" s="565">
        <v>14.062893665838136</v>
      </c>
      <c r="M29" s="565">
        <v>14.841637368849183</v>
      </c>
      <c r="N29" s="565">
        <v>9.2246386679496712</v>
      </c>
      <c r="O29" s="565">
        <v>12.429862800770968</v>
      </c>
      <c r="P29" s="565">
        <v>17.459126184943383</v>
      </c>
      <c r="Q29" s="565">
        <v>93.601447449943933</v>
      </c>
    </row>
    <row r="30" spans="1:17" ht="18" customHeight="1">
      <c r="A30" s="976" t="s">
        <v>12</v>
      </c>
      <c r="B30" s="907">
        <v>7.8459475437255774E-3</v>
      </c>
      <c r="C30" s="907">
        <v>9.9266543455266135E-5</v>
      </c>
      <c r="D30" s="907">
        <v>0.59871287976037657</v>
      </c>
      <c r="E30" s="907">
        <v>3.8845463798960966</v>
      </c>
      <c r="F30" s="907">
        <v>2.5082779577977949</v>
      </c>
      <c r="G30" s="565">
        <v>4.1112501178911627</v>
      </c>
      <c r="H30" s="565">
        <v>9.9651819068447818</v>
      </c>
      <c r="I30" s="565">
        <v>52.979925153095941</v>
      </c>
      <c r="J30" s="565">
        <v>137.11243707357272</v>
      </c>
      <c r="K30" s="565">
        <v>180.04367953823544</v>
      </c>
      <c r="L30" s="565">
        <v>262.97738753380128</v>
      </c>
      <c r="M30" s="565">
        <v>269.86000882381325</v>
      </c>
      <c r="N30" s="565">
        <v>261.29573332196497</v>
      </c>
      <c r="O30" s="565">
        <v>238.86171768460756</v>
      </c>
      <c r="P30" s="565">
        <v>255.95054535059569</v>
      </c>
      <c r="Q30" s="565">
        <v>270.81311120173797</v>
      </c>
    </row>
    <row r="31" spans="1:17" ht="18" customHeight="1">
      <c r="A31" s="976" t="s">
        <v>11</v>
      </c>
      <c r="B31" s="907">
        <v>3.0517297016711606</v>
      </c>
      <c r="C31" s="907">
        <v>2.0205752577559255</v>
      </c>
      <c r="D31" s="907">
        <v>3.3579322968668279</v>
      </c>
      <c r="E31" s="907">
        <v>1.9726864251060847</v>
      </c>
      <c r="F31" s="907">
        <v>1.6258850524814337</v>
      </c>
      <c r="G31" s="565">
        <v>1.7596197617026628</v>
      </c>
      <c r="H31" s="565">
        <v>1.9678970623005083</v>
      </c>
      <c r="I31" s="565">
        <v>5.9999892265819916</v>
      </c>
      <c r="J31" s="565">
        <v>15.120368045372469</v>
      </c>
      <c r="K31" s="565">
        <v>18.680546034229366</v>
      </c>
      <c r="L31" s="565">
        <v>21.950253202589384</v>
      </c>
      <c r="M31" s="565">
        <v>44.084397705808549</v>
      </c>
      <c r="N31" s="565">
        <v>71.694688364048289</v>
      </c>
      <c r="O31" s="565">
        <v>105.15663644276802</v>
      </c>
      <c r="P31" s="565">
        <v>127.2199962192468</v>
      </c>
      <c r="Q31" s="565">
        <v>127.71381579050562</v>
      </c>
    </row>
    <row r="32" spans="1:17" ht="18" customHeight="1">
      <c r="A32" s="976" t="s">
        <v>10</v>
      </c>
      <c r="B32" s="907">
        <v>41.185681369226998</v>
      </c>
      <c r="C32" s="907">
        <v>38.154291592565471</v>
      </c>
      <c r="D32" s="907">
        <v>45.987840726477437</v>
      </c>
      <c r="E32" s="907">
        <v>50.489419276375799</v>
      </c>
      <c r="F32" s="907">
        <v>67.541547000728698</v>
      </c>
      <c r="G32" s="565">
        <v>71.652167468326581</v>
      </c>
      <c r="H32" s="565">
        <v>78.478609025889597</v>
      </c>
      <c r="I32" s="565">
        <v>91.743233584713082</v>
      </c>
      <c r="J32" s="565">
        <v>117.769257365149</v>
      </c>
      <c r="K32" s="565">
        <v>65.385088180913087</v>
      </c>
      <c r="L32" s="565">
        <v>63.967054027478078</v>
      </c>
      <c r="M32" s="565">
        <v>66.110019715707764</v>
      </c>
      <c r="N32" s="565">
        <v>68.030510724856583</v>
      </c>
      <c r="O32" s="565">
        <v>68.334626328987994</v>
      </c>
      <c r="P32" s="565">
        <v>68.513992290952018</v>
      </c>
      <c r="Q32" s="565">
        <v>55.401603206098493</v>
      </c>
    </row>
    <row r="33" spans="1:17" ht="18" customHeight="1">
      <c r="A33" s="976" t="s">
        <v>2101</v>
      </c>
      <c r="B33" s="907">
        <v>6.6967390019177255</v>
      </c>
      <c r="C33" s="907">
        <v>17.823508735223349</v>
      </c>
      <c r="D33" s="907">
        <v>8.8387885703418441</v>
      </c>
      <c r="E33" s="907">
        <v>16.483896254973761</v>
      </c>
      <c r="F33" s="907">
        <v>16.096312500969006</v>
      </c>
      <c r="G33" s="565">
        <v>26.389539595711906</v>
      </c>
      <c r="H33" s="565">
        <v>38.383787829530675</v>
      </c>
      <c r="I33" s="565">
        <v>62.019383647085505</v>
      </c>
      <c r="J33" s="565">
        <v>65.189063223335808</v>
      </c>
      <c r="K33" s="565">
        <v>65.672183307258337</v>
      </c>
      <c r="L33" s="565">
        <v>96.476370080030591</v>
      </c>
      <c r="M33" s="565">
        <v>156.52215218320441</v>
      </c>
      <c r="N33" s="565">
        <v>208.22946406168165</v>
      </c>
      <c r="O33" s="565">
        <v>215.12001575096889</v>
      </c>
      <c r="P33" s="565">
        <v>180.07948673969975</v>
      </c>
      <c r="Q33" s="565">
        <v>179.90264126675396</v>
      </c>
    </row>
    <row r="34" spans="1:17" ht="18" customHeight="1">
      <c r="A34" s="976" t="s">
        <v>7</v>
      </c>
      <c r="B34" s="907">
        <v>45.059442417775728</v>
      </c>
      <c r="C34" s="907">
        <v>35.114806639467176</v>
      </c>
      <c r="D34" s="907">
        <v>38.331039699519799</v>
      </c>
      <c r="E34" s="907">
        <v>37.127864422911678</v>
      </c>
      <c r="F34" s="907">
        <v>31.759421851501571</v>
      </c>
      <c r="G34" s="565">
        <v>31.324761388286337</v>
      </c>
      <c r="H34" s="565">
        <v>47.078575038420617</v>
      </c>
      <c r="I34" s="565">
        <v>338.65445168972559</v>
      </c>
      <c r="J34" s="565">
        <v>401.08395627567654</v>
      </c>
      <c r="K34" s="565">
        <v>423.11183247996962</v>
      </c>
      <c r="L34" s="565">
        <v>526.32141159760727</v>
      </c>
      <c r="M34" s="565">
        <v>1053.6596347768541</v>
      </c>
      <c r="N34" s="565">
        <v>1269.678551870303</v>
      </c>
      <c r="O34" s="565">
        <v>1271.4104110795631</v>
      </c>
      <c r="P34" s="565">
        <v>1050.4069329792335</v>
      </c>
      <c r="Q34" s="565">
        <v>815.9675087642247</v>
      </c>
    </row>
    <row r="35" spans="1:17" ht="18" customHeight="1">
      <c r="A35" s="976" t="s">
        <v>32</v>
      </c>
      <c r="B35" s="907">
        <v>0.14070465589087711</v>
      </c>
      <c r="C35" s="907">
        <v>2.8421499227022817E-2</v>
      </c>
      <c r="D35" s="907">
        <v>3.4908251794798648</v>
      </c>
      <c r="E35" s="907">
        <v>39.258308062447952</v>
      </c>
      <c r="F35" s="907">
        <v>13.11377153134157</v>
      </c>
      <c r="G35" s="565">
        <v>244.87909270961049</v>
      </c>
      <c r="H35" s="565">
        <v>318.56891432202389</v>
      </c>
      <c r="I35" s="565">
        <v>632.8159781129508</v>
      </c>
      <c r="J35" s="565">
        <v>444.7594248457894</v>
      </c>
      <c r="K35" s="565">
        <v>451.7805372635471</v>
      </c>
      <c r="L35" s="565">
        <v>679.26877441206193</v>
      </c>
      <c r="M35" s="565">
        <v>734.25968799547775</v>
      </c>
      <c r="N35" s="565">
        <v>650.6470756038442</v>
      </c>
      <c r="O35" s="565">
        <v>689.15004818552984</v>
      </c>
      <c r="P35" s="565">
        <v>574.71600448157574</v>
      </c>
      <c r="Q35" s="565">
        <v>508.05951688926882</v>
      </c>
    </row>
    <row r="36" spans="1:17" ht="18" customHeight="1">
      <c r="A36" s="976" t="s">
        <v>5</v>
      </c>
      <c r="B36" s="907">
        <v>3.7481004426628983</v>
      </c>
      <c r="C36" s="907">
        <v>3.9377839383478053</v>
      </c>
      <c r="D36" s="907">
        <v>1.1347727856225931</v>
      </c>
      <c r="E36" s="907">
        <v>3.4394443930360752</v>
      </c>
      <c r="F36" s="907">
        <v>4.2934750926370944</v>
      </c>
      <c r="G36" s="565">
        <v>2.8117457323399035</v>
      </c>
      <c r="H36" s="565">
        <v>2.2487072940063841</v>
      </c>
      <c r="I36" s="565">
        <v>6.3963316511680652</v>
      </c>
      <c r="J36" s="565">
        <v>0.4572991020032236</v>
      </c>
      <c r="K36" s="565">
        <v>1.442105911913905</v>
      </c>
      <c r="L36" s="565">
        <v>0.61081983556854491</v>
      </c>
      <c r="M36" s="565">
        <v>0.68112958597013695</v>
      </c>
      <c r="N36" s="565">
        <v>0.72353768011790653</v>
      </c>
      <c r="O36" s="565">
        <v>0.78222295910965578</v>
      </c>
      <c r="P36" s="565">
        <v>1.1662160193279481</v>
      </c>
      <c r="Q36" s="565">
        <v>0.78975334687507348</v>
      </c>
    </row>
    <row r="37" spans="1:17" ht="18" customHeight="1">
      <c r="A37" s="976" t="s">
        <v>3</v>
      </c>
      <c r="B37" s="907">
        <v>0.30225426441538217</v>
      </c>
      <c r="C37" s="907">
        <v>6.3875579732886989E-2</v>
      </c>
      <c r="D37" s="907">
        <v>8.5311247087909461</v>
      </c>
      <c r="E37" s="907">
        <v>21.527806786785995</v>
      </c>
      <c r="F37" s="907">
        <v>203.17895114652939</v>
      </c>
      <c r="G37" s="565">
        <v>287.67990993115154</v>
      </c>
      <c r="H37" s="565">
        <v>163.12383836741932</v>
      </c>
      <c r="I37" s="565">
        <v>363.70628643116351</v>
      </c>
      <c r="J37" s="565">
        <v>609.57634402607948</v>
      </c>
      <c r="K37" s="565">
        <v>739.50224742805665</v>
      </c>
      <c r="L37" s="565">
        <v>983.89893379039086</v>
      </c>
      <c r="M37" s="565">
        <v>936.2720711144201</v>
      </c>
      <c r="N37" s="565">
        <v>1155.0046672919279</v>
      </c>
      <c r="O37" s="565">
        <v>1165.1576884416904</v>
      </c>
      <c r="P37" s="565">
        <v>1149.3771364021984</v>
      </c>
      <c r="Q37" s="565">
        <v>1096.3725551538346</v>
      </c>
    </row>
    <row r="38" spans="1:17" ht="18" customHeight="1">
      <c r="A38" s="976" t="s">
        <v>2084</v>
      </c>
      <c r="B38" s="907">
        <v>3.5572543365103169</v>
      </c>
      <c r="C38" s="907">
        <v>4.441887691646035</v>
      </c>
      <c r="D38" s="907">
        <v>9.0735784719250709</v>
      </c>
      <c r="E38" s="907">
        <v>18.069042658664589</v>
      </c>
      <c r="F38" s="907">
        <v>32.090581714445186</v>
      </c>
      <c r="G38" s="565">
        <v>39.426884215159241</v>
      </c>
      <c r="H38" s="565">
        <v>45.139861538006855</v>
      </c>
      <c r="I38" s="565">
        <v>52.64658255840326</v>
      </c>
      <c r="J38" s="565">
        <v>174.41278597137563</v>
      </c>
      <c r="K38" s="565">
        <v>27.97128549755843</v>
      </c>
      <c r="L38" s="565">
        <v>62.894327114801555</v>
      </c>
      <c r="M38" s="565">
        <v>76.362855468696154</v>
      </c>
      <c r="N38" s="565">
        <v>58.806815186543083</v>
      </c>
      <c r="O38" s="565">
        <v>102.71930457399847</v>
      </c>
      <c r="P38" s="565">
        <v>50.065986868798646</v>
      </c>
      <c r="Q38" s="565">
        <v>29.582565192499235</v>
      </c>
    </row>
    <row r="39" spans="1:17" ht="18" customHeight="1">
      <c r="A39" s="976" t="s">
        <v>2</v>
      </c>
      <c r="B39" s="907">
        <v>41.795956339307601</v>
      </c>
      <c r="C39" s="907">
        <v>48.964864176866477</v>
      </c>
      <c r="D39" s="907">
        <v>73.862185803261539</v>
      </c>
      <c r="E39" s="907">
        <v>75.539302946580833</v>
      </c>
      <c r="F39" s="907">
        <v>153.844772787175</v>
      </c>
      <c r="G39" s="565">
        <v>204.91056320538215</v>
      </c>
      <c r="H39" s="565">
        <v>272.23777500295546</v>
      </c>
      <c r="I39" s="565">
        <v>352.98192149580399</v>
      </c>
      <c r="J39" s="565">
        <v>289.40412920973858</v>
      </c>
      <c r="K39" s="565">
        <v>196.47283364149243</v>
      </c>
      <c r="L39" s="565">
        <v>288.85849389527738</v>
      </c>
      <c r="M39" s="565">
        <v>370.71805255683779</v>
      </c>
      <c r="N39" s="565">
        <v>406.77264412477626</v>
      </c>
      <c r="O39" s="565">
        <v>370.64138732876</v>
      </c>
      <c r="P39" s="565">
        <v>334.46854736084987</v>
      </c>
      <c r="Q39" s="565">
        <v>203.04462100119994</v>
      </c>
    </row>
    <row r="40" spans="1:17" ht="18" customHeight="1">
      <c r="A40" s="976" t="s">
        <v>50</v>
      </c>
      <c r="B40" s="907">
        <v>186.90978573385436</v>
      </c>
      <c r="C40" s="907">
        <v>167.80114342504447</v>
      </c>
      <c r="D40" s="907">
        <v>205.34568573194503</v>
      </c>
      <c r="E40" s="907">
        <v>351.07604134995438</v>
      </c>
      <c r="F40" s="907">
        <v>433.44797981364047</v>
      </c>
      <c r="G40" s="565">
        <v>492.23270976767583</v>
      </c>
      <c r="H40" s="565">
        <v>684.68016845962882</v>
      </c>
      <c r="I40" s="565">
        <v>855.70404584372864</v>
      </c>
      <c r="J40" s="565">
        <v>792.53697141195153</v>
      </c>
      <c r="K40" s="565">
        <v>189.92789148058597</v>
      </c>
      <c r="L40" s="565">
        <v>190.70667927672011</v>
      </c>
      <c r="M40" s="565">
        <v>433.14099198963203</v>
      </c>
      <c r="N40" s="565">
        <v>379.2261902093814</v>
      </c>
      <c r="O40" s="565">
        <v>342.39177498911943</v>
      </c>
      <c r="P40" s="565">
        <v>185.20271328980857</v>
      </c>
      <c r="Q40" s="565">
        <v>341.65300469778128</v>
      </c>
    </row>
    <row r="42" spans="1:17" ht="18" customHeight="1">
      <c r="A42" s="289" t="s">
        <v>1992</v>
      </c>
    </row>
  </sheetData>
  <hyperlinks>
    <hyperlink ref="S5" location="'Content Page'!A1" display="Back to Content Page"/>
  </hyperlinks>
  <pageMargins left="0.7" right="0.7" top="0.75" bottom="0.75" header="0.3" footer="0.3"/>
  <pageSetup orientation="portrait" r:id="rId1"/>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3"/>
  <sheetViews>
    <sheetView zoomScale="86" zoomScaleNormal="86" workbookViewId="0">
      <selection activeCell="A9" sqref="A9"/>
    </sheetView>
  </sheetViews>
  <sheetFormatPr defaultColWidth="9.1796875" defaultRowHeight="18" customHeight="1"/>
  <cols>
    <col min="1" max="1" width="36.54296875" style="289" customWidth="1"/>
    <col min="2" max="17" width="11.7265625" style="289" customWidth="1"/>
    <col min="18" max="18" width="4.1796875" style="289" customWidth="1"/>
    <col min="19" max="19" width="15.1796875" style="289" customWidth="1"/>
    <col min="20" max="20" width="20.26953125" style="289" customWidth="1"/>
    <col min="21" max="21" width="21.81640625" style="289" customWidth="1"/>
    <col min="22" max="22" width="21.1796875" style="289" customWidth="1"/>
    <col min="23" max="16384" width="9.1796875" style="289"/>
  </cols>
  <sheetData>
    <row r="1" spans="1:19" ht="18" customHeight="1">
      <c r="A1" s="136" t="s">
        <v>2104</v>
      </c>
      <c r="B1" s="132"/>
      <c r="C1" s="132"/>
      <c r="D1" s="132"/>
      <c r="E1" s="132"/>
      <c r="F1" s="132"/>
      <c r="G1" s="132"/>
      <c r="H1" s="132"/>
      <c r="I1" s="132"/>
      <c r="J1" s="132"/>
      <c r="K1" s="132"/>
      <c r="L1" s="132"/>
      <c r="M1" s="132"/>
      <c r="N1" s="132"/>
      <c r="O1" s="132"/>
      <c r="P1" s="132"/>
      <c r="Q1" s="132"/>
    </row>
    <row r="2" spans="1:19" ht="18" customHeight="1">
      <c r="A2" s="965" t="s">
        <v>2075</v>
      </c>
      <c r="B2" s="966">
        <v>2000</v>
      </c>
      <c r="C2" s="966">
        <v>2001</v>
      </c>
      <c r="D2" s="966">
        <v>2002</v>
      </c>
      <c r="E2" s="966">
        <v>2003</v>
      </c>
      <c r="F2" s="966">
        <v>2004</v>
      </c>
      <c r="G2" s="966">
        <v>2005</v>
      </c>
      <c r="H2" s="966">
        <v>2006</v>
      </c>
      <c r="I2" s="966">
        <v>2007</v>
      </c>
      <c r="J2" s="966">
        <v>2008</v>
      </c>
      <c r="K2" s="966">
        <v>2009</v>
      </c>
      <c r="L2" s="966">
        <v>2010</v>
      </c>
      <c r="M2" s="966">
        <v>2011</v>
      </c>
      <c r="N2" s="966">
        <v>2012</v>
      </c>
      <c r="O2" s="966">
        <v>2013</v>
      </c>
      <c r="P2" s="966">
        <v>2014</v>
      </c>
      <c r="Q2" s="966">
        <v>2015</v>
      </c>
    </row>
    <row r="3" spans="1:19" ht="18" customHeight="1">
      <c r="A3" s="967" t="s">
        <v>2076</v>
      </c>
      <c r="B3" s="565">
        <v>726.41416072463767</v>
      </c>
      <c r="C3" s="565">
        <v>787.11532418604656</v>
      </c>
      <c r="D3" s="565">
        <v>1081.2753648571429</v>
      </c>
      <c r="E3" s="565">
        <v>1628.5742136842105</v>
      </c>
      <c r="F3" s="565">
        <v>1567.23613</v>
      </c>
      <c r="G3" s="565">
        <v>1243.90625</v>
      </c>
      <c r="H3" s="565">
        <v>1456.6176470588236</v>
      </c>
      <c r="I3" s="565">
        <v>1429.9290780141844</v>
      </c>
      <c r="J3" s="565">
        <v>1340.8433734939758</v>
      </c>
      <c r="K3" s="565">
        <v>1570.1190476190475</v>
      </c>
      <c r="L3" s="565">
        <v>1743.8907849829352</v>
      </c>
      <c r="M3" s="565">
        <v>1673.6678281708375</v>
      </c>
      <c r="N3" s="565">
        <v>1740.7317073170734</v>
      </c>
      <c r="O3" s="968">
        <v>1905.4174848989583</v>
      </c>
      <c r="P3" s="565">
        <v>1929.4392523364488</v>
      </c>
      <c r="Q3" s="565">
        <v>1730.2275954590743</v>
      </c>
    </row>
    <row r="4" spans="1:19" ht="18" customHeight="1">
      <c r="A4" s="967" t="s">
        <v>2077</v>
      </c>
      <c r="B4" s="565">
        <v>1063.7975882608696</v>
      </c>
      <c r="C4" s="565">
        <v>960.77426511627914</v>
      </c>
      <c r="D4" s="565">
        <v>1060.0426984019048</v>
      </c>
      <c r="E4" s="565">
        <v>1436.4137724171053</v>
      </c>
      <c r="F4" s="565">
        <v>1775.7175509000001</v>
      </c>
      <c r="G4" s="565">
        <v>1648.6073329084377</v>
      </c>
      <c r="H4" s="565">
        <v>1222.3244186044119</v>
      </c>
      <c r="I4" s="565">
        <v>1314.7496903021276</v>
      </c>
      <c r="J4" s="565">
        <v>1318.3234980831323</v>
      </c>
      <c r="K4" s="565">
        <v>1443.6623622535715</v>
      </c>
      <c r="L4" s="565">
        <v>2023.2945731617747</v>
      </c>
      <c r="M4" s="565">
        <v>2003.1139068863886</v>
      </c>
      <c r="N4" s="565">
        <v>1893.6347962597563</v>
      </c>
      <c r="O4" s="565">
        <v>1901.4243820583338</v>
      </c>
      <c r="P4" s="565">
        <v>1708.317757009346</v>
      </c>
      <c r="Q4" s="565">
        <v>1389.1874504758243</v>
      </c>
      <c r="S4" s="287"/>
    </row>
    <row r="5" spans="1:19" ht="18" customHeight="1">
      <c r="A5" s="967" t="s">
        <v>2078</v>
      </c>
      <c r="B5" s="565">
        <v>618.69932666666671</v>
      </c>
      <c r="C5" s="565">
        <v>642.97973186046522</v>
      </c>
      <c r="D5" s="565">
        <v>855.88791780952374</v>
      </c>
      <c r="E5" s="565">
        <v>1236.24449</v>
      </c>
      <c r="F5" s="565">
        <v>1175.6739275</v>
      </c>
      <c r="G5" s="565">
        <v>1035.5773595312501</v>
      </c>
      <c r="H5" s="565">
        <v>999.4465119411766</v>
      </c>
      <c r="I5" s="565">
        <v>1142.0117860893617</v>
      </c>
      <c r="J5" s="565">
        <v>1055.7146131084337</v>
      </c>
      <c r="K5" s="565">
        <v>1011.8745657273809</v>
      </c>
      <c r="L5" s="565">
        <v>1350.4878744095563</v>
      </c>
      <c r="M5" s="565">
        <v>1760.1317654730262</v>
      </c>
      <c r="N5" s="565">
        <v>1394.1090101146344</v>
      </c>
      <c r="O5" s="968">
        <v>1412.5337988843748</v>
      </c>
      <c r="P5" s="565">
        <v>1435.487095457944</v>
      </c>
      <c r="Q5" s="565">
        <v>1410.4485223162801</v>
      </c>
      <c r="S5" s="945" t="s">
        <v>13</v>
      </c>
    </row>
    <row r="6" spans="1:19" ht="18" customHeight="1">
      <c r="A6" s="967" t="s">
        <v>2079</v>
      </c>
      <c r="B6" s="577">
        <v>1006.7545589855072</v>
      </c>
      <c r="C6" s="577">
        <v>824.9622706976744</v>
      </c>
      <c r="D6" s="577">
        <v>923.36031773523814</v>
      </c>
      <c r="E6" s="577">
        <v>1286.0291638644735</v>
      </c>
      <c r="F6" s="577">
        <v>1648.9908668374999</v>
      </c>
      <c r="G6" s="577">
        <v>1509.0267697834374</v>
      </c>
      <c r="H6" s="577">
        <v>1059.6578247808825</v>
      </c>
      <c r="I6" s="565">
        <v>1167.1730324297873</v>
      </c>
      <c r="J6" s="565">
        <v>1241.0235539831324</v>
      </c>
      <c r="K6" s="565">
        <v>1317.9675748583331</v>
      </c>
      <c r="L6" s="565">
        <v>1856.7814400982934</v>
      </c>
      <c r="M6" s="565">
        <v>1790.9724107909708</v>
      </c>
      <c r="N6" s="565">
        <v>1703.0744753414635</v>
      </c>
      <c r="O6" s="565">
        <v>1719.4266648062501</v>
      </c>
      <c r="P6" s="565">
        <v>1507.4105161467292</v>
      </c>
      <c r="Q6" s="565">
        <v>1126.9937158234154</v>
      </c>
      <c r="S6" s="287"/>
    </row>
    <row r="7" spans="1:19" ht="18" customHeight="1">
      <c r="A7" s="967" t="s">
        <v>2080</v>
      </c>
      <c r="B7" s="565">
        <v>107.71483405797096</v>
      </c>
      <c r="C7" s="565">
        <v>144.13559232558134</v>
      </c>
      <c r="D7" s="565">
        <v>225.38744704761916</v>
      </c>
      <c r="E7" s="565">
        <v>392.32972368421042</v>
      </c>
      <c r="F7" s="565">
        <v>391.56220250000001</v>
      </c>
      <c r="G7" s="565">
        <v>208.32889046874993</v>
      </c>
      <c r="H7" s="565">
        <v>457.17113511764705</v>
      </c>
      <c r="I7" s="565">
        <v>287.91729192482262</v>
      </c>
      <c r="J7" s="565">
        <v>285.12876038554214</v>
      </c>
      <c r="K7" s="565">
        <v>558.24448189166662</v>
      </c>
      <c r="L7" s="565">
        <v>393.4029105733789</v>
      </c>
      <c r="M7" s="565">
        <v>-86.463937302188697</v>
      </c>
      <c r="N7" s="565">
        <v>346.62269720243899</v>
      </c>
      <c r="O7" s="565">
        <v>492.88368601458342</v>
      </c>
      <c r="P7" s="565">
        <v>493.95215687850487</v>
      </c>
      <c r="Q7" s="565">
        <v>319.77907314279423</v>
      </c>
    </row>
    <row r="8" spans="1:19" ht="18" customHeight="1">
      <c r="A8" s="967" t="s">
        <v>2081</v>
      </c>
      <c r="B8" s="565">
        <v>57.043029275362414</v>
      </c>
      <c r="C8" s="565">
        <v>135.81199441860474</v>
      </c>
      <c r="D8" s="565">
        <v>136.68238066666663</v>
      </c>
      <c r="E8" s="565">
        <v>150.38460855263179</v>
      </c>
      <c r="F8" s="565">
        <v>126.72668406250023</v>
      </c>
      <c r="G8" s="565">
        <v>139.58056312500025</v>
      </c>
      <c r="H8" s="565">
        <v>162.66659382352941</v>
      </c>
      <c r="I8" s="565">
        <v>147.57665787234032</v>
      </c>
      <c r="J8" s="565">
        <v>77.299944099999948</v>
      </c>
      <c r="K8" s="565">
        <v>125.69478739523834</v>
      </c>
      <c r="L8" s="565">
        <v>166.51313306348129</v>
      </c>
      <c r="M8" s="565">
        <v>212.14149609541778</v>
      </c>
      <c r="N8" s="565">
        <v>190.56032091829275</v>
      </c>
      <c r="O8" s="565">
        <v>181.9977172520837</v>
      </c>
      <c r="P8" s="565">
        <v>200.90724086261685</v>
      </c>
      <c r="Q8" s="565">
        <v>262.19373465240892</v>
      </c>
    </row>
    <row r="9" spans="1:19" ht="18" customHeight="1">
      <c r="A9" s="967"/>
      <c r="B9" s="564"/>
      <c r="C9" s="564"/>
      <c r="D9" s="564"/>
      <c r="E9" s="564"/>
      <c r="F9" s="564"/>
      <c r="G9" s="564"/>
      <c r="H9" s="564"/>
      <c r="I9" s="564"/>
      <c r="J9" s="564"/>
      <c r="K9" s="564"/>
      <c r="L9" s="564"/>
      <c r="M9" s="564"/>
      <c r="N9" s="564"/>
      <c r="O9" s="564"/>
      <c r="P9" s="564"/>
      <c r="Q9" s="564"/>
    </row>
    <row r="10" spans="1:19" ht="18" customHeight="1">
      <c r="A10" s="969" t="s">
        <v>2082</v>
      </c>
      <c r="B10" s="897"/>
      <c r="C10" s="897"/>
      <c r="D10" s="897"/>
      <c r="E10" s="897"/>
      <c r="F10" s="897"/>
      <c r="G10" s="564"/>
      <c r="H10" s="564"/>
      <c r="I10" s="564"/>
      <c r="J10" s="564"/>
      <c r="K10" s="564"/>
      <c r="L10" s="564"/>
      <c r="M10" s="564"/>
      <c r="N10" s="564"/>
      <c r="O10" s="564"/>
      <c r="P10" s="564"/>
      <c r="Q10" s="564"/>
    </row>
    <row r="11" spans="1:19" ht="18" customHeight="1">
      <c r="A11" s="970" t="s">
        <v>15</v>
      </c>
      <c r="B11" s="971">
        <v>2.9287272463768113</v>
      </c>
      <c r="C11" s="971">
        <v>11.103926046511628</v>
      </c>
      <c r="D11" s="971">
        <v>8.1513459047619055</v>
      </c>
      <c r="E11" s="971">
        <v>3.0519585526315791</v>
      </c>
      <c r="F11" s="971">
        <v>13.659877343749999</v>
      </c>
      <c r="G11" s="972">
        <v>4.2196839062500002</v>
      </c>
      <c r="H11" s="972">
        <v>0.70290029411764698</v>
      </c>
      <c r="I11" s="972">
        <v>0.52805616737588656</v>
      </c>
      <c r="J11" s="972">
        <v>35.46955146626506</v>
      </c>
      <c r="K11" s="972">
        <v>32.83047178571428</v>
      </c>
      <c r="L11" s="972">
        <v>35.058511636860068</v>
      </c>
      <c r="M11" s="972">
        <v>37.20935873951548</v>
      </c>
      <c r="N11" s="972">
        <v>0.69942626829268295</v>
      </c>
      <c r="O11" s="972">
        <v>34.81651875</v>
      </c>
      <c r="P11" s="972">
        <v>42.964777009345795</v>
      </c>
      <c r="Q11" s="972">
        <v>35.461271113970326</v>
      </c>
    </row>
    <row r="12" spans="1:19" ht="18" customHeight="1">
      <c r="A12" s="970" t="s">
        <v>14</v>
      </c>
      <c r="B12" s="971">
        <v>7.213492753623188E-2</v>
      </c>
      <c r="C12" s="971">
        <v>2.8421744186046514E-2</v>
      </c>
      <c r="D12" s="971">
        <v>2.5320952380952382E-3</v>
      </c>
      <c r="E12" s="971">
        <v>2.6056052631578949E-2</v>
      </c>
      <c r="F12" s="971">
        <v>0.26938234374999998</v>
      </c>
      <c r="G12" s="972">
        <v>6.1817656249999998E-2</v>
      </c>
      <c r="H12" s="972">
        <v>2.1787518691176473</v>
      </c>
      <c r="I12" s="972">
        <v>7.1188175645390066</v>
      </c>
      <c r="J12" s="972">
        <v>4.8399147433734928</v>
      </c>
      <c r="K12" s="972">
        <v>8.2468920630952365</v>
      </c>
      <c r="L12" s="972">
        <v>8.917829904436859</v>
      </c>
      <c r="M12" s="972">
        <v>15.315452631288995</v>
      </c>
      <c r="N12" s="972">
        <v>5.4940472548780495</v>
      </c>
      <c r="O12" s="972">
        <v>5.4221255781249997</v>
      </c>
      <c r="P12" s="972">
        <v>13.440682458878506</v>
      </c>
      <c r="Q12" s="972">
        <v>16.053552217506255</v>
      </c>
    </row>
    <row r="13" spans="1:19" ht="18" customHeight="1">
      <c r="A13" s="970" t="s">
        <v>2083</v>
      </c>
      <c r="B13" s="971">
        <v>1.7745942028985506E-2</v>
      </c>
      <c r="C13" s="971">
        <v>0</v>
      </c>
      <c r="D13" s="971">
        <v>0</v>
      </c>
      <c r="E13" s="971">
        <v>0</v>
      </c>
      <c r="F13" s="971">
        <v>0</v>
      </c>
      <c r="G13" s="972">
        <v>0</v>
      </c>
      <c r="H13" s="972">
        <v>0</v>
      </c>
      <c r="I13" s="972">
        <v>0</v>
      </c>
      <c r="J13" s="972">
        <v>8.8994939759036135E-2</v>
      </c>
      <c r="K13" s="972">
        <v>1.1807494047619047</v>
      </c>
      <c r="L13" s="972">
        <v>0.39386224982935153</v>
      </c>
      <c r="M13" s="972">
        <v>0.17786136322944068</v>
      </c>
      <c r="N13" s="972">
        <v>0</v>
      </c>
      <c r="O13" s="972">
        <v>0.51979677083333331</v>
      </c>
      <c r="P13" s="972">
        <v>7.6428057943925237E-2</v>
      </c>
      <c r="Q13" s="972">
        <v>1.7416818998454455E-4</v>
      </c>
    </row>
    <row r="14" spans="1:19" ht="18" customHeight="1">
      <c r="A14" s="970" t="s">
        <v>12</v>
      </c>
      <c r="B14" s="971">
        <v>6.6408405797101444E-2</v>
      </c>
      <c r="C14" s="971">
        <v>1.5911860465116279E-2</v>
      </c>
      <c r="D14" s="971">
        <v>9.9659714285714282E-2</v>
      </c>
      <c r="E14" s="971">
        <v>9.800013157894738E-2</v>
      </c>
      <c r="F14" s="971">
        <v>2.741953125E-2</v>
      </c>
      <c r="G14" s="972">
        <v>1.241795625</v>
      </c>
      <c r="H14" s="972">
        <v>3.2825140264705883</v>
      </c>
      <c r="I14" s="972">
        <v>5.9010942709219858</v>
      </c>
      <c r="J14" s="972">
        <v>7.7810409987951799</v>
      </c>
      <c r="K14" s="972">
        <v>1.1737716833333334</v>
      </c>
      <c r="L14" s="972">
        <v>3.6383844436860069</v>
      </c>
      <c r="M14" s="972">
        <v>4.6896698100734096</v>
      </c>
      <c r="N14" s="972">
        <v>3.6112238000000003</v>
      </c>
      <c r="O14" s="972">
        <v>5.4180889072916667</v>
      </c>
      <c r="P14" s="972">
        <v>4.3324613093457947</v>
      </c>
      <c r="Q14" s="972">
        <v>3.9318643096427985</v>
      </c>
    </row>
    <row r="15" spans="1:19" ht="18" customHeight="1">
      <c r="A15" s="970" t="s">
        <v>11</v>
      </c>
      <c r="B15" s="971">
        <v>0.92016797101449277</v>
      </c>
      <c r="C15" s="971">
        <v>3.5445195348837211</v>
      </c>
      <c r="D15" s="971">
        <v>2.3415233333333334</v>
      </c>
      <c r="E15" s="971">
        <v>4.394456052631579</v>
      </c>
      <c r="F15" s="971">
        <v>7.5284020312499997</v>
      </c>
      <c r="G15" s="972">
        <v>7.2888965624999997</v>
      </c>
      <c r="H15" s="972">
        <v>17.53803382352941</v>
      </c>
      <c r="I15" s="972">
        <v>15.200475765957448</v>
      </c>
      <c r="J15" s="972">
        <v>5.4887275759036145</v>
      </c>
      <c r="K15" s="972">
        <v>7.3427944047619045</v>
      </c>
      <c r="L15" s="972">
        <v>7.968195964505119</v>
      </c>
      <c r="M15" s="972">
        <v>8.4727625435564065</v>
      </c>
      <c r="N15" s="972">
        <v>0.2133248780487805</v>
      </c>
      <c r="O15" s="972">
        <v>5.6046877083333335</v>
      </c>
      <c r="P15" s="972">
        <v>6.107616074766355</v>
      </c>
      <c r="Q15" s="972">
        <v>7.5154706856107261</v>
      </c>
    </row>
    <row r="16" spans="1:19" ht="18" customHeight="1">
      <c r="A16" s="970" t="s">
        <v>10</v>
      </c>
      <c r="B16" s="971">
        <v>4.4279656521739126</v>
      </c>
      <c r="C16" s="971">
        <v>3.3286227906976746</v>
      </c>
      <c r="D16" s="971">
        <v>4.902630380952381</v>
      </c>
      <c r="E16" s="971">
        <v>4.8222265789473688</v>
      </c>
      <c r="F16" s="971">
        <v>7.5836162500000004</v>
      </c>
      <c r="G16" s="972">
        <v>2.9414404687499998</v>
      </c>
      <c r="H16" s="972">
        <v>6.5143201470588235</v>
      </c>
      <c r="I16" s="972">
        <v>5.3980744170212773</v>
      </c>
      <c r="J16" s="972">
        <v>3.2300972192771087</v>
      </c>
      <c r="K16" s="972">
        <v>8.1627745238095244</v>
      </c>
      <c r="L16" s="972">
        <v>10.338331115358361</v>
      </c>
      <c r="M16" s="972">
        <v>11.687179159034253</v>
      </c>
      <c r="N16" s="972">
        <v>0.32162034634146341</v>
      </c>
      <c r="O16" s="972">
        <v>8.5766314802083325</v>
      </c>
      <c r="P16" s="972">
        <v>11.784022656074766</v>
      </c>
      <c r="Q16" s="972">
        <v>11.817203076186814</v>
      </c>
    </row>
    <row r="17" spans="1:17" ht="18" customHeight="1">
      <c r="A17" s="970" t="s">
        <v>9</v>
      </c>
      <c r="B17" s="971">
        <v>5.8862018840579706</v>
      </c>
      <c r="C17" s="971">
        <v>7.8409062790697677</v>
      </c>
      <c r="D17" s="971">
        <v>7.4413986666666672</v>
      </c>
      <c r="E17" s="971">
        <v>8.5357105263157891</v>
      </c>
      <c r="F17" s="971">
        <v>6.2188848437499997</v>
      </c>
      <c r="G17" s="972">
        <v>4.54960875</v>
      </c>
      <c r="H17" s="972">
        <v>9.5749183823529407</v>
      </c>
      <c r="I17" s="972">
        <v>5.8578652283687953</v>
      </c>
      <c r="J17" s="972">
        <v>2.9653383060240963</v>
      </c>
      <c r="K17" s="972">
        <v>10.986140476190476</v>
      </c>
      <c r="L17" s="972">
        <v>9.3471352109215022</v>
      </c>
      <c r="M17" s="972">
        <v>8.6112358891016019</v>
      </c>
      <c r="N17" s="972">
        <v>0.76916390243902444</v>
      </c>
      <c r="O17" s="972">
        <v>7.3842419572916675</v>
      </c>
      <c r="P17" s="972">
        <v>10.696126850467289</v>
      </c>
      <c r="Q17" s="972">
        <v>10.170441226081294</v>
      </c>
    </row>
    <row r="18" spans="1:17" ht="18" customHeight="1">
      <c r="A18" s="970" t="s">
        <v>7</v>
      </c>
      <c r="B18" s="971">
        <v>31.897434637681158</v>
      </c>
      <c r="C18" s="971">
        <v>48.939600116279074</v>
      </c>
      <c r="D18" s="971">
        <v>61.310157904761908</v>
      </c>
      <c r="E18" s="971">
        <v>69.545573026315779</v>
      </c>
      <c r="F18" s="971">
        <v>71.938964374999998</v>
      </c>
      <c r="G18" s="972">
        <v>54.761398906250001</v>
      </c>
      <c r="H18" s="972">
        <v>103.34068220588236</v>
      </c>
      <c r="I18" s="972">
        <v>91.807704394326251</v>
      </c>
      <c r="J18" s="972">
        <v>65.093000207228926</v>
      </c>
      <c r="K18" s="972">
        <v>83.041217779761894</v>
      </c>
      <c r="L18" s="972">
        <v>68.163394124232084</v>
      </c>
      <c r="M18" s="972">
        <v>86.650882925888681</v>
      </c>
      <c r="N18" s="972">
        <v>143.22386490731708</v>
      </c>
      <c r="O18" s="972">
        <v>74.560487253125004</v>
      </c>
      <c r="P18" s="972">
        <v>72.73487258504673</v>
      </c>
      <c r="Q18" s="972">
        <v>71.648471851439254</v>
      </c>
    </row>
    <row r="19" spans="1:17" ht="18" customHeight="1">
      <c r="A19" s="970" t="s">
        <v>32</v>
      </c>
      <c r="B19" s="971">
        <v>0.20429550724637682</v>
      </c>
      <c r="C19" s="971">
        <v>8.7084883720930234E-3</v>
      </c>
      <c r="D19" s="971">
        <v>8.4192761904761909E-2</v>
      </c>
      <c r="E19" s="971">
        <v>7.0182236842105269E-2</v>
      </c>
      <c r="F19" s="971">
        <v>2.2036406249999998E-2</v>
      </c>
      <c r="G19" s="972">
        <v>2.1533978124999997</v>
      </c>
      <c r="H19" s="972">
        <v>4.2391820970588245</v>
      </c>
      <c r="I19" s="972">
        <v>11.071571171631206</v>
      </c>
      <c r="J19" s="972">
        <v>5.8979467120481921</v>
      </c>
      <c r="K19" s="972">
        <v>3.5264575678571428</v>
      </c>
      <c r="L19" s="972">
        <v>15.760913597269623</v>
      </c>
      <c r="M19" s="972">
        <v>18.565718758521903</v>
      </c>
      <c r="N19" s="972">
        <v>9.7884010743902454</v>
      </c>
      <c r="O19" s="972">
        <v>13.957772311458333</v>
      </c>
      <c r="P19" s="972">
        <v>17.66395262056075</v>
      </c>
      <c r="Q19" s="972">
        <v>19.533887197853495</v>
      </c>
    </row>
    <row r="20" spans="1:17" ht="18" customHeight="1">
      <c r="A20" s="970" t="s">
        <v>5</v>
      </c>
      <c r="B20" s="973">
        <v>0.37706275362318836</v>
      </c>
      <c r="C20" s="973">
        <v>0.32421941860465114</v>
      </c>
      <c r="D20" s="973">
        <v>0.33618371428571431</v>
      </c>
      <c r="E20" s="971">
        <v>0.3810326315789474</v>
      </c>
      <c r="F20" s="971">
        <v>0.23799171875</v>
      </c>
      <c r="G20" s="972">
        <v>0.16965</v>
      </c>
      <c r="H20" s="972">
        <v>0.47905852941176474</v>
      </c>
      <c r="I20" s="972">
        <v>0.14699559999999998</v>
      </c>
      <c r="J20" s="972">
        <v>0.18906783132530119</v>
      </c>
      <c r="K20" s="972">
        <v>0.36270583333333334</v>
      </c>
      <c r="L20" s="972">
        <v>0.23301078907849829</v>
      </c>
      <c r="M20" s="972">
        <v>0.38716087980497749</v>
      </c>
      <c r="N20" s="972">
        <v>6.8792682926829276E-4</v>
      </c>
      <c r="O20" s="972">
        <v>0.25011687500000002</v>
      </c>
      <c r="P20" s="972">
        <v>0.25441859813084111</v>
      </c>
      <c r="Q20" s="972">
        <v>0.2714061335446365</v>
      </c>
    </row>
    <row r="21" spans="1:17" ht="18" customHeight="1">
      <c r="A21" s="970" t="s">
        <v>4</v>
      </c>
      <c r="B21" s="971">
        <v>538.40129927536225</v>
      </c>
      <c r="C21" s="971">
        <v>533.39732069767445</v>
      </c>
      <c r="D21" s="971">
        <v>664.03954504761907</v>
      </c>
      <c r="E21" s="971">
        <v>1073.0691159210528</v>
      </c>
      <c r="F21" s="971">
        <v>1033.28834640625</v>
      </c>
      <c r="G21" s="972">
        <v>931.84231703124988</v>
      </c>
      <c r="H21" s="972">
        <v>805.5246092426471</v>
      </c>
      <c r="I21" s="972">
        <v>957.80080565815604</v>
      </c>
      <c r="J21" s="972">
        <v>903.28388383373476</v>
      </c>
      <c r="K21" s="972">
        <v>807.53244259880944</v>
      </c>
      <c r="L21" s="972">
        <v>1133.3091148805461</v>
      </c>
      <c r="M21" s="972">
        <v>1493.75747921688</v>
      </c>
      <c r="N21" s="972">
        <v>1212.5009980158538</v>
      </c>
      <c r="O21" s="972">
        <v>1193.0669623447918</v>
      </c>
      <c r="P21" s="972">
        <v>1176.8764148607477</v>
      </c>
      <c r="Q21" s="972">
        <v>1143.1781871437202</v>
      </c>
    </row>
    <row r="22" spans="1:17" s="295" customFormat="1" ht="18" customHeight="1">
      <c r="A22" s="970" t="s">
        <v>2084</v>
      </c>
      <c r="B22" s="971">
        <v>13.643070579710145</v>
      </c>
      <c r="C22" s="971">
        <v>15.370306860465117</v>
      </c>
      <c r="D22" s="971">
        <v>13.727562761904762</v>
      </c>
      <c r="E22" s="971">
        <v>12.342120657894737</v>
      </c>
      <c r="F22" s="971">
        <v>15.319320781250001</v>
      </c>
      <c r="G22" s="972">
        <v>18.419829687499998</v>
      </c>
      <c r="H22" s="972">
        <v>31.373258235294117</v>
      </c>
      <c r="I22" s="972">
        <v>25.330145024113474</v>
      </c>
      <c r="J22" s="972">
        <v>11.942146779518071</v>
      </c>
      <c r="K22" s="972">
        <v>27.656361666666665</v>
      </c>
      <c r="L22" s="972">
        <v>29.311927814334471</v>
      </c>
      <c r="M22" s="972">
        <v>43.219018817744853</v>
      </c>
      <c r="N22" s="972">
        <v>13.506673334146344</v>
      </c>
      <c r="O22" s="972">
        <v>26.823107343749999</v>
      </c>
      <c r="P22" s="972">
        <v>33.577097806542056</v>
      </c>
      <c r="Q22" s="972">
        <v>36.546159523940283</v>
      </c>
    </row>
    <row r="23" spans="1:17" ht="18" customHeight="1">
      <c r="A23" s="970" t="s">
        <v>2</v>
      </c>
      <c r="B23" s="971">
        <v>3.6186842028985509</v>
      </c>
      <c r="C23" s="971">
        <v>5.7248776744186047</v>
      </c>
      <c r="D23" s="971">
        <v>5.4747559047619045</v>
      </c>
      <c r="E23" s="971">
        <v>4.6407249999999998</v>
      </c>
      <c r="F23" s="971">
        <v>10.272292499999999</v>
      </c>
      <c r="G23" s="972">
        <v>2.9892395312499995</v>
      </c>
      <c r="H23" s="972">
        <v>5.7598994117647058</v>
      </c>
      <c r="I23" s="972">
        <v>9.6451164851063833</v>
      </c>
      <c r="J23" s="972">
        <v>5.3991358457831327</v>
      </c>
      <c r="K23" s="972">
        <v>7.8999629833333342</v>
      </c>
      <c r="L23" s="972">
        <v>11.786511716040955</v>
      </c>
      <c r="M23" s="972">
        <v>10.219150879391794</v>
      </c>
      <c r="N23" s="972">
        <v>3.5907927304878053</v>
      </c>
      <c r="O23" s="972">
        <v>11.475975717708334</v>
      </c>
      <c r="P23" s="972">
        <v>15.973600526168225</v>
      </c>
      <c r="Q23" s="972">
        <v>17.573168326494748</v>
      </c>
    </row>
    <row r="24" spans="1:17" ht="18" customHeight="1">
      <c r="A24" s="970" t="s">
        <v>50</v>
      </c>
      <c r="B24" s="971">
        <v>16.238127681159419</v>
      </c>
      <c r="C24" s="971">
        <v>13.35239034883721</v>
      </c>
      <c r="D24" s="971">
        <v>87.976429619047622</v>
      </c>
      <c r="E24" s="971">
        <v>55.267332631578945</v>
      </c>
      <c r="F24" s="971">
        <v>9.3073929687499994</v>
      </c>
      <c r="G24" s="972">
        <v>4.9382835937499996</v>
      </c>
      <c r="H24" s="972">
        <v>8.938383676470588</v>
      </c>
      <c r="I24" s="972">
        <v>6.2050643418439719</v>
      </c>
      <c r="J24" s="972">
        <v>4.0457666493975895</v>
      </c>
      <c r="K24" s="972">
        <v>11.931822955952381</v>
      </c>
      <c r="L24" s="972">
        <v>16.260750962457337</v>
      </c>
      <c r="M24" s="972">
        <v>21.168833858994311</v>
      </c>
      <c r="N24" s="972">
        <v>0.38878567560975613</v>
      </c>
      <c r="O24" s="972">
        <v>24.657285886458332</v>
      </c>
      <c r="P24" s="972">
        <v>29.004624043925233</v>
      </c>
      <c r="Q24" s="972">
        <v>36.718645152710984</v>
      </c>
    </row>
    <row r="25" spans="1:17" ht="18" customHeight="1">
      <c r="A25" s="967" t="s">
        <v>59</v>
      </c>
      <c r="B25" s="971"/>
      <c r="C25" s="971"/>
      <c r="D25" s="971"/>
      <c r="E25" s="971"/>
      <c r="F25" s="971"/>
      <c r="G25" s="972"/>
      <c r="H25" s="972"/>
      <c r="I25" s="972"/>
      <c r="J25" s="972"/>
      <c r="K25" s="972"/>
      <c r="L25" s="972"/>
      <c r="M25" s="972"/>
      <c r="N25" s="972"/>
      <c r="O25" s="972"/>
      <c r="P25" s="972"/>
      <c r="Q25" s="972"/>
    </row>
    <row r="26" spans="1:17" ht="18" customHeight="1">
      <c r="A26" s="969"/>
      <c r="B26" s="971"/>
      <c r="C26" s="971"/>
      <c r="D26" s="971"/>
      <c r="E26" s="971"/>
      <c r="F26" s="971"/>
      <c r="G26" s="972"/>
      <c r="H26" s="972"/>
      <c r="I26" s="972"/>
      <c r="J26" s="972"/>
      <c r="K26" s="972"/>
      <c r="L26" s="972"/>
      <c r="M26" s="972"/>
      <c r="N26" s="972"/>
      <c r="O26" s="972"/>
      <c r="P26" s="972"/>
      <c r="Q26" s="972"/>
    </row>
    <row r="27" spans="1:17" ht="18" customHeight="1">
      <c r="A27" s="979" t="s">
        <v>2085</v>
      </c>
      <c r="B27" s="971"/>
      <c r="C27" s="971"/>
      <c r="D27" s="971"/>
      <c r="E27" s="971"/>
      <c r="F27" s="971"/>
      <c r="G27" s="972"/>
      <c r="H27" s="972"/>
      <c r="I27" s="972"/>
      <c r="J27" s="972"/>
      <c r="K27" s="972"/>
      <c r="L27" s="972"/>
      <c r="M27" s="972"/>
      <c r="N27" s="972"/>
      <c r="O27" s="972"/>
      <c r="P27" s="972"/>
      <c r="Q27" s="972"/>
    </row>
    <row r="28" spans="1:17" ht="18" customHeight="1">
      <c r="A28" s="970" t="s">
        <v>15</v>
      </c>
      <c r="B28" s="971">
        <v>3.6666666666666666E-5</v>
      </c>
      <c r="C28" s="971">
        <v>0</v>
      </c>
      <c r="D28" s="971">
        <v>5.5809523809523812E-5</v>
      </c>
      <c r="E28" s="971">
        <v>3.1842105263157895E-5</v>
      </c>
      <c r="F28" s="971">
        <v>4.7859375000000002E-4</v>
      </c>
      <c r="G28" s="972">
        <v>0</v>
      </c>
      <c r="H28" s="972">
        <v>0</v>
      </c>
      <c r="I28" s="972">
        <v>0</v>
      </c>
      <c r="J28" s="972">
        <v>0</v>
      </c>
      <c r="K28" s="972">
        <v>0</v>
      </c>
      <c r="L28" s="972">
        <v>0</v>
      </c>
      <c r="M28" s="972">
        <v>2.3326070489071302E-2</v>
      </c>
      <c r="N28" s="972">
        <v>0</v>
      </c>
      <c r="O28" s="972">
        <v>0</v>
      </c>
      <c r="P28" s="972">
        <v>0</v>
      </c>
      <c r="Q28" s="972">
        <v>1.9142810070373363E-4</v>
      </c>
    </row>
    <row r="29" spans="1:17" ht="18" customHeight="1">
      <c r="A29" s="970" t="s">
        <v>14</v>
      </c>
      <c r="B29" s="971">
        <v>0.11875347826086956</v>
      </c>
      <c r="C29" s="971">
        <v>7.2914651162790708E-2</v>
      </c>
      <c r="D29" s="971">
        <v>9.0962857142857147E-3</v>
      </c>
      <c r="E29" s="971">
        <v>1.2151710526315791E-2</v>
      </c>
      <c r="F29" s="971">
        <v>0.12515625</v>
      </c>
      <c r="G29" s="972">
        <v>1.8306093749999999E-2</v>
      </c>
      <c r="H29" s="972">
        <v>0.24516125441176473</v>
      </c>
      <c r="I29" s="972">
        <v>0.44667833049645389</v>
      </c>
      <c r="J29" s="972">
        <v>0.25050614337349392</v>
      </c>
      <c r="K29" s="972">
        <v>0.25640215238095238</v>
      </c>
      <c r="L29" s="972">
        <v>0.37441755904436858</v>
      </c>
      <c r="M29" s="972">
        <v>1.6568707300948944</v>
      </c>
      <c r="N29" s="972">
        <v>0.2523524280487805</v>
      </c>
      <c r="O29" s="972">
        <v>0.70532419270833335</v>
      </c>
      <c r="P29" s="972">
        <v>0.63517609813084119</v>
      </c>
      <c r="Q29" s="972">
        <v>1.0528519915583345</v>
      </c>
    </row>
    <row r="30" spans="1:17" ht="18" customHeight="1">
      <c r="A30" s="970" t="s">
        <v>2083</v>
      </c>
      <c r="B30" s="971">
        <v>0</v>
      </c>
      <c r="C30" s="971">
        <v>2.9651162790697678E-5</v>
      </c>
      <c r="D30" s="971">
        <v>3.8095238095238096E-7</v>
      </c>
      <c r="E30" s="971">
        <v>3.6460526315789478E-4</v>
      </c>
      <c r="F30" s="971">
        <v>0</v>
      </c>
      <c r="G30" s="972">
        <v>0</v>
      </c>
      <c r="H30" s="972">
        <v>1.6308823529411764E-4</v>
      </c>
      <c r="I30" s="972">
        <v>0</v>
      </c>
      <c r="J30" s="972">
        <v>0</v>
      </c>
      <c r="K30" s="972">
        <v>0</v>
      </c>
      <c r="L30" s="972">
        <v>0.10031658703071672</v>
      </c>
      <c r="M30" s="972">
        <v>2.7752145109975621E-4</v>
      </c>
      <c r="N30" s="972">
        <v>5.1216780487804885E-3</v>
      </c>
      <c r="O30" s="972">
        <v>1.4828006249999999E-2</v>
      </c>
      <c r="P30" s="972">
        <v>8.0746607476635517E-3</v>
      </c>
      <c r="Q30" s="972">
        <v>1.201143939809984E-2</v>
      </c>
    </row>
    <row r="31" spans="1:17" ht="18" customHeight="1">
      <c r="A31" s="970" t="s">
        <v>12</v>
      </c>
      <c r="B31" s="971">
        <v>1.0652318840579709E-2</v>
      </c>
      <c r="C31" s="971">
        <v>2.2438372093023257E-2</v>
      </c>
      <c r="D31" s="971">
        <v>2.8606095238095239E-2</v>
      </c>
      <c r="E31" s="971">
        <v>3.5852500000000002E-2</v>
      </c>
      <c r="F31" s="971">
        <v>1.5503593750000001E-2</v>
      </c>
      <c r="G31" s="972">
        <v>1.6472031249999998E-2</v>
      </c>
      <c r="H31" s="972">
        <v>0.22537469852941175</v>
      </c>
      <c r="I31" s="972">
        <v>0.30682821985815606</v>
      </c>
      <c r="J31" s="972">
        <v>0.25363239999999998</v>
      </c>
      <c r="K31" s="972">
        <v>0.26280878690476189</v>
      </c>
      <c r="L31" s="972">
        <v>0.34245852696245732</v>
      </c>
      <c r="M31" s="972">
        <v>0.31887431377139941</v>
      </c>
      <c r="N31" s="972">
        <v>1.533596486585366</v>
      </c>
      <c r="O31" s="972">
        <v>9.7747831114583335</v>
      </c>
      <c r="P31" s="972">
        <v>10.038394289719628</v>
      </c>
      <c r="Q31" s="972">
        <v>8.5085970163890696</v>
      </c>
    </row>
    <row r="32" spans="1:17" ht="18" customHeight="1">
      <c r="A32" s="970" t="s">
        <v>11</v>
      </c>
      <c r="B32" s="971">
        <v>0</v>
      </c>
      <c r="C32" s="971">
        <v>9.5569767441860477E-4</v>
      </c>
      <c r="D32" s="971">
        <v>0</v>
      </c>
      <c r="E32" s="971">
        <v>0</v>
      </c>
      <c r="F32" s="971">
        <v>0</v>
      </c>
      <c r="G32" s="972">
        <v>2.7651874999999996E-2</v>
      </c>
      <c r="H32" s="972">
        <v>2.5176029411764705E-2</v>
      </c>
      <c r="I32" s="972">
        <v>7.655602836879433E-3</v>
      </c>
      <c r="J32" s="972">
        <v>5.4223975903614455E-2</v>
      </c>
      <c r="K32" s="972">
        <v>1.078452380952381E-2</v>
      </c>
      <c r="L32" s="972">
        <v>0</v>
      </c>
      <c r="M32" s="972">
        <v>0.24150421584695689</v>
      </c>
      <c r="N32" s="972">
        <v>0.21049331341463415</v>
      </c>
      <c r="O32" s="972">
        <v>0.22159339270833334</v>
      </c>
      <c r="P32" s="972">
        <v>0.16573319906542056</v>
      </c>
      <c r="Q32" s="972">
        <v>0.28112800106697627</v>
      </c>
    </row>
    <row r="33" spans="1:17" ht="18" customHeight="1">
      <c r="A33" s="970" t="s">
        <v>10</v>
      </c>
      <c r="B33" s="971">
        <v>0</v>
      </c>
      <c r="C33" s="971">
        <v>1.4621279069767441E-2</v>
      </c>
      <c r="D33" s="971">
        <v>2.5739809523809526E-2</v>
      </c>
      <c r="E33" s="971">
        <v>5.5645657894736841E-2</v>
      </c>
      <c r="F33" s="971">
        <v>1.9027812499999998E-2</v>
      </c>
      <c r="G33" s="972">
        <v>1.1562499999999998E-5</v>
      </c>
      <c r="H33" s="972">
        <v>7.1376470588235298E-3</v>
      </c>
      <c r="I33" s="972">
        <v>0.31155007092198583</v>
      </c>
      <c r="J33" s="972">
        <v>3.3048554216867469E-2</v>
      </c>
      <c r="K33" s="972">
        <v>0.59831654642857146</v>
      </c>
      <c r="L33" s="972">
        <v>1.9865898156996586</v>
      </c>
      <c r="M33" s="972">
        <v>8.1579227898136555E-2</v>
      </c>
      <c r="N33" s="972">
        <v>1.8479463414634149E-3</v>
      </c>
      <c r="O33" s="972">
        <v>1.4043229166666666E-2</v>
      </c>
      <c r="P33" s="972">
        <v>1.0666105607476635E-2</v>
      </c>
      <c r="Q33" s="972">
        <v>3.0872488486855007E-3</v>
      </c>
    </row>
    <row r="34" spans="1:17" ht="18" customHeight="1">
      <c r="A34" s="970" t="s">
        <v>2101</v>
      </c>
      <c r="B34" s="971">
        <v>1.9426086956521736E-3</v>
      </c>
      <c r="C34" s="971">
        <v>1.331232558139535E-2</v>
      </c>
      <c r="D34" s="971">
        <v>6.5099142857142855E-2</v>
      </c>
      <c r="E34" s="971">
        <v>2.808421052631579E-3</v>
      </c>
      <c r="F34" s="971">
        <v>1.04771875E-2</v>
      </c>
      <c r="G34" s="972">
        <v>9.4801875000000008E-2</v>
      </c>
      <c r="H34" s="972">
        <v>2.8504117647058826E-2</v>
      </c>
      <c r="I34" s="972">
        <v>1.4124822695035462E-2</v>
      </c>
      <c r="J34" s="972">
        <v>6.5489156626506017E-3</v>
      </c>
      <c r="K34" s="972">
        <v>0.54410285357142851</v>
      </c>
      <c r="L34" s="972">
        <v>2.1402897993174061</v>
      </c>
      <c r="M34" s="972">
        <v>2.7309704146983074</v>
      </c>
      <c r="N34" s="972">
        <v>2.4770668280487804</v>
      </c>
      <c r="O34" s="972">
        <v>3.6239725750000003</v>
      </c>
      <c r="P34" s="972">
        <v>6.9860142485981305</v>
      </c>
      <c r="Q34" s="972">
        <v>7.5890920016004637</v>
      </c>
    </row>
    <row r="35" spans="1:17" ht="18" customHeight="1">
      <c r="A35" s="970" t="s">
        <v>7</v>
      </c>
      <c r="B35" s="971">
        <v>4.060474927536232</v>
      </c>
      <c r="C35" s="971">
        <v>3.7062656976744188</v>
      </c>
      <c r="D35" s="971">
        <v>3.9003502857142855</v>
      </c>
      <c r="E35" s="971">
        <v>8.0901481315789479</v>
      </c>
      <c r="F35" s="971">
        <v>12.193027003906248</v>
      </c>
      <c r="G35" s="972">
        <v>12.521618520937498</v>
      </c>
      <c r="H35" s="972">
        <v>10.486612205882354</v>
      </c>
      <c r="I35" s="972">
        <v>5.1577702893617019</v>
      </c>
      <c r="J35" s="972">
        <v>0.84201847590361434</v>
      </c>
      <c r="K35" s="972">
        <v>5.7494177928571428</v>
      </c>
      <c r="L35" s="972">
        <v>1.0639707426621161</v>
      </c>
      <c r="M35" s="972">
        <v>8.8094218147010626</v>
      </c>
      <c r="N35" s="972">
        <v>8.0749625890243895</v>
      </c>
      <c r="O35" s="972">
        <v>13.338197740625002</v>
      </c>
      <c r="P35" s="972">
        <v>5.0775793738317763</v>
      </c>
      <c r="Q35" s="972">
        <v>1.2998832876991753</v>
      </c>
    </row>
    <row r="36" spans="1:17" ht="18" customHeight="1">
      <c r="A36" s="970" t="s">
        <v>32</v>
      </c>
      <c r="B36" s="971">
        <v>1.2304192753623189</v>
      </c>
      <c r="C36" s="971">
        <v>3.0223604651162795E-2</v>
      </c>
      <c r="D36" s="971">
        <v>0.84499952380952392</v>
      </c>
      <c r="E36" s="971">
        <v>0.11189223684210528</v>
      </c>
      <c r="F36" s="971">
        <v>0.44774312500000002</v>
      </c>
      <c r="G36" s="972">
        <v>3.3727968749999997E-2</v>
      </c>
      <c r="H36" s="972">
        <v>0.22880655882352943</v>
      </c>
      <c r="I36" s="972">
        <v>0.3126860652482269</v>
      </c>
      <c r="J36" s="972">
        <v>1.4418130662650601</v>
      </c>
      <c r="K36" s="972">
        <v>2.921718192857143</v>
      </c>
      <c r="L36" s="972">
        <v>2.0357655453924912</v>
      </c>
      <c r="M36" s="972">
        <v>0.90428618452766274</v>
      </c>
      <c r="N36" s="972">
        <v>0.34887569390243905</v>
      </c>
      <c r="O36" s="972">
        <v>0.98169445520833332</v>
      </c>
      <c r="P36" s="972">
        <v>0.84875483457943934</v>
      </c>
      <c r="Q36" s="972">
        <v>0.5396716866855481</v>
      </c>
    </row>
    <row r="37" spans="1:17" ht="18" customHeight="1">
      <c r="A37" s="970" t="s">
        <v>5</v>
      </c>
      <c r="B37" s="971">
        <v>1.2565217391304347E-4</v>
      </c>
      <c r="C37" s="971">
        <v>2.3880232558139538E-3</v>
      </c>
      <c r="D37" s="971">
        <v>1.1638095238095237E-4</v>
      </c>
      <c r="E37" s="971">
        <v>0</v>
      </c>
      <c r="F37" s="971">
        <v>0</v>
      </c>
      <c r="G37" s="972">
        <v>0</v>
      </c>
      <c r="H37" s="972">
        <v>8.3341176470588238E-2</v>
      </c>
      <c r="I37" s="972">
        <v>0</v>
      </c>
      <c r="J37" s="972">
        <v>0</v>
      </c>
      <c r="K37" s="972">
        <v>0</v>
      </c>
      <c r="L37" s="972">
        <v>0</v>
      </c>
      <c r="M37" s="972">
        <v>8.3586981971435254E-4</v>
      </c>
      <c r="N37" s="972">
        <v>2.9268292682926833E-5</v>
      </c>
      <c r="O37" s="972">
        <v>2.2510754166666667E-2</v>
      </c>
      <c r="P37" s="972">
        <v>3.2196261682242995E-6</v>
      </c>
      <c r="Q37" s="972">
        <v>0</v>
      </c>
    </row>
    <row r="38" spans="1:17" ht="18" customHeight="1">
      <c r="A38" s="970" t="s">
        <v>4</v>
      </c>
      <c r="B38" s="971">
        <v>1000.8251598550723</v>
      </c>
      <c r="C38" s="971">
        <v>819.93159046511641</v>
      </c>
      <c r="D38" s="971">
        <v>917.97424611619044</v>
      </c>
      <c r="E38" s="971">
        <v>1276.8436420486842</v>
      </c>
      <c r="F38" s="971">
        <v>1635.9214951460935</v>
      </c>
      <c r="G38" s="972">
        <v>1495.5166096999999</v>
      </c>
      <c r="H38" s="972">
        <v>1047.4074403573529</v>
      </c>
      <c r="I38" s="972">
        <v>1158.0294472553192</v>
      </c>
      <c r="J38" s="972">
        <v>1235.3436435783133</v>
      </c>
      <c r="K38" s="972">
        <v>1306.2768122904763</v>
      </c>
      <c r="L38" s="972">
        <v>1844.5290840901023</v>
      </c>
      <c r="M38" s="972">
        <v>1774.8171099081355</v>
      </c>
      <c r="N38" s="972">
        <v>1688.7307535621953</v>
      </c>
      <c r="O38" s="972">
        <v>1688.7353827781251</v>
      </c>
      <c r="P38" s="972">
        <v>1478.2393215560749</v>
      </c>
      <c r="Q38" s="972">
        <v>1101.6781589786838</v>
      </c>
    </row>
    <row r="39" spans="1:17" ht="18" customHeight="1">
      <c r="A39" s="970" t="s">
        <v>2084</v>
      </c>
      <c r="B39" s="971">
        <v>2.0057536231884054E-2</v>
      </c>
      <c r="C39" s="971">
        <v>2.1536046511627907E-3</v>
      </c>
      <c r="D39" s="971">
        <v>6.4761904761904762E-6</v>
      </c>
      <c r="E39" s="971">
        <v>5.0338947368421059E-2</v>
      </c>
      <c r="F39" s="971">
        <v>0.12310125</v>
      </c>
      <c r="G39" s="972">
        <v>4.4238124999999996E-2</v>
      </c>
      <c r="H39" s="972">
        <v>2.006764705882353E-2</v>
      </c>
      <c r="I39" s="972">
        <v>1.5422695035460992E-2</v>
      </c>
      <c r="J39" s="972">
        <v>0</v>
      </c>
      <c r="K39" s="972">
        <v>2.1197023809523808E-2</v>
      </c>
      <c r="L39" s="972">
        <v>0.81022689419795213</v>
      </c>
      <c r="M39" s="972">
        <v>0.31951343396642196</v>
      </c>
      <c r="N39" s="972">
        <v>3.4187670731707317E-3</v>
      </c>
      <c r="O39" s="972">
        <v>3.1387030208333333E-2</v>
      </c>
      <c r="P39" s="972">
        <v>0.13726600841121497</v>
      </c>
      <c r="Q39" s="972">
        <v>0.12079151753842295</v>
      </c>
    </row>
    <row r="40" spans="1:17" ht="18" customHeight="1">
      <c r="A40" s="970" t="s">
        <v>2</v>
      </c>
      <c r="B40" s="971">
        <v>6.4705797101449275E-2</v>
      </c>
      <c r="C40" s="971">
        <v>0.12314569767441862</v>
      </c>
      <c r="D40" s="971">
        <v>0.14379819047619047</v>
      </c>
      <c r="E40" s="971">
        <v>1.7542368421052633E-2</v>
      </c>
      <c r="F40" s="971">
        <v>4.0390624999999999E-2</v>
      </c>
      <c r="G40" s="972">
        <v>0.45408203124999996</v>
      </c>
      <c r="H40" s="972">
        <v>0.62751205882352945</v>
      </c>
      <c r="I40" s="972">
        <v>0.43107333333333336</v>
      </c>
      <c r="J40" s="972">
        <v>1.181833734939759</v>
      </c>
      <c r="K40" s="972">
        <v>0.43296642857142859</v>
      </c>
      <c r="L40" s="972">
        <v>2.5925246348122863</v>
      </c>
      <c r="M40" s="972">
        <v>0.20836077375459666</v>
      </c>
      <c r="N40" s="972">
        <v>1.172195243902439</v>
      </c>
      <c r="O40" s="972">
        <v>1.0741453614583334</v>
      </c>
      <c r="P40" s="972">
        <v>4.6931058336448608</v>
      </c>
      <c r="Q40" s="972">
        <v>4.8308849956457953</v>
      </c>
    </row>
    <row r="41" spans="1:17" ht="18" customHeight="1">
      <c r="A41" s="970" t="s">
        <v>50</v>
      </c>
      <c r="B41" s="971">
        <v>0.42223086956521738</v>
      </c>
      <c r="C41" s="971">
        <v>1.0422316279069768</v>
      </c>
      <c r="D41" s="971">
        <v>0.36820323809523814</v>
      </c>
      <c r="E41" s="971">
        <v>0.80874539473684215</v>
      </c>
      <c r="F41" s="971">
        <v>9.4466250000000002E-2</v>
      </c>
      <c r="G41" s="972">
        <v>0.29924999999999996</v>
      </c>
      <c r="H41" s="972">
        <v>0.27252794117647056</v>
      </c>
      <c r="I41" s="972">
        <v>2.1397957446808511</v>
      </c>
      <c r="J41" s="972">
        <v>1.6162851385542167</v>
      </c>
      <c r="K41" s="972">
        <v>0.8930482666666667</v>
      </c>
      <c r="L41" s="972">
        <v>0.80579590307167226</v>
      </c>
      <c r="M41" s="972">
        <v>0.85948031181566509</v>
      </c>
      <c r="N41" s="972">
        <v>0.26376153658536589</v>
      </c>
      <c r="O41" s="972">
        <v>0.88880217916666671</v>
      </c>
      <c r="P41" s="972">
        <v>0.57042671869158879</v>
      </c>
      <c r="Q41" s="972">
        <v>1.0867750908106668</v>
      </c>
    </row>
    <row r="43" spans="1:17" ht="18" customHeight="1">
      <c r="A43" s="920" t="s">
        <v>1998</v>
      </c>
    </row>
  </sheetData>
  <hyperlinks>
    <hyperlink ref="S5" location="'Content Page'!A1" display="Back to Content Page"/>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12:M14"/>
  <sheetViews>
    <sheetView topLeftCell="A28" workbookViewId="0">
      <selection activeCell="X6" sqref="X6"/>
    </sheetView>
  </sheetViews>
  <sheetFormatPr defaultRowHeight="14.5"/>
  <sheetData>
    <row r="12" spans="4:13">
      <c r="D12" s="1074" t="s">
        <v>1202</v>
      </c>
      <c r="E12" s="1075"/>
      <c r="F12" s="1075"/>
      <c r="G12" s="1075"/>
      <c r="H12" s="1075"/>
      <c r="I12" s="1075"/>
      <c r="J12" s="1075"/>
      <c r="K12" s="1075"/>
      <c r="L12" s="1075"/>
      <c r="M12" s="1075"/>
    </row>
    <row r="13" spans="4:13">
      <c r="D13" s="1075"/>
      <c r="E13" s="1075"/>
      <c r="F13" s="1075"/>
      <c r="G13" s="1075"/>
      <c r="H13" s="1075"/>
      <c r="I13" s="1075"/>
      <c r="J13" s="1075"/>
      <c r="K13" s="1075"/>
      <c r="L13" s="1075"/>
      <c r="M13" s="1075"/>
    </row>
    <row r="14" spans="4:13">
      <c r="D14" s="1075"/>
      <c r="E14" s="1075"/>
      <c r="F14" s="1075"/>
      <c r="G14" s="1075"/>
      <c r="H14" s="1075"/>
      <c r="I14" s="1075"/>
      <c r="J14" s="1075"/>
      <c r="K14" s="1075"/>
      <c r="L14" s="1075"/>
      <c r="M14" s="1075"/>
    </row>
  </sheetData>
  <mergeCells count="1">
    <mergeCell ref="D12:M14"/>
  </mergeCell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1"/>
  <sheetViews>
    <sheetView topLeftCell="F1" workbookViewId="0">
      <selection activeCell="U4" sqref="U4"/>
    </sheetView>
  </sheetViews>
  <sheetFormatPr defaultRowHeight="14.5"/>
  <cols>
    <col min="1" max="1" width="33.81640625" customWidth="1"/>
    <col min="2" max="2" width="9" customWidth="1"/>
    <col min="3" max="16" width="7" customWidth="1"/>
    <col min="17" max="17" width="7" style="499" customWidth="1"/>
    <col min="18" max="18" width="7" customWidth="1"/>
  </cols>
  <sheetData>
    <row r="1" spans="1:21">
      <c r="A1" s="136" t="s">
        <v>1355</v>
      </c>
      <c r="B1" s="57"/>
      <c r="C1" s="57"/>
      <c r="D1" s="57"/>
      <c r="E1" s="57"/>
      <c r="F1" s="57"/>
      <c r="G1" s="57"/>
      <c r="H1" s="57"/>
      <c r="I1" s="57"/>
      <c r="J1" s="57"/>
      <c r="K1" s="57"/>
      <c r="L1" s="57"/>
      <c r="M1" s="57"/>
      <c r="N1" s="57"/>
      <c r="O1" s="57"/>
      <c r="P1" s="57"/>
    </row>
    <row r="2" spans="1:21">
      <c r="A2" s="57"/>
      <c r="B2" s="57"/>
      <c r="C2" s="57"/>
      <c r="D2" s="57"/>
      <c r="E2" s="57"/>
      <c r="F2" s="57"/>
      <c r="G2" s="57"/>
      <c r="H2" s="57"/>
      <c r="I2" s="57"/>
      <c r="J2" s="57"/>
      <c r="K2" s="57"/>
      <c r="L2" s="57"/>
      <c r="M2" s="57"/>
      <c r="N2" s="57"/>
      <c r="O2" s="57"/>
      <c r="P2" s="57"/>
    </row>
    <row r="3" spans="1:21">
      <c r="A3" s="371" t="s">
        <v>16</v>
      </c>
      <c r="B3" s="371" t="s">
        <v>57</v>
      </c>
      <c r="C3" s="4">
        <v>2000</v>
      </c>
      <c r="D3" s="741">
        <v>2001</v>
      </c>
      <c r="E3" s="741">
        <v>2002</v>
      </c>
      <c r="F3" s="741">
        <v>2003</v>
      </c>
      <c r="G3" s="741">
        <v>2004</v>
      </c>
      <c r="H3" s="741">
        <v>2005</v>
      </c>
      <c r="I3" s="741">
        <v>2006</v>
      </c>
      <c r="J3" s="741">
        <v>2007</v>
      </c>
      <c r="K3" s="741">
        <v>2008</v>
      </c>
      <c r="L3" s="741">
        <v>2009</v>
      </c>
      <c r="M3" s="741">
        <v>2010</v>
      </c>
      <c r="N3" s="741">
        <v>2011</v>
      </c>
      <c r="O3" s="741">
        <v>2012</v>
      </c>
      <c r="P3" s="75">
        <v>2013</v>
      </c>
      <c r="Q3" s="75">
        <v>2014</v>
      </c>
      <c r="R3" s="75">
        <v>2015</v>
      </c>
    </row>
    <row r="4" spans="1:21">
      <c r="A4" s="1080" t="s">
        <v>15</v>
      </c>
      <c r="B4" s="284" t="s">
        <v>55</v>
      </c>
      <c r="C4" s="577" t="s">
        <v>429</v>
      </c>
      <c r="D4" s="577" t="s">
        <v>429</v>
      </c>
      <c r="E4" s="577" t="s">
        <v>429</v>
      </c>
      <c r="F4" s="577" t="s">
        <v>429</v>
      </c>
      <c r="G4" s="577" t="s">
        <v>429</v>
      </c>
      <c r="H4" s="577" t="s">
        <v>429</v>
      </c>
      <c r="I4" s="577" t="s">
        <v>429</v>
      </c>
      <c r="J4" s="577" t="s">
        <v>429</v>
      </c>
      <c r="K4" s="577">
        <v>75.400000000000006</v>
      </c>
      <c r="L4" s="577">
        <v>75.400000000000006</v>
      </c>
      <c r="M4" s="577">
        <v>75.400000000000006</v>
      </c>
      <c r="N4" s="577">
        <v>78.3</v>
      </c>
      <c r="O4" s="577">
        <v>78.3</v>
      </c>
      <c r="P4" s="577">
        <v>78.3</v>
      </c>
      <c r="Q4" s="577">
        <v>75.900000000000006</v>
      </c>
      <c r="R4" s="577">
        <v>75.900000000000006</v>
      </c>
      <c r="U4" s="285" t="s">
        <v>13</v>
      </c>
    </row>
    <row r="5" spans="1:21">
      <c r="A5" s="1080"/>
      <c r="B5" s="284" t="s">
        <v>56</v>
      </c>
      <c r="C5" s="577" t="s">
        <v>429</v>
      </c>
      <c r="D5" s="577" t="s">
        <v>429</v>
      </c>
      <c r="E5" s="577" t="s">
        <v>429</v>
      </c>
      <c r="F5" s="577" t="s">
        <v>429</v>
      </c>
      <c r="G5" s="577" t="s">
        <v>429</v>
      </c>
      <c r="H5" s="577" t="s">
        <v>429</v>
      </c>
      <c r="I5" s="577" t="s">
        <v>429</v>
      </c>
      <c r="J5" s="577" t="s">
        <v>429</v>
      </c>
      <c r="K5" s="577">
        <v>77.2</v>
      </c>
      <c r="L5" s="577">
        <v>77.2</v>
      </c>
      <c r="M5" s="577">
        <v>77.2</v>
      </c>
      <c r="N5" s="577">
        <v>79.7</v>
      </c>
      <c r="O5" s="577">
        <v>79.7</v>
      </c>
      <c r="P5" s="577">
        <v>79.7</v>
      </c>
      <c r="Q5" s="577">
        <v>76.099999999999994</v>
      </c>
      <c r="R5" s="577">
        <v>76.099999999999994</v>
      </c>
      <c r="S5" s="614"/>
    </row>
    <row r="6" spans="1:21">
      <c r="A6" s="1080"/>
      <c r="B6" s="284" t="s">
        <v>59</v>
      </c>
      <c r="C6" s="577" t="s">
        <v>429</v>
      </c>
      <c r="D6" s="577" t="s">
        <v>429</v>
      </c>
      <c r="E6" s="577" t="s">
        <v>429</v>
      </c>
      <c r="F6" s="577" t="s">
        <v>429</v>
      </c>
      <c r="G6" s="577" t="s">
        <v>429</v>
      </c>
      <c r="H6" s="577" t="s">
        <v>429</v>
      </c>
      <c r="I6" s="577" t="s">
        <v>429</v>
      </c>
      <c r="J6" s="577" t="s">
        <v>429</v>
      </c>
      <c r="K6" s="577">
        <v>76.3</v>
      </c>
      <c r="L6" s="577">
        <v>76.3</v>
      </c>
      <c r="M6" s="577">
        <v>76.3</v>
      </c>
      <c r="N6" s="577">
        <v>79</v>
      </c>
      <c r="O6" s="577">
        <v>79</v>
      </c>
      <c r="P6" s="577">
        <v>79</v>
      </c>
      <c r="Q6" s="577">
        <v>76</v>
      </c>
      <c r="R6" s="577">
        <v>76</v>
      </c>
    </row>
    <row r="7" spans="1:21">
      <c r="A7" s="1080" t="s">
        <v>14</v>
      </c>
      <c r="B7" s="284" t="s">
        <v>55</v>
      </c>
      <c r="C7" s="577">
        <v>86.263320366750307</v>
      </c>
      <c r="D7" s="577">
        <v>88.389017314392206</v>
      </c>
      <c r="E7" s="577">
        <v>88.948156157898595</v>
      </c>
      <c r="F7" s="577">
        <v>89.221806075738698</v>
      </c>
      <c r="G7" s="577">
        <v>88.843621235608197</v>
      </c>
      <c r="H7" s="577">
        <v>89.726892992071498</v>
      </c>
      <c r="I7" s="577">
        <v>90.989394567557795</v>
      </c>
      <c r="J7" s="577">
        <v>88.1</v>
      </c>
      <c r="K7" s="577">
        <v>86.4</v>
      </c>
      <c r="L7" s="577">
        <v>86.4</v>
      </c>
      <c r="M7" s="577">
        <v>87.9</v>
      </c>
      <c r="N7" s="577">
        <v>91.4</v>
      </c>
      <c r="O7" s="577">
        <v>93.5</v>
      </c>
      <c r="P7" s="577">
        <v>93.5</v>
      </c>
      <c r="Q7" s="577">
        <v>93.6</v>
      </c>
      <c r="R7" s="577">
        <v>93.6</v>
      </c>
    </row>
    <row r="8" spans="1:21">
      <c r="A8" s="1080"/>
      <c r="B8" s="284" t="s">
        <v>56</v>
      </c>
      <c r="C8" s="577">
        <v>82.125000812706801</v>
      </c>
      <c r="D8" s="577">
        <v>84.179141359622307</v>
      </c>
      <c r="E8" s="577">
        <v>85.044545531455199</v>
      </c>
      <c r="F8" s="577">
        <v>85.260592157143904</v>
      </c>
      <c r="G8" s="577">
        <v>87.846791160827493</v>
      </c>
      <c r="H8" s="577">
        <v>85.969422891511002</v>
      </c>
      <c r="I8" s="577">
        <v>88.113178938486001</v>
      </c>
      <c r="J8" s="577">
        <v>85.7</v>
      </c>
      <c r="K8" s="577">
        <v>84.4</v>
      </c>
      <c r="L8" s="577">
        <v>85</v>
      </c>
      <c r="M8" s="577">
        <v>86.4</v>
      </c>
      <c r="N8" s="577">
        <v>89.9</v>
      </c>
      <c r="O8" s="577">
        <v>92.2</v>
      </c>
      <c r="P8" s="577">
        <v>92.2</v>
      </c>
      <c r="Q8" s="577">
        <v>92.2</v>
      </c>
      <c r="R8" s="577">
        <v>92.2</v>
      </c>
    </row>
    <row r="9" spans="1:21">
      <c r="A9" s="1080"/>
      <c r="B9" s="284" t="s">
        <v>59</v>
      </c>
      <c r="C9" s="577">
        <v>84.181450663317406</v>
      </c>
      <c r="D9" s="577">
        <v>86.270724468861303</v>
      </c>
      <c r="E9" s="577">
        <v>86.9835915239249</v>
      </c>
      <c r="F9" s="577">
        <v>87.227879328670596</v>
      </c>
      <c r="G9" s="577">
        <v>88.341776315789502</v>
      </c>
      <c r="H9" s="577">
        <v>87.834986179498102</v>
      </c>
      <c r="I9" s="577">
        <v>89.541055986190202</v>
      </c>
      <c r="J9" s="577">
        <v>86.9</v>
      </c>
      <c r="K9" s="577">
        <v>85.6</v>
      </c>
      <c r="L9" s="577">
        <v>85.8</v>
      </c>
      <c r="M9" s="577">
        <v>89.4</v>
      </c>
      <c r="N9" s="577">
        <v>90.6</v>
      </c>
      <c r="O9" s="577">
        <v>93.1</v>
      </c>
      <c r="P9" s="577">
        <v>93.1</v>
      </c>
      <c r="Q9" s="577">
        <v>92.9</v>
      </c>
      <c r="R9" s="577">
        <v>92.9</v>
      </c>
    </row>
    <row r="10" spans="1:21">
      <c r="A10" s="1080" t="s">
        <v>268</v>
      </c>
      <c r="B10" s="284" t="s">
        <v>55</v>
      </c>
      <c r="C10" s="577" t="s">
        <v>429</v>
      </c>
      <c r="D10" s="577" t="s">
        <v>429</v>
      </c>
      <c r="E10" s="577" t="s">
        <v>429</v>
      </c>
      <c r="F10" s="577" t="s">
        <v>429</v>
      </c>
      <c r="G10" s="577" t="s">
        <v>429</v>
      </c>
      <c r="H10" s="577" t="s">
        <v>429</v>
      </c>
      <c r="I10" s="577" t="s">
        <v>429</v>
      </c>
      <c r="J10" s="577" t="s">
        <v>429</v>
      </c>
      <c r="K10" s="577" t="s">
        <v>429</v>
      </c>
      <c r="L10" s="577" t="s">
        <v>429</v>
      </c>
      <c r="M10" s="577" t="s">
        <v>429</v>
      </c>
      <c r="N10" s="577" t="s">
        <v>429</v>
      </c>
      <c r="O10" s="577" t="s">
        <v>429</v>
      </c>
      <c r="P10" s="577" t="s">
        <v>429</v>
      </c>
      <c r="Q10" s="577" t="s">
        <v>429</v>
      </c>
      <c r="R10" s="577" t="s">
        <v>429</v>
      </c>
    </row>
    <row r="11" spans="1:21">
      <c r="A11" s="1080"/>
      <c r="B11" s="284" t="s">
        <v>56</v>
      </c>
      <c r="C11" s="577" t="s">
        <v>429</v>
      </c>
      <c r="D11" s="577" t="s">
        <v>429</v>
      </c>
      <c r="E11" s="577" t="s">
        <v>429</v>
      </c>
      <c r="F11" s="577" t="s">
        <v>429</v>
      </c>
      <c r="G11" s="577" t="s">
        <v>429</v>
      </c>
      <c r="H11" s="577" t="s">
        <v>429</v>
      </c>
      <c r="I11" s="577" t="s">
        <v>429</v>
      </c>
      <c r="J11" s="577" t="s">
        <v>429</v>
      </c>
      <c r="K11" s="577" t="s">
        <v>429</v>
      </c>
      <c r="L11" s="577" t="s">
        <v>429</v>
      </c>
      <c r="M11" s="577" t="s">
        <v>429</v>
      </c>
      <c r="N11" s="577" t="s">
        <v>429</v>
      </c>
      <c r="O11" s="577" t="s">
        <v>429</v>
      </c>
      <c r="P11" s="577" t="s">
        <v>429</v>
      </c>
      <c r="Q11" s="577" t="s">
        <v>429</v>
      </c>
      <c r="R11" s="577" t="s">
        <v>429</v>
      </c>
    </row>
    <row r="12" spans="1:21">
      <c r="A12" s="1080"/>
      <c r="B12" s="284" t="s">
        <v>59</v>
      </c>
      <c r="C12" s="577" t="s">
        <v>429</v>
      </c>
      <c r="D12" s="577" t="s">
        <v>429</v>
      </c>
      <c r="E12" s="577" t="s">
        <v>429</v>
      </c>
      <c r="F12" s="577" t="s">
        <v>429</v>
      </c>
      <c r="G12" s="577" t="s">
        <v>429</v>
      </c>
      <c r="H12" s="577" t="s">
        <v>429</v>
      </c>
      <c r="I12" s="577" t="s">
        <v>429</v>
      </c>
      <c r="J12" s="577" t="s">
        <v>429</v>
      </c>
      <c r="K12" s="577" t="s">
        <v>429</v>
      </c>
      <c r="L12" s="577" t="s">
        <v>429</v>
      </c>
      <c r="M12" s="577" t="s">
        <v>429</v>
      </c>
      <c r="N12" s="577" t="s">
        <v>429</v>
      </c>
      <c r="O12" s="577" t="s">
        <v>429</v>
      </c>
      <c r="P12" s="577" t="s">
        <v>429</v>
      </c>
      <c r="Q12" s="577" t="s">
        <v>429</v>
      </c>
      <c r="R12" s="577" t="s">
        <v>429</v>
      </c>
    </row>
    <row r="13" spans="1:21">
      <c r="A13" s="1080" t="s">
        <v>12</v>
      </c>
      <c r="B13" s="284" t="s">
        <v>55</v>
      </c>
      <c r="C13" s="577">
        <v>80.7866582055821</v>
      </c>
      <c r="D13" s="577">
        <v>80.923501262794105</v>
      </c>
      <c r="E13" s="577">
        <v>81.049651016102302</v>
      </c>
      <c r="F13" s="577">
        <v>81.111409425391898</v>
      </c>
      <c r="G13" s="577">
        <v>78.488232599733905</v>
      </c>
      <c r="H13" s="577">
        <v>77.683988680126703</v>
      </c>
      <c r="I13" s="577">
        <v>74.352128160829295</v>
      </c>
      <c r="J13" s="577">
        <v>83.4</v>
      </c>
      <c r="K13" s="577">
        <v>84.1</v>
      </c>
      <c r="L13" s="577">
        <v>83.2</v>
      </c>
      <c r="M13" s="577">
        <v>83.5</v>
      </c>
      <c r="N13" s="577">
        <v>83.1</v>
      </c>
      <c r="O13" s="577">
        <v>82.6</v>
      </c>
      <c r="P13" s="577">
        <v>79</v>
      </c>
      <c r="Q13" s="577">
        <v>78.2</v>
      </c>
      <c r="R13" s="577">
        <v>77.2</v>
      </c>
    </row>
    <row r="14" spans="1:21">
      <c r="A14" s="1080"/>
      <c r="B14" s="284" t="s">
        <v>56</v>
      </c>
      <c r="C14" s="577">
        <v>74.705872637484205</v>
      </c>
      <c r="D14" s="577">
        <v>74.705115708543701</v>
      </c>
      <c r="E14" s="577">
        <v>75.374597090338895</v>
      </c>
      <c r="F14" s="577">
        <v>75.6011866737405</v>
      </c>
      <c r="G14" s="577">
        <v>73.760920382199899</v>
      </c>
      <c r="H14" s="577">
        <v>73.183881038977702</v>
      </c>
      <c r="I14" s="577">
        <v>70.980612381334396</v>
      </c>
      <c r="J14" s="577">
        <v>79.5</v>
      </c>
      <c r="K14" s="577">
        <v>79.900000000000006</v>
      </c>
      <c r="L14" s="577">
        <v>78.599999999999994</v>
      </c>
      <c r="M14" s="577">
        <v>80.099999999999994</v>
      </c>
      <c r="N14" s="577">
        <v>80.2</v>
      </c>
      <c r="O14" s="577">
        <v>79.599999999999994</v>
      </c>
      <c r="P14" s="577">
        <v>75.599999999999994</v>
      </c>
      <c r="Q14" s="577">
        <v>75.099999999999994</v>
      </c>
      <c r="R14" s="577">
        <v>74.400000000000006</v>
      </c>
    </row>
    <row r="15" spans="1:21">
      <c r="A15" s="1080"/>
      <c r="B15" s="284" t="s">
        <v>59</v>
      </c>
      <c r="C15" s="577">
        <v>77.729493336285799</v>
      </c>
      <c r="D15" s="577">
        <v>77.796654973207893</v>
      </c>
      <c r="E15" s="577">
        <v>78.195519604809505</v>
      </c>
      <c r="F15" s="577">
        <v>78.339709987065106</v>
      </c>
      <c r="G15" s="577">
        <v>76.1100121934697</v>
      </c>
      <c r="H15" s="577">
        <v>75.419888533527697</v>
      </c>
      <c r="I15" s="577">
        <v>72.655791700079106</v>
      </c>
      <c r="J15" s="577">
        <v>81.400000000000006</v>
      </c>
      <c r="K15" s="577">
        <v>82</v>
      </c>
      <c r="L15" s="577">
        <v>80.900000000000006</v>
      </c>
      <c r="M15" s="577">
        <v>81.8</v>
      </c>
      <c r="N15" s="577">
        <v>81.599999999999994</v>
      </c>
      <c r="O15" s="577">
        <v>81.099999999999994</v>
      </c>
      <c r="P15" s="577">
        <v>77.3</v>
      </c>
      <c r="Q15" s="577">
        <v>76.599999999999994</v>
      </c>
      <c r="R15" s="577">
        <v>75.8</v>
      </c>
    </row>
    <row r="16" spans="1:21">
      <c r="A16" s="1080" t="s">
        <v>11</v>
      </c>
      <c r="B16" s="284" t="s">
        <v>55</v>
      </c>
      <c r="C16" s="577">
        <v>68.257066720827197</v>
      </c>
      <c r="D16" s="577">
        <v>69.533908579929204</v>
      </c>
      <c r="E16" s="577">
        <v>70.463954845149203</v>
      </c>
      <c r="F16" s="577">
        <v>80.4826516717294</v>
      </c>
      <c r="G16" s="577">
        <v>92.967989392386599</v>
      </c>
      <c r="H16" s="577">
        <v>96.915287602030403</v>
      </c>
      <c r="I16" s="577">
        <v>96.3</v>
      </c>
      <c r="J16" s="577">
        <v>99.771265067657495</v>
      </c>
      <c r="K16" s="577" t="s">
        <v>429</v>
      </c>
      <c r="L16" s="577" t="s">
        <v>429</v>
      </c>
      <c r="M16" s="577">
        <v>74.900000000000006</v>
      </c>
      <c r="N16" s="577" t="s">
        <v>429</v>
      </c>
      <c r="O16" s="577">
        <v>70.8</v>
      </c>
      <c r="P16" s="577">
        <v>70.8</v>
      </c>
      <c r="Q16" s="577">
        <v>88.3</v>
      </c>
      <c r="R16" s="577" t="s">
        <v>429</v>
      </c>
    </row>
    <row r="17" spans="1:18">
      <c r="A17" s="1080"/>
      <c r="B17" s="284" t="s">
        <v>56</v>
      </c>
      <c r="C17" s="577">
        <v>67.502613213421299</v>
      </c>
      <c r="D17" s="577">
        <v>68.676506881133506</v>
      </c>
      <c r="E17" s="577">
        <v>69.597398937062195</v>
      </c>
      <c r="F17" s="577">
        <v>80.112921540554197</v>
      </c>
      <c r="G17" s="577">
        <v>93.039396149527093</v>
      </c>
      <c r="H17" s="577">
        <v>97.156338572532903</v>
      </c>
      <c r="I17" s="577">
        <v>96</v>
      </c>
      <c r="J17" s="577">
        <v>98.784477730901699</v>
      </c>
      <c r="K17" s="577" t="s">
        <v>429</v>
      </c>
      <c r="L17" s="577" t="s">
        <v>429</v>
      </c>
      <c r="M17" s="577">
        <v>72</v>
      </c>
      <c r="N17" s="577" t="s">
        <v>429</v>
      </c>
      <c r="O17" s="577">
        <v>68.099999999999994</v>
      </c>
      <c r="P17" s="577">
        <v>68.099999999999994</v>
      </c>
      <c r="Q17" s="577">
        <v>91.7</v>
      </c>
      <c r="R17" s="577" t="s">
        <v>429</v>
      </c>
    </row>
    <row r="18" spans="1:18">
      <c r="A18" s="1080"/>
      <c r="B18" s="284" t="s">
        <v>59</v>
      </c>
      <c r="C18" s="577">
        <v>67.879613980633295</v>
      </c>
      <c r="D18" s="577">
        <v>69.105003229339403</v>
      </c>
      <c r="E18" s="577">
        <v>70.030526379121696</v>
      </c>
      <c r="F18" s="577">
        <v>80.297744503016304</v>
      </c>
      <c r="G18" s="577">
        <v>93.003698130341405</v>
      </c>
      <c r="H18" s="577">
        <v>97.035831432089594</v>
      </c>
      <c r="I18" s="577">
        <v>96.2</v>
      </c>
      <c r="J18" s="577">
        <v>99.277637533009894</v>
      </c>
      <c r="K18" s="577" t="s">
        <v>429</v>
      </c>
      <c r="L18" s="577" t="s">
        <v>429</v>
      </c>
      <c r="M18" s="577">
        <v>73.400000000000006</v>
      </c>
      <c r="N18" s="577" t="s">
        <v>429</v>
      </c>
      <c r="O18" s="577">
        <v>69.400000000000006</v>
      </c>
      <c r="P18" s="577">
        <v>69.400000000000006</v>
      </c>
      <c r="Q18" s="577">
        <v>90</v>
      </c>
      <c r="R18" s="577" t="s">
        <v>429</v>
      </c>
    </row>
    <row r="19" spans="1:18">
      <c r="A19" s="1080" t="s">
        <v>10</v>
      </c>
      <c r="B19" s="284" t="s">
        <v>55</v>
      </c>
      <c r="C19" s="577" t="s">
        <v>429</v>
      </c>
      <c r="D19" s="577" t="s">
        <v>429</v>
      </c>
      <c r="E19" s="577" t="s">
        <v>429</v>
      </c>
      <c r="F19" s="577">
        <v>95.4782408187518</v>
      </c>
      <c r="G19" s="577">
        <v>94.893123605022694</v>
      </c>
      <c r="H19" s="577">
        <v>93.540976899715105</v>
      </c>
      <c r="I19" s="577">
        <v>92.224968474955503</v>
      </c>
      <c r="J19" s="577">
        <v>88.288801162222796</v>
      </c>
      <c r="K19" s="577">
        <v>93.949210779814806</v>
      </c>
      <c r="L19" s="577">
        <v>100</v>
      </c>
      <c r="M19" s="577">
        <v>102</v>
      </c>
      <c r="N19" s="577">
        <v>125</v>
      </c>
      <c r="O19" s="577">
        <v>126</v>
      </c>
      <c r="P19" s="577">
        <v>111</v>
      </c>
      <c r="Q19" s="577">
        <v>103</v>
      </c>
      <c r="R19" s="577">
        <v>103</v>
      </c>
    </row>
    <row r="20" spans="1:18">
      <c r="A20" s="1080"/>
      <c r="B20" s="284" t="s">
        <v>56</v>
      </c>
      <c r="C20" s="577" t="s">
        <v>429</v>
      </c>
      <c r="D20" s="577" t="s">
        <v>429</v>
      </c>
      <c r="E20" s="577" t="s">
        <v>429</v>
      </c>
      <c r="F20" s="577">
        <v>93.5147319722752</v>
      </c>
      <c r="G20" s="577">
        <v>90.268318417413198</v>
      </c>
      <c r="H20" s="577">
        <v>89.063806899170103</v>
      </c>
      <c r="I20" s="577">
        <v>86.870664002369907</v>
      </c>
      <c r="J20" s="577">
        <v>82.242316857090501</v>
      </c>
      <c r="K20" s="577">
        <v>88.461191990857699</v>
      </c>
      <c r="L20" s="577">
        <v>97</v>
      </c>
      <c r="M20" s="577">
        <v>99</v>
      </c>
      <c r="N20" s="577">
        <v>127</v>
      </c>
      <c r="O20" s="577">
        <v>128</v>
      </c>
      <c r="P20" s="577">
        <v>111</v>
      </c>
      <c r="Q20" s="577">
        <v>103</v>
      </c>
      <c r="R20" s="577">
        <v>101</v>
      </c>
    </row>
    <row r="21" spans="1:18">
      <c r="A21" s="1080"/>
      <c r="B21" s="284" t="s">
        <v>59</v>
      </c>
      <c r="C21" s="577" t="s">
        <v>429</v>
      </c>
      <c r="D21" s="577" t="s">
        <v>429</v>
      </c>
      <c r="E21" s="577" t="s">
        <v>429</v>
      </c>
      <c r="F21" s="577">
        <v>94.489527522202707</v>
      </c>
      <c r="G21" s="577">
        <v>92.562815305020607</v>
      </c>
      <c r="H21" s="577">
        <v>91.283828635255404</v>
      </c>
      <c r="I21" s="577">
        <v>89.524433819589504</v>
      </c>
      <c r="J21" s="577">
        <v>85.238126798532093</v>
      </c>
      <c r="K21" s="577">
        <v>91.179607793042194</v>
      </c>
      <c r="L21" s="577">
        <v>99</v>
      </c>
      <c r="M21" s="577">
        <v>100</v>
      </c>
      <c r="N21" s="577">
        <v>126</v>
      </c>
      <c r="O21" s="577">
        <v>127</v>
      </c>
      <c r="P21" s="577">
        <v>111</v>
      </c>
      <c r="Q21" s="577">
        <v>103</v>
      </c>
      <c r="R21" s="577">
        <v>102</v>
      </c>
    </row>
    <row r="22" spans="1:18">
      <c r="A22" s="1080" t="s">
        <v>9</v>
      </c>
      <c r="B22" s="284" t="s">
        <v>55</v>
      </c>
      <c r="C22" s="577">
        <v>98.003666734569165</v>
      </c>
      <c r="D22" s="577">
        <v>100.09053511015105</v>
      </c>
      <c r="E22" s="577">
        <v>98.410278399796709</v>
      </c>
      <c r="F22" s="577">
        <v>97.892812469931684</v>
      </c>
      <c r="G22" s="577">
        <v>98.211762412902587</v>
      </c>
      <c r="H22" s="577">
        <v>95.92485263608522</v>
      </c>
      <c r="I22" s="577">
        <v>96.132174259927197</v>
      </c>
      <c r="J22" s="577">
        <v>95.10804473608745</v>
      </c>
      <c r="K22" s="577">
        <v>95.597805717400931</v>
      </c>
      <c r="L22" s="577">
        <v>96.619912227863352</v>
      </c>
      <c r="M22" s="577">
        <v>96.763635730575729</v>
      </c>
      <c r="N22" s="577">
        <v>97.48618011335806</v>
      </c>
      <c r="O22" s="577">
        <v>99.361380414480109</v>
      </c>
      <c r="P22" s="577">
        <v>98.199516943570231</v>
      </c>
      <c r="Q22" s="577">
        <v>98.8</v>
      </c>
      <c r="R22" s="577">
        <v>98.8</v>
      </c>
    </row>
    <row r="23" spans="1:18">
      <c r="A23" s="1080"/>
      <c r="B23" s="284" t="s">
        <v>56</v>
      </c>
      <c r="C23" s="577">
        <v>97.004566210045667</v>
      </c>
      <c r="D23" s="577">
        <v>99.310849071279677</v>
      </c>
      <c r="E23" s="577">
        <v>97.35379523527024</v>
      </c>
      <c r="F23" s="577">
        <v>96.65001099902581</v>
      </c>
      <c r="G23" s="577">
        <v>96.793946412424447</v>
      </c>
      <c r="H23" s="577">
        <v>94.346516248958395</v>
      </c>
      <c r="I23" s="577">
        <v>93.878473736052584</v>
      </c>
      <c r="J23" s="577">
        <v>94.23890583489127</v>
      </c>
      <c r="K23" s="577">
        <v>95.209937888198766</v>
      </c>
      <c r="L23" s="577">
        <v>95.303032832034191</v>
      </c>
      <c r="M23" s="577">
        <v>95.533046340845786</v>
      </c>
      <c r="N23" s="577">
        <v>95.87574736200267</v>
      </c>
      <c r="O23" s="577">
        <v>97.515827140104591</v>
      </c>
      <c r="P23" s="577">
        <v>96.177499734916765</v>
      </c>
      <c r="Q23" s="577">
        <v>97.3</v>
      </c>
      <c r="R23" s="577">
        <v>96.8</v>
      </c>
    </row>
    <row r="24" spans="1:18">
      <c r="A24" s="1080"/>
      <c r="B24" s="284" t="s">
        <v>59</v>
      </c>
      <c r="C24" s="577">
        <v>97.496853694881764</v>
      </c>
      <c r="D24" s="577">
        <v>99.695855142170046</v>
      </c>
      <c r="E24" s="577">
        <v>97.877516316199689</v>
      </c>
      <c r="F24" s="577">
        <v>97.265079365079359</v>
      </c>
      <c r="G24" s="577">
        <v>97.493720256486398</v>
      </c>
      <c r="H24" s="577">
        <v>95.12498172781757</v>
      </c>
      <c r="I24" s="577">
        <v>94.989024669921037</v>
      </c>
      <c r="J24" s="577">
        <v>94.667342984724627</v>
      </c>
      <c r="K24" s="577">
        <v>95.40114047685033</v>
      </c>
      <c r="L24" s="577">
        <v>95.951396420824295</v>
      </c>
      <c r="M24" s="577">
        <v>96.138880318145979</v>
      </c>
      <c r="N24" s="577">
        <v>96.667957488920436</v>
      </c>
      <c r="O24" s="577">
        <v>98.423165388349091</v>
      </c>
      <c r="P24" s="577">
        <v>97.170930797029797</v>
      </c>
      <c r="Q24" s="577">
        <v>98</v>
      </c>
      <c r="R24" s="577">
        <v>97.8</v>
      </c>
    </row>
    <row r="25" spans="1:18">
      <c r="A25" s="1080" t="s">
        <v>7</v>
      </c>
      <c r="B25" s="284" t="s">
        <v>55</v>
      </c>
      <c r="C25" s="577">
        <v>37.823344254923498</v>
      </c>
      <c r="D25" s="577">
        <v>41.36613236213573</v>
      </c>
      <c r="E25" s="577">
        <v>43.563312112920798</v>
      </c>
      <c r="F25" s="577">
        <v>48.827684267245012</v>
      </c>
      <c r="G25" s="577">
        <v>54.009415476668934</v>
      </c>
      <c r="H25" s="577">
        <v>60.24031129839549</v>
      </c>
      <c r="I25" s="577">
        <v>64.56058203001767</v>
      </c>
      <c r="J25" s="577">
        <v>65.296633718467248</v>
      </c>
      <c r="K25" s="577">
        <v>69.663401742813903</v>
      </c>
      <c r="L25" s="577">
        <v>72.093411401160793</v>
      </c>
      <c r="M25" s="577">
        <v>74.138099878144189</v>
      </c>
      <c r="N25" s="577">
        <v>72.501340812871632</v>
      </c>
      <c r="O25" s="577">
        <v>73.837358176941265</v>
      </c>
      <c r="P25" s="577">
        <v>76.364398807505353</v>
      </c>
      <c r="Q25" s="577">
        <v>78.2</v>
      </c>
      <c r="R25" s="577">
        <v>79.653322565061742</v>
      </c>
    </row>
    <row r="26" spans="1:18">
      <c r="A26" s="1080"/>
      <c r="B26" s="284" t="s">
        <v>56</v>
      </c>
      <c r="C26" s="577">
        <v>44.309496744010353</v>
      </c>
      <c r="D26" s="577">
        <v>47.458875252722713</v>
      </c>
      <c r="E26" s="577">
        <v>48.71215886255105</v>
      </c>
      <c r="F26" s="577">
        <v>53.454223044774373</v>
      </c>
      <c r="G26" s="577">
        <v>57.812686577065456</v>
      </c>
      <c r="H26" s="577">
        <v>63.773434323006029</v>
      </c>
      <c r="I26" s="577">
        <v>67.716390551258371</v>
      </c>
      <c r="J26" s="577">
        <v>70.81801288550524</v>
      </c>
      <c r="K26" s="577">
        <v>74.552698933943844</v>
      </c>
      <c r="L26" s="577">
        <v>75.913670525968826</v>
      </c>
      <c r="M26" s="577">
        <v>77.842906771706168</v>
      </c>
      <c r="N26" s="577">
        <v>75.668293006800624</v>
      </c>
      <c r="O26" s="577">
        <v>77.245230309543487</v>
      </c>
      <c r="P26" s="577">
        <v>80.151547079190919</v>
      </c>
      <c r="Q26" s="577">
        <v>81.2</v>
      </c>
      <c r="R26" s="577">
        <v>83.759247218275846</v>
      </c>
    </row>
    <row r="27" spans="1:18">
      <c r="A27" s="1080"/>
      <c r="B27" s="284" t="s">
        <v>59</v>
      </c>
      <c r="C27" s="577">
        <v>40.336264463972292</v>
      </c>
      <c r="D27" s="577">
        <v>44.410004275331339</v>
      </c>
      <c r="E27" s="577">
        <v>46.137675469097481</v>
      </c>
      <c r="F27" s="577">
        <v>51.142886125005305</v>
      </c>
      <c r="G27" s="577">
        <v>55.916296017275627</v>
      </c>
      <c r="H27" s="577">
        <v>62.01511921105476</v>
      </c>
      <c r="I27" s="577">
        <v>66.149380450794467</v>
      </c>
      <c r="J27" s="577">
        <v>68.023937479672483</v>
      </c>
      <c r="K27" s="577">
        <v>72.086674600998506</v>
      </c>
      <c r="L27" s="577">
        <v>73.991540026361434</v>
      </c>
      <c r="M27" s="577">
        <v>75.981620508826794</v>
      </c>
      <c r="N27" s="577">
        <v>74.077815784497602</v>
      </c>
      <c r="O27" s="577">
        <v>75.532397852179713</v>
      </c>
      <c r="P27" s="577">
        <v>78.248854320890302</v>
      </c>
      <c r="Q27" s="577">
        <v>80</v>
      </c>
      <c r="R27" s="577">
        <v>81.696493291514159</v>
      </c>
    </row>
    <row r="28" spans="1:18">
      <c r="A28" s="1080" t="s">
        <v>6</v>
      </c>
      <c r="B28" s="284" t="s">
        <v>55</v>
      </c>
      <c r="C28" s="577">
        <v>90.769930000000002</v>
      </c>
      <c r="D28" s="577">
        <v>91.16525</v>
      </c>
      <c r="E28" s="577">
        <v>92.692809999999994</v>
      </c>
      <c r="F28" s="577">
        <v>92.425280000000001</v>
      </c>
      <c r="G28" s="577">
        <v>89.901259999999994</v>
      </c>
      <c r="H28" s="577">
        <v>89.987489999999994</v>
      </c>
      <c r="I28" s="577">
        <v>88.305499999999995</v>
      </c>
      <c r="J28" s="577">
        <v>89.341329999999999</v>
      </c>
      <c r="K28" s="577">
        <v>87.999510000000001</v>
      </c>
      <c r="L28" s="577">
        <v>87.619749999999996</v>
      </c>
      <c r="M28" s="577">
        <v>87.210899999999995</v>
      </c>
      <c r="N28" s="577">
        <v>91.000039999999998</v>
      </c>
      <c r="O28" s="577">
        <v>88.988128662109403</v>
      </c>
      <c r="P28" s="577">
        <v>91.000039999999998</v>
      </c>
      <c r="Q28" s="577" t="s">
        <v>429</v>
      </c>
      <c r="R28" s="577" t="s">
        <v>429</v>
      </c>
    </row>
    <row r="29" spans="1:18">
      <c r="A29" s="1080"/>
      <c r="B29" s="284" t="s">
        <v>56</v>
      </c>
      <c r="C29" s="577">
        <v>85.414450000000002</v>
      </c>
      <c r="D29" s="577">
        <v>86.044430000000006</v>
      </c>
      <c r="E29" s="577">
        <v>87.189009999999996</v>
      </c>
      <c r="F29" s="577">
        <v>86.95796</v>
      </c>
      <c r="G29" s="577">
        <v>84.363600000000005</v>
      </c>
      <c r="H29" s="577">
        <v>84.321600000000004</v>
      </c>
      <c r="I29" s="577">
        <v>82.876499999999993</v>
      </c>
      <c r="J29" s="577">
        <v>83.925110000000004</v>
      </c>
      <c r="K29" s="577">
        <v>83.42456</v>
      </c>
      <c r="L29" s="577">
        <v>83.224450000000004</v>
      </c>
      <c r="M29" s="577">
        <v>83.084180000000003</v>
      </c>
      <c r="N29" s="577">
        <v>88.492519999999999</v>
      </c>
      <c r="O29" s="577">
        <v>86.367630004882798</v>
      </c>
      <c r="P29" s="577">
        <v>88.492519999999999</v>
      </c>
      <c r="Q29" s="577" t="s">
        <v>429</v>
      </c>
      <c r="R29" s="577" t="s">
        <v>429</v>
      </c>
    </row>
    <row r="30" spans="1:18">
      <c r="A30" s="1080"/>
      <c r="B30" s="284" t="s">
        <v>59</v>
      </c>
      <c r="C30" s="577">
        <v>88.078869999999995</v>
      </c>
      <c r="D30" s="577">
        <v>88.5916</v>
      </c>
      <c r="E30" s="577">
        <v>89.926100000000005</v>
      </c>
      <c r="F30" s="577">
        <v>89.676150000000007</v>
      </c>
      <c r="G30" s="577">
        <v>87.115840000000006</v>
      </c>
      <c r="H30" s="577">
        <v>87.136420000000001</v>
      </c>
      <c r="I30" s="577">
        <v>85.573089999999993</v>
      </c>
      <c r="J30" s="577">
        <v>86.614599999999996</v>
      </c>
      <c r="K30" s="577">
        <v>85.695580000000007</v>
      </c>
      <c r="L30" s="577">
        <v>85.405649999999994</v>
      </c>
      <c r="M30" s="577">
        <v>85.131619999999998</v>
      </c>
      <c r="N30" s="577">
        <v>89.743700000000004</v>
      </c>
      <c r="O30" s="577">
        <v>87.675613403320298</v>
      </c>
      <c r="P30" s="577">
        <v>89.743700000000004</v>
      </c>
      <c r="Q30" s="577" t="s">
        <v>429</v>
      </c>
      <c r="R30" s="577" t="s">
        <v>429</v>
      </c>
    </row>
    <row r="31" spans="1:18">
      <c r="A31" s="1080" t="s">
        <v>5</v>
      </c>
      <c r="B31" s="284" t="s">
        <v>55</v>
      </c>
      <c r="C31" s="577" t="s">
        <v>429</v>
      </c>
      <c r="D31" s="577">
        <v>93.897335438738594</v>
      </c>
      <c r="E31" s="577">
        <v>93.577938882429507</v>
      </c>
      <c r="F31" s="577">
        <v>95.545662048468799</v>
      </c>
      <c r="G31" s="577" t="s">
        <v>429</v>
      </c>
      <c r="H31" s="577">
        <v>93.987880000000004</v>
      </c>
      <c r="I31" s="577">
        <v>104.6</v>
      </c>
      <c r="J31" s="577">
        <v>116.2</v>
      </c>
      <c r="K31" s="577">
        <v>127</v>
      </c>
      <c r="L31" s="577">
        <v>118.3</v>
      </c>
      <c r="M31" s="577">
        <v>104.5</v>
      </c>
      <c r="N31" s="577">
        <v>98.8</v>
      </c>
      <c r="O31" s="577" t="s">
        <v>429</v>
      </c>
      <c r="P31" s="577" t="s">
        <v>429</v>
      </c>
      <c r="Q31" s="577">
        <v>100</v>
      </c>
      <c r="R31" s="577">
        <v>100</v>
      </c>
    </row>
    <row r="32" spans="1:18">
      <c r="A32" s="1080"/>
      <c r="B32" s="284" t="s">
        <v>56</v>
      </c>
      <c r="C32" s="577" t="s">
        <v>429</v>
      </c>
      <c r="D32" s="577">
        <v>93.8639028369725</v>
      </c>
      <c r="E32" s="577">
        <v>94.415585506999193</v>
      </c>
      <c r="F32" s="577">
        <v>94.203436897607105</v>
      </c>
      <c r="G32" s="577" t="s">
        <v>429</v>
      </c>
      <c r="H32" s="577">
        <v>96.239949999999993</v>
      </c>
      <c r="I32" s="577">
        <v>109.9</v>
      </c>
      <c r="J32" s="577">
        <v>119.2</v>
      </c>
      <c r="K32" s="577">
        <v>129.5</v>
      </c>
      <c r="L32" s="577">
        <v>121.1</v>
      </c>
      <c r="M32" s="577">
        <v>104.8</v>
      </c>
      <c r="N32" s="577">
        <v>99.6</v>
      </c>
      <c r="O32" s="577" t="s">
        <v>429</v>
      </c>
      <c r="P32" s="577" t="s">
        <v>429</v>
      </c>
      <c r="Q32" s="577">
        <v>100</v>
      </c>
      <c r="R32" s="577">
        <v>100</v>
      </c>
    </row>
    <row r="33" spans="1:18">
      <c r="A33" s="1080"/>
      <c r="B33" s="284" t="s">
        <v>59</v>
      </c>
      <c r="C33" s="577" t="s">
        <v>429</v>
      </c>
      <c r="D33" s="577">
        <v>93.880365980435599</v>
      </c>
      <c r="E33" s="577">
        <v>94.004623216731801</v>
      </c>
      <c r="F33" s="577">
        <v>94.851397155410396</v>
      </c>
      <c r="G33" s="577">
        <v>99.484860804156895</v>
      </c>
      <c r="H33" s="577">
        <v>95.136139999999997</v>
      </c>
      <c r="I33" s="577">
        <v>107.3</v>
      </c>
      <c r="J33" s="577">
        <v>117.9</v>
      </c>
      <c r="K33" s="577">
        <v>128.19999999999999</v>
      </c>
      <c r="L33" s="577">
        <v>119.7</v>
      </c>
      <c r="M33" s="577">
        <v>104.7</v>
      </c>
      <c r="N33" s="577">
        <v>99.2</v>
      </c>
      <c r="O33" s="577" t="s">
        <v>429</v>
      </c>
      <c r="P33" s="577" t="s">
        <v>429</v>
      </c>
      <c r="Q33" s="577">
        <v>100</v>
      </c>
      <c r="R33" s="577">
        <v>100</v>
      </c>
    </row>
    <row r="34" spans="1:18">
      <c r="A34" s="1080" t="s">
        <v>4</v>
      </c>
      <c r="B34" s="284" t="s">
        <v>55</v>
      </c>
      <c r="C34" s="577" t="s">
        <v>429</v>
      </c>
      <c r="D34" s="577" t="s">
        <v>429</v>
      </c>
      <c r="E34" s="577">
        <v>96.96</v>
      </c>
      <c r="F34" s="577">
        <v>97.91</v>
      </c>
      <c r="G34" s="577">
        <v>98.47</v>
      </c>
      <c r="H34" s="577">
        <v>98.29</v>
      </c>
      <c r="I34" s="577">
        <v>98.33</v>
      </c>
      <c r="J34" s="577">
        <v>98.56</v>
      </c>
      <c r="K34" s="577">
        <v>98.23</v>
      </c>
      <c r="L34" s="577">
        <v>98.95</v>
      </c>
      <c r="M34" s="577">
        <v>99.08</v>
      </c>
      <c r="N34" s="577">
        <v>99.1</v>
      </c>
      <c r="O34" s="577">
        <v>99.42</v>
      </c>
      <c r="P34" s="577">
        <v>99.37</v>
      </c>
      <c r="Q34" s="577">
        <v>99.43</v>
      </c>
      <c r="R34" s="577">
        <v>99.2</v>
      </c>
    </row>
    <row r="35" spans="1:18">
      <c r="A35" s="1080"/>
      <c r="B35" s="284" t="s">
        <v>56</v>
      </c>
      <c r="C35" s="577" t="s">
        <v>429</v>
      </c>
      <c r="D35" s="577" t="s">
        <v>429</v>
      </c>
      <c r="E35" s="577">
        <v>96.39</v>
      </c>
      <c r="F35" s="577">
        <v>97</v>
      </c>
      <c r="G35" s="577">
        <v>97.98</v>
      </c>
      <c r="H35" s="577">
        <v>98.08</v>
      </c>
      <c r="I35" s="577">
        <v>97.89</v>
      </c>
      <c r="J35" s="577">
        <v>97.97</v>
      </c>
      <c r="K35" s="577">
        <v>98.16</v>
      </c>
      <c r="L35" s="577">
        <v>98.81</v>
      </c>
      <c r="M35" s="577">
        <v>99.02</v>
      </c>
      <c r="N35" s="577">
        <v>98.98</v>
      </c>
      <c r="O35" s="577">
        <v>98.96</v>
      </c>
      <c r="P35" s="577">
        <v>99.15</v>
      </c>
      <c r="Q35" s="577">
        <v>99.09</v>
      </c>
      <c r="R35" s="577">
        <v>99.1</v>
      </c>
    </row>
    <row r="36" spans="1:18">
      <c r="A36" s="1080"/>
      <c r="B36" s="284" t="s">
        <v>59</v>
      </c>
      <c r="C36" s="577" t="s">
        <v>429</v>
      </c>
      <c r="D36" s="577" t="s">
        <v>429</v>
      </c>
      <c r="E36" s="577">
        <v>96.67</v>
      </c>
      <c r="F36" s="577">
        <v>97.45</v>
      </c>
      <c r="G36" s="577">
        <v>98.22</v>
      </c>
      <c r="H36" s="577">
        <v>98.18</v>
      </c>
      <c r="I36" s="577">
        <v>98.11</v>
      </c>
      <c r="J36" s="577">
        <v>98.26</v>
      </c>
      <c r="K36" s="577">
        <v>98.2</v>
      </c>
      <c r="L36" s="577">
        <v>98.88</v>
      </c>
      <c r="M36" s="577">
        <v>99.05</v>
      </c>
      <c r="N36" s="577">
        <v>99.04</v>
      </c>
      <c r="O36" s="577">
        <v>99.19</v>
      </c>
      <c r="P36" s="577">
        <v>99.26</v>
      </c>
      <c r="Q36" s="577">
        <v>99.26</v>
      </c>
      <c r="R36" s="577">
        <v>99.2</v>
      </c>
    </row>
    <row r="37" spans="1:18">
      <c r="A37" s="1080" t="s">
        <v>3</v>
      </c>
      <c r="B37" s="284" t="s">
        <v>55</v>
      </c>
      <c r="C37" s="577">
        <v>71.841196575173498</v>
      </c>
      <c r="D37" s="577">
        <v>72.079691675412505</v>
      </c>
      <c r="E37" s="577">
        <v>71.608807600106502</v>
      </c>
      <c r="F37" s="577">
        <v>71.786268581732699</v>
      </c>
      <c r="G37" s="577">
        <v>74.583238803938499</v>
      </c>
      <c r="H37" s="577">
        <v>75.589467988517896</v>
      </c>
      <c r="I37" s="577">
        <v>80.524791591491606</v>
      </c>
      <c r="J37" s="577">
        <v>83.682503588003996</v>
      </c>
      <c r="K37" s="577" t="s">
        <v>429</v>
      </c>
      <c r="L37" s="577">
        <v>86.8</v>
      </c>
      <c r="M37" s="577">
        <v>97</v>
      </c>
      <c r="N37" s="577">
        <v>91.2</v>
      </c>
      <c r="O37" s="577">
        <v>97</v>
      </c>
      <c r="P37" s="577">
        <v>92.1</v>
      </c>
      <c r="Q37" s="577">
        <v>98</v>
      </c>
      <c r="R37" s="577" t="s">
        <v>429</v>
      </c>
    </row>
    <row r="38" spans="1:18">
      <c r="A38" s="1080"/>
      <c r="B38" s="284" t="s">
        <v>56</v>
      </c>
      <c r="C38" s="577">
        <v>70.923753793941998</v>
      </c>
      <c r="D38" s="577">
        <v>70.813057938036096</v>
      </c>
      <c r="E38" s="577">
        <v>70.606778377521593</v>
      </c>
      <c r="F38" s="577">
        <v>70.747410075141204</v>
      </c>
      <c r="G38" s="577">
        <v>73.180293670704003</v>
      </c>
      <c r="H38" s="577">
        <v>74.419175169681694</v>
      </c>
      <c r="I38" s="577">
        <v>80.282387457596002</v>
      </c>
      <c r="J38" s="577">
        <v>82.1396234085407</v>
      </c>
      <c r="K38" s="577" t="s">
        <v>429</v>
      </c>
      <c r="L38" s="577">
        <v>85.3</v>
      </c>
      <c r="M38" s="577">
        <v>96</v>
      </c>
      <c r="N38" s="577">
        <v>95.5</v>
      </c>
      <c r="O38" s="577">
        <v>96</v>
      </c>
      <c r="P38" s="577">
        <v>92.5</v>
      </c>
      <c r="Q38" s="577">
        <v>94</v>
      </c>
      <c r="R38" s="577" t="s">
        <v>429</v>
      </c>
    </row>
    <row r="39" spans="1:18">
      <c r="A39" s="1080"/>
      <c r="B39" s="284" t="s">
        <v>59</v>
      </c>
      <c r="C39" s="577">
        <v>71.380858543521896</v>
      </c>
      <c r="D39" s="577">
        <v>71.4439461095468</v>
      </c>
      <c r="E39" s="577">
        <v>71.105717582461295</v>
      </c>
      <c r="F39" s="577">
        <v>71.2645474763534</v>
      </c>
      <c r="G39" s="577">
        <v>73.878540974129194</v>
      </c>
      <c r="H39" s="577">
        <v>75.001597458671498</v>
      </c>
      <c r="I39" s="577">
        <v>80.403037517672004</v>
      </c>
      <c r="J39" s="577">
        <v>82.907727711380005</v>
      </c>
      <c r="K39" s="577" t="s">
        <v>429</v>
      </c>
      <c r="L39" s="577">
        <v>86</v>
      </c>
      <c r="M39" s="577">
        <v>96.5</v>
      </c>
      <c r="N39" s="577">
        <v>93.3</v>
      </c>
      <c r="O39" s="577">
        <v>96.5</v>
      </c>
      <c r="P39" s="577">
        <v>92.3</v>
      </c>
      <c r="Q39" s="577">
        <v>96</v>
      </c>
      <c r="R39" s="577" t="s">
        <v>429</v>
      </c>
    </row>
    <row r="40" spans="1:18">
      <c r="A40" s="1080" t="s">
        <v>79</v>
      </c>
      <c r="B40" s="284" t="s">
        <v>55</v>
      </c>
      <c r="C40" s="577">
        <v>53.7</v>
      </c>
      <c r="D40" s="577">
        <v>57.9</v>
      </c>
      <c r="E40" s="577">
        <v>72.400000000000006</v>
      </c>
      <c r="F40" s="577">
        <v>80.599999999999994</v>
      </c>
      <c r="G40" s="577">
        <v>85.2</v>
      </c>
      <c r="H40" s="577">
        <v>89.8</v>
      </c>
      <c r="I40" s="577">
        <v>95.6</v>
      </c>
      <c r="J40" s="577" t="s">
        <v>429</v>
      </c>
      <c r="K40" s="577">
        <v>97.6</v>
      </c>
      <c r="L40" s="577" t="s">
        <v>429</v>
      </c>
      <c r="M40" s="577">
        <v>92.4</v>
      </c>
      <c r="N40" s="577">
        <v>94.245047786979228</v>
      </c>
      <c r="O40" s="577">
        <v>92.523489533026421</v>
      </c>
      <c r="P40" s="577">
        <v>90.34883562032968</v>
      </c>
      <c r="Q40" s="577" t="s">
        <v>429</v>
      </c>
      <c r="R40" s="577">
        <v>86.4</v>
      </c>
    </row>
    <row r="41" spans="1:18">
      <c r="A41" s="1080"/>
      <c r="B41" s="284" t="s">
        <v>56</v>
      </c>
      <c r="C41" s="577">
        <v>52.3</v>
      </c>
      <c r="D41" s="577">
        <v>57.7</v>
      </c>
      <c r="E41" s="577">
        <v>73.5</v>
      </c>
      <c r="F41" s="577">
        <v>82.5</v>
      </c>
      <c r="G41" s="577">
        <v>86.8</v>
      </c>
      <c r="H41" s="577">
        <v>91.4</v>
      </c>
      <c r="I41" s="577">
        <v>96.7</v>
      </c>
      <c r="J41" s="577" t="s">
        <v>429</v>
      </c>
      <c r="K41" s="577">
        <v>98</v>
      </c>
      <c r="L41" s="577" t="s">
        <v>429</v>
      </c>
      <c r="M41" s="577">
        <v>90.8</v>
      </c>
      <c r="N41" s="577">
        <v>93.728535077011017</v>
      </c>
      <c r="O41" s="577">
        <v>91.442007753223095</v>
      </c>
      <c r="P41" s="577">
        <v>89.078549739334505</v>
      </c>
      <c r="Q41" s="577" t="s">
        <v>429</v>
      </c>
      <c r="R41" s="577">
        <v>84.7</v>
      </c>
    </row>
    <row r="42" spans="1:18">
      <c r="A42" s="1080"/>
      <c r="B42" s="284" t="s">
        <v>59</v>
      </c>
      <c r="C42" s="577">
        <v>53</v>
      </c>
      <c r="D42" s="577">
        <v>57.8</v>
      </c>
      <c r="E42" s="577">
        <v>72.900000000000006</v>
      </c>
      <c r="F42" s="577">
        <v>81.5</v>
      </c>
      <c r="G42" s="577">
        <v>86</v>
      </c>
      <c r="H42" s="577">
        <v>90.6</v>
      </c>
      <c r="I42" s="577">
        <v>96.2</v>
      </c>
      <c r="J42" s="577">
        <v>97.314073966903393</v>
      </c>
      <c r="K42" s="577">
        <v>97.8</v>
      </c>
      <c r="L42" s="577">
        <v>95.90242651921433</v>
      </c>
      <c r="M42" s="577">
        <v>91.6</v>
      </c>
      <c r="N42" s="577">
        <v>93.986706659257607</v>
      </c>
      <c r="O42" s="577">
        <v>91.983145945276235</v>
      </c>
      <c r="P42" s="577">
        <v>89.714372534624161</v>
      </c>
      <c r="Q42" s="577" t="s">
        <v>429</v>
      </c>
      <c r="R42" s="577">
        <v>85.6</v>
      </c>
    </row>
    <row r="43" spans="1:18">
      <c r="A43" s="1080" t="s">
        <v>2</v>
      </c>
      <c r="B43" s="284" t="s">
        <v>55</v>
      </c>
      <c r="C43" s="577">
        <v>68.542331290877897</v>
      </c>
      <c r="D43" s="577">
        <v>68.527268157828601</v>
      </c>
      <c r="E43" s="577">
        <v>71.342420010393496</v>
      </c>
      <c r="F43" s="577" t="s">
        <v>429</v>
      </c>
      <c r="G43" s="577">
        <v>85.248325642111297</v>
      </c>
      <c r="H43" s="577">
        <v>94.607640586191806</v>
      </c>
      <c r="I43" s="577">
        <v>94.875518853497596</v>
      </c>
      <c r="J43" s="577">
        <v>94.903748012058202</v>
      </c>
      <c r="K43" s="577">
        <v>97.384174941011096</v>
      </c>
      <c r="L43" s="577">
        <v>94.15746</v>
      </c>
      <c r="M43" s="577">
        <v>92.477459999999994</v>
      </c>
      <c r="N43" s="577">
        <v>96.488169999999997</v>
      </c>
      <c r="O43" s="577">
        <v>94.415847778320298</v>
      </c>
      <c r="P43" s="577">
        <v>108.2</v>
      </c>
      <c r="Q43" s="577">
        <v>95.4</v>
      </c>
      <c r="R43" s="577">
        <v>90.9</v>
      </c>
    </row>
    <row r="44" spans="1:18">
      <c r="A44" s="1080"/>
      <c r="B44" s="284" t="s">
        <v>56</v>
      </c>
      <c r="C44" s="577">
        <v>69.912462450621206</v>
      </c>
      <c r="D44" s="577">
        <v>69.0803620293823</v>
      </c>
      <c r="E44" s="577">
        <v>72.266092413039502</v>
      </c>
      <c r="F44" s="577" t="s">
        <v>429</v>
      </c>
      <c r="G44" s="577">
        <v>84.725975679434399</v>
      </c>
      <c r="H44" s="577">
        <v>92.5524822232952</v>
      </c>
      <c r="I44" s="577">
        <v>91.316366937792793</v>
      </c>
      <c r="J44" s="577">
        <v>93.940822534832506</v>
      </c>
      <c r="K44" s="577">
        <v>95.933523768529895</v>
      </c>
      <c r="L44" s="577">
        <v>91.937960000000004</v>
      </c>
      <c r="M44" s="577">
        <v>90.26755</v>
      </c>
      <c r="N44" s="577">
        <v>94.497739999999993</v>
      </c>
      <c r="O44" s="577">
        <v>93.013160705566406</v>
      </c>
      <c r="P44" s="577">
        <v>105.8</v>
      </c>
      <c r="Q44" s="577">
        <v>93.1</v>
      </c>
      <c r="R44" s="577">
        <v>89.6</v>
      </c>
    </row>
    <row r="45" spans="1:18">
      <c r="A45" s="1080"/>
      <c r="B45" s="284" t="s">
        <v>59</v>
      </c>
      <c r="C45" s="577">
        <v>69.230251046455393</v>
      </c>
      <c r="D45" s="577">
        <v>68.804974089944693</v>
      </c>
      <c r="E45" s="577">
        <v>71.806202819569705</v>
      </c>
      <c r="F45" s="577" t="s">
        <v>429</v>
      </c>
      <c r="G45" s="577">
        <v>84.986035484399196</v>
      </c>
      <c r="H45" s="577">
        <v>93.575642081731502</v>
      </c>
      <c r="I45" s="577">
        <v>93.088223586585499</v>
      </c>
      <c r="J45" s="577">
        <v>94.420178663668693</v>
      </c>
      <c r="K45" s="577">
        <v>96.655655045441904</v>
      </c>
      <c r="L45" s="577">
        <v>93.043019999999999</v>
      </c>
      <c r="M45" s="577">
        <v>91.367949999999993</v>
      </c>
      <c r="N45" s="577">
        <v>95.488990000000001</v>
      </c>
      <c r="O45" s="577">
        <v>93.716270446777301</v>
      </c>
      <c r="P45" s="577">
        <v>107</v>
      </c>
      <c r="Q45" s="577">
        <v>94.3</v>
      </c>
      <c r="R45" s="577">
        <v>89</v>
      </c>
    </row>
    <row r="46" spans="1:18">
      <c r="A46" s="1080" t="s">
        <v>1</v>
      </c>
      <c r="B46" s="284" t="s">
        <v>55</v>
      </c>
      <c r="C46" s="577">
        <v>84.745211614686596</v>
      </c>
      <c r="D46" s="577">
        <v>87.500204112957704</v>
      </c>
      <c r="E46" s="577">
        <v>84.673408039464306</v>
      </c>
      <c r="F46" s="577">
        <v>84.350532361347106</v>
      </c>
      <c r="G46" s="577" t="s">
        <v>429</v>
      </c>
      <c r="H46" s="577" t="s">
        <v>429</v>
      </c>
      <c r="I46" s="577">
        <v>91.267957112728197</v>
      </c>
      <c r="J46" s="577" t="s">
        <v>429</v>
      </c>
      <c r="K46" s="577" t="s">
        <v>429</v>
      </c>
      <c r="L46" s="577">
        <v>97.9</v>
      </c>
      <c r="M46" s="577" t="s">
        <v>429</v>
      </c>
      <c r="N46" s="577" t="s">
        <v>429</v>
      </c>
      <c r="O46" s="577">
        <v>88</v>
      </c>
      <c r="P46" s="577">
        <v>93.99</v>
      </c>
      <c r="Q46" s="577">
        <v>92.5</v>
      </c>
      <c r="R46" s="577" t="s">
        <v>429</v>
      </c>
    </row>
    <row r="47" spans="1:18">
      <c r="A47" s="1080"/>
      <c r="B47" s="284" t="s">
        <v>56</v>
      </c>
      <c r="C47" s="577">
        <v>84.427112463683898</v>
      </c>
      <c r="D47" s="577">
        <v>86.555273037445502</v>
      </c>
      <c r="E47" s="577">
        <v>83.685756696424903</v>
      </c>
      <c r="F47" s="577">
        <v>82.822160490936298</v>
      </c>
      <c r="G47" s="577" t="s">
        <v>429</v>
      </c>
      <c r="H47" s="577" t="s">
        <v>429</v>
      </c>
      <c r="I47" s="577">
        <v>89.787376824859905</v>
      </c>
      <c r="J47" s="577" t="s">
        <v>429</v>
      </c>
      <c r="K47" s="577" t="s">
        <v>429</v>
      </c>
      <c r="L47" s="577">
        <v>97.5</v>
      </c>
      <c r="M47" s="577" t="s">
        <v>429</v>
      </c>
      <c r="N47" s="577" t="s">
        <v>429</v>
      </c>
      <c r="O47" s="577">
        <v>87</v>
      </c>
      <c r="P47" s="577">
        <v>93.43</v>
      </c>
      <c r="Q47" s="577">
        <v>91.9</v>
      </c>
      <c r="R47" s="577" t="s">
        <v>429</v>
      </c>
    </row>
    <row r="48" spans="1:18">
      <c r="A48" s="1080"/>
      <c r="B48" s="284" t="s">
        <v>59</v>
      </c>
      <c r="C48" s="577">
        <v>84.5858544863476</v>
      </c>
      <c r="D48" s="577">
        <v>87.026775984111595</v>
      </c>
      <c r="E48" s="577">
        <v>84.178526951771701</v>
      </c>
      <c r="F48" s="577">
        <v>83.584639201574404</v>
      </c>
      <c r="G48" s="577" t="s">
        <v>429</v>
      </c>
      <c r="H48" s="577" t="s">
        <v>429</v>
      </c>
      <c r="I48" s="577">
        <v>90.525831055559607</v>
      </c>
      <c r="J48" s="577" t="s">
        <v>429</v>
      </c>
      <c r="K48" s="577" t="s">
        <v>429</v>
      </c>
      <c r="L48" s="577">
        <v>97.7</v>
      </c>
      <c r="M48" s="577" t="s">
        <v>429</v>
      </c>
      <c r="N48" s="577" t="s">
        <v>429</v>
      </c>
      <c r="O48" s="577">
        <v>87</v>
      </c>
      <c r="P48" s="577">
        <v>93.71</v>
      </c>
      <c r="Q48" s="577">
        <v>92.2</v>
      </c>
      <c r="R48" s="577" t="s">
        <v>429</v>
      </c>
    </row>
    <row r="49" spans="1:26">
      <c r="A49" s="97"/>
      <c r="B49" s="97"/>
      <c r="C49" s="97"/>
      <c r="D49" s="97"/>
      <c r="E49" s="97"/>
      <c r="F49" s="97"/>
      <c r="G49" s="97"/>
      <c r="H49" s="97"/>
      <c r="I49" s="97"/>
      <c r="J49" s="97"/>
      <c r="K49" s="97"/>
      <c r="L49" s="97"/>
      <c r="M49" s="57"/>
      <c r="N49" s="57"/>
      <c r="O49" s="57"/>
      <c r="P49" s="57"/>
    </row>
    <row r="50" spans="1:26" ht="14.65" customHeight="1">
      <c r="A50" s="369" t="s">
        <v>35</v>
      </c>
      <c r="B50" s="134"/>
      <c r="D50" s="454"/>
      <c r="E50" s="454"/>
      <c r="F50" s="454"/>
      <c r="G50" s="454"/>
      <c r="H50" s="454"/>
      <c r="I50" s="454"/>
      <c r="J50" s="454"/>
      <c r="K50" s="454"/>
      <c r="L50" s="454"/>
      <c r="M50" s="454"/>
      <c r="N50" s="454"/>
      <c r="O50" s="57"/>
      <c r="P50" s="57"/>
    </row>
    <row r="51" spans="1:26">
      <c r="A51" s="57"/>
      <c r="B51" s="289"/>
      <c r="D51" s="454"/>
      <c r="E51" s="454"/>
      <c r="F51" s="454"/>
      <c r="G51" s="454"/>
      <c r="H51" s="454"/>
      <c r="I51" s="454"/>
      <c r="J51" s="454"/>
      <c r="K51" s="454"/>
      <c r="L51" s="454"/>
      <c r="M51" s="454"/>
      <c r="N51" s="454"/>
      <c r="O51" s="57"/>
      <c r="P51" s="57"/>
    </row>
    <row r="52" spans="1:26" s="499" customFormat="1" ht="15" customHeight="1">
      <c r="A52" s="454" t="s">
        <v>947</v>
      </c>
      <c r="D52" s="454"/>
      <c r="E52" s="454"/>
      <c r="F52" s="454"/>
      <c r="G52" s="454"/>
      <c r="H52" s="454"/>
      <c r="I52" s="454"/>
      <c r="J52" s="454"/>
      <c r="K52" s="454"/>
      <c r="L52" s="454"/>
      <c r="M52" s="454"/>
      <c r="N52" s="454"/>
      <c r="O52" s="96"/>
      <c r="P52" s="624"/>
      <c r="R52" s="96"/>
      <c r="S52" s="96"/>
      <c r="T52" s="96"/>
      <c r="U52" s="96"/>
      <c r="V52" s="96"/>
      <c r="W52" s="96"/>
      <c r="X52" s="289"/>
      <c r="Y52" s="289"/>
      <c r="Z52" s="289"/>
    </row>
    <row r="53" spans="1:26" s="499" customFormat="1" ht="15" customHeight="1">
      <c r="A53" s="454"/>
      <c r="D53" s="454"/>
      <c r="E53" s="454"/>
      <c r="F53" s="454"/>
      <c r="G53" s="454"/>
      <c r="H53" s="454"/>
      <c r="I53" s="454"/>
      <c r="J53" s="454"/>
      <c r="K53" s="454"/>
      <c r="L53" s="454"/>
      <c r="M53" s="454"/>
      <c r="N53" s="454"/>
      <c r="O53" s="96"/>
      <c r="P53" s="96"/>
      <c r="R53" s="96"/>
      <c r="S53" s="96"/>
      <c r="T53" s="96"/>
      <c r="U53" s="96"/>
      <c r="V53" s="96"/>
      <c r="W53" s="96"/>
      <c r="X53" s="289"/>
      <c r="Y53" s="289"/>
      <c r="Z53" s="289"/>
    </row>
    <row r="54" spans="1:26" s="499" customFormat="1" ht="15" customHeight="1">
      <c r="A54" s="454" t="s">
        <v>930</v>
      </c>
      <c r="D54" s="454"/>
      <c r="E54" s="454"/>
      <c r="F54" s="454"/>
      <c r="G54" s="454"/>
      <c r="H54" s="454"/>
      <c r="I54" s="454"/>
      <c r="J54" s="454"/>
      <c r="K54" s="454"/>
      <c r="L54" s="454"/>
      <c r="M54" s="454"/>
      <c r="N54" s="454"/>
      <c r="O54" s="96"/>
      <c r="P54" s="624"/>
      <c r="R54" s="96"/>
      <c r="S54" s="96"/>
      <c r="T54" s="96"/>
      <c r="U54" s="96"/>
      <c r="V54" s="96"/>
      <c r="W54" s="96"/>
      <c r="X54" s="289"/>
      <c r="Y54" s="289"/>
      <c r="Z54" s="289"/>
    </row>
    <row r="55" spans="1:26" s="499" customFormat="1" ht="15" customHeight="1">
      <c r="A55" s="454"/>
      <c r="B55" s="298"/>
      <c r="D55" s="96"/>
      <c r="E55" s="96"/>
      <c r="F55" s="96"/>
      <c r="G55" s="96"/>
      <c r="H55" s="96"/>
      <c r="I55" s="96"/>
      <c r="J55" s="96"/>
      <c r="K55" s="96"/>
      <c r="L55" s="96"/>
      <c r="M55" s="96"/>
      <c r="N55" s="96"/>
      <c r="O55" s="96"/>
      <c r="P55" s="96"/>
      <c r="R55" s="96"/>
      <c r="S55" s="96"/>
      <c r="T55" s="96"/>
      <c r="U55" s="96"/>
      <c r="V55" s="96"/>
      <c r="W55" s="96"/>
      <c r="X55" s="289"/>
      <c r="Y55" s="289"/>
      <c r="Z55" s="289"/>
    </row>
    <row r="56" spans="1:26" ht="14.65" customHeight="1">
      <c r="A56" s="454" t="s">
        <v>1524</v>
      </c>
      <c r="B56" s="289"/>
      <c r="D56" s="131"/>
      <c r="E56" s="131"/>
      <c r="F56" s="131"/>
      <c r="G56" s="131"/>
      <c r="H56" s="131"/>
      <c r="I56" s="131"/>
      <c r="J56" s="131"/>
      <c r="K56" s="131"/>
      <c r="L56" s="131"/>
      <c r="M56" s="131"/>
      <c r="N56" s="131"/>
      <c r="O56" s="57"/>
      <c r="P56" s="57"/>
    </row>
    <row r="57" spans="1:26" s="499" customFormat="1">
      <c r="A57" s="96"/>
      <c r="B57" s="289"/>
      <c r="D57" s="131"/>
      <c r="E57" s="131"/>
      <c r="F57" s="131"/>
      <c r="G57" s="131"/>
      <c r="H57" s="131"/>
      <c r="I57" s="131"/>
      <c r="J57" s="131"/>
      <c r="K57" s="131"/>
      <c r="L57" s="131"/>
      <c r="M57" s="131"/>
      <c r="N57" s="131"/>
      <c r="O57" s="289"/>
      <c r="P57" s="289"/>
    </row>
    <row r="58" spans="1:26">
      <c r="A58" s="167" t="s">
        <v>431</v>
      </c>
      <c r="B58" s="57"/>
      <c r="C58" s="131"/>
      <c r="D58" s="131"/>
      <c r="E58" s="131"/>
      <c r="F58" s="131"/>
      <c r="G58" s="131"/>
      <c r="H58" s="131"/>
      <c r="I58" s="131"/>
      <c r="J58" s="131"/>
      <c r="K58" s="131"/>
      <c r="L58" s="131"/>
      <c r="M58" s="131"/>
      <c r="N58" s="131"/>
      <c r="O58" s="57"/>
      <c r="P58" s="57"/>
      <c r="Q58" s="96"/>
    </row>
    <row r="59" spans="1:26">
      <c r="A59" s="131"/>
      <c r="B59" s="57"/>
      <c r="C59" s="131"/>
      <c r="D59" s="131"/>
      <c r="E59" s="131"/>
      <c r="F59" s="131"/>
      <c r="G59" s="131"/>
      <c r="H59" s="131"/>
      <c r="I59" s="131"/>
      <c r="J59" s="131"/>
      <c r="K59" s="131"/>
      <c r="L59" s="131"/>
      <c r="M59" s="131"/>
      <c r="N59" s="131"/>
      <c r="O59" s="57"/>
      <c r="P59" s="57"/>
      <c r="Q59" s="96"/>
    </row>
    <row r="60" spans="1:26">
      <c r="A60" s="57"/>
      <c r="B60" s="57"/>
      <c r="C60" s="57"/>
      <c r="D60" s="57"/>
      <c r="E60" s="57"/>
      <c r="F60" s="57"/>
      <c r="G60" s="57"/>
      <c r="H60" s="57"/>
      <c r="I60" s="57"/>
      <c r="J60" s="57"/>
      <c r="K60" s="57"/>
      <c r="L60" s="57"/>
      <c r="M60" s="57"/>
      <c r="N60" s="57"/>
      <c r="O60" s="57"/>
      <c r="P60" s="57"/>
      <c r="Q60" s="96"/>
    </row>
    <row r="61" spans="1:26">
      <c r="Q61" s="96"/>
    </row>
  </sheetData>
  <mergeCells count="15">
    <mergeCell ref="A4:A6"/>
    <mergeCell ref="A46:A48"/>
    <mergeCell ref="A43:A45"/>
    <mergeCell ref="A40:A42"/>
    <mergeCell ref="A37:A39"/>
    <mergeCell ref="A34:A36"/>
    <mergeCell ref="A31:A33"/>
    <mergeCell ref="A28:A30"/>
    <mergeCell ref="A25:A27"/>
    <mergeCell ref="A22:A24"/>
    <mergeCell ref="A19:A21"/>
    <mergeCell ref="A16:A18"/>
    <mergeCell ref="A13:A15"/>
    <mergeCell ref="A10:A12"/>
    <mergeCell ref="A7:A9"/>
  </mergeCells>
  <hyperlinks>
    <hyperlink ref="U4" location="Content!B27" display="Back to Content Page"/>
  </hyperlinks>
  <pageMargins left="0.7" right="0.7" top="0.75" bottom="0.75" header="0.3" footer="0.3"/>
  <pageSetup orientation="portrait" r:id="rId1"/>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2"/>
  <sheetViews>
    <sheetView zoomScale="89" zoomScaleNormal="89" workbookViewId="0">
      <selection activeCell="A9" sqref="A9"/>
    </sheetView>
  </sheetViews>
  <sheetFormatPr defaultColWidth="9.1796875" defaultRowHeight="18" customHeight="1"/>
  <cols>
    <col min="1" max="1" width="36.54296875" style="289" customWidth="1"/>
    <col min="2" max="17" width="11.7265625" style="289" customWidth="1"/>
    <col min="18" max="18" width="4.1796875" style="289" customWidth="1"/>
    <col min="19" max="19" width="15.1796875" style="289" customWidth="1"/>
    <col min="20" max="20" width="20.26953125" style="289" customWidth="1"/>
    <col min="21" max="21" width="21.81640625" style="289" customWidth="1"/>
    <col min="22" max="22" width="21.1796875" style="289" customWidth="1"/>
    <col min="23" max="16384" width="9.1796875" style="289"/>
  </cols>
  <sheetData>
    <row r="1" spans="1:19" ht="18" customHeight="1">
      <c r="A1" s="136" t="s">
        <v>2105</v>
      </c>
      <c r="B1" s="132"/>
      <c r="C1" s="132"/>
      <c r="D1" s="132"/>
      <c r="E1" s="132"/>
      <c r="F1" s="132"/>
      <c r="G1" s="132"/>
      <c r="H1" s="132"/>
      <c r="I1" s="132"/>
      <c r="J1" s="132"/>
      <c r="K1" s="132"/>
      <c r="L1" s="132"/>
      <c r="M1" s="132"/>
      <c r="N1" s="132"/>
      <c r="O1" s="132"/>
      <c r="P1" s="132"/>
      <c r="Q1" s="132"/>
    </row>
    <row r="2" spans="1:19" ht="18" customHeight="1">
      <c r="A2" s="965" t="s">
        <v>2075</v>
      </c>
      <c r="B2" s="966">
        <v>2000</v>
      </c>
      <c r="C2" s="966">
        <v>2001</v>
      </c>
      <c r="D2" s="966">
        <v>2002</v>
      </c>
      <c r="E2" s="966">
        <v>2003</v>
      </c>
      <c r="F2" s="966">
        <v>2004</v>
      </c>
      <c r="G2" s="966">
        <v>2005</v>
      </c>
      <c r="H2" s="966">
        <v>2006</v>
      </c>
      <c r="I2" s="966">
        <v>2007</v>
      </c>
      <c r="J2" s="966">
        <v>2008</v>
      </c>
      <c r="K2" s="966">
        <v>2009</v>
      </c>
      <c r="L2" s="966">
        <v>2010</v>
      </c>
      <c r="M2" s="966">
        <v>2011</v>
      </c>
      <c r="N2" s="966">
        <v>2012</v>
      </c>
      <c r="O2" s="966">
        <v>2013</v>
      </c>
      <c r="P2" s="966">
        <v>2014</v>
      </c>
      <c r="Q2" s="966">
        <v>2015</v>
      </c>
    </row>
    <row r="3" spans="1:19" ht="18" customHeight="1">
      <c r="A3" s="967" t="s">
        <v>2076</v>
      </c>
      <c r="B3" s="565">
        <v>742.2237382182708</v>
      </c>
      <c r="C3" s="565">
        <v>861.50926788983134</v>
      </c>
      <c r="D3" s="565">
        <v>981.1430846413208</v>
      </c>
      <c r="E3" s="565">
        <v>1270.6037469710668</v>
      </c>
      <c r="F3" s="565">
        <v>1518.4562154149082</v>
      </c>
      <c r="G3" s="565">
        <v>1700.1935624166822</v>
      </c>
      <c r="H3" s="565">
        <v>1893.3547203661703</v>
      </c>
      <c r="I3" s="565">
        <v>2108.2900852158573</v>
      </c>
      <c r="J3" s="565">
        <v>2951.783585483372</v>
      </c>
      <c r="K3" s="565">
        <v>2721.6254113052159</v>
      </c>
      <c r="L3" s="565">
        <v>4046.6287438844033</v>
      </c>
      <c r="M3" s="565">
        <v>4801.5502366865248</v>
      </c>
      <c r="N3" s="565">
        <v>5547</v>
      </c>
      <c r="O3" s="968">
        <v>5174</v>
      </c>
      <c r="P3" s="565">
        <v>6679.6170820429343</v>
      </c>
      <c r="Q3" s="565">
        <v>8717.2976404487708</v>
      </c>
    </row>
    <row r="4" spans="1:19" ht="18" customHeight="1">
      <c r="A4" s="967" t="s">
        <v>2077</v>
      </c>
      <c r="B4" s="565">
        <v>1433.7447918798234</v>
      </c>
      <c r="C4" s="565">
        <v>1660.1765255677742</v>
      </c>
      <c r="D4" s="565">
        <v>1599.9424306885087</v>
      </c>
      <c r="E4" s="565">
        <v>2095.6345573666968</v>
      </c>
      <c r="F4" s="565">
        <v>2492.8665787368814</v>
      </c>
      <c r="G4" s="565">
        <v>3179.9078121126022</v>
      </c>
      <c r="H4" s="565">
        <v>4350.9060391667617</v>
      </c>
      <c r="I4" s="565">
        <v>4520.4722575253218</v>
      </c>
      <c r="J4" s="565">
        <v>7079.7307106415583</v>
      </c>
      <c r="K4" s="565">
        <v>6690.6301246528519</v>
      </c>
      <c r="L4" s="565">
        <v>7954.1337600664738</v>
      </c>
      <c r="M4" s="565">
        <v>8578.3721520427807</v>
      </c>
      <c r="N4" s="565">
        <v>5039</v>
      </c>
      <c r="O4" s="565">
        <v>5387</v>
      </c>
      <c r="P4" s="565">
        <v>12327.363707416831</v>
      </c>
      <c r="Q4" s="565">
        <v>17414.817056167642</v>
      </c>
      <c r="S4" s="287"/>
    </row>
    <row r="5" spans="1:19" ht="18" customHeight="1">
      <c r="A5" s="967" t="s">
        <v>2078</v>
      </c>
      <c r="B5" s="565">
        <v>52.561114478883738</v>
      </c>
      <c r="C5" s="565">
        <v>68.738950335334195</v>
      </c>
      <c r="D5" s="565">
        <v>98.740864890125835</v>
      </c>
      <c r="E5" s="565">
        <v>62.67185978578383</v>
      </c>
      <c r="F5" s="565">
        <v>157.79240037071361</v>
      </c>
      <c r="G5" s="565">
        <v>340.4257602862254</v>
      </c>
      <c r="H5" s="565">
        <v>356.53031527890056</v>
      </c>
      <c r="I5" s="565">
        <v>431.87256493506493</v>
      </c>
      <c r="J5" s="565">
        <v>481.02284263959388</v>
      </c>
      <c r="K5" s="565">
        <v>409.05563851307943</v>
      </c>
      <c r="L5" s="565">
        <v>736.88840399999981</v>
      </c>
      <c r="M5" s="565">
        <v>1239.4875360000001</v>
      </c>
      <c r="N5" s="565">
        <v>1495.143401</v>
      </c>
      <c r="O5" s="968">
        <v>1278.9055006321983</v>
      </c>
      <c r="P5" s="565">
        <v>1241.9425825015203</v>
      </c>
      <c r="Q5" s="565">
        <v>915.97</v>
      </c>
      <c r="S5" s="945" t="s">
        <v>13</v>
      </c>
    </row>
    <row r="6" spans="1:19" ht="18" customHeight="1">
      <c r="A6" s="967" t="s">
        <v>2079</v>
      </c>
      <c r="B6" s="577">
        <v>197.29723881699803</v>
      </c>
      <c r="C6" s="577">
        <v>224.32547403987581</v>
      </c>
      <c r="D6" s="577">
        <v>210.70604354871861</v>
      </c>
      <c r="E6" s="577">
        <v>332.35345666991242</v>
      </c>
      <c r="F6" s="577">
        <v>375.26784059314178</v>
      </c>
      <c r="G6" s="577">
        <v>447.82558139534888</v>
      </c>
      <c r="H6" s="577">
        <v>639.61115602263544</v>
      </c>
      <c r="I6" s="565">
        <v>758.19724025974017</v>
      </c>
      <c r="J6" s="565">
        <v>970.92893401015215</v>
      </c>
      <c r="K6" s="565">
        <v>749.87358082783703</v>
      </c>
      <c r="L6" s="565">
        <v>878.75301863662185</v>
      </c>
      <c r="M6" s="565">
        <v>1177.312185</v>
      </c>
      <c r="N6" s="565">
        <v>1110.774161</v>
      </c>
      <c r="O6" s="565">
        <v>947.81229699999994</v>
      </c>
      <c r="P6" s="565">
        <v>779.87502593069928</v>
      </c>
      <c r="Q6" s="565">
        <v>625.52710657899149</v>
      </c>
      <c r="S6" s="287"/>
    </row>
    <row r="7" spans="1:19" ht="18" customHeight="1">
      <c r="A7" s="967" t="s">
        <v>2080</v>
      </c>
      <c r="B7" s="565">
        <v>689.66262373938707</v>
      </c>
      <c r="C7" s="565">
        <v>792.77031755449718</v>
      </c>
      <c r="D7" s="565">
        <v>882.40221975119493</v>
      </c>
      <c r="E7" s="565">
        <v>1207.9318871852829</v>
      </c>
      <c r="F7" s="565">
        <v>1360.6638150441945</v>
      </c>
      <c r="G7" s="565">
        <v>1359.7678021304569</v>
      </c>
      <c r="H7" s="565">
        <v>1536.8244050872697</v>
      </c>
      <c r="I7" s="565">
        <v>1676.4175202807924</v>
      </c>
      <c r="J7" s="565">
        <v>2470.7607428437782</v>
      </c>
      <c r="K7" s="565">
        <v>2312.5697727921365</v>
      </c>
      <c r="L7" s="565">
        <v>3309.7403398844035</v>
      </c>
      <c r="M7" s="565">
        <v>3562.0627006865247</v>
      </c>
      <c r="N7" s="565">
        <v>4051.8565989999997</v>
      </c>
      <c r="O7" s="565">
        <v>3895.0944993678017</v>
      </c>
      <c r="P7" s="565">
        <v>5437.6744995414138</v>
      </c>
      <c r="Q7" s="565">
        <v>7801.3276404487706</v>
      </c>
    </row>
    <row r="8" spans="1:19" ht="18" customHeight="1">
      <c r="A8" s="967" t="s">
        <v>2081</v>
      </c>
      <c r="B8" s="565">
        <v>1236.4475530628254</v>
      </c>
      <c r="C8" s="565">
        <v>1435.8510515278983</v>
      </c>
      <c r="D8" s="565">
        <v>1389.2363871397902</v>
      </c>
      <c r="E8" s="565">
        <v>1763.2811006967843</v>
      </c>
      <c r="F8" s="565">
        <v>2117.5987381437394</v>
      </c>
      <c r="G8" s="565">
        <v>2732.0822307172534</v>
      </c>
      <c r="H8" s="565">
        <v>3711.2948831441263</v>
      </c>
      <c r="I8" s="565">
        <v>3762.2750172655815</v>
      </c>
      <c r="J8" s="565">
        <v>6108.801776631406</v>
      </c>
      <c r="K8" s="565">
        <v>5940.7565438250149</v>
      </c>
      <c r="L8" s="565">
        <v>7075.3807414298517</v>
      </c>
      <c r="M8" s="565">
        <v>7401.059967042781</v>
      </c>
      <c r="N8" s="565">
        <v>3928.2258389999997</v>
      </c>
      <c r="O8" s="565">
        <v>4439.1877029999996</v>
      </c>
      <c r="P8" s="565">
        <v>11547.488681486131</v>
      </c>
      <c r="Q8" s="565">
        <v>16789.289949588649</v>
      </c>
    </row>
    <row r="9" spans="1:19" ht="18" customHeight="1">
      <c r="A9" s="967"/>
      <c r="B9" s="564"/>
      <c r="C9" s="564"/>
      <c r="D9" s="564"/>
      <c r="E9" s="564"/>
      <c r="F9" s="564"/>
      <c r="G9" s="564"/>
      <c r="H9" s="564"/>
      <c r="I9" s="564"/>
      <c r="J9" s="564"/>
      <c r="K9" s="564"/>
      <c r="L9" s="564"/>
      <c r="M9" s="564"/>
      <c r="N9" s="564"/>
      <c r="O9" s="564"/>
      <c r="P9" s="564"/>
      <c r="Q9" s="564"/>
    </row>
    <row r="10" spans="1:19" ht="18" customHeight="1">
      <c r="A10" s="969" t="s">
        <v>2082</v>
      </c>
      <c r="B10" s="897"/>
      <c r="C10" s="897"/>
      <c r="D10" s="897"/>
      <c r="E10" s="897"/>
      <c r="F10" s="897"/>
      <c r="G10" s="564"/>
      <c r="H10" s="564"/>
      <c r="I10" s="564"/>
      <c r="J10" s="564"/>
      <c r="K10" s="564"/>
      <c r="L10" s="564"/>
      <c r="M10" s="564"/>
      <c r="N10" s="564"/>
      <c r="O10" s="564"/>
      <c r="P10" s="564"/>
      <c r="Q10" s="564"/>
    </row>
    <row r="11" spans="1:19" ht="18" customHeight="1">
      <c r="A11" s="970" t="s">
        <v>15</v>
      </c>
      <c r="B11" s="971">
        <v>0.52622328047352729</v>
      </c>
      <c r="C11" s="971">
        <v>1.0462750573990864</v>
      </c>
      <c r="D11" s="971">
        <v>0.94566129553143263</v>
      </c>
      <c r="E11" s="971">
        <v>0.39824732229795523</v>
      </c>
      <c r="F11" s="971">
        <v>0.67191844300278036</v>
      </c>
      <c r="G11" s="972">
        <v>1.4025044722719142</v>
      </c>
      <c r="H11" s="972">
        <v>2.793856103476152</v>
      </c>
      <c r="I11" s="972">
        <v>2.1258116883116882</v>
      </c>
      <c r="J11" s="972">
        <v>1.2368866328257191</v>
      </c>
      <c r="K11" s="972">
        <v>0.56445659686275496</v>
      </c>
      <c r="L11" s="972">
        <v>3.2387049999999999</v>
      </c>
      <c r="M11" s="972">
        <v>28.965420999999999</v>
      </c>
      <c r="N11" s="972">
        <v>2.6181960000000002</v>
      </c>
      <c r="O11" s="972">
        <v>38.290546933525285</v>
      </c>
      <c r="P11" s="972">
        <v>2.4645075519756836</v>
      </c>
      <c r="Q11" s="972">
        <v>3.5522081623313535</v>
      </c>
    </row>
    <row r="12" spans="1:19" ht="18" customHeight="1">
      <c r="A12" s="970" t="s">
        <v>14</v>
      </c>
      <c r="B12" s="971">
        <v>0.13057276531311324</v>
      </c>
      <c r="C12" s="971">
        <v>0.46646591271561477</v>
      </c>
      <c r="D12" s="971">
        <v>2.6082725427722043E-2</v>
      </c>
      <c r="E12" s="971">
        <v>0.1314508276533593</v>
      </c>
      <c r="F12" s="971">
        <v>5.1899907321594066E-2</v>
      </c>
      <c r="G12" s="972">
        <v>4.2415026833631488</v>
      </c>
      <c r="H12" s="972">
        <v>5.6588520614389654E-2</v>
      </c>
      <c r="I12" s="972">
        <v>4.6266233766233768E-2</v>
      </c>
      <c r="J12" s="972">
        <v>0.17005076142131981</v>
      </c>
      <c r="K12" s="972">
        <v>0.34156060013140993</v>
      </c>
      <c r="L12" s="972">
        <v>0.27271099999999998</v>
      </c>
      <c r="M12" s="972">
        <v>0.91049000000000002</v>
      </c>
      <c r="N12" s="972">
        <v>0.39951500000000001</v>
      </c>
      <c r="O12" s="972">
        <v>0.37032807836755133</v>
      </c>
      <c r="P12" s="972">
        <v>4.2333895914893622</v>
      </c>
      <c r="Q12" s="972">
        <v>0.11094511341819946</v>
      </c>
    </row>
    <row r="13" spans="1:19" ht="18" customHeight="1">
      <c r="A13" s="970" t="s">
        <v>2083</v>
      </c>
      <c r="B13" s="971">
        <v>7.3591031338565385</v>
      </c>
      <c r="C13" s="971">
        <v>17.861881525405625</v>
      </c>
      <c r="D13" s="971">
        <v>10.705312401298977</v>
      </c>
      <c r="E13" s="971">
        <v>17.881207400194743</v>
      </c>
      <c r="F13" s="971">
        <v>12.291936978683967</v>
      </c>
      <c r="G13" s="972">
        <v>13.323792486583184</v>
      </c>
      <c r="H13" s="972">
        <v>23.487469684721098</v>
      </c>
      <c r="I13" s="972">
        <v>127.0836038961039</v>
      </c>
      <c r="J13" s="972">
        <v>129.00507614213197</v>
      </c>
      <c r="K13" s="972">
        <v>82.427227557736614</v>
      </c>
      <c r="L13" s="972">
        <v>154.879738</v>
      </c>
      <c r="M13" s="972">
        <v>129.78554399999999</v>
      </c>
      <c r="N13" s="972">
        <v>187.35346899999999</v>
      </c>
      <c r="O13" s="972">
        <v>244.70835439033553</v>
      </c>
      <c r="P13" s="972">
        <v>282.8440448662613</v>
      </c>
      <c r="Q13" s="972">
        <v>150.72095529947191</v>
      </c>
    </row>
    <row r="14" spans="1:19" ht="18" customHeight="1">
      <c r="A14" s="970" t="s">
        <v>12</v>
      </c>
      <c r="B14" s="971">
        <v>0</v>
      </c>
      <c r="C14" s="971">
        <v>0</v>
      </c>
      <c r="D14" s="971">
        <v>0</v>
      </c>
      <c r="E14" s="971">
        <v>0</v>
      </c>
      <c r="F14" s="971">
        <v>0</v>
      </c>
      <c r="G14" s="972">
        <v>0</v>
      </c>
      <c r="H14" s="972">
        <v>0</v>
      </c>
      <c r="I14" s="972">
        <v>0</v>
      </c>
      <c r="J14" s="972">
        <v>0</v>
      </c>
      <c r="K14" s="972">
        <v>0</v>
      </c>
      <c r="L14" s="972">
        <v>0</v>
      </c>
      <c r="M14" s="972">
        <v>8.4749999999999999E-3</v>
      </c>
      <c r="N14" s="972">
        <v>0</v>
      </c>
      <c r="O14" s="972">
        <v>0</v>
      </c>
      <c r="P14" s="972">
        <v>7.4012293617021274E-2</v>
      </c>
      <c r="Q14" s="972">
        <v>0</v>
      </c>
    </row>
    <row r="15" spans="1:19" ht="18" customHeight="1">
      <c r="A15" s="970" t="s">
        <v>11</v>
      </c>
      <c r="B15" s="971">
        <v>0.1441009609848633</v>
      </c>
      <c r="C15" s="971">
        <v>1.3901205631691451</v>
      </c>
      <c r="D15" s="971">
        <v>12.009680718263057</v>
      </c>
      <c r="E15" s="971">
        <v>1.5968841285296982</v>
      </c>
      <c r="F15" s="971">
        <v>1.9907321594068581</v>
      </c>
      <c r="G15" s="972">
        <v>0.82021466905187834</v>
      </c>
      <c r="H15" s="972">
        <v>1.0695230396119644</v>
      </c>
      <c r="I15" s="972">
        <v>1.0543831168831168</v>
      </c>
      <c r="J15" s="972">
        <v>3.9103214890016922</v>
      </c>
      <c r="K15" s="972">
        <v>2.7996167236322536</v>
      </c>
      <c r="L15" s="972">
        <v>11.055507</v>
      </c>
      <c r="M15" s="972">
        <v>10.695774</v>
      </c>
      <c r="N15" s="972">
        <v>7.1096779999999997</v>
      </c>
      <c r="O15" s="972">
        <v>1.9237257824236356</v>
      </c>
      <c r="P15" s="972">
        <v>2.296923734346505</v>
      </c>
      <c r="Q15" s="972">
        <v>3.0170621924497087</v>
      </c>
    </row>
    <row r="16" spans="1:19" ht="18" customHeight="1">
      <c r="A16" s="970" t="s">
        <v>10</v>
      </c>
      <c r="B16" s="971">
        <v>11.346866246382131</v>
      </c>
      <c r="C16" s="971">
        <v>12.115620985516076</v>
      </c>
      <c r="D16" s="971">
        <v>0.19633998261541788</v>
      </c>
      <c r="E16" s="971">
        <v>0.71957156767283348</v>
      </c>
      <c r="F16" s="971">
        <v>0.54031510658016679</v>
      </c>
      <c r="G16" s="972">
        <v>0.46601073345259392</v>
      </c>
      <c r="H16" s="972">
        <v>0.91673403395311237</v>
      </c>
      <c r="I16" s="972">
        <v>1.7824675324675325</v>
      </c>
      <c r="J16" s="972">
        <v>0.91793570219966159</v>
      </c>
      <c r="K16" s="972">
        <v>27.098167432220897</v>
      </c>
      <c r="L16" s="972">
        <v>46.305647</v>
      </c>
      <c r="M16" s="972">
        <v>63.351461999999998</v>
      </c>
      <c r="N16" s="972">
        <v>104.131034</v>
      </c>
      <c r="O16" s="972">
        <v>48.049637469328999</v>
      </c>
      <c r="P16" s="972">
        <v>41.489221256534947</v>
      </c>
      <c r="Q16" s="972">
        <v>52.216853901332868</v>
      </c>
    </row>
    <row r="17" spans="1:17" ht="18" customHeight="1">
      <c r="A17" s="970" t="s">
        <v>9</v>
      </c>
      <c r="B17" s="971">
        <v>0.29527458875840334</v>
      </c>
      <c r="C17" s="971">
        <v>0.67961839933461066</v>
      </c>
      <c r="D17" s="971">
        <v>1.1016240101403421</v>
      </c>
      <c r="E17" s="971">
        <v>9.029211295034079</v>
      </c>
      <c r="F17" s="971">
        <v>12.582020389249305</v>
      </c>
      <c r="G17" s="972">
        <v>8.1860465116279073</v>
      </c>
      <c r="H17" s="972">
        <v>17.936135812449475</v>
      </c>
      <c r="I17" s="972">
        <v>20.189123376623378</v>
      </c>
      <c r="J17" s="972">
        <v>42.329949238578678</v>
      </c>
      <c r="K17" s="972">
        <v>1.576565763597858</v>
      </c>
      <c r="L17" s="972">
        <v>1.6394759999999999</v>
      </c>
      <c r="M17" s="972">
        <v>2.4801340000000001</v>
      </c>
      <c r="N17" s="972">
        <v>4.694769</v>
      </c>
      <c r="O17" s="972">
        <v>2.258105333625438</v>
      </c>
      <c r="P17" s="972">
        <v>2.442117534954408</v>
      </c>
      <c r="Q17" s="972">
        <v>1.1839212505995393</v>
      </c>
    </row>
    <row r="18" spans="1:17" ht="18" customHeight="1">
      <c r="A18" s="970" t="s">
        <v>7</v>
      </c>
      <c r="B18" s="971">
        <v>2.2726791549203997</v>
      </c>
      <c r="C18" s="971">
        <v>3.0897729261554026</v>
      </c>
      <c r="D18" s="971">
        <v>2.0899482560573203E-2</v>
      </c>
      <c r="E18" s="971">
        <v>2.0886075949367089</v>
      </c>
      <c r="F18" s="971">
        <v>3.5644114921223355</v>
      </c>
      <c r="G18" s="972">
        <v>7.2441860465116283</v>
      </c>
      <c r="H18" s="972">
        <v>10.601455133387228</v>
      </c>
      <c r="I18" s="972">
        <v>20.983766233766232</v>
      </c>
      <c r="J18" s="972">
        <v>33.270727580372252</v>
      </c>
      <c r="K18" s="972">
        <v>21.918683194412306</v>
      </c>
      <c r="L18" s="972">
        <v>18.512177000000001</v>
      </c>
      <c r="M18" s="972">
        <v>65.732894000000002</v>
      </c>
      <c r="N18" s="972">
        <v>56.174017999999997</v>
      </c>
      <c r="O18" s="972">
        <v>67.06439215948923</v>
      </c>
      <c r="P18" s="972">
        <v>68.420594158054712</v>
      </c>
      <c r="Q18" s="972">
        <v>11.294023301587572</v>
      </c>
    </row>
    <row r="19" spans="1:17" ht="18" customHeight="1">
      <c r="A19" s="970" t="s">
        <v>32</v>
      </c>
      <c r="B19" s="971">
        <v>0.22196689327601965</v>
      </c>
      <c r="C19" s="971">
        <v>7.3043461526659359E-2</v>
      </c>
      <c r="D19" s="971">
        <v>0.19217252428125822</v>
      </c>
      <c r="E19" s="971">
        <v>2.9211295034079843E-3</v>
      </c>
      <c r="F19" s="971">
        <v>1.2974976830398516E-2</v>
      </c>
      <c r="G19" s="972">
        <v>4.7406082289803218E-2</v>
      </c>
      <c r="H19" s="972">
        <v>0.32578819725141472</v>
      </c>
      <c r="I19" s="972">
        <v>9.0909090909090912E-2</v>
      </c>
      <c r="J19" s="972">
        <v>0.32148900169204736</v>
      </c>
      <c r="K19" s="972">
        <v>2.3928534917992028</v>
      </c>
      <c r="L19" s="972">
        <v>0.60665000000000002</v>
      </c>
      <c r="M19" s="972">
        <v>0.385438</v>
      </c>
      <c r="N19" s="972">
        <v>60.169286999999997</v>
      </c>
      <c r="O19" s="972">
        <v>4.9642256096644966</v>
      </c>
      <c r="P19" s="972">
        <v>0.76256057142857137</v>
      </c>
      <c r="Q19" s="972">
        <v>0.56730494675735466</v>
      </c>
    </row>
    <row r="20" spans="1:17" ht="18" customHeight="1">
      <c r="A20" s="970" t="s">
        <v>5</v>
      </c>
      <c r="B20" s="973">
        <v>7.4146825440362302E-2</v>
      </c>
      <c r="C20" s="973">
        <v>7.2136976999789118E-2</v>
      </c>
      <c r="D20" s="973">
        <v>11.175538387605844</v>
      </c>
      <c r="E20" s="971">
        <v>0.18208373904576436</v>
      </c>
      <c r="F20" s="971">
        <v>2.5023169601482854E-2</v>
      </c>
      <c r="G20" s="972">
        <v>3.7567084078711989E-2</v>
      </c>
      <c r="H20" s="972">
        <v>2.5869037995149554E-2</v>
      </c>
      <c r="I20" s="972">
        <v>9.0097402597402593E-2</v>
      </c>
      <c r="J20" s="972">
        <v>0.15905245346869712</v>
      </c>
      <c r="K20" s="972">
        <v>0.13769111148019289</v>
      </c>
      <c r="L20" s="972">
        <v>3.4385949999999998</v>
      </c>
      <c r="M20" s="972">
        <v>0.103863</v>
      </c>
      <c r="N20" s="972">
        <v>0.46925699999999998</v>
      </c>
      <c r="O20" s="972">
        <v>0.38412572546319484</v>
      </c>
      <c r="P20" s="972">
        <v>0.18952339939209728</v>
      </c>
      <c r="Q20" s="972">
        <v>13.105301275099217</v>
      </c>
    </row>
    <row r="21" spans="1:17" ht="18" customHeight="1">
      <c r="A21" s="970" t="s">
        <v>4</v>
      </c>
      <c r="B21" s="971">
        <v>17.391211090416913</v>
      </c>
      <c r="C21" s="971">
        <v>18.459801985940146</v>
      </c>
      <c r="D21" s="971">
        <v>0.25201687822578378</v>
      </c>
      <c r="E21" s="971">
        <v>4.8685491723466411E-3</v>
      </c>
      <c r="F21" s="971">
        <v>2.8767377201112141</v>
      </c>
      <c r="G21" s="972">
        <v>0.55992844364937389</v>
      </c>
      <c r="H21" s="972">
        <v>1.9094583670169765</v>
      </c>
      <c r="I21" s="972">
        <v>0.19724025974025974</v>
      </c>
      <c r="J21" s="972">
        <v>0.65820642978003385</v>
      </c>
      <c r="K21" s="972">
        <v>193.29032941468233</v>
      </c>
      <c r="L21" s="972">
        <v>433.70261699999998</v>
      </c>
      <c r="M21" s="972">
        <v>857.60082499999999</v>
      </c>
      <c r="N21" s="972">
        <v>982.828124</v>
      </c>
      <c r="O21" s="972">
        <v>764.14605096269406</v>
      </c>
      <c r="P21" s="972">
        <v>692.47703208267524</v>
      </c>
      <c r="Q21" s="972">
        <v>628.37516472789798</v>
      </c>
    </row>
    <row r="22" spans="1:17" s="295" customFormat="1" ht="18" customHeight="1">
      <c r="A22" s="970" t="s">
        <v>3</v>
      </c>
      <c r="B22" s="971">
        <v>0.31900405921030589</v>
      </c>
      <c r="C22" s="971">
        <v>0</v>
      </c>
      <c r="D22" s="971">
        <v>11.796156657211682</v>
      </c>
      <c r="E22" s="971">
        <v>8.6046738072054527</v>
      </c>
      <c r="F22" s="971">
        <v>114.93605189990733</v>
      </c>
      <c r="G22" s="972">
        <v>293.54293381037564</v>
      </c>
      <c r="H22" s="972">
        <v>277.66289409862571</v>
      </c>
      <c r="I22" s="972">
        <v>234.70292207792207</v>
      </c>
      <c r="J22" s="972">
        <v>230.90778341793569</v>
      </c>
      <c r="K22" s="972">
        <v>22.491587442462318</v>
      </c>
      <c r="L22" s="972">
        <v>1.25559</v>
      </c>
      <c r="M22" s="972">
        <v>14.049023</v>
      </c>
      <c r="N22" s="972">
        <v>2.2734369999999999</v>
      </c>
      <c r="O22" s="972">
        <v>4.0046283168502761</v>
      </c>
      <c r="P22" s="972">
        <v>1.1580955987841945</v>
      </c>
      <c r="Q22" s="972">
        <v>8.5089768165593913</v>
      </c>
    </row>
    <row r="23" spans="1:17" ht="18" customHeight="1">
      <c r="A23" s="970" t="s">
        <v>2</v>
      </c>
      <c r="B23" s="971">
        <v>8.4353117240898428</v>
      </c>
      <c r="C23" s="971">
        <v>12.570941630141183</v>
      </c>
      <c r="D23" s="971">
        <v>0.94894738190082628</v>
      </c>
      <c r="E23" s="971">
        <v>17.882181110029212</v>
      </c>
      <c r="F23" s="971">
        <v>7</v>
      </c>
      <c r="G23" s="972">
        <v>8.9874776386404296</v>
      </c>
      <c r="H23" s="972">
        <v>18.545675020210187</v>
      </c>
      <c r="I23" s="972">
        <v>22.830357142857142</v>
      </c>
      <c r="J23" s="972">
        <v>36.883248730964468</v>
      </c>
      <c r="K23" s="972">
        <v>47.840501191626906</v>
      </c>
      <c r="L23" s="972">
        <v>60.340435999999997</v>
      </c>
      <c r="M23" s="972">
        <v>60.593811000000002</v>
      </c>
      <c r="N23" s="972">
        <v>81.902102999999997</v>
      </c>
      <c r="O23" s="972">
        <v>96.074930336129199</v>
      </c>
      <c r="P23" s="972">
        <v>135.99732395379937</v>
      </c>
      <c r="Q23" s="972">
        <v>37.716919046196338</v>
      </c>
    </row>
    <row r="24" spans="1:17" ht="18" customHeight="1">
      <c r="A24" s="970" t="s">
        <v>50</v>
      </c>
      <c r="B24" s="971">
        <v>4.0446537557613196</v>
      </c>
      <c r="C24" s="971">
        <v>0.91327091103086799</v>
      </c>
      <c r="D24" s="971">
        <v>49.370432445062917</v>
      </c>
      <c r="E24" s="971">
        <v>4.1499513145082769</v>
      </c>
      <c r="F24" s="971">
        <v>1.2483781278962003</v>
      </c>
      <c r="G24" s="972">
        <v>1.5661896243291593</v>
      </c>
      <c r="H24" s="972">
        <v>1.1988682295877122</v>
      </c>
      <c r="I24" s="972">
        <v>0.69561688311688308</v>
      </c>
      <c r="J24" s="972">
        <v>1.2521150592216581</v>
      </c>
      <c r="K24" s="972">
        <v>6.1763979924343637</v>
      </c>
      <c r="L24" s="972">
        <v>1.640555</v>
      </c>
      <c r="M24" s="972">
        <v>4.8243819999999999</v>
      </c>
      <c r="N24" s="972">
        <v>5.0205140000000004</v>
      </c>
      <c r="O24" s="972">
        <v>6.666449534301452</v>
      </c>
      <c r="P24" s="972">
        <v>7.0932359082066885</v>
      </c>
      <c r="Q24" s="972">
        <v>5.5953803971273413</v>
      </c>
    </row>
    <row r="25" spans="1:17" ht="18" customHeight="1">
      <c r="A25" s="967"/>
      <c r="B25" s="971"/>
      <c r="C25" s="971"/>
      <c r="D25" s="971"/>
      <c r="E25" s="971"/>
      <c r="F25" s="971"/>
      <c r="G25" s="972"/>
      <c r="H25" s="972"/>
      <c r="I25" s="972"/>
      <c r="J25" s="972"/>
      <c r="K25" s="972"/>
      <c r="L25" s="972"/>
      <c r="M25" s="972"/>
      <c r="N25" s="972"/>
      <c r="O25" s="972"/>
      <c r="P25" s="972"/>
      <c r="Q25" s="972"/>
    </row>
    <row r="26" spans="1:17" ht="18" customHeight="1">
      <c r="A26" s="969" t="s">
        <v>2085</v>
      </c>
      <c r="B26" s="971"/>
      <c r="C26" s="971"/>
      <c r="D26" s="971"/>
      <c r="E26" s="971"/>
      <c r="F26" s="971"/>
      <c r="G26" s="972"/>
      <c r="H26" s="972"/>
      <c r="I26" s="972"/>
      <c r="J26" s="972"/>
      <c r="K26" s="972"/>
      <c r="L26" s="972"/>
      <c r="M26" s="972"/>
      <c r="N26" s="972"/>
      <c r="O26" s="972"/>
      <c r="P26" s="972"/>
      <c r="Q26" s="972"/>
    </row>
    <row r="27" spans="1:17" ht="18" customHeight="1">
      <c r="A27" s="970" t="s">
        <v>15</v>
      </c>
      <c r="B27" s="971">
        <v>0</v>
      </c>
      <c r="C27" s="971">
        <v>0</v>
      </c>
      <c r="D27" s="971">
        <v>2.2280502993274402E-5</v>
      </c>
      <c r="E27" s="971">
        <v>1.9474196689386564E-3</v>
      </c>
      <c r="F27" s="971">
        <v>0</v>
      </c>
      <c r="G27" s="972">
        <v>0</v>
      </c>
      <c r="H27" s="972">
        <v>8.0840743734842356E-4</v>
      </c>
      <c r="I27" s="972">
        <v>4.2207792207792208E-2</v>
      </c>
      <c r="J27" s="972">
        <v>0.1065989847715736</v>
      </c>
      <c r="K27" s="972">
        <v>0.22057681568407914</v>
      </c>
      <c r="L27" s="972">
        <v>3.2573359474804824</v>
      </c>
      <c r="M27" s="972">
        <v>0.446021</v>
      </c>
      <c r="N27" s="972">
        <v>1.0267930000000001</v>
      </c>
      <c r="O27" s="972">
        <v>0.26888800000000002</v>
      </c>
      <c r="P27" s="972">
        <v>3.4236440382978723</v>
      </c>
      <c r="Q27" s="972">
        <v>1.5835522426923022E-2</v>
      </c>
    </row>
    <row r="28" spans="1:17" ht="18" customHeight="1">
      <c r="A28" s="970" t="s">
        <v>14</v>
      </c>
      <c r="B28" s="971">
        <v>0</v>
      </c>
      <c r="C28" s="971">
        <v>0.16255738031379149</v>
      </c>
      <c r="D28" s="971">
        <v>0.25585476561194154</v>
      </c>
      <c r="E28" s="971">
        <v>0.6037000973709834</v>
      </c>
      <c r="F28" s="971">
        <v>0.5857275254865616</v>
      </c>
      <c r="G28" s="972">
        <v>0.73255813953488369</v>
      </c>
      <c r="H28" s="972">
        <v>1.0856911883589329</v>
      </c>
      <c r="I28" s="972">
        <v>1.9577922077922079</v>
      </c>
      <c r="J28" s="972">
        <v>0.48730964467005078</v>
      </c>
      <c r="K28" s="972">
        <v>0.32072865733628741</v>
      </c>
      <c r="L28" s="972">
        <v>2.4310630404542226</v>
      </c>
      <c r="M28" s="972">
        <v>5.3720489999999996</v>
      </c>
      <c r="N28" s="972">
        <v>6.7154579999999999</v>
      </c>
      <c r="O28" s="972">
        <v>0.96672100000000005</v>
      </c>
      <c r="P28" s="972">
        <v>3.3950028048632213</v>
      </c>
      <c r="Q28" s="972">
        <v>0.12062169594911799</v>
      </c>
    </row>
    <row r="29" spans="1:17" ht="18" customHeight="1">
      <c r="A29" s="970" t="s">
        <v>2083</v>
      </c>
      <c r="B29" s="971">
        <v>0.11068729047555068</v>
      </c>
      <c r="C29" s="971">
        <v>0.1011060542813382</v>
      </c>
      <c r="D29" s="971">
        <v>0.36280408613222304</v>
      </c>
      <c r="E29" s="971">
        <v>0.73612463485881208</v>
      </c>
      <c r="F29" s="971">
        <v>0.80722891566265065</v>
      </c>
      <c r="G29" s="972">
        <v>0.61985688729874777</v>
      </c>
      <c r="H29" s="972">
        <v>0.26273241713823769</v>
      </c>
      <c r="I29" s="972">
        <v>0.86850649350649356</v>
      </c>
      <c r="J29" s="972">
        <v>4.2309644670050766</v>
      </c>
      <c r="K29" s="972">
        <v>1.0240129955700981</v>
      </c>
      <c r="L29" s="972">
        <v>1.1267214088005677</v>
      </c>
      <c r="M29" s="972">
        <v>0.40278000000000003</v>
      </c>
      <c r="N29" s="972">
        <v>0.90647500000000003</v>
      </c>
      <c r="O29" s="972">
        <v>0.109985</v>
      </c>
      <c r="P29" s="972">
        <v>0.82861945288753791</v>
      </c>
      <c r="Q29" s="972">
        <v>0.59009080035591044</v>
      </c>
    </row>
    <row r="30" spans="1:17" ht="18" customHeight="1">
      <c r="A30" s="970" t="s">
        <v>12</v>
      </c>
      <c r="B30" s="971">
        <v>0</v>
      </c>
      <c r="C30" s="971">
        <v>5.1251326463737528E-5</v>
      </c>
      <c r="D30" s="971">
        <v>0</v>
      </c>
      <c r="E30" s="971">
        <v>1.9474196689386564E-3</v>
      </c>
      <c r="F30" s="971">
        <v>0</v>
      </c>
      <c r="G30" s="972">
        <v>0</v>
      </c>
      <c r="H30" s="972">
        <v>6.3864187550525461E-2</v>
      </c>
      <c r="I30" s="972">
        <v>8.9285714285714281E-3</v>
      </c>
      <c r="J30" s="972">
        <v>2.5380710659898475E-3</v>
      </c>
      <c r="K30" s="972">
        <v>4.2647107492969218E-2</v>
      </c>
      <c r="L30" s="972">
        <v>0.15124802413058908</v>
      </c>
      <c r="M30" s="972">
        <v>0.24724399999999999</v>
      </c>
      <c r="N30" s="972">
        <v>9.0676999999999994E-2</v>
      </c>
      <c r="O30" s="972">
        <v>0.447436</v>
      </c>
      <c r="P30" s="972">
        <v>0.44786827841945281</v>
      </c>
      <c r="Q30" s="972">
        <v>0.47892016861661013</v>
      </c>
    </row>
    <row r="31" spans="1:17" ht="18" customHeight="1">
      <c r="A31" s="970" t="s">
        <v>11</v>
      </c>
      <c r="B31" s="971">
        <v>0</v>
      </c>
      <c r="C31" s="971">
        <v>1.3413704138600104</v>
      </c>
      <c r="D31" s="971">
        <v>6.5097817441219126E-4</v>
      </c>
      <c r="E31" s="971">
        <v>6.815968841285297E-3</v>
      </c>
      <c r="F31" s="971">
        <v>0.16960148285449489</v>
      </c>
      <c r="G31" s="972">
        <v>3.2200357781753133E-2</v>
      </c>
      <c r="H31" s="972">
        <v>2.5060630557801132E-2</v>
      </c>
      <c r="I31" s="972">
        <v>1.7045454545454544E-2</v>
      </c>
      <c r="J31" s="972">
        <v>1.0076142131979695</v>
      </c>
      <c r="K31" s="972">
        <v>0.28494333016084455</v>
      </c>
      <c r="L31" s="972">
        <v>3.1767057359829667</v>
      </c>
      <c r="M31" s="972">
        <v>0.85367099999999996</v>
      </c>
      <c r="N31" s="972">
        <v>0.91986000000000001</v>
      </c>
      <c r="O31" s="972">
        <v>0.98857200000000001</v>
      </c>
      <c r="P31" s="972">
        <v>3.0915928000000004</v>
      </c>
      <c r="Q31" s="972">
        <v>1.4465045881213956</v>
      </c>
    </row>
    <row r="32" spans="1:17" ht="18" customHeight="1">
      <c r="A32" s="970" t="s">
        <v>10</v>
      </c>
      <c r="B32" s="971">
        <v>1.8770312554522606</v>
      </c>
      <c r="C32" s="971">
        <v>2.0562180017616294</v>
      </c>
      <c r="D32" s="971">
        <v>1.4167832802290685</v>
      </c>
      <c r="E32" s="971">
        <v>1.4177215189873418</v>
      </c>
      <c r="F32" s="971">
        <v>2.8637627432808155</v>
      </c>
      <c r="G32" s="972">
        <v>3.8255813953488373</v>
      </c>
      <c r="H32" s="972">
        <v>3.7073565076798705</v>
      </c>
      <c r="I32" s="972">
        <v>6.5211038961038961</v>
      </c>
      <c r="J32" s="972">
        <v>6.6751269035532994</v>
      </c>
      <c r="K32" s="972">
        <v>10.519995276643144</v>
      </c>
      <c r="L32" s="972">
        <v>11.978006036905608</v>
      </c>
      <c r="M32" s="972">
        <v>18.710008999999999</v>
      </c>
      <c r="N32" s="972">
        <v>12.563922</v>
      </c>
      <c r="O32" s="972">
        <v>11.007814</v>
      </c>
      <c r="P32" s="972">
        <v>12.082385533738604</v>
      </c>
      <c r="Q32" s="972">
        <v>12.710643600537114</v>
      </c>
    </row>
    <row r="33" spans="1:17" ht="18" customHeight="1">
      <c r="A33" s="970" t="s">
        <v>2101</v>
      </c>
      <c r="B33" s="971">
        <v>3.1776814964358602</v>
      </c>
      <c r="C33" s="971">
        <v>0</v>
      </c>
      <c r="D33" s="971">
        <v>1.6965721496433943</v>
      </c>
      <c r="E33" s="971">
        <v>1.7828627069133398</v>
      </c>
      <c r="F33" s="971">
        <v>4.1028730305838739</v>
      </c>
      <c r="G33" s="972">
        <v>4.6860465116279073</v>
      </c>
      <c r="H33" s="972">
        <v>3.0776071139854486</v>
      </c>
      <c r="I33" s="972">
        <v>2.635551948051948</v>
      </c>
      <c r="J33" s="972">
        <v>1.2165820642978002</v>
      </c>
      <c r="K33" s="972">
        <v>3.799282658231411</v>
      </c>
      <c r="L33" s="972">
        <v>8.1435558580553593</v>
      </c>
      <c r="M33" s="972">
        <v>7.9108850000000004</v>
      </c>
      <c r="N33" s="972">
        <v>18.162050000000001</v>
      </c>
      <c r="O33" s="972">
        <v>16.564630000000001</v>
      </c>
      <c r="P33" s="972">
        <v>12.788610311854102</v>
      </c>
      <c r="Q33" s="972">
        <v>23.223334618802518</v>
      </c>
    </row>
    <row r="34" spans="1:17" ht="18" customHeight="1">
      <c r="A34" s="970" t="s">
        <v>7</v>
      </c>
      <c r="B34" s="971">
        <v>0.12851360824991809</v>
      </c>
      <c r="C34" s="971">
        <v>0.42945260528343265</v>
      </c>
      <c r="D34" s="971">
        <v>3.0555288061472227E-2</v>
      </c>
      <c r="E34" s="971">
        <v>0.94255111976630968</v>
      </c>
      <c r="F34" s="971">
        <v>1.5708989805375349</v>
      </c>
      <c r="G34" s="972">
        <v>2.0107334525939176</v>
      </c>
      <c r="H34" s="972">
        <v>17.160873080032335</v>
      </c>
      <c r="I34" s="972">
        <v>17.036525974025974</v>
      </c>
      <c r="J34" s="972">
        <v>18.200507614213198</v>
      </c>
      <c r="K34" s="972">
        <v>8.9175278783251191</v>
      </c>
      <c r="L34" s="972">
        <v>18.8998946941093</v>
      </c>
      <c r="M34" s="972">
        <v>30.432303000000001</v>
      </c>
      <c r="N34" s="972">
        <v>11.200017000000001</v>
      </c>
      <c r="O34" s="972">
        <v>73.918490000000006</v>
      </c>
      <c r="P34" s="972">
        <v>18.439332858966569</v>
      </c>
      <c r="Q34" s="972">
        <v>31.106930183941991</v>
      </c>
    </row>
    <row r="35" spans="1:17" ht="18" customHeight="1">
      <c r="A35" s="970" t="s">
        <v>32</v>
      </c>
      <c r="B35" s="971">
        <v>0.2005504762800788</v>
      </c>
      <c r="C35" s="971">
        <v>0.1911457644562371</v>
      </c>
      <c r="D35" s="971">
        <v>0.61273708153556072</v>
      </c>
      <c r="E35" s="971">
        <v>0.78578383641674776</v>
      </c>
      <c r="F35" s="971">
        <v>0.20759962928637626</v>
      </c>
      <c r="G35" s="972">
        <v>0.59570661896243293</v>
      </c>
      <c r="H35" s="972">
        <v>0.59498787388843977</v>
      </c>
      <c r="I35" s="972">
        <v>1.4358766233766234</v>
      </c>
      <c r="J35" s="972">
        <v>1.1404399323181049</v>
      </c>
      <c r="K35" s="972">
        <v>0.59942684342642516</v>
      </c>
      <c r="L35" s="972">
        <v>1.2921157636621718</v>
      </c>
      <c r="M35" s="972">
        <v>1.1144860000000001</v>
      </c>
      <c r="N35" s="972">
        <v>46.057526000000003</v>
      </c>
      <c r="O35" s="972">
        <v>21.481555</v>
      </c>
      <c r="P35" s="972">
        <v>3.2787519689969606</v>
      </c>
      <c r="Q35" s="972">
        <v>4.545425624699476</v>
      </c>
    </row>
    <row r="36" spans="1:17" ht="18" customHeight="1">
      <c r="A36" s="970" t="s">
        <v>5</v>
      </c>
      <c r="B36" s="971">
        <v>7.3179254684416235E-3</v>
      </c>
      <c r="C36" s="971">
        <v>9.1276641227052546E-3</v>
      </c>
      <c r="D36" s="971">
        <v>9.8034213170407379E-4</v>
      </c>
      <c r="E36" s="971">
        <v>0.2765335929892892</v>
      </c>
      <c r="F36" s="971">
        <v>3.9851714550509731E-2</v>
      </c>
      <c r="G36" s="972">
        <v>1.0885509838998211</v>
      </c>
      <c r="H36" s="972">
        <v>3.7526273241713826</v>
      </c>
      <c r="I36" s="972">
        <v>17.747564935064936</v>
      </c>
      <c r="J36" s="972">
        <v>2.1539763113367174</v>
      </c>
      <c r="K36" s="972">
        <v>6.4743800543806049</v>
      </c>
      <c r="L36" s="972">
        <v>6.2271977629524491</v>
      </c>
      <c r="M36" s="972">
        <v>1.7149999999999999E-3</v>
      </c>
      <c r="N36" s="972">
        <v>1.8000000000000001E-4</v>
      </c>
      <c r="O36" s="972">
        <v>1.4966E-2</v>
      </c>
      <c r="P36" s="972">
        <v>3.8200184194528877E-2</v>
      </c>
      <c r="Q36" s="972">
        <v>5.0002009258614109E-2</v>
      </c>
    </row>
    <row r="37" spans="1:17" ht="18" customHeight="1">
      <c r="A37" s="970" t="s">
        <v>4</v>
      </c>
      <c r="B37" s="971">
        <v>172.23149553383843</v>
      </c>
      <c r="C37" s="971">
        <v>202.64080323968963</v>
      </c>
      <c r="D37" s="971">
        <v>184.86753215861748</v>
      </c>
      <c r="E37" s="971">
        <v>310.2259006815969</v>
      </c>
      <c r="F37" s="971">
        <v>339.83595922150141</v>
      </c>
      <c r="G37" s="972">
        <v>403.88193202146692</v>
      </c>
      <c r="H37" s="972">
        <v>579.4810024252223</v>
      </c>
      <c r="I37" s="972">
        <v>666.09415584415581</v>
      </c>
      <c r="J37" s="972">
        <v>829.85617597292719</v>
      </c>
      <c r="K37" s="972">
        <v>667.81978251064868</v>
      </c>
      <c r="L37" s="972">
        <v>758.39602870617466</v>
      </c>
      <c r="M37" s="972">
        <v>988.15108699999996</v>
      </c>
      <c r="N37" s="972">
        <v>934.86339699999996</v>
      </c>
      <c r="O37" s="972">
        <v>729.67209800000001</v>
      </c>
      <c r="P37" s="972">
        <v>606.2280119592707</v>
      </c>
      <c r="Q37" s="972">
        <v>480.49127860702782</v>
      </c>
    </row>
    <row r="38" spans="1:17" ht="18" customHeight="1">
      <c r="A38" s="970" t="s">
        <v>3</v>
      </c>
      <c r="B38" s="971">
        <v>12.707590290868833</v>
      </c>
      <c r="C38" s="971">
        <v>12.598228513596665</v>
      </c>
      <c r="D38" s="971">
        <v>15.294270129556704</v>
      </c>
      <c r="E38" s="971">
        <v>12.356377799415775</v>
      </c>
      <c r="F38" s="971">
        <v>17.393883225208526</v>
      </c>
      <c r="G38" s="972">
        <v>23.836314847942756</v>
      </c>
      <c r="H38" s="972">
        <v>17.468067906224736</v>
      </c>
      <c r="I38" s="972">
        <v>22.993506493506494</v>
      </c>
      <c r="J38" s="972">
        <v>76.587986463620979</v>
      </c>
      <c r="K38" s="972">
        <v>26.111550379299022</v>
      </c>
      <c r="L38" s="972">
        <v>32.281598464868701</v>
      </c>
      <c r="M38" s="972">
        <v>48.456704999999999</v>
      </c>
      <c r="N38" s="972">
        <v>35.110374999999998</v>
      </c>
      <c r="O38" s="972">
        <v>37.55303</v>
      </c>
      <c r="P38" s="972">
        <v>47.373436027963535</v>
      </c>
      <c r="Q38" s="972">
        <v>34.903131989668708</v>
      </c>
    </row>
    <row r="39" spans="1:17" ht="18" customHeight="1">
      <c r="A39" s="970" t="s">
        <v>2</v>
      </c>
      <c r="B39" s="971">
        <v>2.3822204550322654</v>
      </c>
      <c r="C39" s="971">
        <v>1.7938417639426854</v>
      </c>
      <c r="D39" s="971">
        <v>4.2314763172168588</v>
      </c>
      <c r="E39" s="971">
        <v>2.0253164556962027</v>
      </c>
      <c r="F39" s="971">
        <v>6.2066728452270619</v>
      </c>
      <c r="G39" s="972">
        <v>4.5384615384615383</v>
      </c>
      <c r="H39" s="972">
        <v>11.628132578819725</v>
      </c>
      <c r="I39" s="972">
        <v>18.980519480519479</v>
      </c>
      <c r="J39" s="972">
        <v>27.784263959390863</v>
      </c>
      <c r="K39" s="972">
        <v>23.111466228828402</v>
      </c>
      <c r="L39" s="972">
        <v>30.294016755145496</v>
      </c>
      <c r="M39" s="972">
        <v>68.511267000000004</v>
      </c>
      <c r="N39" s="972">
        <v>40.228088</v>
      </c>
      <c r="O39" s="972">
        <v>51.102494999999998</v>
      </c>
      <c r="P39" s="972">
        <v>63.659372535562312</v>
      </c>
      <c r="Q39" s="972">
        <v>30.473380043227305</v>
      </c>
    </row>
    <row r="40" spans="1:17" ht="18" customHeight="1">
      <c r="A40" s="970" t="s">
        <v>50</v>
      </c>
      <c r="B40" s="971">
        <v>4.4741504848963931</v>
      </c>
      <c r="C40" s="971">
        <v>3.0015713872412042</v>
      </c>
      <c r="D40" s="971">
        <v>1.9358046913048315</v>
      </c>
      <c r="E40" s="971">
        <v>1.1898734177215189</v>
      </c>
      <c r="F40" s="971">
        <v>1.483781278962002</v>
      </c>
      <c r="G40" s="972">
        <v>1.977638640429338</v>
      </c>
      <c r="H40" s="972">
        <v>1.3023443815683104</v>
      </c>
      <c r="I40" s="972">
        <v>1.8579545454545454</v>
      </c>
      <c r="J40" s="972">
        <v>1.478849407783418</v>
      </c>
      <c r="K40" s="972">
        <v>0.62726009181007547</v>
      </c>
      <c r="L40" s="972">
        <v>1.0975304378992194</v>
      </c>
      <c r="M40" s="972">
        <v>6.7019630000000001</v>
      </c>
      <c r="N40" s="972">
        <v>2.9293429999999998</v>
      </c>
      <c r="O40" s="972">
        <v>3.7156169999999999</v>
      </c>
      <c r="P40" s="972">
        <v>4.8001971756838904</v>
      </c>
      <c r="Q40" s="972">
        <v>5.3710071263579442</v>
      </c>
    </row>
    <row r="42" spans="1:17" ht="18" customHeight="1">
      <c r="A42" s="289" t="s">
        <v>2004</v>
      </c>
    </row>
  </sheetData>
  <hyperlinks>
    <hyperlink ref="S5" location="'Content Page'!A1" display="Back to Content Page"/>
  </hyperlinks>
  <pageMargins left="0.7" right="0.7" top="0.75" bottom="0.75" header="0.3" footer="0.3"/>
  <pageSetup orientation="portrait" horizontalDpi="300" verticalDpi="300" r:id="rId1"/>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2"/>
  <sheetViews>
    <sheetView zoomScale="89" zoomScaleNormal="89" workbookViewId="0">
      <selection activeCell="A9" sqref="A9"/>
    </sheetView>
  </sheetViews>
  <sheetFormatPr defaultColWidth="9.1796875" defaultRowHeight="18" customHeight="1"/>
  <cols>
    <col min="1" max="1" width="36.54296875" style="289" customWidth="1"/>
    <col min="2" max="17" width="11.7265625" style="289" customWidth="1"/>
    <col min="18" max="18" width="4.1796875" style="289" customWidth="1"/>
    <col min="19" max="19" width="15.1796875" style="289" customWidth="1"/>
    <col min="20" max="20" width="20.26953125" style="289" customWidth="1"/>
    <col min="21" max="21" width="21.81640625" style="289" customWidth="1"/>
    <col min="22" max="22" width="21.1796875" style="289" customWidth="1"/>
    <col min="23" max="16384" width="9.1796875" style="289"/>
  </cols>
  <sheetData>
    <row r="1" spans="1:19" ht="18" customHeight="1">
      <c r="A1" s="136" t="s">
        <v>2106</v>
      </c>
      <c r="B1" s="132"/>
      <c r="C1" s="132"/>
      <c r="D1" s="132"/>
      <c r="E1" s="132"/>
      <c r="F1" s="132"/>
      <c r="G1" s="132"/>
      <c r="H1" s="132"/>
      <c r="I1" s="132"/>
      <c r="J1" s="132"/>
      <c r="K1" s="132"/>
      <c r="L1" s="132"/>
      <c r="M1" s="132"/>
      <c r="N1" s="132"/>
      <c r="O1" s="132"/>
      <c r="P1" s="132"/>
      <c r="Q1" s="132"/>
    </row>
    <row r="2" spans="1:19" ht="18" customHeight="1">
      <c r="A2" s="965" t="s">
        <v>2075</v>
      </c>
      <c r="B2" s="966">
        <v>2000</v>
      </c>
      <c r="C2" s="966">
        <v>2001</v>
      </c>
      <c r="D2" s="966">
        <v>2002</v>
      </c>
      <c r="E2" s="966">
        <v>2003</v>
      </c>
      <c r="F2" s="966">
        <v>2004</v>
      </c>
      <c r="G2" s="966">
        <v>2005</v>
      </c>
      <c r="H2" s="966">
        <v>2006</v>
      </c>
      <c r="I2" s="966">
        <v>2007</v>
      </c>
      <c r="J2" s="966">
        <v>2008</v>
      </c>
      <c r="K2" s="966">
        <v>2009</v>
      </c>
      <c r="L2" s="966">
        <v>2010</v>
      </c>
      <c r="M2" s="966">
        <v>2011</v>
      </c>
      <c r="N2" s="966">
        <v>2012</v>
      </c>
      <c r="O2" s="966">
        <v>2013</v>
      </c>
      <c r="P2" s="966">
        <v>2014</v>
      </c>
      <c r="Q2" s="966">
        <v>2015</v>
      </c>
    </row>
    <row r="3" spans="1:19" ht="18" customHeight="1">
      <c r="A3" s="967" t="s">
        <v>2076</v>
      </c>
      <c r="B3" s="565">
        <v>869.48541599999999</v>
      </c>
      <c r="C3" s="565">
        <v>978.78827699999999</v>
      </c>
      <c r="D3" s="565">
        <v>944.51719300000002</v>
      </c>
      <c r="E3" s="565">
        <v>979.30585499999995</v>
      </c>
      <c r="F3" s="565">
        <v>1577.242506</v>
      </c>
      <c r="G3" s="565">
        <v>2176.3325129999998</v>
      </c>
      <c r="H3" s="565">
        <v>3681.5884529999998</v>
      </c>
      <c r="I3" s="565">
        <v>4617.4874449999998</v>
      </c>
      <c r="J3" s="565">
        <v>5098.8512840000003</v>
      </c>
      <c r="K3" s="565">
        <v>4314.630991</v>
      </c>
      <c r="L3" s="565">
        <v>7200.9511490000004</v>
      </c>
      <c r="M3" s="565">
        <v>8829.2485441270001</v>
      </c>
      <c r="N3" s="565">
        <v>9642.3722352350014</v>
      </c>
      <c r="O3" s="968">
        <v>10606.851708225</v>
      </c>
      <c r="P3" s="565">
        <v>9686.8000333740001</v>
      </c>
      <c r="Q3" s="565">
        <v>7037.737481358</v>
      </c>
    </row>
    <row r="4" spans="1:19" ht="18" customHeight="1">
      <c r="A4" s="967" t="s">
        <v>2077</v>
      </c>
      <c r="B4" s="565">
        <v>871.38649199999998</v>
      </c>
      <c r="C4" s="565">
        <v>1079.9557689999999</v>
      </c>
      <c r="D4" s="565">
        <v>1103.420711</v>
      </c>
      <c r="E4" s="565">
        <v>1574.3007789999999</v>
      </c>
      <c r="F4" s="565">
        <v>2150.6789520000002</v>
      </c>
      <c r="G4" s="565">
        <v>2575.017476</v>
      </c>
      <c r="H4" s="565">
        <v>3027.3473220000001</v>
      </c>
      <c r="I4" s="565">
        <v>4007.1250759999998</v>
      </c>
      <c r="J4" s="565">
        <v>5061.3907909999998</v>
      </c>
      <c r="K4" s="565">
        <v>3831.6146950000002</v>
      </c>
      <c r="L4" s="565">
        <v>5321.0026280000002</v>
      </c>
      <c r="M4" s="565">
        <v>7280.0625110000001</v>
      </c>
      <c r="N4" s="565">
        <v>8820.2271091800012</v>
      </c>
      <c r="O4" s="565">
        <v>10587.665178279</v>
      </c>
      <c r="P4" s="565">
        <v>9554.9684671739997</v>
      </c>
      <c r="Q4" s="565">
        <v>8554.4731269740005</v>
      </c>
      <c r="S4" s="287"/>
    </row>
    <row r="5" spans="1:19" ht="18" customHeight="1">
      <c r="A5" s="967" t="s">
        <v>2078</v>
      </c>
      <c r="B5" s="565">
        <v>253.02458299999998</v>
      </c>
      <c r="C5" s="565">
        <v>286.615275</v>
      </c>
      <c r="D5" s="565">
        <v>348.394383</v>
      </c>
      <c r="E5" s="565">
        <v>430.300434</v>
      </c>
      <c r="F5" s="565">
        <v>766.7319379999999</v>
      </c>
      <c r="G5" s="565">
        <v>509.58853299999998</v>
      </c>
      <c r="H5" s="565">
        <v>684.33016799999996</v>
      </c>
      <c r="I5" s="565">
        <v>1052.5084150000002</v>
      </c>
      <c r="J5" s="565">
        <v>1018.614564</v>
      </c>
      <c r="K5" s="565">
        <v>945.40005699999995</v>
      </c>
      <c r="L5" s="565">
        <v>1315.5020340000001</v>
      </c>
      <c r="M5" s="565">
        <v>1860.8627712140001</v>
      </c>
      <c r="N5" s="565">
        <v>2868.2708217549998</v>
      </c>
      <c r="O5" s="968">
        <v>3126.0704003880001</v>
      </c>
      <c r="P5" s="565">
        <v>2076.8218629159996</v>
      </c>
      <c r="Q5" s="565">
        <v>1619.912707751</v>
      </c>
      <c r="S5" s="945" t="s">
        <v>13</v>
      </c>
    </row>
    <row r="6" spans="1:19" ht="18" customHeight="1">
      <c r="A6" s="967" t="s">
        <v>2079</v>
      </c>
      <c r="B6" s="577">
        <v>597.73573400000009</v>
      </c>
      <c r="C6" s="577">
        <v>731.98145999999997</v>
      </c>
      <c r="D6" s="577">
        <v>737.201144</v>
      </c>
      <c r="E6" s="577">
        <v>1040.886469</v>
      </c>
      <c r="F6" s="577">
        <v>1195.8257939999999</v>
      </c>
      <c r="G6" s="577">
        <v>1476.6434420000001</v>
      </c>
      <c r="H6" s="577">
        <v>1751.210004</v>
      </c>
      <c r="I6" s="565">
        <v>2286.7085470000002</v>
      </c>
      <c r="J6" s="565">
        <v>2981.1803930000005</v>
      </c>
      <c r="K6" s="565">
        <v>2220.9498449999996</v>
      </c>
      <c r="L6" s="565">
        <v>3296.8012160000003</v>
      </c>
      <c r="M6" s="565">
        <v>4193.2509550000004</v>
      </c>
      <c r="N6" s="565">
        <v>4607.8969422499995</v>
      </c>
      <c r="O6" s="565">
        <v>5313.4469327249999</v>
      </c>
      <c r="P6" s="565">
        <v>5056.7976920420006</v>
      </c>
      <c r="Q6" s="565">
        <v>4456.8171737699995</v>
      </c>
      <c r="S6" s="287"/>
    </row>
    <row r="7" spans="1:19" ht="18" customHeight="1">
      <c r="A7" s="967" t="s">
        <v>2080</v>
      </c>
      <c r="B7" s="565">
        <v>616.46083299999998</v>
      </c>
      <c r="C7" s="565">
        <v>692.173002</v>
      </c>
      <c r="D7" s="565">
        <v>596.12281000000007</v>
      </c>
      <c r="E7" s="565">
        <v>549.00542099999996</v>
      </c>
      <c r="F7" s="565">
        <v>810.51056800000015</v>
      </c>
      <c r="G7" s="565">
        <v>1666.7439799999997</v>
      </c>
      <c r="H7" s="565">
        <v>2997.2582849999999</v>
      </c>
      <c r="I7" s="565">
        <v>3564.9790299999995</v>
      </c>
      <c r="J7" s="565">
        <v>4080.2367200000003</v>
      </c>
      <c r="K7" s="565">
        <v>3369.2309340000002</v>
      </c>
      <c r="L7" s="565">
        <v>5885.4491150000003</v>
      </c>
      <c r="M7" s="565">
        <v>6968.3857729129995</v>
      </c>
      <c r="N7" s="565">
        <v>6774.1014134800016</v>
      </c>
      <c r="O7" s="565">
        <v>7480.781307837</v>
      </c>
      <c r="P7" s="565">
        <v>7609.978170458</v>
      </c>
      <c r="Q7" s="565">
        <v>5417.8247736069998</v>
      </c>
    </row>
    <row r="8" spans="1:19" ht="18" customHeight="1">
      <c r="A8" s="967" t="s">
        <v>2081</v>
      </c>
      <c r="B8" s="565">
        <v>273.65075799999988</v>
      </c>
      <c r="C8" s="565">
        <v>347.97430899999995</v>
      </c>
      <c r="D8" s="565">
        <v>366.21956699999998</v>
      </c>
      <c r="E8" s="565">
        <v>533.41430999999989</v>
      </c>
      <c r="F8" s="565">
        <v>954.85315800000035</v>
      </c>
      <c r="G8" s="565">
        <v>1098.3740339999999</v>
      </c>
      <c r="H8" s="565">
        <v>1276.1373180000001</v>
      </c>
      <c r="I8" s="565">
        <v>1720.4165289999996</v>
      </c>
      <c r="J8" s="565">
        <v>2080.2103979999993</v>
      </c>
      <c r="K8" s="565">
        <v>1610.6648500000006</v>
      </c>
      <c r="L8" s="565">
        <v>2024.2014119999999</v>
      </c>
      <c r="M8" s="565">
        <v>3086.8115559999997</v>
      </c>
      <c r="N8" s="565">
        <v>4212.3301669300017</v>
      </c>
      <c r="O8" s="565">
        <v>5274.2182455539996</v>
      </c>
      <c r="P8" s="565">
        <v>4498.1707751319991</v>
      </c>
      <c r="Q8" s="565">
        <v>4097.655953204001</v>
      </c>
    </row>
    <row r="9" spans="1:19" ht="18" customHeight="1">
      <c r="A9" s="967"/>
      <c r="B9" s="564"/>
      <c r="C9" s="564"/>
      <c r="D9" s="564"/>
      <c r="E9" s="564"/>
      <c r="F9" s="564"/>
      <c r="G9" s="564"/>
      <c r="H9" s="564"/>
      <c r="I9" s="564"/>
      <c r="J9" s="564"/>
      <c r="K9" s="564"/>
      <c r="L9" s="564"/>
      <c r="M9" s="564"/>
      <c r="N9" s="564"/>
      <c r="O9" s="564"/>
      <c r="P9" s="564"/>
      <c r="Q9" s="564"/>
    </row>
    <row r="10" spans="1:19" ht="18" customHeight="1">
      <c r="A10" s="969" t="s">
        <v>2082</v>
      </c>
      <c r="B10" s="897"/>
      <c r="C10" s="897"/>
      <c r="D10" s="897"/>
      <c r="E10" s="897"/>
      <c r="F10" s="897"/>
      <c r="G10" s="564"/>
      <c r="H10" s="564"/>
      <c r="I10" s="564"/>
      <c r="J10" s="564"/>
      <c r="K10" s="564"/>
      <c r="L10" s="564"/>
      <c r="M10" s="564"/>
      <c r="N10" s="564"/>
      <c r="O10" s="564"/>
      <c r="P10" s="564"/>
      <c r="Q10" s="564"/>
    </row>
    <row r="11" spans="1:19" ht="18" customHeight="1">
      <c r="A11" s="970" t="s">
        <v>15</v>
      </c>
      <c r="B11" s="971">
        <v>0.359157</v>
      </c>
      <c r="C11" s="971">
        <v>3.2490999999999999E-2</v>
      </c>
      <c r="D11" s="971">
        <v>0.44648300000000002</v>
      </c>
      <c r="E11" s="971">
        <v>1.1032850000000001</v>
      </c>
      <c r="F11" s="971">
        <v>0.39940100000000001</v>
      </c>
      <c r="G11" s="971">
        <v>0.59824500000000003</v>
      </c>
      <c r="H11" s="971">
        <v>0.396202</v>
      </c>
      <c r="I11" s="971">
        <v>0.56944899999999998</v>
      </c>
      <c r="J11" s="971">
        <v>1.3086390000000001</v>
      </c>
      <c r="K11" s="971">
        <v>1.9784330000000001</v>
      </c>
      <c r="L11" s="972">
        <v>3.0370889999999999</v>
      </c>
      <c r="M11" s="972">
        <v>2.5129090000000001</v>
      </c>
      <c r="N11" s="972">
        <v>24.589439412999997</v>
      </c>
      <c r="O11" s="972">
        <v>6.2281153180000004</v>
      </c>
      <c r="P11" s="972">
        <v>8.0509997970000011</v>
      </c>
      <c r="Q11" s="972">
        <v>3.5603609879999998</v>
      </c>
    </row>
    <row r="12" spans="1:19" ht="18" customHeight="1">
      <c r="A12" s="970" t="s">
        <v>14</v>
      </c>
      <c r="B12" s="971">
        <v>3.2239409999999999</v>
      </c>
      <c r="C12" s="971">
        <v>3.7995239999999999</v>
      </c>
      <c r="D12" s="971">
        <v>2.7336070000000001</v>
      </c>
      <c r="E12" s="971">
        <v>3.568282</v>
      </c>
      <c r="F12" s="971">
        <v>2.9460000000000002</v>
      </c>
      <c r="G12" s="971">
        <v>40.373753999999998</v>
      </c>
      <c r="H12" s="971">
        <v>5.9877570000000002</v>
      </c>
      <c r="I12" s="971">
        <v>19.956043000000001</v>
      </c>
      <c r="J12" s="971">
        <v>8.7702779999999994</v>
      </c>
      <c r="K12" s="971">
        <v>10.090362000000001</v>
      </c>
      <c r="L12" s="972">
        <v>16.915189000000002</v>
      </c>
      <c r="M12" s="972">
        <v>29.063471397999997</v>
      </c>
      <c r="N12" s="972">
        <v>63.389206585000004</v>
      </c>
      <c r="O12" s="972">
        <v>26.284116434000001</v>
      </c>
      <c r="P12" s="972">
        <v>43.313639990999995</v>
      </c>
      <c r="Q12" s="972">
        <v>30.383623201999999</v>
      </c>
    </row>
    <row r="13" spans="1:19" ht="18" customHeight="1">
      <c r="A13" s="970" t="s">
        <v>2083</v>
      </c>
      <c r="B13" s="971">
        <v>36.962356999999997</v>
      </c>
      <c r="C13" s="971">
        <v>32.425513000000002</v>
      </c>
      <c r="D13" s="971">
        <v>38.972807000000003</v>
      </c>
      <c r="E13" s="971">
        <v>41.566842999999999</v>
      </c>
      <c r="F13" s="971">
        <v>106.02826</v>
      </c>
      <c r="G13" s="971">
        <v>101.60361899999999</v>
      </c>
      <c r="H13" s="971">
        <v>128.43040099999999</v>
      </c>
      <c r="I13" s="971">
        <v>245.94351499999999</v>
      </c>
      <c r="J13" s="971">
        <v>287.06696499999998</v>
      </c>
      <c r="K13" s="971">
        <v>301.06762099999997</v>
      </c>
      <c r="L13" s="972">
        <v>333.52561800000001</v>
      </c>
      <c r="M13" s="972">
        <v>404.16692040800001</v>
      </c>
      <c r="N13" s="972">
        <v>808.77919902500003</v>
      </c>
      <c r="O13" s="972">
        <v>1189.256120132</v>
      </c>
      <c r="P13" s="972">
        <v>802.94673502699993</v>
      </c>
      <c r="Q13" s="972">
        <v>526.23308453499999</v>
      </c>
    </row>
    <row r="14" spans="1:19" ht="18" customHeight="1">
      <c r="A14" s="970" t="s">
        <v>12</v>
      </c>
      <c r="B14" s="971">
        <v>3.2486000000000001E-2</v>
      </c>
      <c r="C14" s="971">
        <v>1.5245E-2</v>
      </c>
      <c r="D14" s="971">
        <v>0.104878</v>
      </c>
      <c r="E14" s="971">
        <v>0.118967</v>
      </c>
      <c r="F14" s="971">
        <v>2.5395370000000002</v>
      </c>
      <c r="G14" s="971">
        <v>0.68663799999999997</v>
      </c>
      <c r="H14" s="971">
        <v>4.5125650000000004</v>
      </c>
      <c r="I14" s="971">
        <v>0.99472799999999995</v>
      </c>
      <c r="J14" s="971">
        <v>0.84853299999999998</v>
      </c>
      <c r="K14" s="971">
        <v>0.40560200000000002</v>
      </c>
      <c r="L14" s="972">
        <v>0.25298599999999999</v>
      </c>
      <c r="M14" s="972">
        <v>1.2028700000000001</v>
      </c>
      <c r="N14" s="972">
        <v>2.294638</v>
      </c>
      <c r="O14" s="972">
        <v>4.536521767</v>
      </c>
      <c r="P14" s="972">
        <v>3.0128663709999999</v>
      </c>
      <c r="Q14" s="972">
        <v>2.2709594109999998</v>
      </c>
    </row>
    <row r="15" spans="1:19" ht="18" customHeight="1">
      <c r="A15" s="970" t="s">
        <v>11</v>
      </c>
      <c r="B15" s="971">
        <v>0.16583899999999999</v>
      </c>
      <c r="C15" s="971">
        <v>3.39E-4</v>
      </c>
      <c r="D15" s="971">
        <v>0</v>
      </c>
      <c r="E15" s="971">
        <v>4.0999999999999999E-4</v>
      </c>
      <c r="F15" s="971">
        <v>5.0000000000000002E-5</v>
      </c>
      <c r="G15" s="971">
        <v>2.9859999999999999E-3</v>
      </c>
      <c r="H15" s="971">
        <v>0</v>
      </c>
      <c r="I15" s="971">
        <v>2.7692000000000001E-2</v>
      </c>
      <c r="J15" s="971">
        <v>2.0389999999999998E-2</v>
      </c>
      <c r="K15" s="971">
        <v>2.7364950000000001</v>
      </c>
      <c r="L15" s="972">
        <v>0.48933399999999999</v>
      </c>
      <c r="M15" s="972">
        <v>0.36062699999999998</v>
      </c>
      <c r="N15" s="972">
        <v>6.3173999999999994E-2</v>
      </c>
      <c r="O15" s="972">
        <v>0</v>
      </c>
      <c r="P15" s="972">
        <v>4.5914727000000002E-2</v>
      </c>
      <c r="Q15" s="972">
        <v>4.1822519000000002E-2</v>
      </c>
    </row>
    <row r="16" spans="1:19" ht="18" customHeight="1">
      <c r="A16" s="970" t="s">
        <v>10</v>
      </c>
      <c r="B16" s="971">
        <v>16.200042</v>
      </c>
      <c r="C16" s="971">
        <v>9.7372040000000002</v>
      </c>
      <c r="D16" s="971">
        <v>15.431388999999999</v>
      </c>
      <c r="E16" s="971">
        <v>24.412002000000001</v>
      </c>
      <c r="F16" s="971">
        <v>48.138443000000002</v>
      </c>
      <c r="G16" s="971">
        <v>70.758589999999998</v>
      </c>
      <c r="H16" s="971">
        <v>57.574581000000002</v>
      </c>
      <c r="I16" s="971">
        <v>31.180959000000001</v>
      </c>
      <c r="J16" s="971">
        <v>62.975299999999997</v>
      </c>
      <c r="K16" s="971">
        <v>73.193244000000007</v>
      </c>
      <c r="L16" s="972">
        <v>102.671381</v>
      </c>
      <c r="M16" s="972">
        <v>119.885491</v>
      </c>
      <c r="N16" s="972">
        <v>186.73395979200001</v>
      </c>
      <c r="O16" s="972">
        <v>219.01916321399997</v>
      </c>
      <c r="P16" s="972">
        <v>145.62083872900001</v>
      </c>
      <c r="Q16" s="972">
        <v>107.71023182500001</v>
      </c>
    </row>
    <row r="17" spans="1:17" ht="18" customHeight="1">
      <c r="A17" s="970" t="s">
        <v>9</v>
      </c>
      <c r="B17" s="971">
        <v>0.35032200000000002</v>
      </c>
      <c r="C17" s="971">
        <v>2.8447110000000002</v>
      </c>
      <c r="D17" s="971">
        <v>6.1587740000000002</v>
      </c>
      <c r="E17" s="971">
        <v>3.866584</v>
      </c>
      <c r="F17" s="971">
        <v>3.8152080000000002</v>
      </c>
      <c r="G17" s="971">
        <v>1.3480399999999999</v>
      </c>
      <c r="H17" s="971">
        <v>0.69061399999999995</v>
      </c>
      <c r="I17" s="971">
        <v>3.6541999999999998E-2</v>
      </c>
      <c r="J17" s="971">
        <v>19.744755000000001</v>
      </c>
      <c r="K17" s="971">
        <v>28.568037</v>
      </c>
      <c r="L17" s="972">
        <v>18.446183999999999</v>
      </c>
      <c r="M17" s="972">
        <v>65.531762999999998</v>
      </c>
      <c r="N17" s="972">
        <v>47.866650999999997</v>
      </c>
      <c r="O17" s="972">
        <v>50.197588011000001</v>
      </c>
      <c r="P17" s="972">
        <v>35.070147810999998</v>
      </c>
      <c r="Q17" s="972">
        <v>9.0312487239999992</v>
      </c>
    </row>
    <row r="18" spans="1:17" ht="18" customHeight="1">
      <c r="A18" s="970" t="s">
        <v>7</v>
      </c>
      <c r="B18" s="971">
        <v>0.21746599999999999</v>
      </c>
      <c r="C18" s="971">
        <v>1.5667E-2</v>
      </c>
      <c r="D18" s="971">
        <v>0.113855</v>
      </c>
      <c r="E18" s="971">
        <v>1.180949</v>
      </c>
      <c r="F18" s="971">
        <v>1.508202</v>
      </c>
      <c r="G18" s="971">
        <v>0.75944900000000004</v>
      </c>
      <c r="H18" s="971">
        <v>1.2714240000000001</v>
      </c>
      <c r="I18" s="971">
        <v>1.0754630000000001</v>
      </c>
      <c r="J18" s="971">
        <v>0.76002099999999995</v>
      </c>
      <c r="K18" s="971">
        <v>3.3177569999999998</v>
      </c>
      <c r="L18" s="972">
        <v>5.2003500000000003</v>
      </c>
      <c r="M18" s="972">
        <v>24.335925</v>
      </c>
      <c r="N18" s="972">
        <v>20.281369636999997</v>
      </c>
      <c r="O18" s="972">
        <v>27.547678601000001</v>
      </c>
      <c r="P18" s="972">
        <v>47.215106106</v>
      </c>
      <c r="Q18" s="972">
        <v>40.745033614</v>
      </c>
    </row>
    <row r="19" spans="1:17" ht="18" customHeight="1">
      <c r="A19" s="970" t="s">
        <v>32</v>
      </c>
      <c r="B19" s="971">
        <v>2.102395</v>
      </c>
      <c r="C19" s="971">
        <v>0.84212299999999995</v>
      </c>
      <c r="D19" s="971">
        <v>1.807178</v>
      </c>
      <c r="E19" s="971">
        <v>1.258049</v>
      </c>
      <c r="F19" s="971">
        <v>4.2518440000000002</v>
      </c>
      <c r="G19" s="971">
        <v>8.7006099999999993</v>
      </c>
      <c r="H19" s="971">
        <v>17.642030999999999</v>
      </c>
      <c r="I19" s="971">
        <v>39.415796</v>
      </c>
      <c r="J19" s="971">
        <v>9.4800989999999992</v>
      </c>
      <c r="K19" s="971">
        <v>5.8562479999999999</v>
      </c>
      <c r="L19" s="972">
        <v>19.638119</v>
      </c>
      <c r="M19" s="972">
        <v>46.391334100000002</v>
      </c>
      <c r="N19" s="972">
        <v>152.71279897299999</v>
      </c>
      <c r="O19" s="972">
        <v>106.450135141</v>
      </c>
      <c r="P19" s="972">
        <v>51.467594728000002</v>
      </c>
      <c r="Q19" s="972">
        <v>34.812518861000001</v>
      </c>
    </row>
    <row r="20" spans="1:17" ht="18" customHeight="1">
      <c r="A20" s="970" t="s">
        <v>5</v>
      </c>
      <c r="B20" s="971">
        <v>1.8E-5</v>
      </c>
      <c r="C20" s="971">
        <v>0</v>
      </c>
      <c r="D20" s="971">
        <v>9.8489999999999994E-2</v>
      </c>
      <c r="E20" s="971">
        <v>1.0343E-2</v>
      </c>
      <c r="F20" s="971">
        <v>0</v>
      </c>
      <c r="G20" s="971">
        <v>0</v>
      </c>
      <c r="H20" s="971">
        <v>0</v>
      </c>
      <c r="I20" s="971">
        <v>0</v>
      </c>
      <c r="J20" s="971">
        <v>0</v>
      </c>
      <c r="K20" s="971">
        <v>3.4000000000000002E-4</v>
      </c>
      <c r="L20" s="972">
        <v>1.0111E-2</v>
      </c>
      <c r="M20" s="972">
        <v>2.4699999999999999E-4</v>
      </c>
      <c r="N20" s="972">
        <v>1.0349999999999999E-3</v>
      </c>
      <c r="O20" s="972">
        <v>0</v>
      </c>
      <c r="P20" s="972">
        <v>0</v>
      </c>
      <c r="Q20" s="972">
        <v>8.4560859999999998E-3</v>
      </c>
    </row>
    <row r="21" spans="1:17" ht="18" customHeight="1">
      <c r="A21" s="970" t="s">
        <v>4</v>
      </c>
      <c r="B21" s="971">
        <v>170.471093</v>
      </c>
      <c r="C21" s="971">
        <v>217.21132600000001</v>
      </c>
      <c r="D21" s="971">
        <v>211.78952799999999</v>
      </c>
      <c r="E21" s="971">
        <v>211.154597</v>
      </c>
      <c r="F21" s="971">
        <v>386.38333799999998</v>
      </c>
      <c r="G21" s="971">
        <v>195.980615</v>
      </c>
      <c r="H21" s="971">
        <v>401.44918200000001</v>
      </c>
      <c r="I21" s="971">
        <v>555.31582400000002</v>
      </c>
      <c r="J21" s="971">
        <v>528.42543699999999</v>
      </c>
      <c r="K21" s="971">
        <v>394.74410699999999</v>
      </c>
      <c r="L21" s="972">
        <v>657.82437700000003</v>
      </c>
      <c r="M21" s="972">
        <v>872.40458100000001</v>
      </c>
      <c r="N21" s="972">
        <v>1022.591814862</v>
      </c>
      <c r="O21" s="972">
        <v>1139.1733388010002</v>
      </c>
      <c r="P21" s="972">
        <v>676.98259019299996</v>
      </c>
      <c r="Q21" s="972">
        <v>539.10084868199999</v>
      </c>
    </row>
    <row r="22" spans="1:17" s="295" customFormat="1" ht="18" customHeight="1">
      <c r="A22" s="970" t="s">
        <v>3</v>
      </c>
      <c r="B22" s="971">
        <v>0.22103</v>
      </c>
      <c r="C22" s="971">
        <v>0.23497699999999999</v>
      </c>
      <c r="D22" s="971">
        <v>0.59316899999999995</v>
      </c>
      <c r="E22" s="971">
        <v>0.23908199999999999</v>
      </c>
      <c r="F22" s="971">
        <v>0.47640199999999999</v>
      </c>
      <c r="G22" s="971">
        <v>0.88827599999999995</v>
      </c>
      <c r="H22" s="971">
        <v>0.85631800000000002</v>
      </c>
      <c r="I22" s="971">
        <v>3.4197479999999998</v>
      </c>
      <c r="J22" s="971">
        <v>3.181387</v>
      </c>
      <c r="K22" s="971">
        <v>4.6215390000000003</v>
      </c>
      <c r="L22" s="972">
        <v>5.0674340000000004</v>
      </c>
      <c r="M22" s="972">
        <v>1.9054070000000001</v>
      </c>
      <c r="N22" s="972">
        <v>8.2227322740000002</v>
      </c>
      <c r="O22" s="972">
        <v>4.4376992770000001</v>
      </c>
      <c r="P22" s="972">
        <v>17.905448912999997</v>
      </c>
      <c r="Q22" s="972">
        <v>8.4809561309999992</v>
      </c>
    </row>
    <row r="23" spans="1:17" ht="18" customHeight="1">
      <c r="A23" s="970" t="s">
        <v>2084</v>
      </c>
      <c r="B23" s="971">
        <v>5.4883509999999998</v>
      </c>
      <c r="C23" s="971">
        <v>3.7421950000000002</v>
      </c>
      <c r="D23" s="971">
        <v>54.161251999999998</v>
      </c>
      <c r="E23" s="971">
        <v>122.87355100000001</v>
      </c>
      <c r="F23" s="971">
        <v>120.86083000000001</v>
      </c>
      <c r="G23" s="971">
        <v>11.514241</v>
      </c>
      <c r="H23" s="971">
        <v>13.806236</v>
      </c>
      <c r="I23" s="971">
        <v>72.972368000000003</v>
      </c>
      <c r="J23" s="971">
        <v>31.942378999999999</v>
      </c>
      <c r="K23" s="971">
        <v>34.508547</v>
      </c>
      <c r="L23" s="972">
        <v>31.834710000000001</v>
      </c>
      <c r="M23" s="972">
        <v>48.240851665000001</v>
      </c>
      <c r="N23" s="972">
        <v>99.867089884999999</v>
      </c>
      <c r="O23" s="972">
        <v>78.162322306999997</v>
      </c>
      <c r="P23" s="972">
        <v>49.891311823000002</v>
      </c>
      <c r="Q23" s="972">
        <v>49.148071802000004</v>
      </c>
    </row>
    <row r="24" spans="1:17" ht="18" customHeight="1">
      <c r="A24" s="970" t="s">
        <v>50</v>
      </c>
      <c r="B24" s="971">
        <v>17.230086</v>
      </c>
      <c r="C24" s="971">
        <v>15.71396</v>
      </c>
      <c r="D24" s="971">
        <v>15.982972999999999</v>
      </c>
      <c r="E24" s="971">
        <v>18.947489999999998</v>
      </c>
      <c r="F24" s="971">
        <v>89.384422999999998</v>
      </c>
      <c r="G24" s="971">
        <v>76.373469999999998</v>
      </c>
      <c r="H24" s="971">
        <v>51.712857</v>
      </c>
      <c r="I24" s="971">
        <v>81.600288000000006</v>
      </c>
      <c r="J24" s="971">
        <v>64.090380999999994</v>
      </c>
      <c r="K24" s="971">
        <v>84.311724999999996</v>
      </c>
      <c r="L24" s="972">
        <v>120.589152</v>
      </c>
      <c r="M24" s="972">
        <v>244.860373643</v>
      </c>
      <c r="N24" s="972">
        <v>430.877713309</v>
      </c>
      <c r="O24" s="972">
        <v>274.77760138499997</v>
      </c>
      <c r="P24" s="972">
        <v>195.29866869999998</v>
      </c>
      <c r="Q24" s="972">
        <v>268.385491371</v>
      </c>
    </row>
    <row r="25" spans="1:17" ht="18" customHeight="1">
      <c r="A25" s="967"/>
      <c r="B25" s="971"/>
      <c r="C25" s="971"/>
      <c r="D25" s="971"/>
      <c r="E25" s="971"/>
      <c r="F25" s="971"/>
      <c r="G25" s="972"/>
      <c r="H25" s="972"/>
      <c r="I25" s="972"/>
      <c r="J25" s="972"/>
      <c r="K25" s="972"/>
      <c r="L25" s="972"/>
      <c r="M25" s="972"/>
      <c r="N25" s="972"/>
      <c r="O25" s="972"/>
      <c r="P25" s="972"/>
      <c r="Q25" s="972"/>
    </row>
    <row r="26" spans="1:17" ht="18" customHeight="1">
      <c r="A26" s="969" t="s">
        <v>2085</v>
      </c>
      <c r="B26" s="971"/>
      <c r="C26" s="971"/>
      <c r="D26" s="971"/>
      <c r="E26" s="971"/>
      <c r="F26" s="971"/>
      <c r="G26" s="972"/>
      <c r="H26" s="972"/>
      <c r="I26" s="972"/>
      <c r="J26" s="972"/>
      <c r="K26" s="972"/>
      <c r="L26" s="972"/>
      <c r="M26" s="972"/>
      <c r="N26" s="972"/>
      <c r="O26" s="972"/>
      <c r="P26" s="972"/>
      <c r="Q26" s="972"/>
    </row>
    <row r="27" spans="1:17" ht="18" customHeight="1">
      <c r="A27" s="970" t="s">
        <v>15</v>
      </c>
      <c r="B27" s="971">
        <v>1.8754E-2</v>
      </c>
      <c r="C27" s="971">
        <v>2.807E-3</v>
      </c>
      <c r="D27" s="971">
        <v>3.8839999999999999E-3</v>
      </c>
      <c r="E27" s="971">
        <v>1.7134E-2</v>
      </c>
      <c r="F27" s="971">
        <v>0.109857</v>
      </c>
      <c r="G27" s="971">
        <v>9.6069999999999992E-3</v>
      </c>
      <c r="H27" s="971">
        <v>1.9637000000000002E-2</v>
      </c>
      <c r="I27" s="971">
        <v>7.2289000000000006E-2</v>
      </c>
      <c r="J27" s="971">
        <v>6.6086000000000006E-2</v>
      </c>
      <c r="K27" s="971">
        <v>0.121042</v>
      </c>
      <c r="L27" s="972">
        <v>4.2214000000000002E-2</v>
      </c>
      <c r="M27" s="972">
        <v>2.3481999999999999E-2</v>
      </c>
      <c r="N27" s="972">
        <v>2.8921139999999999</v>
      </c>
      <c r="O27" s="972">
        <v>0.37889899300000002</v>
      </c>
      <c r="P27" s="972">
        <v>0.17504624600000002</v>
      </c>
      <c r="Q27" s="972">
        <v>0.38834365600000004</v>
      </c>
    </row>
    <row r="28" spans="1:17" ht="18" customHeight="1">
      <c r="A28" s="970" t="s">
        <v>14</v>
      </c>
      <c r="B28" s="971">
        <v>5.7019190000000002</v>
      </c>
      <c r="C28" s="971">
        <v>4.5368250000000003</v>
      </c>
      <c r="D28" s="971">
        <v>4.2271280000000004</v>
      </c>
      <c r="E28" s="971">
        <v>6.5178200000000004</v>
      </c>
      <c r="F28" s="971">
        <v>9.4182839999999999</v>
      </c>
      <c r="G28" s="971">
        <v>11.978426000000001</v>
      </c>
      <c r="H28" s="971">
        <v>18.465488000000001</v>
      </c>
      <c r="I28" s="971">
        <v>23.315905000000001</v>
      </c>
      <c r="J28" s="971">
        <v>27.190563999999998</v>
      </c>
      <c r="K28" s="971">
        <v>32.979019000000001</v>
      </c>
      <c r="L28" s="972">
        <v>18.128639</v>
      </c>
      <c r="M28" s="972">
        <v>42.475355</v>
      </c>
      <c r="N28" s="972">
        <v>28.567459504999999</v>
      </c>
      <c r="O28" s="972">
        <v>27.252585124000003</v>
      </c>
      <c r="P28" s="972">
        <v>24.901925147999997</v>
      </c>
      <c r="Q28" s="972">
        <v>17.671802320000001</v>
      </c>
    </row>
    <row r="29" spans="1:17" ht="18" customHeight="1">
      <c r="A29" s="970" t="s">
        <v>2083</v>
      </c>
      <c r="B29" s="971">
        <v>12.601094</v>
      </c>
      <c r="C29" s="971">
        <v>0.66983099999999995</v>
      </c>
      <c r="D29" s="971">
        <v>1.520605</v>
      </c>
      <c r="E29" s="971">
        <v>12.105608999999999</v>
      </c>
      <c r="F29" s="971">
        <v>14.102434000000001</v>
      </c>
      <c r="G29" s="971">
        <v>23.328764</v>
      </c>
      <c r="H29" s="971">
        <v>30.508019999999998</v>
      </c>
      <c r="I29" s="971">
        <v>127.899373</v>
      </c>
      <c r="J29" s="971">
        <v>534.74339699999996</v>
      </c>
      <c r="K29" s="971">
        <v>494.89829600000002</v>
      </c>
      <c r="L29" s="972">
        <v>1268.6752120000001</v>
      </c>
      <c r="M29" s="972">
        <v>1340.8355590000001</v>
      </c>
      <c r="N29" s="972">
        <v>1265.4925251970001</v>
      </c>
      <c r="O29" s="972">
        <v>1850.24466622</v>
      </c>
      <c r="P29" s="972">
        <v>1463.8442054340001</v>
      </c>
      <c r="Q29" s="972">
        <v>953.31998129299996</v>
      </c>
    </row>
    <row r="30" spans="1:17" ht="18" customHeight="1">
      <c r="A30" s="970" t="s">
        <v>12</v>
      </c>
      <c r="B30" s="971">
        <v>1.3074000000000001E-2</v>
      </c>
      <c r="C30" s="971">
        <v>0.15529200000000001</v>
      </c>
      <c r="D30" s="971">
        <v>0.17761099999999999</v>
      </c>
      <c r="E30" s="971">
        <v>0</v>
      </c>
      <c r="F30" s="971">
        <v>1.404E-2</v>
      </c>
      <c r="G30" s="971">
        <v>2.3319999999999999E-3</v>
      </c>
      <c r="H30" s="971">
        <v>8.2209999999999991E-3</v>
      </c>
      <c r="I30" s="971">
        <v>1.1272000000000001E-2</v>
      </c>
      <c r="J30" s="971">
        <v>3.1199999999999999E-4</v>
      </c>
      <c r="K30" s="971">
        <v>6.136E-3</v>
      </c>
      <c r="L30" s="972">
        <v>6.5450999999999995E-2</v>
      </c>
      <c r="M30" s="972">
        <v>3.1961000000000003E-2</v>
      </c>
      <c r="N30" s="972">
        <v>4.0996677000000002E-2</v>
      </c>
      <c r="O30" s="972">
        <v>9.8146813999999999E-2</v>
      </c>
      <c r="P30" s="972">
        <v>0.106409821</v>
      </c>
      <c r="Q30" s="972">
        <v>7.9233883000000005E-2</v>
      </c>
    </row>
    <row r="31" spans="1:17" ht="18" customHeight="1">
      <c r="A31" s="970" t="s">
        <v>11</v>
      </c>
      <c r="B31" s="971">
        <v>2.6600000000000001E-4</v>
      </c>
      <c r="C31" s="971">
        <v>0</v>
      </c>
      <c r="D31" s="971">
        <v>3.1100000000000002E-4</v>
      </c>
      <c r="E31" s="971">
        <v>0</v>
      </c>
      <c r="F31" s="971">
        <v>0</v>
      </c>
      <c r="G31" s="971">
        <v>1.5809E-2</v>
      </c>
      <c r="H31" s="971">
        <v>1.11E-4</v>
      </c>
      <c r="I31" s="971">
        <v>0</v>
      </c>
      <c r="J31" s="971">
        <v>0</v>
      </c>
      <c r="K31" s="971">
        <v>1.258E-3</v>
      </c>
      <c r="L31" s="972">
        <v>1.1624000000000001E-2</v>
      </c>
      <c r="M31" s="972">
        <v>1.7359999999999999E-3</v>
      </c>
      <c r="N31" s="972">
        <v>1.0917E-2</v>
      </c>
      <c r="O31" s="972">
        <v>0.115413</v>
      </c>
      <c r="P31" s="972">
        <v>2.0091517999999999E-2</v>
      </c>
      <c r="Q31" s="972">
        <v>3.4921154999999995E-2</v>
      </c>
    </row>
    <row r="32" spans="1:17" ht="18" customHeight="1">
      <c r="A32" s="970" t="s">
        <v>10</v>
      </c>
      <c r="B32" s="971">
        <v>2.3929330000000002</v>
      </c>
      <c r="C32" s="971">
        <v>3.3216429999999999</v>
      </c>
      <c r="D32" s="971">
        <v>3.73014</v>
      </c>
      <c r="E32" s="971">
        <v>9.4261780000000002</v>
      </c>
      <c r="F32" s="971">
        <v>7.7851280000000003</v>
      </c>
      <c r="G32" s="971">
        <v>14.02148</v>
      </c>
      <c r="H32" s="971">
        <v>12.893276999999999</v>
      </c>
      <c r="I32" s="971">
        <v>12.381161000000001</v>
      </c>
      <c r="J32" s="971">
        <v>16.615122</v>
      </c>
      <c r="K32" s="971">
        <v>12.227657000000001</v>
      </c>
      <c r="L32" s="972">
        <v>13.442113000000001</v>
      </c>
      <c r="M32" s="972">
        <v>22.185186000000002</v>
      </c>
      <c r="N32" s="972">
        <v>69.340794545999998</v>
      </c>
      <c r="O32" s="972">
        <v>25.556781227000002</v>
      </c>
      <c r="P32" s="972">
        <v>21.708933864999999</v>
      </c>
      <c r="Q32" s="972">
        <v>17.604710484000002</v>
      </c>
    </row>
    <row r="33" spans="1:17" ht="18" customHeight="1">
      <c r="A33" s="970" t="s">
        <v>2101</v>
      </c>
      <c r="B33" s="971">
        <v>3.2781729999999998</v>
      </c>
      <c r="C33" s="971">
        <v>3.9563739999999998</v>
      </c>
      <c r="D33" s="971">
        <v>5.5091060000000001</v>
      </c>
      <c r="E33" s="971">
        <v>2.427276</v>
      </c>
      <c r="F33" s="971">
        <v>2.7649110000000001</v>
      </c>
      <c r="G33" s="971">
        <v>1.9582539999999999</v>
      </c>
      <c r="H33" s="971">
        <v>2.3890889999999998</v>
      </c>
      <c r="I33" s="971">
        <v>8.1281359999999996</v>
      </c>
      <c r="J33" s="971">
        <v>12.479815</v>
      </c>
      <c r="K33" s="971">
        <v>11.715960000000001</v>
      </c>
      <c r="L33" s="972">
        <v>11.152075</v>
      </c>
      <c r="M33" s="972">
        <v>14.410467000000001</v>
      </c>
      <c r="N33" s="972">
        <v>39.181500189000005</v>
      </c>
      <c r="O33" s="972">
        <v>30.829890548000002</v>
      </c>
      <c r="P33" s="972">
        <v>128.042712548</v>
      </c>
      <c r="Q33" s="972">
        <v>479.082658767</v>
      </c>
    </row>
    <row r="34" spans="1:17" ht="18" customHeight="1">
      <c r="A34" s="970" t="s">
        <v>7</v>
      </c>
      <c r="B34" s="971">
        <v>9.1735589999999991</v>
      </c>
      <c r="C34" s="971">
        <v>4.9125699999999997</v>
      </c>
      <c r="D34" s="971">
        <v>3.5406110000000002</v>
      </c>
      <c r="E34" s="971">
        <v>10.588972999999999</v>
      </c>
      <c r="F34" s="971">
        <v>2.2764129999999998</v>
      </c>
      <c r="G34" s="971">
        <v>10.472028999999999</v>
      </c>
      <c r="H34" s="971">
        <v>16.438965</v>
      </c>
      <c r="I34" s="971">
        <v>59.891469000000001</v>
      </c>
      <c r="J34" s="971">
        <v>53.004308000000002</v>
      </c>
      <c r="K34" s="971">
        <v>39.348731999999998</v>
      </c>
      <c r="L34" s="972">
        <v>16.884592000000001</v>
      </c>
      <c r="M34" s="972">
        <v>19.211082000000001</v>
      </c>
      <c r="N34" s="972">
        <v>21.245136942000002</v>
      </c>
      <c r="O34" s="972">
        <v>24.483016070000001</v>
      </c>
      <c r="P34" s="972">
        <v>40.832691204000007</v>
      </c>
      <c r="Q34" s="972">
        <v>99.32058361</v>
      </c>
    </row>
    <row r="35" spans="1:17" ht="18" customHeight="1">
      <c r="A35" s="970" t="s">
        <v>32</v>
      </c>
      <c r="B35" s="971">
        <v>1.5260039999999999</v>
      </c>
      <c r="C35" s="971">
        <v>2.2031670000000001</v>
      </c>
      <c r="D35" s="971">
        <v>2.5852189999999999</v>
      </c>
      <c r="E35" s="971">
        <v>3.5996169999999998</v>
      </c>
      <c r="F35" s="971">
        <v>5.7356009999999999</v>
      </c>
      <c r="G35" s="971">
        <v>6.3910210000000003</v>
      </c>
      <c r="H35" s="971">
        <v>8.2681810000000002</v>
      </c>
      <c r="I35" s="971">
        <v>12.313040000000001</v>
      </c>
      <c r="J35" s="971">
        <v>14.373673</v>
      </c>
      <c r="K35" s="971">
        <v>9.3211139999999997</v>
      </c>
      <c r="L35" s="972">
        <v>12.707951</v>
      </c>
      <c r="M35" s="972">
        <v>18.941410999999999</v>
      </c>
      <c r="N35" s="972">
        <v>24.980683372999998</v>
      </c>
      <c r="O35" s="972">
        <v>38.369974134000003</v>
      </c>
      <c r="P35" s="972">
        <v>65.626157175999992</v>
      </c>
      <c r="Q35" s="972">
        <v>102.747606132</v>
      </c>
    </row>
    <row r="36" spans="1:17" ht="18" customHeight="1">
      <c r="A36" s="970" t="s">
        <v>5</v>
      </c>
      <c r="B36" s="971">
        <v>4.2659999999999998E-3</v>
      </c>
      <c r="C36" s="971">
        <v>3.3089999999999999E-3</v>
      </c>
      <c r="D36" s="971">
        <v>0</v>
      </c>
      <c r="E36" s="971">
        <v>0</v>
      </c>
      <c r="F36" s="971">
        <v>1.299E-2</v>
      </c>
      <c r="G36" s="971">
        <v>6.2059000000000003E-2</v>
      </c>
      <c r="H36" s="971">
        <v>0.72465299999999999</v>
      </c>
      <c r="I36" s="971">
        <v>0.78293800000000002</v>
      </c>
      <c r="J36" s="971">
        <v>3.605864</v>
      </c>
      <c r="K36" s="971">
        <v>0.75196700000000005</v>
      </c>
      <c r="L36" s="972">
        <v>0.98186200000000001</v>
      </c>
      <c r="M36" s="972">
        <v>0</v>
      </c>
      <c r="N36" s="972">
        <v>1.8811000000000001E-2</v>
      </c>
      <c r="O36" s="972">
        <v>0.391385873</v>
      </c>
      <c r="P36" s="972">
        <v>1.2827843840000002</v>
      </c>
      <c r="Q36" s="972">
        <v>1.271507449</v>
      </c>
    </row>
    <row r="37" spans="1:17" ht="18" customHeight="1">
      <c r="A37" s="970" t="s">
        <v>4</v>
      </c>
      <c r="B37" s="971">
        <v>482.51179500000001</v>
      </c>
      <c r="C37" s="971">
        <v>605.05129699999998</v>
      </c>
      <c r="D37" s="971">
        <v>607.27680199999998</v>
      </c>
      <c r="E37" s="971">
        <v>765.37313900000004</v>
      </c>
      <c r="F37" s="971">
        <v>993.54767900000002</v>
      </c>
      <c r="G37" s="971">
        <v>1226.002753</v>
      </c>
      <c r="H37" s="971">
        <v>1430.6770329999999</v>
      </c>
      <c r="I37" s="971">
        <v>1898.3367780000001</v>
      </c>
      <c r="J37" s="971">
        <v>2154.6242510000002</v>
      </c>
      <c r="K37" s="971">
        <v>1521.6785809999999</v>
      </c>
      <c r="L37" s="972">
        <v>1829.5403980000001</v>
      </c>
      <c r="M37" s="972">
        <v>2580.516545</v>
      </c>
      <c r="N37" s="972">
        <v>2971.9275920139999</v>
      </c>
      <c r="O37" s="972">
        <v>3089.6058909530002</v>
      </c>
      <c r="P37" s="972">
        <v>3099.9341124000002</v>
      </c>
      <c r="Q37" s="972">
        <v>2619.4061938990003</v>
      </c>
    </row>
    <row r="38" spans="1:17" ht="18" customHeight="1">
      <c r="A38" s="970" t="s">
        <v>3</v>
      </c>
      <c r="B38" s="971">
        <v>3.768195</v>
      </c>
      <c r="C38" s="971">
        <v>2.9059819999999998</v>
      </c>
      <c r="D38" s="971">
        <v>2.1696179999999998</v>
      </c>
      <c r="E38" s="971">
        <v>4.3373189999999999</v>
      </c>
      <c r="F38" s="971">
        <v>5.379391</v>
      </c>
      <c r="G38" s="971">
        <v>3.6932909999999999</v>
      </c>
      <c r="H38" s="971">
        <v>5.1924029999999997</v>
      </c>
      <c r="I38" s="971">
        <v>8.3357939999999999</v>
      </c>
      <c r="J38" s="971">
        <v>9.7784420000000001</v>
      </c>
      <c r="K38" s="971">
        <v>6.7512720000000002</v>
      </c>
      <c r="L38" s="972">
        <v>12.272103</v>
      </c>
      <c r="M38" s="972">
        <v>11.695354</v>
      </c>
      <c r="N38" s="972">
        <v>19.909283081000002</v>
      </c>
      <c r="O38" s="972">
        <v>19.140951478000002</v>
      </c>
      <c r="P38" s="972">
        <v>15.993363818000001</v>
      </c>
      <c r="Q38" s="972">
        <v>18.671425333000002</v>
      </c>
    </row>
    <row r="39" spans="1:17" ht="18" customHeight="1">
      <c r="A39" s="970" t="s">
        <v>2084</v>
      </c>
      <c r="B39" s="971">
        <v>9.2160030000000006</v>
      </c>
      <c r="C39" s="971">
        <v>7.2318350000000002</v>
      </c>
      <c r="D39" s="971">
        <v>11.046561000000001</v>
      </c>
      <c r="E39" s="971">
        <v>23.551356999999999</v>
      </c>
      <c r="F39" s="971">
        <v>30.126203</v>
      </c>
      <c r="G39" s="971">
        <v>68.473059000000006</v>
      </c>
      <c r="H39" s="971">
        <v>54.098390000000002</v>
      </c>
      <c r="I39" s="971">
        <v>23.570171999999999</v>
      </c>
      <c r="J39" s="971">
        <v>47.581007</v>
      </c>
      <c r="K39" s="971">
        <v>33.951459999999997</v>
      </c>
      <c r="L39" s="972">
        <v>40.863968999999997</v>
      </c>
      <c r="M39" s="972">
        <v>54.660570999999997</v>
      </c>
      <c r="N39" s="972">
        <v>71.213381736000002</v>
      </c>
      <c r="O39" s="972">
        <v>76.333578856999992</v>
      </c>
      <c r="P39" s="972">
        <v>91.632553303000009</v>
      </c>
      <c r="Q39" s="972">
        <v>56.506702666000002</v>
      </c>
    </row>
    <row r="40" spans="1:17" ht="18" customHeight="1">
      <c r="A40" s="970" t="s">
        <v>50</v>
      </c>
      <c r="B40" s="971">
        <v>67.529698999999994</v>
      </c>
      <c r="C40" s="971">
        <v>97.030528000000004</v>
      </c>
      <c r="D40" s="971">
        <v>95.413548000000006</v>
      </c>
      <c r="E40" s="971">
        <v>202.942047</v>
      </c>
      <c r="F40" s="971">
        <v>124.552863</v>
      </c>
      <c r="G40" s="971">
        <v>110.23455800000001</v>
      </c>
      <c r="H40" s="971">
        <v>171.52653599999999</v>
      </c>
      <c r="I40" s="971">
        <v>111.67022</v>
      </c>
      <c r="J40" s="971">
        <v>107.117552</v>
      </c>
      <c r="K40" s="971">
        <v>57.197350999999998</v>
      </c>
      <c r="L40" s="972">
        <v>72.033012999999997</v>
      </c>
      <c r="M40" s="972">
        <v>88.262246000000005</v>
      </c>
      <c r="N40" s="972">
        <v>93.075746989999999</v>
      </c>
      <c r="O40" s="972">
        <v>130.645753434</v>
      </c>
      <c r="P40" s="972">
        <v>102.696705177</v>
      </c>
      <c r="Q40" s="972">
        <v>90.711503123</v>
      </c>
    </row>
    <row r="42" spans="1:17" ht="18" customHeight="1">
      <c r="A42" s="289" t="s">
        <v>2010</v>
      </c>
    </row>
  </sheetData>
  <hyperlinks>
    <hyperlink ref="S5" location="'Content Page'!A1" display="Back to Content Page"/>
  </hyperlinks>
  <pageMargins left="0.7" right="0.7" top="0.75" bottom="0.75" header="0.3" footer="0.3"/>
  <pageSetup orientation="portrait" r:id="rId1"/>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2"/>
  <sheetViews>
    <sheetView topLeftCell="B1" zoomScale="86" zoomScaleNormal="86" workbookViewId="0">
      <selection activeCell="A9" sqref="A9"/>
    </sheetView>
  </sheetViews>
  <sheetFormatPr defaultColWidth="9.1796875" defaultRowHeight="18" customHeight="1"/>
  <cols>
    <col min="1" max="1" width="36.54296875" style="289" customWidth="1"/>
    <col min="2" max="17" width="11.7265625" style="289" customWidth="1"/>
    <col min="18" max="18" width="4.1796875" style="289" customWidth="1"/>
    <col min="19" max="19" width="15.1796875" style="289" customWidth="1"/>
    <col min="20" max="20" width="20.26953125" style="289" customWidth="1"/>
    <col min="21" max="21" width="21.81640625" style="289" customWidth="1"/>
    <col min="22" max="22" width="21.1796875" style="289" customWidth="1"/>
    <col min="23" max="16384" width="9.1796875" style="289"/>
  </cols>
  <sheetData>
    <row r="1" spans="1:19" ht="18" customHeight="1">
      <c r="A1" s="136" t="s">
        <v>2107</v>
      </c>
      <c r="B1" s="132"/>
      <c r="C1" s="132"/>
      <c r="D1" s="132"/>
      <c r="E1" s="132"/>
      <c r="F1" s="132"/>
      <c r="G1" s="132"/>
      <c r="H1" s="132"/>
      <c r="I1" s="132"/>
      <c r="J1" s="132"/>
      <c r="K1" s="132"/>
      <c r="L1" s="132"/>
      <c r="M1" s="132"/>
      <c r="N1" s="132"/>
      <c r="O1" s="132"/>
      <c r="P1" s="132"/>
      <c r="Q1" s="132"/>
    </row>
    <row r="2" spans="1:19" ht="18" customHeight="1">
      <c r="A2" s="965" t="s">
        <v>2075</v>
      </c>
      <c r="B2" s="966">
        <v>2000</v>
      </c>
      <c r="C2" s="966">
        <v>2001</v>
      </c>
      <c r="D2" s="966">
        <v>2002</v>
      </c>
      <c r="E2" s="966">
        <v>2003</v>
      </c>
      <c r="F2" s="966">
        <v>2004</v>
      </c>
      <c r="G2" s="966">
        <v>2005</v>
      </c>
      <c r="H2" s="966">
        <v>2006</v>
      </c>
      <c r="I2" s="966">
        <v>2007</v>
      </c>
      <c r="J2" s="966">
        <v>2008</v>
      </c>
      <c r="K2" s="966">
        <v>2009</v>
      </c>
      <c r="L2" s="966">
        <v>2010</v>
      </c>
      <c r="M2" s="966">
        <v>2011</v>
      </c>
      <c r="N2" s="966">
        <v>2012</v>
      </c>
      <c r="O2" s="966">
        <v>2013</v>
      </c>
      <c r="P2" s="966">
        <v>2014</v>
      </c>
      <c r="Q2" s="966">
        <v>2015</v>
      </c>
    </row>
    <row r="3" spans="1:19" ht="18" customHeight="1">
      <c r="A3" s="967" t="s">
        <v>2076</v>
      </c>
      <c r="B3" s="565">
        <v>1607.0584573029037</v>
      </c>
      <c r="C3" s="565">
        <v>1120.0509195646196</v>
      </c>
      <c r="D3" s="565">
        <v>2158.1873070977526</v>
      </c>
      <c r="E3" s="565">
        <v>1757.280528675966</v>
      </c>
      <c r="F3" s="565">
        <v>2895.5797522142975</v>
      </c>
      <c r="G3" s="565">
        <v>2007.3303093643426</v>
      </c>
      <c r="H3" s="565">
        <v>6399.2430740415111</v>
      </c>
      <c r="I3" s="565">
        <v>3308.3639970592212</v>
      </c>
      <c r="J3" s="565">
        <v>1693.8887344787161</v>
      </c>
      <c r="K3" s="565">
        <v>2249.7446395339998</v>
      </c>
      <c r="L3" s="565">
        <v>3245.4415057830001</v>
      </c>
      <c r="M3" s="565">
        <v>3557.3749881660001</v>
      </c>
      <c r="N3" s="565">
        <v>3882.28622774</v>
      </c>
      <c r="O3" s="968">
        <v>3507.292619497</v>
      </c>
      <c r="P3" s="565">
        <v>3841.89</v>
      </c>
      <c r="Q3" s="565">
        <v>3614</v>
      </c>
    </row>
    <row r="4" spans="1:19" ht="18" customHeight="1">
      <c r="A4" s="967" t="s">
        <v>2077</v>
      </c>
      <c r="B4" s="565">
        <v>2018.4686019201508</v>
      </c>
      <c r="C4" s="565">
        <v>1416.5432379041576</v>
      </c>
      <c r="D4" s="565">
        <v>2244.1482313404808</v>
      </c>
      <c r="E4" s="565">
        <v>1196.1096908516338</v>
      </c>
      <c r="F4" s="565">
        <v>2707.6313421874429</v>
      </c>
      <c r="G4" s="565">
        <v>2743.6414982229803</v>
      </c>
      <c r="H4" s="565">
        <v>2556.4577266078613</v>
      </c>
      <c r="I4" s="565">
        <v>3449.1790520406453</v>
      </c>
      <c r="J4" s="565">
        <v>2831.2831879314203</v>
      </c>
      <c r="K4" s="565">
        <v>6207.3491672549999</v>
      </c>
      <c r="L4" s="565">
        <v>5864.6466343900001</v>
      </c>
      <c r="M4" s="565">
        <v>8595.5867336789997</v>
      </c>
      <c r="N4" s="565">
        <v>7462.8592483319999</v>
      </c>
      <c r="O4" s="565">
        <v>7704.072520017</v>
      </c>
      <c r="P4" s="565">
        <v>7453.29</v>
      </c>
      <c r="Q4" s="565">
        <v>7000</v>
      </c>
      <c r="S4" s="287"/>
    </row>
    <row r="5" spans="1:19" ht="18" customHeight="1">
      <c r="A5" s="967" t="s">
        <v>2078</v>
      </c>
      <c r="B5" s="565">
        <v>1317.108805201</v>
      </c>
      <c r="C5" s="565">
        <v>1085.6744155969998</v>
      </c>
      <c r="D5" s="565">
        <v>1389.919028823</v>
      </c>
      <c r="E5" s="565">
        <v>747.0450284069999</v>
      </c>
      <c r="F5" s="565">
        <v>1701.9435865989999</v>
      </c>
      <c r="G5" s="565">
        <v>1063.927135765</v>
      </c>
      <c r="H5" s="565">
        <v>3937.5020767410001</v>
      </c>
      <c r="I5" s="565">
        <v>1819.145141537</v>
      </c>
      <c r="J5" s="565">
        <v>744.24790417400004</v>
      </c>
      <c r="K5" s="565">
        <v>1031.8827741139999</v>
      </c>
      <c r="L5" s="565">
        <v>1471.4707913599998</v>
      </c>
      <c r="M5" s="565">
        <v>2299.5159125159998</v>
      </c>
      <c r="N5" s="565">
        <v>3128.53375508</v>
      </c>
      <c r="O5" s="968">
        <v>3170.0208833769998</v>
      </c>
      <c r="P5" s="565">
        <v>2779.7356821960002</v>
      </c>
      <c r="Q5" s="565">
        <v>2477.5205386060002</v>
      </c>
      <c r="S5" s="945" t="s">
        <v>13</v>
      </c>
    </row>
    <row r="6" spans="1:19" ht="18" customHeight="1">
      <c r="A6" s="967" t="s">
        <v>2079</v>
      </c>
      <c r="B6" s="577">
        <v>1283.164411103</v>
      </c>
      <c r="C6" s="577">
        <v>983.14330200100005</v>
      </c>
      <c r="D6" s="577">
        <v>1495.944799243</v>
      </c>
      <c r="E6" s="577">
        <v>642.89595705900001</v>
      </c>
      <c r="F6" s="577">
        <v>1851.239476687</v>
      </c>
      <c r="G6" s="577">
        <v>1429.3560843340001</v>
      </c>
      <c r="H6" s="577">
        <v>1367.8106120469999</v>
      </c>
      <c r="I6" s="565">
        <v>2056.8842969269999</v>
      </c>
      <c r="J6" s="565">
        <v>1385.422659866</v>
      </c>
      <c r="K6" s="565">
        <v>4897.2444998149995</v>
      </c>
      <c r="L6" s="565">
        <v>3092.6012195500002</v>
      </c>
      <c r="M6" s="565">
        <v>5251.0095224589995</v>
      </c>
      <c r="N6" s="565">
        <v>3711.9078885919998</v>
      </c>
      <c r="O6" s="565">
        <v>4093.8133467970001</v>
      </c>
      <c r="P6" s="565">
        <v>3126.5006199109998</v>
      </c>
      <c r="Q6" s="565">
        <v>2967.2377691659999</v>
      </c>
      <c r="S6" s="287"/>
    </row>
    <row r="7" spans="1:19" ht="18" customHeight="1">
      <c r="A7" s="967" t="s">
        <v>2080</v>
      </c>
      <c r="B7" s="565">
        <v>289.94965210190367</v>
      </c>
      <c r="C7" s="565">
        <v>34.376503967619783</v>
      </c>
      <c r="D7" s="565">
        <v>768.26827827475267</v>
      </c>
      <c r="E7" s="565">
        <v>1010.2355002689661</v>
      </c>
      <c r="F7" s="565">
        <v>1193.6361656152976</v>
      </c>
      <c r="G7" s="565">
        <v>943.40317359934261</v>
      </c>
      <c r="H7" s="565">
        <v>2461.740997300511</v>
      </c>
      <c r="I7" s="565">
        <v>1489.2188555222212</v>
      </c>
      <c r="J7" s="565">
        <v>949.64083030471602</v>
      </c>
      <c r="K7" s="565">
        <v>1217.86186542</v>
      </c>
      <c r="L7" s="565">
        <v>1773.9707144230003</v>
      </c>
      <c r="M7" s="565">
        <v>1257.8590756500002</v>
      </c>
      <c r="N7" s="565">
        <v>753.75247265999997</v>
      </c>
      <c r="O7" s="565">
        <v>337.27173612000024</v>
      </c>
      <c r="P7" s="565">
        <v>1062.1543178039997</v>
      </c>
      <c r="Q7" s="565">
        <v>1136.4794613939998</v>
      </c>
    </row>
    <row r="8" spans="1:19" ht="18" customHeight="1">
      <c r="A8" s="967" t="s">
        <v>2081</v>
      </c>
      <c r="B8" s="565">
        <v>735.30419081715081</v>
      </c>
      <c r="C8" s="565">
        <v>433.3999359031576</v>
      </c>
      <c r="D8" s="565">
        <v>748.2034320974808</v>
      </c>
      <c r="E8" s="565">
        <v>553.21373379263378</v>
      </c>
      <c r="F8" s="565">
        <v>856.39186550044292</v>
      </c>
      <c r="G8" s="565">
        <v>1314.2854138889802</v>
      </c>
      <c r="H8" s="565">
        <v>1188.6471145608614</v>
      </c>
      <c r="I8" s="565">
        <v>1392.2947551136454</v>
      </c>
      <c r="J8" s="565">
        <v>1445.8605280654203</v>
      </c>
      <c r="K8" s="565">
        <v>1310.1046674400004</v>
      </c>
      <c r="L8" s="565">
        <v>2772.0454148399999</v>
      </c>
      <c r="M8" s="565">
        <v>3344.5772112200002</v>
      </c>
      <c r="N8" s="565">
        <v>3750.95135974</v>
      </c>
      <c r="O8" s="565">
        <v>3610.2591732199999</v>
      </c>
      <c r="P8" s="565">
        <v>4326.7893800889997</v>
      </c>
      <c r="Q8" s="565">
        <v>4032.7622308340001</v>
      </c>
    </row>
    <row r="9" spans="1:19" ht="18" customHeight="1">
      <c r="A9" s="967"/>
      <c r="B9" s="564"/>
      <c r="C9" s="564"/>
      <c r="D9" s="564"/>
      <c r="E9" s="564"/>
      <c r="F9" s="564"/>
      <c r="G9" s="564"/>
      <c r="H9" s="564"/>
      <c r="I9" s="564"/>
      <c r="J9" s="564"/>
      <c r="K9" s="564"/>
      <c r="L9" s="564"/>
      <c r="M9" s="564"/>
      <c r="N9" s="564"/>
      <c r="O9" s="564"/>
      <c r="P9" s="564"/>
      <c r="Q9" s="564"/>
    </row>
    <row r="10" spans="1:19" ht="18" customHeight="1">
      <c r="A10" s="969" t="s">
        <v>2082</v>
      </c>
      <c r="B10" s="897"/>
      <c r="C10" s="897"/>
      <c r="D10" s="897"/>
      <c r="E10" s="897"/>
      <c r="F10" s="897"/>
      <c r="G10" s="564"/>
      <c r="H10" s="564"/>
      <c r="I10" s="564"/>
      <c r="J10" s="564"/>
      <c r="K10" s="564"/>
      <c r="L10" s="564"/>
      <c r="M10" s="564"/>
      <c r="N10" s="564"/>
      <c r="O10" s="564"/>
      <c r="P10" s="564"/>
      <c r="Q10" s="564"/>
    </row>
    <row r="11" spans="1:19" ht="18" customHeight="1">
      <c r="A11" s="970" t="s">
        <v>15</v>
      </c>
      <c r="B11" s="971">
        <v>0.74179361799999999</v>
      </c>
      <c r="C11" s="971">
        <v>0.30192210999999997</v>
      </c>
      <c r="D11" s="971">
        <v>4.1374178759999998</v>
      </c>
      <c r="E11" s="971">
        <v>3.4854860189999997</v>
      </c>
      <c r="F11" s="971">
        <v>13.94567949</v>
      </c>
      <c r="G11" s="972">
        <v>1.9009662760000001</v>
      </c>
      <c r="H11" s="972">
        <v>0.31752915100000001</v>
      </c>
      <c r="I11" s="972">
        <v>1.3240998689999999</v>
      </c>
      <c r="J11" s="972">
        <v>1.7719759420000001</v>
      </c>
      <c r="K11" s="972">
        <v>3.20962784</v>
      </c>
      <c r="L11" s="972">
        <v>4.1872455999999998</v>
      </c>
      <c r="M11" s="972">
        <v>8.8660877599999992</v>
      </c>
      <c r="N11" s="972">
        <v>0</v>
      </c>
      <c r="O11" s="972">
        <v>0</v>
      </c>
      <c r="P11" s="972">
        <v>0</v>
      </c>
      <c r="Q11" s="972">
        <v>6.4679999999999998E-3</v>
      </c>
    </row>
    <row r="12" spans="1:19" ht="18" customHeight="1">
      <c r="A12" s="970" t="s">
        <v>14</v>
      </c>
      <c r="B12" s="971">
        <v>74.404353838999995</v>
      </c>
      <c r="C12" s="971">
        <v>16.242340321</v>
      </c>
      <c r="D12" s="971">
        <v>47.136170946999997</v>
      </c>
      <c r="E12" s="971">
        <v>62.136844688000004</v>
      </c>
      <c r="F12" s="971">
        <v>101.607115511</v>
      </c>
      <c r="G12" s="972">
        <v>80.344934507000005</v>
      </c>
      <c r="H12" s="972">
        <v>282.071707022</v>
      </c>
      <c r="I12" s="972">
        <v>151.79751497699999</v>
      </c>
      <c r="J12" s="972">
        <v>137.91315498199998</v>
      </c>
      <c r="K12" s="972">
        <v>36.733842852999999</v>
      </c>
      <c r="L12" s="972">
        <v>27.932794635</v>
      </c>
      <c r="M12" s="972">
        <v>39.42063125</v>
      </c>
      <c r="N12" s="972">
        <v>48.796281159999999</v>
      </c>
      <c r="O12" s="972">
        <v>44.007769209999999</v>
      </c>
      <c r="P12" s="972">
        <v>27.93888578</v>
      </c>
      <c r="Q12" s="972">
        <v>30.811751789999999</v>
      </c>
    </row>
    <row r="13" spans="1:19" ht="18" customHeight="1">
      <c r="A13" s="970" t="s">
        <v>2083</v>
      </c>
      <c r="B13" s="971">
        <v>4.7184614620000005</v>
      </c>
      <c r="C13" s="971">
        <v>0.48505760800000003</v>
      </c>
      <c r="D13" s="971">
        <v>17.156633881999998</v>
      </c>
      <c r="E13" s="971">
        <v>12.09987924</v>
      </c>
      <c r="F13" s="971">
        <v>24.443352106999999</v>
      </c>
      <c r="G13" s="972">
        <v>14.055143537000001</v>
      </c>
      <c r="H13" s="972">
        <v>947.29617005099999</v>
      </c>
      <c r="I13" s="972">
        <v>42.639568746000002</v>
      </c>
      <c r="J13" s="972">
        <v>11.419124653000001</v>
      </c>
      <c r="K13" s="972">
        <v>14.524406183</v>
      </c>
      <c r="L13" s="972">
        <v>25.006542929999998</v>
      </c>
      <c r="M13" s="972">
        <v>18.65800415</v>
      </c>
      <c r="N13" s="972">
        <v>16.342790520000001</v>
      </c>
      <c r="O13" s="972">
        <v>11.54094767</v>
      </c>
      <c r="P13" s="972">
        <v>4.3937555000000001</v>
      </c>
      <c r="Q13" s="972">
        <v>3.6881320199999998</v>
      </c>
    </row>
    <row r="14" spans="1:19" ht="18" customHeight="1">
      <c r="A14" s="970" t="s">
        <v>12</v>
      </c>
      <c r="B14" s="971">
        <v>0.19565854899999999</v>
      </c>
      <c r="C14" s="971">
        <v>1.7064523000000002E-2</v>
      </c>
      <c r="D14" s="971">
        <v>0.50184120500000007</v>
      </c>
      <c r="E14" s="971">
        <v>0.38909310399999997</v>
      </c>
      <c r="F14" s="971">
        <v>8.4217046060000005</v>
      </c>
      <c r="G14" s="972">
        <v>0.46082518</v>
      </c>
      <c r="H14" s="972">
        <v>0.33216325400000002</v>
      </c>
      <c r="I14" s="972">
        <v>4.6270994639999996</v>
      </c>
      <c r="J14" s="972">
        <v>0.83711722</v>
      </c>
      <c r="K14" s="972">
        <v>25.616983050999998</v>
      </c>
      <c r="L14" s="972">
        <v>7.3938162929999995</v>
      </c>
      <c r="M14" s="972">
        <v>3.7319033999999998</v>
      </c>
      <c r="N14" s="972">
        <v>0.89472039000000003</v>
      </c>
      <c r="O14" s="972">
        <v>8.8579999999999996E-3</v>
      </c>
      <c r="P14" s="972">
        <v>0.52610493000000003</v>
      </c>
      <c r="Q14" s="972">
        <v>0</v>
      </c>
    </row>
    <row r="15" spans="1:19" ht="18" customHeight="1">
      <c r="A15" s="970" t="s">
        <v>11</v>
      </c>
      <c r="B15" s="971">
        <v>0</v>
      </c>
      <c r="C15" s="971">
        <v>0</v>
      </c>
      <c r="D15" s="971">
        <v>0.43261717399999999</v>
      </c>
      <c r="E15" s="971">
        <v>4.1818258999999997E-2</v>
      </c>
      <c r="F15" s="971">
        <v>7.6465876999999988E-2</v>
      </c>
      <c r="G15" s="972">
        <v>3.8389334999999997E-2</v>
      </c>
      <c r="H15" s="972">
        <v>5.2490043E-2</v>
      </c>
      <c r="I15" s="972">
        <v>1.1152715</v>
      </c>
      <c r="J15" s="972">
        <v>4.2740023999999995E-2</v>
      </c>
      <c r="K15" s="972">
        <v>4.0160000000000001E-2</v>
      </c>
      <c r="L15" s="972">
        <v>1.2382499999999999E-2</v>
      </c>
      <c r="M15" s="972">
        <v>6.9999999999999999E-6</v>
      </c>
      <c r="N15" s="972">
        <v>0</v>
      </c>
      <c r="O15" s="972">
        <v>0</v>
      </c>
      <c r="P15" s="972">
        <v>1.02E-4</v>
      </c>
      <c r="Q15" s="972">
        <v>0.12744439999999999</v>
      </c>
    </row>
    <row r="16" spans="1:19" ht="18" customHeight="1">
      <c r="A16" s="970" t="s">
        <v>10</v>
      </c>
      <c r="B16" s="971">
        <v>21.126400159000003</v>
      </c>
      <c r="C16" s="971">
        <v>7.1822341989999998</v>
      </c>
      <c r="D16" s="971">
        <v>76.103564871999993</v>
      </c>
      <c r="E16" s="971">
        <v>50.041332652999998</v>
      </c>
      <c r="F16" s="971">
        <v>99.511815630000001</v>
      </c>
      <c r="G16" s="972">
        <v>35.823443591999997</v>
      </c>
      <c r="H16" s="972">
        <v>39.88898382</v>
      </c>
      <c r="I16" s="972">
        <v>45.377456529</v>
      </c>
      <c r="J16" s="972">
        <v>89.666544971000008</v>
      </c>
      <c r="K16" s="972">
        <v>28.649170789999999</v>
      </c>
      <c r="L16" s="972">
        <v>34.594050744999997</v>
      </c>
      <c r="M16" s="972">
        <v>19.630987319999999</v>
      </c>
      <c r="N16" s="972">
        <v>5.7981407000000003</v>
      </c>
      <c r="O16" s="972">
        <v>7.0270086200000001</v>
      </c>
      <c r="P16" s="972">
        <v>4.7523514999999996</v>
      </c>
      <c r="Q16" s="972">
        <v>3.46819911</v>
      </c>
    </row>
    <row r="17" spans="1:17" ht="18" customHeight="1">
      <c r="A17" s="970" t="s">
        <v>9</v>
      </c>
      <c r="B17" s="971">
        <v>1.725771247</v>
      </c>
      <c r="C17" s="971">
        <v>8.8555448000000009E-2</v>
      </c>
      <c r="D17" s="971">
        <v>5.5323766760000002</v>
      </c>
      <c r="E17" s="971">
        <v>1.026045981</v>
      </c>
      <c r="F17" s="971">
        <v>2.7329104130000004</v>
      </c>
      <c r="G17" s="972">
        <v>1.6662801789999999</v>
      </c>
      <c r="H17" s="972">
        <v>1.733865518</v>
      </c>
      <c r="I17" s="972">
        <v>2.7211566880000002</v>
      </c>
      <c r="J17" s="972">
        <v>0.55370429799999998</v>
      </c>
      <c r="K17" s="972">
        <v>1.82447118</v>
      </c>
      <c r="L17" s="972">
        <v>5.8371649300000001</v>
      </c>
      <c r="M17" s="972">
        <v>4.8082788799999996</v>
      </c>
      <c r="N17" s="972">
        <v>2.812514E-2</v>
      </c>
      <c r="O17" s="972">
        <v>2.059482E-2</v>
      </c>
      <c r="P17" s="972">
        <v>1.220866E-2</v>
      </c>
      <c r="Q17" s="972">
        <v>4.1068879999999995E-2</v>
      </c>
    </row>
    <row r="18" spans="1:17" ht="18" customHeight="1">
      <c r="A18" s="970" t="s">
        <v>7</v>
      </c>
      <c r="B18" s="971">
        <v>273.73997842299997</v>
      </c>
      <c r="C18" s="971">
        <v>362.06881748500001</v>
      </c>
      <c r="D18" s="971">
        <v>131.92173636000001</v>
      </c>
      <c r="E18" s="971">
        <v>40.995019880000001</v>
      </c>
      <c r="F18" s="971">
        <v>118.59471535600001</v>
      </c>
      <c r="G18" s="972">
        <v>68.950314062000004</v>
      </c>
      <c r="H18" s="972">
        <v>97.553261426000006</v>
      </c>
      <c r="I18" s="972">
        <v>427.81852153399996</v>
      </c>
      <c r="J18" s="972">
        <v>21.294290835000002</v>
      </c>
      <c r="K18" s="972">
        <v>97.71106378399999</v>
      </c>
      <c r="L18" s="972">
        <v>91.926404415999997</v>
      </c>
      <c r="M18" s="972">
        <v>130.59035448</v>
      </c>
      <c r="N18" s="972">
        <v>283.10548569000002</v>
      </c>
      <c r="O18" s="972">
        <v>369.54857914999997</v>
      </c>
      <c r="P18" s="972">
        <v>577.41878527599999</v>
      </c>
      <c r="Q18" s="972">
        <v>409.38232516000005</v>
      </c>
    </row>
    <row r="19" spans="1:17" ht="18" customHeight="1">
      <c r="A19" s="970" t="s">
        <v>32</v>
      </c>
      <c r="B19" s="971">
        <v>5.5590393540000003</v>
      </c>
      <c r="C19" s="971">
        <v>5.0133234790000003</v>
      </c>
      <c r="D19" s="971">
        <v>16.975929107000002</v>
      </c>
      <c r="E19" s="971">
        <v>19.135632784000002</v>
      </c>
      <c r="F19" s="971">
        <v>15.472624630999999</v>
      </c>
      <c r="G19" s="972">
        <v>16.962894967999997</v>
      </c>
      <c r="H19" s="972">
        <v>15.103402091</v>
      </c>
      <c r="I19" s="972">
        <v>14.377952696000001</v>
      </c>
      <c r="J19" s="972">
        <v>7.6395793949999993</v>
      </c>
      <c r="K19" s="972">
        <v>18.431148565000001</v>
      </c>
      <c r="L19" s="972">
        <v>5.6831048200000005</v>
      </c>
      <c r="M19" s="972">
        <v>5.1850924660000004</v>
      </c>
      <c r="N19" s="972">
        <v>1.71397205</v>
      </c>
      <c r="O19" s="972">
        <v>7.9724380870000005</v>
      </c>
      <c r="P19" s="972">
        <v>8.9746962300000011</v>
      </c>
      <c r="Q19" s="972">
        <v>13.742707786</v>
      </c>
    </row>
    <row r="20" spans="1:17" ht="18" customHeight="1">
      <c r="A20" s="970" t="s">
        <v>5</v>
      </c>
      <c r="B20" s="973">
        <v>2.8794884430000001</v>
      </c>
      <c r="C20" s="973">
        <v>1.2492637000000001E-2</v>
      </c>
      <c r="D20" s="973">
        <v>0.189262606</v>
      </c>
      <c r="E20" s="971">
        <v>4.5671752999999995E-2</v>
      </c>
      <c r="F20" s="971">
        <v>7.2458471999999996E-2</v>
      </c>
      <c r="G20" s="972">
        <v>6.0177356000000001E-2</v>
      </c>
      <c r="H20" s="972">
        <v>5.6045892999999999E-2</v>
      </c>
      <c r="I20" s="972">
        <v>5.4192449999999996E-2</v>
      </c>
      <c r="J20" s="972">
        <v>1.1879410000000001E-3</v>
      </c>
      <c r="K20" s="972">
        <v>0.10815652000000001</v>
      </c>
      <c r="L20" s="972">
        <v>0.17349567999999999</v>
      </c>
      <c r="M20" s="972">
        <v>0.18125780999999999</v>
      </c>
      <c r="N20" s="972">
        <v>0</v>
      </c>
      <c r="O20" s="972">
        <v>0</v>
      </c>
      <c r="P20" s="972">
        <v>1.2049300000000001E-3</v>
      </c>
      <c r="Q20" s="972">
        <v>0</v>
      </c>
    </row>
    <row r="21" spans="1:17" ht="18" customHeight="1">
      <c r="A21" s="970" t="s">
        <v>4</v>
      </c>
      <c r="B21" s="971">
        <v>837.83971147099999</v>
      </c>
      <c r="C21" s="971">
        <v>682.06121400199993</v>
      </c>
      <c r="D21" s="971">
        <v>950.62882677199991</v>
      </c>
      <c r="E21" s="971">
        <v>475.17991003399999</v>
      </c>
      <c r="F21" s="971">
        <v>1164.7574237379999</v>
      </c>
      <c r="G21" s="972">
        <v>735.54145022</v>
      </c>
      <c r="H21" s="972">
        <v>904.23366405100001</v>
      </c>
      <c r="I21" s="972">
        <v>968.02417975499998</v>
      </c>
      <c r="J21" s="972">
        <v>427.45596030199999</v>
      </c>
      <c r="K21" s="972">
        <v>721.02455930499991</v>
      </c>
      <c r="L21" s="972">
        <v>1176.2314593429999</v>
      </c>
      <c r="M21" s="972">
        <v>1966.7418495999998</v>
      </c>
      <c r="N21" s="972">
        <v>2673.96299752</v>
      </c>
      <c r="O21" s="972">
        <v>2613.8576031100001</v>
      </c>
      <c r="P21" s="972">
        <v>2051.4986123200001</v>
      </c>
      <c r="Q21" s="972">
        <v>1922.7717166500001</v>
      </c>
    </row>
    <row r="22" spans="1:17" s="295" customFormat="1" ht="18" customHeight="1">
      <c r="A22" s="970" t="s">
        <v>3</v>
      </c>
      <c r="B22" s="971">
        <v>0.12460595100000001</v>
      </c>
      <c r="C22" s="971">
        <v>7.9218759999999996E-3</v>
      </c>
      <c r="D22" s="971">
        <v>0.58424057700000009</v>
      </c>
      <c r="E22" s="971">
        <v>0.12737188699999999</v>
      </c>
      <c r="F22" s="971">
        <v>0.14551921800000001</v>
      </c>
      <c r="G22" s="972">
        <v>0.63670067500000005</v>
      </c>
      <c r="H22" s="972">
        <v>3.6113330939999999</v>
      </c>
      <c r="I22" s="972">
        <v>8.4763589849999992</v>
      </c>
      <c r="J22" s="972">
        <v>3.5772347140000003</v>
      </c>
      <c r="K22" s="972">
        <v>13.357055293</v>
      </c>
      <c r="L22" s="972">
        <v>16.573944109999999</v>
      </c>
      <c r="M22" s="972">
        <v>13.10839882</v>
      </c>
      <c r="N22" s="972">
        <v>0.25224787999999998</v>
      </c>
      <c r="O22" s="972">
        <v>0.26671921000000004</v>
      </c>
      <c r="P22" s="972">
        <v>0.53261738999999997</v>
      </c>
      <c r="Q22" s="972">
        <v>1.0300833199999999</v>
      </c>
    </row>
    <row r="23" spans="1:17" ht="18" customHeight="1">
      <c r="A23" s="970" t="s">
        <v>2084</v>
      </c>
      <c r="B23" s="971">
        <v>3.7048166090000003</v>
      </c>
      <c r="C23" s="971">
        <v>0.62487891799999995</v>
      </c>
      <c r="D23" s="971">
        <v>6.7408173800000002</v>
      </c>
      <c r="E23" s="971">
        <v>3.1071855510000002</v>
      </c>
      <c r="F23" s="971">
        <v>6.0639560230000003</v>
      </c>
      <c r="G23" s="972">
        <v>3.6064295679999998</v>
      </c>
      <c r="H23" s="972">
        <v>3.3575626540000001</v>
      </c>
      <c r="I23" s="972">
        <v>31.069818798</v>
      </c>
      <c r="J23" s="972">
        <v>0.69045216700000001</v>
      </c>
      <c r="K23" s="972">
        <v>0.65618113199999994</v>
      </c>
      <c r="L23" s="972">
        <v>1.686652507</v>
      </c>
      <c r="M23" s="972">
        <v>3.0775296400000003</v>
      </c>
      <c r="N23" s="972">
        <v>0.40941644999999999</v>
      </c>
      <c r="O23" s="972">
        <v>0.11264826</v>
      </c>
      <c r="P23" s="972">
        <v>0.90829789000000005</v>
      </c>
      <c r="Q23" s="972">
        <v>0.77301388000000004</v>
      </c>
    </row>
    <row r="24" spans="1:17" ht="18" customHeight="1">
      <c r="A24" s="970" t="s">
        <v>2</v>
      </c>
      <c r="B24" s="971">
        <v>90.348726077999999</v>
      </c>
      <c r="C24" s="971">
        <v>11.568592992000001</v>
      </c>
      <c r="D24" s="971">
        <v>131.877593391</v>
      </c>
      <c r="E24" s="971">
        <v>79.233736574000005</v>
      </c>
      <c r="F24" s="971">
        <v>146.09784552599999</v>
      </c>
      <c r="G24" s="972">
        <v>103.879186312</v>
      </c>
      <c r="H24" s="972">
        <v>1641.893898674</v>
      </c>
      <c r="I24" s="972">
        <v>119.721949546</v>
      </c>
      <c r="J24" s="972">
        <v>41.384836729999996</v>
      </c>
      <c r="K24" s="972">
        <v>69.995947616999999</v>
      </c>
      <c r="L24" s="972">
        <v>74.231732851999993</v>
      </c>
      <c r="M24" s="972">
        <v>85.515529939999993</v>
      </c>
      <c r="N24" s="972">
        <v>97.229577579999997</v>
      </c>
      <c r="O24" s="972">
        <v>115.65771724</v>
      </c>
      <c r="P24" s="972">
        <v>102.77805979</v>
      </c>
      <c r="Q24" s="972">
        <v>91.677627610000002</v>
      </c>
    </row>
    <row r="25" spans="1:17" ht="18" customHeight="1">
      <c r="A25" s="967"/>
      <c r="B25" s="971"/>
      <c r="C25" s="971"/>
      <c r="D25" s="971"/>
      <c r="E25" s="971"/>
      <c r="F25" s="971"/>
      <c r="G25" s="972"/>
      <c r="H25" s="972"/>
      <c r="I25" s="972"/>
      <c r="J25" s="972"/>
      <c r="K25" s="972"/>
      <c r="L25" s="972"/>
      <c r="M25" s="972"/>
      <c r="N25" s="972"/>
      <c r="O25" s="972"/>
      <c r="P25" s="972"/>
      <c r="Q25" s="972"/>
    </row>
    <row r="26" spans="1:17" ht="18" customHeight="1">
      <c r="A26" s="969" t="s">
        <v>2085</v>
      </c>
      <c r="B26" s="971"/>
      <c r="C26" s="971"/>
      <c r="D26" s="971"/>
      <c r="E26" s="971"/>
      <c r="F26" s="971"/>
      <c r="G26" s="972"/>
      <c r="H26" s="972"/>
      <c r="I26" s="972"/>
      <c r="J26" s="972"/>
      <c r="K26" s="972"/>
      <c r="L26" s="972"/>
      <c r="M26" s="972"/>
      <c r="N26" s="972"/>
      <c r="O26" s="972"/>
      <c r="P26" s="972"/>
      <c r="Q26" s="972"/>
    </row>
    <row r="27" spans="1:17" ht="18" customHeight="1">
      <c r="A27" s="970" t="s">
        <v>15</v>
      </c>
      <c r="B27" s="971">
        <v>7.7769299999999998E-4</v>
      </c>
      <c r="C27" s="971">
        <v>1.7102512E-2</v>
      </c>
      <c r="D27" s="971">
        <v>0</v>
      </c>
      <c r="E27" s="971">
        <v>9.2936800000000008E-4</v>
      </c>
      <c r="F27" s="971">
        <v>4.0100699000000004E-2</v>
      </c>
      <c r="G27" s="972">
        <v>2.1607139999999998E-3</v>
      </c>
      <c r="H27" s="972">
        <v>5.59576E-4</v>
      </c>
      <c r="I27" s="972">
        <v>1.8657865000000003E-2</v>
      </c>
      <c r="J27" s="972">
        <v>6.8174949999999998E-3</v>
      </c>
      <c r="K27" s="972">
        <v>5.2300000000000003E-4</v>
      </c>
      <c r="L27" s="972">
        <v>3.5127499999999998E-3</v>
      </c>
      <c r="M27" s="972">
        <v>9.5675000000000003E-4</v>
      </c>
      <c r="N27" s="972">
        <v>2.669935E-2</v>
      </c>
      <c r="O27" s="972">
        <v>4.7760099999999998E-3</v>
      </c>
      <c r="P27" s="972">
        <v>6.1920530000000001E-2</v>
      </c>
      <c r="Q27" s="972">
        <v>3.6364559999999997E-2</v>
      </c>
    </row>
    <row r="28" spans="1:17" ht="18" customHeight="1">
      <c r="A28" s="970" t="s">
        <v>14</v>
      </c>
      <c r="B28" s="971">
        <v>67.029100459000006</v>
      </c>
      <c r="C28" s="971">
        <v>27.297240690999999</v>
      </c>
      <c r="D28" s="971">
        <v>77.329699646999998</v>
      </c>
      <c r="E28" s="971">
        <v>29.481225002999999</v>
      </c>
      <c r="F28" s="971">
        <v>186.38063717399999</v>
      </c>
      <c r="G28" s="972">
        <v>153.29226441699998</v>
      </c>
      <c r="H28" s="972">
        <v>73.799525920999997</v>
      </c>
      <c r="I28" s="972">
        <v>252.31312194100002</v>
      </c>
      <c r="J28" s="972">
        <v>181.33028729</v>
      </c>
      <c r="K28" s="972">
        <v>104.18125086800001</v>
      </c>
      <c r="L28" s="972">
        <v>139.39198597000001</v>
      </c>
      <c r="M28" s="972">
        <v>131.56046720999998</v>
      </c>
      <c r="N28" s="972">
        <v>84.105578359999996</v>
      </c>
      <c r="O28" s="972">
        <v>119.21187523</v>
      </c>
      <c r="P28" s="972">
        <v>121.99605651</v>
      </c>
      <c r="Q28" s="972">
        <v>54.90707767</v>
      </c>
    </row>
    <row r="29" spans="1:17" ht="18" customHeight="1">
      <c r="A29" s="970" t="s">
        <v>2083</v>
      </c>
      <c r="B29" s="971">
        <v>10.13716075</v>
      </c>
      <c r="C29" s="971">
        <v>4.3810697419999993</v>
      </c>
      <c r="D29" s="971">
        <v>4.4562924879999999</v>
      </c>
      <c r="E29" s="971">
        <v>2.8404019619999996</v>
      </c>
      <c r="F29" s="971">
        <v>2.7028754830000001</v>
      </c>
      <c r="G29" s="972">
        <v>3.6428166269999998</v>
      </c>
      <c r="H29" s="972">
        <v>1.2056621359999999</v>
      </c>
      <c r="I29" s="972">
        <v>0.70214504700000002</v>
      </c>
      <c r="J29" s="972">
        <v>8.4578576000000003E-2</v>
      </c>
      <c r="K29" s="972">
        <v>3.5698751899999999</v>
      </c>
      <c r="L29" s="972">
        <v>0.59369737</v>
      </c>
      <c r="M29" s="972">
        <v>0.45393392999999999</v>
      </c>
      <c r="N29" s="972">
        <v>5.7134480000000001E-2</v>
      </c>
      <c r="O29" s="972">
        <v>0.10456844</v>
      </c>
      <c r="P29" s="972">
        <v>0.77844937000000003</v>
      </c>
      <c r="Q29" s="972">
        <v>6.4062599999999997E-2</v>
      </c>
    </row>
    <row r="30" spans="1:17" ht="18" customHeight="1">
      <c r="A30" s="970" t="s">
        <v>12</v>
      </c>
      <c r="B30" s="971">
        <v>1.1507338170000001</v>
      </c>
      <c r="C30" s="971">
        <v>1.8500272000000002E-2</v>
      </c>
      <c r="D30" s="971">
        <v>0</v>
      </c>
      <c r="E30" s="971">
        <v>7.0255188999999996E-2</v>
      </c>
      <c r="F30" s="971">
        <v>2.6667195000000001E-2</v>
      </c>
      <c r="G30" s="972">
        <v>2.3534799999999998E-3</v>
      </c>
      <c r="H30" s="972">
        <v>8.6731999999999996E-5</v>
      </c>
      <c r="I30" s="972">
        <v>2.0708503999999999E-2</v>
      </c>
      <c r="J30" s="972">
        <v>0</v>
      </c>
      <c r="K30" s="972">
        <v>0.51193820000000001</v>
      </c>
      <c r="L30" s="972">
        <v>1.43954687</v>
      </c>
      <c r="M30" s="972">
        <v>0.88874045999999995</v>
      </c>
      <c r="N30" s="972">
        <v>0.67845281999999996</v>
      </c>
      <c r="O30" s="972">
        <v>0.93968952000000006</v>
      </c>
      <c r="P30" s="972">
        <v>1.21081244</v>
      </c>
      <c r="Q30" s="972">
        <v>0.34799057999999999</v>
      </c>
    </row>
    <row r="31" spans="1:17" ht="18" customHeight="1">
      <c r="A31" s="970" t="s">
        <v>11</v>
      </c>
      <c r="B31" s="971">
        <v>6.4202439999999994E-3</v>
      </c>
      <c r="C31" s="971">
        <v>0</v>
      </c>
      <c r="D31" s="971">
        <v>1.6284484000000002E-2</v>
      </c>
      <c r="E31" s="971">
        <v>1.3006999999999999E-5</v>
      </c>
      <c r="F31" s="971">
        <v>0.62052238800000004</v>
      </c>
      <c r="G31" s="972">
        <v>0.49720793499999999</v>
      </c>
      <c r="H31" s="972">
        <v>0.27120018099999998</v>
      </c>
      <c r="I31" s="972">
        <v>0.42447469100000002</v>
      </c>
      <c r="J31" s="972">
        <v>6.7872365000000004E-2</v>
      </c>
      <c r="K31" s="972">
        <v>0.25286460300000002</v>
      </c>
      <c r="L31" s="972">
        <v>1.1522799999999999E-3</v>
      </c>
      <c r="M31" s="972">
        <v>3.300061E-2</v>
      </c>
      <c r="N31" s="972">
        <v>4.7772189999999999E-2</v>
      </c>
      <c r="O31" s="972">
        <v>0.17469128</v>
      </c>
      <c r="P31" s="972">
        <v>3.58179E-2</v>
      </c>
      <c r="Q31" s="972">
        <v>0.21154638000000001</v>
      </c>
    </row>
    <row r="32" spans="1:17" ht="18" customHeight="1">
      <c r="A32" s="970" t="s">
        <v>10</v>
      </c>
      <c r="B32" s="971">
        <v>2.4277475709999998</v>
      </c>
      <c r="C32" s="971">
        <v>1.540641216</v>
      </c>
      <c r="D32" s="971">
        <v>3.3814294500000002</v>
      </c>
      <c r="E32" s="971">
        <v>3.050418461</v>
      </c>
      <c r="F32" s="971">
        <v>12.858949719</v>
      </c>
      <c r="G32" s="972">
        <v>4.1433595429999999</v>
      </c>
      <c r="H32" s="972">
        <v>16.700841142000002</v>
      </c>
      <c r="I32" s="972">
        <v>167.54483688400001</v>
      </c>
      <c r="J32" s="972">
        <v>15.931770153</v>
      </c>
      <c r="K32" s="972">
        <v>8.2011411929999998</v>
      </c>
      <c r="L32" s="972">
        <v>41.015316049999996</v>
      </c>
      <c r="M32" s="972">
        <v>66.241802329999999</v>
      </c>
      <c r="N32" s="972">
        <v>34.0350295</v>
      </c>
      <c r="O32" s="972">
        <v>38.069087429999996</v>
      </c>
      <c r="P32" s="972">
        <v>43.10922695</v>
      </c>
      <c r="Q32" s="972">
        <v>44.361912259999997</v>
      </c>
    </row>
    <row r="33" spans="1:17" ht="18" customHeight="1">
      <c r="A33" s="970" t="s">
        <v>2101</v>
      </c>
      <c r="B33" s="971">
        <v>9.8476925260000012</v>
      </c>
      <c r="C33" s="971">
        <v>11.525434075</v>
      </c>
      <c r="D33" s="971">
        <v>12.908094794</v>
      </c>
      <c r="E33" s="971">
        <v>2.5823827719999999</v>
      </c>
      <c r="F33" s="971">
        <v>7.4430752660000001</v>
      </c>
      <c r="G33" s="972">
        <v>6.3204423899999993</v>
      </c>
      <c r="H33" s="972">
        <v>6.1317495160000002</v>
      </c>
      <c r="I33" s="972">
        <v>9.1840452530000007</v>
      </c>
      <c r="J33" s="972">
        <v>4.7577984859999995</v>
      </c>
      <c r="K33" s="972">
        <v>43.352214926000002</v>
      </c>
      <c r="L33" s="972">
        <v>74.196927920000007</v>
      </c>
      <c r="M33" s="972">
        <v>119.94093271</v>
      </c>
      <c r="N33" s="972">
        <v>35.867190530000002</v>
      </c>
      <c r="O33" s="972">
        <v>41.801724270000001</v>
      </c>
      <c r="P33" s="972">
        <v>50.068037850000003</v>
      </c>
      <c r="Q33" s="972">
        <v>47.9305412</v>
      </c>
    </row>
    <row r="34" spans="1:17" ht="18" customHeight="1">
      <c r="A34" s="970" t="s">
        <v>7</v>
      </c>
      <c r="B34" s="971">
        <v>253.38636963100001</v>
      </c>
      <c r="C34" s="971">
        <v>241.31703918299999</v>
      </c>
      <c r="D34" s="971">
        <v>234.83627054199999</v>
      </c>
      <c r="E34" s="971">
        <v>30.867902107999999</v>
      </c>
      <c r="F34" s="971">
        <v>107.677112538</v>
      </c>
      <c r="G34" s="972">
        <v>162.42894081400001</v>
      </c>
      <c r="H34" s="972">
        <v>184.88018361799999</v>
      </c>
      <c r="I34" s="972">
        <v>123.12414418700001</v>
      </c>
      <c r="J34" s="972">
        <v>65.886359330999994</v>
      </c>
      <c r="K34" s="972">
        <v>104.571588624</v>
      </c>
      <c r="L34" s="972">
        <v>164.72781599999999</v>
      </c>
      <c r="M34" s="972">
        <v>168.77041691900001</v>
      </c>
      <c r="N34" s="972">
        <v>157.89599377499999</v>
      </c>
      <c r="O34" s="972">
        <v>198.16015266700001</v>
      </c>
      <c r="P34" s="972">
        <v>145.49122355199998</v>
      </c>
      <c r="Q34" s="972">
        <v>168.98947074599999</v>
      </c>
    </row>
    <row r="35" spans="1:17" ht="18" customHeight="1">
      <c r="A35" s="970" t="s">
        <v>32</v>
      </c>
      <c r="B35" s="971">
        <v>3.3280524270000003</v>
      </c>
      <c r="C35" s="971">
        <v>5.6856742889999996</v>
      </c>
      <c r="D35" s="971">
        <v>2.6232286559999998</v>
      </c>
      <c r="E35" s="971">
        <v>1.274260317</v>
      </c>
      <c r="F35" s="971">
        <v>1.772393146</v>
      </c>
      <c r="G35" s="972">
        <v>1.2956937120000001</v>
      </c>
      <c r="H35" s="972">
        <v>3.6843712809999998</v>
      </c>
      <c r="I35" s="972">
        <v>3.131156066</v>
      </c>
      <c r="J35" s="972">
        <v>4.1985870379999994</v>
      </c>
      <c r="K35" s="972">
        <v>3.2560449600000001</v>
      </c>
      <c r="L35" s="972">
        <v>14.80312307</v>
      </c>
      <c r="M35" s="972">
        <v>16.661207310000002</v>
      </c>
      <c r="N35" s="972">
        <v>13.441484457</v>
      </c>
      <c r="O35" s="972">
        <v>14.843833119999999</v>
      </c>
      <c r="P35" s="972">
        <v>17.503779229999999</v>
      </c>
      <c r="Q35" s="972">
        <v>19.505682969999999</v>
      </c>
    </row>
    <row r="36" spans="1:17" ht="18" customHeight="1">
      <c r="A36" s="970" t="s">
        <v>5</v>
      </c>
      <c r="B36" s="971">
        <v>4.6840780000000004E-3</v>
      </c>
      <c r="C36" s="971">
        <v>1.4512281E-2</v>
      </c>
      <c r="D36" s="971">
        <v>2.2944234000000001E-2</v>
      </c>
      <c r="E36" s="971">
        <v>3.0945870000000002E-3</v>
      </c>
      <c r="F36" s="971">
        <v>6.6378785779999996</v>
      </c>
      <c r="G36" s="972">
        <v>1.4108665</v>
      </c>
      <c r="H36" s="972">
        <v>1.1936954019999999</v>
      </c>
      <c r="I36" s="972">
        <v>0.90469054599999998</v>
      </c>
      <c r="J36" s="972">
        <v>0</v>
      </c>
      <c r="K36" s="972">
        <v>0.53706283999999993</v>
      </c>
      <c r="L36" s="972">
        <v>1.1407387199999999</v>
      </c>
      <c r="M36" s="972">
        <v>0.24879960000000001</v>
      </c>
      <c r="N36" s="972">
        <v>8.4087410000000001E-2</v>
      </c>
      <c r="O36" s="972">
        <v>0.31614171999999996</v>
      </c>
      <c r="P36" s="972">
        <v>0.10588141000000001</v>
      </c>
      <c r="Q36" s="972">
        <v>0.27941669000000002</v>
      </c>
    </row>
    <row r="37" spans="1:17" ht="18" customHeight="1">
      <c r="A37" s="970" t="s">
        <v>4</v>
      </c>
      <c r="B37" s="971">
        <v>897.17374886300001</v>
      </c>
      <c r="C37" s="971">
        <v>651.28145816999995</v>
      </c>
      <c r="D37" s="971">
        <v>1083.5673151370002</v>
      </c>
      <c r="E37" s="971">
        <v>551.39006148800001</v>
      </c>
      <c r="F37" s="971">
        <v>1285.0535740160001</v>
      </c>
      <c r="G37" s="972">
        <v>1049.4938695339999</v>
      </c>
      <c r="H37" s="972">
        <v>1042.1572028850001</v>
      </c>
      <c r="I37" s="972">
        <v>1394.1400830929999</v>
      </c>
      <c r="J37" s="972">
        <v>1071.8271373760001</v>
      </c>
      <c r="K37" s="972">
        <v>4560.4445729049994</v>
      </c>
      <c r="L37" s="972">
        <v>2527.1183158400004</v>
      </c>
      <c r="M37" s="972">
        <v>4530.8144901200003</v>
      </c>
      <c r="N37" s="972">
        <v>2938.3899839999999</v>
      </c>
      <c r="O37" s="972">
        <v>3410.1901283699999</v>
      </c>
      <c r="P37" s="972">
        <v>2557.3933085440003</v>
      </c>
      <c r="Q37" s="972">
        <v>2305.4099557</v>
      </c>
    </row>
    <row r="38" spans="1:17" ht="18" customHeight="1">
      <c r="A38" s="970" t="s">
        <v>3</v>
      </c>
      <c r="B38" s="971">
        <v>6.7442327860000004</v>
      </c>
      <c r="C38" s="971">
        <v>11.843122900000001</v>
      </c>
      <c r="D38" s="971">
        <v>53.200866667</v>
      </c>
      <c r="E38" s="971">
        <v>7.2613360369999995</v>
      </c>
      <c r="F38" s="971">
        <v>5.8974957960000003</v>
      </c>
      <c r="G38" s="972">
        <v>5.1113045100000001</v>
      </c>
      <c r="H38" s="972">
        <v>4.07915809</v>
      </c>
      <c r="I38" s="972">
        <v>5.2012366070000002</v>
      </c>
      <c r="J38" s="972">
        <v>2.4917082450000003</v>
      </c>
      <c r="K38" s="972">
        <v>7.1146443030000004</v>
      </c>
      <c r="L38" s="972">
        <v>13.222796750000001</v>
      </c>
      <c r="M38" s="972">
        <v>22.578999449999998</v>
      </c>
      <c r="N38" s="972">
        <v>21.704360430000001</v>
      </c>
      <c r="O38" s="972">
        <v>24.671704030000001</v>
      </c>
      <c r="P38" s="972">
        <v>27.265714579999997</v>
      </c>
      <c r="Q38" s="972">
        <v>36.317631370000001</v>
      </c>
    </row>
    <row r="39" spans="1:17" ht="18" customHeight="1">
      <c r="A39" s="970" t="s">
        <v>2084</v>
      </c>
      <c r="B39" s="971">
        <v>2.8696073930000003</v>
      </c>
      <c r="C39" s="971">
        <v>4.5321330999999999E-2</v>
      </c>
      <c r="D39" s="971">
        <v>1.917144926</v>
      </c>
      <c r="E39" s="971">
        <v>4.3577761320000006</v>
      </c>
      <c r="F39" s="971">
        <v>1.7414109820000001</v>
      </c>
      <c r="G39" s="972">
        <v>2.18927337</v>
      </c>
      <c r="H39" s="972">
        <v>1.2128871810000001</v>
      </c>
      <c r="I39" s="972">
        <v>0.74502302200000003</v>
      </c>
      <c r="J39" s="972">
        <v>0.47178476899999999</v>
      </c>
      <c r="K39" s="972">
        <v>0.74751991200000001</v>
      </c>
      <c r="L39" s="972">
        <v>0.94939578000000002</v>
      </c>
      <c r="M39" s="972">
        <v>5.0829681100000004</v>
      </c>
      <c r="N39" s="972">
        <v>5.7431574400000001</v>
      </c>
      <c r="O39" s="972">
        <v>9.5813620999999998</v>
      </c>
      <c r="P39" s="972">
        <v>9.2316144100000006</v>
      </c>
      <c r="Q39" s="972">
        <v>11.391059689999999</v>
      </c>
    </row>
    <row r="40" spans="1:17" ht="18" customHeight="1">
      <c r="A40" s="970" t="s">
        <v>2</v>
      </c>
      <c r="B40" s="971">
        <v>29.058082863999999</v>
      </c>
      <c r="C40" s="971">
        <v>28.176185339</v>
      </c>
      <c r="D40" s="971">
        <v>21.685228216999999</v>
      </c>
      <c r="E40" s="971">
        <v>9.7159006290000001</v>
      </c>
      <c r="F40" s="971">
        <v>232.386783705</v>
      </c>
      <c r="G40" s="972">
        <v>39.525530787000001</v>
      </c>
      <c r="H40" s="972">
        <v>32.493488386999999</v>
      </c>
      <c r="I40" s="972">
        <v>99.429973222000001</v>
      </c>
      <c r="J40" s="972">
        <v>38.367958740999995</v>
      </c>
      <c r="K40" s="972">
        <v>60.503258291000002</v>
      </c>
      <c r="L40" s="972">
        <v>113.99689418000001</v>
      </c>
      <c r="M40" s="972">
        <v>187.73280695</v>
      </c>
      <c r="N40" s="972">
        <v>419.83096385000005</v>
      </c>
      <c r="O40" s="972">
        <v>235.74361261000001</v>
      </c>
      <c r="P40" s="972">
        <v>152.24877663499998</v>
      </c>
      <c r="Q40" s="972">
        <v>277.48505675000001</v>
      </c>
    </row>
    <row r="42" spans="1:17" ht="18" customHeight="1">
      <c r="A42" s="920" t="s">
        <v>2108</v>
      </c>
    </row>
  </sheetData>
  <hyperlinks>
    <hyperlink ref="S5" location="'Content Page'!A1" display="Back to Content Page"/>
  </hyperlinks>
  <pageMargins left="0.7" right="0.7" top="0.75" bottom="0.75" header="0.3" footer="0.3"/>
  <pageSetup orientation="portrait" r:id="rId1"/>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zoomScale="95" zoomScaleNormal="95" workbookViewId="0">
      <pane xSplit="1" ySplit="6" topLeftCell="E7" activePane="bottomRight" state="frozen"/>
      <selection activeCell="A9" sqref="A9"/>
      <selection pane="topRight" activeCell="A9" sqref="A9"/>
      <selection pane="bottomLeft" activeCell="A9" sqref="A9"/>
      <selection pane="bottomRight" activeCell="A9" sqref="A9"/>
    </sheetView>
  </sheetViews>
  <sheetFormatPr defaultColWidth="9.1796875" defaultRowHeight="14"/>
  <cols>
    <col min="1" max="1" width="38.7265625" style="289" customWidth="1"/>
    <col min="2" max="17" width="10.7265625" style="289" customWidth="1"/>
    <col min="18" max="16384" width="9.1796875" style="289"/>
  </cols>
  <sheetData>
    <row r="1" spans="1:19" ht="15" customHeight="1">
      <c r="A1" s="140" t="s">
        <v>2109</v>
      </c>
    </row>
    <row r="2" spans="1:19" ht="15" customHeight="1">
      <c r="A2" s="879"/>
      <c r="B2" s="1173" t="s">
        <v>2110</v>
      </c>
      <c r="C2" s="1171"/>
      <c r="D2" s="1171"/>
      <c r="E2" s="1171"/>
      <c r="F2" s="1171"/>
      <c r="G2" s="1171"/>
      <c r="H2" s="1171"/>
      <c r="I2" s="1171"/>
      <c r="J2" s="1171"/>
      <c r="K2" s="1171"/>
      <c r="L2" s="1171"/>
      <c r="M2" s="1171"/>
      <c r="N2" s="1171"/>
      <c r="O2" s="1171"/>
      <c r="P2" s="1171"/>
      <c r="Q2" s="1172"/>
    </row>
    <row r="3" spans="1:19" s="295" customFormat="1" ht="15" customHeight="1">
      <c r="A3" s="879" t="s">
        <v>16</v>
      </c>
      <c r="B3" s="4">
        <v>2000</v>
      </c>
      <c r="C3" s="4">
        <v>2001</v>
      </c>
      <c r="D3" s="4">
        <v>2002</v>
      </c>
      <c r="E3" s="4">
        <v>2003</v>
      </c>
      <c r="F3" s="4">
        <v>2004</v>
      </c>
      <c r="G3" s="4">
        <v>2005</v>
      </c>
      <c r="H3" s="4">
        <v>2006</v>
      </c>
      <c r="I3" s="4">
        <v>2007</v>
      </c>
      <c r="J3" s="4">
        <v>2008</v>
      </c>
      <c r="K3" s="4">
        <v>2009</v>
      </c>
      <c r="L3" s="4">
        <v>2010</v>
      </c>
      <c r="M3" s="4">
        <v>2011</v>
      </c>
      <c r="N3" s="4">
        <v>2012</v>
      </c>
      <c r="O3" s="4">
        <v>2013</v>
      </c>
      <c r="P3" s="4">
        <v>2014</v>
      </c>
      <c r="Q3" s="4">
        <v>2015</v>
      </c>
    </row>
    <row r="4" spans="1:19" ht="15" customHeight="1">
      <c r="A4" s="284" t="s">
        <v>15</v>
      </c>
      <c r="B4" s="933">
        <v>261.655688</v>
      </c>
      <c r="C4" s="933">
        <v>202.067914</v>
      </c>
      <c r="D4" s="933">
        <v>206.79101700000001</v>
      </c>
      <c r="E4" s="933">
        <v>201.0839125</v>
      </c>
      <c r="F4" s="933">
        <v>322.76764600000001</v>
      </c>
      <c r="G4" s="933">
        <v>176.82525358999999</v>
      </c>
      <c r="H4" s="933">
        <v>1484.2332318199999</v>
      </c>
      <c r="I4" s="933">
        <v>310.71181781999996</v>
      </c>
      <c r="J4" s="933">
        <v>329.45010574000003</v>
      </c>
      <c r="K4" s="933">
        <v>623.13963099</v>
      </c>
      <c r="L4" s="933">
        <v>856.87728328999992</v>
      </c>
      <c r="M4" s="933">
        <v>732.25993146999997</v>
      </c>
      <c r="N4" s="933">
        <v>780.01005196135463</v>
      </c>
      <c r="O4" s="933">
        <v>1315.7038394847805</v>
      </c>
      <c r="P4" s="933">
        <v>1681.3467746451256</v>
      </c>
      <c r="Q4" s="933">
        <v>1256.1633178606587</v>
      </c>
    </row>
    <row r="5" spans="1:19" ht="15" customHeight="1">
      <c r="A5" s="284" t="s">
        <v>14</v>
      </c>
      <c r="B5" s="933">
        <v>324.7807094537651</v>
      </c>
      <c r="C5" s="933">
        <v>358.34679115237071</v>
      </c>
      <c r="D5" s="933">
        <v>492.91994615072792</v>
      </c>
      <c r="E5" s="933">
        <v>645.82003829925759</v>
      </c>
      <c r="F5" s="933">
        <v>749.19977046013537</v>
      </c>
      <c r="G5" s="933">
        <v>840.93470649886001</v>
      </c>
      <c r="H5" s="933">
        <v>774.87933599999985</v>
      </c>
      <c r="I5" s="933">
        <v>848.81313601395743</v>
      </c>
      <c r="J5" s="933">
        <v>650.22861258448631</v>
      </c>
      <c r="K5" s="933">
        <v>847.04158621751833</v>
      </c>
      <c r="L5" s="933">
        <v>982.12975706873658</v>
      </c>
      <c r="M5" s="933">
        <v>1231.5500270364687</v>
      </c>
      <c r="N5" s="933">
        <v>1081.0186657224431</v>
      </c>
      <c r="O5" s="933">
        <v>1244.1227542925346</v>
      </c>
      <c r="P5" s="933">
        <v>1353.2814702872774</v>
      </c>
      <c r="Q5" s="933">
        <v>1249.7648358346623</v>
      </c>
      <c r="R5" s="980"/>
    </row>
    <row r="6" spans="1:19" ht="15" customHeight="1">
      <c r="A6" s="284" t="s">
        <v>268</v>
      </c>
      <c r="B6" s="933">
        <v>86</v>
      </c>
      <c r="C6" s="933">
        <v>99</v>
      </c>
      <c r="D6" s="933">
        <v>131</v>
      </c>
      <c r="E6" s="933">
        <v>145</v>
      </c>
      <c r="F6" s="933">
        <v>402</v>
      </c>
      <c r="G6" s="933">
        <v>343</v>
      </c>
      <c r="H6" s="933">
        <v>433</v>
      </c>
      <c r="I6" s="933">
        <v>393</v>
      </c>
      <c r="J6" s="933">
        <v>828</v>
      </c>
      <c r="K6" s="933">
        <v>650</v>
      </c>
      <c r="L6" s="933">
        <v>389</v>
      </c>
      <c r="M6" s="933">
        <v>740</v>
      </c>
      <c r="N6" s="933">
        <v>288</v>
      </c>
      <c r="O6" s="933">
        <v>271</v>
      </c>
      <c r="P6" s="933">
        <v>244</v>
      </c>
      <c r="Q6" s="933" t="s">
        <v>8</v>
      </c>
      <c r="S6" s="92" t="s">
        <v>13</v>
      </c>
    </row>
    <row r="7" spans="1:19" ht="15" customHeight="1">
      <c r="A7" s="284" t="s">
        <v>12</v>
      </c>
      <c r="B7" s="933">
        <v>23.18</v>
      </c>
      <c r="C7" s="933">
        <v>19.91</v>
      </c>
      <c r="D7" s="933">
        <v>17.38</v>
      </c>
      <c r="E7" s="933">
        <v>26.52</v>
      </c>
      <c r="F7" s="933">
        <v>35</v>
      </c>
      <c r="G7" s="933">
        <v>33.700000000000003</v>
      </c>
      <c r="H7" s="933">
        <v>38.660014637168139</v>
      </c>
      <c r="I7" s="933">
        <v>45.147963800904968</v>
      </c>
      <c r="J7" s="933">
        <v>47.547762998790809</v>
      </c>
      <c r="K7" s="933">
        <v>41.836813657957244</v>
      </c>
      <c r="L7" s="933">
        <v>45.985587431693986</v>
      </c>
      <c r="M7" s="933">
        <v>45.820936639118457</v>
      </c>
      <c r="N7" s="933">
        <v>41.333206455542012</v>
      </c>
      <c r="O7" s="933">
        <v>32.737272538860104</v>
      </c>
      <c r="P7" s="933">
        <v>29.777397058823528</v>
      </c>
      <c r="Q7" s="933">
        <v>43.413152251608302</v>
      </c>
    </row>
    <row r="8" spans="1:19" ht="15" customHeight="1">
      <c r="A8" s="284" t="s">
        <v>11</v>
      </c>
      <c r="B8" s="933" t="s">
        <v>8</v>
      </c>
      <c r="C8" s="933" t="s">
        <v>8</v>
      </c>
      <c r="D8" s="933" t="s">
        <v>8</v>
      </c>
      <c r="E8" s="933" t="s">
        <v>8</v>
      </c>
      <c r="F8" s="933">
        <v>198.07111603364709</v>
      </c>
      <c r="G8" s="933">
        <v>228.62872928399415</v>
      </c>
      <c r="H8" s="933">
        <v>307.4669643365641</v>
      </c>
      <c r="I8" s="933">
        <v>426.39308512670038</v>
      </c>
      <c r="J8" s="933">
        <v>519.50983184753932</v>
      </c>
      <c r="K8" s="933">
        <v>362.47311028718002</v>
      </c>
      <c r="L8" s="933">
        <v>442.95194216496793</v>
      </c>
      <c r="M8" s="933">
        <v>471.3185683130244</v>
      </c>
      <c r="N8" s="933">
        <v>561.66925940621979</v>
      </c>
      <c r="O8" s="933">
        <v>546.69155096457575</v>
      </c>
      <c r="P8" s="933">
        <v>1209</v>
      </c>
      <c r="Q8" s="933">
        <v>1085.3</v>
      </c>
    </row>
    <row r="9" spans="1:19" ht="15" customHeight="1">
      <c r="A9" s="284" t="s">
        <v>10</v>
      </c>
      <c r="B9" s="933">
        <v>34.289499907851599</v>
      </c>
      <c r="C9" s="933">
        <v>43.641702786727691</v>
      </c>
      <c r="D9" s="933">
        <v>49.414522619663131</v>
      </c>
      <c r="E9" s="933">
        <v>51.882293517579591</v>
      </c>
      <c r="F9" s="933">
        <v>54.702260617732023</v>
      </c>
      <c r="G9" s="933">
        <v>67.331843630758982</v>
      </c>
      <c r="H9" s="933">
        <v>64.510042965996305</v>
      </c>
      <c r="I9" s="933">
        <v>73.991042921121988</v>
      </c>
      <c r="J9" s="933">
        <v>74.400519761837486</v>
      </c>
      <c r="K9" s="933">
        <v>79.090652790193914</v>
      </c>
      <c r="L9" s="933">
        <v>80.092168686604069</v>
      </c>
      <c r="M9" s="933">
        <v>86.302171126438523</v>
      </c>
      <c r="N9" s="933">
        <v>105.26695201915918</v>
      </c>
      <c r="O9" s="933">
        <v>109.58922799155351</v>
      </c>
      <c r="P9" s="933">
        <v>109.52331232506801</v>
      </c>
      <c r="Q9" s="933">
        <v>116.4</v>
      </c>
    </row>
    <row r="10" spans="1:19" ht="15" customHeight="1">
      <c r="A10" s="284" t="s">
        <v>9</v>
      </c>
      <c r="B10" s="933">
        <v>1071.0108838233446</v>
      </c>
      <c r="C10" s="933">
        <v>1214.1078548712585</v>
      </c>
      <c r="D10" s="933">
        <v>1148.3875025133984</v>
      </c>
      <c r="E10" s="933">
        <v>1279.1557309922539</v>
      </c>
      <c r="F10" s="933">
        <v>1452.9218333912092</v>
      </c>
      <c r="G10" s="933">
        <v>1617.8284874989663</v>
      </c>
      <c r="H10" s="933">
        <v>1674.3462595749183</v>
      </c>
      <c r="I10" s="933">
        <v>2194.5518945730951</v>
      </c>
      <c r="J10" s="933">
        <v>2536.0859332127507</v>
      </c>
      <c r="K10" s="933">
        <v>2228.9778029473805</v>
      </c>
      <c r="L10" s="933">
        <v>2688.3359473336523</v>
      </c>
      <c r="M10" s="933">
        <v>3264.4279772130012</v>
      </c>
      <c r="N10" s="933">
        <v>3401.225408392052</v>
      </c>
      <c r="O10" s="933">
        <v>2772.8841145833335</v>
      </c>
      <c r="P10" s="933">
        <v>3190</v>
      </c>
      <c r="Q10" s="933">
        <v>2843</v>
      </c>
    </row>
    <row r="11" spans="1:19" ht="15" customHeight="1">
      <c r="A11" s="284" t="s">
        <v>7</v>
      </c>
      <c r="B11" s="933">
        <v>325.4244939660615</v>
      </c>
      <c r="C11" s="933">
        <v>249.67274220000002</v>
      </c>
      <c r="D11" s="933">
        <v>339.37638099999998</v>
      </c>
      <c r="E11" s="933">
        <v>303.94101297157562</v>
      </c>
      <c r="F11" s="933">
        <v>255.55086320499998</v>
      </c>
      <c r="G11" s="933">
        <v>341.96913520799995</v>
      </c>
      <c r="H11" s="933">
        <v>395.63920297100384</v>
      </c>
      <c r="I11" s="933">
        <v>458.72858203131</v>
      </c>
      <c r="J11" s="933">
        <v>555.30072970953802</v>
      </c>
      <c r="K11" s="933">
        <v>611.67046011613718</v>
      </c>
      <c r="L11" s="933">
        <v>244.89907151053774</v>
      </c>
      <c r="M11" s="933">
        <v>365.99300805279927</v>
      </c>
      <c r="N11" s="933">
        <v>792.11004735423865</v>
      </c>
      <c r="O11" s="933">
        <v>645.46864375792279</v>
      </c>
      <c r="P11" s="933">
        <v>724.85102353345201</v>
      </c>
      <c r="Q11" s="933">
        <v>722.62071602700348</v>
      </c>
    </row>
    <row r="12" spans="1:19" ht="15" customHeight="1">
      <c r="A12" s="284" t="s">
        <v>6</v>
      </c>
      <c r="B12" s="933" t="s">
        <v>8</v>
      </c>
      <c r="C12" s="933" t="s">
        <v>8</v>
      </c>
      <c r="D12" s="933" t="s">
        <v>8</v>
      </c>
      <c r="E12" s="933" t="s">
        <v>8</v>
      </c>
      <c r="F12" s="933" t="s">
        <v>8</v>
      </c>
      <c r="G12" s="933" t="s">
        <v>8</v>
      </c>
      <c r="H12" s="933">
        <v>519.13043478260863</v>
      </c>
      <c r="I12" s="933">
        <v>585.69444444444446</v>
      </c>
      <c r="J12" s="933"/>
      <c r="K12" s="933">
        <v>648.33333333333326</v>
      </c>
      <c r="L12" s="933">
        <v>658.12417437252304</v>
      </c>
      <c r="M12" s="933">
        <v>751.74825174825173</v>
      </c>
      <c r="N12" s="933">
        <v>677.80487804878055</v>
      </c>
      <c r="O12" s="933">
        <v>583.78378378378386</v>
      </c>
      <c r="P12" s="933">
        <v>945</v>
      </c>
      <c r="Q12" s="933">
        <v>922</v>
      </c>
    </row>
    <row r="13" spans="1:19" ht="15" customHeight="1">
      <c r="A13" s="284" t="s">
        <v>5</v>
      </c>
      <c r="B13" s="933">
        <v>286.95679955371656</v>
      </c>
      <c r="C13" s="933">
        <v>294.09968957460393</v>
      </c>
      <c r="D13" s="933">
        <v>312.81922062804369</v>
      </c>
      <c r="E13" s="933">
        <v>330.36272619473266</v>
      </c>
      <c r="F13" s="933">
        <v>326.60181818181815</v>
      </c>
      <c r="G13" s="933">
        <v>368.76363636363635</v>
      </c>
      <c r="H13" s="933">
        <v>430.42836421686866</v>
      </c>
      <c r="I13" s="933">
        <v>539.11792123883708</v>
      </c>
      <c r="J13" s="933">
        <v>543.05902217269249</v>
      </c>
      <c r="K13" s="933">
        <v>483.34311629219667</v>
      </c>
      <c r="L13" s="933">
        <v>509.55485614548422</v>
      </c>
      <c r="M13" s="933">
        <v>543.76592310063359</v>
      </c>
      <c r="N13" s="933">
        <v>673.58359503672705</v>
      </c>
      <c r="O13" s="933">
        <v>826.67</v>
      </c>
      <c r="P13" s="933">
        <v>834.54</v>
      </c>
      <c r="Q13" s="933">
        <v>848</v>
      </c>
    </row>
    <row r="14" spans="1:19" ht="15" customHeight="1">
      <c r="A14" s="284" t="s">
        <v>4</v>
      </c>
      <c r="B14" s="933">
        <v>5039</v>
      </c>
      <c r="C14" s="933">
        <v>4821</v>
      </c>
      <c r="D14" s="933">
        <v>5097</v>
      </c>
      <c r="E14" s="933">
        <v>8592</v>
      </c>
      <c r="F14" s="933">
        <v>10159</v>
      </c>
      <c r="G14" s="933">
        <v>11816</v>
      </c>
      <c r="H14" s="933">
        <v>13065</v>
      </c>
      <c r="I14" s="933">
        <v>14785</v>
      </c>
      <c r="J14" s="933">
        <v>13950</v>
      </c>
      <c r="K14" s="933">
        <v>13117</v>
      </c>
      <c r="L14" s="933">
        <v>16046</v>
      </c>
      <c r="M14" s="933">
        <v>17397</v>
      </c>
      <c r="N14" s="933">
        <v>17636</v>
      </c>
      <c r="O14" s="933">
        <v>16806</v>
      </c>
      <c r="P14" s="933">
        <v>16859</v>
      </c>
      <c r="Q14" s="933">
        <v>15031</v>
      </c>
    </row>
    <row r="15" spans="1:19" ht="15" customHeight="1">
      <c r="A15" s="284" t="s">
        <v>3</v>
      </c>
      <c r="B15" s="933" t="s">
        <v>8</v>
      </c>
      <c r="C15" s="933" t="s">
        <v>8</v>
      </c>
      <c r="D15" s="933" t="s">
        <v>8</v>
      </c>
      <c r="E15" s="933" t="s">
        <v>8</v>
      </c>
      <c r="F15" s="933">
        <v>502</v>
      </c>
      <c r="G15" s="933">
        <v>282</v>
      </c>
      <c r="H15" s="933">
        <v>283</v>
      </c>
      <c r="I15" s="933">
        <v>242</v>
      </c>
      <c r="J15" s="933">
        <v>224.7</v>
      </c>
      <c r="K15" s="933">
        <v>200.8</v>
      </c>
      <c r="L15" s="933">
        <v>257</v>
      </c>
      <c r="M15" s="933">
        <v>299.7</v>
      </c>
      <c r="N15" s="933">
        <v>241.4</v>
      </c>
      <c r="O15" s="933">
        <v>233.2</v>
      </c>
      <c r="P15" s="933">
        <v>301</v>
      </c>
      <c r="Q15" s="933">
        <v>267</v>
      </c>
    </row>
    <row r="16" spans="1:19" ht="15" customHeight="1">
      <c r="A16" s="284" t="s">
        <v>79</v>
      </c>
      <c r="B16" s="933">
        <v>627.32000000000005</v>
      </c>
      <c r="C16" s="933">
        <v>915.39703867999992</v>
      </c>
      <c r="D16" s="933">
        <v>920.13401530718374</v>
      </c>
      <c r="E16" s="933">
        <v>947.75867018477766</v>
      </c>
      <c r="F16" s="933">
        <v>1134</v>
      </c>
      <c r="G16" s="933">
        <v>1269</v>
      </c>
      <c r="H16" s="933">
        <v>1528</v>
      </c>
      <c r="I16" s="933">
        <v>1876</v>
      </c>
      <c r="J16" s="933">
        <v>1999</v>
      </c>
      <c r="K16" s="933">
        <v>1854.6201527723192</v>
      </c>
      <c r="L16" s="933">
        <v>2046</v>
      </c>
      <c r="M16" s="933">
        <v>2300.335</v>
      </c>
      <c r="N16" s="933">
        <v>2786.4139513073915</v>
      </c>
      <c r="O16" s="933">
        <v>3202</v>
      </c>
      <c r="P16" s="933">
        <v>3451</v>
      </c>
      <c r="Q16" s="933">
        <v>3748</v>
      </c>
    </row>
    <row r="17" spans="1:17">
      <c r="A17" s="284" t="s">
        <v>2</v>
      </c>
      <c r="B17" s="981">
        <v>316.11751426373326</v>
      </c>
      <c r="C17" s="981">
        <v>174.00648985129152</v>
      </c>
      <c r="D17" s="981">
        <v>234.25156321067146</v>
      </c>
      <c r="E17" s="981">
        <v>294.71118045642237</v>
      </c>
      <c r="F17" s="981">
        <v>447.22033774891838</v>
      </c>
      <c r="G17" s="981">
        <v>549.46786036212359</v>
      </c>
      <c r="H17" s="981">
        <v>562.28408357115813</v>
      </c>
      <c r="I17" s="981">
        <v>671.52576710764663</v>
      </c>
      <c r="J17" s="981">
        <v>618.53047364614315</v>
      </c>
      <c r="K17" s="981">
        <v>528.54191958440128</v>
      </c>
      <c r="L17" s="981">
        <v>570.85443038078006</v>
      </c>
      <c r="M17" s="981">
        <v>665.40410172223187</v>
      </c>
      <c r="N17" s="981">
        <v>990.09333847801759</v>
      </c>
      <c r="O17" s="933">
        <v>758.01942895701563</v>
      </c>
      <c r="P17" s="933">
        <v>850.86642360819633</v>
      </c>
      <c r="Q17" s="933">
        <v>862</v>
      </c>
    </row>
    <row r="18" spans="1:17">
      <c r="A18" s="284" t="s">
        <v>1</v>
      </c>
      <c r="B18" s="981">
        <v>294.37015747048338</v>
      </c>
      <c r="C18" s="981">
        <v>358.35248627456849</v>
      </c>
      <c r="D18" s="981">
        <v>492.61048341291274</v>
      </c>
      <c r="E18" s="981">
        <v>645.75576000000001</v>
      </c>
      <c r="F18" s="981">
        <v>749.31053204992497</v>
      </c>
      <c r="G18" s="981">
        <v>841.85284260491312</v>
      </c>
      <c r="H18" s="981">
        <v>774.87941412936084</v>
      </c>
      <c r="I18" s="981">
        <v>848.81260964058936</v>
      </c>
      <c r="J18" s="981">
        <v>869.3217417231599</v>
      </c>
      <c r="K18" s="981">
        <v>182.39346538729455</v>
      </c>
      <c r="L18" s="981">
        <v>221.88047053242508</v>
      </c>
      <c r="M18" s="981">
        <v>272.96811367248944</v>
      </c>
      <c r="N18" s="981">
        <v>268.05086788164175</v>
      </c>
      <c r="O18" s="981">
        <v>277.75239265971709</v>
      </c>
      <c r="P18" s="981">
        <v>284</v>
      </c>
      <c r="Q18" s="981">
        <v>289</v>
      </c>
    </row>
    <row r="20" spans="1:17">
      <c r="A20" s="920" t="s">
        <v>2111</v>
      </c>
    </row>
  </sheetData>
  <mergeCells count="1">
    <mergeCell ref="B2:Q2"/>
  </mergeCells>
  <hyperlinks>
    <hyperlink ref="S6" location="'Content Page'!A1" display="Back to Content Page"/>
  </hyperlinks>
  <pageMargins left="0.7" right="0.7" top="0.75" bottom="0.75" header="0.3" footer="0.3"/>
  <pageSetup orientation="landscape" r:id="rId1"/>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zoomScale="96" zoomScaleNormal="96" workbookViewId="0">
      <pane xSplit="1" ySplit="6" topLeftCell="C7" activePane="bottomRight" state="frozen"/>
      <selection activeCell="A9" sqref="A9"/>
      <selection pane="topRight" activeCell="A9" sqref="A9"/>
      <selection pane="bottomLeft" activeCell="A9" sqref="A9"/>
      <selection pane="bottomRight" activeCell="A9" sqref="A9"/>
    </sheetView>
  </sheetViews>
  <sheetFormatPr defaultColWidth="9.1796875" defaultRowHeight="14"/>
  <cols>
    <col min="1" max="1" width="38.7265625" style="289" customWidth="1"/>
    <col min="2" max="17" width="10.7265625" style="289" customWidth="1"/>
    <col min="18" max="16384" width="9.1796875" style="289"/>
  </cols>
  <sheetData>
    <row r="1" spans="1:19" ht="15" customHeight="1">
      <c r="A1" s="140" t="s">
        <v>2112</v>
      </c>
    </row>
    <row r="2" spans="1:19" ht="15" customHeight="1">
      <c r="A2" s="879"/>
      <c r="B2" s="1173" t="s">
        <v>2110</v>
      </c>
      <c r="C2" s="1171"/>
      <c r="D2" s="1171"/>
      <c r="E2" s="1171"/>
      <c r="F2" s="1171"/>
      <c r="G2" s="1171"/>
      <c r="H2" s="1171"/>
      <c r="I2" s="1171"/>
      <c r="J2" s="1171"/>
      <c r="K2" s="1171"/>
      <c r="L2" s="1171"/>
      <c r="M2" s="1171"/>
      <c r="N2" s="1171"/>
      <c r="O2" s="1171"/>
      <c r="P2" s="1171"/>
      <c r="Q2" s="1172"/>
    </row>
    <row r="3" spans="1:19" s="295" customFormat="1" ht="15" customHeight="1">
      <c r="A3" s="879" t="s">
        <v>16</v>
      </c>
      <c r="B3" s="4">
        <v>2000</v>
      </c>
      <c r="C3" s="4">
        <v>2001</v>
      </c>
      <c r="D3" s="4">
        <v>2002</v>
      </c>
      <c r="E3" s="4">
        <v>2003</v>
      </c>
      <c r="F3" s="4">
        <v>2004</v>
      </c>
      <c r="G3" s="4">
        <v>2005</v>
      </c>
      <c r="H3" s="4">
        <v>2006</v>
      </c>
      <c r="I3" s="4">
        <v>2007</v>
      </c>
      <c r="J3" s="4">
        <v>2008</v>
      </c>
      <c r="K3" s="4">
        <v>2009</v>
      </c>
      <c r="L3" s="4">
        <v>2010</v>
      </c>
      <c r="M3" s="4">
        <v>2011</v>
      </c>
      <c r="N3" s="4">
        <v>2012</v>
      </c>
      <c r="O3" s="4">
        <v>2013</v>
      </c>
      <c r="P3" s="4">
        <v>2014</v>
      </c>
      <c r="Q3" s="4">
        <v>2015</v>
      </c>
    </row>
    <row r="4" spans="1:19" ht="15" customHeight="1">
      <c r="A4" s="284" t="s">
        <v>15</v>
      </c>
      <c r="B4" s="933">
        <v>2693.9250000000002</v>
      </c>
      <c r="C4" s="933">
        <v>3517.6350000000002</v>
      </c>
      <c r="D4" s="933">
        <v>3321.9979469099999</v>
      </c>
      <c r="E4" s="933">
        <v>3321.1339580000003</v>
      </c>
      <c r="F4" s="933">
        <v>4802.7281557000006</v>
      </c>
      <c r="G4" s="933">
        <v>6790.9831792857603</v>
      </c>
      <c r="H4" s="933">
        <v>7511.1848332760001</v>
      </c>
      <c r="I4" s="933">
        <v>12643.2456504</v>
      </c>
      <c r="J4" s="933">
        <v>22139.344808869999</v>
      </c>
      <c r="K4" s="933">
        <v>19169.352983270001</v>
      </c>
      <c r="L4" s="933">
        <v>18754.364334220001</v>
      </c>
      <c r="M4" s="933">
        <v>23669.834329044999</v>
      </c>
      <c r="N4" s="933">
        <v>22119.174731635296</v>
      </c>
      <c r="O4" s="933">
        <v>22846.432120408816</v>
      </c>
      <c r="P4" s="933">
        <v>24927.659758982933</v>
      </c>
      <c r="Q4" s="933">
        <v>17276.227851215201</v>
      </c>
    </row>
    <row r="5" spans="1:19" ht="15" customHeight="1">
      <c r="A5" s="284" t="s">
        <v>14</v>
      </c>
      <c r="B5" s="933">
        <v>547.45012015200291</v>
      </c>
      <c r="C5" s="933">
        <v>363.70589918377152</v>
      </c>
      <c r="D5" s="933">
        <v>341.26100546076424</v>
      </c>
      <c r="E5" s="933">
        <v>453.22227373533963</v>
      </c>
      <c r="F5" s="933">
        <v>571.18818303010175</v>
      </c>
      <c r="G5" s="933">
        <v>602.45267793333289</v>
      </c>
      <c r="H5" s="933">
        <v>585.51340679999998</v>
      </c>
      <c r="I5" s="933">
        <v>727.13545965292496</v>
      </c>
      <c r="J5" s="933">
        <v>566.84535739189664</v>
      </c>
      <c r="K5" s="933">
        <v>805.03203912703498</v>
      </c>
      <c r="L5" s="933">
        <v>957.10584795501245</v>
      </c>
      <c r="M5" s="933">
        <v>1091.8933302662135</v>
      </c>
      <c r="N5" s="933">
        <v>839.80936581231992</v>
      </c>
      <c r="O5" s="933">
        <v>889.66779172502447</v>
      </c>
      <c r="P5" s="933">
        <v>775.25328759461331</v>
      </c>
      <c r="Q5" s="933">
        <v>652.99592751742534</v>
      </c>
      <c r="R5" s="980"/>
    </row>
    <row r="6" spans="1:19" ht="15" customHeight="1">
      <c r="A6" s="284" t="s">
        <v>268</v>
      </c>
      <c r="B6" s="933">
        <v>279</v>
      </c>
      <c r="C6" s="933">
        <v>317</v>
      </c>
      <c r="D6" s="933">
        <v>345</v>
      </c>
      <c r="E6" s="933">
        <v>428</v>
      </c>
      <c r="F6" s="933">
        <v>777</v>
      </c>
      <c r="G6" s="933">
        <v>825</v>
      </c>
      <c r="H6" s="933">
        <v>906</v>
      </c>
      <c r="I6" s="933">
        <v>1618</v>
      </c>
      <c r="J6" s="933">
        <v>2100</v>
      </c>
      <c r="K6" s="933">
        <v>1817</v>
      </c>
      <c r="L6" s="933">
        <v>2663</v>
      </c>
      <c r="M6" s="933">
        <v>2889</v>
      </c>
      <c r="N6" s="933">
        <v>2332</v>
      </c>
      <c r="O6" s="933">
        <v>2570</v>
      </c>
      <c r="P6" s="933">
        <v>3043</v>
      </c>
      <c r="Q6" s="933" t="s">
        <v>8</v>
      </c>
      <c r="S6" s="92" t="s">
        <v>13</v>
      </c>
    </row>
    <row r="7" spans="1:19" ht="15" customHeight="1">
      <c r="A7" s="284" t="s">
        <v>12</v>
      </c>
      <c r="B7" s="933">
        <v>248.43</v>
      </c>
      <c r="C7" s="933">
        <v>223.29</v>
      </c>
      <c r="D7" s="933">
        <v>228.36</v>
      </c>
      <c r="E7" s="933">
        <v>327.72</v>
      </c>
      <c r="F7" s="933">
        <v>380.15</v>
      </c>
      <c r="G7" s="933">
        <v>366.44</v>
      </c>
      <c r="H7" s="933">
        <v>374.30443380413328</v>
      </c>
      <c r="I7" s="933">
        <v>399.37159685084396</v>
      </c>
      <c r="J7" s="933">
        <v>397.38954479934301</v>
      </c>
      <c r="K7" s="933">
        <v>427.27468812834798</v>
      </c>
      <c r="L7" s="933">
        <v>446.31310510165167</v>
      </c>
      <c r="M7" s="933">
        <v>486.62767420100209</v>
      </c>
      <c r="N7" s="933">
        <v>451.05072709578599</v>
      </c>
      <c r="O7" s="933">
        <v>368.44573933719363</v>
      </c>
      <c r="P7" s="933">
        <v>328.37013903490003</v>
      </c>
      <c r="Q7" s="933">
        <v>289.47718203440132</v>
      </c>
    </row>
    <row r="8" spans="1:19" ht="15" customHeight="1">
      <c r="A8" s="284" t="s">
        <v>11</v>
      </c>
      <c r="B8" s="933" t="s">
        <v>8</v>
      </c>
      <c r="C8" s="933" t="s">
        <v>8</v>
      </c>
      <c r="D8" s="933" t="s">
        <v>8</v>
      </c>
      <c r="E8" s="933" t="s">
        <v>8</v>
      </c>
      <c r="F8" s="933">
        <v>301.74086693019029</v>
      </c>
      <c r="G8" s="933">
        <v>301.54656510555475</v>
      </c>
      <c r="H8" s="933">
        <v>363.08876272904496</v>
      </c>
      <c r="I8" s="933">
        <v>501.58963613850807</v>
      </c>
      <c r="J8" s="933">
        <v>632.56135011124286</v>
      </c>
      <c r="K8" s="933">
        <v>512.37044795412032</v>
      </c>
      <c r="L8" s="933">
        <v>526.96358823477192</v>
      </c>
      <c r="M8" s="933">
        <v>522.71506095444852</v>
      </c>
      <c r="N8" s="933">
        <v>530.94323066197148</v>
      </c>
      <c r="O8" s="933">
        <v>577.55876674719559</v>
      </c>
      <c r="P8" s="933">
        <v>1135.7</v>
      </c>
      <c r="Q8" s="933">
        <v>1094.3</v>
      </c>
    </row>
    <row r="9" spans="1:19" ht="15" customHeight="1">
      <c r="A9" s="284" t="s">
        <v>10</v>
      </c>
      <c r="B9" s="933">
        <v>167.1205902209802</v>
      </c>
      <c r="C9" s="933">
        <v>171.40878537008999</v>
      </c>
      <c r="D9" s="933">
        <v>221.89391624260554</v>
      </c>
      <c r="E9" s="933">
        <v>147.66265155085938</v>
      </c>
      <c r="F9" s="933">
        <v>149.50115355579052</v>
      </c>
      <c r="G9" s="933">
        <v>159.39417545787401</v>
      </c>
      <c r="H9" s="933">
        <v>159.25444228082856</v>
      </c>
      <c r="I9" s="933">
        <v>152.56292947724396</v>
      </c>
      <c r="J9" s="933">
        <v>188.3177074367016</v>
      </c>
      <c r="K9" s="933">
        <v>229.16755278295568</v>
      </c>
      <c r="L9" s="933">
        <v>239.9040496271729</v>
      </c>
      <c r="M9" s="933">
        <v>249.78419305097182</v>
      </c>
      <c r="N9" s="933">
        <v>227.44380001200054</v>
      </c>
      <c r="O9" s="933">
        <v>241.91297558473735</v>
      </c>
      <c r="P9" s="933">
        <v>269.07608255131316</v>
      </c>
      <c r="Q9" s="933">
        <v>292</v>
      </c>
    </row>
    <row r="10" spans="1:19" ht="15" customHeight="1">
      <c r="A10" s="284" t="s">
        <v>9</v>
      </c>
      <c r="B10" s="933">
        <v>763.23906443055807</v>
      </c>
      <c r="C10" s="933">
        <v>804.46235588237948</v>
      </c>
      <c r="D10" s="933">
        <v>792.4367726161247</v>
      </c>
      <c r="E10" s="933">
        <v>906.11045463064988</v>
      </c>
      <c r="F10" s="933">
        <v>1022.3254618342861</v>
      </c>
      <c r="G10" s="933">
        <v>1197.8779117519066</v>
      </c>
      <c r="H10" s="933">
        <v>1320.1509563919701</v>
      </c>
      <c r="I10" s="933">
        <v>1562.9770260472083</v>
      </c>
      <c r="J10" s="933">
        <v>1915.9047992043415</v>
      </c>
      <c r="K10" s="933">
        <v>1601.2598841163367</v>
      </c>
      <c r="L10" s="933">
        <v>1975.4155115557899</v>
      </c>
      <c r="M10" s="933">
        <v>2467.8445736951699</v>
      </c>
      <c r="N10" s="933">
        <v>2441.6250380406505</v>
      </c>
      <c r="O10" s="933">
        <v>2207.6497395833335</v>
      </c>
      <c r="P10" s="933">
        <v>2497.8977717899488</v>
      </c>
      <c r="Q10" s="933">
        <v>2241</v>
      </c>
    </row>
    <row r="11" spans="1:19" ht="15" customHeight="1">
      <c r="A11" s="284" t="s">
        <v>7</v>
      </c>
      <c r="B11" s="933">
        <v>451.72250489479637</v>
      </c>
      <c r="C11" s="933">
        <v>601.28606450000007</v>
      </c>
      <c r="D11" s="933">
        <v>576.97768299999996</v>
      </c>
      <c r="E11" s="933">
        <v>573.95198947147196</v>
      </c>
      <c r="F11" s="933">
        <v>531.38653127897328</v>
      </c>
      <c r="G11" s="933">
        <v>648.57309276195474</v>
      </c>
      <c r="H11" s="933">
        <v>749.62629811859892</v>
      </c>
      <c r="I11" s="933">
        <v>856.52893068424703</v>
      </c>
      <c r="J11" s="933">
        <v>965.33180446132337</v>
      </c>
      <c r="K11" s="933">
        <v>1044.287889129919</v>
      </c>
      <c r="L11" s="933">
        <v>1213.7478457934262</v>
      </c>
      <c r="M11" s="933">
        <v>2250.6301085039231</v>
      </c>
      <c r="N11" s="933">
        <v>4497.7939448579073</v>
      </c>
      <c r="O11" s="933">
        <v>3904.2688057846385</v>
      </c>
      <c r="P11" s="933">
        <v>3657.1731368872734</v>
      </c>
      <c r="Q11" s="933">
        <v>3022</v>
      </c>
    </row>
    <row r="12" spans="1:19" ht="15" customHeight="1">
      <c r="A12" s="284" t="s">
        <v>6</v>
      </c>
      <c r="B12" s="933" t="s">
        <v>8</v>
      </c>
      <c r="C12" s="933" t="s">
        <v>8</v>
      </c>
      <c r="D12" s="933" t="s">
        <v>8</v>
      </c>
      <c r="E12" s="933" t="s">
        <v>8</v>
      </c>
      <c r="F12" s="933" t="s">
        <v>8</v>
      </c>
      <c r="G12" s="933" t="s">
        <v>8</v>
      </c>
      <c r="H12" s="933">
        <v>423.76811594202894</v>
      </c>
      <c r="I12" s="933">
        <v>501.25</v>
      </c>
      <c r="J12" s="933" t="s">
        <v>8</v>
      </c>
      <c r="K12" s="933">
        <v>577.38095238095241</v>
      </c>
      <c r="L12" s="933">
        <v>704.09511228533688</v>
      </c>
      <c r="M12" s="933">
        <v>790.34965034965035</v>
      </c>
      <c r="N12" s="933">
        <v>698.04878048780495</v>
      </c>
      <c r="O12" s="933">
        <v>833.16008316008322</v>
      </c>
      <c r="P12" s="933">
        <v>1036</v>
      </c>
      <c r="Q12" s="933">
        <v>974</v>
      </c>
    </row>
    <row r="13" spans="1:19" ht="15" customHeight="1">
      <c r="A13" s="284" t="s">
        <v>5</v>
      </c>
      <c r="B13" s="933">
        <v>190.25317200457945</v>
      </c>
      <c r="C13" s="933">
        <v>215.52016613420983</v>
      </c>
      <c r="D13" s="933">
        <v>216.45264370055091</v>
      </c>
      <c r="E13" s="933">
        <v>220.20355489385173</v>
      </c>
      <c r="F13" s="933">
        <v>215.83090909090907</v>
      </c>
      <c r="G13" s="933">
        <v>234.68181818181819</v>
      </c>
      <c r="H13" s="933">
        <v>274.24350358615209</v>
      </c>
      <c r="I13" s="933">
        <v>247.05400803277001</v>
      </c>
      <c r="J13" s="933">
        <v>243.37926631042299</v>
      </c>
      <c r="K13" s="933">
        <v>241.03139898744899</v>
      </c>
      <c r="L13" s="933">
        <v>267.075686113465</v>
      </c>
      <c r="M13" s="933">
        <v>272.04755191026499</v>
      </c>
      <c r="N13" s="933">
        <v>386.44130113579598</v>
      </c>
      <c r="O13" s="933">
        <v>470.87</v>
      </c>
      <c r="P13" s="933">
        <v>503.61</v>
      </c>
      <c r="Q13" s="933">
        <v>498</v>
      </c>
    </row>
    <row r="14" spans="1:19" ht="15" customHeight="1">
      <c r="A14" s="284" t="s">
        <v>4</v>
      </c>
      <c r="B14" s="933">
        <v>5817</v>
      </c>
      <c r="C14" s="933">
        <v>5204</v>
      </c>
      <c r="D14" s="933">
        <v>5481</v>
      </c>
      <c r="E14" s="933">
        <v>7969</v>
      </c>
      <c r="F14" s="933">
        <v>10298</v>
      </c>
      <c r="G14" s="933">
        <v>12161</v>
      </c>
      <c r="H14" s="933">
        <v>14179</v>
      </c>
      <c r="I14" s="933">
        <v>16199</v>
      </c>
      <c r="J14" s="933">
        <v>16844</v>
      </c>
      <c r="K14" s="933">
        <v>15241</v>
      </c>
      <c r="L14" s="933">
        <v>19546</v>
      </c>
      <c r="M14" s="933">
        <v>20809</v>
      </c>
      <c r="N14" s="933">
        <v>18910</v>
      </c>
      <c r="O14" s="933">
        <v>18047</v>
      </c>
      <c r="P14" s="933">
        <v>17044</v>
      </c>
      <c r="Q14" s="933">
        <v>15501</v>
      </c>
    </row>
    <row r="15" spans="1:19" ht="15" customHeight="1">
      <c r="A15" s="284" t="s">
        <v>3</v>
      </c>
      <c r="B15" s="933" t="s">
        <v>8</v>
      </c>
      <c r="C15" s="933" t="s">
        <v>8</v>
      </c>
      <c r="D15" s="933" t="s">
        <v>8</v>
      </c>
      <c r="E15" s="933" t="s">
        <v>8</v>
      </c>
      <c r="F15" s="933">
        <v>535</v>
      </c>
      <c r="G15" s="933">
        <v>402</v>
      </c>
      <c r="H15" s="933">
        <v>373</v>
      </c>
      <c r="I15" s="933">
        <v>505</v>
      </c>
      <c r="J15" s="933">
        <v>673.5</v>
      </c>
      <c r="K15" s="933">
        <v>605</v>
      </c>
      <c r="L15" s="933">
        <v>689</v>
      </c>
      <c r="M15" s="933">
        <v>868.23643177655003</v>
      </c>
      <c r="N15" s="933">
        <v>824.00077108121195</v>
      </c>
      <c r="O15" s="933">
        <v>736.5</v>
      </c>
      <c r="P15" s="933">
        <v>755</v>
      </c>
      <c r="Q15" s="933">
        <v>653</v>
      </c>
    </row>
    <row r="16" spans="1:19" ht="15" customHeight="1">
      <c r="A16" s="284" t="s">
        <v>79</v>
      </c>
      <c r="B16" s="933">
        <v>682.37630298615716</v>
      </c>
      <c r="C16" s="933">
        <v>649.34521387930761</v>
      </c>
      <c r="D16" s="933">
        <v>632.53553566414735</v>
      </c>
      <c r="E16" s="933">
        <v>725.69636647462744</v>
      </c>
      <c r="F16" s="933">
        <v>974.71645649575612</v>
      </c>
      <c r="G16" s="933">
        <v>1207.3244100246557</v>
      </c>
      <c r="H16" s="933">
        <v>1249.3408998259411</v>
      </c>
      <c r="I16" s="933">
        <v>1413.6830327614812</v>
      </c>
      <c r="J16" s="933">
        <v>1661.8514772384754</v>
      </c>
      <c r="K16" s="933">
        <v>1721.9508789210859</v>
      </c>
      <c r="L16" s="933">
        <v>1888.8750575535564</v>
      </c>
      <c r="M16" s="933">
        <v>2208.09</v>
      </c>
      <c r="N16" s="933">
        <v>2358.8837378480598</v>
      </c>
      <c r="O16" s="933">
        <v>2488.4796327486392</v>
      </c>
      <c r="P16" s="933">
        <v>2705</v>
      </c>
      <c r="Q16" s="933">
        <v>2694</v>
      </c>
    </row>
    <row r="17" spans="1:17">
      <c r="A17" s="284" t="s">
        <v>2</v>
      </c>
      <c r="B17" s="981">
        <v>322.82836135390193</v>
      </c>
      <c r="C17" s="981">
        <v>351.60893952837205</v>
      </c>
      <c r="D17" s="981">
        <v>360.33158133572107</v>
      </c>
      <c r="E17" s="981">
        <v>399.65803088511376</v>
      </c>
      <c r="F17" s="981">
        <v>432.54993350429447</v>
      </c>
      <c r="G17" s="981">
        <v>412.17649265624158</v>
      </c>
      <c r="H17" s="981">
        <v>513.95607301791676</v>
      </c>
      <c r="I17" s="981">
        <v>834.99179916969604</v>
      </c>
      <c r="J17" s="981">
        <v>834.73621142149955</v>
      </c>
      <c r="K17" s="981">
        <v>671.76955142449083</v>
      </c>
      <c r="L17" s="981">
        <v>888.02987578752391</v>
      </c>
      <c r="M17" s="981">
        <v>1093.0214422463469</v>
      </c>
      <c r="N17" s="981">
        <v>1333.9437583493927</v>
      </c>
      <c r="O17" s="933">
        <v>1816.2365623279613</v>
      </c>
      <c r="P17" s="933">
        <v>1644.3879811726279</v>
      </c>
      <c r="Q17" s="933">
        <v>1432</v>
      </c>
    </row>
    <row r="18" spans="1:17">
      <c r="A18" s="284" t="s">
        <v>1</v>
      </c>
      <c r="B18" s="981">
        <v>494.85042260582463</v>
      </c>
      <c r="C18" s="981">
        <v>532.06208194843157</v>
      </c>
      <c r="D18" s="981">
        <v>521.52840000000003</v>
      </c>
      <c r="E18" s="981">
        <v>655.06428000000005</v>
      </c>
      <c r="F18" s="981">
        <v>799.77851664259902</v>
      </c>
      <c r="G18" s="981">
        <v>872.22265470823277</v>
      </c>
      <c r="H18" s="981">
        <v>838.99399379241299</v>
      </c>
      <c r="I18" s="981">
        <v>1028.6421712123904</v>
      </c>
      <c r="J18" s="981">
        <v>789.01473504350497</v>
      </c>
      <c r="K18" s="981">
        <v>577.13144489089336</v>
      </c>
      <c r="L18" s="981">
        <v>829.70734161139421</v>
      </c>
      <c r="M18" s="981">
        <v>1149.5050169357539</v>
      </c>
      <c r="N18" s="981">
        <v>1123.8394407038031</v>
      </c>
      <c r="O18" s="981">
        <v>1196.4326444644714</v>
      </c>
      <c r="P18" s="981">
        <v>1147</v>
      </c>
      <c r="Q18" s="981">
        <v>830</v>
      </c>
    </row>
    <row r="20" spans="1:17">
      <c r="A20" s="920" t="s">
        <v>2111</v>
      </c>
    </row>
  </sheetData>
  <mergeCells count="1">
    <mergeCell ref="B2:Q2"/>
  </mergeCells>
  <hyperlinks>
    <hyperlink ref="S6" location="'Content Page'!A1" display="Back to Content Page"/>
  </hyperlinks>
  <pageMargins left="0.7" right="0.7" top="0.75" bottom="0.75" header="0.3" footer="0.3"/>
  <pageSetup orientation="landscape" r:id="rId1"/>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zoomScale="95" zoomScaleNormal="95" workbookViewId="0">
      <pane xSplit="1" ySplit="6" topLeftCell="B7" activePane="bottomRight" state="frozen"/>
      <selection activeCell="A9" sqref="A9"/>
      <selection pane="topRight" activeCell="A9" sqref="A9"/>
      <selection pane="bottomLeft" activeCell="A9" sqref="A9"/>
      <selection pane="bottomRight" activeCell="A9" sqref="A9"/>
    </sheetView>
  </sheetViews>
  <sheetFormatPr defaultColWidth="9.1796875" defaultRowHeight="14"/>
  <cols>
    <col min="1" max="1" width="38.7265625" style="289" customWidth="1"/>
    <col min="2" max="17" width="10.7265625" style="289" customWidth="1"/>
    <col min="18" max="16384" width="9.1796875" style="289"/>
  </cols>
  <sheetData>
    <row r="1" spans="1:19" ht="15" customHeight="1">
      <c r="A1" s="140" t="s">
        <v>2113</v>
      </c>
    </row>
    <row r="2" spans="1:19" ht="15" customHeight="1">
      <c r="A2" s="879"/>
      <c r="B2" s="1173" t="s">
        <v>2110</v>
      </c>
      <c r="C2" s="1171"/>
      <c r="D2" s="1171"/>
      <c r="E2" s="1171"/>
      <c r="F2" s="1171"/>
      <c r="G2" s="1171"/>
      <c r="H2" s="1171"/>
      <c r="I2" s="1171"/>
      <c r="J2" s="1171"/>
      <c r="K2" s="1171"/>
      <c r="L2" s="1171"/>
      <c r="M2" s="1171"/>
      <c r="N2" s="1171"/>
      <c r="O2" s="1171"/>
      <c r="P2" s="1171"/>
      <c r="Q2" s="1172"/>
    </row>
    <row r="3" spans="1:19" s="295" customFormat="1" ht="15" customHeight="1">
      <c r="A3" s="879" t="s">
        <v>16</v>
      </c>
      <c r="B3" s="4">
        <v>2000</v>
      </c>
      <c r="C3" s="4">
        <v>2001</v>
      </c>
      <c r="D3" s="4">
        <v>2002</v>
      </c>
      <c r="E3" s="4">
        <v>2003</v>
      </c>
      <c r="F3" s="4">
        <v>2004</v>
      </c>
      <c r="G3" s="4">
        <v>2005</v>
      </c>
      <c r="H3" s="4">
        <v>2006</v>
      </c>
      <c r="I3" s="4">
        <v>2007</v>
      </c>
      <c r="J3" s="4">
        <v>2008</v>
      </c>
      <c r="K3" s="4">
        <v>2009</v>
      </c>
      <c r="L3" s="4">
        <v>2010</v>
      </c>
      <c r="M3" s="4">
        <v>2011</v>
      </c>
      <c r="N3" s="4">
        <v>2012</v>
      </c>
      <c r="O3" s="4">
        <v>2013</v>
      </c>
      <c r="P3" s="4">
        <v>2014</v>
      </c>
      <c r="Q3" s="4">
        <v>2015</v>
      </c>
    </row>
    <row r="4" spans="1:19" ht="15" customHeight="1">
      <c r="A4" s="284" t="s">
        <v>15</v>
      </c>
      <c r="B4" s="933" t="s">
        <v>8</v>
      </c>
      <c r="C4" s="933" t="s">
        <v>8</v>
      </c>
      <c r="D4" s="933">
        <v>16.771165000000003</v>
      </c>
      <c r="E4" s="933">
        <v>15.810501</v>
      </c>
      <c r="F4" s="933">
        <v>17.690463999999999</v>
      </c>
      <c r="G4" s="933">
        <v>18.079239999999999</v>
      </c>
      <c r="H4" s="933">
        <v>20.199561000000003</v>
      </c>
      <c r="I4" s="933">
        <v>16.745604019999998</v>
      </c>
      <c r="J4" s="933">
        <v>14.47307238</v>
      </c>
      <c r="K4" s="933">
        <v>32.004404910000005</v>
      </c>
      <c r="L4" s="933">
        <v>42.707718110000002</v>
      </c>
      <c r="M4" s="933">
        <v>26.36829169</v>
      </c>
      <c r="N4" s="933">
        <v>21.740374010850804</v>
      </c>
      <c r="O4" s="933">
        <v>25.444016176107716</v>
      </c>
      <c r="P4" s="933">
        <v>25.454856120545099</v>
      </c>
      <c r="Q4" s="933">
        <v>25.29755243</v>
      </c>
    </row>
    <row r="5" spans="1:19" ht="15" customHeight="1">
      <c r="A5" s="284" t="s">
        <v>14</v>
      </c>
      <c r="B5" s="933" t="s">
        <v>8</v>
      </c>
      <c r="C5" s="933">
        <v>52.927168734278396</v>
      </c>
      <c r="D5" s="933">
        <v>55.627986605000338</v>
      </c>
      <c r="E5" s="933">
        <v>69.336152554892692</v>
      </c>
      <c r="F5" s="933">
        <v>83.147549665596443</v>
      </c>
      <c r="G5" s="933">
        <v>85.690427723903028</v>
      </c>
      <c r="H5" s="933">
        <v>81.312839999999994</v>
      </c>
      <c r="I5" s="933">
        <v>82.560165859404236</v>
      </c>
      <c r="J5" s="933">
        <v>21.879213254968366</v>
      </c>
      <c r="K5" s="933">
        <v>17.246328955683484</v>
      </c>
      <c r="L5" s="933">
        <v>35.280237639380552</v>
      </c>
      <c r="M5" s="933">
        <v>31.474638719054738</v>
      </c>
      <c r="N5" s="933">
        <v>37.049115489494163</v>
      </c>
      <c r="O5" s="933">
        <v>80.706928319898722</v>
      </c>
      <c r="P5" s="933">
        <v>47.418657055273918</v>
      </c>
      <c r="Q5" s="933">
        <v>45.134979339034651</v>
      </c>
      <c r="R5" s="980"/>
    </row>
    <row r="6" spans="1:19" ht="15" customHeight="1">
      <c r="A6" s="284" t="s">
        <v>268</v>
      </c>
      <c r="B6" s="933">
        <v>2</v>
      </c>
      <c r="C6" s="933">
        <v>2</v>
      </c>
      <c r="D6" s="933">
        <v>5</v>
      </c>
      <c r="E6" s="933">
        <v>3</v>
      </c>
      <c r="F6" s="933">
        <v>8</v>
      </c>
      <c r="G6" s="933">
        <v>12</v>
      </c>
      <c r="H6" s="933">
        <v>3</v>
      </c>
      <c r="I6" s="933">
        <v>22</v>
      </c>
      <c r="J6" s="933">
        <v>37</v>
      </c>
      <c r="K6" s="933">
        <v>52</v>
      </c>
      <c r="L6" s="933">
        <v>89</v>
      </c>
      <c r="M6" s="933">
        <v>115</v>
      </c>
      <c r="N6" s="933">
        <v>91</v>
      </c>
      <c r="O6" s="933">
        <v>92</v>
      </c>
      <c r="P6" s="933">
        <v>132</v>
      </c>
      <c r="Q6" s="933" t="s">
        <v>8</v>
      </c>
      <c r="S6" s="92" t="s">
        <v>13</v>
      </c>
    </row>
    <row r="7" spans="1:19" ht="15" customHeight="1">
      <c r="A7" s="284" t="s">
        <v>12</v>
      </c>
      <c r="B7" s="933" t="s">
        <v>8</v>
      </c>
      <c r="C7" s="933" t="s">
        <v>8</v>
      </c>
      <c r="D7" s="933" t="s">
        <v>8</v>
      </c>
      <c r="E7" s="933" t="s">
        <v>8</v>
      </c>
      <c r="F7" s="933" t="s">
        <v>8</v>
      </c>
      <c r="G7" s="933" t="s">
        <v>8</v>
      </c>
      <c r="H7" s="933">
        <v>0.67482864896755157</v>
      </c>
      <c r="I7" s="933">
        <v>1.153846153846154</v>
      </c>
      <c r="J7" s="933">
        <v>0.9806529625151148</v>
      </c>
      <c r="K7" s="933">
        <v>0.89429928741092635</v>
      </c>
      <c r="L7" s="933">
        <v>3.5806010928961745</v>
      </c>
      <c r="M7" s="933">
        <v>4.4325068870523419</v>
      </c>
      <c r="N7" s="933">
        <v>3.545676004872107</v>
      </c>
      <c r="O7" s="933">
        <v>1.7647668393782383</v>
      </c>
      <c r="P7" s="933">
        <v>1.8272058823529409</v>
      </c>
      <c r="Q7" s="933">
        <v>0.98284488920657609</v>
      </c>
    </row>
    <row r="8" spans="1:19" ht="15" customHeight="1">
      <c r="A8" s="284" t="s">
        <v>11</v>
      </c>
      <c r="B8" s="933" t="s">
        <v>8</v>
      </c>
      <c r="C8" s="933" t="s">
        <v>8</v>
      </c>
      <c r="D8" s="933" t="s">
        <v>8</v>
      </c>
      <c r="E8" s="933" t="s">
        <v>8</v>
      </c>
      <c r="F8" s="933">
        <v>47.586875891909528</v>
      </c>
      <c r="G8" s="933">
        <v>54.195913701377549</v>
      </c>
      <c r="H8" s="933">
        <v>68.300632407551305</v>
      </c>
      <c r="I8" s="933">
        <v>107.31820199743996</v>
      </c>
      <c r="J8" s="933">
        <v>141.42282690731145</v>
      </c>
      <c r="K8" s="933">
        <v>80.000640602313879</v>
      </c>
      <c r="L8" s="933">
        <v>127.69555117597299</v>
      </c>
      <c r="M8" s="933">
        <v>177.12997524974782</v>
      </c>
      <c r="N8" s="933">
        <v>188.27416856565549</v>
      </c>
      <c r="O8" s="933">
        <v>185.08928686094734</v>
      </c>
      <c r="P8" s="933">
        <v>359.8</v>
      </c>
      <c r="Q8" s="933">
        <v>239.3</v>
      </c>
    </row>
    <row r="9" spans="1:19" ht="15" customHeight="1">
      <c r="A9" s="284" t="s">
        <v>10</v>
      </c>
      <c r="B9" s="933" t="s">
        <v>8</v>
      </c>
      <c r="C9" s="933" t="s">
        <v>8</v>
      </c>
      <c r="D9" s="933" t="s">
        <v>8</v>
      </c>
      <c r="E9" s="933" t="s">
        <v>8</v>
      </c>
      <c r="F9" s="933" t="s">
        <v>8</v>
      </c>
      <c r="G9" s="933">
        <v>29.904007638454534</v>
      </c>
      <c r="H9" s="933">
        <v>30.794473452751987</v>
      </c>
      <c r="I9" s="933">
        <v>30.292640766851662</v>
      </c>
      <c r="J9" s="933">
        <v>26.363111711079593</v>
      </c>
      <c r="K9" s="933">
        <v>29.053746775150987</v>
      </c>
      <c r="L9" s="933">
        <v>30.60338935975566</v>
      </c>
      <c r="M9" s="933">
        <v>15.473443549381859</v>
      </c>
      <c r="N9" s="933">
        <v>17.375488252573476</v>
      </c>
      <c r="O9" s="933">
        <v>16.391836143746023</v>
      </c>
      <c r="P9" s="933">
        <v>18.514752842281698</v>
      </c>
      <c r="Q9" s="933">
        <v>20.7</v>
      </c>
    </row>
    <row r="10" spans="1:19" ht="15" customHeight="1">
      <c r="A10" s="284" t="s">
        <v>9</v>
      </c>
      <c r="B10" s="933">
        <v>223.46695043422278</v>
      </c>
      <c r="C10" s="933">
        <v>233.57667962651234</v>
      </c>
      <c r="D10" s="933">
        <v>274.74790515840198</v>
      </c>
      <c r="E10" s="933">
        <v>335.09206782409427</v>
      </c>
      <c r="F10" s="933">
        <v>372.88533011947391</v>
      </c>
      <c r="G10" s="933">
        <v>384.31902209321629</v>
      </c>
      <c r="H10" s="933">
        <v>363.53034100167793</v>
      </c>
      <c r="I10" s="933">
        <v>429.4875091486814</v>
      </c>
      <c r="J10" s="933">
        <v>445.87703959041283</v>
      </c>
      <c r="K10" s="933">
        <v>336.55698889943733</v>
      </c>
      <c r="L10" s="933">
        <v>374.34088215134466</v>
      </c>
      <c r="M10" s="933">
        <v>411.78927790405362</v>
      </c>
      <c r="N10" s="933">
        <v>384.90326153344057</v>
      </c>
      <c r="O10" s="933">
        <v>356.73828125</v>
      </c>
      <c r="P10" s="933">
        <v>364</v>
      </c>
      <c r="Q10" s="933">
        <v>338</v>
      </c>
    </row>
    <row r="11" spans="1:19" ht="15" customHeight="1">
      <c r="A11" s="284" t="s">
        <v>7</v>
      </c>
      <c r="B11" s="933">
        <v>97.607240000000019</v>
      </c>
      <c r="C11" s="933">
        <v>55.681244000000007</v>
      </c>
      <c r="D11" s="933">
        <v>101.68928700000001</v>
      </c>
      <c r="E11" s="933">
        <v>90.491278999999992</v>
      </c>
      <c r="F11" s="933">
        <v>80.028986959999997</v>
      </c>
      <c r="G11" s="933">
        <v>89.358976769999998</v>
      </c>
      <c r="H11" s="933">
        <v>104.32814585</v>
      </c>
      <c r="I11" s="933">
        <v>128.56449731000001</v>
      </c>
      <c r="J11" s="933">
        <v>157.88903776249998</v>
      </c>
      <c r="K11" s="933">
        <v>153.10034099728904</v>
      </c>
      <c r="L11" s="933">
        <v>84.631704330800005</v>
      </c>
      <c r="M11" s="933">
        <v>170.66695806489923</v>
      </c>
      <c r="N11" s="933">
        <v>327.53528971823869</v>
      </c>
      <c r="O11" s="933">
        <v>372.61642499943537</v>
      </c>
      <c r="P11" s="933">
        <v>432.49394607302003</v>
      </c>
      <c r="Q11" s="933">
        <v>436</v>
      </c>
    </row>
    <row r="12" spans="1:19" ht="15" customHeight="1">
      <c r="A12" s="284" t="s">
        <v>6</v>
      </c>
      <c r="B12" s="933" t="s">
        <v>8</v>
      </c>
      <c r="C12" s="933" t="s">
        <v>8</v>
      </c>
      <c r="D12" s="933" t="s">
        <v>8</v>
      </c>
      <c r="E12" s="933" t="s">
        <v>8</v>
      </c>
      <c r="F12" s="933" t="s">
        <v>8</v>
      </c>
      <c r="G12" s="933" t="s">
        <v>8</v>
      </c>
      <c r="H12" s="933">
        <v>100.14492753623188</v>
      </c>
      <c r="I12" s="933">
        <v>117.08333333333333</v>
      </c>
      <c r="J12" s="933" t="s">
        <v>8</v>
      </c>
      <c r="K12" s="933">
        <v>115.83333333333333</v>
      </c>
      <c r="L12" s="933">
        <v>131.43989431968296</v>
      </c>
      <c r="M12" s="933">
        <v>147.97202797202797</v>
      </c>
      <c r="N12" s="933">
        <v>131.09756097560978</v>
      </c>
      <c r="O12" s="933">
        <v>125.46777546777548</v>
      </c>
      <c r="P12" s="933">
        <v>119</v>
      </c>
      <c r="Q12" s="933">
        <v>113</v>
      </c>
    </row>
    <row r="13" spans="1:19" ht="15" customHeight="1">
      <c r="A13" s="284" t="s">
        <v>5</v>
      </c>
      <c r="B13" s="933">
        <v>123.84653084085976</v>
      </c>
      <c r="C13" s="933">
        <v>115.14892890671673</v>
      </c>
      <c r="D13" s="933">
        <v>115.17591968369076</v>
      </c>
      <c r="E13" s="933">
        <v>124.72182622701942</v>
      </c>
      <c r="F13" s="933">
        <v>118.21272727272726</v>
      </c>
      <c r="G13" s="933">
        <v>133.46545454545455</v>
      </c>
      <c r="H13" s="933">
        <v>160.6657149369122</v>
      </c>
      <c r="I13" s="933">
        <v>113.79717618817092</v>
      </c>
      <c r="J13" s="933">
        <v>140.10409480799345</v>
      </c>
      <c r="K13" s="933">
        <v>133.73660391798722</v>
      </c>
      <c r="L13" s="933">
        <v>130.98757489843226</v>
      </c>
      <c r="M13" s="933">
        <v>140.34589378804162</v>
      </c>
      <c r="N13" s="933">
        <v>133.84563096952331</v>
      </c>
      <c r="O13" s="933">
        <v>148.66</v>
      </c>
      <c r="P13" s="933">
        <v>192.86</v>
      </c>
      <c r="Q13" s="933">
        <v>208</v>
      </c>
    </row>
    <row r="14" spans="1:19" ht="15" customHeight="1">
      <c r="A14" s="284" t="s">
        <v>4</v>
      </c>
      <c r="B14" s="933">
        <v>1183</v>
      </c>
      <c r="C14" s="933">
        <v>1150</v>
      </c>
      <c r="D14" s="933">
        <v>1145</v>
      </c>
      <c r="E14" s="933">
        <v>1472</v>
      </c>
      <c r="F14" s="933">
        <v>1739</v>
      </c>
      <c r="G14" s="933">
        <v>2019</v>
      </c>
      <c r="H14" s="933">
        <v>2242</v>
      </c>
      <c r="I14" s="933">
        <v>2735</v>
      </c>
      <c r="J14" s="933">
        <v>2613</v>
      </c>
      <c r="K14" s="933">
        <v>2357</v>
      </c>
      <c r="L14" s="933">
        <v>3100</v>
      </c>
      <c r="M14" s="933">
        <v>3348</v>
      </c>
      <c r="N14" s="933">
        <v>3139</v>
      </c>
      <c r="O14" s="933">
        <v>3130</v>
      </c>
      <c r="P14" s="933">
        <v>3035</v>
      </c>
      <c r="Q14" s="933">
        <v>2463</v>
      </c>
    </row>
    <row r="15" spans="1:19" ht="15" customHeight="1">
      <c r="A15" s="284" t="s">
        <v>3</v>
      </c>
      <c r="B15" s="933" t="s">
        <v>8</v>
      </c>
      <c r="C15" s="933" t="s">
        <v>8</v>
      </c>
      <c r="D15" s="933" t="s">
        <v>8</v>
      </c>
      <c r="E15" s="933" t="s">
        <v>8</v>
      </c>
      <c r="F15" s="933">
        <v>11.3</v>
      </c>
      <c r="G15" s="933">
        <v>10.199999999999999</v>
      </c>
      <c r="H15" s="933">
        <v>10.1</v>
      </c>
      <c r="I15" s="933">
        <v>8.8000000000000007</v>
      </c>
      <c r="J15" s="933">
        <v>9.1</v>
      </c>
      <c r="K15" s="933">
        <v>7.5</v>
      </c>
      <c r="L15" s="933">
        <v>21.1</v>
      </c>
      <c r="M15" s="933">
        <v>53.7</v>
      </c>
      <c r="N15" s="933">
        <v>58.7</v>
      </c>
      <c r="O15" s="933">
        <v>41</v>
      </c>
      <c r="P15" s="933">
        <v>49.36</v>
      </c>
      <c r="Q15" s="933">
        <v>60.16</v>
      </c>
    </row>
    <row r="16" spans="1:19" ht="15" customHeight="1">
      <c r="A16" s="284" t="s">
        <v>79</v>
      </c>
      <c r="B16" s="933">
        <v>56.8</v>
      </c>
      <c r="C16" s="933">
        <v>105.94780180000001</v>
      </c>
      <c r="D16" s="933">
        <v>117.07141546718373</v>
      </c>
      <c r="E16" s="933">
        <v>138.87249100000002</v>
      </c>
      <c r="F16" s="933">
        <v>183.01428166666665</v>
      </c>
      <c r="G16" s="933">
        <v>222.90844661266433</v>
      </c>
      <c r="H16" s="933">
        <v>343.70737406582475</v>
      </c>
      <c r="I16" s="933">
        <v>331.09432250389807</v>
      </c>
      <c r="J16" s="933">
        <v>364.63260105747861</v>
      </c>
      <c r="K16" s="933">
        <v>334.39484746746194</v>
      </c>
      <c r="L16" s="933">
        <v>445.51951972015235</v>
      </c>
      <c r="M16" s="933">
        <v>548.83499999999992</v>
      </c>
      <c r="N16" s="933">
        <v>632.24678302151881</v>
      </c>
      <c r="O16" s="933">
        <v>801</v>
      </c>
      <c r="P16" s="933">
        <v>898</v>
      </c>
      <c r="Q16" s="933">
        <v>1016</v>
      </c>
    </row>
    <row r="17" spans="1:17">
      <c r="A17" s="284" t="s">
        <v>2</v>
      </c>
      <c r="B17" s="933">
        <v>4.6436062637333402</v>
      </c>
      <c r="C17" s="933">
        <v>5.5011898512915058</v>
      </c>
      <c r="D17" s="933">
        <v>6.0154632106714887</v>
      </c>
      <c r="E17" s="933">
        <v>6.6402804564223743</v>
      </c>
      <c r="F17" s="933">
        <v>11.300337748918391</v>
      </c>
      <c r="G17" s="933">
        <v>13.668044362123645</v>
      </c>
      <c r="H17" s="933">
        <v>24.001603571158039</v>
      </c>
      <c r="I17" s="933">
        <v>27.429183107646629</v>
      </c>
      <c r="J17" s="933">
        <v>30.097951646143084</v>
      </c>
      <c r="K17" s="933">
        <v>26.216655584401217</v>
      </c>
      <c r="L17" s="933">
        <v>44.745172767959083</v>
      </c>
      <c r="M17" s="933">
        <v>52.523174767818965</v>
      </c>
      <c r="N17" s="933">
        <v>57.059522231851865</v>
      </c>
      <c r="O17" s="933">
        <v>64.739629964549437</v>
      </c>
      <c r="P17" s="933">
        <v>61.118742536913011</v>
      </c>
      <c r="Q17" s="933">
        <v>44</v>
      </c>
    </row>
    <row r="18" spans="1:17">
      <c r="A18" s="284" t="s">
        <v>1</v>
      </c>
      <c r="B18" s="933" t="s">
        <v>8</v>
      </c>
      <c r="C18" s="933" t="s">
        <v>8</v>
      </c>
      <c r="D18" s="933" t="s">
        <v>8</v>
      </c>
      <c r="E18" s="933" t="s">
        <v>8</v>
      </c>
      <c r="F18" s="933" t="s">
        <v>8</v>
      </c>
      <c r="G18" s="933" t="s">
        <v>8</v>
      </c>
      <c r="H18" s="933" t="s">
        <v>8</v>
      </c>
      <c r="I18" s="933" t="s">
        <v>8</v>
      </c>
      <c r="J18" s="933" t="s">
        <v>8</v>
      </c>
      <c r="K18" s="933" t="s">
        <v>8</v>
      </c>
      <c r="L18" s="933" t="s">
        <v>8</v>
      </c>
      <c r="M18" s="933" t="s">
        <v>8</v>
      </c>
      <c r="N18" s="933" t="s">
        <v>8</v>
      </c>
      <c r="O18" s="933" t="s">
        <v>8</v>
      </c>
      <c r="P18" s="933" t="s">
        <v>8</v>
      </c>
      <c r="Q18" s="933" t="s">
        <v>8</v>
      </c>
    </row>
    <row r="20" spans="1:17">
      <c r="A20" s="920" t="s">
        <v>2111</v>
      </c>
    </row>
  </sheetData>
  <mergeCells count="1">
    <mergeCell ref="B2:Q2"/>
  </mergeCells>
  <hyperlinks>
    <hyperlink ref="S6" location="'Content Page'!A1" display="Back to Content Page"/>
  </hyperlinks>
  <pageMargins left="0.7" right="0.7" top="0.75" bottom="0.75" header="0.3" footer="0.3"/>
  <pageSetup orientation="landscape" r:id="rId1"/>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zoomScale="96" zoomScaleNormal="96" workbookViewId="0">
      <pane xSplit="1" ySplit="6" topLeftCell="C7" activePane="bottomRight" state="frozen"/>
      <selection activeCell="A9" sqref="A9"/>
      <selection pane="topRight" activeCell="A9" sqref="A9"/>
      <selection pane="bottomLeft" activeCell="A9" sqref="A9"/>
      <selection pane="bottomRight" activeCell="A9" sqref="A9"/>
    </sheetView>
  </sheetViews>
  <sheetFormatPr defaultColWidth="9.1796875" defaultRowHeight="14"/>
  <cols>
    <col min="1" max="1" width="38.7265625" style="289" customWidth="1"/>
    <col min="2" max="17" width="10.7265625" style="289" customWidth="1"/>
    <col min="18" max="16384" width="9.1796875" style="289"/>
  </cols>
  <sheetData>
    <row r="1" spans="1:19" ht="15" customHeight="1">
      <c r="A1" s="140" t="s">
        <v>2114</v>
      </c>
    </row>
    <row r="2" spans="1:19" ht="15" customHeight="1">
      <c r="A2" s="879"/>
      <c r="B2" s="1173" t="s">
        <v>2110</v>
      </c>
      <c r="C2" s="1171"/>
      <c r="D2" s="1171"/>
      <c r="E2" s="1171"/>
      <c r="F2" s="1171"/>
      <c r="G2" s="1171"/>
      <c r="H2" s="1171"/>
      <c r="I2" s="1171"/>
      <c r="J2" s="1171"/>
      <c r="K2" s="1171"/>
      <c r="L2" s="1171"/>
      <c r="M2" s="1171"/>
      <c r="N2" s="1171"/>
      <c r="O2" s="1171"/>
      <c r="P2" s="1171"/>
      <c r="Q2" s="1172"/>
    </row>
    <row r="3" spans="1:19" s="295" customFormat="1" ht="15" customHeight="1">
      <c r="A3" s="879" t="s">
        <v>16</v>
      </c>
      <c r="B3" s="4">
        <v>2000</v>
      </c>
      <c r="C3" s="4">
        <v>2001</v>
      </c>
      <c r="D3" s="4">
        <v>2002</v>
      </c>
      <c r="E3" s="4">
        <v>2003</v>
      </c>
      <c r="F3" s="4">
        <v>2004</v>
      </c>
      <c r="G3" s="4">
        <v>2005</v>
      </c>
      <c r="H3" s="4">
        <v>2006</v>
      </c>
      <c r="I3" s="4">
        <v>2007</v>
      </c>
      <c r="J3" s="4">
        <v>2008</v>
      </c>
      <c r="K3" s="4">
        <v>2009</v>
      </c>
      <c r="L3" s="4">
        <v>2010</v>
      </c>
      <c r="M3" s="4">
        <v>2011</v>
      </c>
      <c r="N3" s="4">
        <v>2012</v>
      </c>
      <c r="O3" s="4">
        <v>2013</v>
      </c>
      <c r="P3" s="4">
        <v>2014</v>
      </c>
      <c r="Q3" s="4">
        <v>2015</v>
      </c>
    </row>
    <row r="4" spans="1:19" ht="15" customHeight="1">
      <c r="A4" s="284" t="s">
        <v>15</v>
      </c>
      <c r="B4" s="933">
        <v>440</v>
      </c>
      <c r="C4" s="933">
        <v>454.71499999999997</v>
      </c>
      <c r="D4" s="933">
        <v>476.78932975999999</v>
      </c>
      <c r="E4" s="933">
        <v>758.62047200000006</v>
      </c>
      <c r="F4" s="933">
        <v>877.43697420000001</v>
      </c>
      <c r="G4" s="933">
        <v>1320.2276403000001</v>
      </c>
      <c r="H4" s="933">
        <v>1626.7299850600002</v>
      </c>
      <c r="I4" s="933">
        <v>2504.9687905800001</v>
      </c>
      <c r="J4" s="933">
        <v>3720.8858520099998</v>
      </c>
      <c r="K4" s="933">
        <v>4155.5167447800004</v>
      </c>
      <c r="L4" s="933">
        <v>3088.5282154400002</v>
      </c>
      <c r="M4" s="933">
        <v>3629.3828116399995</v>
      </c>
      <c r="N4" s="933">
        <v>4438.6105085240288</v>
      </c>
      <c r="O4" s="933">
        <v>4759.5785540743873</v>
      </c>
      <c r="P4" s="933">
        <v>5516.5060595069299</v>
      </c>
      <c r="Q4" s="933">
        <v>4058.0351146194016</v>
      </c>
    </row>
    <row r="5" spans="1:19" ht="15" customHeight="1">
      <c r="A5" s="284" t="s">
        <v>14</v>
      </c>
      <c r="B5" s="933" t="s">
        <v>8</v>
      </c>
      <c r="C5" s="933">
        <v>39.387500455445711</v>
      </c>
      <c r="D5" s="933">
        <v>42.250308286734395</v>
      </c>
      <c r="E5" s="933">
        <v>47.236851137993646</v>
      </c>
      <c r="F5" s="933">
        <v>63.095183124056376</v>
      </c>
      <c r="G5" s="933">
        <v>74.275696110622889</v>
      </c>
      <c r="H5" s="933">
        <v>70.049237999999988</v>
      </c>
      <c r="I5" s="933">
        <v>90.50832587304923</v>
      </c>
      <c r="J5" s="933">
        <v>79.321258355964403</v>
      </c>
      <c r="K5" s="933">
        <v>102.1769746908044</v>
      </c>
      <c r="L5" s="933">
        <v>116.32721288660295</v>
      </c>
      <c r="M5" s="933">
        <v>184.51778992101123</v>
      </c>
      <c r="N5" s="933">
        <v>139.81212273445232</v>
      </c>
      <c r="O5" s="933">
        <v>155.82239109605695</v>
      </c>
      <c r="P5" s="933">
        <v>64.318929733134439</v>
      </c>
      <c r="Q5" s="933">
        <v>23.995223817966131</v>
      </c>
      <c r="R5" s="980"/>
    </row>
    <row r="6" spans="1:19" ht="15" customHeight="1">
      <c r="A6" s="284" t="s">
        <v>268</v>
      </c>
      <c r="B6" s="933">
        <v>106</v>
      </c>
      <c r="C6" s="933">
        <v>73</v>
      </c>
      <c r="D6" s="933">
        <v>100</v>
      </c>
      <c r="E6" s="933">
        <v>146</v>
      </c>
      <c r="F6" s="933">
        <v>300</v>
      </c>
      <c r="G6" s="933">
        <v>331</v>
      </c>
      <c r="H6" s="933">
        <v>357</v>
      </c>
      <c r="I6" s="933">
        <v>735</v>
      </c>
      <c r="J6" s="933">
        <v>995</v>
      </c>
      <c r="K6" s="933">
        <v>800</v>
      </c>
      <c r="L6" s="933">
        <v>1513</v>
      </c>
      <c r="M6" s="933">
        <v>1413</v>
      </c>
      <c r="N6" s="933">
        <v>922</v>
      </c>
      <c r="O6" s="933">
        <v>1204</v>
      </c>
      <c r="P6" s="933">
        <v>1598</v>
      </c>
      <c r="Q6" s="933" t="s">
        <v>8</v>
      </c>
      <c r="S6" s="92" t="s">
        <v>13</v>
      </c>
    </row>
    <row r="7" spans="1:19" ht="15" customHeight="1">
      <c r="A7" s="284" t="s">
        <v>12</v>
      </c>
      <c r="B7" s="933" t="s">
        <v>8</v>
      </c>
      <c r="C7" s="933" t="s">
        <v>8</v>
      </c>
      <c r="D7" s="933" t="s">
        <v>8</v>
      </c>
      <c r="E7" s="933" t="s">
        <v>8</v>
      </c>
      <c r="F7" s="933" t="s">
        <v>8</v>
      </c>
      <c r="G7" s="933" t="s">
        <v>8</v>
      </c>
      <c r="H7" s="933">
        <v>35.949223071073</v>
      </c>
      <c r="I7" s="933">
        <v>46.668454821832576</v>
      </c>
      <c r="J7" s="933">
        <v>46.445926239419634</v>
      </c>
      <c r="K7" s="933">
        <v>46.032101719906954</v>
      </c>
      <c r="L7" s="933">
        <v>66.576270011149788</v>
      </c>
      <c r="M7" s="933">
        <v>73.372566445619654</v>
      </c>
      <c r="N7" s="933">
        <v>73.705919550507645</v>
      </c>
      <c r="O7" s="933">
        <v>61.227694106680666</v>
      </c>
      <c r="P7" s="933">
        <v>60.220629892339261</v>
      </c>
      <c r="Q7" s="933">
        <v>51.767797037245337</v>
      </c>
    </row>
    <row r="8" spans="1:19" ht="15" customHeight="1">
      <c r="A8" s="284" t="s">
        <v>11</v>
      </c>
      <c r="B8" s="933" t="s">
        <v>8</v>
      </c>
      <c r="C8" s="933" t="s">
        <v>8</v>
      </c>
      <c r="D8" s="933" t="s">
        <v>8</v>
      </c>
      <c r="E8" s="933" t="s">
        <v>8</v>
      </c>
      <c r="F8" s="933">
        <v>107.15460562377831</v>
      </c>
      <c r="G8" s="933">
        <v>102.83923938490925</v>
      </c>
      <c r="H8" s="933">
        <v>122.93420426424606</v>
      </c>
      <c r="I8" s="933">
        <v>170.21754713934507</v>
      </c>
      <c r="J8" s="933">
        <v>227.90422910756661</v>
      </c>
      <c r="K8" s="933">
        <v>199.24810122750702</v>
      </c>
      <c r="L8" s="933">
        <v>180.56532844741514</v>
      </c>
      <c r="M8" s="933">
        <v>209.82649667042571</v>
      </c>
      <c r="N8" s="933">
        <v>248.52105269971807</v>
      </c>
      <c r="O8" s="933">
        <v>285.94423217357848</v>
      </c>
      <c r="P8" s="933">
        <v>587.5</v>
      </c>
      <c r="Q8" s="933">
        <v>570.6</v>
      </c>
    </row>
    <row r="9" spans="1:19" ht="15" customHeight="1">
      <c r="A9" s="284" t="s">
        <v>10</v>
      </c>
      <c r="B9" s="933" t="s">
        <v>8</v>
      </c>
      <c r="C9" s="933" t="s">
        <v>8</v>
      </c>
      <c r="D9" s="933" t="s">
        <v>8</v>
      </c>
      <c r="E9" s="933" t="s">
        <v>8</v>
      </c>
      <c r="F9" s="933" t="s">
        <v>8</v>
      </c>
      <c r="G9" s="933">
        <v>43.39618345623569</v>
      </c>
      <c r="H9" s="933">
        <v>44.126761469013452</v>
      </c>
      <c r="I9" s="933">
        <v>37.548112429618747</v>
      </c>
      <c r="J9" s="933">
        <v>51.698170156980083</v>
      </c>
      <c r="K9" s="933">
        <v>75.966488319014317</v>
      </c>
      <c r="L9" s="933">
        <v>84.745856515800796</v>
      </c>
      <c r="M9" s="933">
        <v>90.154219461572623</v>
      </c>
      <c r="N9" s="933">
        <v>58.843229823791994</v>
      </c>
      <c r="O9" s="933">
        <v>56.612212874274491</v>
      </c>
      <c r="P9" s="933">
        <v>62.994871334885893</v>
      </c>
      <c r="Q9" s="933">
        <v>64.400000000000006</v>
      </c>
    </row>
    <row r="10" spans="1:19" ht="15" customHeight="1">
      <c r="A10" s="284" t="s">
        <v>9</v>
      </c>
      <c r="B10" s="933">
        <v>261.44795104501719</v>
      </c>
      <c r="C10" s="933">
        <v>258.97285976687306</v>
      </c>
      <c r="D10" s="933">
        <v>306.68835040094217</v>
      </c>
      <c r="E10" s="933">
        <v>400.24686774967756</v>
      </c>
      <c r="F10" s="933">
        <v>469.50677756704965</v>
      </c>
      <c r="G10" s="933">
        <v>523.04815392150158</v>
      </c>
      <c r="H10" s="933">
        <v>535.06166092083527</v>
      </c>
      <c r="I10" s="933">
        <v>600.38874467317339</v>
      </c>
      <c r="J10" s="933">
        <v>645.61365403231684</v>
      </c>
      <c r="K10" s="933">
        <v>510.40824093279315</v>
      </c>
      <c r="L10" s="933">
        <v>548.0155630071572</v>
      </c>
      <c r="M10" s="933">
        <v>608.5578137592388</v>
      </c>
      <c r="N10" s="933">
        <v>595.04107571029522</v>
      </c>
      <c r="O10" s="933">
        <v>585.90494791666674</v>
      </c>
      <c r="P10" s="933">
        <v>603</v>
      </c>
      <c r="Q10" s="933">
        <v>592</v>
      </c>
    </row>
    <row r="11" spans="1:19" ht="15" customHeight="1">
      <c r="A11" s="284" t="s">
        <v>7</v>
      </c>
      <c r="B11" s="933">
        <v>164.59186258479644</v>
      </c>
      <c r="C11" s="933">
        <v>153.81652</v>
      </c>
      <c r="D11" s="933">
        <v>179.523867</v>
      </c>
      <c r="E11" s="933">
        <v>190.50830360770885</v>
      </c>
      <c r="F11" s="933">
        <v>190.73142388997326</v>
      </c>
      <c r="G11" s="933">
        <v>229.96722102196713</v>
      </c>
      <c r="H11" s="933">
        <v>264.66081946552896</v>
      </c>
      <c r="I11" s="933">
        <v>294.72624976424783</v>
      </c>
      <c r="J11" s="933">
        <v>377.31306622997181</v>
      </c>
      <c r="K11" s="933">
        <v>363.1238781284984</v>
      </c>
      <c r="L11" s="933">
        <v>378.16520635286111</v>
      </c>
      <c r="M11" s="933">
        <v>566.61368510600835</v>
      </c>
      <c r="N11" s="933">
        <v>1017.1236642666217</v>
      </c>
      <c r="O11" s="933">
        <v>1028.2974112229708</v>
      </c>
      <c r="P11" s="933">
        <v>815.44679985708706</v>
      </c>
      <c r="Q11" s="933">
        <v>871</v>
      </c>
    </row>
    <row r="12" spans="1:19" ht="15" customHeight="1">
      <c r="A12" s="284" t="s">
        <v>6</v>
      </c>
      <c r="B12" s="933" t="s">
        <v>8</v>
      </c>
      <c r="C12" s="933" t="s">
        <v>8</v>
      </c>
      <c r="D12" s="933" t="s">
        <v>8</v>
      </c>
      <c r="E12" s="933" t="s">
        <v>8</v>
      </c>
      <c r="F12" s="933" t="s">
        <v>8</v>
      </c>
      <c r="G12" s="933" t="s">
        <v>8</v>
      </c>
      <c r="H12" s="933">
        <v>147.68115942028984</v>
      </c>
      <c r="I12" s="933">
        <v>235.55555555555554</v>
      </c>
      <c r="J12" s="933"/>
      <c r="K12" s="933">
        <v>195.23809523809524</v>
      </c>
      <c r="L12" s="933">
        <v>221.13606340819021</v>
      </c>
      <c r="M12" s="933">
        <v>257.20279720279717</v>
      </c>
      <c r="N12" s="933">
        <v>296.21951219512198</v>
      </c>
      <c r="O12" s="933">
        <v>369.33471933471935</v>
      </c>
      <c r="P12" s="933">
        <v>419</v>
      </c>
      <c r="Q12" s="933">
        <v>445</v>
      </c>
    </row>
    <row r="13" spans="1:19" ht="15" customHeight="1">
      <c r="A13" s="284" t="s">
        <v>5</v>
      </c>
      <c r="B13" s="933">
        <v>71.329552614996857</v>
      </c>
      <c r="C13" s="933">
        <v>75.577366220022185</v>
      </c>
      <c r="D13" s="933">
        <v>82.623034455113611</v>
      </c>
      <c r="E13" s="933">
        <v>83.535445170607076</v>
      </c>
      <c r="F13" s="933">
        <v>93.972727272727283</v>
      </c>
      <c r="G13" s="933">
        <v>107.84</v>
      </c>
      <c r="H13" s="933">
        <v>127.64183681935353</v>
      </c>
      <c r="I13" s="933">
        <v>102.38786507751043</v>
      </c>
      <c r="J13" s="933">
        <v>106.16970124767604</v>
      </c>
      <c r="K13" s="933">
        <v>108.21956351249479</v>
      </c>
      <c r="L13" s="933">
        <v>129.47200811073444</v>
      </c>
      <c r="M13" s="933">
        <v>129.38896139984325</v>
      </c>
      <c r="N13" s="933">
        <v>157.167815290497</v>
      </c>
      <c r="O13" s="933">
        <v>156.35</v>
      </c>
      <c r="P13" s="933">
        <v>174.76</v>
      </c>
      <c r="Q13" s="933">
        <v>170</v>
      </c>
    </row>
    <row r="14" spans="1:19" ht="15" customHeight="1">
      <c r="A14" s="284" t="s">
        <v>4</v>
      </c>
      <c r="B14" s="933">
        <v>2439</v>
      </c>
      <c r="C14" s="933">
        <v>2111</v>
      </c>
      <c r="D14" s="933">
        <v>2283</v>
      </c>
      <c r="E14" s="933">
        <v>3152</v>
      </c>
      <c r="F14" s="933">
        <v>4387</v>
      </c>
      <c r="G14" s="933">
        <v>5336</v>
      </c>
      <c r="H14" s="933">
        <v>6667</v>
      </c>
      <c r="I14" s="933">
        <v>7519</v>
      </c>
      <c r="J14" s="933">
        <v>7512</v>
      </c>
      <c r="K14" s="933">
        <v>5872</v>
      </c>
      <c r="L14" s="933">
        <v>7162</v>
      </c>
      <c r="M14" s="933">
        <v>8356</v>
      </c>
      <c r="N14" s="933">
        <v>8088</v>
      </c>
      <c r="O14" s="933">
        <v>7775</v>
      </c>
      <c r="P14" s="933">
        <v>7533</v>
      </c>
      <c r="Q14" s="933">
        <v>6423</v>
      </c>
    </row>
    <row r="15" spans="1:19" ht="15" customHeight="1">
      <c r="A15" s="284" t="s">
        <v>3</v>
      </c>
      <c r="B15" s="933" t="s">
        <v>8</v>
      </c>
      <c r="C15" s="933" t="s">
        <v>8</v>
      </c>
      <c r="D15" s="933" t="s">
        <v>8</v>
      </c>
      <c r="E15" s="933" t="s">
        <v>8</v>
      </c>
      <c r="F15" s="933">
        <v>54.9</v>
      </c>
      <c r="G15" s="933">
        <v>49.1</v>
      </c>
      <c r="H15" s="933">
        <v>44.7</v>
      </c>
      <c r="I15" s="933">
        <v>57.9</v>
      </c>
      <c r="J15" s="933">
        <v>185.4</v>
      </c>
      <c r="K15" s="933">
        <v>190.6</v>
      </c>
      <c r="L15" s="933">
        <v>80.900000000000006</v>
      </c>
      <c r="M15" s="933">
        <v>61.8</v>
      </c>
      <c r="N15" s="933">
        <v>63.4</v>
      </c>
      <c r="O15" s="933">
        <v>67.099999999999994</v>
      </c>
      <c r="P15" s="933">
        <v>46</v>
      </c>
      <c r="Q15" s="933">
        <v>69</v>
      </c>
    </row>
    <row r="16" spans="1:19" ht="15" customHeight="1">
      <c r="A16" s="284" t="s">
        <v>79</v>
      </c>
      <c r="B16" s="933">
        <v>205.70898861275603</v>
      </c>
      <c r="C16" s="933">
        <v>194.24009480755379</v>
      </c>
      <c r="D16" s="933">
        <v>176.93187</v>
      </c>
      <c r="E16" s="933">
        <v>214.66926486909938</v>
      </c>
      <c r="F16" s="933">
        <v>267.09844541476929</v>
      </c>
      <c r="G16" s="933">
        <v>319.5381095425613</v>
      </c>
      <c r="H16" s="933">
        <v>418.31758493499319</v>
      </c>
      <c r="I16" s="933">
        <v>485.03383680331586</v>
      </c>
      <c r="J16" s="933">
        <v>699.02985685790782</v>
      </c>
      <c r="K16" s="933">
        <v>604.85422860419999</v>
      </c>
      <c r="L16" s="933">
        <v>722.79667980991644</v>
      </c>
      <c r="M16" s="933">
        <v>973.69999999999993</v>
      </c>
      <c r="N16" s="933">
        <v>1039.0399102935125</v>
      </c>
      <c r="O16" s="933">
        <v>1130.6823214074122</v>
      </c>
      <c r="P16" s="933">
        <v>1155</v>
      </c>
      <c r="Q16" s="933">
        <v>1077</v>
      </c>
    </row>
    <row r="17" spans="1:17">
      <c r="A17" s="284" t="s">
        <v>2</v>
      </c>
      <c r="B17" s="933">
        <v>190.5770464</v>
      </c>
      <c r="C17" s="933">
        <v>212.29709300000002</v>
      </c>
      <c r="D17" s="933">
        <v>214.60842539999999</v>
      </c>
      <c r="E17" s="933">
        <v>218.1864052</v>
      </c>
      <c r="F17" s="933">
        <v>210.17459640000001</v>
      </c>
      <c r="G17" s="933">
        <v>247.00694659999999</v>
      </c>
      <c r="H17" s="933">
        <v>283.59414340000001</v>
      </c>
      <c r="I17" s="933">
        <v>367.50695439999998</v>
      </c>
      <c r="J17" s="933">
        <v>439.11388920000002</v>
      </c>
      <c r="K17" s="933">
        <v>345.15349037999999</v>
      </c>
      <c r="L17" s="933">
        <v>474.22272668262002</v>
      </c>
      <c r="M17" s="933">
        <v>665.84921392890999</v>
      </c>
      <c r="N17" s="933">
        <v>824.7481033718683</v>
      </c>
      <c r="O17" s="933">
        <v>937.16075886490648</v>
      </c>
      <c r="P17" s="933">
        <v>902.82142581740004</v>
      </c>
      <c r="Q17" s="933">
        <v>825</v>
      </c>
    </row>
    <row r="18" spans="1:17">
      <c r="A18" s="284" t="s">
        <v>1</v>
      </c>
      <c r="B18" s="933" t="s">
        <v>8</v>
      </c>
      <c r="C18" s="933" t="s">
        <v>8</v>
      </c>
      <c r="D18" s="933" t="s">
        <v>8</v>
      </c>
      <c r="E18" s="933" t="s">
        <v>8</v>
      </c>
      <c r="F18" s="933" t="s">
        <v>8</v>
      </c>
      <c r="G18" s="933" t="s">
        <v>8</v>
      </c>
      <c r="H18" s="933" t="s">
        <v>8</v>
      </c>
      <c r="I18" s="933" t="s">
        <v>8</v>
      </c>
      <c r="J18" s="933" t="s">
        <v>8</v>
      </c>
      <c r="K18" s="933" t="s">
        <v>8</v>
      </c>
      <c r="L18" s="933" t="s">
        <v>8</v>
      </c>
      <c r="M18" s="933" t="s">
        <v>8</v>
      </c>
      <c r="N18" s="933" t="s">
        <v>8</v>
      </c>
      <c r="O18" s="933" t="s">
        <v>8</v>
      </c>
      <c r="P18" s="933" t="s">
        <v>8</v>
      </c>
      <c r="Q18" s="933" t="s">
        <v>8</v>
      </c>
    </row>
    <row r="20" spans="1:17">
      <c r="A20" s="920" t="s">
        <v>2111</v>
      </c>
    </row>
  </sheetData>
  <mergeCells count="1">
    <mergeCell ref="B2:Q2"/>
  </mergeCells>
  <hyperlinks>
    <hyperlink ref="S6" location="'Content Page'!A1" display="Back to Content Page"/>
  </hyperlinks>
  <pageMargins left="0.7" right="0.7" top="0.75" bottom="0.75" header="0.3" footer="0.3"/>
  <pageSetup orientation="landscape" r:id="rId1"/>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zoomScale="93" zoomScaleNormal="93" workbookViewId="0">
      <pane xSplit="1" ySplit="7" topLeftCell="C8" activePane="bottomRight" state="frozen"/>
      <selection activeCell="A9" sqref="A9"/>
      <selection pane="topRight" activeCell="A9" sqref="A9"/>
      <selection pane="bottomLeft" activeCell="A9" sqref="A9"/>
      <selection pane="bottomRight" activeCell="A9" sqref="A9"/>
    </sheetView>
  </sheetViews>
  <sheetFormatPr defaultColWidth="9.1796875" defaultRowHeight="14"/>
  <cols>
    <col min="1" max="1" width="38.7265625" style="289" customWidth="1"/>
    <col min="2" max="17" width="10.7265625" style="289" customWidth="1"/>
    <col min="18" max="16384" width="9.1796875" style="289"/>
  </cols>
  <sheetData>
    <row r="1" spans="1:19" ht="15" customHeight="1">
      <c r="A1" s="140" t="s">
        <v>2115</v>
      </c>
    </row>
    <row r="2" spans="1:19" ht="15" customHeight="1">
      <c r="A2" s="879"/>
      <c r="B2" s="1173" t="s">
        <v>2110</v>
      </c>
      <c r="C2" s="1171"/>
      <c r="D2" s="1171"/>
      <c r="E2" s="1171"/>
      <c r="F2" s="1171"/>
      <c r="G2" s="1171"/>
      <c r="H2" s="1171"/>
      <c r="I2" s="1171"/>
      <c r="J2" s="1171"/>
      <c r="K2" s="1171"/>
      <c r="L2" s="1171"/>
      <c r="M2" s="1171"/>
      <c r="N2" s="1171"/>
      <c r="O2" s="1171"/>
      <c r="P2" s="1171"/>
      <c r="Q2" s="1172"/>
    </row>
    <row r="3" spans="1:19" s="295" customFormat="1" ht="15" customHeight="1">
      <c r="A3" s="879" t="s">
        <v>16</v>
      </c>
      <c r="B3" s="4">
        <v>2000</v>
      </c>
      <c r="C3" s="4">
        <v>2001</v>
      </c>
      <c r="D3" s="4">
        <v>2002</v>
      </c>
      <c r="E3" s="4">
        <v>2003</v>
      </c>
      <c r="F3" s="4">
        <v>2004</v>
      </c>
      <c r="G3" s="4">
        <v>2005</v>
      </c>
      <c r="H3" s="4">
        <v>2006</v>
      </c>
      <c r="I3" s="4">
        <v>2007</v>
      </c>
      <c r="J3" s="4">
        <v>2008</v>
      </c>
      <c r="K3" s="4">
        <v>2009</v>
      </c>
      <c r="L3" s="4">
        <v>2010</v>
      </c>
      <c r="M3" s="4">
        <v>2011</v>
      </c>
      <c r="N3" s="4">
        <v>2012</v>
      </c>
      <c r="O3" s="4">
        <v>2013</v>
      </c>
      <c r="P3" s="4">
        <v>2014</v>
      </c>
      <c r="Q3" s="4">
        <v>2015</v>
      </c>
    </row>
    <row r="4" spans="1:19" ht="15" customHeight="1">
      <c r="A4" s="284" t="s">
        <v>15</v>
      </c>
      <c r="B4" s="933" t="s">
        <v>8</v>
      </c>
      <c r="C4" s="933" t="s">
        <v>8</v>
      </c>
      <c r="D4" s="933">
        <v>36.947044999999996</v>
      </c>
      <c r="E4" s="933">
        <v>49.020337499999997</v>
      </c>
      <c r="F4" s="933">
        <v>65.789625000000001</v>
      </c>
      <c r="G4" s="933">
        <v>88.235669479999999</v>
      </c>
      <c r="H4" s="933">
        <v>74.902675439999996</v>
      </c>
      <c r="I4" s="933">
        <v>224.94682868000001</v>
      </c>
      <c r="J4" s="933">
        <v>284.92460136</v>
      </c>
      <c r="K4" s="933">
        <v>534.07498108000004</v>
      </c>
      <c r="L4" s="933">
        <v>719.06674808000002</v>
      </c>
      <c r="M4" s="933">
        <v>646.47086053999999</v>
      </c>
      <c r="N4" s="933">
        <v>706.46523025597912</v>
      </c>
      <c r="O4" s="933">
        <v>1233.7194998194284</v>
      </c>
      <c r="P4" s="933">
        <v>1589.0311619083516</v>
      </c>
      <c r="Q4" s="933">
        <v>1162.7144231106588</v>
      </c>
    </row>
    <row r="5" spans="1:19" ht="15" customHeight="1">
      <c r="A5" s="284" t="s">
        <v>14</v>
      </c>
      <c r="B5" s="933" t="s">
        <v>8</v>
      </c>
      <c r="C5" s="933">
        <v>231.16506817519226</v>
      </c>
      <c r="D5" s="933">
        <v>320.24433183867376</v>
      </c>
      <c r="E5" s="933">
        <v>458.49763010330543</v>
      </c>
      <c r="F5" s="933">
        <v>549.9571691936535</v>
      </c>
      <c r="G5" s="933">
        <v>566.76915708754325</v>
      </c>
      <c r="H5" s="933">
        <v>539.94515399999989</v>
      </c>
      <c r="I5" s="933">
        <v>546.07345342004703</v>
      </c>
      <c r="J5" s="933">
        <v>514.19337877291764</v>
      </c>
      <c r="K5" s="933">
        <v>666.29648438188156</v>
      </c>
      <c r="L5" s="933">
        <v>779.99242230583559</v>
      </c>
      <c r="M5" s="933">
        <v>864.82930548277261</v>
      </c>
      <c r="N5" s="933">
        <v>857.3369029083384</v>
      </c>
      <c r="O5" s="933">
        <v>885.98584793927978</v>
      </c>
      <c r="P5" s="933">
        <v>977.37911720784916</v>
      </c>
      <c r="Q5" s="933">
        <v>923.39313602691243</v>
      </c>
      <c r="R5" s="980"/>
    </row>
    <row r="6" spans="1:19" ht="15" customHeight="1">
      <c r="A6" s="284" t="s">
        <v>268</v>
      </c>
      <c r="B6" s="933">
        <v>1</v>
      </c>
      <c r="C6" s="933">
        <v>1</v>
      </c>
      <c r="D6" s="933">
        <v>1</v>
      </c>
      <c r="E6" s="933">
        <v>6</v>
      </c>
      <c r="F6" s="933">
        <v>3</v>
      </c>
      <c r="G6" s="933">
        <v>3</v>
      </c>
      <c r="H6" s="933">
        <v>3</v>
      </c>
      <c r="I6" s="933">
        <v>1</v>
      </c>
      <c r="J6" s="933">
        <v>1</v>
      </c>
      <c r="K6" s="933">
        <v>24</v>
      </c>
      <c r="L6" s="933">
        <v>11</v>
      </c>
      <c r="M6" s="933">
        <v>11</v>
      </c>
      <c r="N6" s="933">
        <v>83</v>
      </c>
      <c r="O6" s="933">
        <v>1</v>
      </c>
      <c r="P6" s="933">
        <v>1</v>
      </c>
      <c r="Q6" s="933" t="s">
        <v>8</v>
      </c>
      <c r="S6" s="92" t="s">
        <v>13</v>
      </c>
    </row>
    <row r="7" spans="1:19" ht="15" customHeight="1">
      <c r="A7" s="284" t="s">
        <v>12</v>
      </c>
      <c r="B7" s="933" t="s">
        <v>8</v>
      </c>
      <c r="C7" s="933" t="s">
        <v>8</v>
      </c>
      <c r="D7" s="933" t="s">
        <v>8</v>
      </c>
      <c r="E7" s="933" t="s">
        <v>8</v>
      </c>
      <c r="F7" s="933" t="s">
        <v>8</v>
      </c>
      <c r="G7" s="933" t="s">
        <v>8</v>
      </c>
      <c r="H7" s="933">
        <v>29.188348082595869</v>
      </c>
      <c r="I7" s="933">
        <v>32.731523378582196</v>
      </c>
      <c r="J7" s="933">
        <v>29.827085852478838</v>
      </c>
      <c r="K7" s="933">
        <v>29.695961995249405</v>
      </c>
      <c r="L7" s="933">
        <v>22.918032786885245</v>
      </c>
      <c r="M7" s="933">
        <v>23.904958677685947</v>
      </c>
      <c r="N7" s="933">
        <v>21.612667478684525</v>
      </c>
      <c r="O7" s="933">
        <v>17.300518134715023</v>
      </c>
      <c r="P7" s="933">
        <v>16.225183823529409</v>
      </c>
      <c r="Q7" s="933">
        <v>33.220872051465342</v>
      </c>
    </row>
    <row r="8" spans="1:19" ht="15" customHeight="1">
      <c r="A8" s="284" t="s">
        <v>11</v>
      </c>
      <c r="B8" s="933" t="s">
        <v>8</v>
      </c>
      <c r="C8" s="933" t="s">
        <v>8</v>
      </c>
      <c r="D8" s="933" t="s">
        <v>8</v>
      </c>
      <c r="E8" s="933" t="s">
        <v>8</v>
      </c>
      <c r="F8" s="933">
        <v>72.668057999906807</v>
      </c>
      <c r="G8" s="933">
        <v>84.003666237135192</v>
      </c>
      <c r="H8" s="933">
        <v>107.22548916924542</v>
      </c>
      <c r="I8" s="933">
        <v>114.82136982781299</v>
      </c>
      <c r="J8" s="933">
        <v>139.90127463512172</v>
      </c>
      <c r="K8" s="933">
        <v>107.07130351847115</v>
      </c>
      <c r="L8" s="933">
        <v>131.74833951143282</v>
      </c>
      <c r="M8" s="933">
        <v>190.96580488347138</v>
      </c>
      <c r="N8" s="933">
        <v>238.33029893860274</v>
      </c>
      <c r="O8" s="933">
        <v>248.24881352450092</v>
      </c>
      <c r="P8" s="933">
        <v>616.9</v>
      </c>
      <c r="Q8" s="933">
        <v>616.70000000000005</v>
      </c>
    </row>
    <row r="9" spans="1:19" ht="15" customHeight="1">
      <c r="A9" s="284" t="s">
        <v>10</v>
      </c>
      <c r="B9" s="933" t="s">
        <v>8</v>
      </c>
      <c r="C9" s="933" t="s">
        <v>8</v>
      </c>
      <c r="D9" s="933" t="s">
        <v>8</v>
      </c>
      <c r="E9" s="933" t="s">
        <v>8</v>
      </c>
      <c r="F9" s="933" t="s">
        <v>8</v>
      </c>
      <c r="G9" s="933">
        <v>29.254505306756762</v>
      </c>
      <c r="H9" s="933">
        <v>25.542238827696639</v>
      </c>
      <c r="I9" s="933">
        <v>28.894222184127255</v>
      </c>
      <c r="J9" s="933">
        <v>30.558067943347098</v>
      </c>
      <c r="K9" s="933">
        <v>33.025429023570268</v>
      </c>
      <c r="L9" s="933">
        <v>31.104777697962675</v>
      </c>
      <c r="M9" s="933">
        <v>30.904116414742401</v>
      </c>
      <c r="N9" s="933">
        <v>31.07030733085514</v>
      </c>
      <c r="O9" s="933">
        <v>28.3580546881538</v>
      </c>
      <c r="P9" s="933">
        <v>32.432462681984603</v>
      </c>
      <c r="Q9" s="933">
        <v>34.5</v>
      </c>
    </row>
    <row r="10" spans="1:19" ht="15" customHeight="1">
      <c r="A10" s="284" t="s">
        <v>9</v>
      </c>
      <c r="B10" s="933">
        <v>542.21021233042836</v>
      </c>
      <c r="C10" s="933">
        <v>619.25772943596371</v>
      </c>
      <c r="D10" s="933">
        <v>611.70792100864821</v>
      </c>
      <c r="E10" s="933">
        <v>695.80882318767817</v>
      </c>
      <c r="F10" s="933">
        <v>852.68336460322053</v>
      </c>
      <c r="G10" s="933">
        <v>871.4304996369118</v>
      </c>
      <c r="H10" s="933">
        <v>1007.3325775947424</v>
      </c>
      <c r="I10" s="933">
        <v>1298.7727812888554</v>
      </c>
      <c r="J10" s="933">
        <v>1447.7567406979654</v>
      </c>
      <c r="K10" s="933">
        <v>1117.4631260267549</v>
      </c>
      <c r="L10" s="933">
        <v>1281.5937689410505</v>
      </c>
      <c r="M10" s="933">
        <v>1487.937961785439</v>
      </c>
      <c r="N10" s="933">
        <v>1476.7091007248491</v>
      </c>
      <c r="O10" s="933">
        <v>1320.2799479166667</v>
      </c>
      <c r="P10" s="933">
        <v>1447</v>
      </c>
      <c r="Q10" s="933">
        <v>1433</v>
      </c>
    </row>
    <row r="11" spans="1:19" ht="15" customHeight="1">
      <c r="A11" s="284" t="s">
        <v>7</v>
      </c>
      <c r="B11" s="933">
        <v>74.074939666061525</v>
      </c>
      <c r="C11" s="933">
        <v>63.567529199999996</v>
      </c>
      <c r="D11" s="933">
        <v>62.851033999999991</v>
      </c>
      <c r="E11" s="933">
        <v>97.619482047390008</v>
      </c>
      <c r="F11" s="933">
        <v>95.275473790000007</v>
      </c>
      <c r="G11" s="933">
        <v>129.642332848</v>
      </c>
      <c r="H11" s="933">
        <v>149.68989143100384</v>
      </c>
      <c r="I11" s="933">
        <v>163.38670527000002</v>
      </c>
      <c r="J11" s="933">
        <v>189.954385665183</v>
      </c>
      <c r="K11" s="933">
        <v>195.56210888384794</v>
      </c>
      <c r="L11" s="933">
        <v>108.0991719628377</v>
      </c>
      <c r="M11" s="933">
        <v>138.20933721999998</v>
      </c>
      <c r="N11" s="933">
        <v>189.37418085000002</v>
      </c>
      <c r="O11" s="933">
        <v>198.70594282168747</v>
      </c>
      <c r="P11" s="933">
        <v>206.63088798191043</v>
      </c>
      <c r="Q11" s="933">
        <v>193</v>
      </c>
    </row>
    <row r="12" spans="1:19" ht="15" customHeight="1">
      <c r="A12" s="284" t="s">
        <v>6</v>
      </c>
      <c r="B12" s="933" t="s">
        <v>8</v>
      </c>
      <c r="C12" s="933" t="s">
        <v>8</v>
      </c>
      <c r="D12" s="933" t="s">
        <v>8</v>
      </c>
      <c r="E12" s="933" t="s">
        <v>8</v>
      </c>
      <c r="F12" s="933" t="s">
        <v>8</v>
      </c>
      <c r="G12" s="933" t="s">
        <v>8</v>
      </c>
      <c r="H12" s="933">
        <v>376.95652173913044</v>
      </c>
      <c r="I12" s="933">
        <v>424.72222222222223</v>
      </c>
      <c r="J12" s="933" t="s">
        <v>8</v>
      </c>
      <c r="K12" s="933">
        <v>401.66666666666663</v>
      </c>
      <c r="L12" s="933">
        <v>423.5138705416116</v>
      </c>
      <c r="M12" s="933">
        <v>524.61538461538464</v>
      </c>
      <c r="N12" s="933">
        <v>485.48780487804885</v>
      </c>
      <c r="O12" s="933">
        <v>410.08316008316012</v>
      </c>
      <c r="P12" s="933">
        <v>374</v>
      </c>
      <c r="Q12" s="933">
        <v>349</v>
      </c>
    </row>
    <row r="13" spans="1:19" ht="15" customHeight="1">
      <c r="A13" s="284" t="s">
        <v>5</v>
      </c>
      <c r="B13" s="933">
        <v>139.2512077294686</v>
      </c>
      <c r="C13" s="933">
        <v>146.14150379790047</v>
      </c>
      <c r="D13" s="933">
        <v>164.07995189767323</v>
      </c>
      <c r="E13" s="933">
        <v>171.11065854516505</v>
      </c>
      <c r="F13" s="933">
        <v>171.70727272727274</v>
      </c>
      <c r="G13" s="933">
        <v>192.1</v>
      </c>
      <c r="H13" s="933">
        <v>227.8241722192183</v>
      </c>
      <c r="I13" s="933">
        <v>408.75559754999995</v>
      </c>
      <c r="J13" s="933">
        <v>387.27760510999997</v>
      </c>
      <c r="K13" s="933">
        <v>321.84646823999998</v>
      </c>
      <c r="L13" s="933">
        <v>343.43025588</v>
      </c>
      <c r="M13" s="933">
        <v>364.36115242999995</v>
      </c>
      <c r="N13" s="933">
        <v>388.41583484999995</v>
      </c>
      <c r="O13" s="933">
        <v>430.17</v>
      </c>
      <c r="P13" s="933">
        <v>397.9</v>
      </c>
      <c r="Q13" s="933">
        <v>392</v>
      </c>
    </row>
    <row r="14" spans="1:19" ht="15" customHeight="1">
      <c r="A14" s="284" t="s">
        <v>4</v>
      </c>
      <c r="B14" s="933">
        <v>2677</v>
      </c>
      <c r="C14" s="933">
        <v>2566</v>
      </c>
      <c r="D14" s="933">
        <v>2916</v>
      </c>
      <c r="E14" s="933">
        <v>5663</v>
      </c>
      <c r="F14" s="933">
        <v>6482</v>
      </c>
      <c r="G14" s="933">
        <v>7505</v>
      </c>
      <c r="H14" s="933">
        <v>8125</v>
      </c>
      <c r="I14" s="933">
        <v>8743</v>
      </c>
      <c r="J14" s="933">
        <v>7934</v>
      </c>
      <c r="K14" s="933">
        <v>7575</v>
      </c>
      <c r="L14" s="933">
        <v>9069</v>
      </c>
      <c r="M14" s="933">
        <v>9557</v>
      </c>
      <c r="N14" s="933">
        <v>9994</v>
      </c>
      <c r="O14" s="933">
        <v>9242</v>
      </c>
      <c r="P14" s="933">
        <v>9355</v>
      </c>
      <c r="Q14" s="933">
        <v>8240</v>
      </c>
    </row>
    <row r="15" spans="1:19" ht="15" customHeight="1">
      <c r="A15" s="284" t="s">
        <v>3</v>
      </c>
      <c r="B15" s="933" t="s">
        <v>8</v>
      </c>
      <c r="C15" s="933" t="s">
        <v>8</v>
      </c>
      <c r="D15" s="933" t="s">
        <v>8</v>
      </c>
      <c r="E15" s="933" t="s">
        <v>8</v>
      </c>
      <c r="F15" s="933">
        <v>75.119</v>
      </c>
      <c r="G15" s="933">
        <v>76.840999999999994</v>
      </c>
      <c r="H15" s="933">
        <v>75.363</v>
      </c>
      <c r="I15" s="933">
        <v>31.623999999999999</v>
      </c>
      <c r="J15" s="933">
        <v>26.244</v>
      </c>
      <c r="K15" s="933">
        <v>39.954000000000001</v>
      </c>
      <c r="L15" s="933">
        <v>50.497</v>
      </c>
      <c r="M15" s="933">
        <v>21.116</v>
      </c>
      <c r="N15" s="933">
        <v>30.202000000000002</v>
      </c>
      <c r="O15" s="933">
        <v>13.378</v>
      </c>
      <c r="P15" s="933">
        <v>0</v>
      </c>
      <c r="Q15" s="933">
        <v>14</v>
      </c>
    </row>
    <row r="16" spans="1:19" ht="15" customHeight="1">
      <c r="A16" s="284" t="s">
        <v>79</v>
      </c>
      <c r="B16" s="933">
        <v>376.72</v>
      </c>
      <c r="C16" s="933">
        <v>615.07399999999996</v>
      </c>
      <c r="D16" s="933">
        <v>635.04099999999994</v>
      </c>
      <c r="E16" s="933">
        <v>646.54199999999992</v>
      </c>
      <c r="F16" s="933">
        <v>746.01700000000005</v>
      </c>
      <c r="G16" s="933">
        <v>823.58939299999997</v>
      </c>
      <c r="H16" s="933">
        <v>950.21570810067362</v>
      </c>
      <c r="I16" s="933">
        <v>1198.8</v>
      </c>
      <c r="J16" s="933">
        <v>1288.7</v>
      </c>
      <c r="K16" s="933">
        <v>1159.8</v>
      </c>
      <c r="L16" s="933">
        <v>1254.5</v>
      </c>
      <c r="M16" s="933">
        <v>1353.2000000000003</v>
      </c>
      <c r="N16" s="933">
        <v>1712.6999999999998</v>
      </c>
      <c r="O16" s="933">
        <v>1880.4048919739726</v>
      </c>
      <c r="P16" s="933">
        <v>2010</v>
      </c>
      <c r="Q16" s="933">
        <v>2231</v>
      </c>
    </row>
    <row r="17" spans="1:17">
      <c r="A17" s="284" t="s">
        <v>2</v>
      </c>
      <c r="B17" s="933">
        <v>305.56390799999997</v>
      </c>
      <c r="C17" s="933">
        <v>157.96530000000001</v>
      </c>
      <c r="D17" s="933">
        <v>216.81609999999998</v>
      </c>
      <c r="E17" s="933">
        <v>275.6669</v>
      </c>
      <c r="F17" s="933">
        <v>344.02</v>
      </c>
      <c r="G17" s="933">
        <v>446.79981599999996</v>
      </c>
      <c r="H17" s="933">
        <v>505.58248000000003</v>
      </c>
      <c r="I17" s="933">
        <v>599.47188400000005</v>
      </c>
      <c r="J17" s="933">
        <v>542.25234</v>
      </c>
      <c r="K17" s="933">
        <v>474.24526400000002</v>
      </c>
      <c r="L17" s="933">
        <v>491.70925761282103</v>
      </c>
      <c r="M17" s="933">
        <v>554.95951493337282</v>
      </c>
      <c r="N17" s="933">
        <v>518.04800370866576</v>
      </c>
      <c r="O17" s="933">
        <v>551.50842642413431</v>
      </c>
      <c r="P17" s="933">
        <v>641.54217703787435</v>
      </c>
      <c r="Q17" s="933">
        <v>660</v>
      </c>
    </row>
    <row r="18" spans="1:17">
      <c r="A18" s="284" t="s">
        <v>1</v>
      </c>
      <c r="B18" s="933" t="s">
        <v>8</v>
      </c>
      <c r="C18" s="933" t="s">
        <v>8</v>
      </c>
      <c r="D18" s="933" t="s">
        <v>8</v>
      </c>
      <c r="E18" s="933" t="s">
        <v>8</v>
      </c>
      <c r="F18" s="933" t="s">
        <v>8</v>
      </c>
      <c r="G18" s="933" t="s">
        <v>8</v>
      </c>
      <c r="H18" s="933" t="s">
        <v>8</v>
      </c>
      <c r="I18" s="933" t="s">
        <v>8</v>
      </c>
      <c r="J18" s="933" t="s">
        <v>8</v>
      </c>
      <c r="K18" s="933" t="s">
        <v>8</v>
      </c>
      <c r="L18" s="933" t="s">
        <v>8</v>
      </c>
      <c r="M18" s="933" t="s">
        <v>8</v>
      </c>
      <c r="N18" s="933" t="s">
        <v>8</v>
      </c>
      <c r="O18" s="933" t="s">
        <v>8</v>
      </c>
      <c r="P18" s="933" t="s">
        <v>8</v>
      </c>
      <c r="Q18" s="933" t="s">
        <v>8</v>
      </c>
    </row>
    <row r="20" spans="1:17">
      <c r="A20" s="920" t="s">
        <v>2111</v>
      </c>
    </row>
  </sheetData>
  <mergeCells count="1">
    <mergeCell ref="B2:Q2"/>
  </mergeCells>
  <hyperlinks>
    <hyperlink ref="S6" location="'Content Page'!A1" display="Back to Content Page"/>
  </hyperlinks>
  <pageMargins left="0.7" right="0.7" top="0.75" bottom="0.75" header="0.3" footer="0.3"/>
  <pageSetup orientation="landscape" r:id="rId1"/>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zoomScale="98" zoomScaleNormal="98" workbookViewId="0">
      <pane xSplit="1" ySplit="7" topLeftCell="C8" activePane="bottomRight" state="frozen"/>
      <selection activeCell="A9" sqref="A9"/>
      <selection pane="topRight" activeCell="A9" sqref="A9"/>
      <selection pane="bottomLeft" activeCell="A9" sqref="A9"/>
      <selection pane="bottomRight" activeCell="A9" sqref="A9"/>
    </sheetView>
  </sheetViews>
  <sheetFormatPr defaultColWidth="9.1796875" defaultRowHeight="14"/>
  <cols>
    <col min="1" max="1" width="38.7265625" style="289" customWidth="1"/>
    <col min="2" max="17" width="10.7265625" style="289" customWidth="1"/>
    <col min="18" max="16384" width="9.1796875" style="289"/>
  </cols>
  <sheetData>
    <row r="1" spans="1:19" ht="15" customHeight="1">
      <c r="A1" s="140" t="s">
        <v>2116</v>
      </c>
    </row>
    <row r="2" spans="1:19" ht="15" customHeight="1">
      <c r="A2" s="879"/>
      <c r="B2" s="1173" t="s">
        <v>2110</v>
      </c>
      <c r="C2" s="1171"/>
      <c r="D2" s="1171"/>
      <c r="E2" s="1171"/>
      <c r="F2" s="1171"/>
      <c r="G2" s="1171"/>
      <c r="H2" s="1171"/>
      <c r="I2" s="1171"/>
      <c r="J2" s="1171"/>
      <c r="K2" s="1171"/>
      <c r="L2" s="1171"/>
      <c r="M2" s="1171"/>
      <c r="N2" s="1171"/>
      <c r="O2" s="1171"/>
      <c r="P2" s="1171"/>
      <c r="Q2" s="1172"/>
    </row>
    <row r="3" spans="1:19" s="295" customFormat="1" ht="15" customHeight="1">
      <c r="A3" s="879" t="s">
        <v>16</v>
      </c>
      <c r="B3" s="4">
        <v>2000</v>
      </c>
      <c r="C3" s="4">
        <v>2001</v>
      </c>
      <c r="D3" s="4">
        <v>2002</v>
      </c>
      <c r="E3" s="4">
        <v>2003</v>
      </c>
      <c r="F3" s="4">
        <v>2004</v>
      </c>
      <c r="G3" s="4">
        <v>2005</v>
      </c>
      <c r="H3" s="4">
        <v>2006</v>
      </c>
      <c r="I3" s="4">
        <v>2007</v>
      </c>
      <c r="J3" s="4">
        <v>2008</v>
      </c>
      <c r="K3" s="4">
        <v>2009</v>
      </c>
      <c r="L3" s="4">
        <v>2010</v>
      </c>
      <c r="M3" s="4">
        <v>2011</v>
      </c>
      <c r="N3" s="4">
        <v>2012</v>
      </c>
      <c r="O3" s="4">
        <v>2013</v>
      </c>
      <c r="P3" s="4">
        <v>2014</v>
      </c>
      <c r="Q3" s="4">
        <v>2015</v>
      </c>
    </row>
    <row r="4" spans="1:19" ht="15" customHeight="1">
      <c r="A4" s="284" t="s">
        <v>15</v>
      </c>
      <c r="B4" s="933" t="s">
        <v>8</v>
      </c>
      <c r="C4" s="933" t="s">
        <v>8</v>
      </c>
      <c r="D4" s="933">
        <v>19.426620999999997</v>
      </c>
      <c r="E4" s="933">
        <v>12.100999999999999</v>
      </c>
      <c r="F4" s="933">
        <v>38.841587000000004</v>
      </c>
      <c r="G4" s="933">
        <v>74.035804519999999</v>
      </c>
      <c r="H4" s="933">
        <v>147.71726049</v>
      </c>
      <c r="I4" s="933">
        <v>211.93125283999998</v>
      </c>
      <c r="J4" s="933">
        <v>254.09929187</v>
      </c>
      <c r="K4" s="933">
        <v>132.51156940999999</v>
      </c>
      <c r="L4" s="933">
        <v>148.10113620000001</v>
      </c>
      <c r="M4" s="933">
        <v>180.39501106999998</v>
      </c>
      <c r="N4" s="933">
        <v>158.8585363192488</v>
      </c>
      <c r="O4" s="933">
        <v>166.3500896406706</v>
      </c>
      <c r="P4" s="933">
        <v>113.07142232516546</v>
      </c>
      <c r="Q4" s="933">
        <v>146.29284369910448</v>
      </c>
    </row>
    <row r="5" spans="1:19" ht="15" customHeight="1">
      <c r="A5" s="284" t="s">
        <v>14</v>
      </c>
      <c r="B5" s="933" t="s">
        <v>8</v>
      </c>
      <c r="C5" s="933">
        <v>205.24499691477453</v>
      </c>
      <c r="D5" s="933">
        <v>184.46446534647438</v>
      </c>
      <c r="E5" s="933">
        <v>230.43429978716827</v>
      </c>
      <c r="F5" s="933">
        <v>276.49136687794532</v>
      </c>
      <c r="G5" s="933">
        <v>284.94391417830235</v>
      </c>
      <c r="H5" s="933">
        <v>277.92046799999997</v>
      </c>
      <c r="I5" s="933">
        <v>281.08431870872874</v>
      </c>
      <c r="J5" s="933">
        <v>230.44114037564566</v>
      </c>
      <c r="K5" s="933">
        <v>232.7983922911169</v>
      </c>
      <c r="L5" s="933">
        <v>297.81708426762805</v>
      </c>
      <c r="M5" s="933">
        <v>316.60456107174929</v>
      </c>
      <c r="N5" s="933">
        <v>297.39472516934256</v>
      </c>
      <c r="O5" s="933">
        <v>262.19177192008948</v>
      </c>
      <c r="P5" s="933">
        <v>275.87421566275611</v>
      </c>
      <c r="Q5" s="933">
        <v>265.39744375857259</v>
      </c>
      <c r="R5" s="980"/>
    </row>
    <row r="6" spans="1:19" ht="15" customHeight="1">
      <c r="A6" s="284" t="s">
        <v>268</v>
      </c>
      <c r="B6" s="933">
        <v>38</v>
      </c>
      <c r="C6" s="933">
        <v>78</v>
      </c>
      <c r="D6" s="933">
        <v>40</v>
      </c>
      <c r="E6" s="933">
        <v>52</v>
      </c>
      <c r="F6" s="933">
        <v>49</v>
      </c>
      <c r="G6" s="933">
        <v>54</v>
      </c>
      <c r="H6" s="933">
        <v>93</v>
      </c>
      <c r="I6" s="933">
        <v>109</v>
      </c>
      <c r="J6" s="933">
        <v>127</v>
      </c>
      <c r="K6" s="933">
        <v>121</v>
      </c>
      <c r="L6" s="933">
        <v>150</v>
      </c>
      <c r="M6" s="933">
        <v>298</v>
      </c>
      <c r="N6" s="933">
        <v>108</v>
      </c>
      <c r="O6" s="933">
        <v>50</v>
      </c>
      <c r="P6" s="933">
        <v>283</v>
      </c>
      <c r="Q6" s="933" t="s">
        <v>8</v>
      </c>
      <c r="S6" s="92" t="s">
        <v>13</v>
      </c>
    </row>
    <row r="7" spans="1:19" ht="15" customHeight="1">
      <c r="A7" s="284" t="s">
        <v>12</v>
      </c>
      <c r="B7" s="933" t="s">
        <v>8</v>
      </c>
      <c r="C7" s="933" t="s">
        <v>8</v>
      </c>
      <c r="D7" s="933" t="s">
        <v>8</v>
      </c>
      <c r="E7" s="933" t="s">
        <v>8</v>
      </c>
      <c r="F7" s="933" t="s">
        <v>8</v>
      </c>
      <c r="G7" s="933" t="s">
        <v>8</v>
      </c>
      <c r="H7" s="933">
        <v>257.8994369153059</v>
      </c>
      <c r="I7" s="933">
        <v>284.56809359858153</v>
      </c>
      <c r="J7" s="933">
        <v>239.97885894686414</v>
      </c>
      <c r="K7" s="933">
        <v>237.08729433049291</v>
      </c>
      <c r="L7" s="933">
        <v>269.91379420302599</v>
      </c>
      <c r="M7" s="933">
        <v>289.20704074725023</v>
      </c>
      <c r="N7" s="933">
        <v>244.91172351337411</v>
      </c>
      <c r="O7" s="933">
        <v>206.1256815387105</v>
      </c>
      <c r="P7" s="933">
        <v>169.65103941409291</v>
      </c>
      <c r="Q7" s="933">
        <v>157.79199428162971</v>
      </c>
    </row>
    <row r="8" spans="1:19" ht="15" customHeight="1">
      <c r="A8" s="284" t="s">
        <v>11</v>
      </c>
      <c r="B8" s="933" t="s">
        <v>8</v>
      </c>
      <c r="C8" s="933" t="s">
        <v>8</v>
      </c>
      <c r="D8" s="933" t="s">
        <v>8</v>
      </c>
      <c r="E8" s="933" t="s">
        <v>8</v>
      </c>
      <c r="F8" s="933">
        <v>41.390837264141901</v>
      </c>
      <c r="G8" s="933">
        <v>33.886211825441137</v>
      </c>
      <c r="H8" s="933">
        <v>39.063652553497832</v>
      </c>
      <c r="I8" s="933">
        <v>41.259197361627834</v>
      </c>
      <c r="J8" s="933">
        <v>56.426339535833314</v>
      </c>
      <c r="K8" s="933">
        <v>46.867722832486798</v>
      </c>
      <c r="L8" s="933">
        <v>44.91375274862159</v>
      </c>
      <c r="M8" s="933">
        <v>60.197096945821968</v>
      </c>
      <c r="N8" s="933">
        <v>46.154690470418778</v>
      </c>
      <c r="O8" s="933">
        <v>57.812128316128749</v>
      </c>
      <c r="P8" s="933">
        <v>145.5</v>
      </c>
      <c r="Q8" s="933">
        <v>142</v>
      </c>
    </row>
    <row r="9" spans="1:19" ht="15" customHeight="1">
      <c r="A9" s="284" t="s">
        <v>10</v>
      </c>
      <c r="B9" s="933" t="s">
        <v>8</v>
      </c>
      <c r="C9" s="933" t="s">
        <v>8</v>
      </c>
      <c r="D9" s="933" t="s">
        <v>8</v>
      </c>
      <c r="E9" s="933" t="s">
        <v>8</v>
      </c>
      <c r="F9" s="933" t="s">
        <v>8</v>
      </c>
      <c r="G9" s="933">
        <v>53.921996815878401</v>
      </c>
      <c r="H9" s="933">
        <v>54.688946058116528</v>
      </c>
      <c r="I9" s="933">
        <v>57.001467587028813</v>
      </c>
      <c r="J9" s="933">
        <v>60.649207882594979</v>
      </c>
      <c r="K9" s="933">
        <v>63.280397487602947</v>
      </c>
      <c r="L9" s="933">
        <v>61.317422568020611</v>
      </c>
      <c r="M9" s="933">
        <v>61.119279021720978</v>
      </c>
      <c r="N9" s="933">
        <v>64.863090971720936</v>
      </c>
      <c r="O9" s="933">
        <v>60.6728066946458</v>
      </c>
      <c r="P9" s="933">
        <v>74.14479402309594</v>
      </c>
      <c r="Q9" s="933">
        <v>86.1</v>
      </c>
    </row>
    <row r="10" spans="1:19" ht="15" customHeight="1">
      <c r="A10" s="284" t="s">
        <v>9</v>
      </c>
      <c r="B10" s="933">
        <v>181.40975417111642</v>
      </c>
      <c r="C10" s="933">
        <v>196.65847413388056</v>
      </c>
      <c r="D10" s="933">
        <v>204.09176871278282</v>
      </c>
      <c r="E10" s="933">
        <v>216.32253704665595</v>
      </c>
      <c r="F10" s="933">
        <v>254.84497693361351</v>
      </c>
      <c r="G10" s="933">
        <v>274.94947681510092</v>
      </c>
      <c r="H10" s="933">
        <v>328.46087460158549</v>
      </c>
      <c r="I10" s="933">
        <v>355.36859452636719</v>
      </c>
      <c r="J10" s="933">
        <v>451.04082473338855</v>
      </c>
      <c r="K10" s="933">
        <v>353.99533706845932</v>
      </c>
      <c r="L10" s="933">
        <v>397.40222933810861</v>
      </c>
      <c r="M10" s="933">
        <v>399.98107580546844</v>
      </c>
      <c r="N10" s="933">
        <v>365.90267691032358</v>
      </c>
      <c r="O10" s="933">
        <v>437.63020833333337</v>
      </c>
      <c r="P10" s="933">
        <v>480.89777178994899</v>
      </c>
      <c r="Q10" s="933">
        <v>553</v>
      </c>
    </row>
    <row r="11" spans="1:19" ht="15" customHeight="1">
      <c r="A11" s="284" t="s">
        <v>7</v>
      </c>
      <c r="B11" s="933">
        <v>107.66471800000002</v>
      </c>
      <c r="C11" s="933">
        <v>114.31617750000001</v>
      </c>
      <c r="D11" s="933">
        <v>113.00123000000001</v>
      </c>
      <c r="E11" s="933">
        <v>139.79653687767694</v>
      </c>
      <c r="F11" s="933">
        <v>134.15668622999999</v>
      </c>
      <c r="G11" s="933">
        <v>176.01982796749999</v>
      </c>
      <c r="H11" s="933">
        <v>179.47039975080003</v>
      </c>
      <c r="I11" s="933">
        <v>180.03410637591998</v>
      </c>
      <c r="J11" s="933">
        <v>208.29484380916355</v>
      </c>
      <c r="K11" s="933">
        <v>211.79981797549999</v>
      </c>
      <c r="L11" s="933">
        <v>216.31176989769949</v>
      </c>
      <c r="M11" s="933">
        <v>230.16629238799999</v>
      </c>
      <c r="N11" s="933">
        <v>186.47439772713358</v>
      </c>
      <c r="O11" s="933">
        <v>241.20026543431439</v>
      </c>
      <c r="P11" s="933">
        <v>252.75136277998919</v>
      </c>
      <c r="Q11" s="933">
        <v>223</v>
      </c>
    </row>
    <row r="12" spans="1:19" ht="15" customHeight="1">
      <c r="A12" s="284" t="s">
        <v>6</v>
      </c>
      <c r="B12" s="933" t="s">
        <v>8</v>
      </c>
      <c r="C12" s="933" t="s">
        <v>8</v>
      </c>
      <c r="D12" s="933" t="s">
        <v>8</v>
      </c>
      <c r="E12" s="933" t="s">
        <v>8</v>
      </c>
      <c r="F12" s="933" t="s">
        <v>8</v>
      </c>
      <c r="G12" s="933" t="s">
        <v>8</v>
      </c>
      <c r="H12" s="933">
        <v>116.81159420289855</v>
      </c>
      <c r="I12" s="933">
        <v>129.30555555555554</v>
      </c>
      <c r="J12" s="933"/>
      <c r="K12" s="933">
        <v>119.88095238095238</v>
      </c>
      <c r="L12" s="933">
        <v>140.15852047556143</v>
      </c>
      <c r="M12" s="933">
        <v>209.93006993006992</v>
      </c>
      <c r="N12" s="933">
        <v>153.53658536585368</v>
      </c>
      <c r="O12" s="933">
        <v>128.27442827442829</v>
      </c>
      <c r="P12" s="933">
        <v>137</v>
      </c>
      <c r="Q12" s="933">
        <v>136</v>
      </c>
    </row>
    <row r="13" spans="1:19" ht="15" customHeight="1">
      <c r="A13" s="284" t="s">
        <v>5</v>
      </c>
      <c r="B13" s="933">
        <v>23.928796471329555</v>
      </c>
      <c r="C13" s="933">
        <v>22.673039173849961</v>
      </c>
      <c r="D13" s="933">
        <v>32.766065994934685</v>
      </c>
      <c r="E13" s="933">
        <v>36.291263214411345</v>
      </c>
      <c r="F13" s="933">
        <v>33.523636363636363</v>
      </c>
      <c r="G13" s="933">
        <v>38.672727272727272</v>
      </c>
      <c r="H13" s="933">
        <v>35.935618056926423</v>
      </c>
      <c r="I13" s="933">
        <v>42.842470516311181</v>
      </c>
      <c r="J13" s="933">
        <v>39.045400111677743</v>
      </c>
      <c r="K13" s="933">
        <v>34.573400150662735</v>
      </c>
      <c r="L13" s="933">
        <v>38.439668117610587</v>
      </c>
      <c r="M13" s="933">
        <v>39.8426966214749</v>
      </c>
      <c r="N13" s="933">
        <v>34.598943761020294</v>
      </c>
      <c r="O13" s="933">
        <v>37.159999999999997</v>
      </c>
      <c r="P13" s="933">
        <v>37.270000000000003</v>
      </c>
      <c r="Q13" s="933">
        <v>30</v>
      </c>
    </row>
    <row r="14" spans="1:19" ht="15" customHeight="1">
      <c r="A14" s="284" t="s">
        <v>4</v>
      </c>
      <c r="B14" s="933">
        <v>2088</v>
      </c>
      <c r="C14" s="933">
        <v>1859</v>
      </c>
      <c r="D14" s="933">
        <v>1808</v>
      </c>
      <c r="E14" s="933">
        <v>2846</v>
      </c>
      <c r="F14" s="933">
        <v>3149</v>
      </c>
      <c r="G14" s="933">
        <v>3374</v>
      </c>
      <c r="H14" s="933">
        <v>3379</v>
      </c>
      <c r="I14" s="933">
        <v>3912</v>
      </c>
      <c r="J14" s="933">
        <v>4349</v>
      </c>
      <c r="K14" s="933">
        <v>4097</v>
      </c>
      <c r="L14" s="933">
        <v>5576</v>
      </c>
      <c r="M14" s="933">
        <v>5243</v>
      </c>
      <c r="N14" s="933">
        <v>4067</v>
      </c>
      <c r="O14" s="933">
        <v>3427</v>
      </c>
      <c r="P14" s="933">
        <v>3167</v>
      </c>
      <c r="Q14" s="933">
        <v>2988</v>
      </c>
    </row>
    <row r="15" spans="1:19" ht="15" customHeight="1">
      <c r="A15" s="284" t="s">
        <v>3</v>
      </c>
      <c r="B15" s="933" t="s">
        <v>8</v>
      </c>
      <c r="C15" s="933" t="s">
        <v>8</v>
      </c>
      <c r="D15" s="933" t="s">
        <v>8</v>
      </c>
      <c r="E15" s="933" t="s">
        <v>8</v>
      </c>
      <c r="F15" s="933">
        <v>48.253</v>
      </c>
      <c r="G15" s="933">
        <v>49.168999999999997</v>
      </c>
      <c r="H15" s="933">
        <v>48.787999999999997</v>
      </c>
      <c r="I15" s="933">
        <v>52.463999999999999</v>
      </c>
      <c r="J15" s="933">
        <v>46.158000000000001</v>
      </c>
      <c r="K15" s="933">
        <v>71.840999999999994</v>
      </c>
      <c r="L15" s="933">
        <v>61.28</v>
      </c>
      <c r="M15" s="933">
        <v>68.754999999999995</v>
      </c>
      <c r="N15" s="933">
        <v>71.545000000000002</v>
      </c>
      <c r="O15" s="933">
        <v>75.789000000000001</v>
      </c>
      <c r="P15" s="933">
        <v>0</v>
      </c>
      <c r="Q15" s="933">
        <v>76</v>
      </c>
    </row>
    <row r="16" spans="1:19" ht="15" customHeight="1">
      <c r="A16" s="284" t="s">
        <v>79</v>
      </c>
      <c r="B16" s="933">
        <v>337.28999999999996</v>
      </c>
      <c r="C16" s="933">
        <v>327.33999999999997</v>
      </c>
      <c r="D16" s="933">
        <v>337.46296296296293</v>
      </c>
      <c r="E16" s="933">
        <v>353.21999999999997</v>
      </c>
      <c r="F16" s="933">
        <v>445.28344503703704</v>
      </c>
      <c r="G16" s="933">
        <v>553.76743333333332</v>
      </c>
      <c r="H16" s="933">
        <v>534.46740311111114</v>
      </c>
      <c r="I16" s="933">
        <v>595.29852125322509</v>
      </c>
      <c r="J16" s="933">
        <v>720.70058297611104</v>
      </c>
      <c r="K16" s="933">
        <v>766.20279392016812</v>
      </c>
      <c r="L16" s="933">
        <v>830.42174890587808</v>
      </c>
      <c r="M16" s="933">
        <v>898.60000000000014</v>
      </c>
      <c r="N16" s="933">
        <v>967.02308128153288</v>
      </c>
      <c r="O16" s="933">
        <v>1033.9249265939191</v>
      </c>
      <c r="P16" s="933">
        <v>1102</v>
      </c>
      <c r="Q16" s="933">
        <v>1220</v>
      </c>
    </row>
    <row r="17" spans="1:17">
      <c r="A17" s="284" t="s">
        <v>2</v>
      </c>
      <c r="B17" s="933">
        <v>43.6</v>
      </c>
      <c r="C17" s="933">
        <v>43.6</v>
      </c>
      <c r="D17" s="933">
        <v>47.1</v>
      </c>
      <c r="E17" s="933">
        <v>61.539692957841069</v>
      </c>
      <c r="F17" s="933">
        <v>60.487737104294517</v>
      </c>
      <c r="G17" s="933">
        <v>56.629279856241624</v>
      </c>
      <c r="H17" s="933">
        <v>63.308565817916737</v>
      </c>
      <c r="I17" s="933">
        <v>72.716103969696078</v>
      </c>
      <c r="J17" s="933">
        <v>117.64988302149973</v>
      </c>
      <c r="K17" s="933">
        <v>95.811742384490856</v>
      </c>
      <c r="L17" s="933">
        <v>104.50897613856381</v>
      </c>
      <c r="M17" s="933">
        <v>110.93918716791674</v>
      </c>
      <c r="N17" s="933">
        <v>164.99891744579924</v>
      </c>
      <c r="O17" s="933">
        <v>209.6560690285194</v>
      </c>
      <c r="P17" s="933">
        <v>222.23545521225998</v>
      </c>
      <c r="Q17" s="933">
        <v>235</v>
      </c>
    </row>
    <row r="18" spans="1:17">
      <c r="A18" s="284" t="s">
        <v>1</v>
      </c>
      <c r="B18" s="933" t="s">
        <v>8</v>
      </c>
      <c r="C18" s="933" t="s">
        <v>8</v>
      </c>
      <c r="D18" s="933" t="s">
        <v>8</v>
      </c>
      <c r="E18" s="933" t="s">
        <v>8</v>
      </c>
      <c r="F18" s="933" t="s">
        <v>8</v>
      </c>
      <c r="G18" s="933" t="s">
        <v>8</v>
      </c>
      <c r="H18" s="933" t="s">
        <v>8</v>
      </c>
      <c r="I18" s="933" t="s">
        <v>8</v>
      </c>
      <c r="J18" s="933" t="s">
        <v>8</v>
      </c>
      <c r="K18" s="933" t="s">
        <v>8</v>
      </c>
      <c r="L18" s="933" t="s">
        <v>8</v>
      </c>
      <c r="M18" s="933" t="s">
        <v>8</v>
      </c>
      <c r="N18" s="933" t="s">
        <v>8</v>
      </c>
      <c r="O18" s="933" t="s">
        <v>8</v>
      </c>
      <c r="P18" s="933" t="s">
        <v>8</v>
      </c>
      <c r="Q18" s="933" t="s">
        <v>8</v>
      </c>
    </row>
    <row r="20" spans="1:17">
      <c r="A20" s="920" t="s">
        <v>2111</v>
      </c>
    </row>
  </sheetData>
  <mergeCells count="1">
    <mergeCell ref="B2:Q2"/>
  </mergeCells>
  <hyperlinks>
    <hyperlink ref="S6" location="'Content Page'!A1" display="Back to Content Page"/>
  </hyperlinks>
  <pageMargins left="0.7" right="0.7" top="0.75" bottom="0.75" header="0.3" footer="0.3"/>
  <pageSetup orientation="landscape" r:id="rId1"/>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zoomScale="96" zoomScaleNormal="96" workbookViewId="0">
      <pane xSplit="1" ySplit="7" topLeftCell="C8" activePane="bottomRight" state="frozen"/>
      <selection activeCell="A9" sqref="A9"/>
      <selection pane="topRight" activeCell="A9" sqref="A9"/>
      <selection pane="bottomLeft" activeCell="A9" sqref="A9"/>
      <selection pane="bottomRight" activeCell="A9" sqref="A9"/>
    </sheetView>
  </sheetViews>
  <sheetFormatPr defaultColWidth="9.1796875" defaultRowHeight="14"/>
  <cols>
    <col min="1" max="1" width="38.7265625" style="289" customWidth="1"/>
    <col min="2" max="17" width="10.7265625" style="289" customWidth="1"/>
    <col min="18" max="16384" width="9.1796875" style="289"/>
  </cols>
  <sheetData>
    <row r="1" spans="1:19" ht="15" customHeight="1">
      <c r="A1" s="140" t="s">
        <v>2117</v>
      </c>
    </row>
    <row r="2" spans="1:19" ht="15" customHeight="1">
      <c r="A2" s="879"/>
      <c r="B2" s="1173" t="s">
        <v>2110</v>
      </c>
      <c r="C2" s="1171"/>
      <c r="D2" s="1171"/>
      <c r="E2" s="1171"/>
      <c r="F2" s="1171"/>
      <c r="G2" s="1171"/>
      <c r="H2" s="1171"/>
      <c r="I2" s="1171"/>
      <c r="J2" s="1171"/>
      <c r="K2" s="1171"/>
      <c r="L2" s="1171"/>
      <c r="M2" s="1171"/>
      <c r="N2" s="1171"/>
      <c r="O2" s="1171"/>
      <c r="P2" s="1171"/>
      <c r="Q2" s="1172"/>
    </row>
    <row r="3" spans="1:19" s="295" customFormat="1" ht="15" customHeight="1">
      <c r="A3" s="879" t="s">
        <v>16</v>
      </c>
      <c r="B3" s="4">
        <v>2000</v>
      </c>
      <c r="C3" s="4">
        <v>2001</v>
      </c>
      <c r="D3" s="4">
        <v>2002</v>
      </c>
      <c r="E3" s="4">
        <v>2003</v>
      </c>
      <c r="F3" s="4">
        <v>2004</v>
      </c>
      <c r="G3" s="4">
        <v>2005</v>
      </c>
      <c r="H3" s="4">
        <v>2006</v>
      </c>
      <c r="I3" s="4">
        <v>2007</v>
      </c>
      <c r="J3" s="4">
        <v>2008</v>
      </c>
      <c r="K3" s="4">
        <v>2009</v>
      </c>
      <c r="L3" s="4">
        <v>2010</v>
      </c>
      <c r="M3" s="4">
        <v>2011</v>
      </c>
      <c r="N3" s="4">
        <v>2012</v>
      </c>
      <c r="O3" s="4">
        <v>2013</v>
      </c>
      <c r="P3" s="4">
        <v>2014</v>
      </c>
      <c r="Q3" s="4">
        <v>2015</v>
      </c>
    </row>
    <row r="4" spans="1:19" ht="15" customHeight="1">
      <c r="A4" s="284" t="s">
        <v>15</v>
      </c>
      <c r="B4" s="933" t="s">
        <v>8</v>
      </c>
      <c r="C4" s="933" t="s">
        <v>8</v>
      </c>
      <c r="D4" s="933">
        <v>153.07280700000001</v>
      </c>
      <c r="E4" s="933">
        <v>136.253074</v>
      </c>
      <c r="F4" s="933">
        <v>239.28755700000002</v>
      </c>
      <c r="G4" s="933">
        <v>70.510344109999991</v>
      </c>
      <c r="H4" s="933">
        <v>1389.1309953800001</v>
      </c>
      <c r="I4" s="933">
        <v>69.01938512000001</v>
      </c>
      <c r="J4" s="933">
        <v>30.052431999999996</v>
      </c>
      <c r="K4" s="933">
        <v>57.060244999999995</v>
      </c>
      <c r="L4" s="933">
        <v>95.10281710000001</v>
      </c>
      <c r="M4" s="933">
        <v>59.420779240000002</v>
      </c>
      <c r="N4" s="933">
        <v>51.804447694524711</v>
      </c>
      <c r="O4" s="933">
        <v>56.540323489244429</v>
      </c>
      <c r="P4" s="933">
        <v>66.860756616228926</v>
      </c>
      <c r="Q4" s="933">
        <v>68.151342319999912</v>
      </c>
    </row>
    <row r="5" spans="1:19" ht="15" customHeight="1">
      <c r="A5" s="284" t="s">
        <v>14</v>
      </c>
      <c r="B5" s="933" t="s">
        <v>8</v>
      </c>
      <c r="C5" s="933">
        <v>74.254554242900028</v>
      </c>
      <c r="D5" s="933">
        <v>117.04762770705386</v>
      </c>
      <c r="E5" s="933">
        <v>117.98625564105956</v>
      </c>
      <c r="F5" s="933">
        <v>116.09505160088537</v>
      </c>
      <c r="G5" s="933">
        <v>188.47512168741378</v>
      </c>
      <c r="H5" s="933">
        <v>153.621342</v>
      </c>
      <c r="I5" s="933">
        <v>220.17951673450614</v>
      </c>
      <c r="J5" s="933">
        <v>114.1560205566003</v>
      </c>
      <c r="K5" s="933">
        <v>163.49877287995335</v>
      </c>
      <c r="L5" s="933">
        <v>166.85709712352042</v>
      </c>
      <c r="M5" s="933">
        <v>335.24608283464124</v>
      </c>
      <c r="N5" s="933">
        <v>186.63264732461042</v>
      </c>
      <c r="O5" s="933">
        <v>277.42997803335624</v>
      </c>
      <c r="P5" s="933">
        <v>328.48369602415431</v>
      </c>
      <c r="Q5" s="933">
        <v>281.23672046871536</v>
      </c>
      <c r="R5" s="980"/>
    </row>
    <row r="6" spans="1:19" ht="15" customHeight="1">
      <c r="A6" s="284" t="s">
        <v>268</v>
      </c>
      <c r="B6" s="933">
        <v>83</v>
      </c>
      <c r="C6" s="933">
        <v>96</v>
      </c>
      <c r="D6" s="933">
        <v>125</v>
      </c>
      <c r="E6" s="933">
        <v>136</v>
      </c>
      <c r="F6" s="933">
        <v>391</v>
      </c>
      <c r="G6" s="933">
        <v>329</v>
      </c>
      <c r="H6" s="933">
        <v>427</v>
      </c>
      <c r="I6" s="933">
        <v>370</v>
      </c>
      <c r="J6" s="933">
        <v>790</v>
      </c>
      <c r="K6" s="933">
        <v>574</v>
      </c>
      <c r="L6" s="933">
        <v>289</v>
      </c>
      <c r="M6" s="933">
        <v>614</v>
      </c>
      <c r="N6" s="933">
        <v>190</v>
      </c>
      <c r="O6" s="933">
        <v>179</v>
      </c>
      <c r="P6" s="933">
        <v>112</v>
      </c>
      <c r="Q6" s="933" t="s">
        <v>8</v>
      </c>
      <c r="S6" s="92" t="s">
        <v>13</v>
      </c>
    </row>
    <row r="7" spans="1:19" ht="15" customHeight="1">
      <c r="A7" s="284" t="s">
        <v>12</v>
      </c>
      <c r="B7" s="933" t="s">
        <v>8</v>
      </c>
      <c r="C7" s="933" t="s">
        <v>8</v>
      </c>
      <c r="D7" s="933" t="s">
        <v>8</v>
      </c>
      <c r="E7" s="933" t="s">
        <v>8</v>
      </c>
      <c r="F7" s="933" t="s">
        <v>8</v>
      </c>
      <c r="G7" s="933" t="s">
        <v>8</v>
      </c>
      <c r="H7" s="933">
        <v>8.7968379056047201</v>
      </c>
      <c r="I7" s="933">
        <v>11.26259426847662</v>
      </c>
      <c r="J7" s="933">
        <v>16.740024183796855</v>
      </c>
      <c r="K7" s="933">
        <v>11.246552375296913</v>
      </c>
      <c r="L7" s="933">
        <v>19.486953551912567</v>
      </c>
      <c r="M7" s="933">
        <v>17.483471074380166</v>
      </c>
      <c r="N7" s="933">
        <v>16.174862971985384</v>
      </c>
      <c r="O7" s="933">
        <v>13.671987564766841</v>
      </c>
      <c r="P7" s="933">
        <v>11.725007352941176</v>
      </c>
      <c r="Q7" s="933">
        <v>9.2094353109363833</v>
      </c>
    </row>
    <row r="8" spans="1:19" ht="15" customHeight="1">
      <c r="A8" s="284" t="s">
        <v>11</v>
      </c>
      <c r="B8" s="933" t="s">
        <v>8</v>
      </c>
      <c r="C8" s="933" t="s">
        <v>8</v>
      </c>
      <c r="D8" s="933" t="s">
        <v>8</v>
      </c>
      <c r="E8" s="933" t="s">
        <v>8</v>
      </c>
      <c r="F8" s="933">
        <v>77.816182141830751</v>
      </c>
      <c r="G8" s="933">
        <v>90.42914934548142</v>
      </c>
      <c r="H8" s="933">
        <v>131.94084275976741</v>
      </c>
      <c r="I8" s="933">
        <v>204.25351330144744</v>
      </c>
      <c r="J8" s="933">
        <v>238.18573030510612</v>
      </c>
      <c r="K8" s="933">
        <v>175.40116616639497</v>
      </c>
      <c r="L8" s="933">
        <v>183.50805147756219</v>
      </c>
      <c r="M8" s="933">
        <v>103.22278817980519</v>
      </c>
      <c r="N8" s="933">
        <v>135.06479190196168</v>
      </c>
      <c r="O8" s="933">
        <v>113.35345057912747</v>
      </c>
      <c r="P8" s="933">
        <v>232.3</v>
      </c>
      <c r="Q8" s="933">
        <v>229.3</v>
      </c>
    </row>
    <row r="9" spans="1:19" ht="15" customHeight="1">
      <c r="A9" s="284" t="s">
        <v>10</v>
      </c>
      <c r="B9" s="933" t="s">
        <v>8</v>
      </c>
      <c r="C9" s="933" t="s">
        <v>8</v>
      </c>
      <c r="D9" s="933" t="s">
        <v>8</v>
      </c>
      <c r="E9" s="933" t="s">
        <v>8</v>
      </c>
      <c r="F9" s="933" t="s">
        <v>8</v>
      </c>
      <c r="G9" s="933">
        <v>8.1733306855476844</v>
      </c>
      <c r="H9" s="933">
        <v>8.1733306855476826</v>
      </c>
      <c r="I9" s="933">
        <v>14.804179970143069</v>
      </c>
      <c r="J9" s="933">
        <v>17.479340107410806</v>
      </c>
      <c r="K9" s="933">
        <v>17.011476991472659</v>
      </c>
      <c r="L9" s="933">
        <v>18.384001628885748</v>
      </c>
      <c r="M9" s="933">
        <v>39.924611162314314</v>
      </c>
      <c r="N9" s="933">
        <v>56.821156435730558</v>
      </c>
      <c r="O9" s="933">
        <v>64.839342100696726</v>
      </c>
      <c r="P9" s="933">
        <v>58.584095631834998</v>
      </c>
      <c r="Q9" s="933">
        <v>61.4</v>
      </c>
    </row>
    <row r="10" spans="1:19" ht="15" customHeight="1">
      <c r="A10" s="284" t="s">
        <v>9</v>
      </c>
      <c r="B10" s="933">
        <v>305.33372105869341</v>
      </c>
      <c r="C10" s="933">
        <v>361.27344580878253</v>
      </c>
      <c r="D10" s="933">
        <v>261.93167634634824</v>
      </c>
      <c r="E10" s="933">
        <v>248.25483998048139</v>
      </c>
      <c r="F10" s="933">
        <v>227.35313866851479</v>
      </c>
      <c r="G10" s="933">
        <v>362.07896576883826</v>
      </c>
      <c r="H10" s="933">
        <v>303.48334097849806</v>
      </c>
      <c r="I10" s="933">
        <v>466.29160413555837</v>
      </c>
      <c r="J10" s="933">
        <v>642.45215292437251</v>
      </c>
      <c r="K10" s="933">
        <v>774.95768802118812</v>
      </c>
      <c r="L10" s="933">
        <v>1032.4012962412573</v>
      </c>
      <c r="M10" s="933">
        <v>1364.7007375235085</v>
      </c>
      <c r="N10" s="933">
        <v>1539.6130461337623</v>
      </c>
      <c r="O10" s="933">
        <v>1095.8658854166667</v>
      </c>
      <c r="P10" s="933">
        <v>1379</v>
      </c>
      <c r="Q10" s="933">
        <v>1072</v>
      </c>
    </row>
    <row r="11" spans="1:19" ht="15" customHeight="1">
      <c r="A11" s="284" t="s">
        <v>7</v>
      </c>
      <c r="B11" s="933">
        <v>153.74231429999995</v>
      </c>
      <c r="C11" s="933">
        <v>130.423969</v>
      </c>
      <c r="D11" s="933">
        <v>174.83606</v>
      </c>
      <c r="E11" s="933">
        <v>115.8302519241856</v>
      </c>
      <c r="F11" s="933">
        <v>80.246402454999981</v>
      </c>
      <c r="G11" s="933">
        <v>122.96782558999996</v>
      </c>
      <c r="H11" s="933">
        <v>141.62116569</v>
      </c>
      <c r="I11" s="933">
        <v>166.77737945131</v>
      </c>
      <c r="J11" s="933">
        <v>207.45730628185504</v>
      </c>
      <c r="K11" s="933">
        <v>263.00801023500009</v>
      </c>
      <c r="L11" s="933">
        <v>52.16819521689996</v>
      </c>
      <c r="M11" s="933">
        <v>57.116712767899998</v>
      </c>
      <c r="N11" s="933">
        <v>275.20057678599983</v>
      </c>
      <c r="O11" s="933">
        <v>74.146275936799952</v>
      </c>
      <c r="P11" s="933">
        <v>85.722197385521611</v>
      </c>
      <c r="Q11" s="933">
        <v>94</v>
      </c>
    </row>
    <row r="12" spans="1:19" ht="15" customHeight="1">
      <c r="A12" s="284" t="s">
        <v>6</v>
      </c>
      <c r="B12" s="933" t="s">
        <v>8</v>
      </c>
      <c r="C12" s="933" t="s">
        <v>8</v>
      </c>
      <c r="D12" s="933" t="s">
        <v>8</v>
      </c>
      <c r="E12" s="933" t="s">
        <v>8</v>
      </c>
      <c r="F12" s="933" t="s">
        <v>8</v>
      </c>
      <c r="G12" s="933" t="s">
        <v>8</v>
      </c>
      <c r="H12" s="933">
        <v>42.028985507246375</v>
      </c>
      <c r="I12" s="933">
        <v>43.888888888888886</v>
      </c>
      <c r="J12" s="933" t="s">
        <v>8</v>
      </c>
      <c r="K12" s="933">
        <v>130.83333333333331</v>
      </c>
      <c r="L12" s="933">
        <v>103.17040951122853</v>
      </c>
      <c r="M12" s="933">
        <v>79.16083916083916</v>
      </c>
      <c r="N12" s="933">
        <v>61.219512195121958</v>
      </c>
      <c r="O12" s="933">
        <v>48.232848232848234</v>
      </c>
      <c r="P12" s="933">
        <v>453</v>
      </c>
      <c r="Q12" s="933">
        <v>460</v>
      </c>
    </row>
    <row r="13" spans="1:19" ht="15" customHeight="1">
      <c r="A13" s="284" t="s">
        <v>5</v>
      </c>
      <c r="B13" s="933">
        <v>23.859060983388204</v>
      </c>
      <c r="C13" s="933">
        <v>32.809256869986726</v>
      </c>
      <c r="D13" s="933">
        <v>33.563349046679704</v>
      </c>
      <c r="E13" s="933">
        <v>34.530241422548187</v>
      </c>
      <c r="F13" s="933">
        <v>36.681818181818144</v>
      </c>
      <c r="G13" s="933">
        <v>43.198181818181808</v>
      </c>
      <c r="H13" s="933">
        <v>41.938477060738165</v>
      </c>
      <c r="I13" s="933">
        <v>16.565147500666214</v>
      </c>
      <c r="J13" s="933">
        <v>15.677322254699078</v>
      </c>
      <c r="K13" s="933">
        <v>27.760044134209465</v>
      </c>
      <c r="L13" s="933">
        <v>35.137025367051962</v>
      </c>
      <c r="M13" s="933">
        <v>39.058876882592017</v>
      </c>
      <c r="N13" s="933">
        <v>151.32212921720378</v>
      </c>
      <c r="O13" s="933">
        <v>247.83999999999995</v>
      </c>
      <c r="P13" s="933">
        <v>243.77999999999997</v>
      </c>
      <c r="Q13" s="933">
        <v>248</v>
      </c>
    </row>
    <row r="14" spans="1:19" ht="15" customHeight="1">
      <c r="A14" s="284" t="s">
        <v>4</v>
      </c>
      <c r="B14" s="933">
        <v>1179</v>
      </c>
      <c r="C14" s="933">
        <v>1105</v>
      </c>
      <c r="D14" s="933">
        <v>1036</v>
      </c>
      <c r="E14" s="933">
        <v>1457</v>
      </c>
      <c r="F14" s="933">
        <v>1938</v>
      </c>
      <c r="G14" s="933">
        <v>2292</v>
      </c>
      <c r="H14" s="933">
        <v>2698</v>
      </c>
      <c r="I14" s="933">
        <v>3307</v>
      </c>
      <c r="J14" s="933">
        <v>3403</v>
      </c>
      <c r="K14" s="933">
        <v>3185</v>
      </c>
      <c r="L14" s="933">
        <v>3877</v>
      </c>
      <c r="M14" s="933">
        <v>4492</v>
      </c>
      <c r="N14" s="933">
        <v>4503</v>
      </c>
      <c r="O14" s="933">
        <v>4434</v>
      </c>
      <c r="P14" s="933">
        <v>4469</v>
      </c>
      <c r="Q14" s="933">
        <v>4328</v>
      </c>
    </row>
    <row r="15" spans="1:19" ht="15" customHeight="1">
      <c r="A15" s="284" t="s">
        <v>3</v>
      </c>
      <c r="B15" s="933" t="s">
        <v>8</v>
      </c>
      <c r="C15" s="933" t="s">
        <v>8</v>
      </c>
      <c r="D15" s="933" t="s">
        <v>8</v>
      </c>
      <c r="E15" s="933" t="s">
        <v>8</v>
      </c>
      <c r="F15" s="933">
        <v>415.58099999999996</v>
      </c>
      <c r="G15" s="933">
        <v>194.959</v>
      </c>
      <c r="H15" s="933">
        <v>197.53700000000001</v>
      </c>
      <c r="I15" s="933">
        <v>201.57599999999999</v>
      </c>
      <c r="J15" s="933">
        <v>189.35599999999999</v>
      </c>
      <c r="K15" s="933">
        <v>153.346</v>
      </c>
      <c r="L15" s="933">
        <v>185.40299999999999</v>
      </c>
      <c r="M15" s="933">
        <v>224.88400000000001</v>
      </c>
      <c r="N15" s="933">
        <v>152.49799999999999</v>
      </c>
      <c r="O15" s="933">
        <v>178.822</v>
      </c>
      <c r="P15" s="933">
        <v>251</v>
      </c>
      <c r="Q15" s="933">
        <v>193</v>
      </c>
    </row>
    <row r="16" spans="1:19" ht="15" customHeight="1">
      <c r="A16" s="284" t="s">
        <v>79</v>
      </c>
      <c r="B16" s="933">
        <v>193.80000000000004</v>
      </c>
      <c r="C16" s="933">
        <v>194.37523687999999</v>
      </c>
      <c r="D16" s="933">
        <v>168.02159984000008</v>
      </c>
      <c r="E16" s="933">
        <v>162.34417918477772</v>
      </c>
      <c r="F16" s="933">
        <v>204.59977275649211</v>
      </c>
      <c r="G16" s="933">
        <v>222.66274478259703</v>
      </c>
      <c r="H16" s="933">
        <v>234.14094425439617</v>
      </c>
      <c r="I16" s="933">
        <v>345.81458803783357</v>
      </c>
      <c r="J16" s="933">
        <v>345.44094145735932</v>
      </c>
      <c r="K16" s="933">
        <v>360.42530530485737</v>
      </c>
      <c r="L16" s="933">
        <v>345.72298098206517</v>
      </c>
      <c r="M16" s="933">
        <v>398.29999999999995</v>
      </c>
      <c r="N16" s="933">
        <v>441.4671682858729</v>
      </c>
      <c r="O16" s="933">
        <v>520</v>
      </c>
      <c r="P16" s="933">
        <v>543</v>
      </c>
      <c r="Q16" s="933">
        <v>502</v>
      </c>
    </row>
    <row r="17" spans="1:17">
      <c r="A17" s="284" t="s">
        <v>2</v>
      </c>
      <c r="B17" s="933">
        <v>5.909999999999946</v>
      </c>
      <c r="C17" s="933">
        <v>10.54</v>
      </c>
      <c r="D17" s="933">
        <v>11.419999999999998</v>
      </c>
      <c r="E17" s="933">
        <v>12.403999999999996</v>
      </c>
      <c r="F17" s="933">
        <v>91.9</v>
      </c>
      <c r="G17" s="933">
        <v>88.999999999999972</v>
      </c>
      <c r="H17" s="933">
        <v>32.70000000000006</v>
      </c>
      <c r="I17" s="933">
        <v>44.624699999999955</v>
      </c>
      <c r="J17" s="933">
        <v>46.180182000000059</v>
      </c>
      <c r="K17" s="933">
        <v>28.080000000000048</v>
      </c>
      <c r="L17" s="933">
        <v>34.399999999999942</v>
      </c>
      <c r="M17" s="933">
        <v>57.921412021040091</v>
      </c>
      <c r="N17" s="933">
        <v>414.98581253749995</v>
      </c>
      <c r="O17" s="933">
        <v>141.77137256833188</v>
      </c>
      <c r="P17" s="933">
        <v>148.20550403340897</v>
      </c>
      <c r="Q17" s="933">
        <v>158</v>
      </c>
    </row>
    <row r="18" spans="1:17">
      <c r="A18" s="284" t="s">
        <v>1</v>
      </c>
      <c r="B18" s="933" t="s">
        <v>8</v>
      </c>
      <c r="C18" s="933" t="s">
        <v>8</v>
      </c>
      <c r="D18" s="933" t="s">
        <v>8</v>
      </c>
      <c r="E18" s="933" t="s">
        <v>8</v>
      </c>
      <c r="F18" s="933" t="s">
        <v>8</v>
      </c>
      <c r="G18" s="933" t="s">
        <v>8</v>
      </c>
      <c r="H18" s="933" t="s">
        <v>8</v>
      </c>
      <c r="I18" s="933" t="s">
        <v>8</v>
      </c>
      <c r="J18" s="933" t="s">
        <v>8</v>
      </c>
      <c r="K18" s="933" t="s">
        <v>8</v>
      </c>
      <c r="L18" s="933" t="s">
        <v>8</v>
      </c>
      <c r="M18" s="933" t="s">
        <v>8</v>
      </c>
      <c r="N18" s="933" t="s">
        <v>8</v>
      </c>
      <c r="O18" s="933" t="s">
        <v>8</v>
      </c>
      <c r="P18" s="933" t="s">
        <v>8</v>
      </c>
      <c r="Q18" s="933" t="s">
        <v>8</v>
      </c>
    </row>
    <row r="20" spans="1:17">
      <c r="A20" s="920" t="s">
        <v>2111</v>
      </c>
    </row>
  </sheetData>
  <mergeCells count="1">
    <mergeCell ref="B2:Q2"/>
  </mergeCells>
  <hyperlinks>
    <hyperlink ref="S6" location="'Content Page'!A1" display="Back to Content Page"/>
  </hyperlinks>
  <pageMargins left="0.7" right="0.7" top="0.75" bottom="0.75" header="0.3" footer="0.3"/>
  <pageSetup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2"/>
  <sheetViews>
    <sheetView topLeftCell="C1" workbookViewId="0">
      <selection activeCell="T5" sqref="T5"/>
    </sheetView>
  </sheetViews>
  <sheetFormatPr defaultRowHeight="14.5"/>
  <cols>
    <col min="1" max="1" width="33.81640625" customWidth="1"/>
    <col min="2" max="2" width="9" customWidth="1"/>
    <col min="3" max="16" width="7" customWidth="1"/>
    <col min="17" max="18" width="7" style="499" customWidth="1"/>
  </cols>
  <sheetData>
    <row r="1" spans="1:26">
      <c r="A1" s="136" t="s">
        <v>1356</v>
      </c>
      <c r="B1" s="57"/>
      <c r="C1" s="57"/>
      <c r="D1" s="57"/>
      <c r="E1" s="57"/>
      <c r="F1" s="57"/>
      <c r="G1" s="57"/>
      <c r="H1" s="57"/>
      <c r="I1" s="57"/>
      <c r="J1" s="57"/>
      <c r="K1" s="57"/>
      <c r="L1" s="57"/>
      <c r="M1" s="57"/>
      <c r="N1" s="57"/>
      <c r="O1" s="57"/>
      <c r="P1" s="57"/>
      <c r="R1" s="289"/>
      <c r="S1" s="139"/>
      <c r="T1" s="139"/>
      <c r="U1" s="3"/>
      <c r="V1" s="3"/>
      <c r="W1" s="3"/>
      <c r="X1" s="3"/>
      <c r="Y1" s="3"/>
    </row>
    <row r="2" spans="1:26">
      <c r="A2" s="57"/>
      <c r="B2" s="57"/>
      <c r="C2" s="57"/>
      <c r="D2" s="57"/>
      <c r="E2" s="57"/>
      <c r="F2" s="57"/>
      <c r="G2" s="57"/>
      <c r="H2" s="57"/>
      <c r="I2" s="57"/>
      <c r="J2" s="57"/>
      <c r="K2" s="57"/>
      <c r="L2" s="57"/>
      <c r="M2" s="57"/>
      <c r="N2" s="57"/>
      <c r="O2" s="57"/>
      <c r="P2" s="57"/>
      <c r="R2" s="289"/>
      <c r="S2" s="139"/>
      <c r="T2" s="139"/>
      <c r="U2" s="3"/>
      <c r="V2" s="3"/>
      <c r="W2" s="3"/>
      <c r="X2" s="3"/>
      <c r="Y2" s="3"/>
    </row>
    <row r="3" spans="1:26">
      <c r="A3" s="371" t="s">
        <v>16</v>
      </c>
      <c r="B3" s="371" t="s">
        <v>57</v>
      </c>
      <c r="C3" s="4">
        <v>2000</v>
      </c>
      <c r="D3" s="741">
        <v>2001</v>
      </c>
      <c r="E3" s="741">
        <v>2002</v>
      </c>
      <c r="F3" s="741">
        <v>2003</v>
      </c>
      <c r="G3" s="741">
        <v>2004</v>
      </c>
      <c r="H3" s="741">
        <v>2005</v>
      </c>
      <c r="I3" s="741">
        <v>2006</v>
      </c>
      <c r="J3" s="741">
        <v>2007</v>
      </c>
      <c r="K3" s="741">
        <v>2008</v>
      </c>
      <c r="L3" s="741">
        <v>2009</v>
      </c>
      <c r="M3" s="741">
        <v>2010</v>
      </c>
      <c r="N3" s="741">
        <v>2011</v>
      </c>
      <c r="O3" s="741">
        <v>2012</v>
      </c>
      <c r="P3" s="75">
        <v>2013</v>
      </c>
      <c r="Q3" s="75">
        <v>2014</v>
      </c>
      <c r="R3" s="75">
        <v>2015</v>
      </c>
      <c r="S3" s="289"/>
      <c r="T3" s="57"/>
    </row>
    <row r="4" spans="1:26">
      <c r="A4" s="1080" t="s">
        <v>15</v>
      </c>
      <c r="B4" s="284" t="s">
        <v>55</v>
      </c>
      <c r="C4" s="609" t="s">
        <v>429</v>
      </c>
      <c r="D4" s="609" t="s">
        <v>429</v>
      </c>
      <c r="E4" s="609" t="s">
        <v>429</v>
      </c>
      <c r="F4" s="609" t="s">
        <v>429</v>
      </c>
      <c r="G4" s="609" t="s">
        <v>429</v>
      </c>
      <c r="H4" s="609" t="s">
        <v>429</v>
      </c>
      <c r="I4" s="609" t="s">
        <v>429</v>
      </c>
      <c r="J4" s="609" t="s">
        <v>429</v>
      </c>
      <c r="K4" s="609">
        <v>17.399999999999999</v>
      </c>
      <c r="L4" s="609">
        <v>17.399999999999999</v>
      </c>
      <c r="M4" s="609">
        <v>17.399999999999999</v>
      </c>
      <c r="N4" s="609">
        <v>27</v>
      </c>
      <c r="O4" s="609">
        <v>27</v>
      </c>
      <c r="P4" s="609">
        <v>27</v>
      </c>
      <c r="Q4" s="609">
        <v>23.5</v>
      </c>
      <c r="R4" s="609">
        <v>23.5</v>
      </c>
      <c r="S4" s="289"/>
      <c r="T4" s="57"/>
    </row>
    <row r="5" spans="1:26">
      <c r="A5" s="1080"/>
      <c r="B5" s="284" t="s">
        <v>56</v>
      </c>
      <c r="C5" s="609" t="s">
        <v>429</v>
      </c>
      <c r="D5" s="609" t="s">
        <v>429</v>
      </c>
      <c r="E5" s="609" t="s">
        <v>429</v>
      </c>
      <c r="F5" s="609" t="s">
        <v>429</v>
      </c>
      <c r="G5" s="609" t="s">
        <v>429</v>
      </c>
      <c r="H5" s="609" t="s">
        <v>429</v>
      </c>
      <c r="I5" s="609" t="s">
        <v>429</v>
      </c>
      <c r="J5" s="609" t="s">
        <v>429</v>
      </c>
      <c r="K5" s="609">
        <v>20.6</v>
      </c>
      <c r="L5" s="609">
        <v>20.6</v>
      </c>
      <c r="M5" s="609">
        <v>20.6</v>
      </c>
      <c r="N5" s="609">
        <v>29.1</v>
      </c>
      <c r="O5" s="609">
        <v>29.1</v>
      </c>
      <c r="P5" s="609">
        <v>29.1</v>
      </c>
      <c r="Q5" s="609">
        <v>23.8</v>
      </c>
      <c r="R5" s="609">
        <v>23.8</v>
      </c>
      <c r="S5" s="289"/>
      <c r="T5" s="285" t="s">
        <v>13</v>
      </c>
    </row>
    <row r="6" spans="1:26">
      <c r="A6" s="1080"/>
      <c r="B6" s="72" t="s">
        <v>59</v>
      </c>
      <c r="C6" s="609" t="s">
        <v>429</v>
      </c>
      <c r="D6" s="609" t="s">
        <v>429</v>
      </c>
      <c r="E6" s="609" t="s">
        <v>429</v>
      </c>
      <c r="F6" s="609" t="s">
        <v>429</v>
      </c>
      <c r="G6" s="609" t="s">
        <v>429</v>
      </c>
      <c r="H6" s="609" t="s">
        <v>429</v>
      </c>
      <c r="I6" s="609" t="s">
        <v>429</v>
      </c>
      <c r="J6" s="609" t="s">
        <v>429</v>
      </c>
      <c r="K6" s="609">
        <v>18.899999999999999</v>
      </c>
      <c r="L6" s="609">
        <v>18.899999999999999</v>
      </c>
      <c r="M6" s="609">
        <v>18.899999999999999</v>
      </c>
      <c r="N6" s="609">
        <v>28</v>
      </c>
      <c r="O6" s="609">
        <v>28</v>
      </c>
      <c r="P6" s="609">
        <v>28</v>
      </c>
      <c r="Q6" s="609">
        <v>23.7</v>
      </c>
      <c r="R6" s="609">
        <v>23.7</v>
      </c>
      <c r="S6" s="289"/>
      <c r="T6" s="57"/>
    </row>
    <row r="7" spans="1:26">
      <c r="A7" s="1080" t="s">
        <v>14</v>
      </c>
      <c r="B7" s="284" t="s">
        <v>55</v>
      </c>
      <c r="C7" s="609">
        <v>63.8</v>
      </c>
      <c r="D7" s="609">
        <v>62.7</v>
      </c>
      <c r="E7" s="609">
        <v>63.3</v>
      </c>
      <c r="F7" s="609">
        <v>64.900000000000006</v>
      </c>
      <c r="G7" s="609">
        <v>65.599999999999994</v>
      </c>
      <c r="H7" s="609">
        <v>59.5</v>
      </c>
      <c r="I7" s="609">
        <v>67.900000000000006</v>
      </c>
      <c r="J7" s="609">
        <v>67.900000000000006</v>
      </c>
      <c r="K7" s="609">
        <v>70.7</v>
      </c>
      <c r="L7" s="609">
        <v>70.7</v>
      </c>
      <c r="M7" s="609">
        <v>70.7</v>
      </c>
      <c r="N7" s="609">
        <v>70.7</v>
      </c>
      <c r="O7" s="609">
        <v>68.989999999999995</v>
      </c>
      <c r="P7" s="609">
        <v>67.599999999999994</v>
      </c>
      <c r="Q7" s="609">
        <v>67.599999999999994</v>
      </c>
      <c r="R7" s="609" t="s">
        <v>429</v>
      </c>
      <c r="S7" s="289"/>
      <c r="T7" s="57"/>
    </row>
    <row r="8" spans="1:26">
      <c r="A8" s="1080"/>
      <c r="B8" s="284" t="s">
        <v>56</v>
      </c>
      <c r="C8" s="609">
        <v>58</v>
      </c>
      <c r="D8" s="609">
        <v>57.3</v>
      </c>
      <c r="E8" s="609">
        <v>57.7</v>
      </c>
      <c r="F8" s="609">
        <v>57.8</v>
      </c>
      <c r="G8" s="609">
        <v>59.8</v>
      </c>
      <c r="H8" s="609">
        <v>52.3</v>
      </c>
      <c r="I8" s="609">
        <v>56.5</v>
      </c>
      <c r="J8" s="609">
        <v>58.6</v>
      </c>
      <c r="K8" s="609">
        <v>60.7</v>
      </c>
      <c r="L8" s="609">
        <v>60.7</v>
      </c>
      <c r="M8" s="609">
        <v>60.7</v>
      </c>
      <c r="N8" s="609">
        <v>60.7</v>
      </c>
      <c r="O8" s="609">
        <v>61.06</v>
      </c>
      <c r="P8" s="609">
        <v>60.5</v>
      </c>
      <c r="Q8" s="609">
        <v>60.5</v>
      </c>
      <c r="R8" s="609" t="s">
        <v>429</v>
      </c>
      <c r="S8" s="289"/>
      <c r="T8" s="57"/>
    </row>
    <row r="9" spans="1:26">
      <c r="A9" s="1080"/>
      <c r="B9" s="72" t="s">
        <v>59</v>
      </c>
      <c r="C9" s="609">
        <v>60.9</v>
      </c>
      <c r="D9" s="609">
        <v>60</v>
      </c>
      <c r="E9" s="609">
        <v>60.5</v>
      </c>
      <c r="F9" s="609">
        <v>61.3</v>
      </c>
      <c r="G9" s="609">
        <v>62.7</v>
      </c>
      <c r="H9" s="609">
        <v>55.9</v>
      </c>
      <c r="I9" s="609">
        <v>62.2</v>
      </c>
      <c r="J9" s="609">
        <v>63.2</v>
      </c>
      <c r="K9" s="609">
        <v>65.599999999999994</v>
      </c>
      <c r="L9" s="609" t="s">
        <v>429</v>
      </c>
      <c r="M9" s="609" t="s">
        <v>429</v>
      </c>
      <c r="N9" s="609">
        <v>65.8</v>
      </c>
      <c r="O9" s="609">
        <v>64.099999999999994</v>
      </c>
      <c r="P9" s="609">
        <v>62.833150000000003</v>
      </c>
      <c r="Q9" s="609" t="s">
        <v>429</v>
      </c>
      <c r="R9" s="609" t="s">
        <v>429</v>
      </c>
      <c r="S9" s="289"/>
      <c r="T9" s="57"/>
    </row>
    <row r="10" spans="1:26">
      <c r="A10" s="1080" t="s">
        <v>268</v>
      </c>
      <c r="B10" s="284" t="s">
        <v>55</v>
      </c>
      <c r="C10" s="609" t="s">
        <v>429</v>
      </c>
      <c r="D10" s="609" t="s">
        <v>429</v>
      </c>
      <c r="E10" s="609" t="s">
        <v>429</v>
      </c>
      <c r="F10" s="609" t="s">
        <v>429</v>
      </c>
      <c r="G10" s="609" t="s">
        <v>429</v>
      </c>
      <c r="H10" s="609" t="s">
        <v>429</v>
      </c>
      <c r="I10" s="609" t="s">
        <v>429</v>
      </c>
      <c r="J10" s="609" t="s">
        <v>429</v>
      </c>
      <c r="K10" s="609" t="s">
        <v>429</v>
      </c>
      <c r="L10" s="609" t="s">
        <v>429</v>
      </c>
      <c r="M10" s="609" t="s">
        <v>429</v>
      </c>
      <c r="N10" s="609" t="s">
        <v>429</v>
      </c>
      <c r="O10" s="609" t="s">
        <v>429</v>
      </c>
      <c r="P10" s="609" t="s">
        <v>429</v>
      </c>
      <c r="Q10" s="609" t="s">
        <v>429</v>
      </c>
      <c r="R10" s="609" t="s">
        <v>429</v>
      </c>
      <c r="S10" s="289"/>
      <c r="T10" s="57"/>
    </row>
    <row r="11" spans="1:26">
      <c r="A11" s="1080"/>
      <c r="B11" s="284" t="s">
        <v>56</v>
      </c>
      <c r="C11" s="609" t="s">
        <v>429</v>
      </c>
      <c r="D11" s="609" t="s">
        <v>429</v>
      </c>
      <c r="E11" s="609" t="s">
        <v>429</v>
      </c>
      <c r="F11" s="609" t="s">
        <v>429</v>
      </c>
      <c r="G11" s="609" t="s">
        <v>429</v>
      </c>
      <c r="H11" s="609" t="s">
        <v>429</v>
      </c>
      <c r="I11" s="609" t="s">
        <v>429</v>
      </c>
      <c r="J11" s="609" t="s">
        <v>429</v>
      </c>
      <c r="K11" s="609" t="s">
        <v>429</v>
      </c>
      <c r="L11" s="609" t="s">
        <v>429</v>
      </c>
      <c r="M11" s="609" t="s">
        <v>429</v>
      </c>
      <c r="N11" s="609" t="s">
        <v>429</v>
      </c>
      <c r="O11" s="609" t="s">
        <v>429</v>
      </c>
      <c r="P11" s="609" t="s">
        <v>429</v>
      </c>
      <c r="Q11" s="609" t="s">
        <v>429</v>
      </c>
      <c r="R11" s="609" t="s">
        <v>429</v>
      </c>
      <c r="S11" s="289"/>
      <c r="T11" s="139"/>
      <c r="U11" s="3"/>
      <c r="V11" s="3"/>
      <c r="W11" s="3"/>
      <c r="X11" s="3"/>
      <c r="Y11" s="3"/>
      <c r="Z11" s="3"/>
    </row>
    <row r="12" spans="1:26">
      <c r="A12" s="1080"/>
      <c r="B12" s="72" t="s">
        <v>59</v>
      </c>
      <c r="C12" s="609" t="s">
        <v>429</v>
      </c>
      <c r="D12" s="609" t="s">
        <v>429</v>
      </c>
      <c r="E12" s="609" t="s">
        <v>429</v>
      </c>
      <c r="F12" s="609" t="s">
        <v>429</v>
      </c>
      <c r="G12" s="609" t="s">
        <v>429</v>
      </c>
      <c r="H12" s="609" t="s">
        <v>429</v>
      </c>
      <c r="I12" s="609" t="s">
        <v>429</v>
      </c>
      <c r="J12" s="609" t="s">
        <v>429</v>
      </c>
      <c r="K12" s="609" t="s">
        <v>429</v>
      </c>
      <c r="L12" s="609" t="s">
        <v>429</v>
      </c>
      <c r="M12" s="609" t="s">
        <v>429</v>
      </c>
      <c r="N12" s="609" t="s">
        <v>429</v>
      </c>
      <c r="O12" s="609" t="s">
        <v>429</v>
      </c>
      <c r="P12" s="609" t="s">
        <v>429</v>
      </c>
      <c r="Q12" s="609" t="s">
        <v>429</v>
      </c>
      <c r="R12" s="609" t="s">
        <v>429</v>
      </c>
      <c r="S12" s="289"/>
      <c r="T12" s="57"/>
    </row>
    <row r="13" spans="1:26">
      <c r="A13" s="1080" t="s">
        <v>12</v>
      </c>
      <c r="B13" s="284" t="s">
        <v>55</v>
      </c>
      <c r="C13" s="609">
        <v>23.5584951376837</v>
      </c>
      <c r="D13" s="609">
        <v>25.465335632686401</v>
      </c>
      <c r="E13" s="609">
        <v>25.944309246721101</v>
      </c>
      <c r="F13" s="609">
        <v>26.5414650505437</v>
      </c>
      <c r="G13" s="609">
        <v>27.4384040693053</v>
      </c>
      <c r="H13" s="609">
        <v>29.269026212485802</v>
      </c>
      <c r="I13" s="609">
        <v>29.090952091890099</v>
      </c>
      <c r="J13" s="609">
        <v>33.4</v>
      </c>
      <c r="K13" s="609">
        <v>35.9</v>
      </c>
      <c r="L13" s="609">
        <v>39.4</v>
      </c>
      <c r="M13" s="609">
        <v>42.5</v>
      </c>
      <c r="N13" s="609">
        <v>44.2</v>
      </c>
      <c r="O13" s="609">
        <v>44.6</v>
      </c>
      <c r="P13" s="609">
        <v>45.6</v>
      </c>
      <c r="Q13" s="609">
        <v>46.2</v>
      </c>
      <c r="R13" s="609">
        <v>47.3</v>
      </c>
      <c r="S13" s="289"/>
      <c r="T13" s="57"/>
    </row>
    <row r="14" spans="1:26">
      <c r="A14" s="1080"/>
      <c r="B14" s="284" t="s">
        <v>56</v>
      </c>
      <c r="C14" s="609">
        <v>14.512247036479</v>
      </c>
      <c r="D14" s="609">
        <v>16.2920530122821</v>
      </c>
      <c r="E14" s="609">
        <v>16.906607604282001</v>
      </c>
      <c r="F14" s="609">
        <v>17.3563676986914</v>
      </c>
      <c r="G14" s="609">
        <v>17.8272958373054</v>
      </c>
      <c r="H14" s="609">
        <v>18.799193133726099</v>
      </c>
      <c r="I14" s="609">
        <v>18.7903708605098</v>
      </c>
      <c r="J14" s="609">
        <v>20.8</v>
      </c>
      <c r="K14" s="609">
        <v>22.3</v>
      </c>
      <c r="L14" s="609">
        <v>23.8</v>
      </c>
      <c r="M14" s="609">
        <v>26</v>
      </c>
      <c r="N14" s="609">
        <v>27.6</v>
      </c>
      <c r="O14" s="609">
        <v>28.5</v>
      </c>
      <c r="P14" s="609">
        <v>29.2</v>
      </c>
      <c r="Q14" s="609">
        <v>29.4</v>
      </c>
      <c r="R14" s="609">
        <v>30.4</v>
      </c>
      <c r="S14" s="289"/>
      <c r="T14" s="57"/>
    </row>
    <row r="15" spans="1:26">
      <c r="A15" s="1080"/>
      <c r="B15" s="72" t="s">
        <v>59</v>
      </c>
      <c r="C15" s="609">
        <v>19.0355932480885</v>
      </c>
      <c r="D15" s="609">
        <v>20.877190852545599</v>
      </c>
      <c r="E15" s="609">
        <v>21.423553826824399</v>
      </c>
      <c r="F15" s="609">
        <v>22.8</v>
      </c>
      <c r="G15" s="609">
        <v>23.8</v>
      </c>
      <c r="H15" s="609">
        <v>25.4</v>
      </c>
      <c r="I15" s="609">
        <v>23.9386118717863</v>
      </c>
      <c r="J15" s="609">
        <v>27</v>
      </c>
      <c r="K15" s="609">
        <v>29</v>
      </c>
      <c r="L15" s="609">
        <v>31.5</v>
      </c>
      <c r="M15" s="609">
        <v>34.200000000000003</v>
      </c>
      <c r="N15" s="609">
        <v>35.799999999999997</v>
      </c>
      <c r="O15" s="609">
        <v>36.5</v>
      </c>
      <c r="P15" s="609">
        <v>37.299999999999997</v>
      </c>
      <c r="Q15" s="609">
        <v>37.700000000000003</v>
      </c>
      <c r="R15" s="609">
        <v>38.700000000000003</v>
      </c>
      <c r="S15" s="289"/>
      <c r="T15" s="57"/>
    </row>
    <row r="16" spans="1:26">
      <c r="A16" s="1080" t="s">
        <v>11</v>
      </c>
      <c r="B16" s="284" t="s">
        <v>55</v>
      </c>
      <c r="C16" s="609">
        <v>11.3387179602472</v>
      </c>
      <c r="D16" s="609">
        <v>12.2397689077557</v>
      </c>
      <c r="E16" s="609">
        <v>13.1197363060627</v>
      </c>
      <c r="F16" s="609">
        <v>13.153349095583501</v>
      </c>
      <c r="G16" s="609">
        <v>14.8501737126441</v>
      </c>
      <c r="H16" s="609">
        <v>17.0321001271091</v>
      </c>
      <c r="I16" s="609">
        <v>17.711547905786801</v>
      </c>
      <c r="J16" s="609">
        <v>21.314046750152599</v>
      </c>
      <c r="K16" s="609">
        <v>24.151869999999999</v>
      </c>
      <c r="L16" s="609" t="s">
        <v>429</v>
      </c>
      <c r="M16" s="609" t="s">
        <v>429</v>
      </c>
      <c r="N16" s="609">
        <v>29.798660000000002</v>
      </c>
      <c r="O16" s="609">
        <v>31.075060000000001</v>
      </c>
      <c r="P16" s="609">
        <v>29</v>
      </c>
      <c r="Q16" s="609">
        <v>31.634840000000001</v>
      </c>
      <c r="R16" s="609" t="s">
        <v>429</v>
      </c>
      <c r="S16" s="289"/>
      <c r="T16" s="57"/>
    </row>
    <row r="17" spans="1:21">
      <c r="A17" s="1080"/>
      <c r="B17" s="284" t="s">
        <v>56</v>
      </c>
      <c r="C17" s="609">
        <v>11.1368393418708</v>
      </c>
      <c r="D17" s="609">
        <v>11.988352460047301</v>
      </c>
      <c r="E17" s="609">
        <v>12.9963936260054</v>
      </c>
      <c r="F17" s="609">
        <v>12.8230882454009</v>
      </c>
      <c r="G17" s="609">
        <v>14.483555930365</v>
      </c>
      <c r="H17" s="609">
        <v>16.617467248908302</v>
      </c>
      <c r="I17" s="609">
        <v>17.0611449470914</v>
      </c>
      <c r="J17" s="609">
        <v>21.0750799961396</v>
      </c>
      <c r="K17" s="609">
        <v>23.05341</v>
      </c>
      <c r="L17" s="609" t="s">
        <v>429</v>
      </c>
      <c r="M17" s="609" t="s">
        <v>429</v>
      </c>
      <c r="N17" s="609">
        <v>29.826039999999999</v>
      </c>
      <c r="O17" s="609">
        <v>30.774989999999999</v>
      </c>
      <c r="P17" s="609">
        <v>26.6</v>
      </c>
      <c r="Q17" s="609">
        <v>30.525759999999998</v>
      </c>
      <c r="R17" s="609" t="s">
        <v>429</v>
      </c>
      <c r="S17" s="289"/>
      <c r="T17" s="57"/>
    </row>
    <row r="18" spans="1:21">
      <c r="A18" s="1080"/>
      <c r="B18" s="72" t="s">
        <v>59</v>
      </c>
      <c r="C18" s="609">
        <v>11.237596241824701</v>
      </c>
      <c r="D18" s="609">
        <v>12.1138692718096</v>
      </c>
      <c r="E18" s="609">
        <v>13.0579877025486</v>
      </c>
      <c r="F18" s="609">
        <v>12.988053947142101</v>
      </c>
      <c r="G18" s="609">
        <v>14.6667258919536</v>
      </c>
      <c r="H18" s="609">
        <v>16.824672902221799</v>
      </c>
      <c r="I18" s="609">
        <v>17.386239813729301</v>
      </c>
      <c r="J18" s="609">
        <v>21.1945463004582</v>
      </c>
      <c r="K18" s="609" t="s">
        <v>429</v>
      </c>
      <c r="L18" s="609" t="s">
        <v>429</v>
      </c>
      <c r="M18" s="609" t="s">
        <v>429</v>
      </c>
      <c r="N18" s="609">
        <v>29.812329999999999</v>
      </c>
      <c r="O18" s="609">
        <v>30.925190000000001</v>
      </c>
      <c r="P18" s="609" t="s">
        <v>429</v>
      </c>
      <c r="Q18" s="609">
        <v>31.080410000000001</v>
      </c>
      <c r="R18" s="609" t="s">
        <v>429</v>
      </c>
      <c r="S18" s="289"/>
      <c r="T18" s="57"/>
    </row>
    <row r="19" spans="1:21">
      <c r="A19" s="1080" t="s">
        <v>10</v>
      </c>
      <c r="B19" s="284" t="s">
        <v>55</v>
      </c>
      <c r="C19" s="609">
        <v>26.98414</v>
      </c>
      <c r="D19" s="609">
        <v>25.633050000000001</v>
      </c>
      <c r="E19" s="609">
        <v>24.610520000000001</v>
      </c>
      <c r="F19" s="609" t="s">
        <v>429</v>
      </c>
      <c r="G19" s="609">
        <v>22.615770000000001</v>
      </c>
      <c r="H19" s="609">
        <v>21.933620000000001</v>
      </c>
      <c r="I19" s="609">
        <v>23.589359999999999</v>
      </c>
      <c r="J19" s="609">
        <v>23.415030000000002</v>
      </c>
      <c r="K19" s="609">
        <v>25.511869999999998</v>
      </c>
      <c r="L19" s="609">
        <v>12.391562135466295</v>
      </c>
      <c r="M19" s="609">
        <v>12.140092794240713</v>
      </c>
      <c r="N19" s="609">
        <v>12.332395530939367</v>
      </c>
      <c r="O19" s="609">
        <v>12.041478757731888</v>
      </c>
      <c r="P19" s="609">
        <v>13.481023687187232</v>
      </c>
      <c r="Q19" s="609">
        <v>14.943208834563368</v>
      </c>
      <c r="R19" s="609">
        <v>15</v>
      </c>
      <c r="S19" s="289"/>
      <c r="T19" s="289"/>
      <c r="U19" s="289"/>
    </row>
    <row r="20" spans="1:21">
      <c r="A20" s="1080"/>
      <c r="B20" s="284" t="s">
        <v>56</v>
      </c>
      <c r="C20" s="609">
        <v>36.044629999999998</v>
      </c>
      <c r="D20" s="609">
        <v>31.170570000000001</v>
      </c>
      <c r="E20" s="609">
        <v>29.886749999999999</v>
      </c>
      <c r="F20" s="609" t="s">
        <v>429</v>
      </c>
      <c r="G20" s="609">
        <v>26.12903</v>
      </c>
      <c r="H20" s="609">
        <v>24.775400000000001</v>
      </c>
      <c r="I20" s="609">
        <v>25.40971</v>
      </c>
      <c r="J20" s="609">
        <v>25.667079999999999</v>
      </c>
      <c r="K20" s="609">
        <v>27.52308</v>
      </c>
      <c r="L20" s="609">
        <v>13.808389872636592</v>
      </c>
      <c r="M20" s="609">
        <v>13.318723885784198</v>
      </c>
      <c r="N20" s="609">
        <v>13.654764374538495</v>
      </c>
      <c r="O20" s="609">
        <v>13.669019775592506</v>
      </c>
      <c r="P20" s="609">
        <v>14.830375970960169</v>
      </c>
      <c r="Q20" s="609">
        <v>15.835687148814726</v>
      </c>
      <c r="R20" s="609">
        <v>16</v>
      </c>
      <c r="S20" s="289"/>
      <c r="T20" s="289"/>
      <c r="U20" s="289"/>
    </row>
    <row r="21" spans="1:21">
      <c r="A21" s="1080"/>
      <c r="B21" s="72" t="s">
        <v>59</v>
      </c>
      <c r="C21" s="609">
        <v>31.521830000000001</v>
      </c>
      <c r="D21" s="609">
        <v>28.40766</v>
      </c>
      <c r="E21" s="609">
        <v>27.255669999999999</v>
      </c>
      <c r="F21" s="609" t="s">
        <v>429</v>
      </c>
      <c r="G21" s="609">
        <v>24.37932</v>
      </c>
      <c r="H21" s="609">
        <v>23.361139999999999</v>
      </c>
      <c r="I21" s="609">
        <v>24.504359999999998</v>
      </c>
      <c r="J21" s="609">
        <v>24.547630000000002</v>
      </c>
      <c r="K21" s="609">
        <v>26.523820000000001</v>
      </c>
      <c r="L21" s="609">
        <v>13.082074366215837</v>
      </c>
      <c r="M21" s="609">
        <v>12.715162148050288</v>
      </c>
      <c r="N21" s="609">
        <v>12.978203566387389</v>
      </c>
      <c r="O21" s="609">
        <v>12.837120504729951</v>
      </c>
      <c r="P21" s="609">
        <v>14.141481305477189</v>
      </c>
      <c r="Q21" s="609">
        <v>15.380470777147922</v>
      </c>
      <c r="R21" s="609">
        <v>15</v>
      </c>
      <c r="S21" s="289"/>
      <c r="T21" s="289"/>
    </row>
    <row r="22" spans="1:21">
      <c r="A22" s="1080" t="s">
        <v>9</v>
      </c>
      <c r="B22" s="284" t="s">
        <v>55</v>
      </c>
      <c r="C22" s="609">
        <v>59.228861445629107</v>
      </c>
      <c r="D22" s="609">
        <v>60.876853642811092</v>
      </c>
      <c r="E22" s="609">
        <v>63.157757632593515</v>
      </c>
      <c r="F22" s="609">
        <v>66.110220337229748</v>
      </c>
      <c r="G22" s="609">
        <v>66.351323672487069</v>
      </c>
      <c r="H22" s="609">
        <v>69.185431464409845</v>
      </c>
      <c r="I22" s="609">
        <v>70.595245484451624</v>
      </c>
      <c r="J22" s="609">
        <v>71.344950300650396</v>
      </c>
      <c r="K22" s="609">
        <v>70.492444140391171</v>
      </c>
      <c r="L22" s="609">
        <v>70.90857718483575</v>
      </c>
      <c r="M22" s="609">
        <v>70.7</v>
      </c>
      <c r="N22" s="609">
        <v>71.083045244644069</v>
      </c>
      <c r="O22" s="609">
        <v>72.385405020835449</v>
      </c>
      <c r="P22" s="609">
        <v>72.400000000000006</v>
      </c>
      <c r="Q22" s="609">
        <v>73.2</v>
      </c>
      <c r="R22" s="609">
        <v>74</v>
      </c>
      <c r="S22" s="57"/>
      <c r="T22" s="57"/>
    </row>
    <row r="23" spans="1:21">
      <c r="A23" s="1080"/>
      <c r="B23" s="284" t="s">
        <v>56</v>
      </c>
      <c r="C23" s="609">
        <v>58.071257837235791</v>
      </c>
      <c r="D23" s="609">
        <v>59.506045469986532</v>
      </c>
      <c r="E23" s="609">
        <v>60.547181760607984</v>
      </c>
      <c r="F23" s="609">
        <v>63.096844149130661</v>
      </c>
      <c r="G23" s="609">
        <v>63.881452198063407</v>
      </c>
      <c r="H23" s="609">
        <v>66.603675707721948</v>
      </c>
      <c r="I23" s="609">
        <v>68.374403428460113</v>
      </c>
      <c r="J23" s="609">
        <v>68.103158198336772</v>
      </c>
      <c r="K23" s="609">
        <v>66.989373414388979</v>
      </c>
      <c r="L23" s="609">
        <v>66.407049391484392</v>
      </c>
      <c r="M23" s="609">
        <v>66.5</v>
      </c>
      <c r="N23" s="609">
        <v>67.163975324884888</v>
      </c>
      <c r="O23" s="609">
        <v>68.318537663407881</v>
      </c>
      <c r="P23" s="609">
        <v>68.400000000000006</v>
      </c>
      <c r="Q23" s="609">
        <v>68.7</v>
      </c>
      <c r="R23" s="609">
        <v>70.400000000000006</v>
      </c>
      <c r="S23" s="57"/>
      <c r="T23" s="57"/>
    </row>
    <row r="24" spans="1:21">
      <c r="A24" s="1080"/>
      <c r="B24" s="72" t="s">
        <v>59</v>
      </c>
      <c r="C24" s="609">
        <v>58.643892012217869</v>
      </c>
      <c r="D24" s="609">
        <v>60.183021186899396</v>
      </c>
      <c r="E24" s="609">
        <v>61.834247331852097</v>
      </c>
      <c r="F24" s="609">
        <v>64.584104691988514</v>
      </c>
      <c r="G24" s="609">
        <v>65.102182853527367</v>
      </c>
      <c r="H24" s="609">
        <v>67.881996408261003</v>
      </c>
      <c r="I24" s="609">
        <v>69.474033597433177</v>
      </c>
      <c r="J24" s="609">
        <v>69.707107381816854</v>
      </c>
      <c r="K24" s="609">
        <v>66.8</v>
      </c>
      <c r="L24" s="609">
        <v>68.634973521489854</v>
      </c>
      <c r="M24" s="609">
        <v>68.599999999999994</v>
      </c>
      <c r="N24" s="609">
        <v>69.107461285781326</v>
      </c>
      <c r="O24" s="609">
        <v>70.334313583496538</v>
      </c>
      <c r="P24" s="609">
        <v>70.400000000000006</v>
      </c>
      <c r="Q24" s="609">
        <v>70.900000000000006</v>
      </c>
      <c r="R24" s="609">
        <v>72.2</v>
      </c>
      <c r="S24" s="57"/>
      <c r="T24" s="57"/>
    </row>
    <row r="25" spans="1:21">
      <c r="A25" s="1080" t="s">
        <v>7</v>
      </c>
      <c r="B25" s="284" t="s">
        <v>55</v>
      </c>
      <c r="C25" s="609">
        <v>2.6729599999999998</v>
      </c>
      <c r="D25" s="609">
        <v>2.8563000000000001</v>
      </c>
      <c r="E25" s="609">
        <v>3.6037699999999999</v>
      </c>
      <c r="F25" s="609" t="s">
        <v>429</v>
      </c>
      <c r="G25" s="609">
        <v>3.5567799999999998</v>
      </c>
      <c r="H25" s="609">
        <v>6.1255199999999999</v>
      </c>
      <c r="I25" s="609">
        <v>7.9712800000000001</v>
      </c>
      <c r="J25" s="609">
        <v>9.5631995880600318</v>
      </c>
      <c r="K25" s="609">
        <v>11.220906865871356</v>
      </c>
      <c r="L25" s="609">
        <v>15.149983725352476</v>
      </c>
      <c r="M25" s="609">
        <v>16.624129543359054</v>
      </c>
      <c r="N25" s="609">
        <v>16.624129543359054</v>
      </c>
      <c r="O25" s="609">
        <v>21.8</v>
      </c>
      <c r="P25" s="609">
        <v>20.399999999999999</v>
      </c>
      <c r="Q25" s="609">
        <v>21.067559296362511</v>
      </c>
      <c r="R25" s="609">
        <v>21.8</v>
      </c>
      <c r="S25" s="57"/>
      <c r="T25" s="57"/>
    </row>
    <row r="26" spans="1:21">
      <c r="A26" s="1080"/>
      <c r="B26" s="284" t="s">
        <v>56</v>
      </c>
      <c r="C26" s="609">
        <v>3.7574999999999998</v>
      </c>
      <c r="D26" s="609">
        <v>4.0308999999999999</v>
      </c>
      <c r="E26" s="609">
        <v>4.9447799999999997</v>
      </c>
      <c r="F26" s="609" t="s">
        <v>429</v>
      </c>
      <c r="G26" s="609">
        <v>4.5711599999999999</v>
      </c>
      <c r="H26" s="609">
        <v>7.81982</v>
      </c>
      <c r="I26" s="609">
        <v>9.7737400000000001</v>
      </c>
      <c r="J26" s="609">
        <v>12.423189813077924</v>
      </c>
      <c r="K26" s="609">
        <v>14.106861517760574</v>
      </c>
      <c r="L26" s="609">
        <v>14.887702922177843</v>
      </c>
      <c r="M26" s="609">
        <v>16.299322245391291</v>
      </c>
      <c r="N26" s="609">
        <v>16.299322245391291</v>
      </c>
      <c r="O26" s="609">
        <v>20.6</v>
      </c>
      <c r="P26" s="609">
        <v>21.4</v>
      </c>
      <c r="Q26" s="609">
        <v>21.668794200554913</v>
      </c>
      <c r="R26" s="609">
        <v>22</v>
      </c>
      <c r="S26" s="57"/>
      <c r="T26" s="57"/>
    </row>
    <row r="27" spans="1:21">
      <c r="A27" s="1080"/>
      <c r="B27" s="72" t="s">
        <v>59</v>
      </c>
      <c r="C27" s="609">
        <v>3.2164799999999998</v>
      </c>
      <c r="D27" s="609">
        <v>3.4442400000000002</v>
      </c>
      <c r="E27" s="609">
        <v>4.2740600000000004</v>
      </c>
      <c r="F27" s="609" t="s">
        <v>429</v>
      </c>
      <c r="G27" s="609">
        <v>4.0631700000000004</v>
      </c>
      <c r="H27" s="609">
        <v>6.9714999999999998</v>
      </c>
      <c r="I27" s="609">
        <v>8.8712199999999992</v>
      </c>
      <c r="J27" s="609">
        <v>10.947304474428906</v>
      </c>
      <c r="K27" s="609">
        <v>12.62077167466613</v>
      </c>
      <c r="L27" s="609">
        <v>15.02228579762378</v>
      </c>
      <c r="M27" s="609">
        <v>16.465135002796632</v>
      </c>
      <c r="N27" s="609">
        <v>16.465135002796632</v>
      </c>
      <c r="O27" s="609">
        <v>21.183424466029926</v>
      </c>
      <c r="P27" s="609">
        <v>20.9</v>
      </c>
      <c r="Q27" s="609">
        <v>21.368034992269415</v>
      </c>
      <c r="R27" s="609">
        <v>21.9</v>
      </c>
      <c r="S27" s="57"/>
      <c r="T27" s="57"/>
    </row>
    <row r="28" spans="1:21">
      <c r="A28" s="1080" t="s">
        <v>6</v>
      </c>
      <c r="B28" s="284" t="s">
        <v>55</v>
      </c>
      <c r="C28" s="609">
        <v>47.922429999999999</v>
      </c>
      <c r="D28" s="609">
        <v>49.873649999999998</v>
      </c>
      <c r="E28" s="609">
        <v>54.584479999999999</v>
      </c>
      <c r="F28" s="609">
        <v>52.010480000000001</v>
      </c>
      <c r="G28" s="609">
        <v>53.378830000000001</v>
      </c>
      <c r="H28" s="609">
        <v>55.126429999999999</v>
      </c>
      <c r="I28" s="609">
        <v>55.880189999999999</v>
      </c>
      <c r="J28" s="609">
        <v>57.230789999999999</v>
      </c>
      <c r="K28" s="609" t="s">
        <v>429</v>
      </c>
      <c r="L28" s="609" t="s">
        <v>429</v>
      </c>
      <c r="M28" s="609" t="s">
        <v>429</v>
      </c>
      <c r="N28" s="609" t="s">
        <v>429</v>
      </c>
      <c r="O28" s="609" t="s">
        <v>429</v>
      </c>
      <c r="P28" s="609">
        <v>59.506230000000002</v>
      </c>
      <c r="Q28" s="609" t="s">
        <v>429</v>
      </c>
      <c r="R28" s="609" t="s">
        <v>429</v>
      </c>
      <c r="S28" s="57"/>
      <c r="T28" s="57"/>
    </row>
    <row r="29" spans="1:21">
      <c r="A29" s="1080"/>
      <c r="B29" s="284" t="s">
        <v>56</v>
      </c>
      <c r="C29" s="609">
        <v>37.514609999999998</v>
      </c>
      <c r="D29" s="609">
        <v>38.977220000000003</v>
      </c>
      <c r="E29" s="609">
        <v>45.318930000000002</v>
      </c>
      <c r="F29" s="609">
        <v>41.863880000000002</v>
      </c>
      <c r="G29" s="609">
        <v>42.723460000000003</v>
      </c>
      <c r="H29" s="609">
        <v>44.191740000000003</v>
      </c>
      <c r="I29" s="609">
        <v>43.582740000000001</v>
      </c>
      <c r="J29" s="609">
        <v>44.166829999999997</v>
      </c>
      <c r="K29" s="609" t="s">
        <v>429</v>
      </c>
      <c r="L29" s="609" t="s">
        <v>429</v>
      </c>
      <c r="M29" s="609" t="s">
        <v>429</v>
      </c>
      <c r="N29" s="609" t="s">
        <v>429</v>
      </c>
      <c r="O29" s="609" t="s">
        <v>429</v>
      </c>
      <c r="P29" s="609">
        <v>48.249180000000003</v>
      </c>
      <c r="Q29" s="609" t="s">
        <v>429</v>
      </c>
      <c r="R29" s="609" t="s">
        <v>429</v>
      </c>
      <c r="S29" s="57"/>
      <c r="T29" s="57"/>
    </row>
    <row r="30" spans="1:21">
      <c r="A30" s="1080"/>
      <c r="B30" s="72" t="s">
        <v>59</v>
      </c>
      <c r="C30" s="609">
        <v>42.706829999999997</v>
      </c>
      <c r="D30" s="609">
        <v>44.412599999999998</v>
      </c>
      <c r="E30" s="609">
        <v>49.939909999999998</v>
      </c>
      <c r="F30" s="609">
        <v>52</v>
      </c>
      <c r="G30" s="609">
        <v>51.8</v>
      </c>
      <c r="H30" s="609">
        <v>49.5</v>
      </c>
      <c r="I30" s="609">
        <v>51.1</v>
      </c>
      <c r="J30" s="609">
        <v>52.6</v>
      </c>
      <c r="K30" s="609">
        <v>54.5</v>
      </c>
      <c r="L30" s="609">
        <v>54.8</v>
      </c>
      <c r="M30" s="609">
        <v>55.7</v>
      </c>
      <c r="N30" s="609">
        <v>57.1</v>
      </c>
      <c r="O30" s="609" t="s">
        <v>429</v>
      </c>
      <c r="P30" s="609">
        <v>53.877940000000002</v>
      </c>
      <c r="Q30" s="609" t="s">
        <v>429</v>
      </c>
      <c r="R30" s="609" t="s">
        <v>429</v>
      </c>
      <c r="S30" s="57"/>
      <c r="T30" s="57"/>
    </row>
    <row r="31" spans="1:21">
      <c r="A31" s="1080" t="s">
        <v>5</v>
      </c>
      <c r="B31" s="284" t="s">
        <v>55</v>
      </c>
      <c r="C31" s="609" t="s">
        <v>429</v>
      </c>
      <c r="D31" s="609" t="s">
        <v>429</v>
      </c>
      <c r="E31" s="609" t="s">
        <v>429</v>
      </c>
      <c r="F31" s="609" t="s">
        <v>429</v>
      </c>
      <c r="G31" s="609" t="s">
        <v>429</v>
      </c>
      <c r="H31" s="609" t="s">
        <v>429</v>
      </c>
      <c r="I31" s="609" t="s">
        <v>429</v>
      </c>
      <c r="J31" s="609" t="s">
        <v>429</v>
      </c>
      <c r="K31" s="609" t="s">
        <v>429</v>
      </c>
      <c r="L31" s="609" t="s">
        <v>429</v>
      </c>
      <c r="M31" s="609" t="s">
        <v>429</v>
      </c>
      <c r="N31" s="609" t="s">
        <v>429</v>
      </c>
      <c r="O31" s="609" t="s">
        <v>429</v>
      </c>
      <c r="P31" s="609" t="s">
        <v>429</v>
      </c>
      <c r="Q31" s="609">
        <v>100</v>
      </c>
      <c r="R31" s="609">
        <v>100</v>
      </c>
      <c r="S31" s="57"/>
      <c r="T31" s="57"/>
    </row>
    <row r="32" spans="1:21">
      <c r="A32" s="1080"/>
      <c r="B32" s="284" t="s">
        <v>56</v>
      </c>
      <c r="C32" s="609" t="s">
        <v>429</v>
      </c>
      <c r="D32" s="609" t="s">
        <v>429</v>
      </c>
      <c r="E32" s="609" t="s">
        <v>429</v>
      </c>
      <c r="F32" s="609" t="s">
        <v>429</v>
      </c>
      <c r="G32" s="609" t="s">
        <v>429</v>
      </c>
      <c r="H32" s="609" t="s">
        <v>429</v>
      </c>
      <c r="I32" s="609" t="s">
        <v>429</v>
      </c>
      <c r="J32" s="609" t="s">
        <v>429</v>
      </c>
      <c r="K32" s="609" t="s">
        <v>429</v>
      </c>
      <c r="L32" s="609" t="s">
        <v>429</v>
      </c>
      <c r="M32" s="609" t="s">
        <v>429</v>
      </c>
      <c r="N32" s="609" t="s">
        <v>429</v>
      </c>
      <c r="O32" s="609" t="s">
        <v>429</v>
      </c>
      <c r="P32" s="609" t="s">
        <v>429</v>
      </c>
      <c r="Q32" s="609">
        <v>100</v>
      </c>
      <c r="R32" s="609">
        <v>98</v>
      </c>
      <c r="S32" s="57"/>
      <c r="T32" s="57"/>
    </row>
    <row r="33" spans="1:21">
      <c r="A33" s="1080"/>
      <c r="B33" s="72" t="s">
        <v>59</v>
      </c>
      <c r="C33" s="609">
        <v>98.294042184538398</v>
      </c>
      <c r="D33" s="609">
        <v>98.389458272328</v>
      </c>
      <c r="E33" s="609">
        <v>99.854695644129805</v>
      </c>
      <c r="F33" s="609">
        <v>93.076923076922995</v>
      </c>
      <c r="G33" s="609">
        <v>93.101545253862994</v>
      </c>
      <c r="H33" s="609">
        <v>97.059400087262006</v>
      </c>
      <c r="I33" s="609">
        <v>99</v>
      </c>
      <c r="J33" s="609">
        <v>94.276180556182695</v>
      </c>
      <c r="K33" s="609">
        <v>99.7</v>
      </c>
      <c r="L33" s="609">
        <v>98.5</v>
      </c>
      <c r="M33" s="609">
        <v>99</v>
      </c>
      <c r="N33" s="609">
        <v>98.4</v>
      </c>
      <c r="O33" s="609">
        <v>98.3</v>
      </c>
      <c r="P33" s="609">
        <v>99.4</v>
      </c>
      <c r="Q33" s="609">
        <v>97</v>
      </c>
      <c r="R33" s="609">
        <v>99</v>
      </c>
      <c r="S33" s="57"/>
      <c r="T33" s="57"/>
    </row>
    <row r="34" spans="1:21">
      <c r="A34" s="1080" t="s">
        <v>4</v>
      </c>
      <c r="B34" s="284" t="s">
        <v>55</v>
      </c>
      <c r="C34" s="609" t="s">
        <v>429</v>
      </c>
      <c r="D34" s="609" t="s">
        <v>429</v>
      </c>
      <c r="E34" s="609">
        <v>85.93</v>
      </c>
      <c r="F34" s="609">
        <v>86.61</v>
      </c>
      <c r="G34" s="609">
        <v>86.72</v>
      </c>
      <c r="H34" s="609">
        <v>86.59</v>
      </c>
      <c r="I34" s="609">
        <v>87.02</v>
      </c>
      <c r="J34" s="609">
        <v>89.17</v>
      </c>
      <c r="K34" s="609">
        <v>88.92</v>
      </c>
      <c r="L34" s="609">
        <v>88.69</v>
      </c>
      <c r="M34" s="609">
        <v>87.67</v>
      </c>
      <c r="N34" s="609">
        <v>89.54</v>
      </c>
      <c r="O34" s="609">
        <v>89.83</v>
      </c>
      <c r="P34" s="609">
        <v>89.63</v>
      </c>
      <c r="Q34" s="609">
        <v>90.2</v>
      </c>
      <c r="R34" s="609">
        <v>89.9</v>
      </c>
      <c r="S34" s="289"/>
      <c r="T34" s="289"/>
      <c r="U34" s="289"/>
    </row>
    <row r="35" spans="1:21">
      <c r="A35" s="1080"/>
      <c r="B35" s="284" t="s">
        <v>56</v>
      </c>
      <c r="C35" s="609" t="s">
        <v>429</v>
      </c>
      <c r="D35" s="609" t="s">
        <v>429</v>
      </c>
      <c r="E35" s="609">
        <v>89.58</v>
      </c>
      <c r="F35" s="609">
        <v>89.78</v>
      </c>
      <c r="G35" s="609">
        <v>89.83</v>
      </c>
      <c r="H35" s="609">
        <v>90</v>
      </c>
      <c r="I35" s="609">
        <v>88.93</v>
      </c>
      <c r="J35" s="609">
        <v>90.13</v>
      </c>
      <c r="K35" s="609">
        <v>89.43</v>
      </c>
      <c r="L35" s="609">
        <v>89.28</v>
      </c>
      <c r="M35" s="609">
        <v>89.78</v>
      </c>
      <c r="N35" s="609">
        <v>90.62</v>
      </c>
      <c r="O35" s="609">
        <v>91.14</v>
      </c>
      <c r="P35" s="609">
        <v>91.01</v>
      </c>
      <c r="Q35" s="609">
        <v>91.28</v>
      </c>
      <c r="R35" s="609">
        <v>90.4</v>
      </c>
      <c r="S35" s="289"/>
      <c r="T35" s="289"/>
      <c r="U35" s="289"/>
    </row>
    <row r="36" spans="1:21">
      <c r="A36" s="1080"/>
      <c r="B36" s="72" t="s">
        <v>59</v>
      </c>
      <c r="C36" s="609" t="s">
        <v>429</v>
      </c>
      <c r="D36" s="609" t="s">
        <v>429</v>
      </c>
      <c r="E36" s="609">
        <v>87.75</v>
      </c>
      <c r="F36" s="609">
        <v>88.19</v>
      </c>
      <c r="G36" s="609">
        <v>88.29</v>
      </c>
      <c r="H36" s="609">
        <v>88.32</v>
      </c>
      <c r="I36" s="609">
        <v>87.98</v>
      </c>
      <c r="J36" s="609">
        <v>89.65</v>
      </c>
      <c r="K36" s="609">
        <v>89.18</v>
      </c>
      <c r="L36" s="609">
        <v>88.99</v>
      </c>
      <c r="M36" s="609">
        <v>88.73</v>
      </c>
      <c r="N36" s="609">
        <v>90.08</v>
      </c>
      <c r="O36" s="609">
        <v>90.49</v>
      </c>
      <c r="P36" s="609">
        <v>90.32</v>
      </c>
      <c r="Q36" s="609">
        <v>90.74</v>
      </c>
      <c r="R36" s="609">
        <v>90.2</v>
      </c>
      <c r="S36" s="289"/>
      <c r="T36" s="289"/>
      <c r="U36" s="289"/>
    </row>
    <row r="37" spans="1:21">
      <c r="A37" s="1080" t="s">
        <v>3</v>
      </c>
      <c r="B37" s="284" t="s">
        <v>55</v>
      </c>
      <c r="C37" s="609">
        <v>33.240131813577797</v>
      </c>
      <c r="D37" s="609">
        <v>33.328228545970902</v>
      </c>
      <c r="E37" s="609">
        <v>33.6548036393893</v>
      </c>
      <c r="F37" s="609">
        <v>32.0967936759317</v>
      </c>
      <c r="G37" s="609">
        <v>34.717856906040701</v>
      </c>
      <c r="H37" s="609">
        <v>34.564310437861103</v>
      </c>
      <c r="I37" s="609">
        <v>31.892593855759799</v>
      </c>
      <c r="J37" s="609">
        <v>26.795326243927999</v>
      </c>
      <c r="K37" s="609" t="s">
        <v>429</v>
      </c>
      <c r="L37" s="609">
        <v>31.7</v>
      </c>
      <c r="M37" s="609">
        <v>52.4</v>
      </c>
      <c r="N37" s="609">
        <v>45.3</v>
      </c>
      <c r="O37" s="609">
        <v>45.1</v>
      </c>
      <c r="P37" s="609" t="s">
        <v>429</v>
      </c>
      <c r="Q37" s="609" t="s">
        <v>429</v>
      </c>
      <c r="R37" s="609" t="s">
        <v>429</v>
      </c>
      <c r="S37" s="289"/>
      <c r="T37" s="289"/>
      <c r="U37" s="289"/>
    </row>
    <row r="38" spans="1:21">
      <c r="A38" s="1080"/>
      <c r="B38" s="284" t="s">
        <v>56</v>
      </c>
      <c r="C38" s="609">
        <v>27.987033477724399</v>
      </c>
      <c r="D38" s="609">
        <v>27.568186899172801</v>
      </c>
      <c r="E38" s="609">
        <v>27.6084936598164</v>
      </c>
      <c r="F38" s="609">
        <v>25.8104771617197</v>
      </c>
      <c r="G38" s="609">
        <v>30.705075591093099</v>
      </c>
      <c r="H38" s="609">
        <v>28.569928739222199</v>
      </c>
      <c r="I38" s="609">
        <v>23.653763187826002</v>
      </c>
      <c r="J38" s="609">
        <v>31.5561544902659</v>
      </c>
      <c r="K38" s="609" t="s">
        <v>429</v>
      </c>
      <c r="L38" s="609">
        <v>27.4</v>
      </c>
      <c r="M38" s="609">
        <v>42</v>
      </c>
      <c r="N38" s="609">
        <v>35.5</v>
      </c>
      <c r="O38" s="609">
        <v>35.299999999999997</v>
      </c>
      <c r="P38" s="609" t="s">
        <v>429</v>
      </c>
      <c r="Q38" s="609" t="s">
        <v>429</v>
      </c>
      <c r="R38" s="609" t="s">
        <v>429</v>
      </c>
      <c r="S38" s="289"/>
      <c r="T38" s="289"/>
      <c r="U38" s="289"/>
    </row>
    <row r="39" spans="1:21">
      <c r="A39" s="1080"/>
      <c r="B39" s="72" t="s">
        <v>59</v>
      </c>
      <c r="C39" s="609">
        <v>30.620739967242901</v>
      </c>
      <c r="D39" s="609">
        <v>30.453429663310001</v>
      </c>
      <c r="E39" s="609">
        <v>30.6342282566401</v>
      </c>
      <c r="F39" s="609">
        <v>28.9533190635631</v>
      </c>
      <c r="G39" s="609">
        <v>32.7096983629582</v>
      </c>
      <c r="H39" s="609">
        <v>31.562865516289701</v>
      </c>
      <c r="I39" s="609">
        <v>27.766246521525499</v>
      </c>
      <c r="J39" s="609">
        <v>29.179827263076501</v>
      </c>
      <c r="K39" s="609" t="s">
        <v>429</v>
      </c>
      <c r="L39" s="609">
        <v>29.5</v>
      </c>
      <c r="M39" s="609">
        <v>47.2</v>
      </c>
      <c r="N39" s="609">
        <v>40.5</v>
      </c>
      <c r="O39" s="609">
        <v>40.5</v>
      </c>
      <c r="P39" s="609">
        <v>41</v>
      </c>
      <c r="Q39" s="609">
        <v>50.4</v>
      </c>
      <c r="R39" s="609">
        <v>50.4</v>
      </c>
      <c r="S39" s="289"/>
      <c r="T39" s="289"/>
      <c r="U39" s="289"/>
    </row>
    <row r="40" spans="1:21" s="283" customFormat="1">
      <c r="A40" s="1095" t="s">
        <v>672</v>
      </c>
      <c r="B40" s="73" t="s">
        <v>55</v>
      </c>
      <c r="C40" s="609" t="s">
        <v>429</v>
      </c>
      <c r="D40" s="609" t="s">
        <v>429</v>
      </c>
      <c r="E40" s="609" t="s">
        <v>429</v>
      </c>
      <c r="F40" s="609" t="s">
        <v>429</v>
      </c>
      <c r="G40" s="609" t="s">
        <v>429</v>
      </c>
      <c r="H40" s="609" t="s">
        <v>429</v>
      </c>
      <c r="I40" s="609" t="s">
        <v>429</v>
      </c>
      <c r="J40" s="609">
        <v>19.600000000000001</v>
      </c>
      <c r="K40" s="609">
        <v>21.2</v>
      </c>
      <c r="L40" s="609">
        <v>25.1</v>
      </c>
      <c r="M40" s="609">
        <v>27.545578315283315</v>
      </c>
      <c r="N40" s="609">
        <v>29.641819609246049</v>
      </c>
      <c r="O40" s="609">
        <v>32.981298242490183</v>
      </c>
      <c r="P40" s="609">
        <v>32.981298242490183</v>
      </c>
      <c r="Q40" s="609">
        <v>29.8</v>
      </c>
      <c r="R40" s="609">
        <v>32.200000000000003</v>
      </c>
      <c r="S40" s="289"/>
      <c r="T40" s="289"/>
      <c r="U40" s="289"/>
    </row>
    <row r="41" spans="1:21" s="283" customFormat="1">
      <c r="A41" s="1095"/>
      <c r="B41" s="73" t="s">
        <v>56</v>
      </c>
      <c r="C41" s="609" t="s">
        <v>429</v>
      </c>
      <c r="D41" s="609" t="s">
        <v>429</v>
      </c>
      <c r="E41" s="609" t="s">
        <v>429</v>
      </c>
      <c r="F41" s="609" t="s">
        <v>429</v>
      </c>
      <c r="G41" s="609" t="s">
        <v>429</v>
      </c>
      <c r="H41" s="609" t="s">
        <v>429</v>
      </c>
      <c r="I41" s="609" t="s">
        <v>429</v>
      </c>
      <c r="J41" s="609">
        <v>21.7</v>
      </c>
      <c r="K41" s="609">
        <v>25.8</v>
      </c>
      <c r="L41" s="609">
        <v>30.6</v>
      </c>
      <c r="M41" s="609">
        <v>32.152206848459173</v>
      </c>
      <c r="N41" s="609">
        <v>34.463131161662304</v>
      </c>
      <c r="O41" s="609">
        <v>35.63353281759354</v>
      </c>
      <c r="P41" s="609">
        <v>35.63353281759354</v>
      </c>
      <c r="Q41" s="609">
        <v>30.4</v>
      </c>
      <c r="R41" s="609">
        <v>31.5</v>
      </c>
      <c r="S41" s="289"/>
      <c r="T41" s="289"/>
      <c r="U41" s="289"/>
    </row>
    <row r="42" spans="1:21" s="283" customFormat="1">
      <c r="A42" s="1095"/>
      <c r="B42" s="806" t="s">
        <v>59</v>
      </c>
      <c r="C42" s="609" t="s">
        <v>429</v>
      </c>
      <c r="D42" s="609" t="s">
        <v>429</v>
      </c>
      <c r="E42" s="609" t="s">
        <v>429</v>
      </c>
      <c r="F42" s="609">
        <v>6.3</v>
      </c>
      <c r="G42" s="609">
        <v>5.9</v>
      </c>
      <c r="H42" s="609">
        <v>10.1</v>
      </c>
      <c r="I42" s="609">
        <v>13.1</v>
      </c>
      <c r="J42" s="609">
        <v>20.6</v>
      </c>
      <c r="K42" s="609">
        <v>23.5</v>
      </c>
      <c r="L42" s="609">
        <v>27.8</v>
      </c>
      <c r="M42" s="609">
        <v>29.862713132140684</v>
      </c>
      <c r="N42" s="609">
        <v>32.066940015756998</v>
      </c>
      <c r="O42" s="609">
        <v>34.31537259258404</v>
      </c>
      <c r="P42" s="609">
        <v>34.31537259258404</v>
      </c>
      <c r="Q42" s="609">
        <v>30.1</v>
      </c>
      <c r="R42" s="609">
        <v>31.8</v>
      </c>
      <c r="S42" s="289"/>
      <c r="T42" s="289"/>
      <c r="U42" s="289"/>
    </row>
    <row r="43" spans="1:21">
      <c r="A43" s="1080" t="s">
        <v>2</v>
      </c>
      <c r="B43" s="284" t="s">
        <v>55</v>
      </c>
      <c r="C43" s="609">
        <v>17.4595286145539</v>
      </c>
      <c r="D43" s="609">
        <v>18.559841552730699</v>
      </c>
      <c r="E43" s="609">
        <v>20.717800984275499</v>
      </c>
      <c r="F43" s="609" t="s">
        <v>429</v>
      </c>
      <c r="G43" s="609" t="s">
        <v>429</v>
      </c>
      <c r="H43" s="609" t="s">
        <v>429</v>
      </c>
      <c r="I43" s="609" t="s">
        <v>429</v>
      </c>
      <c r="J43" s="609" t="s">
        <v>429</v>
      </c>
      <c r="K43" s="609" t="s">
        <v>429</v>
      </c>
      <c r="L43" s="609" t="s">
        <v>429</v>
      </c>
      <c r="M43" s="609" t="s">
        <v>429</v>
      </c>
      <c r="N43" s="609" t="s">
        <v>429</v>
      </c>
      <c r="O43" s="609">
        <v>24.9</v>
      </c>
      <c r="P43" s="609">
        <v>25</v>
      </c>
      <c r="Q43" s="609">
        <v>25</v>
      </c>
      <c r="R43" s="609">
        <v>25.7</v>
      </c>
      <c r="S43" s="289"/>
      <c r="T43" s="289"/>
      <c r="U43" s="289"/>
    </row>
    <row r="44" spans="1:21">
      <c r="A44" s="1080"/>
      <c r="B44" s="284" t="s">
        <v>56</v>
      </c>
      <c r="C44" s="609">
        <v>20.946579663223201</v>
      </c>
      <c r="D44" s="609">
        <v>22.732043100470001</v>
      </c>
      <c r="E44" s="609">
        <v>25.082115583748401</v>
      </c>
      <c r="F44" s="609" t="s">
        <v>429</v>
      </c>
      <c r="G44" s="609" t="s">
        <v>429</v>
      </c>
      <c r="H44" s="609" t="s">
        <v>429</v>
      </c>
      <c r="I44" s="609" t="s">
        <v>429</v>
      </c>
      <c r="J44" s="609" t="s">
        <v>429</v>
      </c>
      <c r="K44" s="609" t="s">
        <v>429</v>
      </c>
      <c r="L44" s="609" t="s">
        <v>429</v>
      </c>
      <c r="M44" s="609" t="s">
        <v>429</v>
      </c>
      <c r="N44" s="609" t="s">
        <v>429</v>
      </c>
      <c r="O44" s="609">
        <v>32.6</v>
      </c>
      <c r="P44" s="609">
        <v>31.1</v>
      </c>
      <c r="Q44" s="609">
        <v>30.9</v>
      </c>
      <c r="R44" s="609">
        <v>30.5</v>
      </c>
      <c r="S44" s="289"/>
      <c r="T44" s="289"/>
      <c r="U44" s="289"/>
    </row>
    <row r="45" spans="1:21">
      <c r="A45" s="1080"/>
      <c r="B45" s="72" t="s">
        <v>59</v>
      </c>
      <c r="C45" s="609">
        <v>19.2083132465585</v>
      </c>
      <c r="D45" s="609">
        <v>20.6522796278059</v>
      </c>
      <c r="E45" s="609">
        <v>22.906681387972402</v>
      </c>
      <c r="F45" s="609" t="s">
        <v>429</v>
      </c>
      <c r="G45" s="609">
        <v>18.600000000000001</v>
      </c>
      <c r="H45" s="609">
        <v>21.1</v>
      </c>
      <c r="I45" s="609">
        <v>22.2</v>
      </c>
      <c r="J45" s="609">
        <v>24.6</v>
      </c>
      <c r="K45" s="609">
        <v>25.2</v>
      </c>
      <c r="L45" s="609">
        <v>21.1</v>
      </c>
      <c r="M45" s="609">
        <v>29.5</v>
      </c>
      <c r="N45" s="609">
        <v>24.8</v>
      </c>
      <c r="O45" s="609">
        <v>28.7</v>
      </c>
      <c r="P45" s="609">
        <v>28</v>
      </c>
      <c r="Q45" s="609">
        <v>27.9</v>
      </c>
      <c r="R45" s="609">
        <v>28.1</v>
      </c>
      <c r="S45" s="57"/>
      <c r="T45" s="57"/>
    </row>
    <row r="46" spans="1:21">
      <c r="A46" s="1080" t="s">
        <v>1</v>
      </c>
      <c r="B46" s="284" t="s">
        <v>55</v>
      </c>
      <c r="C46" s="609">
        <v>37.888607763432297</v>
      </c>
      <c r="D46" s="609">
        <v>38.4675994650419</v>
      </c>
      <c r="E46" s="609">
        <v>36.308000259295902</v>
      </c>
      <c r="F46" s="609">
        <v>33.123202249707298</v>
      </c>
      <c r="G46" s="609" t="s">
        <v>429</v>
      </c>
      <c r="H46" s="609" t="s">
        <v>429</v>
      </c>
      <c r="I46" s="609">
        <v>36.308092804183602</v>
      </c>
      <c r="J46" s="609" t="s">
        <v>429</v>
      </c>
      <c r="K46" s="609" t="s">
        <v>429</v>
      </c>
      <c r="L46" s="609">
        <v>45.9</v>
      </c>
      <c r="M46" s="609" t="s">
        <v>429</v>
      </c>
      <c r="N46" s="609" t="s">
        <v>429</v>
      </c>
      <c r="O46" s="609">
        <v>50</v>
      </c>
      <c r="P46" s="609">
        <v>50.9</v>
      </c>
      <c r="Q46" s="609">
        <v>50</v>
      </c>
      <c r="R46" s="609" t="s">
        <v>429</v>
      </c>
      <c r="S46" s="57"/>
      <c r="T46" s="57"/>
    </row>
    <row r="47" spans="1:21">
      <c r="A47" s="1080"/>
      <c r="B47" s="284" t="s">
        <v>56</v>
      </c>
      <c r="C47" s="609">
        <v>42.082428625217098</v>
      </c>
      <c r="D47" s="609">
        <v>42.361598523876701</v>
      </c>
      <c r="E47" s="609">
        <v>40.1360524170179</v>
      </c>
      <c r="F47" s="609">
        <v>35.638621519506103</v>
      </c>
      <c r="G47" s="609" t="s">
        <v>429</v>
      </c>
      <c r="H47" s="609" t="s">
        <v>429</v>
      </c>
      <c r="I47" s="609">
        <v>37.885998074213902</v>
      </c>
      <c r="J47" s="609" t="s">
        <v>429</v>
      </c>
      <c r="K47" s="609" t="s">
        <v>429</v>
      </c>
      <c r="L47" s="609">
        <v>43.1</v>
      </c>
      <c r="M47" s="609" t="s">
        <v>429</v>
      </c>
      <c r="N47" s="609" t="s">
        <v>429</v>
      </c>
      <c r="O47" s="609">
        <v>50</v>
      </c>
      <c r="P47" s="609">
        <v>52.1</v>
      </c>
      <c r="Q47" s="609">
        <v>49.2</v>
      </c>
      <c r="R47" s="609" t="s">
        <v>429</v>
      </c>
      <c r="S47" s="57"/>
      <c r="T47" s="57"/>
    </row>
    <row r="48" spans="1:21">
      <c r="A48" s="1080"/>
      <c r="B48" s="72" t="s">
        <v>59</v>
      </c>
      <c r="C48" s="609">
        <v>39.984462493063603</v>
      </c>
      <c r="D48" s="609">
        <v>40.414061040236199</v>
      </c>
      <c r="E48" s="609">
        <v>38.221883453528498</v>
      </c>
      <c r="F48" s="609">
        <v>34.381041074070403</v>
      </c>
      <c r="G48" s="609" t="s">
        <v>429</v>
      </c>
      <c r="H48" s="609" t="s">
        <v>429</v>
      </c>
      <c r="I48" s="609">
        <v>37.097475930162702</v>
      </c>
      <c r="J48" s="609" t="s">
        <v>429</v>
      </c>
      <c r="K48" s="609" t="s">
        <v>429</v>
      </c>
      <c r="L48" s="609">
        <v>44.5</v>
      </c>
      <c r="M48" s="609" t="s">
        <v>429</v>
      </c>
      <c r="N48" s="609" t="s">
        <v>429</v>
      </c>
      <c r="O48" s="609">
        <v>50</v>
      </c>
      <c r="P48" s="609">
        <v>51.5</v>
      </c>
      <c r="Q48" s="609">
        <v>49.6</v>
      </c>
      <c r="R48" s="609" t="s">
        <v>429</v>
      </c>
      <c r="S48" s="57"/>
      <c r="T48" s="57"/>
    </row>
    <row r="49" spans="1:26">
      <c r="B49" s="57"/>
      <c r="C49" s="57"/>
      <c r="D49" s="57"/>
      <c r="E49" s="57"/>
      <c r="F49" s="57"/>
      <c r="G49" s="57"/>
      <c r="H49" s="57"/>
      <c r="I49" s="57"/>
      <c r="J49" s="57"/>
      <c r="K49" s="57"/>
      <c r="L49" s="57"/>
      <c r="M49" s="57"/>
      <c r="N49" s="57"/>
      <c r="O49" s="57"/>
      <c r="P49" s="57"/>
      <c r="R49" s="289"/>
      <c r="S49" s="57"/>
      <c r="T49" s="57"/>
    </row>
    <row r="50" spans="1:26" ht="15" customHeight="1">
      <c r="A50" s="136" t="s">
        <v>229</v>
      </c>
      <c r="B50" s="298"/>
      <c r="D50" s="96"/>
      <c r="E50" s="96"/>
      <c r="F50" s="96"/>
      <c r="G50" s="96"/>
      <c r="H50" s="96"/>
      <c r="I50" s="96"/>
      <c r="J50" s="96"/>
      <c r="K50" s="96"/>
      <c r="L50" s="96"/>
      <c r="M50" s="96"/>
      <c r="N50" s="96"/>
      <c r="O50" s="96"/>
      <c r="P50" s="57"/>
      <c r="R50" s="289"/>
      <c r="S50" s="57"/>
      <c r="T50" s="57"/>
    </row>
    <row r="51" spans="1:26">
      <c r="A51" s="134"/>
      <c r="B51" s="57"/>
      <c r="D51" s="57"/>
      <c r="E51" s="57"/>
      <c r="F51" s="57"/>
      <c r="G51" s="57"/>
      <c r="H51" s="57"/>
      <c r="I51" s="57"/>
      <c r="J51" s="57"/>
      <c r="K51" s="57"/>
      <c r="L51" s="57"/>
      <c r="M51" s="57"/>
      <c r="N51" s="57"/>
      <c r="O51" s="57"/>
      <c r="P51" s="57"/>
      <c r="Q51" s="623"/>
      <c r="R51" s="289"/>
      <c r="S51" s="57"/>
      <c r="T51" s="57"/>
    </row>
    <row r="52" spans="1:26" s="499" customFormat="1" ht="15" customHeight="1">
      <c r="A52" s="96" t="s">
        <v>750</v>
      </c>
      <c r="D52" s="96"/>
      <c r="E52" s="96"/>
      <c r="F52" s="96"/>
      <c r="G52" s="96"/>
      <c r="H52" s="96"/>
      <c r="I52" s="96"/>
      <c r="J52" s="96"/>
      <c r="K52" s="96"/>
      <c r="L52" s="96"/>
      <c r="M52" s="96"/>
      <c r="N52" s="96"/>
      <c r="O52" s="96"/>
      <c r="P52" s="629"/>
      <c r="Q52" s="623"/>
      <c r="R52" s="96"/>
      <c r="S52" s="96"/>
      <c r="T52" s="96"/>
      <c r="U52" s="96"/>
      <c r="V52" s="96"/>
      <c r="W52" s="96"/>
      <c r="X52" s="289"/>
      <c r="Y52" s="289"/>
      <c r="Z52" s="289"/>
    </row>
    <row r="53" spans="1:26" s="499" customFormat="1" ht="15" customHeight="1">
      <c r="A53" s="57"/>
      <c r="B53" s="298"/>
      <c r="D53" s="96"/>
      <c r="E53" s="96"/>
      <c r="F53" s="96"/>
      <c r="G53" s="96"/>
      <c r="H53" s="96"/>
      <c r="I53" s="96"/>
      <c r="J53" s="96"/>
      <c r="K53" s="96"/>
      <c r="L53" s="96"/>
      <c r="M53" s="96"/>
      <c r="N53" s="96"/>
      <c r="O53" s="96"/>
      <c r="P53" s="96"/>
      <c r="R53" s="96"/>
      <c r="S53" s="96"/>
      <c r="T53" s="96"/>
      <c r="U53" s="96"/>
      <c r="V53" s="96"/>
      <c r="W53" s="96"/>
      <c r="X53" s="289"/>
      <c r="Y53" s="289"/>
      <c r="Z53" s="289"/>
    </row>
    <row r="54" spans="1:26" s="499" customFormat="1" ht="15" customHeight="1">
      <c r="A54" s="96" t="s">
        <v>929</v>
      </c>
      <c r="D54" s="96"/>
      <c r="E54" s="96"/>
      <c r="F54" s="96"/>
      <c r="G54" s="96"/>
      <c r="H54" s="96"/>
      <c r="I54" s="96"/>
      <c r="J54" s="96"/>
      <c r="K54" s="96"/>
      <c r="L54" s="96"/>
      <c r="M54" s="96"/>
      <c r="N54" s="96"/>
      <c r="O54" s="96"/>
      <c r="P54" s="150"/>
      <c r="Q54" s="623"/>
      <c r="R54" s="96"/>
      <c r="S54" s="96"/>
      <c r="T54" s="96"/>
      <c r="U54" s="96"/>
      <c r="V54" s="96"/>
      <c r="W54" s="96"/>
      <c r="X54" s="289"/>
      <c r="Y54" s="289"/>
      <c r="Z54" s="289"/>
    </row>
    <row r="55" spans="1:26" s="499" customFormat="1" ht="15" customHeight="1">
      <c r="A55" s="96"/>
      <c r="B55" s="298"/>
      <c r="D55" s="96"/>
      <c r="E55" s="96"/>
      <c r="F55" s="96"/>
      <c r="G55" s="96"/>
      <c r="H55" s="96"/>
      <c r="I55" s="96"/>
      <c r="J55" s="96"/>
      <c r="K55" s="96"/>
      <c r="L55" s="96"/>
      <c r="M55" s="96"/>
      <c r="N55" s="96"/>
      <c r="O55" s="96"/>
      <c r="P55" s="96"/>
      <c r="R55" s="96"/>
      <c r="S55" s="96"/>
      <c r="T55" s="96"/>
      <c r="U55" s="96"/>
      <c r="V55" s="96"/>
      <c r="W55" s="96"/>
      <c r="X55" s="289"/>
      <c r="Y55" s="289"/>
      <c r="Z55" s="289"/>
    </row>
    <row r="56" spans="1:26" ht="15" customHeight="1">
      <c r="A56" s="96" t="s">
        <v>1525</v>
      </c>
      <c r="B56" s="289"/>
      <c r="D56" s="131"/>
      <c r="E56" s="131"/>
      <c r="F56" s="131"/>
      <c r="G56" s="131"/>
      <c r="H56" s="131"/>
      <c r="I56" s="131"/>
      <c r="J56" s="131"/>
      <c r="K56" s="131"/>
      <c r="L56" s="131"/>
      <c r="M56" s="131"/>
      <c r="N56" s="131"/>
      <c r="O56" s="131"/>
      <c r="P56" s="251"/>
      <c r="R56" s="289"/>
      <c r="S56" s="57"/>
      <c r="T56" s="57"/>
    </row>
    <row r="57" spans="1:26">
      <c r="A57" s="96"/>
      <c r="B57" s="57"/>
      <c r="C57" s="131"/>
      <c r="D57" s="131"/>
      <c r="E57" s="131"/>
      <c r="F57" s="131"/>
      <c r="G57" s="131"/>
      <c r="H57" s="131"/>
      <c r="I57" s="131"/>
      <c r="J57" s="131"/>
      <c r="K57" s="131"/>
      <c r="L57" s="131"/>
      <c r="M57" s="131"/>
      <c r="N57" s="131"/>
      <c r="O57" s="131"/>
      <c r="P57" s="251"/>
      <c r="R57" s="289"/>
      <c r="S57" s="57"/>
      <c r="T57" s="57"/>
    </row>
    <row r="58" spans="1:26">
      <c r="A58" s="167" t="s">
        <v>431</v>
      </c>
      <c r="B58" s="57"/>
      <c r="C58" s="131"/>
      <c r="D58" s="131"/>
      <c r="E58" s="131"/>
      <c r="F58" s="131"/>
      <c r="G58" s="131"/>
      <c r="H58" s="131"/>
      <c r="I58" s="131"/>
      <c r="J58" s="131"/>
      <c r="K58" s="131"/>
      <c r="L58" s="131"/>
      <c r="M58" s="131"/>
      <c r="N58" s="131"/>
      <c r="O58" s="131"/>
      <c r="P58" s="251"/>
      <c r="R58" s="289"/>
      <c r="S58" s="57"/>
      <c r="T58" s="57"/>
    </row>
    <row r="59" spans="1:26">
      <c r="A59" s="57"/>
      <c r="B59" s="57"/>
      <c r="C59" s="289"/>
      <c r="G59" s="57"/>
      <c r="H59" s="57"/>
      <c r="I59" s="57"/>
      <c r="J59" s="57"/>
      <c r="K59" s="57"/>
      <c r="L59" s="57"/>
      <c r="M59" s="57"/>
      <c r="N59" s="57"/>
      <c r="O59" s="57"/>
      <c r="P59" s="57"/>
      <c r="R59" s="289"/>
      <c r="S59" s="57"/>
      <c r="T59" s="57"/>
    </row>
    <row r="60" spans="1:26">
      <c r="A60" s="57"/>
      <c r="B60" s="57"/>
      <c r="C60" s="57"/>
      <c r="D60" s="57"/>
      <c r="E60" s="57"/>
      <c r="F60" s="57"/>
      <c r="G60" s="57"/>
      <c r="H60" s="57"/>
      <c r="I60" s="57"/>
      <c r="J60" s="57"/>
      <c r="K60" s="57"/>
      <c r="L60" s="57"/>
      <c r="M60" s="57"/>
      <c r="N60" s="57"/>
      <c r="O60" s="57"/>
      <c r="P60" s="57"/>
      <c r="Q60" s="96"/>
      <c r="R60" s="289"/>
      <c r="S60" s="57"/>
      <c r="T60" s="57"/>
    </row>
    <row r="61" spans="1:26">
      <c r="A61" s="57"/>
      <c r="B61" s="57"/>
      <c r="C61" s="57"/>
      <c r="D61" s="57"/>
      <c r="E61" s="57"/>
      <c r="F61" s="57"/>
      <c r="G61" s="57"/>
      <c r="H61" s="57"/>
      <c r="I61" s="57"/>
      <c r="J61" s="57"/>
      <c r="K61" s="57"/>
      <c r="L61" s="57"/>
      <c r="M61" s="57"/>
      <c r="N61" s="57"/>
      <c r="O61" s="57"/>
      <c r="P61" s="57"/>
      <c r="Q61" s="96"/>
      <c r="R61" s="289"/>
      <c r="S61" s="57"/>
      <c r="T61" s="57"/>
    </row>
    <row r="62" spans="1:26">
      <c r="A62" s="57"/>
      <c r="B62" s="57"/>
      <c r="C62" s="57"/>
      <c r="D62" s="57"/>
      <c r="E62" s="57"/>
      <c r="F62" s="57"/>
      <c r="G62" s="57"/>
      <c r="H62" s="57"/>
      <c r="I62" s="57"/>
      <c r="J62" s="57"/>
      <c r="K62" s="57"/>
      <c r="L62" s="57"/>
      <c r="M62" s="57"/>
      <c r="N62" s="57"/>
      <c r="O62" s="57"/>
      <c r="P62" s="57"/>
      <c r="Q62" s="96"/>
      <c r="R62" s="289"/>
      <c r="S62" s="57"/>
      <c r="T62" s="57"/>
    </row>
  </sheetData>
  <mergeCells count="15">
    <mergeCell ref="A4:A6"/>
    <mergeCell ref="A31:A33"/>
    <mergeCell ref="A28:A30"/>
    <mergeCell ref="A25:A27"/>
    <mergeCell ref="A22:A24"/>
    <mergeCell ref="A19:A21"/>
    <mergeCell ref="A16:A18"/>
    <mergeCell ref="A13:A15"/>
    <mergeCell ref="A10:A12"/>
    <mergeCell ref="A34:A36"/>
    <mergeCell ref="A7:A9"/>
    <mergeCell ref="A40:A42"/>
    <mergeCell ref="A46:A48"/>
    <mergeCell ref="A43:A45"/>
    <mergeCell ref="A37:A39"/>
  </mergeCells>
  <hyperlinks>
    <hyperlink ref="T5" location="Content!B27" display="Back to Content Page"/>
  </hyperlinks>
  <pageMargins left="0.7" right="0.7" top="0.75" bottom="0.75" header="0.3" footer="0.3"/>
  <pageSetup paperSize="9" orientation="portrait" horizontalDpi="4294967295" verticalDpi="4294967295" r:id="rId1"/>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zoomScale="93" zoomScaleNormal="93" workbookViewId="0">
      <pane xSplit="1" ySplit="7" topLeftCell="B8" activePane="bottomRight" state="frozen"/>
      <selection activeCell="A9" sqref="A9"/>
      <selection pane="topRight" activeCell="A9" sqref="A9"/>
      <selection pane="bottomLeft" activeCell="A9" sqref="A9"/>
      <selection pane="bottomRight" activeCell="A9" sqref="A9"/>
    </sheetView>
  </sheetViews>
  <sheetFormatPr defaultColWidth="9.1796875" defaultRowHeight="14"/>
  <cols>
    <col min="1" max="1" width="38.7265625" style="289" customWidth="1"/>
    <col min="2" max="17" width="10.7265625" style="289" customWidth="1"/>
    <col min="18" max="16384" width="9.1796875" style="289"/>
  </cols>
  <sheetData>
    <row r="1" spans="1:19" ht="15" customHeight="1">
      <c r="A1" s="140" t="s">
        <v>2118</v>
      </c>
    </row>
    <row r="2" spans="1:19" ht="15" customHeight="1">
      <c r="A2" s="879"/>
      <c r="B2" s="1173" t="s">
        <v>2110</v>
      </c>
      <c r="C2" s="1171"/>
      <c r="D2" s="1171"/>
      <c r="E2" s="1171"/>
      <c r="F2" s="1171"/>
      <c r="G2" s="1171"/>
      <c r="H2" s="1171"/>
      <c r="I2" s="1171"/>
      <c r="J2" s="1171"/>
      <c r="K2" s="1171"/>
      <c r="L2" s="1171"/>
      <c r="M2" s="1171"/>
      <c r="N2" s="1171"/>
      <c r="O2" s="1171"/>
      <c r="P2" s="1171"/>
      <c r="Q2" s="1172"/>
    </row>
    <row r="3" spans="1:19" s="295" customFormat="1" ht="15" customHeight="1">
      <c r="A3" s="879" t="s">
        <v>16</v>
      </c>
      <c r="B3" s="4">
        <v>2000</v>
      </c>
      <c r="C3" s="4">
        <v>2001</v>
      </c>
      <c r="D3" s="4">
        <v>2002</v>
      </c>
      <c r="E3" s="4">
        <v>2003</v>
      </c>
      <c r="F3" s="4">
        <v>2004</v>
      </c>
      <c r="G3" s="4">
        <v>2005</v>
      </c>
      <c r="H3" s="4">
        <v>2006</v>
      </c>
      <c r="I3" s="4">
        <v>2007</v>
      </c>
      <c r="J3" s="4">
        <v>2008</v>
      </c>
      <c r="K3" s="4">
        <v>2009</v>
      </c>
      <c r="L3" s="4">
        <v>2010</v>
      </c>
      <c r="M3" s="4">
        <v>2011</v>
      </c>
      <c r="N3" s="4">
        <v>2012</v>
      </c>
      <c r="O3" s="4">
        <v>2013</v>
      </c>
      <c r="P3" s="4">
        <v>2014</v>
      </c>
      <c r="Q3" s="4">
        <v>2015</v>
      </c>
    </row>
    <row r="4" spans="1:19" ht="15" customHeight="1">
      <c r="A4" s="284" t="s">
        <v>15</v>
      </c>
      <c r="B4" s="933">
        <v>2253.9250000000002</v>
      </c>
      <c r="C4" s="933">
        <v>3062.92</v>
      </c>
      <c r="D4" s="933">
        <v>2825.7819961499999</v>
      </c>
      <c r="E4" s="933">
        <v>2550.4124860000002</v>
      </c>
      <c r="F4" s="933">
        <v>3886.4495945000003</v>
      </c>
      <c r="G4" s="933">
        <v>5396.7197344657598</v>
      </c>
      <c r="H4" s="933">
        <v>5736.7375877260001</v>
      </c>
      <c r="I4" s="933">
        <v>9926.3456069799995</v>
      </c>
      <c r="J4" s="933">
        <v>18164.359664989999</v>
      </c>
      <c r="K4" s="933">
        <v>14881.324669080001</v>
      </c>
      <c r="L4" s="933">
        <v>15517.734982579997</v>
      </c>
      <c r="M4" s="933">
        <v>19860.056506335</v>
      </c>
      <c r="N4" s="933">
        <v>17521.705686792015</v>
      </c>
      <c r="O4" s="933">
        <v>17920.503476693761</v>
      </c>
      <c r="P4" s="933">
        <v>19298.082277150839</v>
      </c>
      <c r="Q4" s="933">
        <v>13071.899892896694</v>
      </c>
    </row>
    <row r="5" spans="1:19" ht="15" customHeight="1">
      <c r="A5" s="284" t="s">
        <v>14</v>
      </c>
      <c r="B5" s="933" t="s">
        <v>8</v>
      </c>
      <c r="C5" s="933">
        <v>119.07340181355126</v>
      </c>
      <c r="D5" s="933">
        <v>114.54623182755545</v>
      </c>
      <c r="E5" s="933">
        <v>175.55112281017776</v>
      </c>
      <c r="F5" s="933">
        <v>231.60163302810014</v>
      </c>
      <c r="G5" s="933">
        <v>243.23306764440764</v>
      </c>
      <c r="H5" s="933">
        <v>237.54370079999998</v>
      </c>
      <c r="I5" s="933">
        <v>355.542815071147</v>
      </c>
      <c r="J5" s="933">
        <v>257.08295866028658</v>
      </c>
      <c r="K5" s="933">
        <v>470.05667214511374</v>
      </c>
      <c r="L5" s="933">
        <v>542.96155080078142</v>
      </c>
      <c r="M5" s="933">
        <v>590.77097927345312</v>
      </c>
      <c r="N5" s="933">
        <v>402.60251790852504</v>
      </c>
      <c r="O5" s="933">
        <v>471.65362870887799</v>
      </c>
      <c r="P5" s="933">
        <v>435.0601421987227</v>
      </c>
      <c r="Q5" s="933">
        <v>363.60325994088663</v>
      </c>
      <c r="R5" s="980"/>
    </row>
    <row r="6" spans="1:19" ht="15" customHeight="1">
      <c r="A6" s="284" t="s">
        <v>268</v>
      </c>
      <c r="B6" s="933">
        <v>135</v>
      </c>
      <c r="C6" s="933">
        <v>165</v>
      </c>
      <c r="D6" s="933">
        <v>204</v>
      </c>
      <c r="E6" s="933">
        <v>230</v>
      </c>
      <c r="F6" s="933">
        <v>428</v>
      </c>
      <c r="G6" s="933">
        <v>440</v>
      </c>
      <c r="H6" s="933">
        <v>456</v>
      </c>
      <c r="I6" s="933">
        <v>774</v>
      </c>
      <c r="J6" s="933">
        <v>978</v>
      </c>
      <c r="K6" s="933">
        <v>896</v>
      </c>
      <c r="L6" s="933">
        <v>1000</v>
      </c>
      <c r="M6" s="933">
        <v>1178</v>
      </c>
      <c r="N6" s="933">
        <v>1303</v>
      </c>
      <c r="O6" s="933">
        <v>1316</v>
      </c>
      <c r="P6" s="933">
        <v>1163</v>
      </c>
      <c r="Q6" s="933" t="s">
        <v>8</v>
      </c>
      <c r="S6" s="92" t="s">
        <v>13</v>
      </c>
    </row>
    <row r="7" spans="1:19" ht="15" customHeight="1">
      <c r="A7" s="284" t="s">
        <v>12</v>
      </c>
      <c r="B7" s="933" t="s">
        <v>8</v>
      </c>
      <c r="C7" s="933" t="s">
        <v>8</v>
      </c>
      <c r="D7" s="933" t="s">
        <v>8</v>
      </c>
      <c r="E7" s="933" t="s">
        <v>8</v>
      </c>
      <c r="F7" s="933" t="s">
        <v>8</v>
      </c>
      <c r="G7" s="933" t="s">
        <v>8</v>
      </c>
      <c r="H7" s="933">
        <v>80.455773817754419</v>
      </c>
      <c r="I7" s="933">
        <v>68.135048430429862</v>
      </c>
      <c r="J7" s="933">
        <v>110.96475961305926</v>
      </c>
      <c r="K7" s="933">
        <v>144.15529207794813</v>
      </c>
      <c r="L7" s="933">
        <v>109.82304088747586</v>
      </c>
      <c r="M7" s="933">
        <v>124.04806700813221</v>
      </c>
      <c r="N7" s="933">
        <v>132.4330840319042</v>
      </c>
      <c r="O7" s="933">
        <v>101.09236369180245</v>
      </c>
      <c r="P7" s="933">
        <v>98.498469728467839</v>
      </c>
      <c r="Q7" s="933">
        <v>79.917390715526253</v>
      </c>
    </row>
    <row r="8" spans="1:19" ht="15" customHeight="1">
      <c r="A8" s="284" t="s">
        <v>11</v>
      </c>
      <c r="B8" s="933" t="s">
        <v>8</v>
      </c>
      <c r="C8" s="933" t="s">
        <v>8</v>
      </c>
      <c r="D8" s="933" t="s">
        <v>8</v>
      </c>
      <c r="E8" s="933" t="s">
        <v>8</v>
      </c>
      <c r="F8" s="933">
        <v>153.19542404227008</v>
      </c>
      <c r="G8" s="933">
        <v>164.82111389520435</v>
      </c>
      <c r="H8" s="933">
        <v>201.09090591130109</v>
      </c>
      <c r="I8" s="933">
        <v>290.11289163753514</v>
      </c>
      <c r="J8" s="933">
        <v>348.23078146784292</v>
      </c>
      <c r="K8" s="933">
        <v>266.25462389412655</v>
      </c>
      <c r="L8" s="933">
        <v>301.48450703873522</v>
      </c>
      <c r="M8" s="933">
        <v>252.69146733820077</v>
      </c>
      <c r="N8" s="933">
        <v>236.26748749183469</v>
      </c>
      <c r="O8" s="933">
        <v>233.80240625748831</v>
      </c>
      <c r="P8" s="933">
        <v>402.8</v>
      </c>
      <c r="Q8" s="933">
        <v>381.7</v>
      </c>
    </row>
    <row r="9" spans="1:19" ht="15" customHeight="1">
      <c r="A9" s="284" t="s">
        <v>10</v>
      </c>
      <c r="B9" s="933" t="s">
        <v>8</v>
      </c>
      <c r="C9" s="933" t="s">
        <v>8</v>
      </c>
      <c r="D9" s="933" t="s">
        <v>8</v>
      </c>
      <c r="E9" s="933" t="s">
        <v>8</v>
      </c>
      <c r="F9" s="933" t="s">
        <v>8</v>
      </c>
      <c r="G9" s="933">
        <v>62.075995185759531</v>
      </c>
      <c r="H9" s="933">
        <v>60.438734753698576</v>
      </c>
      <c r="I9" s="933">
        <v>58.013349460596409</v>
      </c>
      <c r="J9" s="933">
        <v>75.970329397126534</v>
      </c>
      <c r="K9" s="933">
        <v>89.920666976338424</v>
      </c>
      <c r="L9" s="933">
        <v>93.84077054335151</v>
      </c>
      <c r="M9" s="933">
        <v>98.510694567678229</v>
      </c>
      <c r="N9" s="933">
        <v>103.73747921648763</v>
      </c>
      <c r="O9" s="933">
        <v>124.8140855721288</v>
      </c>
      <c r="P9" s="933">
        <v>131.933488119473</v>
      </c>
      <c r="Q9" s="933">
        <v>141.80000000000001</v>
      </c>
    </row>
    <row r="10" spans="1:19" ht="15" customHeight="1">
      <c r="A10" s="284" t="s">
        <v>9</v>
      </c>
      <c r="B10" s="933">
        <v>320.38135921442444</v>
      </c>
      <c r="C10" s="933">
        <v>348.8310219816259</v>
      </c>
      <c r="D10" s="933">
        <v>281.65665350239971</v>
      </c>
      <c r="E10" s="933">
        <v>289.54104983431631</v>
      </c>
      <c r="F10" s="933">
        <v>297.97370733362288</v>
      </c>
      <c r="G10" s="933">
        <v>399.88028101530404</v>
      </c>
      <c r="H10" s="933">
        <v>456.6284208695493</v>
      </c>
      <c r="I10" s="933">
        <v>607.2196868476675</v>
      </c>
      <c r="J10" s="933">
        <v>819.25032043863609</v>
      </c>
      <c r="K10" s="933">
        <v>736.85630611508429</v>
      </c>
      <c r="L10" s="933">
        <v>1029.9977192105241</v>
      </c>
      <c r="M10" s="933">
        <v>1459.3056841304624</v>
      </c>
      <c r="N10" s="933">
        <v>1480.6812854200316</v>
      </c>
      <c r="O10" s="933">
        <v>1184.1145833333335</v>
      </c>
      <c r="P10" s="933">
        <v>1414</v>
      </c>
      <c r="Q10" s="933">
        <v>1096</v>
      </c>
    </row>
    <row r="11" spans="1:19" ht="15" customHeight="1">
      <c r="A11" s="284" t="s">
        <v>7</v>
      </c>
      <c r="B11" s="933">
        <v>179.46592430999988</v>
      </c>
      <c r="C11" s="933">
        <v>333.15336700000012</v>
      </c>
      <c r="D11" s="933">
        <v>284.45258599999994</v>
      </c>
      <c r="E11" s="933">
        <v>243.64714898608617</v>
      </c>
      <c r="F11" s="933">
        <v>206.49842115900003</v>
      </c>
      <c r="G11" s="933">
        <v>242.58604377248764</v>
      </c>
      <c r="H11" s="933">
        <v>305.49507890227</v>
      </c>
      <c r="I11" s="933">
        <v>381.76857454407917</v>
      </c>
      <c r="J11" s="933">
        <v>379.72389442218798</v>
      </c>
      <c r="K11" s="933">
        <v>469.3641930259206</v>
      </c>
      <c r="L11" s="933">
        <v>619.27086954286563</v>
      </c>
      <c r="M11" s="933">
        <v>1453.850131009915</v>
      </c>
      <c r="N11" s="933">
        <v>3294.1958828641518</v>
      </c>
      <c r="O11" s="933">
        <v>2634.7711291273531</v>
      </c>
      <c r="P11" s="933">
        <v>2588.9749742501972</v>
      </c>
      <c r="Q11" s="933">
        <v>1928</v>
      </c>
    </row>
    <row r="12" spans="1:19" ht="15" customHeight="1">
      <c r="A12" s="284" t="s">
        <v>6</v>
      </c>
      <c r="B12" s="933" t="s">
        <v>8</v>
      </c>
      <c r="C12" s="933" t="s">
        <v>8</v>
      </c>
      <c r="D12" s="933" t="s">
        <v>8</v>
      </c>
      <c r="E12" s="933" t="s">
        <v>8</v>
      </c>
      <c r="F12" s="933" t="s">
        <v>8</v>
      </c>
      <c r="G12" s="933" t="s">
        <v>8</v>
      </c>
      <c r="H12" s="933">
        <v>159.27536231884056</v>
      </c>
      <c r="I12" s="933">
        <v>136.38888888888889</v>
      </c>
      <c r="J12" s="933" t="s">
        <v>8</v>
      </c>
      <c r="K12" s="933">
        <v>262.26190476190476</v>
      </c>
      <c r="L12" s="933">
        <v>342.80052840158521</v>
      </c>
      <c r="M12" s="933">
        <v>323.2167832167832</v>
      </c>
      <c r="N12" s="933">
        <v>248.29268292682929</v>
      </c>
      <c r="O12" s="933">
        <v>335.55093555093561</v>
      </c>
      <c r="P12" s="933">
        <v>480</v>
      </c>
      <c r="Q12" s="933">
        <v>394</v>
      </c>
    </row>
    <row r="13" spans="1:19" ht="15" customHeight="1">
      <c r="A13" s="284" t="s">
        <v>5</v>
      </c>
      <c r="B13" s="933">
        <v>94.99482291825305</v>
      </c>
      <c r="C13" s="933">
        <v>117.26976074033769</v>
      </c>
      <c r="D13" s="933">
        <v>101.06354325050262</v>
      </c>
      <c r="E13" s="933">
        <v>100.37684650883331</v>
      </c>
      <c r="F13" s="933">
        <v>88.33454545454542</v>
      </c>
      <c r="G13" s="933">
        <v>88.169090909090897</v>
      </c>
      <c r="H13" s="933">
        <v>110.66604870987214</v>
      </c>
      <c r="I13" s="933">
        <v>101.82367243894841</v>
      </c>
      <c r="J13" s="933">
        <v>98.16416495106921</v>
      </c>
      <c r="K13" s="933">
        <v>98.238435324291473</v>
      </c>
      <c r="L13" s="933">
        <v>99.164009885119981</v>
      </c>
      <c r="M13" s="933">
        <v>102.81589388894685</v>
      </c>
      <c r="N13" s="933">
        <v>194.6745420842787</v>
      </c>
      <c r="O13" s="933">
        <v>277.36</v>
      </c>
      <c r="P13" s="933">
        <v>291.58000000000004</v>
      </c>
      <c r="Q13" s="933">
        <v>298</v>
      </c>
    </row>
    <row r="14" spans="1:19" ht="15" customHeight="1">
      <c r="A14" s="284" t="s">
        <v>4</v>
      </c>
      <c r="B14" s="933">
        <v>1290</v>
      </c>
      <c r="C14" s="933">
        <v>1234</v>
      </c>
      <c r="D14" s="933">
        <v>1390</v>
      </c>
      <c r="E14" s="933">
        <v>1971</v>
      </c>
      <c r="F14" s="933">
        <v>2762</v>
      </c>
      <c r="G14" s="933">
        <v>3451</v>
      </c>
      <c r="H14" s="933">
        <v>4133</v>
      </c>
      <c r="I14" s="933">
        <v>4768</v>
      </c>
      <c r="J14" s="933">
        <v>4983</v>
      </c>
      <c r="K14" s="933">
        <v>5272</v>
      </c>
      <c r="L14" s="933">
        <v>6808</v>
      </c>
      <c r="M14" s="933">
        <v>7210</v>
      </c>
      <c r="N14" s="933">
        <v>6755</v>
      </c>
      <c r="O14" s="933">
        <v>6845</v>
      </c>
      <c r="P14" s="933">
        <v>6344</v>
      </c>
      <c r="Q14" s="933">
        <v>6090</v>
      </c>
    </row>
    <row r="15" spans="1:19" ht="15" customHeight="1">
      <c r="A15" s="284" t="s">
        <v>3</v>
      </c>
      <c r="B15" s="933" t="s">
        <v>8</v>
      </c>
      <c r="C15" s="933" t="s">
        <v>8</v>
      </c>
      <c r="D15" s="933" t="s">
        <v>8</v>
      </c>
      <c r="E15" s="933" t="s">
        <v>8</v>
      </c>
      <c r="F15" s="933">
        <v>431.84700000000004</v>
      </c>
      <c r="G15" s="933">
        <v>303.73099999999999</v>
      </c>
      <c r="H15" s="933">
        <v>279.512</v>
      </c>
      <c r="I15" s="933">
        <v>394.63600000000002</v>
      </c>
      <c r="J15" s="933">
        <v>441.94200000000001</v>
      </c>
      <c r="K15" s="933">
        <v>342.55899999999997</v>
      </c>
      <c r="L15" s="933">
        <v>546.82000000000005</v>
      </c>
      <c r="M15" s="933">
        <v>737.68143177655008</v>
      </c>
      <c r="N15" s="933">
        <v>689.05577108121201</v>
      </c>
      <c r="O15" s="933">
        <v>593.61099999999999</v>
      </c>
      <c r="P15" s="933">
        <v>709</v>
      </c>
      <c r="Q15" s="933">
        <v>508</v>
      </c>
    </row>
    <row r="16" spans="1:19" ht="15" customHeight="1">
      <c r="A16" s="284" t="s">
        <v>79</v>
      </c>
      <c r="B16" s="933">
        <v>139.37731437340116</v>
      </c>
      <c r="C16" s="933">
        <v>127.7651190717538</v>
      </c>
      <c r="D16" s="933">
        <v>118.14070270118447</v>
      </c>
      <c r="E16" s="933">
        <v>157.80710160552806</v>
      </c>
      <c r="F16" s="933">
        <v>262.33456604394968</v>
      </c>
      <c r="G16" s="933">
        <v>334.01886714876099</v>
      </c>
      <c r="H16" s="933">
        <v>296.55591177983661</v>
      </c>
      <c r="I16" s="933">
        <v>333.35067470494033</v>
      </c>
      <c r="J16" s="933">
        <v>242.1210374044565</v>
      </c>
      <c r="K16" s="933">
        <v>350.89385639671758</v>
      </c>
      <c r="L16" s="933">
        <v>335.6566288377619</v>
      </c>
      <c r="M16" s="933">
        <v>335.79000000000008</v>
      </c>
      <c r="N16" s="933">
        <v>352.82074627301444</v>
      </c>
      <c r="O16" s="933">
        <v>323.87238474730799</v>
      </c>
      <c r="P16" s="933">
        <v>448</v>
      </c>
      <c r="Q16" s="933">
        <v>398</v>
      </c>
    </row>
    <row r="17" spans="1:17">
      <c r="A17" s="284" t="s">
        <v>2</v>
      </c>
      <c r="B17" s="933">
        <v>88.651314953901903</v>
      </c>
      <c r="C17" s="933">
        <v>95.711846528372007</v>
      </c>
      <c r="D17" s="933">
        <v>98.623155935721059</v>
      </c>
      <c r="E17" s="933">
        <v>119.93193272727271</v>
      </c>
      <c r="F17" s="933">
        <v>161.88759999999994</v>
      </c>
      <c r="G17" s="933">
        <v>108.54026619999996</v>
      </c>
      <c r="H17" s="933">
        <v>167.0533638</v>
      </c>
      <c r="I17" s="933">
        <v>394.76874079999999</v>
      </c>
      <c r="J17" s="933">
        <v>277.97243919999983</v>
      </c>
      <c r="K17" s="933">
        <v>230.80431866000004</v>
      </c>
      <c r="L17" s="933">
        <v>309.29817296634002</v>
      </c>
      <c r="M17" s="933">
        <v>316.23304114952009</v>
      </c>
      <c r="N17" s="933">
        <v>344.19673753172526</v>
      </c>
      <c r="O17" s="933">
        <v>669.41973443453548</v>
      </c>
      <c r="P17" s="933">
        <v>519.3311001429679</v>
      </c>
      <c r="Q17" s="933">
        <v>373</v>
      </c>
    </row>
    <row r="18" spans="1:17">
      <c r="A18" s="284" t="s">
        <v>1</v>
      </c>
      <c r="B18" s="933" t="s">
        <v>8</v>
      </c>
      <c r="C18" s="933" t="s">
        <v>8</v>
      </c>
      <c r="D18" s="933" t="s">
        <v>8</v>
      </c>
      <c r="E18" s="933" t="s">
        <v>8</v>
      </c>
      <c r="F18" s="933" t="s">
        <v>8</v>
      </c>
      <c r="G18" s="933" t="s">
        <v>8</v>
      </c>
      <c r="H18" s="933" t="s">
        <v>8</v>
      </c>
      <c r="I18" s="933" t="s">
        <v>8</v>
      </c>
      <c r="J18" s="933" t="s">
        <v>8</v>
      </c>
      <c r="K18" s="933" t="s">
        <v>8</v>
      </c>
      <c r="L18" s="933" t="s">
        <v>8</v>
      </c>
      <c r="M18" s="933" t="s">
        <v>8</v>
      </c>
      <c r="N18" s="933" t="s">
        <v>8</v>
      </c>
      <c r="O18" s="933" t="s">
        <v>8</v>
      </c>
      <c r="P18" s="933" t="s">
        <v>8</v>
      </c>
      <c r="Q18" s="933" t="s">
        <v>8</v>
      </c>
    </row>
    <row r="20" spans="1:17">
      <c r="A20" s="920" t="s">
        <v>2111</v>
      </c>
    </row>
  </sheetData>
  <mergeCells count="1">
    <mergeCell ref="B2:Q2"/>
  </mergeCells>
  <hyperlinks>
    <hyperlink ref="S6" location="'Content Page'!A1" display="Back to Content Page"/>
  </hyperlinks>
  <pageMargins left="0.7" right="0.7" top="0.75" bottom="0.75" header="0.3" footer="0.3"/>
  <pageSetup paperSize="9" orientation="landscape" r:id="rId1"/>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9"/>
  <sheetViews>
    <sheetView zoomScale="95" zoomScaleNormal="95" workbookViewId="0">
      <selection activeCell="A9" sqref="A9"/>
    </sheetView>
  </sheetViews>
  <sheetFormatPr defaultColWidth="9.1796875" defaultRowHeight="14"/>
  <cols>
    <col min="1" max="1" width="35.81640625" style="289" customWidth="1"/>
    <col min="2" max="17" width="9.7265625" style="289" customWidth="1"/>
    <col min="18" max="16384" width="9.1796875" style="289"/>
  </cols>
  <sheetData>
    <row r="1" spans="1:19">
      <c r="A1" s="140" t="s">
        <v>2119</v>
      </c>
    </row>
    <row r="2" spans="1:19" ht="15" customHeight="1">
      <c r="A2" s="879"/>
      <c r="B2" s="1173" t="s">
        <v>2110</v>
      </c>
      <c r="C2" s="1171"/>
      <c r="D2" s="1171"/>
      <c r="E2" s="1171"/>
      <c r="F2" s="1171"/>
      <c r="G2" s="1171"/>
      <c r="H2" s="1171"/>
      <c r="I2" s="1171"/>
      <c r="J2" s="1171"/>
      <c r="K2" s="1171"/>
      <c r="L2" s="1171"/>
      <c r="M2" s="1171"/>
      <c r="N2" s="1171"/>
      <c r="O2" s="1171"/>
      <c r="P2" s="1171"/>
      <c r="Q2" s="1172"/>
    </row>
    <row r="3" spans="1:19" s="295" customFormat="1" ht="15" customHeight="1">
      <c r="A3" s="879" t="s">
        <v>16</v>
      </c>
      <c r="B3" s="4">
        <v>2000</v>
      </c>
      <c r="C3" s="4">
        <v>2001</v>
      </c>
      <c r="D3" s="4">
        <v>2002</v>
      </c>
      <c r="E3" s="4">
        <v>2003</v>
      </c>
      <c r="F3" s="4">
        <v>2004</v>
      </c>
      <c r="G3" s="4">
        <v>2005</v>
      </c>
      <c r="H3" s="4">
        <v>2006</v>
      </c>
      <c r="I3" s="4">
        <v>2007</v>
      </c>
      <c r="J3" s="4">
        <v>2008</v>
      </c>
      <c r="K3" s="4">
        <v>2009</v>
      </c>
      <c r="L3" s="4">
        <v>2010</v>
      </c>
      <c r="M3" s="4">
        <v>2011</v>
      </c>
      <c r="N3" s="4">
        <v>2012</v>
      </c>
      <c r="O3" s="4">
        <v>2013</v>
      </c>
      <c r="P3" s="4">
        <v>2014</v>
      </c>
      <c r="Q3" s="4">
        <v>2015</v>
      </c>
    </row>
    <row r="4" spans="1:19" ht="18" customHeight="1">
      <c r="A4" s="284" t="s">
        <v>15</v>
      </c>
      <c r="B4" s="933">
        <v>795.51467099999945</v>
      </c>
      <c r="C4" s="933">
        <v>-1430.8679119999999</v>
      </c>
      <c r="D4" s="933">
        <v>-150.09338525999976</v>
      </c>
      <c r="E4" s="933">
        <v>-719.55888049999976</v>
      </c>
      <c r="F4" s="933">
        <v>686.17766203000019</v>
      </c>
      <c r="G4" s="933">
        <v>5137.8826514822395</v>
      </c>
      <c r="H4" s="933">
        <v>10689.818935609997</v>
      </c>
      <c r="I4" s="933">
        <v>10581.273829799999</v>
      </c>
      <c r="J4" s="933">
        <v>7194.2571593089988</v>
      </c>
      <c r="K4" s="933">
        <v>-7571.6432774599998</v>
      </c>
      <c r="L4" s="933">
        <v>7505.9505118000016</v>
      </c>
      <c r="M4" s="933">
        <v>13084.658423885001</v>
      </c>
      <c r="N4" s="933">
        <v>13853.270076768955</v>
      </c>
      <c r="O4" s="933">
        <v>8348.3668202258141</v>
      </c>
      <c r="P4" s="933">
        <v>-3722.4120472046266</v>
      </c>
      <c r="Q4" s="933">
        <v>-10272.841902613352</v>
      </c>
    </row>
    <row r="5" spans="1:19" ht="18" customHeight="1">
      <c r="A5" s="284" t="s">
        <v>14</v>
      </c>
      <c r="B5" s="933">
        <v>545</v>
      </c>
      <c r="C5" s="933">
        <v>597.91556626817135</v>
      </c>
      <c r="D5" s="933">
        <v>264.29416493688291</v>
      </c>
      <c r="E5" s="933">
        <v>720.01740306843783</v>
      </c>
      <c r="F5" s="933">
        <v>320.59794822330406</v>
      </c>
      <c r="G5" s="933">
        <v>1611.6744074459054</v>
      </c>
      <c r="H5" s="933">
        <v>1956.6893681361094</v>
      </c>
      <c r="I5" s="933">
        <v>1651.8328346665558</v>
      </c>
      <c r="J5" s="933">
        <v>148.57636102193908</v>
      </c>
      <c r="K5" s="933">
        <v>-657.56078783038674</v>
      </c>
      <c r="L5" s="933">
        <v>-356.51110406269623</v>
      </c>
      <c r="M5" s="933">
        <v>476.83902627021212</v>
      </c>
      <c r="N5" s="933">
        <v>-167.55841050819711</v>
      </c>
      <c r="O5" s="933">
        <v>1385.6279889985049</v>
      </c>
      <c r="P5" s="933">
        <v>2477.2966960039139</v>
      </c>
      <c r="Q5" s="933">
        <v>1042.4957362961554</v>
      </c>
      <c r="S5" s="92" t="s">
        <v>13</v>
      </c>
    </row>
    <row r="6" spans="1:19" ht="18" customHeight="1">
      <c r="A6" s="284" t="s">
        <v>268</v>
      </c>
      <c r="B6" s="933">
        <v>-433</v>
      </c>
      <c r="C6" s="933">
        <v>-281</v>
      </c>
      <c r="D6" s="933">
        <v>0</v>
      </c>
      <c r="E6" s="933">
        <v>-59</v>
      </c>
      <c r="F6" s="933">
        <v>-333</v>
      </c>
      <c r="G6" s="933">
        <v>-272</v>
      </c>
      <c r="H6" s="933">
        <v>-397</v>
      </c>
      <c r="I6" s="933">
        <v>-1560</v>
      </c>
      <c r="J6" s="933">
        <v>-1050</v>
      </c>
      <c r="K6" s="933">
        <v>-1123</v>
      </c>
      <c r="L6" s="933">
        <v>-2043</v>
      </c>
      <c r="M6" s="933">
        <v>-1280</v>
      </c>
      <c r="N6" s="933">
        <v>-1218</v>
      </c>
      <c r="O6" s="933">
        <v>-2850</v>
      </c>
      <c r="P6" s="933">
        <v>-2433</v>
      </c>
      <c r="Q6" s="933" t="s">
        <v>8</v>
      </c>
    </row>
    <row r="7" spans="1:19" ht="18" customHeight="1">
      <c r="A7" s="284" t="s">
        <v>12</v>
      </c>
      <c r="B7" s="933">
        <v>-71.59</v>
      </c>
      <c r="C7" s="933">
        <v>27.030000000000086</v>
      </c>
      <c r="D7" s="933">
        <v>50.119999999999976</v>
      </c>
      <c r="E7" s="933">
        <v>44.369999999999948</v>
      </c>
      <c r="F7" s="933">
        <v>100.71999999999991</v>
      </c>
      <c r="G7" s="933">
        <v>166.27</v>
      </c>
      <c r="H7" s="933">
        <v>292.62</v>
      </c>
      <c r="I7" s="933">
        <v>394.59</v>
      </c>
      <c r="J7" s="933">
        <v>341.86</v>
      </c>
      <c r="K7" s="933">
        <v>57.65</v>
      </c>
      <c r="L7" s="933">
        <v>-159.22999999999999</v>
      </c>
      <c r="M7" s="933">
        <v>-209.39</v>
      </c>
      <c r="N7" s="933">
        <v>-367.71</v>
      </c>
      <c r="O7" s="933">
        <v>-159.58000000000001</v>
      </c>
      <c r="P7" s="933">
        <v>-228.77</v>
      </c>
      <c r="Q7" s="933">
        <v>-166.7692307692306</v>
      </c>
    </row>
    <row r="8" spans="1:19" ht="18" customHeight="1">
      <c r="A8" s="284" t="s">
        <v>11</v>
      </c>
      <c r="B8" s="933" t="s">
        <v>8</v>
      </c>
      <c r="C8" s="933" t="s">
        <v>8</v>
      </c>
      <c r="D8" s="933" t="s">
        <v>8</v>
      </c>
      <c r="E8" s="933" t="s">
        <v>8</v>
      </c>
      <c r="F8" s="933">
        <v>-195.44931790927797</v>
      </c>
      <c r="G8" s="933">
        <v>-317.82829907031874</v>
      </c>
      <c r="H8" s="933">
        <v>-272.27390951277994</v>
      </c>
      <c r="I8" s="933">
        <v>-382.25914874059748</v>
      </c>
      <c r="J8" s="933">
        <v>-717.12535797251348</v>
      </c>
      <c r="K8" s="933">
        <v>-783.98927509997088</v>
      </c>
      <c r="L8" s="933">
        <v>-361.09822045930747</v>
      </c>
      <c r="M8" s="933">
        <v>-277.55852531075203</v>
      </c>
      <c r="N8" s="933">
        <v>-323.50689614283408</v>
      </c>
      <c r="O8" s="933">
        <v>-268.86170881784415</v>
      </c>
      <c r="P8" s="933">
        <v>-24</v>
      </c>
      <c r="Q8" s="933">
        <v>-188</v>
      </c>
    </row>
    <row r="9" spans="1:19" ht="18" customHeight="1">
      <c r="A9" s="284" t="s">
        <v>10</v>
      </c>
      <c r="B9" s="933">
        <v>-73.496275698389695</v>
      </c>
      <c r="C9" s="933">
        <v>-59.950937656912544</v>
      </c>
      <c r="D9" s="933">
        <v>-200.69248608638398</v>
      </c>
      <c r="E9" s="933">
        <v>-248.80891033863313</v>
      </c>
      <c r="F9" s="933">
        <v>-378.63364282312432</v>
      </c>
      <c r="G9" s="933">
        <v>-506.79571182030361</v>
      </c>
      <c r="H9" s="933">
        <v>-306.33206798911579</v>
      </c>
      <c r="I9" s="933">
        <v>-459.30764304781155</v>
      </c>
      <c r="J9" s="933">
        <v>-693.33755395526759</v>
      </c>
      <c r="K9" s="933">
        <v>-543.44916036752579</v>
      </c>
      <c r="L9" s="933">
        <v>-970.8610944991849</v>
      </c>
      <c r="M9" s="933">
        <v>-1144.1026740936627</v>
      </c>
      <c r="N9" s="933">
        <v>-684.492308447612</v>
      </c>
      <c r="O9" s="933">
        <v>-1216.5222441234121</v>
      </c>
      <c r="P9" s="933">
        <v>-1148.6312800663613</v>
      </c>
      <c r="Q9" s="933">
        <v>-782</v>
      </c>
    </row>
    <row r="10" spans="1:19" ht="18" customHeight="1">
      <c r="A10" s="284" t="s">
        <v>9</v>
      </c>
      <c r="B10" s="933">
        <v>-34.247662536714536</v>
      </c>
      <c r="C10" s="933">
        <v>274.00603485667045</v>
      </c>
      <c r="D10" s="933">
        <v>249.34907670534756</v>
      </c>
      <c r="E10" s="933">
        <v>95.259327944004681</v>
      </c>
      <c r="F10" s="933">
        <v>-115.67663693290871</v>
      </c>
      <c r="G10" s="933">
        <v>-324.44716314679602</v>
      </c>
      <c r="H10" s="933">
        <v>-611.79188731600186</v>
      </c>
      <c r="I10" s="933">
        <v>-422.88000900793253</v>
      </c>
      <c r="J10" s="933">
        <v>-970.68622350916905</v>
      </c>
      <c r="K10" s="933">
        <v>-652.32571355429502</v>
      </c>
      <c r="L10" s="933">
        <v>-1006.4166796927905</v>
      </c>
      <c r="M10" s="933">
        <v>-1554.5724473742102</v>
      </c>
      <c r="N10" s="933">
        <v>-833.79503249439597</v>
      </c>
      <c r="O10" s="933">
        <v>-752.73437499999909</v>
      </c>
      <c r="P10" s="933">
        <v>-714.89777178994882</v>
      </c>
      <c r="Q10" s="933">
        <v>-565</v>
      </c>
    </row>
    <row r="11" spans="1:19" ht="18" customHeight="1">
      <c r="A11" s="284" t="s">
        <v>7</v>
      </c>
      <c r="B11" s="933">
        <v>-696.87104117149943</v>
      </c>
      <c r="C11" s="933">
        <v>-649.3913153859047</v>
      </c>
      <c r="D11" s="933">
        <v>-869.16033901526873</v>
      </c>
      <c r="E11" s="933">
        <v>-816.55822734192179</v>
      </c>
      <c r="F11" s="933">
        <v>-607.3487007648539</v>
      </c>
      <c r="G11" s="933">
        <v>-760.59253712613236</v>
      </c>
      <c r="H11" s="933">
        <v>-755.42833140969719</v>
      </c>
      <c r="I11" s="933">
        <v>-786.19662824984937</v>
      </c>
      <c r="J11" s="933">
        <v>-1147.2028599185064</v>
      </c>
      <c r="K11" s="933">
        <v>-1226.1875716602292</v>
      </c>
      <c r="L11" s="933">
        <v>-1679.9591497226183</v>
      </c>
      <c r="M11" s="933">
        <v>-3384.841654382205</v>
      </c>
      <c r="N11" s="933">
        <v>-6789.9774720380237</v>
      </c>
      <c r="O11" s="933">
        <v>-6253.4462335510943</v>
      </c>
      <c r="P11" s="933">
        <v>-5797.2039056603999</v>
      </c>
      <c r="Q11" s="933">
        <v>-5833</v>
      </c>
    </row>
    <row r="12" spans="1:19" ht="18" customHeight="1">
      <c r="A12" s="284" t="s">
        <v>6</v>
      </c>
      <c r="B12" s="933">
        <v>239.42028985507244</v>
      </c>
      <c r="C12" s="933">
        <v>20.813953488372093</v>
      </c>
      <c r="D12" s="933">
        <v>87.523809523809518</v>
      </c>
      <c r="E12" s="933">
        <v>270.65789473684214</v>
      </c>
      <c r="F12" s="933">
        <v>444.375</v>
      </c>
      <c r="G12" s="933">
        <v>311.36363636363637</v>
      </c>
      <c r="H12" s="933">
        <v>1056.086956521739</v>
      </c>
      <c r="I12" s="933">
        <v>738.61111111111109</v>
      </c>
      <c r="J12" s="933">
        <v>267.14285714285711</v>
      </c>
      <c r="K12" s="933">
        <v>-152.89564190154513</v>
      </c>
      <c r="L12" s="933">
        <v>-452.33046026057883</v>
      </c>
      <c r="M12" s="933">
        <v>-423.08294645379334</v>
      </c>
      <c r="N12" s="933">
        <v>-1141.4601887562885</v>
      </c>
      <c r="O12" s="933">
        <v>-783.19993495832387</v>
      </c>
      <c r="P12" s="933">
        <v>-1105.6444818871105</v>
      </c>
      <c r="Q12" s="933">
        <v>-1499</v>
      </c>
    </row>
    <row r="13" spans="1:19" ht="18" customHeight="1">
      <c r="A13" s="284" t="s">
        <v>5</v>
      </c>
      <c r="B13" s="933">
        <v>-94.228670005028107</v>
      </c>
      <c r="C13" s="933">
        <v>-194.12399082954957</v>
      </c>
      <c r="D13" s="933">
        <v>-144.80768593303887</v>
      </c>
      <c r="E13" s="933">
        <v>-64.071906574951015</v>
      </c>
      <c r="F13" s="933">
        <v>-137.3909090909091</v>
      </c>
      <c r="G13" s="933">
        <v>-287.40727272727275</v>
      </c>
      <c r="H13" s="933">
        <v>-283.53497988302689</v>
      </c>
      <c r="I13" s="933">
        <v>-111.35758554069534</v>
      </c>
      <c r="J13" s="933">
        <v>-184.46227165048833</v>
      </c>
      <c r="K13" s="933">
        <v>-125.42022167789912</v>
      </c>
      <c r="L13" s="933">
        <v>-185.7008249006287</v>
      </c>
      <c r="M13" s="933">
        <v>-229.78303361640519</v>
      </c>
      <c r="N13" s="933">
        <v>-161.28193415450528</v>
      </c>
      <c r="O13" s="933">
        <v>-157.2372576174958</v>
      </c>
      <c r="P13" s="933">
        <v>-310.40374615098835</v>
      </c>
      <c r="Q13" s="933">
        <v>-246.98131291055671</v>
      </c>
    </row>
    <row r="14" spans="1:19" ht="18" customHeight="1">
      <c r="A14" s="284" t="s">
        <v>4</v>
      </c>
      <c r="B14" s="933">
        <v>-172</v>
      </c>
      <c r="C14" s="933">
        <v>334</v>
      </c>
      <c r="D14" s="933">
        <v>1042</v>
      </c>
      <c r="E14" s="933">
        <v>-1449</v>
      </c>
      <c r="F14" s="933">
        <v>-6333</v>
      </c>
      <c r="G14" s="933">
        <v>-8063</v>
      </c>
      <c r="H14" s="933">
        <v>-12170</v>
      </c>
      <c r="I14" s="933">
        <v>-16098</v>
      </c>
      <c r="J14" s="933">
        <v>-15896</v>
      </c>
      <c r="K14" s="933">
        <v>-8109</v>
      </c>
      <c r="L14" s="933">
        <v>-5633</v>
      </c>
      <c r="M14" s="933">
        <v>-9246</v>
      </c>
      <c r="N14" s="933">
        <v>-20335</v>
      </c>
      <c r="O14" s="933">
        <v>-21567</v>
      </c>
      <c r="P14" s="933">
        <v>-18598</v>
      </c>
      <c r="Q14" s="933">
        <v>-13670</v>
      </c>
    </row>
    <row r="15" spans="1:19" ht="18" customHeight="1">
      <c r="A15" s="284" t="s">
        <v>3</v>
      </c>
      <c r="B15" s="933" t="s">
        <v>8</v>
      </c>
      <c r="C15" s="933" t="s">
        <v>8</v>
      </c>
      <c r="D15" s="933" t="s">
        <v>8</v>
      </c>
      <c r="E15" s="933" t="s">
        <v>8</v>
      </c>
      <c r="F15" s="933">
        <v>142</v>
      </c>
      <c r="G15" s="933">
        <v>-103</v>
      </c>
      <c r="H15" s="933">
        <v>-197</v>
      </c>
      <c r="I15" s="933">
        <v>-140</v>
      </c>
      <c r="J15" s="933">
        <v>-225.8</v>
      </c>
      <c r="K15" s="933">
        <v>-411.3</v>
      </c>
      <c r="L15" s="933">
        <v>-402.3</v>
      </c>
      <c r="M15" s="933">
        <v>-338.6</v>
      </c>
      <c r="N15" s="933">
        <v>154.19999999999999</v>
      </c>
      <c r="O15" s="933">
        <v>238.9</v>
      </c>
      <c r="P15" s="933">
        <v>128</v>
      </c>
      <c r="Q15" s="933">
        <v>329.78</v>
      </c>
    </row>
    <row r="16" spans="1:19" ht="18" customHeight="1">
      <c r="A16" s="284" t="s">
        <v>79</v>
      </c>
      <c r="B16" s="933">
        <v>-617.78195612724903</v>
      </c>
      <c r="C16" s="933">
        <v>-563.68638274753346</v>
      </c>
      <c r="D16" s="933">
        <v>-45.782682634367859</v>
      </c>
      <c r="E16" s="933">
        <v>-174.20503339872789</v>
      </c>
      <c r="F16" s="933">
        <v>-305</v>
      </c>
      <c r="G16" s="933">
        <v>-863</v>
      </c>
      <c r="H16" s="933">
        <v>-1142.2768734050467</v>
      </c>
      <c r="I16" s="933">
        <v>-1577.9741222197499</v>
      </c>
      <c r="J16" s="933">
        <v>-2512.0779347236376</v>
      </c>
      <c r="K16" s="933">
        <v>-1846.3307261487666</v>
      </c>
      <c r="L16" s="933">
        <v>-1926.1325568513389</v>
      </c>
      <c r="M16" s="933">
        <v>-3977.1250752080714</v>
      </c>
      <c r="N16" s="933">
        <v>-3792.0022158711599</v>
      </c>
      <c r="O16" s="933">
        <v>-4840.4918192716987</v>
      </c>
      <c r="P16" s="933">
        <v>-5046.3488803480795</v>
      </c>
      <c r="Q16" s="933">
        <v>-3358.7935942715203</v>
      </c>
    </row>
    <row r="17" spans="1:17" ht="18" customHeight="1">
      <c r="A17" s="284" t="s">
        <v>2</v>
      </c>
      <c r="B17" s="981">
        <v>-470.09835041878728</v>
      </c>
      <c r="C17" s="981">
        <v>-705.42944967708058</v>
      </c>
      <c r="D17" s="981">
        <v>-605.49837008035684</v>
      </c>
      <c r="E17" s="981">
        <v>-571.41519740086824</v>
      </c>
      <c r="F17" s="981">
        <v>-231.76659575537587</v>
      </c>
      <c r="G17" s="981">
        <v>-363.19273229411829</v>
      </c>
      <c r="H17" s="981">
        <v>476.29301055324112</v>
      </c>
      <c r="I17" s="981">
        <v>-320.63403206204896</v>
      </c>
      <c r="J17" s="981">
        <v>-767.55773777535524</v>
      </c>
      <c r="K17" s="981">
        <v>714.18026815991107</v>
      </c>
      <c r="L17" s="981">
        <v>1376.8992628399235</v>
      </c>
      <c r="M17" s="981">
        <v>958.43311306341377</v>
      </c>
      <c r="N17" s="981">
        <v>1247.9345322277859</v>
      </c>
      <c r="O17" s="981">
        <v>-218.38819201261856</v>
      </c>
      <c r="P17" s="981">
        <v>-383.36890789247065</v>
      </c>
      <c r="Q17" s="981">
        <v>-768</v>
      </c>
    </row>
    <row r="18" spans="1:17" ht="18" customHeight="1">
      <c r="A18" s="284" t="s">
        <v>1</v>
      </c>
      <c r="B18" s="981">
        <v>-146.2271351262971</v>
      </c>
      <c r="C18" s="981">
        <v>613.58262541493866</v>
      </c>
      <c r="D18" s="981">
        <v>208.94500049436343</v>
      </c>
      <c r="E18" s="981">
        <v>617.80798656189654</v>
      </c>
      <c r="F18" s="981">
        <v>328.69767512579233</v>
      </c>
      <c r="G18" s="981">
        <v>1571.316208988178</v>
      </c>
      <c r="H18" s="981">
        <v>1901.9446310964327</v>
      </c>
      <c r="I18" s="981">
        <v>1918.3515294129763</v>
      </c>
      <c r="J18" s="981">
        <v>1137.7845654695518</v>
      </c>
      <c r="K18" s="981">
        <v>-1224.1456723015892</v>
      </c>
      <c r="L18" s="981">
        <v>-1878.4669044724246</v>
      </c>
      <c r="M18" s="981">
        <v>-3385.637249439259</v>
      </c>
      <c r="N18" s="981">
        <v>-3042.4208065829062</v>
      </c>
      <c r="O18" s="981">
        <v>-3432.2287416974905</v>
      </c>
      <c r="P18" s="981">
        <v>-2837.1923466308876</v>
      </c>
      <c r="Q18" s="981">
        <v>-1519</v>
      </c>
    </row>
    <row r="19" spans="1:17">
      <c r="A19" s="920" t="s">
        <v>2111</v>
      </c>
    </row>
  </sheetData>
  <mergeCells count="1">
    <mergeCell ref="B2:Q2"/>
  </mergeCells>
  <hyperlinks>
    <hyperlink ref="S5" location="'Content Page'!A1" display="Back to Content Page"/>
  </hyperlinks>
  <pageMargins left="0.7" right="0.7" top="0.75" bottom="0.75" header="0.3" footer="0.3"/>
  <pageSetup orientation="portrait" horizontalDpi="1200" verticalDpi="1200" r:id="rId1"/>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
  <sheetViews>
    <sheetView zoomScale="95" zoomScaleNormal="95" workbookViewId="0">
      <selection activeCell="A9" sqref="A9"/>
    </sheetView>
  </sheetViews>
  <sheetFormatPr defaultColWidth="9.1796875" defaultRowHeight="15" customHeight="1"/>
  <cols>
    <col min="1" max="1" width="34" style="289" customWidth="1"/>
    <col min="2" max="17" width="9.7265625" style="289" customWidth="1"/>
    <col min="18" max="16384" width="9.1796875" style="289"/>
  </cols>
  <sheetData>
    <row r="1" spans="1:19" s="136" customFormat="1" ht="15" customHeight="1">
      <c r="A1" s="140" t="s">
        <v>2120</v>
      </c>
    </row>
    <row r="2" spans="1:19" ht="15" customHeight="1">
      <c r="A2" s="879"/>
      <c r="B2" s="1173" t="s">
        <v>2121</v>
      </c>
      <c r="C2" s="1171"/>
      <c r="D2" s="1171"/>
      <c r="E2" s="1171"/>
      <c r="F2" s="1171"/>
      <c r="G2" s="1171"/>
      <c r="H2" s="1171"/>
      <c r="I2" s="1171"/>
      <c r="J2" s="1171"/>
      <c r="K2" s="1171"/>
      <c r="L2" s="1171"/>
      <c r="M2" s="1171"/>
      <c r="N2" s="1171"/>
      <c r="O2" s="1171"/>
      <c r="P2" s="1171"/>
      <c r="Q2" s="1172"/>
    </row>
    <row r="3" spans="1:19" s="295" customFormat="1" ht="15" customHeight="1">
      <c r="A3" s="879" t="s">
        <v>16</v>
      </c>
      <c r="B3" s="4">
        <v>2000</v>
      </c>
      <c r="C3" s="4">
        <v>2001</v>
      </c>
      <c r="D3" s="4">
        <v>2002</v>
      </c>
      <c r="E3" s="4">
        <v>2003</v>
      </c>
      <c r="F3" s="4">
        <v>2004</v>
      </c>
      <c r="G3" s="4">
        <v>2005</v>
      </c>
      <c r="H3" s="4">
        <v>2006</v>
      </c>
      <c r="I3" s="4">
        <v>2007</v>
      </c>
      <c r="J3" s="4">
        <v>2008</v>
      </c>
      <c r="K3" s="4">
        <v>2009</v>
      </c>
      <c r="L3" s="4">
        <v>2010</v>
      </c>
      <c r="M3" s="4">
        <v>2011</v>
      </c>
      <c r="N3" s="4">
        <v>2012</v>
      </c>
      <c r="O3" s="4">
        <v>2013</v>
      </c>
      <c r="P3" s="4">
        <v>2014</v>
      </c>
      <c r="Q3" s="4">
        <v>2015</v>
      </c>
    </row>
    <row r="4" spans="1:19" ht="18" customHeight="1">
      <c r="A4" s="284" t="s">
        <v>15</v>
      </c>
      <c r="B4" s="982" t="s">
        <v>8</v>
      </c>
      <c r="C4" s="982" t="s">
        <v>8</v>
      </c>
      <c r="D4" s="982" t="s">
        <v>8</v>
      </c>
      <c r="E4" s="982">
        <v>-4.0395822921139208</v>
      </c>
      <c r="F4" s="982">
        <v>2.9098873968224388</v>
      </c>
      <c r="G4" s="982">
        <v>13.897098766610599</v>
      </c>
      <c r="H4" s="982">
        <v>20.407864927852017</v>
      </c>
      <c r="I4" s="982">
        <v>16.212438428152566</v>
      </c>
      <c r="J4" s="982">
        <v>8.125561253405003</v>
      </c>
      <c r="K4" s="982">
        <v>-10.752923157313932</v>
      </c>
      <c r="L4" s="982">
        <v>8.9571226857132604</v>
      </c>
      <c r="M4" s="982">
        <v>11.688648698884593</v>
      </c>
      <c r="N4" s="982">
        <v>10.811173910917503</v>
      </c>
      <c r="O4" s="982">
        <v>6.1059435358290717</v>
      </c>
      <c r="P4" s="982">
        <v>-2.5554018528449349</v>
      </c>
      <c r="Q4" s="982">
        <v>-8.9240499105261417</v>
      </c>
    </row>
    <row r="5" spans="1:19" ht="18" customHeight="1">
      <c r="A5" s="284" t="s">
        <v>14</v>
      </c>
      <c r="B5" s="982" t="s">
        <v>8</v>
      </c>
      <c r="C5" s="982">
        <v>10.892137915832736</v>
      </c>
      <c r="D5" s="982">
        <v>4.8583757806108894</v>
      </c>
      <c r="E5" s="982">
        <v>9.5850420561875929</v>
      </c>
      <c r="F5" s="982">
        <v>3.579800032227777</v>
      </c>
      <c r="G5" s="982">
        <v>16.248825471186588</v>
      </c>
      <c r="H5" s="982">
        <v>19.300769195290858</v>
      </c>
      <c r="I5" s="982">
        <v>15.101790500607851</v>
      </c>
      <c r="J5" s="982">
        <v>1.357472861727788</v>
      </c>
      <c r="K5" s="982">
        <v>-6.4045218471679863</v>
      </c>
      <c r="L5" s="982">
        <v>-2.7881500019945311</v>
      </c>
      <c r="M5" s="982">
        <v>3.0235483394567861</v>
      </c>
      <c r="N5" s="982">
        <v>-1.1409230612485413</v>
      </c>
      <c r="O5" s="982">
        <v>9.3618569135443259</v>
      </c>
      <c r="P5" s="982">
        <v>15.608401617050987</v>
      </c>
      <c r="Q5" s="982">
        <v>7.247374118074819</v>
      </c>
    </row>
    <row r="6" spans="1:19" ht="18" customHeight="1">
      <c r="A6" s="284" t="s">
        <v>268</v>
      </c>
      <c r="B6" s="982" t="s">
        <v>8</v>
      </c>
      <c r="C6" s="982" t="s">
        <v>8</v>
      </c>
      <c r="D6" s="982">
        <v>0</v>
      </c>
      <c r="E6" s="982">
        <v>-0.65948643781557659</v>
      </c>
      <c r="F6" s="982">
        <v>-3.2242621390303849</v>
      </c>
      <c r="G6" s="982">
        <v>-2.272780999865081</v>
      </c>
      <c r="H6" s="982">
        <v>-2.7400047689102496</v>
      </c>
      <c r="I6" s="982">
        <v>-9.5318160046555196</v>
      </c>
      <c r="J6" s="982">
        <v>-5.4849042761743902</v>
      </c>
      <c r="K6" s="982">
        <v>-7.0168459531420808</v>
      </c>
      <c r="L6" s="982">
        <v>-9.4740104506245526</v>
      </c>
      <c r="M6" s="982">
        <v>-4.9532121212121218</v>
      </c>
      <c r="N6" s="982">
        <v>-4.1541047633180002</v>
      </c>
      <c r="O6" s="982">
        <v>-8.7217473046719025</v>
      </c>
      <c r="P6" s="982">
        <v>-6.7752734085778794</v>
      </c>
      <c r="Q6" s="982" t="s">
        <v>8</v>
      </c>
      <c r="S6" s="92" t="s">
        <v>13</v>
      </c>
    </row>
    <row r="7" spans="1:19" ht="18" customHeight="1">
      <c r="A7" s="284" t="s">
        <v>12</v>
      </c>
      <c r="B7" s="982" t="s">
        <v>8</v>
      </c>
      <c r="C7" s="982">
        <v>3.8223980242726157</v>
      </c>
      <c r="D7" s="982">
        <v>7.6020179745013046</v>
      </c>
      <c r="E7" s="982">
        <v>4.5995207748730369</v>
      </c>
      <c r="F7" s="982">
        <v>8.085212187234406</v>
      </c>
      <c r="G7" s="982">
        <v>12.228876163393682</v>
      </c>
      <c r="H7" s="982">
        <v>20.565557761934986</v>
      </c>
      <c r="I7" s="982">
        <v>21.630916854438006</v>
      </c>
      <c r="J7" s="982">
        <v>18.309560502442192</v>
      </c>
      <c r="K7" s="982">
        <v>3.0560630443411387</v>
      </c>
      <c r="L7" s="982">
        <v>-6.6550898828912182</v>
      </c>
      <c r="M7" s="982">
        <v>-7.5298259385528237</v>
      </c>
      <c r="N7" s="982">
        <v>-13.77464256457152</v>
      </c>
      <c r="O7" s="982">
        <v>-6.38133183100227</v>
      </c>
      <c r="P7" s="982">
        <v>-9.041806950745146</v>
      </c>
      <c r="Q7" s="982">
        <v>-7.3156337244870144</v>
      </c>
    </row>
    <row r="8" spans="1:19" ht="18" customHeight="1">
      <c r="A8" s="284" t="s">
        <v>11</v>
      </c>
      <c r="B8" s="982" t="s">
        <v>8</v>
      </c>
      <c r="C8" s="982" t="s">
        <v>8</v>
      </c>
      <c r="D8" s="982" t="s">
        <v>8</v>
      </c>
      <c r="E8" s="982" t="s">
        <v>8</v>
      </c>
      <c r="F8" s="982">
        <v>-4.4783704577674275</v>
      </c>
      <c r="G8" s="982">
        <v>-6.3069205012239147</v>
      </c>
      <c r="H8" s="982">
        <v>-4.9361748043910323</v>
      </c>
      <c r="I8" s="982">
        <v>-5.2058815860309595</v>
      </c>
      <c r="J8" s="982">
        <v>-7.618584858869343</v>
      </c>
      <c r="K8" s="982">
        <v>-9.1760784507197801</v>
      </c>
      <c r="L8" s="982">
        <v>-4.1363214443383969</v>
      </c>
      <c r="M8" s="982">
        <v>-2.8056653962106388</v>
      </c>
      <c r="N8" s="982">
        <v>-3.2612354325438853</v>
      </c>
      <c r="O8" s="982">
        <v>-2.5360218515808195</v>
      </c>
      <c r="P8" s="982">
        <v>-0.22485544212146619</v>
      </c>
      <c r="Q8" s="982">
        <v>-2.1077303344864933</v>
      </c>
    </row>
    <row r="9" spans="1:19" ht="18" customHeight="1">
      <c r="A9" s="284" t="s">
        <v>10</v>
      </c>
      <c r="B9" s="982" t="s">
        <v>8</v>
      </c>
      <c r="C9" s="982" t="s">
        <v>8</v>
      </c>
      <c r="D9" s="982">
        <v>-6.5358848966875991</v>
      </c>
      <c r="E9" s="982">
        <v>-8.6417096308791095</v>
      </c>
      <c r="F9" s="982">
        <v>-10.942010522679208</v>
      </c>
      <c r="G9" s="982">
        <v>-13.860122064725353</v>
      </c>
      <c r="H9" s="982">
        <v>-7.6613335973587864</v>
      </c>
      <c r="I9" s="982">
        <v>-10.361448833603669</v>
      </c>
      <c r="J9" s="982">
        <v>-13.028076751780421</v>
      </c>
      <c r="K9" s="982">
        <v>-8.7861466256160341</v>
      </c>
      <c r="L9" s="982">
        <v>-13.951076877566976</v>
      </c>
      <c r="M9" s="982">
        <v>-14.292719468050327</v>
      </c>
      <c r="N9" s="982">
        <v>-11.964634582549012</v>
      </c>
      <c r="O9" s="982">
        <v>-23.296386805932624</v>
      </c>
      <c r="P9" s="982">
        <v>-19.233954506390955</v>
      </c>
      <c r="Q9" s="982">
        <v>-12.161017046912512</v>
      </c>
    </row>
    <row r="10" spans="1:19" ht="18" customHeight="1">
      <c r="A10" s="284" t="s">
        <v>9</v>
      </c>
      <c r="B10" s="982" t="s">
        <v>8</v>
      </c>
      <c r="C10" s="982" t="s">
        <v>8</v>
      </c>
      <c r="D10" s="982">
        <v>5.1500668452812794</v>
      </c>
      <c r="E10" s="982">
        <v>1.6376399086920168</v>
      </c>
      <c r="F10" s="982">
        <v>-1.7584180109712564</v>
      </c>
      <c r="G10" s="982">
        <v>-5.0007666136086391</v>
      </c>
      <c r="H10" s="982">
        <v>-9.0889945503325755</v>
      </c>
      <c r="I10" s="982">
        <v>-5.1913039677673956</v>
      </c>
      <c r="J10" s="982">
        <v>-9.7220924888677178</v>
      </c>
      <c r="K10" s="982">
        <v>-7.1413384098096309</v>
      </c>
      <c r="L10" s="982">
        <v>-10.062271338215282</v>
      </c>
      <c r="M10" s="982">
        <v>-13.498356237218529</v>
      </c>
      <c r="N10" s="982">
        <v>-7.145557679834762</v>
      </c>
      <c r="O10" s="982">
        <v>-6.2094855504057405</v>
      </c>
      <c r="P10" s="982">
        <v>-5.5833296618676673</v>
      </c>
      <c r="Q10" s="982">
        <v>-4.83704291557292</v>
      </c>
    </row>
    <row r="11" spans="1:19" ht="18" customHeight="1">
      <c r="A11" s="284" t="s">
        <v>7</v>
      </c>
      <c r="B11" s="982" t="s">
        <v>8</v>
      </c>
      <c r="C11" s="982">
        <v>-13.488877442735339</v>
      </c>
      <c r="D11" s="982">
        <v>-16.925614720774707</v>
      </c>
      <c r="E11" s="982">
        <v>-14.292407084552316</v>
      </c>
      <c r="F11" s="982">
        <v>-8.7005303872885555</v>
      </c>
      <c r="G11" s="982">
        <v>-9.8473139349732666</v>
      </c>
      <c r="H11" s="982">
        <v>-9.0883129864448229</v>
      </c>
      <c r="I11" s="982">
        <v>-8.3029843669681345</v>
      </c>
      <c r="J11" s="982">
        <v>-9.9282319967293997</v>
      </c>
      <c r="K11" s="982">
        <v>-10.906609170268247</v>
      </c>
      <c r="L11" s="982">
        <v>-16.067747934783647</v>
      </c>
      <c r="M11" s="982">
        <v>-25.770109568812504</v>
      </c>
      <c r="N11" s="982">
        <v>-44.253113371468196</v>
      </c>
      <c r="O11" s="982">
        <v>-38.785266309802765</v>
      </c>
      <c r="P11" s="982">
        <v>-33.457499609910904</v>
      </c>
      <c r="Q11" s="982">
        <v>-37.715797671409597</v>
      </c>
    </row>
    <row r="12" spans="1:19" ht="18" customHeight="1">
      <c r="A12" s="284" t="s">
        <v>6</v>
      </c>
      <c r="B12" s="982" t="s">
        <v>8</v>
      </c>
      <c r="C12" s="982">
        <v>0.59807264831090867</v>
      </c>
      <c r="D12" s="982">
        <v>2.6616192529791562</v>
      </c>
      <c r="E12" s="982">
        <v>5.6508984481476725</v>
      </c>
      <c r="F12" s="982">
        <v>6.7937980242359366</v>
      </c>
      <c r="G12" s="982">
        <v>4.5377192649200611</v>
      </c>
      <c r="H12" s="982">
        <v>13.734804049301241</v>
      </c>
      <c r="I12" s="982">
        <v>8.635514856113657</v>
      </c>
      <c r="J12" s="982">
        <v>3.2006614864901297</v>
      </c>
      <c r="K12" s="982">
        <v>-1.7075548510821454</v>
      </c>
      <c r="L12" s="982">
        <v>-4.1454905892231402</v>
      </c>
      <c r="M12" s="982">
        <v>-3.3571466826207845</v>
      </c>
      <c r="N12" s="982">
        <v>-8.7588855569029977</v>
      </c>
      <c r="O12" s="982">
        <v>-6.1346392917486749</v>
      </c>
      <c r="P12" s="982">
        <v>-9.4078142660663975</v>
      </c>
      <c r="Q12" s="982">
        <v>-12.982671466052301</v>
      </c>
    </row>
    <row r="13" spans="1:19" ht="18" customHeight="1">
      <c r="A13" s="284" t="s">
        <v>5</v>
      </c>
      <c r="B13" s="982" t="s">
        <v>8</v>
      </c>
      <c r="C13" s="982" t="s">
        <v>8</v>
      </c>
      <c r="D13" s="982">
        <v>-20.865494680906924</v>
      </c>
      <c r="E13" s="982">
        <v>-9.1540196136779919</v>
      </c>
      <c r="F13" s="982">
        <v>-16.369313217496686</v>
      </c>
      <c r="G13" s="982">
        <v>-31.270400684454831</v>
      </c>
      <c r="H13" s="982">
        <v>-27.892151601234417</v>
      </c>
      <c r="I13" s="982">
        <v>-10.781452235389544</v>
      </c>
      <c r="J13" s="982">
        <v>-19.02811700554868</v>
      </c>
      <c r="K13" s="982">
        <v>-14.769167181727665</v>
      </c>
      <c r="L13" s="982">
        <v>-19.149400939332885</v>
      </c>
      <c r="M13" s="982">
        <v>-22.560640714498188</v>
      </c>
      <c r="N13" s="982">
        <v>-15.218006938328617</v>
      </c>
      <c r="O13" s="982">
        <v>-11.951025179146587</v>
      </c>
      <c r="P13" s="982">
        <v>-23.015873639528952</v>
      </c>
      <c r="Q13" s="982">
        <v>-17.891538535622907</v>
      </c>
    </row>
    <row r="14" spans="1:19" ht="18" customHeight="1">
      <c r="A14" s="284" t="s">
        <v>4</v>
      </c>
      <c r="B14" s="982" t="s">
        <v>8</v>
      </c>
      <c r="C14" s="982">
        <v>0.27466920423956931</v>
      </c>
      <c r="D14" s="982">
        <v>0.90023068107601878</v>
      </c>
      <c r="E14" s="982">
        <v>-0.82678619756427607</v>
      </c>
      <c r="F14" s="982">
        <v>-2.7662590044987789</v>
      </c>
      <c r="G14" s="982">
        <v>-3.1291790900006951</v>
      </c>
      <c r="H14" s="982">
        <v>-4.4773719665138518</v>
      </c>
      <c r="I14" s="982">
        <v>-5.3833457578658273</v>
      </c>
      <c r="J14" s="982">
        <v>-5.5367467387460696</v>
      </c>
      <c r="K14" s="982">
        <v>-2.7283122256115622</v>
      </c>
      <c r="L14" s="982">
        <v>-1.5009398620128405</v>
      </c>
      <c r="M14" s="982">
        <v>-2.217914141154945</v>
      </c>
      <c r="N14" s="982">
        <v>-5.1244170924128403</v>
      </c>
      <c r="O14" s="982">
        <v>-5.8639783347965455</v>
      </c>
      <c r="P14" s="982">
        <v>-5.2877815015898584</v>
      </c>
      <c r="Q14" s="982">
        <v>-4.3425565352794093</v>
      </c>
    </row>
    <row r="15" spans="1:19" ht="18" customHeight="1">
      <c r="A15" s="284" t="s">
        <v>3</v>
      </c>
      <c r="B15" s="982" t="s">
        <v>8</v>
      </c>
      <c r="C15" s="982" t="s">
        <v>8</v>
      </c>
      <c r="D15" s="982" t="s">
        <v>8</v>
      </c>
      <c r="E15" s="982" t="s">
        <v>8</v>
      </c>
      <c r="F15" s="982">
        <v>5.0938322188648826</v>
      </c>
      <c r="G15" s="982">
        <v>-3.3364152162019267</v>
      </c>
      <c r="H15" s="982">
        <v>-5.9064922756784419</v>
      </c>
      <c r="I15" s="982">
        <v>-3.9679491190953264</v>
      </c>
      <c r="J15" s="982">
        <v>-6.7670861575083352</v>
      </c>
      <c r="K15" s="982">
        <v>-11.226333954254578</v>
      </c>
      <c r="L15" s="982">
        <v>-8.9474473424635708</v>
      </c>
      <c r="M15" s="982">
        <v>-6.9489395312076585</v>
      </c>
      <c r="N15" s="982">
        <v>3.2198556306134529</v>
      </c>
      <c r="O15" s="982">
        <v>5.3758078485584262</v>
      </c>
      <c r="P15" s="982">
        <v>2.9351434106586636</v>
      </c>
      <c r="Q15" s="982">
        <v>8.3572666450712507</v>
      </c>
    </row>
    <row r="16" spans="1:19" ht="18" customHeight="1">
      <c r="A16" s="284" t="s">
        <v>79</v>
      </c>
      <c r="B16" s="982" t="s">
        <v>8</v>
      </c>
      <c r="C16" s="982" t="s">
        <v>8</v>
      </c>
      <c r="D16" s="982" t="s">
        <v>8</v>
      </c>
      <c r="E16" s="982" t="s">
        <v>8</v>
      </c>
      <c r="F16" s="982" t="s">
        <v>8</v>
      </c>
      <c r="G16" s="982">
        <v>-5.0693179441690344</v>
      </c>
      <c r="H16" s="982">
        <v>-6.1378217054277373</v>
      </c>
      <c r="I16" s="982">
        <v>-7.2666982453466007</v>
      </c>
      <c r="J16" s="982">
        <v>-9.1719956685669608</v>
      </c>
      <c r="K16" s="982">
        <v>-6.4614781296813195</v>
      </c>
      <c r="L16" s="982">
        <v>-6.1326355111371509</v>
      </c>
      <c r="M16" s="982">
        <v>-11.739332085087531</v>
      </c>
      <c r="N16" s="982">
        <v>-9.7012552182521556</v>
      </c>
      <c r="O16" s="982">
        <v>-10.90579035190097</v>
      </c>
      <c r="P16" s="982">
        <v>-10.464482039332671</v>
      </c>
      <c r="Q16" s="982">
        <v>-7.3380715665009362</v>
      </c>
    </row>
    <row r="17" spans="1:17" ht="18" customHeight="1">
      <c r="A17" s="284" t="s">
        <v>2</v>
      </c>
      <c r="B17" s="982" t="s">
        <v>8</v>
      </c>
      <c r="C17" s="982" t="s">
        <v>8</v>
      </c>
      <c r="D17" s="982">
        <v>-14.136818824853131</v>
      </c>
      <c r="E17" s="982">
        <v>-11.659883377111502</v>
      </c>
      <c r="F17" s="982">
        <v>-3.7223846799673854</v>
      </c>
      <c r="G17" s="982">
        <v>-4.3588258684478678</v>
      </c>
      <c r="H17" s="982">
        <v>3.733388067541584</v>
      </c>
      <c r="I17" s="982">
        <v>-2.2801190440168595</v>
      </c>
      <c r="J17" s="982">
        <v>-4.2890753767886771</v>
      </c>
      <c r="K17" s="982">
        <v>4.6678609653750929</v>
      </c>
      <c r="L17" s="982">
        <v>6.7946023396838289</v>
      </c>
      <c r="M17" s="982">
        <v>4.0419580679909677</v>
      </c>
      <c r="N17" s="982">
        <v>4.9987370498687858</v>
      </c>
      <c r="O17" s="982">
        <v>-0.81370253329893683</v>
      </c>
      <c r="P17" s="982">
        <v>-1.4211636436558308</v>
      </c>
      <c r="Q17" s="982">
        <v>-3.6</v>
      </c>
    </row>
    <row r="18" spans="1:17" ht="18" customHeight="1">
      <c r="A18" s="284" t="s">
        <v>1</v>
      </c>
      <c r="B18" s="982" t="s">
        <v>8</v>
      </c>
      <c r="C18" s="982" t="s">
        <v>8</v>
      </c>
      <c r="D18" s="982">
        <v>2.3315129442741043</v>
      </c>
      <c r="E18" s="982">
        <v>7.3111885724086889</v>
      </c>
      <c r="F18" s="982">
        <v>4.06279230980196</v>
      </c>
      <c r="G18" s="982">
        <v>20.035820100546438</v>
      </c>
      <c r="H18" s="982">
        <v>27.124500247498212</v>
      </c>
      <c r="I18" s="982">
        <v>27.553345413166269</v>
      </c>
      <c r="J18" s="982">
        <v>17.638575739833708</v>
      </c>
      <c r="K18" s="982">
        <v>-15.007160150556476</v>
      </c>
      <c r="L18" s="982">
        <v>-19.863646110349247</v>
      </c>
      <c r="M18" s="982">
        <v>-30.901489806924115</v>
      </c>
      <c r="N18" s="982">
        <v>-24.393194058819621</v>
      </c>
      <c r="O18" s="982">
        <v>-25.44233471506157</v>
      </c>
      <c r="P18" s="982">
        <v>-19.984572981775589</v>
      </c>
      <c r="Q18" s="982">
        <v>-10.5</v>
      </c>
    </row>
    <row r="21" spans="1:17" ht="15" customHeight="1">
      <c r="A21" s="920" t="s">
        <v>2111</v>
      </c>
    </row>
  </sheetData>
  <mergeCells count="1">
    <mergeCell ref="B2:Q2"/>
  </mergeCells>
  <hyperlinks>
    <hyperlink ref="S6" location="'Content Page'!A1" display="Back to Content Page"/>
  </hyperlinks>
  <pageMargins left="0.7" right="0.7" top="0.75" bottom="0.75" header="0.3" footer="0.3"/>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0"/>
  <sheetViews>
    <sheetView zoomScale="92" zoomScaleNormal="92" workbookViewId="0">
      <selection activeCell="A9" sqref="A9"/>
    </sheetView>
  </sheetViews>
  <sheetFormatPr defaultColWidth="9.1796875" defaultRowHeight="15" customHeight="1"/>
  <cols>
    <col min="1" max="1" width="35.81640625" style="289" customWidth="1"/>
    <col min="2" max="8" width="9.7265625" style="289" customWidth="1"/>
    <col min="9" max="15" width="11" style="289" bestFit="1" customWidth="1"/>
    <col min="16" max="16" width="11" style="289" customWidth="1"/>
    <col min="17" max="17" width="11" style="289" bestFit="1" customWidth="1"/>
    <col min="18" max="16384" width="9.1796875" style="289"/>
  </cols>
  <sheetData>
    <row r="1" spans="1:19" ht="14">
      <c r="A1" s="140" t="s">
        <v>2122</v>
      </c>
    </row>
    <row r="2" spans="1:19" ht="15" customHeight="1">
      <c r="A2" s="879"/>
      <c r="B2" s="1173" t="s">
        <v>2110</v>
      </c>
      <c r="C2" s="1171"/>
      <c r="D2" s="1171"/>
      <c r="E2" s="1171"/>
      <c r="F2" s="1171"/>
      <c r="G2" s="1171"/>
      <c r="H2" s="1171"/>
      <c r="I2" s="1171"/>
      <c r="J2" s="1171"/>
      <c r="K2" s="1171"/>
      <c r="L2" s="1171"/>
      <c r="M2" s="1171"/>
      <c r="N2" s="1171"/>
      <c r="O2" s="1171"/>
      <c r="P2" s="1171"/>
      <c r="Q2" s="1172"/>
    </row>
    <row r="3" spans="1:19" s="295" customFormat="1" ht="15" customHeight="1">
      <c r="A3" s="879" t="s">
        <v>16</v>
      </c>
      <c r="B3" s="4">
        <v>2000</v>
      </c>
      <c r="C3" s="4">
        <v>2001</v>
      </c>
      <c r="D3" s="4">
        <v>2002</v>
      </c>
      <c r="E3" s="4">
        <v>2003</v>
      </c>
      <c r="F3" s="4">
        <v>2004</v>
      </c>
      <c r="G3" s="4">
        <v>2005</v>
      </c>
      <c r="H3" s="4">
        <v>2006</v>
      </c>
      <c r="I3" s="4">
        <v>2007</v>
      </c>
      <c r="J3" s="4">
        <v>2008</v>
      </c>
      <c r="K3" s="4">
        <v>2009</v>
      </c>
      <c r="L3" s="4">
        <v>2010</v>
      </c>
      <c r="M3" s="4">
        <v>2011</v>
      </c>
      <c r="N3" s="4">
        <v>2012</v>
      </c>
      <c r="O3" s="4">
        <v>2013</v>
      </c>
      <c r="P3" s="4">
        <v>2014</v>
      </c>
      <c r="Q3" s="4">
        <v>2015</v>
      </c>
    </row>
    <row r="4" spans="1:19" ht="18" customHeight="1">
      <c r="A4" s="284" t="s">
        <v>15</v>
      </c>
      <c r="B4" s="933">
        <v>8916.7999999999993</v>
      </c>
      <c r="C4" s="933">
        <v>8172.7439000000004</v>
      </c>
      <c r="D4" s="933">
        <v>7695.08</v>
      </c>
      <c r="E4" s="933">
        <v>8457.1299999999992</v>
      </c>
      <c r="F4" s="933">
        <v>9000.15</v>
      </c>
      <c r="G4" s="933">
        <v>10222.01</v>
      </c>
      <c r="H4" s="933">
        <v>7594.829999999999</v>
      </c>
      <c r="I4" s="933">
        <v>9806.2972243899985</v>
      </c>
      <c r="J4" s="933">
        <v>14800.51267136</v>
      </c>
      <c r="K4" s="933">
        <v>15125.220000000001</v>
      </c>
      <c r="L4" s="933">
        <v>17828.634595775995</v>
      </c>
      <c r="M4" s="933">
        <v>20992.083398517003</v>
      </c>
      <c r="N4" s="933">
        <v>22582.876908432994</v>
      </c>
      <c r="O4" s="933">
        <v>28178.059814830001</v>
      </c>
      <c r="P4" s="933">
        <v>35933.136019975005</v>
      </c>
      <c r="Q4" s="933">
        <v>36278.734763750006</v>
      </c>
    </row>
    <row r="5" spans="1:19" ht="18" customHeight="1">
      <c r="A5" s="284" t="s">
        <v>14</v>
      </c>
      <c r="B5" s="933">
        <v>484.21000000000004</v>
      </c>
      <c r="C5" s="933">
        <v>203.40230534200001</v>
      </c>
      <c r="D5" s="933">
        <v>357.44876999999997</v>
      </c>
      <c r="E5" s="933">
        <v>564.84366599999998</v>
      </c>
      <c r="F5" s="933">
        <v>472.07997</v>
      </c>
      <c r="G5" s="933">
        <v>431.03580300000004</v>
      </c>
      <c r="H5" s="933">
        <v>399.74791999999997</v>
      </c>
      <c r="I5" s="933">
        <v>342.72966000000002</v>
      </c>
      <c r="J5" s="933">
        <v>267.89616000000001</v>
      </c>
      <c r="K5" s="933">
        <v>289.96459799999997</v>
      </c>
      <c r="L5" s="933">
        <v>1367.2274559999996</v>
      </c>
      <c r="M5" s="933">
        <v>1926.1698120000001</v>
      </c>
      <c r="N5" s="933">
        <v>1962.0334760000001</v>
      </c>
      <c r="O5" s="933">
        <v>1882.3195599999999</v>
      </c>
      <c r="P5" s="933">
        <v>1795.3201799999999</v>
      </c>
      <c r="Q5" s="933">
        <v>1805.3215160000004</v>
      </c>
      <c r="S5" s="92" t="s">
        <v>13</v>
      </c>
    </row>
    <row r="6" spans="1:19" ht="18" customHeight="1">
      <c r="A6" s="284" t="s">
        <v>268</v>
      </c>
      <c r="B6" s="933">
        <v>500</v>
      </c>
      <c r="C6" s="933">
        <v>536</v>
      </c>
      <c r="D6" s="933">
        <v>694</v>
      </c>
      <c r="E6" s="933">
        <v>794</v>
      </c>
      <c r="F6" s="933">
        <v>1082</v>
      </c>
      <c r="G6" s="933">
        <v>1813</v>
      </c>
      <c r="H6" s="933">
        <v>10522.1</v>
      </c>
      <c r="I6" s="933">
        <v>10973.2</v>
      </c>
      <c r="J6" s="933">
        <v>10878.8</v>
      </c>
      <c r="K6" s="933">
        <v>13610.22</v>
      </c>
      <c r="L6" s="933">
        <v>6165.97</v>
      </c>
      <c r="M6" s="933">
        <v>6058.93</v>
      </c>
      <c r="N6" s="933">
        <v>6278.25</v>
      </c>
      <c r="O6" s="933">
        <v>6606.33</v>
      </c>
      <c r="P6" s="933">
        <v>8202</v>
      </c>
      <c r="Q6" s="933">
        <v>8500</v>
      </c>
    </row>
    <row r="7" spans="1:19" ht="18" customHeight="1">
      <c r="A7" s="284" t="s">
        <v>12</v>
      </c>
      <c r="B7" s="933">
        <v>605.62070370000004</v>
      </c>
      <c r="C7" s="933">
        <v>543.27899160000004</v>
      </c>
      <c r="D7" s="933">
        <v>606.64836909999997</v>
      </c>
      <c r="E7" s="933">
        <v>669.40235299999995</v>
      </c>
      <c r="F7" s="933">
        <v>716.24900339999999</v>
      </c>
      <c r="G7" s="933">
        <v>611.21047759999999</v>
      </c>
      <c r="H7" s="933">
        <v>634.09491909999997</v>
      </c>
      <c r="I7" s="933">
        <v>673.20578590000002</v>
      </c>
      <c r="J7" s="933">
        <v>681.76719920000005</v>
      </c>
      <c r="K7" s="933">
        <v>702.29747370000007</v>
      </c>
      <c r="L7" s="933">
        <v>723.55072680000001</v>
      </c>
      <c r="M7" s="933">
        <v>787.5151307000001</v>
      </c>
      <c r="N7" s="933">
        <v>867.03338900000006</v>
      </c>
      <c r="O7" s="933">
        <v>841.18931639999994</v>
      </c>
      <c r="P7" s="933">
        <v>837.35428649999994</v>
      </c>
      <c r="Q7" s="933">
        <v>826.8</v>
      </c>
    </row>
    <row r="8" spans="1:19" ht="18" customHeight="1">
      <c r="A8" s="284" t="s">
        <v>11</v>
      </c>
      <c r="B8" s="933">
        <v>3048</v>
      </c>
      <c r="C8" s="933">
        <v>3109</v>
      </c>
      <c r="D8" s="933">
        <v>3193</v>
      </c>
      <c r="E8" s="933">
        <v>3286</v>
      </c>
      <c r="F8" s="933">
        <v>2508</v>
      </c>
      <c r="G8" s="933">
        <v>2663</v>
      </c>
      <c r="H8" s="933">
        <v>1964</v>
      </c>
      <c r="I8" s="933">
        <v>2627</v>
      </c>
      <c r="J8" s="933">
        <v>3660</v>
      </c>
      <c r="K8" s="933">
        <v>4749</v>
      </c>
      <c r="L8" s="933">
        <v>5135</v>
      </c>
      <c r="M8" s="933">
        <v>3894</v>
      </c>
      <c r="N8" s="933">
        <v>4384</v>
      </c>
      <c r="O8" s="933">
        <v>4651</v>
      </c>
      <c r="P8" s="933">
        <v>4728</v>
      </c>
      <c r="Q8" s="933">
        <v>4886</v>
      </c>
    </row>
    <row r="9" spans="1:19" ht="18" customHeight="1">
      <c r="A9" s="284" t="s">
        <v>10</v>
      </c>
      <c r="B9" s="933">
        <v>2633.2084893882648</v>
      </c>
      <c r="C9" s="933">
        <v>2587.9806835066865</v>
      </c>
      <c r="D9" s="933">
        <v>2814.1364261168383</v>
      </c>
      <c r="E9" s="933">
        <v>2509.3654696132598</v>
      </c>
      <c r="F9" s="933">
        <v>3184.7797989031073</v>
      </c>
      <c r="G9" s="933">
        <v>3152.1928209459456</v>
      </c>
      <c r="H9" s="933">
        <v>496.62882352941182</v>
      </c>
      <c r="I9" s="933">
        <v>635.04572735067154</v>
      </c>
      <c r="J9" s="933">
        <v>705.60022623292923</v>
      </c>
      <c r="K9" s="933">
        <v>794.80887285031849</v>
      </c>
      <c r="L9" s="933">
        <v>880.60072938933604</v>
      </c>
      <c r="M9" s="933">
        <v>1056.3388752660917</v>
      </c>
      <c r="N9" s="933">
        <v>1580.2124284779211</v>
      </c>
      <c r="O9" s="933">
        <v>1641.4167786685814</v>
      </c>
      <c r="P9" s="933">
        <v>1975.4963242224321</v>
      </c>
      <c r="Q9" s="933">
        <v>2482.1655723980884</v>
      </c>
    </row>
    <row r="10" spans="1:19" ht="18" customHeight="1">
      <c r="A10" s="284" t="s">
        <v>9</v>
      </c>
      <c r="B10" s="933">
        <v>1070</v>
      </c>
      <c r="C10" s="933">
        <v>987</v>
      </c>
      <c r="D10" s="933">
        <v>955</v>
      </c>
      <c r="E10" s="933">
        <v>942</v>
      </c>
      <c r="F10" s="933">
        <v>960</v>
      </c>
      <c r="G10" s="933">
        <v>944</v>
      </c>
      <c r="H10" s="933">
        <v>698</v>
      </c>
      <c r="I10" s="933">
        <v>953.19072164948443</v>
      </c>
      <c r="J10" s="933">
        <v>771.34526895208398</v>
      </c>
      <c r="K10" s="933">
        <v>1473.4470882905273</v>
      </c>
      <c r="L10" s="933">
        <v>1703.9915556999147</v>
      </c>
      <c r="M10" s="933">
        <v>2575.3256704980713</v>
      </c>
      <c r="N10" s="933">
        <v>2658.269550748752</v>
      </c>
      <c r="O10" s="933">
        <v>2893.4373983739897</v>
      </c>
      <c r="P10" s="933">
        <v>3197.3742879544225</v>
      </c>
      <c r="Q10" s="933">
        <v>3120.9269823160084</v>
      </c>
    </row>
    <row r="11" spans="1:19" ht="18" customHeight="1">
      <c r="A11" s="284" t="s">
        <v>7</v>
      </c>
      <c r="B11" s="933">
        <v>4462</v>
      </c>
      <c r="C11" s="933">
        <v>2959</v>
      </c>
      <c r="D11" s="933">
        <v>3399</v>
      </c>
      <c r="E11" s="933">
        <v>3637</v>
      </c>
      <c r="F11" s="933">
        <v>4222</v>
      </c>
      <c r="G11" s="933">
        <v>4491</v>
      </c>
      <c r="H11" s="933">
        <v>3323</v>
      </c>
      <c r="I11" s="933">
        <v>3307</v>
      </c>
      <c r="J11" s="933">
        <v>2916</v>
      </c>
      <c r="K11" s="933">
        <v>3947.74</v>
      </c>
      <c r="L11" s="933">
        <v>3743.6400121988409</v>
      </c>
      <c r="M11" s="933">
        <v>4388.8353716222027</v>
      </c>
      <c r="N11" s="933">
        <v>6111.37</v>
      </c>
      <c r="O11" s="933">
        <v>5623.83</v>
      </c>
      <c r="P11" s="933">
        <v>6917.9400000000005</v>
      </c>
      <c r="Q11" s="933">
        <v>8081.0300000000007</v>
      </c>
    </row>
    <row r="12" spans="1:19" ht="18" customHeight="1">
      <c r="A12" s="284" t="s">
        <v>6</v>
      </c>
      <c r="B12" s="933">
        <v>159</v>
      </c>
      <c r="C12" s="933">
        <v>173</v>
      </c>
      <c r="D12" s="933">
        <v>159.54999999999998</v>
      </c>
      <c r="E12" s="933">
        <v>213.32236842105263</v>
      </c>
      <c r="F12" s="933">
        <v>308.3203125</v>
      </c>
      <c r="G12" s="933">
        <v>311.30681818181819</v>
      </c>
      <c r="H12" s="933">
        <v>368.26086956521738</v>
      </c>
      <c r="I12" s="933">
        <v>421.49385416666667</v>
      </c>
      <c r="J12" s="933">
        <v>417.44163690476188</v>
      </c>
      <c r="K12" s="933">
        <v>375.81744047619048</v>
      </c>
      <c r="L12" s="933">
        <v>421.45910835535011</v>
      </c>
      <c r="M12" s="933">
        <v>899.3812468251748</v>
      </c>
      <c r="N12" s="933">
        <v>1140.8120935051829</v>
      </c>
      <c r="O12" s="933">
        <v>1121</v>
      </c>
      <c r="P12" s="933">
        <v>1150</v>
      </c>
      <c r="Q12" s="933">
        <v>1175</v>
      </c>
    </row>
    <row r="13" spans="1:19" ht="18" customHeight="1">
      <c r="A13" s="284" t="s">
        <v>5</v>
      </c>
      <c r="B13" s="933">
        <v>334</v>
      </c>
      <c r="C13" s="933">
        <v>513</v>
      </c>
      <c r="D13" s="933">
        <v>557</v>
      </c>
      <c r="E13" s="933">
        <v>484</v>
      </c>
      <c r="F13" s="933">
        <v>442</v>
      </c>
      <c r="G13" s="933">
        <v>486</v>
      </c>
      <c r="H13" s="933">
        <v>514.01949788629111</v>
      </c>
      <c r="I13" s="933">
        <v>580.63790150160662</v>
      </c>
      <c r="J13" s="933">
        <v>729</v>
      </c>
      <c r="K13" s="933">
        <v>689.49585058553839</v>
      </c>
      <c r="L13" s="933">
        <v>374.95867768595042</v>
      </c>
      <c r="M13" s="933">
        <v>453.28270639276622</v>
      </c>
      <c r="N13" s="933">
        <v>469.86163347869893</v>
      </c>
      <c r="O13" s="933">
        <v>477.07181748545639</v>
      </c>
      <c r="P13" s="933">
        <v>463.92523630768795</v>
      </c>
      <c r="Q13" s="933">
        <v>439.64412519206678</v>
      </c>
    </row>
    <row r="14" spans="1:19" ht="18" customHeight="1">
      <c r="A14" s="284" t="s">
        <v>4</v>
      </c>
      <c r="B14" s="933">
        <v>25798.751</v>
      </c>
      <c r="C14" s="933">
        <v>31938.288</v>
      </c>
      <c r="D14" s="933">
        <v>82009.221999999994</v>
      </c>
      <c r="E14" s="933">
        <v>74286.410999999993</v>
      </c>
      <c r="F14" s="933">
        <v>64669.504999999997</v>
      </c>
      <c r="G14" s="933">
        <v>69405.467000000004</v>
      </c>
      <c r="H14" s="933">
        <v>66845.513999999996</v>
      </c>
      <c r="I14" s="933">
        <v>82580.826000000001</v>
      </c>
      <c r="J14" s="933">
        <v>96218.000029899995</v>
      </c>
      <c r="K14" s="933">
        <v>97282.998000000007</v>
      </c>
      <c r="L14" s="933">
        <v>99667.331000000006</v>
      </c>
      <c r="M14" s="933">
        <v>97851.297000000006</v>
      </c>
      <c r="N14" s="933">
        <v>116851.397</v>
      </c>
      <c r="O14" s="933">
        <v>124555.408</v>
      </c>
      <c r="P14" s="933">
        <v>143677.47500000001</v>
      </c>
      <c r="Q14" s="933">
        <v>166830.618185</v>
      </c>
    </row>
    <row r="15" spans="1:19" ht="18" customHeight="1">
      <c r="A15" s="284" t="s">
        <v>3</v>
      </c>
      <c r="B15" s="933">
        <v>358</v>
      </c>
      <c r="C15" s="933">
        <v>291</v>
      </c>
      <c r="D15" s="933">
        <v>351</v>
      </c>
      <c r="E15" s="933">
        <v>415</v>
      </c>
      <c r="F15" s="933">
        <v>484</v>
      </c>
      <c r="G15" s="933">
        <v>435</v>
      </c>
      <c r="H15" s="933">
        <v>442</v>
      </c>
      <c r="I15" s="933">
        <v>498</v>
      </c>
      <c r="J15" s="933">
        <v>445</v>
      </c>
      <c r="K15" s="933">
        <v>672</v>
      </c>
      <c r="L15" s="933">
        <v>772</v>
      </c>
      <c r="M15" s="933">
        <v>598</v>
      </c>
      <c r="N15" s="933">
        <v>549</v>
      </c>
      <c r="O15" s="933">
        <v>612</v>
      </c>
      <c r="P15" s="933">
        <v>678</v>
      </c>
      <c r="Q15" s="933">
        <v>584</v>
      </c>
    </row>
    <row r="16" spans="1:19" ht="18" customHeight="1">
      <c r="A16" s="284" t="s">
        <v>79</v>
      </c>
      <c r="B16" s="933">
        <v>7936</v>
      </c>
      <c r="C16" s="933">
        <v>6586</v>
      </c>
      <c r="D16" s="933">
        <v>7040</v>
      </c>
      <c r="E16" s="933">
        <v>7767</v>
      </c>
      <c r="F16" s="933">
        <v>8455</v>
      </c>
      <c r="G16" s="933">
        <v>8219</v>
      </c>
      <c r="H16" s="933">
        <v>4813</v>
      </c>
      <c r="I16" s="933">
        <v>5895</v>
      </c>
      <c r="J16" s="933">
        <v>6409</v>
      </c>
      <c r="K16" s="933">
        <v>7641.9</v>
      </c>
      <c r="L16" s="933">
        <v>8363</v>
      </c>
      <c r="M16" s="933">
        <v>8959.6</v>
      </c>
      <c r="N16" s="933">
        <v>10526.9</v>
      </c>
      <c r="O16" s="933">
        <v>12790</v>
      </c>
      <c r="P16" s="933">
        <v>14400</v>
      </c>
      <c r="Q16" s="933">
        <v>15409</v>
      </c>
    </row>
    <row r="17" spans="1:17" ht="18" customHeight="1">
      <c r="A17" s="284" t="s">
        <v>2</v>
      </c>
      <c r="B17" s="981">
        <v>4440</v>
      </c>
      <c r="C17" s="981">
        <v>4830</v>
      </c>
      <c r="D17" s="981">
        <v>5260</v>
      </c>
      <c r="E17" s="981">
        <v>5570</v>
      </c>
      <c r="F17" s="981">
        <v>5860</v>
      </c>
      <c r="G17" s="981">
        <v>4600</v>
      </c>
      <c r="H17" s="981">
        <v>1859.3</v>
      </c>
      <c r="I17" s="981">
        <v>2086.9</v>
      </c>
      <c r="J17" s="981">
        <v>2267.1999999999998</v>
      </c>
      <c r="K17" s="981">
        <v>1544.52</v>
      </c>
      <c r="L17" s="981">
        <v>1766.16</v>
      </c>
      <c r="M17" s="981">
        <v>1956.14</v>
      </c>
      <c r="N17" s="981">
        <v>3179.8</v>
      </c>
      <c r="O17" s="981">
        <v>3513</v>
      </c>
      <c r="P17" s="981">
        <v>4788.8</v>
      </c>
      <c r="Q17" s="981">
        <v>6410.7</v>
      </c>
    </row>
    <row r="18" spans="1:17" ht="18" customHeight="1">
      <c r="A18" s="284" t="s">
        <v>1</v>
      </c>
      <c r="B18" s="981">
        <v>3525</v>
      </c>
      <c r="C18" s="981">
        <v>3422</v>
      </c>
      <c r="D18" s="981">
        <v>3510</v>
      </c>
      <c r="E18" s="981">
        <v>3812</v>
      </c>
      <c r="F18" s="981">
        <v>4071</v>
      </c>
      <c r="G18" s="981">
        <v>3978</v>
      </c>
      <c r="H18" s="981">
        <v>4246</v>
      </c>
      <c r="I18" s="981">
        <v>4607</v>
      </c>
      <c r="J18" s="981">
        <v>4690</v>
      </c>
      <c r="K18" s="981">
        <v>6289</v>
      </c>
      <c r="L18" s="981">
        <v>6695</v>
      </c>
      <c r="M18" s="981">
        <v>7385</v>
      </c>
      <c r="N18" s="981">
        <v>7497</v>
      </c>
      <c r="O18" s="981">
        <v>8934</v>
      </c>
      <c r="P18" s="981">
        <v>10838</v>
      </c>
      <c r="Q18" s="981">
        <v>10684</v>
      </c>
    </row>
    <row r="19" spans="1:17" ht="18" customHeight="1">
      <c r="A19" s="284" t="s">
        <v>2123</v>
      </c>
      <c r="B19" s="927">
        <v>75483.839193088264</v>
      </c>
      <c r="C19" s="927">
        <v>65974.405880448685</v>
      </c>
      <c r="D19" s="927">
        <v>70756.86356521683</v>
      </c>
      <c r="E19" s="927">
        <v>78430.063857034314</v>
      </c>
      <c r="F19" s="927">
        <v>86779.579084803103</v>
      </c>
      <c r="G19" s="927">
        <v>91117.755919727759</v>
      </c>
      <c r="H19" s="927">
        <v>90770.330626742012</v>
      </c>
      <c r="I19" s="927">
        <v>111854.46930062295</v>
      </c>
      <c r="J19" s="927">
        <v>124007.86830164098</v>
      </c>
      <c r="K19" s="927">
        <v>141675.88680298819</v>
      </c>
      <c r="L19" s="927">
        <v>167536.38676463664</v>
      </c>
      <c r="M19" s="927">
        <v>179642.84276998902</v>
      </c>
      <c r="N19" s="927">
        <v>208546.16137324885</v>
      </c>
      <c r="O19" s="927">
        <v>214938.6588161859</v>
      </c>
      <c r="P19" s="927">
        <v>237006.35578512429</v>
      </c>
      <c r="Q19" s="927">
        <f>SUM(Q4:Q18)</f>
        <v>267513.94114465616</v>
      </c>
    </row>
    <row r="20" spans="1:17" ht="14">
      <c r="A20" s="920" t="s">
        <v>2111</v>
      </c>
    </row>
    <row r="32" spans="1:17" ht="14"/>
    <row r="33" ht="14"/>
    <row r="34" ht="14"/>
    <row r="35" ht="14"/>
    <row r="36" ht="14"/>
    <row r="37" ht="14"/>
    <row r="38" ht="14"/>
    <row r="39" ht="14"/>
    <row r="40" ht="14"/>
    <row r="41" ht="14"/>
    <row r="42" ht="14"/>
    <row r="43" ht="14"/>
    <row r="44" ht="14"/>
    <row r="45" ht="14"/>
    <row r="46" ht="14"/>
    <row r="47" ht="14"/>
    <row r="48" ht="14"/>
    <row r="49" ht="14"/>
    <row r="50" ht="14"/>
    <row r="51" ht="14"/>
    <row r="52" ht="14"/>
    <row r="53" ht="14"/>
    <row r="54" ht="14"/>
    <row r="55" ht="14"/>
    <row r="56" ht="14"/>
    <row r="57" ht="14"/>
    <row r="58" ht="14"/>
    <row r="59" ht="14"/>
    <row r="60" ht="14"/>
    <row r="61" ht="14"/>
    <row r="62" ht="14"/>
    <row r="63" ht="14"/>
    <row r="64" ht="14"/>
    <row r="65" ht="14"/>
    <row r="66" ht="14"/>
    <row r="67" ht="14"/>
    <row r="68" ht="14"/>
    <row r="69" ht="14"/>
    <row r="70" ht="14"/>
  </sheetData>
  <mergeCells count="1">
    <mergeCell ref="B2:Q2"/>
  </mergeCells>
  <hyperlinks>
    <hyperlink ref="S5" location="'Content Page'!A1" display="Back to Content Page"/>
  </hyperlinks>
  <pageMargins left="0.22" right="0.1" top="0.46" bottom="0.42" header="0.3" footer="0.3"/>
  <pageSetup fitToWidth="0" fitToHeight="0" orientation="landscape" r:id="rId1"/>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
  <sheetViews>
    <sheetView zoomScale="95" zoomScaleNormal="95" workbookViewId="0">
      <selection activeCell="A9" sqref="A9"/>
    </sheetView>
  </sheetViews>
  <sheetFormatPr defaultColWidth="9.1796875" defaultRowHeight="15" customHeight="1"/>
  <cols>
    <col min="1" max="1" width="34" style="289" customWidth="1"/>
    <col min="2" max="17" width="9.7265625" style="289" customWidth="1"/>
    <col min="18" max="16384" width="9.1796875" style="289"/>
  </cols>
  <sheetData>
    <row r="1" spans="1:19" s="136" customFormat="1" ht="15" customHeight="1">
      <c r="A1" s="140" t="s">
        <v>2124</v>
      </c>
    </row>
    <row r="2" spans="1:19" ht="15" customHeight="1">
      <c r="A2" s="879"/>
      <c r="B2" s="1173" t="s">
        <v>2121</v>
      </c>
      <c r="C2" s="1171"/>
      <c r="D2" s="1171"/>
      <c r="E2" s="1171"/>
      <c r="F2" s="1171"/>
      <c r="G2" s="1171"/>
      <c r="H2" s="1171"/>
      <c r="I2" s="1171"/>
      <c r="J2" s="1171"/>
      <c r="K2" s="1171"/>
      <c r="L2" s="1171"/>
      <c r="M2" s="1171"/>
      <c r="N2" s="1171"/>
      <c r="O2" s="1171"/>
      <c r="P2" s="1171"/>
      <c r="Q2" s="1172"/>
    </row>
    <row r="3" spans="1:19" s="295" customFormat="1" ht="15" customHeight="1">
      <c r="A3" s="879" t="s">
        <v>16</v>
      </c>
      <c r="B3" s="4">
        <v>2000</v>
      </c>
      <c r="C3" s="4">
        <v>2001</v>
      </c>
      <c r="D3" s="4">
        <v>2002</v>
      </c>
      <c r="E3" s="4">
        <v>2003</v>
      </c>
      <c r="F3" s="4">
        <v>2004</v>
      </c>
      <c r="G3" s="4">
        <v>2005</v>
      </c>
      <c r="H3" s="4">
        <v>2006</v>
      </c>
      <c r="I3" s="4">
        <v>2007</v>
      </c>
      <c r="J3" s="4">
        <v>2008</v>
      </c>
      <c r="K3" s="4">
        <v>2009</v>
      </c>
      <c r="L3" s="4">
        <v>2010</v>
      </c>
      <c r="M3" s="4">
        <v>2011</v>
      </c>
      <c r="N3" s="4">
        <v>2012</v>
      </c>
      <c r="O3" s="4">
        <v>2013</v>
      </c>
      <c r="P3" s="4">
        <v>2014</v>
      </c>
      <c r="Q3" s="4">
        <v>2015</v>
      </c>
    </row>
    <row r="4" spans="1:19" ht="18" customHeight="1">
      <c r="A4" s="284" t="s">
        <v>15</v>
      </c>
      <c r="B4" s="982">
        <v>103.12397237750739</v>
      </c>
      <c r="C4" s="982">
        <v>103.39201991878173</v>
      </c>
      <c r="D4" s="982">
        <v>60.4</v>
      </c>
      <c r="E4" s="982">
        <v>47.47807791124248</v>
      </c>
      <c r="F4" s="982">
        <v>38.167116919883718</v>
      </c>
      <c r="G4" s="982">
        <v>27.648798580928869</v>
      </c>
      <c r="H4" s="982">
        <v>14.499241355125331</v>
      </c>
      <c r="I4" s="982">
        <v>15.025033140229324</v>
      </c>
      <c r="J4" s="982">
        <v>16.716454476098221</v>
      </c>
      <c r="K4" s="982">
        <v>21.480188967912859</v>
      </c>
      <c r="L4" s="982">
        <v>21.275555593134516</v>
      </c>
      <c r="M4" s="982">
        <v>18.752425959782869</v>
      </c>
      <c r="N4" s="982">
        <v>17.623810718548803</v>
      </c>
      <c r="O4" s="982">
        <v>20.609257580983044</v>
      </c>
      <c r="P4" s="982">
        <v>24.667769499867383</v>
      </c>
      <c r="Q4" s="982">
        <v>31.515450426632562</v>
      </c>
    </row>
    <row r="5" spans="1:19" ht="18" customHeight="1">
      <c r="A5" s="284" t="s">
        <v>14</v>
      </c>
      <c r="B5" s="982">
        <v>8.1859896043399196</v>
      </c>
      <c r="C5" s="982">
        <v>7.542587791931421</v>
      </c>
      <c r="D5" s="982">
        <v>6.5707861821008464</v>
      </c>
      <c r="E5" s="982">
        <v>7.5193325476697828</v>
      </c>
      <c r="F5" s="982">
        <v>5.2712498666491667</v>
      </c>
      <c r="G5" s="982">
        <v>4.3456826654454668</v>
      </c>
      <c r="H5" s="982">
        <v>3.9431104731596314</v>
      </c>
      <c r="I5" s="982">
        <v>3.1333869959724878</v>
      </c>
      <c r="J5" s="982">
        <v>2.4476421717408083</v>
      </c>
      <c r="K5" s="982">
        <v>2.8242021683253173</v>
      </c>
      <c r="L5" s="982">
        <v>10.692612910881424</v>
      </c>
      <c r="M5" s="982">
        <v>12.21348760427205</v>
      </c>
      <c r="N5" s="982">
        <v>13.359694884432708</v>
      </c>
      <c r="O5" s="982">
        <v>12.717703832630017</v>
      </c>
      <c r="P5" s="982">
        <v>11.311555231086459</v>
      </c>
      <c r="Q5" s="982">
        <v>12.550497785580486</v>
      </c>
    </row>
    <row r="6" spans="1:19" ht="18" customHeight="1">
      <c r="A6" s="284" t="s">
        <v>268</v>
      </c>
      <c r="B6" s="982"/>
      <c r="C6" s="982"/>
      <c r="D6" s="982">
        <v>7.757348946508646</v>
      </c>
      <c r="E6" s="982">
        <v>7.6878802954658436</v>
      </c>
      <c r="F6" s="982">
        <v>9.0409891244632998</v>
      </c>
      <c r="G6" s="982">
        <v>12.51291850386469</v>
      </c>
      <c r="H6" s="982">
        <v>72.621169216500093</v>
      </c>
      <c r="I6" s="982">
        <v>67.047771398901247</v>
      </c>
      <c r="J6" s="982">
        <v>56.827787275853289</v>
      </c>
      <c r="K6" s="982">
        <v>85.040798867652185</v>
      </c>
      <c r="L6" s="982">
        <v>28.593472451413348</v>
      </c>
      <c r="M6" s="982">
        <v>23.446223060606066</v>
      </c>
      <c r="N6" s="982">
        <v>21.412568333580651</v>
      </c>
      <c r="O6" s="982">
        <v>20.217102060095833</v>
      </c>
      <c r="P6" s="982">
        <v>22.840440812641084</v>
      </c>
      <c r="Q6" s="982">
        <v>22.614078437006178</v>
      </c>
      <c r="S6" s="92" t="s">
        <v>13</v>
      </c>
    </row>
    <row r="7" spans="1:19" ht="18" customHeight="1">
      <c r="A7" s="284" t="s">
        <v>12</v>
      </c>
      <c r="B7" s="982">
        <v>82.891758126622307</v>
      </c>
      <c r="C7" s="982">
        <v>100.26193970526023</v>
      </c>
      <c r="D7" s="982">
        <v>92.014202037113009</v>
      </c>
      <c r="E7" s="982">
        <v>69.392157524732866</v>
      </c>
      <c r="F7" s="982">
        <v>57.496278508580048</v>
      </c>
      <c r="G7" s="982">
        <v>44.95349275479105</v>
      </c>
      <c r="H7" s="982">
        <v>44.564676663592856</v>
      </c>
      <c r="I7" s="982">
        <v>36.904276288627422</v>
      </c>
      <c r="J7" s="982">
        <v>36.514531627955762</v>
      </c>
      <c r="K7" s="982">
        <v>37.229234267280368</v>
      </c>
      <c r="L7" s="982">
        <v>30.24112994840965</v>
      </c>
      <c r="M7" s="982">
        <v>28.319651645960548</v>
      </c>
      <c r="N7" s="982">
        <v>32.479603559936088</v>
      </c>
      <c r="O7" s="982">
        <v>33.637725032224331</v>
      </c>
      <c r="P7" s="982">
        <v>33.095230178397259</v>
      </c>
      <c r="Q7" s="982">
        <v>36.269076348835924</v>
      </c>
    </row>
    <row r="8" spans="1:19" ht="18" customHeight="1">
      <c r="A8" s="284" t="s">
        <v>11</v>
      </c>
      <c r="B8" s="982">
        <v>78.576952822892494</v>
      </c>
      <c r="C8" s="982">
        <v>68.660556300268098</v>
      </c>
      <c r="D8" s="982">
        <v>72.64573408506115</v>
      </c>
      <c r="E8" s="982">
        <v>60.061542228219466</v>
      </c>
      <c r="F8" s="982">
        <v>57.466320313761187</v>
      </c>
      <c r="G8" s="982">
        <v>52.84403353599221</v>
      </c>
      <c r="H8" s="982">
        <v>35.606229525157431</v>
      </c>
      <c r="I8" s="982">
        <v>35.776386180841456</v>
      </c>
      <c r="J8" s="982">
        <v>38.883049209550549</v>
      </c>
      <c r="K8" s="982">
        <v>55.583919253119205</v>
      </c>
      <c r="L8" s="982">
        <v>58.820590668270079</v>
      </c>
      <c r="M8" s="982">
        <v>39.362008573191559</v>
      </c>
      <c r="N8" s="982">
        <v>44.194594633803099</v>
      </c>
      <c r="O8" s="982">
        <v>43.870276967158681</v>
      </c>
      <c r="P8" s="982">
        <v>44.296522097928836</v>
      </c>
      <c r="Q8" s="982">
        <v>54.778566033515993</v>
      </c>
    </row>
    <row r="9" spans="1:19" ht="18" customHeight="1">
      <c r="A9" s="284" t="s">
        <v>10</v>
      </c>
      <c r="B9" s="982">
        <v>117.7815341498206</v>
      </c>
      <c r="C9" s="982">
        <v>92.108879701842</v>
      </c>
      <c r="D9" s="982">
        <v>91.647037332322583</v>
      </c>
      <c r="E9" s="982">
        <v>87.156073778219806</v>
      </c>
      <c r="F9" s="982">
        <v>92.035915805539986</v>
      </c>
      <c r="G9" s="982">
        <v>86.207866899538786</v>
      </c>
      <c r="H9" s="982">
        <v>12.420635933087617</v>
      </c>
      <c r="I9" s="982">
        <v>14.325896619703466</v>
      </c>
      <c r="J9" s="982">
        <v>13.258497035095425</v>
      </c>
      <c r="K9" s="982">
        <v>12.849973475864443</v>
      </c>
      <c r="L9" s="982">
        <v>12.654053750592942</v>
      </c>
      <c r="M9" s="982">
        <v>13.196328921558006</v>
      </c>
      <c r="N9" s="982">
        <v>27.621441521263968</v>
      </c>
      <c r="O9" s="982">
        <v>31.433112193657465</v>
      </c>
      <c r="P9" s="982">
        <v>33.079898734293209</v>
      </c>
      <c r="Q9" s="982">
        <v>38.600585472113181</v>
      </c>
    </row>
    <row r="10" spans="1:19" ht="18" customHeight="1">
      <c r="A10" s="284" t="s">
        <v>9</v>
      </c>
      <c r="B10" s="982">
        <v>22.954335962658192</v>
      </c>
      <c r="C10" s="982">
        <v>21.349420117397315</v>
      </c>
      <c r="D10" s="982">
        <v>19.724612187176966</v>
      </c>
      <c r="E10" s="982">
        <v>16.194285927512357</v>
      </c>
      <c r="F10" s="982">
        <v>14.593104842004323</v>
      </c>
      <c r="G10" s="982">
        <v>14.550053812955255</v>
      </c>
      <c r="H10" s="982">
        <v>10.186554807797311</v>
      </c>
      <c r="I10" s="982">
        <v>11.701434614860723</v>
      </c>
      <c r="J10" s="982">
        <v>7.7255552453319316</v>
      </c>
      <c r="K10" s="982">
        <v>16.130568008883948</v>
      </c>
      <c r="L10" s="982">
        <v>17.036706304106524</v>
      </c>
      <c r="M10" s="982">
        <v>22.361558887752953</v>
      </c>
      <c r="N10" s="982">
        <v>22.781160432916479</v>
      </c>
      <c r="O10" s="982">
        <v>23.868655813954145</v>
      </c>
      <c r="P10" s="982">
        <v>24.971395081189609</v>
      </c>
      <c r="Q10" s="982">
        <v>26.71868628288853</v>
      </c>
    </row>
    <row r="11" spans="1:19" ht="18" customHeight="1">
      <c r="A11" s="284" t="s">
        <v>7</v>
      </c>
      <c r="B11" s="982">
        <v>118.69430776230298</v>
      </c>
      <c r="C11" s="982">
        <v>124.47966300178742</v>
      </c>
      <c r="D11" s="982">
        <v>66.190508072530193</v>
      </c>
      <c r="E11" s="982">
        <v>63.659250284854807</v>
      </c>
      <c r="F11" s="982">
        <v>60.481959126400398</v>
      </c>
      <c r="G11" s="982">
        <v>58.144518547426969</v>
      </c>
      <c r="H11" s="982">
        <v>39.977934104747384</v>
      </c>
      <c r="I11" s="982">
        <v>34.925066217452169</v>
      </c>
      <c r="J11" s="982">
        <v>25.2359242763041</v>
      </c>
      <c r="K11" s="982">
        <v>35.114087176350459</v>
      </c>
      <c r="L11" s="982">
        <v>35.80555163172459</v>
      </c>
      <c r="M11" s="982">
        <v>33.412383569159104</v>
      </c>
      <c r="N11" s="982">
        <v>39.830345620250554</v>
      </c>
      <c r="O11" s="982">
        <v>34.880246201012767</v>
      </c>
      <c r="P11" s="982">
        <v>39.926024475483189</v>
      </c>
      <c r="Q11" s="982">
        <v>52.251611606133466</v>
      </c>
    </row>
    <row r="12" spans="1:19" ht="18" customHeight="1">
      <c r="A12" s="284" t="s">
        <v>6</v>
      </c>
      <c r="B12" s="982">
        <v>4.0598363166083962</v>
      </c>
      <c r="C12" s="982">
        <v>4.8641709299178419</v>
      </c>
      <c r="D12" s="982">
        <v>4.5845442621611561</v>
      </c>
      <c r="E12" s="982">
        <v>6.4871824703440231</v>
      </c>
      <c r="F12" s="982">
        <v>6.4372287279211378</v>
      </c>
      <c r="G12" s="982">
        <v>4.7593938594538674</v>
      </c>
      <c r="H12" s="982">
        <v>4.7893697117159943</v>
      </c>
      <c r="I12" s="982">
        <v>4.9279199631066843</v>
      </c>
      <c r="J12" s="982">
        <v>5.0014040591921276</v>
      </c>
      <c r="K12" s="982">
        <v>4.1971692955095881</v>
      </c>
      <c r="L12" s="982">
        <v>3.8625627078551759</v>
      </c>
      <c r="M12" s="982">
        <v>7.1365551235240741</v>
      </c>
      <c r="N12" s="982">
        <v>8.7539124599957887</v>
      </c>
      <c r="O12" s="982">
        <v>8.8094895387053676</v>
      </c>
      <c r="P12" s="982">
        <v>9.7859727009070969</v>
      </c>
      <c r="Q12" s="982">
        <v>10.177773309806433</v>
      </c>
    </row>
    <row r="13" spans="1:19" ht="18" customHeight="1">
      <c r="A13" s="284" t="s">
        <v>5</v>
      </c>
      <c r="B13" s="982">
        <v>54.587595959832711</v>
      </c>
      <c r="C13" s="982">
        <v>83.342743002736668</v>
      </c>
      <c r="D13" s="982">
        <v>80.258727030824673</v>
      </c>
      <c r="E13" s="982">
        <v>69.149580992057992</v>
      </c>
      <c r="F13" s="982">
        <v>52.661682566974712</v>
      </c>
      <c r="G13" s="982">
        <v>52.877627585528131</v>
      </c>
      <c r="H13" s="982">
        <v>50.565576659887391</v>
      </c>
      <c r="I13" s="982">
        <v>56.216375118950893</v>
      </c>
      <c r="J13" s="982">
        <v>75.199644745393485</v>
      </c>
      <c r="K13" s="982">
        <v>81.193282488032608</v>
      </c>
      <c r="L13" s="982">
        <v>38.665601289238246</v>
      </c>
      <c r="M13" s="982">
        <v>44.504366227900938</v>
      </c>
      <c r="N13" s="982">
        <v>44.334522870263577</v>
      </c>
      <c r="O13" s="982">
        <v>36.26047280028056</v>
      </c>
      <c r="P13" s="982">
        <v>34.399213119845776</v>
      </c>
      <c r="Q13" s="982">
        <v>31.848198210375102</v>
      </c>
    </row>
    <row r="14" spans="1:19" ht="18" customHeight="1">
      <c r="A14" s="284" t="s">
        <v>4</v>
      </c>
      <c r="B14" s="982">
        <v>27.836022373848884</v>
      </c>
      <c r="C14" s="982">
        <v>26.19794659252338</v>
      </c>
      <c r="D14" s="982">
        <v>29.516680632401325</v>
      </c>
      <c r="E14" s="982">
        <v>22.429357239512857</v>
      </c>
      <c r="F14" s="982">
        <v>19.662147928076429</v>
      </c>
      <c r="G14" s="982">
        <v>18.923713457462966</v>
      </c>
      <c r="H14" s="982">
        <v>24.592623703435429</v>
      </c>
      <c r="I14" s="982">
        <v>27.615923675497335</v>
      </c>
      <c r="J14" s="982">
        <v>33.513758044427405</v>
      </c>
      <c r="K14" s="982">
        <v>32.731334663650898</v>
      </c>
      <c r="L14" s="982">
        <v>26.556838281258315</v>
      </c>
      <c r="M14" s="982">
        <v>23.472396208809482</v>
      </c>
      <c r="N14" s="982">
        <v>29.446535336076639</v>
      </c>
      <c r="O14" s="982">
        <v>33.8661016364698</v>
      </c>
      <c r="P14" s="982">
        <v>40.850365334989753</v>
      </c>
      <c r="Q14" s="982">
        <v>52.997175660861416</v>
      </c>
    </row>
    <row r="15" spans="1:19" ht="18" customHeight="1">
      <c r="A15" s="284" t="s">
        <v>3</v>
      </c>
      <c r="B15" s="982">
        <v>25.631062442822707</v>
      </c>
      <c r="C15" s="982">
        <v>30.014711212483526</v>
      </c>
      <c r="D15" s="982">
        <v>24.8582787672363</v>
      </c>
      <c r="E15" s="982">
        <v>19.20873078993133</v>
      </c>
      <c r="F15" s="982">
        <v>17.362076013595797</v>
      </c>
      <c r="G15" s="982">
        <v>14.090685621823674</v>
      </c>
      <c r="H15" s="982">
        <v>13.252129877410516</v>
      </c>
      <c r="I15" s="982">
        <v>14.114561866496233</v>
      </c>
      <c r="J15" s="982">
        <v>13.336374402529714</v>
      </c>
      <c r="K15" s="982">
        <v>18.342077357790117</v>
      </c>
      <c r="L15" s="982">
        <v>17.169846752129942</v>
      </c>
      <c r="M15" s="982">
        <v>12.272492143125161</v>
      </c>
      <c r="N15" s="982">
        <v>11.463688334674357</v>
      </c>
      <c r="O15" s="982">
        <v>13.771429063699275</v>
      </c>
      <c r="P15" s="982">
        <v>15.547087753332608</v>
      </c>
      <c r="Q15" s="982">
        <v>14.799695920679273</v>
      </c>
    </row>
    <row r="16" spans="1:19" ht="18" customHeight="1">
      <c r="A16" s="284" t="s">
        <v>79</v>
      </c>
      <c r="B16" s="982">
        <v>77.940876428912858</v>
      </c>
      <c r="C16" s="982">
        <v>63.426336393827263</v>
      </c>
      <c r="D16" s="982">
        <v>52.983706974340294</v>
      </c>
      <c r="E16" s="982">
        <v>54.463514726671505</v>
      </c>
      <c r="F16" s="982">
        <v>54.054637113596513</v>
      </c>
      <c r="G16" s="982">
        <v>48.278938798522937</v>
      </c>
      <c r="H16" s="982">
        <v>25.861799845569024</v>
      </c>
      <c r="I16" s="982">
        <v>27.146950988054712</v>
      </c>
      <c r="J16" s="982">
        <v>23.40027728730184</v>
      </c>
      <c r="K16" s="982">
        <v>26.743837937533776</v>
      </c>
      <c r="L16" s="982">
        <v>26.627051496123173</v>
      </c>
      <c r="M16" s="982">
        <v>26.446168466061522</v>
      </c>
      <c r="N16" s="982">
        <v>26.931456719509594</v>
      </c>
      <c r="O16" s="982">
        <v>28.816298799529918</v>
      </c>
      <c r="P16" s="982">
        <v>29.860904376471982</v>
      </c>
      <c r="Q16" s="982">
        <v>33.663478436207043</v>
      </c>
    </row>
    <row r="17" spans="1:17" ht="18" customHeight="1">
      <c r="A17" s="284" t="s">
        <v>2</v>
      </c>
      <c r="B17" s="982">
        <v>136.49955107161406</v>
      </c>
      <c r="C17" s="982">
        <v>132.1905658362316</v>
      </c>
      <c r="D17" s="982">
        <v>122.80737767941316</v>
      </c>
      <c r="E17" s="982">
        <v>113.65737331789836</v>
      </c>
      <c r="F17" s="982">
        <v>94.116989350925124</v>
      </c>
      <c r="G17" s="982">
        <v>55.206498401578564</v>
      </c>
      <c r="H17" s="982">
        <v>14.573987608840067</v>
      </c>
      <c r="I17" s="982">
        <v>14.840534556974116</v>
      </c>
      <c r="J17" s="982">
        <v>12.669003536384531</v>
      </c>
      <c r="K17" s="982">
        <v>10.094936726292815</v>
      </c>
      <c r="L17" s="982">
        <v>8.7154890899862707</v>
      </c>
      <c r="M17" s="982">
        <v>8.3450578076254533</v>
      </c>
      <c r="N17" s="982">
        <v>12.455329335026153</v>
      </c>
      <c r="O17" s="982">
        <v>12.51768439727854</v>
      </c>
      <c r="P17" s="982">
        <v>17.629858847475866</v>
      </c>
      <c r="Q17" s="982">
        <v>30.134099126867365</v>
      </c>
    </row>
    <row r="18" spans="1:17" ht="18" customHeight="1">
      <c r="A18" s="284" t="s">
        <v>1</v>
      </c>
      <c r="B18" s="982">
        <v>48.869547829658963</v>
      </c>
      <c r="C18" s="982">
        <v>46.167802583063533</v>
      </c>
      <c r="D18" s="982">
        <v>39.166337624923784</v>
      </c>
      <c r="E18" s="982">
        <v>45.111509472578945</v>
      </c>
      <c r="F18" s="982">
        <v>50.318662846867049</v>
      </c>
      <c r="G18" s="982">
        <v>50.723394759159767</v>
      </c>
      <c r="H18" s="982">
        <v>60.55414346341086</v>
      </c>
      <c r="I18" s="982">
        <v>66.170490847055873</v>
      </c>
      <c r="J18" s="982">
        <v>72.707015660456236</v>
      </c>
      <c r="K18" s="982">
        <v>77.098692028539503</v>
      </c>
      <c r="L18" s="982">
        <v>70.795556947082986</v>
      </c>
      <c r="M18" s="982">
        <v>67.404593407616574</v>
      </c>
      <c r="N18" s="982">
        <v>60.108639627786253</v>
      </c>
      <c r="O18" s="982">
        <v>66.225719627282928</v>
      </c>
      <c r="P18" s="982">
        <v>76.340542167923047</v>
      </c>
      <c r="Q18" s="982">
        <v>74.099999999999994</v>
      </c>
    </row>
    <row r="19" spans="1:17" ht="18" customHeight="1">
      <c r="A19" s="284" t="s">
        <v>2123</v>
      </c>
      <c r="B19" s="983">
        <v>53.320347263649381</v>
      </c>
      <c r="C19" s="983">
        <v>34.260083828729478</v>
      </c>
      <c r="D19" s="983">
        <v>36.786711792202873</v>
      </c>
      <c r="E19" s="983">
        <v>29.817563937514237</v>
      </c>
      <c r="F19" s="983">
        <v>26.15883113312913</v>
      </c>
      <c r="G19" s="983">
        <v>23.675382780450384</v>
      </c>
      <c r="H19" s="983">
        <v>21.349461093947738</v>
      </c>
      <c r="I19" s="983">
        <v>23.404488914887366</v>
      </c>
      <c r="J19" s="983">
        <v>24.432582305264869</v>
      </c>
      <c r="K19" s="983">
        <v>28.411515333381388</v>
      </c>
      <c r="L19" s="983">
        <v>27.528115099394689</v>
      </c>
      <c r="M19" s="983">
        <v>25.601083463625322</v>
      </c>
      <c r="N19" s="983">
        <v>29.46085577168126</v>
      </c>
      <c r="O19" s="983">
        <v>30.62539689966497</v>
      </c>
      <c r="P19" s="983">
        <v>33.57814822681631</v>
      </c>
      <c r="Q19" s="983">
        <v>42.802939297497829</v>
      </c>
    </row>
    <row r="21" spans="1:17" ht="15" customHeight="1">
      <c r="A21" s="920" t="s">
        <v>2111</v>
      </c>
    </row>
  </sheetData>
  <mergeCells count="1">
    <mergeCell ref="B2:Q2"/>
  </mergeCells>
  <hyperlinks>
    <hyperlink ref="S6" location="'Content Page'!A1" display="Back to Content Page"/>
  </hyperlinks>
  <pageMargins left="0.7" right="0.7" top="0.75" bottom="0.75" header="0.3" footer="0.3"/>
  <pageSetup fitToWidth="0" fitToHeight="0" orientation="landscape" r:id="rId1"/>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9"/>
  <sheetViews>
    <sheetView zoomScale="96" zoomScaleNormal="96" workbookViewId="0">
      <selection activeCell="A9" sqref="A9"/>
    </sheetView>
  </sheetViews>
  <sheetFormatPr defaultColWidth="9.1796875" defaultRowHeight="14"/>
  <cols>
    <col min="1" max="1" width="35.81640625" style="289" customWidth="1"/>
    <col min="2" max="17" width="9.7265625" style="289" customWidth="1"/>
    <col min="18" max="16384" width="9.1796875" style="289"/>
  </cols>
  <sheetData>
    <row r="1" spans="1:19">
      <c r="A1" s="140" t="s">
        <v>2125</v>
      </c>
    </row>
    <row r="2" spans="1:19" ht="15" customHeight="1">
      <c r="A2" s="879"/>
      <c r="B2" s="1173" t="s">
        <v>2110</v>
      </c>
      <c r="C2" s="1171"/>
      <c r="D2" s="1171"/>
      <c r="E2" s="1171"/>
      <c r="F2" s="1171"/>
      <c r="G2" s="1171"/>
      <c r="H2" s="1171"/>
      <c r="I2" s="1171"/>
      <c r="J2" s="1171"/>
      <c r="K2" s="1171"/>
      <c r="L2" s="1171"/>
      <c r="M2" s="1171"/>
      <c r="N2" s="1171"/>
      <c r="O2" s="1171"/>
      <c r="P2" s="1171"/>
      <c r="Q2" s="1172"/>
    </row>
    <row r="3" spans="1:19" s="295" customFormat="1" ht="15" customHeight="1">
      <c r="A3" s="879" t="s">
        <v>16</v>
      </c>
      <c r="B3" s="4">
        <v>2000</v>
      </c>
      <c r="C3" s="4">
        <v>2001</v>
      </c>
      <c r="D3" s="4">
        <v>2002</v>
      </c>
      <c r="E3" s="4">
        <v>2003</v>
      </c>
      <c r="F3" s="4">
        <v>2004</v>
      </c>
      <c r="G3" s="4">
        <v>2005</v>
      </c>
      <c r="H3" s="4">
        <v>2006</v>
      </c>
      <c r="I3" s="4">
        <v>2007</v>
      </c>
      <c r="J3" s="4">
        <v>2008</v>
      </c>
      <c r="K3" s="4">
        <v>2009</v>
      </c>
      <c r="L3" s="4">
        <v>2010</v>
      </c>
      <c r="M3" s="4">
        <v>2011</v>
      </c>
      <c r="N3" s="4">
        <v>2012</v>
      </c>
      <c r="O3" s="4">
        <v>2013</v>
      </c>
      <c r="P3" s="4">
        <v>2014</v>
      </c>
      <c r="Q3" s="4">
        <v>2015</v>
      </c>
    </row>
    <row r="4" spans="1:19" ht="18" customHeight="1">
      <c r="A4" s="284" t="s">
        <v>15</v>
      </c>
      <c r="B4" s="933" t="s">
        <v>8</v>
      </c>
      <c r="C4" s="933" t="s">
        <v>8</v>
      </c>
      <c r="D4" s="933">
        <v>2265.8254809999999</v>
      </c>
      <c r="E4" s="933">
        <v>2511.1534809999998</v>
      </c>
      <c r="F4" s="933">
        <v>2327.9554809999995</v>
      </c>
      <c r="G4" s="933">
        <v>2536.0104809999998</v>
      </c>
      <c r="H4" s="933">
        <v>3164.7357509000003</v>
      </c>
      <c r="I4" s="933">
        <v>4163.4222191500003</v>
      </c>
      <c r="J4" s="933">
        <v>1951.7043600300001</v>
      </c>
      <c r="K4" s="933">
        <v>4320.0661482200003</v>
      </c>
      <c r="L4" s="933">
        <v>3151.5701093799998</v>
      </c>
      <c r="M4" s="933">
        <v>3784.4889149899996</v>
      </c>
      <c r="N4" s="933">
        <v>4632.8063559500006</v>
      </c>
      <c r="O4" s="933">
        <v>5664.4604579932138</v>
      </c>
      <c r="P4" s="933">
        <v>7133.9270766430236</v>
      </c>
      <c r="Q4" s="933">
        <v>7373.2923439465903</v>
      </c>
    </row>
    <row r="5" spans="1:19" ht="18" customHeight="1">
      <c r="A5" s="284" t="s">
        <v>14</v>
      </c>
      <c r="B5" s="933">
        <v>53.666949999999993</v>
      </c>
      <c r="C5" s="933">
        <v>48.819093000000002</v>
      </c>
      <c r="D5" s="933">
        <v>47.203442999999993</v>
      </c>
      <c r="E5" s="933">
        <v>60.492731999999997</v>
      </c>
      <c r="F5" s="933">
        <v>78.831599999999995</v>
      </c>
      <c r="G5" s="933">
        <v>102.40729400000001</v>
      </c>
      <c r="H5" s="933">
        <v>42.432588000000003</v>
      </c>
      <c r="I5" s="933">
        <v>40.277210999999994</v>
      </c>
      <c r="J5" s="933">
        <v>42.343560000000004</v>
      </c>
      <c r="K5" s="933">
        <v>321.83999999999997</v>
      </c>
      <c r="L5" s="933">
        <v>425.14</v>
      </c>
      <c r="M5" s="933">
        <v>335.23</v>
      </c>
      <c r="N5" s="933">
        <v>365.73</v>
      </c>
      <c r="O5" s="933">
        <v>1470.45</v>
      </c>
      <c r="P5" s="933">
        <v>474.92</v>
      </c>
      <c r="Q5" s="933">
        <v>938.26</v>
      </c>
      <c r="S5" s="92" t="s">
        <v>13</v>
      </c>
    </row>
    <row r="6" spans="1:19" ht="18" customHeight="1">
      <c r="A6" s="284" t="s">
        <v>268</v>
      </c>
      <c r="B6" s="933" t="s">
        <v>8</v>
      </c>
      <c r="C6" s="933" t="s">
        <v>8</v>
      </c>
      <c r="D6" s="933" t="s">
        <v>8</v>
      </c>
      <c r="E6" s="933" t="s">
        <v>8</v>
      </c>
      <c r="F6" s="933" t="s">
        <v>8</v>
      </c>
      <c r="G6" s="933" t="s">
        <v>8</v>
      </c>
      <c r="H6" s="933" t="s">
        <v>8</v>
      </c>
      <c r="I6" s="933">
        <v>137</v>
      </c>
      <c r="J6" s="933">
        <v>237</v>
      </c>
      <c r="K6" s="933">
        <v>201</v>
      </c>
      <c r="L6" s="933">
        <v>159</v>
      </c>
      <c r="M6" s="933">
        <v>184</v>
      </c>
      <c r="N6" s="933">
        <v>173</v>
      </c>
      <c r="O6" s="933">
        <v>191.5</v>
      </c>
      <c r="P6" s="933">
        <v>209.4</v>
      </c>
      <c r="Q6" s="933">
        <v>224</v>
      </c>
    </row>
    <row r="7" spans="1:19" ht="18" customHeight="1">
      <c r="A7" s="284" t="s">
        <v>12</v>
      </c>
      <c r="B7" s="933">
        <v>48.5</v>
      </c>
      <c r="C7" s="933">
        <v>46.7</v>
      </c>
      <c r="D7" s="933">
        <v>46.6</v>
      </c>
      <c r="E7" s="933">
        <v>50</v>
      </c>
      <c r="F7" s="933">
        <v>51</v>
      </c>
      <c r="G7" s="933">
        <v>55.9</v>
      </c>
      <c r="H7" s="933">
        <v>41</v>
      </c>
      <c r="I7" s="933">
        <v>98.2</v>
      </c>
      <c r="J7" s="933">
        <v>33.1</v>
      </c>
      <c r="K7" s="933">
        <v>33</v>
      </c>
      <c r="L7" s="933">
        <v>39</v>
      </c>
      <c r="M7" s="933">
        <v>35.700000000000003</v>
      </c>
      <c r="N7" s="933">
        <v>37.5</v>
      </c>
      <c r="O7" s="933">
        <v>37</v>
      </c>
      <c r="P7" s="933">
        <v>41</v>
      </c>
      <c r="Q7" s="933">
        <v>45</v>
      </c>
    </row>
    <row r="8" spans="1:19" ht="18" customHeight="1">
      <c r="A8" s="284" t="s">
        <v>11</v>
      </c>
      <c r="B8" s="933" t="s">
        <v>8</v>
      </c>
      <c r="C8" s="933" t="s">
        <v>8</v>
      </c>
      <c r="D8" s="933" t="s">
        <v>8</v>
      </c>
      <c r="E8" s="933" t="s">
        <v>8</v>
      </c>
      <c r="F8" s="933" t="s">
        <v>8</v>
      </c>
      <c r="G8" s="933" t="s">
        <v>8</v>
      </c>
      <c r="H8" s="933" t="s">
        <v>8</v>
      </c>
      <c r="I8" s="933">
        <v>99</v>
      </c>
      <c r="J8" s="933">
        <v>129</v>
      </c>
      <c r="K8" s="933">
        <v>195</v>
      </c>
      <c r="L8" s="933">
        <v>302</v>
      </c>
      <c r="M8" s="933">
        <v>106</v>
      </c>
      <c r="N8" s="933">
        <v>99</v>
      </c>
      <c r="O8" s="933">
        <v>92</v>
      </c>
      <c r="P8" s="933">
        <v>147</v>
      </c>
      <c r="Q8" s="933">
        <v>118</v>
      </c>
    </row>
    <row r="9" spans="1:19" ht="18" customHeight="1">
      <c r="A9" s="284" t="s">
        <v>10</v>
      </c>
      <c r="B9" s="933">
        <v>112.7390761548065</v>
      </c>
      <c r="C9" s="933">
        <v>111.10698365527489</v>
      </c>
      <c r="D9" s="933">
        <v>97.761970217640339</v>
      </c>
      <c r="E9" s="933">
        <v>115.25920810313076</v>
      </c>
      <c r="F9" s="933">
        <v>117.3498171846435</v>
      </c>
      <c r="G9" s="933">
        <v>118.70278716216215</v>
      </c>
      <c r="H9" s="933">
        <v>63.159425736542353</v>
      </c>
      <c r="I9" s="933">
        <v>15.155045572232853</v>
      </c>
      <c r="J9" s="933"/>
      <c r="K9" s="933"/>
      <c r="L9" s="933"/>
      <c r="M9" s="933">
        <v>82.012779552715656</v>
      </c>
      <c r="N9" s="933">
        <v>41.965952920000014</v>
      </c>
      <c r="O9" s="933">
        <v>54.474419382395325</v>
      </c>
      <c r="P9" s="933">
        <v>90.428806786050885</v>
      </c>
      <c r="Q9" s="933">
        <v>112.67167920634768</v>
      </c>
    </row>
    <row r="10" spans="1:19" ht="18" customHeight="1">
      <c r="A10" s="284" t="s">
        <v>9</v>
      </c>
      <c r="B10" s="933" t="s">
        <v>8</v>
      </c>
      <c r="C10" s="933" t="s">
        <v>8</v>
      </c>
      <c r="D10" s="933" t="s">
        <v>8</v>
      </c>
      <c r="E10" s="933" t="s">
        <v>8</v>
      </c>
      <c r="F10" s="933" t="s">
        <v>8</v>
      </c>
      <c r="G10" s="933" t="s">
        <v>8</v>
      </c>
      <c r="H10" s="933">
        <v>316.56500802568218</v>
      </c>
      <c r="I10" s="933">
        <v>298.50175326745295</v>
      </c>
      <c r="J10" s="933">
        <v>200.84626234132583</v>
      </c>
      <c r="K10" s="933">
        <v>131.87226048841578</v>
      </c>
      <c r="L10" s="933">
        <v>215.9274846228553</v>
      </c>
      <c r="M10" s="933">
        <v>215.09565217391304</v>
      </c>
      <c r="N10" s="933">
        <v>230.40427664550617</v>
      </c>
      <c r="O10" s="933">
        <v>321.16764514024788</v>
      </c>
      <c r="P10" s="933">
        <v>304.73546701502283</v>
      </c>
      <c r="Q10" s="933">
        <v>223</v>
      </c>
    </row>
    <row r="11" spans="1:19" ht="18" customHeight="1">
      <c r="A11" s="284" t="s">
        <v>7</v>
      </c>
      <c r="B11" s="933" t="s">
        <v>8</v>
      </c>
      <c r="C11" s="933" t="s">
        <v>8</v>
      </c>
      <c r="D11" s="933" t="s">
        <v>8</v>
      </c>
      <c r="E11" s="933" t="s">
        <v>8</v>
      </c>
      <c r="F11" s="933" t="s">
        <v>8</v>
      </c>
      <c r="G11" s="933" t="s">
        <v>8</v>
      </c>
      <c r="H11" s="933" t="s">
        <v>8</v>
      </c>
      <c r="I11" s="933" t="s">
        <v>8</v>
      </c>
      <c r="J11" s="933" t="s">
        <v>8</v>
      </c>
      <c r="K11" s="933">
        <v>48.857634945397805</v>
      </c>
      <c r="L11" s="933">
        <v>55.407751781292632</v>
      </c>
      <c r="M11" s="933">
        <v>84.657298537424737</v>
      </c>
      <c r="N11" s="933">
        <v>121.26114424042036</v>
      </c>
      <c r="O11" s="933">
        <v>159.51631328188125</v>
      </c>
      <c r="P11" s="933">
        <v>165.5217355888023</v>
      </c>
      <c r="Q11" s="933">
        <v>198.58934169278996</v>
      </c>
    </row>
    <row r="12" spans="1:19" ht="18" customHeight="1">
      <c r="A12" s="284" t="s">
        <v>6</v>
      </c>
      <c r="B12" s="933" t="s">
        <v>8</v>
      </c>
      <c r="C12" s="933" t="s">
        <v>8</v>
      </c>
      <c r="D12" s="933" t="s">
        <v>8</v>
      </c>
      <c r="E12" s="933" t="s">
        <v>8</v>
      </c>
      <c r="F12" s="933" t="s">
        <v>8</v>
      </c>
      <c r="G12" s="933" t="s">
        <v>8</v>
      </c>
      <c r="H12" s="933" t="s">
        <v>8</v>
      </c>
      <c r="I12" s="933" t="s">
        <v>8</v>
      </c>
      <c r="J12" s="933" t="s">
        <v>8</v>
      </c>
      <c r="K12" s="933" t="s">
        <v>8</v>
      </c>
      <c r="L12" s="933" t="s">
        <v>8</v>
      </c>
      <c r="M12" s="933" t="s">
        <v>8</v>
      </c>
      <c r="N12" s="933" t="s">
        <v>8</v>
      </c>
      <c r="O12" s="933" t="s">
        <v>8</v>
      </c>
      <c r="P12" s="933" t="s">
        <v>8</v>
      </c>
      <c r="Q12" s="933" t="s">
        <v>8</v>
      </c>
    </row>
    <row r="13" spans="1:19" ht="18" customHeight="1">
      <c r="A13" s="284" t="s">
        <v>5</v>
      </c>
      <c r="B13" s="933" t="s">
        <v>8</v>
      </c>
      <c r="C13" s="933" t="s">
        <v>8</v>
      </c>
      <c r="D13" s="933" t="s">
        <v>8</v>
      </c>
      <c r="E13" s="933" t="s">
        <v>8</v>
      </c>
      <c r="F13" s="933" t="s">
        <v>8</v>
      </c>
      <c r="G13" s="933" t="s">
        <v>8</v>
      </c>
      <c r="H13" s="933" t="s">
        <v>8</v>
      </c>
      <c r="I13" s="933" t="s">
        <v>8</v>
      </c>
      <c r="J13" s="933" t="s">
        <v>8</v>
      </c>
      <c r="K13" s="933">
        <v>43.448900893856731</v>
      </c>
      <c r="L13" s="933">
        <v>40.578512396694215</v>
      </c>
      <c r="M13" s="933">
        <v>16.612836691456469</v>
      </c>
      <c r="N13" s="933">
        <v>26.996469692424839</v>
      </c>
      <c r="O13" s="933">
        <v>28.652464650228765</v>
      </c>
      <c r="P13" s="933">
        <v>15.95</v>
      </c>
      <c r="Q13" s="933">
        <v>26</v>
      </c>
    </row>
    <row r="14" spans="1:19" ht="18" customHeight="1">
      <c r="A14" s="284" t="s">
        <v>4</v>
      </c>
      <c r="B14" s="933" t="s">
        <v>8</v>
      </c>
      <c r="C14" s="933" t="s">
        <v>8</v>
      </c>
      <c r="D14" s="933">
        <v>17573</v>
      </c>
      <c r="E14" s="933">
        <v>17176</v>
      </c>
      <c r="F14" s="933">
        <v>21788</v>
      </c>
      <c r="G14" s="933">
        <v>23242</v>
      </c>
      <c r="H14" s="933">
        <v>25530</v>
      </c>
      <c r="I14" s="933">
        <v>30848</v>
      </c>
      <c r="J14" s="933">
        <v>45697</v>
      </c>
      <c r="K14" s="933">
        <v>46919</v>
      </c>
      <c r="L14" s="933">
        <v>31471</v>
      </c>
      <c r="M14" s="933">
        <v>34680</v>
      </c>
      <c r="N14" s="933">
        <v>37055</v>
      </c>
      <c r="O14" s="933">
        <v>42336</v>
      </c>
      <c r="P14" s="933">
        <v>46287</v>
      </c>
      <c r="Q14" s="933">
        <v>45439</v>
      </c>
    </row>
    <row r="15" spans="1:19" ht="18" customHeight="1">
      <c r="A15" s="284" t="s">
        <v>3</v>
      </c>
      <c r="B15" s="933">
        <v>22</v>
      </c>
      <c r="C15" s="933">
        <v>14</v>
      </c>
      <c r="D15" s="933">
        <v>29</v>
      </c>
      <c r="E15" s="933">
        <v>43</v>
      </c>
      <c r="F15" s="933">
        <v>46</v>
      </c>
      <c r="G15" s="933">
        <v>38</v>
      </c>
      <c r="H15" s="933">
        <v>50</v>
      </c>
      <c r="I15" s="933">
        <v>47</v>
      </c>
      <c r="J15" s="933">
        <v>63</v>
      </c>
      <c r="K15" s="933">
        <v>58</v>
      </c>
      <c r="L15" s="933">
        <v>1079</v>
      </c>
      <c r="M15" s="933">
        <v>430</v>
      </c>
      <c r="N15" s="933">
        <v>158</v>
      </c>
      <c r="O15" s="933">
        <v>271</v>
      </c>
      <c r="P15" s="933">
        <v>179</v>
      </c>
      <c r="Q15" s="933">
        <v>135</v>
      </c>
    </row>
    <row r="16" spans="1:19" ht="18" customHeight="1">
      <c r="A16" s="284" t="s">
        <v>79</v>
      </c>
      <c r="B16" s="933" t="s">
        <v>8</v>
      </c>
      <c r="C16" s="933" t="s">
        <v>8</v>
      </c>
      <c r="D16" s="933" t="s">
        <v>8</v>
      </c>
      <c r="E16" s="933" t="s">
        <v>8</v>
      </c>
      <c r="F16" s="933" t="s">
        <v>8</v>
      </c>
      <c r="G16" s="933">
        <v>417</v>
      </c>
      <c r="H16" s="933">
        <v>2601</v>
      </c>
      <c r="I16" s="933">
        <v>2438</v>
      </c>
      <c r="J16" s="933">
        <v>203</v>
      </c>
      <c r="K16" s="933">
        <v>196</v>
      </c>
      <c r="L16" s="933">
        <v>220</v>
      </c>
      <c r="M16" s="933">
        <v>240</v>
      </c>
      <c r="N16" s="933">
        <v>279</v>
      </c>
      <c r="O16" s="933">
        <v>469</v>
      </c>
      <c r="P16" s="933">
        <v>432.83911214275349</v>
      </c>
      <c r="Q16" s="933">
        <v>377</v>
      </c>
    </row>
    <row r="17" spans="1:17" ht="18" customHeight="1">
      <c r="A17" s="284" t="s">
        <v>2</v>
      </c>
      <c r="B17" s="933" t="s">
        <v>8</v>
      </c>
      <c r="C17" s="933" t="s">
        <v>8</v>
      </c>
      <c r="D17" s="933" t="s">
        <v>8</v>
      </c>
      <c r="E17" s="933" t="s">
        <v>8</v>
      </c>
      <c r="F17" s="933" t="s">
        <v>8</v>
      </c>
      <c r="G17" s="933" t="s">
        <v>8</v>
      </c>
      <c r="H17" s="981">
        <v>66</v>
      </c>
      <c r="I17" s="981">
        <v>69</v>
      </c>
      <c r="J17" s="981">
        <v>264</v>
      </c>
      <c r="K17" s="981">
        <v>628</v>
      </c>
      <c r="L17" s="981">
        <v>299</v>
      </c>
      <c r="M17" s="981">
        <v>187</v>
      </c>
      <c r="N17" s="981">
        <v>552</v>
      </c>
      <c r="O17" s="981">
        <v>160.80000000000001</v>
      </c>
      <c r="P17" s="981">
        <v>185.26</v>
      </c>
      <c r="Q17" s="981">
        <v>309.35000000000002</v>
      </c>
    </row>
    <row r="18" spans="1:17" ht="18" customHeight="1">
      <c r="A18" s="284" t="s">
        <v>1</v>
      </c>
      <c r="B18" s="933" t="s">
        <v>8</v>
      </c>
      <c r="C18" s="933" t="s">
        <v>8</v>
      </c>
      <c r="D18" s="933" t="s">
        <v>8</v>
      </c>
      <c r="E18" s="933" t="s">
        <v>8</v>
      </c>
      <c r="F18" s="933" t="s">
        <v>8</v>
      </c>
      <c r="G18" s="933" t="s">
        <v>8</v>
      </c>
      <c r="H18" s="981">
        <v>275</v>
      </c>
      <c r="I18" s="981">
        <v>295</v>
      </c>
      <c r="J18" s="981">
        <v>437</v>
      </c>
      <c r="K18" s="981">
        <v>626</v>
      </c>
      <c r="L18" s="981">
        <v>299</v>
      </c>
      <c r="M18" s="981">
        <v>188</v>
      </c>
      <c r="N18" s="981">
        <v>553</v>
      </c>
      <c r="O18" s="981">
        <v>305</v>
      </c>
      <c r="P18" s="981">
        <v>329</v>
      </c>
      <c r="Q18" s="981">
        <v>388</v>
      </c>
    </row>
    <row r="19" spans="1:17">
      <c r="A19" s="920" t="s">
        <v>2111</v>
      </c>
    </row>
  </sheetData>
  <mergeCells count="1">
    <mergeCell ref="B2:Q2"/>
  </mergeCells>
  <hyperlinks>
    <hyperlink ref="S5" location="'Content Page'!A1" display="Back to Content Page"/>
  </hyperlinks>
  <pageMargins left="0.7" right="0.7" top="0.75" bottom="0.75" header="0.3" footer="0.3"/>
  <pageSetup orientation="portrait" r:id="rId1"/>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
  <sheetViews>
    <sheetView zoomScale="93" zoomScaleNormal="93" workbookViewId="0">
      <selection activeCell="A9" sqref="A9"/>
    </sheetView>
  </sheetViews>
  <sheetFormatPr defaultColWidth="9.1796875" defaultRowHeight="15" customHeight="1"/>
  <cols>
    <col min="1" max="1" width="34" style="289" customWidth="1"/>
    <col min="2" max="17" width="9.7265625" style="289" customWidth="1"/>
    <col min="18" max="16384" width="9.1796875" style="289"/>
  </cols>
  <sheetData>
    <row r="1" spans="1:19" s="136" customFormat="1" ht="15" customHeight="1">
      <c r="A1" s="140" t="s">
        <v>2126</v>
      </c>
    </row>
    <row r="2" spans="1:19" ht="15" customHeight="1">
      <c r="A2" s="879"/>
      <c r="B2" s="1173" t="s">
        <v>2121</v>
      </c>
      <c r="C2" s="1171"/>
      <c r="D2" s="1171"/>
      <c r="E2" s="1171"/>
      <c r="F2" s="1171"/>
      <c r="G2" s="1171"/>
      <c r="H2" s="1171"/>
      <c r="I2" s="1171"/>
      <c r="J2" s="1171"/>
      <c r="K2" s="1171"/>
      <c r="L2" s="1171"/>
      <c r="M2" s="1171"/>
      <c r="N2" s="1171"/>
      <c r="O2" s="1171"/>
      <c r="P2" s="1171"/>
      <c r="Q2" s="1172"/>
    </row>
    <row r="3" spans="1:19" s="295" customFormat="1" ht="15" customHeight="1">
      <c r="A3" s="879" t="s">
        <v>16</v>
      </c>
      <c r="B3" s="4">
        <v>2000</v>
      </c>
      <c r="C3" s="4">
        <v>2001</v>
      </c>
      <c r="D3" s="4">
        <v>2002</v>
      </c>
      <c r="E3" s="4">
        <v>2003</v>
      </c>
      <c r="F3" s="4">
        <v>2004</v>
      </c>
      <c r="G3" s="4">
        <v>2005</v>
      </c>
      <c r="H3" s="4">
        <v>2006</v>
      </c>
      <c r="I3" s="4">
        <v>2007</v>
      </c>
      <c r="J3" s="4">
        <v>2008</v>
      </c>
      <c r="K3" s="4">
        <v>2009</v>
      </c>
      <c r="L3" s="4">
        <v>2010</v>
      </c>
      <c r="M3" s="4">
        <v>2011</v>
      </c>
      <c r="N3" s="4">
        <v>2012</v>
      </c>
      <c r="O3" s="4">
        <v>2013</v>
      </c>
      <c r="P3" s="4">
        <v>2014</v>
      </c>
      <c r="Q3" s="4">
        <v>2015</v>
      </c>
    </row>
    <row r="4" spans="1:19" ht="18" customHeight="1">
      <c r="A4" s="284" t="s">
        <v>15</v>
      </c>
      <c r="B4" s="933" t="s">
        <v>8</v>
      </c>
      <c r="C4" s="933" t="s">
        <v>8</v>
      </c>
      <c r="D4" s="982">
        <v>26.548452335608392</v>
      </c>
      <c r="E4" s="982">
        <v>25.863488436073624</v>
      </c>
      <c r="F4" s="982">
        <v>16.871969326692682</v>
      </c>
      <c r="G4" s="982">
        <v>10.442171404074433</v>
      </c>
      <c r="H4" s="982">
        <v>9.4904672623195498</v>
      </c>
      <c r="I4" s="982">
        <v>9.3127049714159025</v>
      </c>
      <c r="J4" s="982">
        <v>3.0379846439835858</v>
      </c>
      <c r="K4" s="982">
        <v>10.422082205482795</v>
      </c>
      <c r="L4" s="982">
        <v>6.1252946768456429</v>
      </c>
      <c r="M4" s="982">
        <v>5.5619451449938921</v>
      </c>
      <c r="N4" s="982">
        <v>6.445797882558411</v>
      </c>
      <c r="O4" s="982">
        <v>8.1430125468302759</v>
      </c>
      <c r="P4" s="982">
        <v>11.723554118637114</v>
      </c>
      <c r="Q4" s="982">
        <v>21.41077763451969</v>
      </c>
    </row>
    <row r="5" spans="1:19" ht="18" customHeight="1">
      <c r="A5" s="284" t="s">
        <v>14</v>
      </c>
      <c r="B5" s="982">
        <v>16.140442855669342</v>
      </c>
      <c r="C5" s="982">
        <v>7.5794984157433092</v>
      </c>
      <c r="D5" s="982">
        <v>12.555650674490815</v>
      </c>
      <c r="E5" s="982">
        <v>15.340254605514778</v>
      </c>
      <c r="F5" s="982">
        <v>10.60856221353365</v>
      </c>
      <c r="G5" s="982">
        <v>8.0972965168177709</v>
      </c>
      <c r="H5" s="982">
        <v>0.79781584638185432</v>
      </c>
      <c r="I5" s="982">
        <v>0.66995596514337841</v>
      </c>
      <c r="J5" s="982">
        <v>0.77150246030417668</v>
      </c>
      <c r="K5" s="982">
        <v>7.6624402610476343</v>
      </c>
      <c r="L5" s="982">
        <v>7.6144084462320825</v>
      </c>
      <c r="M5" s="982">
        <v>4.3577786080940584</v>
      </c>
      <c r="N5" s="982">
        <v>5.2927226982812776</v>
      </c>
      <c r="O5" s="982">
        <v>16.021082216615817</v>
      </c>
      <c r="P5" s="982">
        <v>4.8098873502070143</v>
      </c>
      <c r="Q5" s="982">
        <v>12.432989208661549</v>
      </c>
    </row>
    <row r="6" spans="1:19" ht="18" customHeight="1">
      <c r="A6" s="284" t="s">
        <v>268</v>
      </c>
      <c r="B6" s="933" t="s">
        <v>8</v>
      </c>
      <c r="C6" s="933" t="s">
        <v>8</v>
      </c>
      <c r="D6" s="933" t="s">
        <v>8</v>
      </c>
      <c r="E6" s="933" t="s">
        <v>8</v>
      </c>
      <c r="F6" s="933" t="s">
        <v>8</v>
      </c>
      <c r="G6" s="933" t="s">
        <v>8</v>
      </c>
      <c r="H6" s="933" t="s">
        <v>8</v>
      </c>
      <c r="I6" s="982">
        <v>1.9760565411798645</v>
      </c>
      <c r="J6" s="982">
        <v>3.0787217459080281</v>
      </c>
      <c r="K6" s="982">
        <v>4.0031866162119103</v>
      </c>
      <c r="L6" s="982">
        <v>1.7931656704635164</v>
      </c>
      <c r="M6" s="982">
        <v>1.8018018018018018</v>
      </c>
      <c r="N6" s="982">
        <v>1.9156239619089803</v>
      </c>
      <c r="O6" s="982">
        <v>1.7134931997136722</v>
      </c>
      <c r="P6" s="982">
        <v>1.6665340230799841</v>
      </c>
      <c r="Q6" s="982" t="s">
        <v>8</v>
      </c>
      <c r="S6" s="92" t="s">
        <v>13</v>
      </c>
    </row>
    <row r="7" spans="1:19" ht="18" customHeight="1">
      <c r="A7" s="284" t="s">
        <v>12</v>
      </c>
      <c r="B7" s="982">
        <v>18.047183151000969</v>
      </c>
      <c r="C7" s="982">
        <v>12.29076744920518</v>
      </c>
      <c r="D7" s="982">
        <v>10.599099304007643</v>
      </c>
      <c r="E7" s="982">
        <v>8.5835436301522723</v>
      </c>
      <c r="F7" s="982">
        <v>7.1844140476425258</v>
      </c>
      <c r="G7" s="982">
        <v>8.372399538694264</v>
      </c>
      <c r="H7" s="982">
        <v>5.3836756396649612</v>
      </c>
      <c r="I7" s="982">
        <v>10.606437061992615</v>
      </c>
      <c r="J7" s="982">
        <v>3.6067619292316411</v>
      </c>
      <c r="K7" s="982">
        <v>4.2899782126680144</v>
      </c>
      <c r="L7" s="982">
        <v>4.2423466531298342</v>
      </c>
      <c r="M7" s="982">
        <v>2.9485805557641256</v>
      </c>
      <c r="N7" s="982">
        <v>3.6922216223423932</v>
      </c>
      <c r="O7" s="982">
        <v>4.2019651550100647</v>
      </c>
      <c r="P7" s="982">
        <v>4.8034812765365196</v>
      </c>
      <c r="Q7" s="982">
        <v>5.4942129892253906</v>
      </c>
    </row>
    <row r="8" spans="1:19" ht="18" customHeight="1">
      <c r="A8" s="284" t="s">
        <v>11</v>
      </c>
      <c r="B8" s="933" t="s">
        <v>8</v>
      </c>
      <c r="C8" s="933" t="s">
        <v>8</v>
      </c>
      <c r="D8" s="933" t="s">
        <v>8</v>
      </c>
      <c r="E8" s="933" t="s">
        <v>8</v>
      </c>
      <c r="F8" s="933" t="s">
        <v>8</v>
      </c>
      <c r="G8" s="933" t="s">
        <v>8</v>
      </c>
      <c r="H8" s="933" t="s">
        <v>8</v>
      </c>
      <c r="I8" s="982">
        <v>10.365415756555528</v>
      </c>
      <c r="J8" s="982">
        <v>12.352294144419753</v>
      </c>
      <c r="K8" s="982">
        <v>24.220764954188091</v>
      </c>
      <c r="L8" s="982">
        <v>32.226779763444704</v>
      </c>
      <c r="M8" s="982">
        <v>9.9771971363385301</v>
      </c>
      <c r="N8" s="982">
        <v>8.1955484968489358</v>
      </c>
      <c r="O8" s="982">
        <v>6.6714732487319184</v>
      </c>
      <c r="P8" s="982">
        <v>4.5411016032868927</v>
      </c>
      <c r="Q8" s="982">
        <v>3.7507946598855688</v>
      </c>
    </row>
    <row r="9" spans="1:19" ht="18" customHeight="1">
      <c r="A9" s="284" t="s">
        <v>10</v>
      </c>
      <c r="B9" s="982">
        <v>25.773743512202035</v>
      </c>
      <c r="C9" s="982">
        <v>23.561893041692418</v>
      </c>
      <c r="D9" s="982">
        <v>20.71837774380004</v>
      </c>
      <c r="E9" s="982">
        <v>18.619427260606766</v>
      </c>
      <c r="F9" s="982">
        <v>20.52510518485137</v>
      </c>
      <c r="G9" s="982">
        <v>19.498093180410581</v>
      </c>
      <c r="H9" s="982">
        <v>7.9354282952529971</v>
      </c>
      <c r="I9" s="982">
        <v>0.97034199493762219</v>
      </c>
      <c r="J9" s="982">
        <v>1.2689064225947959</v>
      </c>
      <c r="K9" s="982">
        <v>0.96479147691092371</v>
      </c>
      <c r="L9" s="982">
        <v>1.4722438567200469</v>
      </c>
      <c r="M9" s="982">
        <v>5.1780144471549026</v>
      </c>
      <c r="N9" s="982">
        <v>3.0582494225599497</v>
      </c>
      <c r="O9" s="982">
        <v>3.9303638356074795</v>
      </c>
      <c r="P9" s="982">
        <v>5.5222912617747015</v>
      </c>
      <c r="Q9" s="982">
        <v>7.2364598077294593</v>
      </c>
    </row>
    <row r="10" spans="1:19" ht="18" customHeight="1">
      <c r="A10" s="284" t="s">
        <v>9</v>
      </c>
      <c r="B10" s="933" t="s">
        <v>8</v>
      </c>
      <c r="C10" s="933" t="s">
        <v>8</v>
      </c>
      <c r="D10" s="933" t="s">
        <v>8</v>
      </c>
      <c r="E10" s="933" t="s">
        <v>8</v>
      </c>
      <c r="F10" s="933" t="s">
        <v>8</v>
      </c>
      <c r="G10" s="933" t="s">
        <v>8</v>
      </c>
      <c r="H10" s="982">
        <v>7.1626689912273616</v>
      </c>
      <c r="I10" s="982">
        <v>6.0625226981904943</v>
      </c>
      <c r="J10" s="982">
        <v>4.827961414394756</v>
      </c>
      <c r="K10" s="982">
        <v>2.6655003750014594</v>
      </c>
      <c r="L10" s="982">
        <v>3.7052500502126273</v>
      </c>
      <c r="M10" s="982">
        <v>3.5541700863963333</v>
      </c>
      <c r="N10" s="982">
        <v>4.0858613758139084</v>
      </c>
      <c r="O10" s="982">
        <v>5.1108791397238678</v>
      </c>
      <c r="P10" s="982">
        <v>5.5125808070734958</v>
      </c>
      <c r="Q10" s="982">
        <v>4.0340086830680173</v>
      </c>
    </row>
    <row r="11" spans="1:19" ht="18" customHeight="1">
      <c r="A11" s="284" t="s">
        <v>7</v>
      </c>
      <c r="B11" s="933" t="s">
        <v>8</v>
      </c>
      <c r="C11" s="933" t="s">
        <v>8</v>
      </c>
      <c r="D11" s="933" t="s">
        <v>8</v>
      </c>
      <c r="E11" s="933" t="s">
        <v>8</v>
      </c>
      <c r="F11" s="933" t="s">
        <v>8</v>
      </c>
      <c r="G11" s="933" t="s">
        <v>8</v>
      </c>
      <c r="H11" s="933" t="s">
        <v>8</v>
      </c>
      <c r="I11" s="933" t="s">
        <v>8</v>
      </c>
      <c r="J11" s="933" t="s">
        <v>8</v>
      </c>
      <c r="K11" s="982">
        <v>1.7709396212995208</v>
      </c>
      <c r="L11" s="982">
        <v>2.1491289936966633</v>
      </c>
      <c r="M11" s="982">
        <v>2.4297014699039563</v>
      </c>
      <c r="N11" s="982">
        <v>2.6090859847109438</v>
      </c>
      <c r="O11" s="982">
        <v>3.3454851676111037</v>
      </c>
      <c r="P11" s="982">
        <v>3.5663307968296158</v>
      </c>
      <c r="Q11" s="982">
        <v>4.8016089824527768</v>
      </c>
    </row>
    <row r="12" spans="1:19" ht="18" customHeight="1">
      <c r="A12" s="284" t="s">
        <v>6</v>
      </c>
      <c r="B12" s="933" t="s">
        <v>8</v>
      </c>
      <c r="C12" s="933" t="s">
        <v>8</v>
      </c>
      <c r="D12" s="933" t="s">
        <v>8</v>
      </c>
      <c r="E12" s="933" t="s">
        <v>8</v>
      </c>
      <c r="F12" s="933" t="s">
        <v>8</v>
      </c>
      <c r="G12" s="933" t="s">
        <v>8</v>
      </c>
      <c r="H12" s="933" t="s">
        <v>8</v>
      </c>
      <c r="I12" s="933" t="s">
        <v>8</v>
      </c>
      <c r="J12" s="933" t="s">
        <v>8</v>
      </c>
      <c r="K12" s="933" t="s">
        <v>8</v>
      </c>
      <c r="L12" s="933" t="s">
        <v>8</v>
      </c>
      <c r="M12" s="933" t="s">
        <v>8</v>
      </c>
      <c r="N12" s="933" t="s">
        <v>8</v>
      </c>
      <c r="O12" s="933" t="s">
        <v>8</v>
      </c>
      <c r="P12" s="933" t="s">
        <v>8</v>
      </c>
      <c r="Q12" s="933" t="s">
        <v>8</v>
      </c>
    </row>
    <row r="13" spans="1:19" ht="18" customHeight="1">
      <c r="A13" s="284" t="s">
        <v>5</v>
      </c>
      <c r="B13" s="933" t="s">
        <v>8</v>
      </c>
      <c r="C13" s="933" t="s">
        <v>8</v>
      </c>
      <c r="D13" s="933" t="s">
        <v>8</v>
      </c>
      <c r="E13" s="933" t="s">
        <v>8</v>
      </c>
      <c r="F13" s="933" t="s">
        <v>8</v>
      </c>
      <c r="G13" s="933" t="s">
        <v>8</v>
      </c>
      <c r="H13" s="933" t="s">
        <v>8</v>
      </c>
      <c r="I13" s="933" t="s">
        <v>8</v>
      </c>
      <c r="J13" s="933" t="s">
        <v>8</v>
      </c>
      <c r="K13" s="982">
        <v>4.7477777877490288</v>
      </c>
      <c r="L13" s="982">
        <v>4.4602131639079081</v>
      </c>
      <c r="M13" s="982">
        <v>1.6275405746356177</v>
      </c>
      <c r="N13" s="982">
        <v>2.190154480117259</v>
      </c>
      <c r="O13" s="982">
        <v>1.9680717102415302</v>
      </c>
      <c r="P13" s="982">
        <v>1.1614860046162907</v>
      </c>
      <c r="Q13" s="982">
        <v>2.0045106038554632</v>
      </c>
    </row>
    <row r="14" spans="1:19" ht="18" customHeight="1">
      <c r="A14" s="284" t="s">
        <v>4</v>
      </c>
      <c r="B14" s="933" t="s">
        <v>8</v>
      </c>
      <c r="C14" s="933" t="s">
        <v>8</v>
      </c>
      <c r="D14" s="933" t="s">
        <v>8</v>
      </c>
      <c r="E14" s="933" t="s">
        <v>8</v>
      </c>
      <c r="F14" s="933" t="s">
        <v>8</v>
      </c>
      <c r="G14" s="933" t="s">
        <v>8</v>
      </c>
      <c r="H14" s="982">
        <v>32.084956641950484</v>
      </c>
      <c r="I14" s="982">
        <v>33.091256262001053</v>
      </c>
      <c r="J14" s="982">
        <v>44.681828848560698</v>
      </c>
      <c r="K14" s="982">
        <v>56.556853385407244</v>
      </c>
      <c r="L14" s="982">
        <v>29.304517054184164</v>
      </c>
      <c r="M14" s="982">
        <v>27.310312241603341</v>
      </c>
      <c r="N14" s="982">
        <v>31.454522303807135</v>
      </c>
      <c r="O14" s="982">
        <v>37.375850835606641</v>
      </c>
      <c r="P14" s="982">
        <v>42.221877622505197</v>
      </c>
      <c r="Q14" s="982">
        <v>46.985771601108489</v>
      </c>
    </row>
    <row r="15" spans="1:19" ht="18" customHeight="1">
      <c r="A15" s="284" t="s">
        <v>3</v>
      </c>
      <c r="B15" s="933" t="s">
        <v>8</v>
      </c>
      <c r="C15" s="933" t="s">
        <v>8</v>
      </c>
      <c r="D15" s="933" t="s">
        <v>8</v>
      </c>
      <c r="E15" s="933" t="s">
        <v>8</v>
      </c>
      <c r="F15" s="982">
        <v>1.8937834499794155</v>
      </c>
      <c r="G15" s="982">
        <v>1.9822639540949401</v>
      </c>
      <c r="H15" s="982">
        <v>2.5693730729701953</v>
      </c>
      <c r="I15" s="982">
        <v>2.3677581863979849</v>
      </c>
      <c r="J15" s="982">
        <v>3.5122930255895635</v>
      </c>
      <c r="K15" s="982">
        <v>3.1055900621118013</v>
      </c>
      <c r="L15" s="982">
        <v>52.353226589034449</v>
      </c>
      <c r="M15" s="982">
        <v>19.496111400633712</v>
      </c>
      <c r="N15" s="982">
        <v>7.3104386223542388</v>
      </c>
      <c r="O15" s="982">
        <v>12.730774651195567</v>
      </c>
      <c r="P15" s="982">
        <v>8.1231082007088418</v>
      </c>
      <c r="Q15" s="982">
        <v>6.7555395424247875</v>
      </c>
    </row>
    <row r="16" spans="1:19" ht="18" customHeight="1">
      <c r="A16" s="284" t="s">
        <v>79</v>
      </c>
      <c r="B16" s="933" t="s">
        <v>8</v>
      </c>
      <c r="C16" s="933" t="s">
        <v>8</v>
      </c>
      <c r="D16" s="933" t="s">
        <v>8</v>
      </c>
      <c r="E16" s="933" t="s">
        <v>8</v>
      </c>
      <c r="F16" s="933" t="s">
        <v>8</v>
      </c>
      <c r="G16" s="982">
        <v>14.145183175033921</v>
      </c>
      <c r="H16" s="982">
        <v>75.47881601857226</v>
      </c>
      <c r="I16" s="982">
        <v>59.419936631732881</v>
      </c>
      <c r="J16" s="982">
        <v>4.0317775571002983</v>
      </c>
      <c r="K16" s="982">
        <v>3.9590999501394011</v>
      </c>
      <c r="L16" s="982">
        <v>3.4542314335060449</v>
      </c>
      <c r="M16" s="982">
        <v>3.2440996089606045</v>
      </c>
      <c r="N16" s="982">
        <v>3.2159049652275091</v>
      </c>
      <c r="O16" s="982">
        <v>5.5439175548302542</v>
      </c>
      <c r="P16" s="982">
        <v>4.9601799451906396</v>
      </c>
      <c r="Q16" s="982">
        <v>4</v>
      </c>
    </row>
    <row r="17" spans="1:17" ht="18" customHeight="1">
      <c r="A17" s="284" t="s">
        <v>2</v>
      </c>
      <c r="B17" s="933" t="s">
        <v>8</v>
      </c>
      <c r="C17" s="933" t="s">
        <v>8</v>
      </c>
      <c r="D17" s="933" t="s">
        <v>8</v>
      </c>
      <c r="E17" s="933" t="s">
        <v>8</v>
      </c>
      <c r="F17" s="933" t="s">
        <v>8</v>
      </c>
      <c r="G17" s="933" t="s">
        <v>8</v>
      </c>
      <c r="H17" s="982">
        <v>1.4514866695676414</v>
      </c>
      <c r="I17" s="982">
        <v>1.3200371116798311</v>
      </c>
      <c r="J17" s="982">
        <v>4.6878075760726512</v>
      </c>
      <c r="K17" s="982">
        <v>12.815196911321639</v>
      </c>
      <c r="L17" s="982">
        <v>3.7122842436015722</v>
      </c>
      <c r="M17" s="982">
        <v>1.9853499212591152</v>
      </c>
      <c r="N17" s="982">
        <v>5.251699062946277</v>
      </c>
      <c r="O17" s="982">
        <v>1.3860403623036253</v>
      </c>
      <c r="P17" s="982">
        <v>1.673378210405678</v>
      </c>
      <c r="Q17" s="982">
        <v>3.7617961260584787</v>
      </c>
    </row>
    <row r="18" spans="1:17" ht="18" customHeight="1">
      <c r="A18" s="284" t="s">
        <v>1</v>
      </c>
      <c r="B18" s="933" t="s">
        <v>8</v>
      </c>
      <c r="C18" s="933" t="s">
        <v>8</v>
      </c>
      <c r="D18" s="933" t="s">
        <v>8</v>
      </c>
      <c r="E18" s="933" t="s">
        <v>8</v>
      </c>
      <c r="F18" s="933" t="s">
        <v>8</v>
      </c>
      <c r="G18" s="933" t="s">
        <v>8</v>
      </c>
      <c r="H18" s="982">
        <v>5.1705390802952191</v>
      </c>
      <c r="I18" s="982">
        <v>4.9069193748643514</v>
      </c>
      <c r="J18" s="982">
        <v>7.6588738585598959</v>
      </c>
      <c r="K18" s="982">
        <v>34.861707072621265</v>
      </c>
      <c r="L18" s="982">
        <v>8.6277951354344982</v>
      </c>
      <c r="M18" s="982">
        <v>4.0091566539130197</v>
      </c>
      <c r="N18" s="982">
        <v>13.566393181733311</v>
      </c>
      <c r="O18" s="982">
        <v>7.6787789642638122</v>
      </c>
      <c r="P18" s="982">
        <v>8.5634861232353678</v>
      </c>
      <c r="Q18" s="982">
        <v>9.9404417719825862</v>
      </c>
    </row>
    <row r="21" spans="1:17" ht="15" customHeight="1">
      <c r="A21" s="920" t="s">
        <v>2111</v>
      </c>
    </row>
  </sheetData>
  <mergeCells count="1">
    <mergeCell ref="B2:Q2"/>
  </mergeCells>
  <hyperlinks>
    <hyperlink ref="S6" location="'Content Page'!A1" display="Back to Content Page"/>
  </hyperlinks>
  <pageMargins left="0.7" right="0.7" top="0.75" bottom="0.75" header="0.3" footer="0.3"/>
  <pageSetup orientation="portrait" r:id="rId1"/>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zoomScale="95" zoomScaleNormal="95" workbookViewId="0">
      <selection activeCell="A9" sqref="A9"/>
    </sheetView>
  </sheetViews>
  <sheetFormatPr defaultColWidth="9.1796875" defaultRowHeight="14"/>
  <cols>
    <col min="1" max="1" width="35.81640625" style="289" customWidth="1"/>
    <col min="2" max="12" width="9.7265625" style="289" customWidth="1"/>
    <col min="13" max="15" width="11" style="289" bestFit="1" customWidth="1"/>
    <col min="16" max="16" width="11" style="289" customWidth="1"/>
    <col min="17" max="17" width="11" style="289" bestFit="1" customWidth="1"/>
    <col min="18" max="16384" width="9.1796875" style="289"/>
  </cols>
  <sheetData>
    <row r="1" spans="1:19">
      <c r="A1" s="140" t="s">
        <v>2127</v>
      </c>
    </row>
    <row r="2" spans="1:19" ht="15" customHeight="1">
      <c r="A2" s="879"/>
      <c r="B2" s="1173" t="s">
        <v>2110</v>
      </c>
      <c r="C2" s="1171"/>
      <c r="D2" s="1171"/>
      <c r="E2" s="1171"/>
      <c r="F2" s="1171"/>
      <c r="G2" s="1171"/>
      <c r="H2" s="1171"/>
      <c r="I2" s="1171"/>
      <c r="J2" s="1171"/>
      <c r="K2" s="1171"/>
      <c r="L2" s="1171"/>
      <c r="M2" s="1171"/>
      <c r="N2" s="1171"/>
      <c r="O2" s="1171"/>
      <c r="P2" s="1171"/>
      <c r="Q2" s="1172"/>
    </row>
    <row r="3" spans="1:19" s="295" customFormat="1" ht="15" customHeight="1">
      <c r="A3" s="879" t="s">
        <v>16</v>
      </c>
      <c r="B3" s="4">
        <v>2000</v>
      </c>
      <c r="C3" s="4">
        <v>2001</v>
      </c>
      <c r="D3" s="4">
        <v>2002</v>
      </c>
      <c r="E3" s="4">
        <v>2003</v>
      </c>
      <c r="F3" s="4">
        <v>2004</v>
      </c>
      <c r="G3" s="4">
        <v>2005</v>
      </c>
      <c r="H3" s="4">
        <v>2006</v>
      </c>
      <c r="I3" s="4">
        <v>2007</v>
      </c>
      <c r="J3" s="4">
        <v>2008</v>
      </c>
      <c r="K3" s="4">
        <v>2009</v>
      </c>
      <c r="L3" s="4">
        <v>2010</v>
      </c>
      <c r="M3" s="4">
        <v>2011</v>
      </c>
      <c r="N3" s="4">
        <v>2012</v>
      </c>
      <c r="O3" s="4">
        <v>2013</v>
      </c>
      <c r="P3" s="4">
        <v>2014</v>
      </c>
      <c r="Q3" s="4">
        <v>2015</v>
      </c>
    </row>
    <row r="4" spans="1:19" ht="18" customHeight="1">
      <c r="A4" s="284" t="s">
        <v>15</v>
      </c>
      <c r="B4" s="933">
        <v>1039.010105589065</v>
      </c>
      <c r="C4" s="933">
        <v>530.8402339280035</v>
      </c>
      <c r="D4" s="933">
        <v>318.29988627965224</v>
      </c>
      <c r="E4" s="933">
        <v>623.34410812719898</v>
      </c>
      <c r="F4" s="933">
        <v>1372.2296833340592</v>
      </c>
      <c r="G4" s="933">
        <v>3189.3983348566981</v>
      </c>
      <c r="H4" s="933">
        <v>8172.0249192429228</v>
      </c>
      <c r="I4" s="933">
        <v>11190.945575296244</v>
      </c>
      <c r="J4" s="933">
        <v>17499.315977371389</v>
      </c>
      <c r="K4" s="933">
        <v>12621.475113775923</v>
      </c>
      <c r="L4" s="933">
        <v>17326.615352375462</v>
      </c>
      <c r="M4" s="933">
        <v>27514.407328265093</v>
      </c>
      <c r="N4" s="933">
        <v>32155.470400510669</v>
      </c>
      <c r="O4" s="933">
        <v>32212.525447352684</v>
      </c>
      <c r="P4" s="933">
        <v>27739.431310074408</v>
      </c>
      <c r="Q4" s="933">
        <v>24419.494576928046</v>
      </c>
    </row>
    <row r="5" spans="1:19" ht="18" customHeight="1">
      <c r="A5" s="284" t="s">
        <v>14</v>
      </c>
      <c r="B5" s="933">
        <v>6643</v>
      </c>
      <c r="C5" s="933">
        <v>5897</v>
      </c>
      <c r="D5" s="933">
        <v>5474</v>
      </c>
      <c r="E5" s="933">
        <v>5339</v>
      </c>
      <c r="F5" s="933">
        <v>5660</v>
      </c>
      <c r="G5" s="933">
        <v>6309</v>
      </c>
      <c r="H5" s="933">
        <v>7993</v>
      </c>
      <c r="I5" s="933">
        <v>9790</v>
      </c>
      <c r="J5" s="933">
        <v>9118</v>
      </c>
      <c r="K5" s="933">
        <v>8704</v>
      </c>
      <c r="L5" s="933">
        <v>7886</v>
      </c>
      <c r="M5" s="933">
        <v>8082</v>
      </c>
      <c r="N5" s="933">
        <v>7628</v>
      </c>
      <c r="O5" s="933">
        <v>7726</v>
      </c>
      <c r="P5" s="933">
        <v>8323</v>
      </c>
      <c r="Q5" s="933">
        <v>7546</v>
      </c>
      <c r="S5" s="92" t="s">
        <v>13</v>
      </c>
    </row>
    <row r="6" spans="1:19" ht="18" customHeight="1">
      <c r="A6" s="284" t="s">
        <v>268</v>
      </c>
      <c r="B6" s="933">
        <v>51</v>
      </c>
      <c r="C6" s="933">
        <v>22</v>
      </c>
      <c r="D6" s="933">
        <v>75</v>
      </c>
      <c r="E6" s="933">
        <v>97</v>
      </c>
      <c r="F6" s="933">
        <v>244</v>
      </c>
      <c r="G6" s="933">
        <v>153</v>
      </c>
      <c r="H6" s="933">
        <v>547</v>
      </c>
      <c r="I6" s="933">
        <v>114</v>
      </c>
      <c r="J6" s="933">
        <v>50</v>
      </c>
      <c r="K6" s="933">
        <v>129</v>
      </c>
      <c r="L6" s="933">
        <v>1300</v>
      </c>
      <c r="M6" s="933">
        <v>1273</v>
      </c>
      <c r="N6" s="933">
        <v>1634</v>
      </c>
      <c r="O6" s="933">
        <v>1745</v>
      </c>
      <c r="P6" s="933">
        <v>1644</v>
      </c>
      <c r="Q6" s="933">
        <v>1216</v>
      </c>
    </row>
    <row r="7" spans="1:19" ht="18" customHeight="1">
      <c r="A7" s="284" t="s">
        <v>12</v>
      </c>
      <c r="B7" s="933">
        <v>418</v>
      </c>
      <c r="C7" s="933">
        <v>386</v>
      </c>
      <c r="D7" s="933">
        <v>406</v>
      </c>
      <c r="E7" s="933">
        <v>460</v>
      </c>
      <c r="F7" s="933">
        <v>503</v>
      </c>
      <c r="G7" s="933">
        <v>582</v>
      </c>
      <c r="H7" s="933">
        <v>697</v>
      </c>
      <c r="I7" s="933">
        <v>1178</v>
      </c>
      <c r="J7" s="933">
        <v>1358</v>
      </c>
      <c r="K7" s="933">
        <v>1264</v>
      </c>
      <c r="L7" s="933">
        <v>1362</v>
      </c>
      <c r="M7" s="933">
        <v>1344</v>
      </c>
      <c r="N7" s="933">
        <v>1043</v>
      </c>
      <c r="O7" s="933">
        <v>1136</v>
      </c>
      <c r="P7" s="933">
        <v>1118</v>
      </c>
      <c r="Q7" s="933">
        <v>896.56</v>
      </c>
    </row>
    <row r="8" spans="1:19" ht="18" customHeight="1">
      <c r="A8" s="284" t="s">
        <v>11</v>
      </c>
      <c r="B8" s="933">
        <v>219</v>
      </c>
      <c r="C8" s="933">
        <v>318</v>
      </c>
      <c r="D8" s="933">
        <v>265</v>
      </c>
      <c r="E8" s="933">
        <v>281</v>
      </c>
      <c r="F8" s="933">
        <v>330</v>
      </c>
      <c r="G8" s="933">
        <v>337</v>
      </c>
      <c r="H8" s="933">
        <v>574</v>
      </c>
      <c r="I8" s="933">
        <v>847</v>
      </c>
      <c r="J8" s="933">
        <v>982</v>
      </c>
      <c r="K8" s="933">
        <v>1135</v>
      </c>
      <c r="L8" s="933">
        <v>1172</v>
      </c>
      <c r="M8" s="933">
        <v>1279</v>
      </c>
      <c r="N8" s="933">
        <v>1191</v>
      </c>
      <c r="O8" s="933">
        <v>911</v>
      </c>
      <c r="P8" s="933">
        <v>774</v>
      </c>
      <c r="Q8" s="933">
        <v>833</v>
      </c>
    </row>
    <row r="9" spans="1:19" ht="18" customHeight="1">
      <c r="A9" s="284" t="s">
        <v>10</v>
      </c>
      <c r="B9" s="933">
        <v>244</v>
      </c>
      <c r="C9" s="933">
        <v>189</v>
      </c>
      <c r="D9" s="933">
        <v>184</v>
      </c>
      <c r="E9" s="933">
        <v>137</v>
      </c>
      <c r="F9" s="933">
        <v>129</v>
      </c>
      <c r="G9" s="933">
        <v>128</v>
      </c>
      <c r="H9" s="933">
        <v>144</v>
      </c>
      <c r="I9" s="933">
        <v>138</v>
      </c>
      <c r="J9" s="933">
        <v>158</v>
      </c>
      <c r="K9" s="933">
        <v>102</v>
      </c>
      <c r="L9" s="933">
        <v>279</v>
      </c>
      <c r="M9" s="933">
        <v>190</v>
      </c>
      <c r="N9" s="933">
        <v>239</v>
      </c>
      <c r="O9" s="933">
        <v>404</v>
      </c>
      <c r="P9" s="933">
        <v>371</v>
      </c>
      <c r="Q9" s="933">
        <v>641</v>
      </c>
    </row>
    <row r="10" spans="1:19" ht="18" customHeight="1">
      <c r="A10" s="284" t="s">
        <v>9</v>
      </c>
      <c r="B10" s="933">
        <v>897</v>
      </c>
      <c r="C10" s="933">
        <v>836</v>
      </c>
      <c r="D10" s="933">
        <v>1227</v>
      </c>
      <c r="E10" s="933">
        <v>1577</v>
      </c>
      <c r="F10" s="933">
        <v>1606</v>
      </c>
      <c r="G10" s="933">
        <v>1340</v>
      </c>
      <c r="H10" s="933">
        <v>1270</v>
      </c>
      <c r="I10" s="933">
        <v>1821.1369158451528</v>
      </c>
      <c r="J10" s="933">
        <v>1780.3298453710381</v>
      </c>
      <c r="K10" s="933">
        <v>2302.4231527926122</v>
      </c>
      <c r="L10" s="933">
        <v>2600.9219895494693</v>
      </c>
      <c r="M10" s="933">
        <v>2778.205154435283</v>
      </c>
      <c r="N10" s="933">
        <v>3046.3164377817379</v>
      </c>
      <c r="O10" s="933">
        <v>3491.0868640123408</v>
      </c>
      <c r="P10" s="933">
        <v>3919.0559787696079</v>
      </c>
      <c r="Q10" s="933">
        <v>4261</v>
      </c>
    </row>
    <row r="11" spans="1:19" ht="18" customHeight="1">
      <c r="A11" s="284" t="s">
        <v>7</v>
      </c>
      <c r="B11" s="933">
        <v>723.10569622776347</v>
      </c>
      <c r="C11" s="933">
        <v>713.15091607821239</v>
      </c>
      <c r="D11" s="933">
        <v>802.41723095663826</v>
      </c>
      <c r="E11" s="933">
        <v>937.40984717320327</v>
      </c>
      <c r="F11" s="933">
        <v>1130.9380770716375</v>
      </c>
      <c r="G11" s="933">
        <v>1053.8098424099601</v>
      </c>
      <c r="H11" s="933">
        <v>1180.8236351174401</v>
      </c>
      <c r="I11" s="933">
        <v>1503.5416817964726</v>
      </c>
      <c r="J11" s="933">
        <v>1643.2302227914879</v>
      </c>
      <c r="K11" s="933">
        <v>1840.7536839217271</v>
      </c>
      <c r="L11" s="933">
        <v>1916.6943366961964</v>
      </c>
      <c r="M11" s="933">
        <v>2239.6942426469545</v>
      </c>
      <c r="N11" s="933">
        <v>2605.3233439137489</v>
      </c>
      <c r="O11" s="933">
        <v>2995.6167859308975</v>
      </c>
      <c r="P11" s="933">
        <v>2881.9699434246031</v>
      </c>
      <c r="Q11" s="933">
        <v>2196</v>
      </c>
    </row>
    <row r="12" spans="1:19" ht="18" customHeight="1">
      <c r="A12" s="284" t="s">
        <v>6</v>
      </c>
      <c r="B12" s="933">
        <v>3154</v>
      </c>
      <c r="C12" s="933">
        <v>2844</v>
      </c>
      <c r="D12" s="933">
        <v>3215</v>
      </c>
      <c r="E12" s="933">
        <v>3426</v>
      </c>
      <c r="F12" s="933">
        <v>3616</v>
      </c>
      <c r="G12" s="933">
        <v>3633</v>
      </c>
      <c r="H12" s="933">
        <v>1353</v>
      </c>
      <c r="I12" s="933">
        <v>952</v>
      </c>
      <c r="J12" s="933">
        <v>1278</v>
      </c>
      <c r="K12" s="933">
        <v>1846</v>
      </c>
      <c r="L12" s="933">
        <v>1495</v>
      </c>
      <c r="M12" s="933">
        <v>1762.3148816</v>
      </c>
      <c r="N12" s="933">
        <v>1705</v>
      </c>
      <c r="O12" s="933">
        <v>1619</v>
      </c>
      <c r="P12" s="933">
        <v>1350</v>
      </c>
      <c r="Q12" s="933">
        <v>1924</v>
      </c>
    </row>
    <row r="13" spans="1:19" ht="18" customHeight="1">
      <c r="A13" s="284" t="s">
        <v>5</v>
      </c>
      <c r="B13" s="933">
        <v>44</v>
      </c>
      <c r="C13" s="933">
        <v>30</v>
      </c>
      <c r="D13" s="933">
        <v>51</v>
      </c>
      <c r="E13" s="933">
        <v>45</v>
      </c>
      <c r="F13" s="933">
        <v>22</v>
      </c>
      <c r="G13" s="933">
        <v>39</v>
      </c>
      <c r="H13" s="933">
        <v>75</v>
      </c>
      <c r="I13" s="933">
        <v>26</v>
      </c>
      <c r="J13" s="933">
        <v>73</v>
      </c>
      <c r="K13" s="933">
        <v>195.49069872000001</v>
      </c>
      <c r="L13" s="933">
        <v>254.72665253</v>
      </c>
      <c r="M13" s="933">
        <v>278.57786421999998</v>
      </c>
      <c r="N13" s="933">
        <v>307.45999999999998</v>
      </c>
      <c r="O13" s="933">
        <v>425.06</v>
      </c>
      <c r="P13" s="933">
        <v>464.27</v>
      </c>
      <c r="Q13" s="933">
        <v>423</v>
      </c>
    </row>
    <row r="14" spans="1:19" ht="18" customHeight="1">
      <c r="A14" s="284" t="s">
        <v>4</v>
      </c>
      <c r="B14" s="933">
        <v>7534</v>
      </c>
      <c r="C14" s="933">
        <v>7471</v>
      </c>
      <c r="D14" s="933">
        <v>7636</v>
      </c>
      <c r="E14" s="933">
        <v>7968</v>
      </c>
      <c r="F14" s="933">
        <v>14733</v>
      </c>
      <c r="G14" s="933">
        <v>20650</v>
      </c>
      <c r="H14" s="933">
        <v>25613</v>
      </c>
      <c r="I14" s="933">
        <v>32979</v>
      </c>
      <c r="J14" s="933">
        <v>34099</v>
      </c>
      <c r="K14" s="933">
        <v>39706</v>
      </c>
      <c r="L14" s="933">
        <v>43834</v>
      </c>
      <c r="M14" s="933">
        <v>48860</v>
      </c>
      <c r="N14" s="933">
        <v>50735</v>
      </c>
      <c r="O14" s="933">
        <v>49587</v>
      </c>
      <c r="P14" s="933">
        <v>49102</v>
      </c>
      <c r="Q14" s="933">
        <v>45787</v>
      </c>
    </row>
    <row r="15" spans="1:19" ht="18" customHeight="1">
      <c r="A15" s="284" t="s">
        <v>3</v>
      </c>
      <c r="B15" s="933">
        <v>257.06488564746917</v>
      </c>
      <c r="C15" s="933">
        <v>238.29071220324863</v>
      </c>
      <c r="D15" s="933">
        <v>285.11250072375657</v>
      </c>
      <c r="E15" s="933">
        <v>263.61471538321996</v>
      </c>
      <c r="F15" s="933">
        <v>236.29580218246238</v>
      </c>
      <c r="G15" s="933">
        <v>243.39186700538147</v>
      </c>
      <c r="H15" s="933">
        <v>368.7298237416577</v>
      </c>
      <c r="I15" s="933">
        <v>570.87333560599382</v>
      </c>
      <c r="J15" s="933">
        <v>757.42730855454386</v>
      </c>
      <c r="K15" s="933">
        <v>873.88521192625319</v>
      </c>
      <c r="L15" s="933">
        <v>673.55709007359394</v>
      </c>
      <c r="M15" s="933">
        <v>512.52101590596715</v>
      </c>
      <c r="N15" s="933">
        <v>657.09690683630492</v>
      </c>
      <c r="O15" s="933">
        <v>756.32536962813822</v>
      </c>
      <c r="P15" s="933">
        <v>738</v>
      </c>
      <c r="Q15" s="933">
        <v>738</v>
      </c>
    </row>
    <row r="16" spans="1:19" ht="18" customHeight="1">
      <c r="A16" s="284" t="s">
        <v>79</v>
      </c>
      <c r="B16" s="933">
        <v>974</v>
      </c>
      <c r="C16" s="933">
        <v>1173</v>
      </c>
      <c r="D16" s="933">
        <v>1562</v>
      </c>
      <c r="E16" s="933">
        <v>2018</v>
      </c>
      <c r="F16" s="933">
        <v>2307</v>
      </c>
      <c r="G16" s="933">
        <v>2049</v>
      </c>
      <c r="H16" s="933">
        <v>2137</v>
      </c>
      <c r="I16" s="933">
        <v>2724</v>
      </c>
      <c r="J16" s="933">
        <v>2873</v>
      </c>
      <c r="K16" s="933">
        <v>3553</v>
      </c>
      <c r="L16" s="933">
        <v>3948</v>
      </c>
      <c r="M16" s="933">
        <v>3744.6</v>
      </c>
      <c r="N16" s="933">
        <v>4068.1</v>
      </c>
      <c r="O16" s="933">
        <v>4676.2</v>
      </c>
      <c r="P16" s="933">
        <v>4377.2</v>
      </c>
      <c r="Q16" s="933">
        <v>5174.7</v>
      </c>
    </row>
    <row r="17" spans="1:17" ht="18" customHeight="1">
      <c r="A17" s="284" t="s">
        <v>2</v>
      </c>
      <c r="B17" s="981">
        <v>268</v>
      </c>
      <c r="C17" s="981">
        <v>142</v>
      </c>
      <c r="D17" s="981">
        <v>490</v>
      </c>
      <c r="E17" s="981">
        <v>286</v>
      </c>
      <c r="F17" s="981">
        <v>337</v>
      </c>
      <c r="G17" s="981">
        <v>560</v>
      </c>
      <c r="H17" s="981">
        <v>720</v>
      </c>
      <c r="I17" s="981">
        <v>690</v>
      </c>
      <c r="J17" s="981">
        <v>1085</v>
      </c>
      <c r="K17" s="981">
        <v>1924</v>
      </c>
      <c r="L17" s="981">
        <v>2119</v>
      </c>
      <c r="M17" s="981">
        <v>2437.56626853739</v>
      </c>
      <c r="N17" s="981">
        <v>3069</v>
      </c>
      <c r="O17" s="981">
        <v>2676.8931914379768</v>
      </c>
      <c r="P17" s="981">
        <v>3134.3502280420298</v>
      </c>
      <c r="Q17" s="981">
        <v>3023</v>
      </c>
    </row>
    <row r="18" spans="1:17" ht="18" customHeight="1">
      <c r="A18" s="284" t="s">
        <v>1</v>
      </c>
      <c r="B18" s="981">
        <v>239</v>
      </c>
      <c r="C18" s="981">
        <v>92</v>
      </c>
      <c r="D18" s="981">
        <v>106</v>
      </c>
      <c r="E18" s="981">
        <v>92</v>
      </c>
      <c r="F18" s="981">
        <v>225</v>
      </c>
      <c r="G18" s="981">
        <v>97</v>
      </c>
      <c r="H18" s="981">
        <v>155</v>
      </c>
      <c r="I18" s="981">
        <v>146</v>
      </c>
      <c r="J18" s="981">
        <v>76</v>
      </c>
      <c r="K18" s="981">
        <v>822</v>
      </c>
      <c r="L18" s="981">
        <v>732</v>
      </c>
      <c r="M18" s="981">
        <v>659</v>
      </c>
      <c r="N18" s="981">
        <v>574</v>
      </c>
      <c r="O18" s="981">
        <v>331.40022868</v>
      </c>
      <c r="P18" s="981">
        <v>349.46718884879994</v>
      </c>
      <c r="Q18" s="981">
        <v>369</v>
      </c>
    </row>
    <row r="19" spans="1:17" ht="18" customHeight="1">
      <c r="A19" s="284" t="s">
        <v>2123</v>
      </c>
      <c r="B19" s="927">
        <v>22704.180687464297</v>
      </c>
      <c r="C19" s="927">
        <v>20882.281862209464</v>
      </c>
      <c r="D19" s="927">
        <v>22096.829617960047</v>
      </c>
      <c r="E19" s="927">
        <v>23550.368670683623</v>
      </c>
      <c r="F19" s="927">
        <v>32451.46356258816</v>
      </c>
      <c r="G19" s="927">
        <v>40363.60004427204</v>
      </c>
      <c r="H19" s="927">
        <v>50999.578378102015</v>
      </c>
      <c r="I19" s="927">
        <v>64670.497508543864</v>
      </c>
      <c r="J19" s="927">
        <v>72830.303354088464</v>
      </c>
      <c r="K19" s="927">
        <v>77019.027861136521</v>
      </c>
      <c r="L19" s="927">
        <v>86899.515421224714</v>
      </c>
      <c r="M19" s="927">
        <v>102954.8867556107</v>
      </c>
      <c r="N19" s="927">
        <v>110657.76708904246</v>
      </c>
      <c r="O19" s="927">
        <v>110693.10788704203</v>
      </c>
      <c r="P19" s="927">
        <v>106540.52501251336</v>
      </c>
      <c r="Q19" s="927">
        <f>SUM(Q4:Q18)</f>
        <v>99447.75457692804</v>
      </c>
    </row>
    <row r="20" spans="1:17">
      <c r="A20" s="920" t="s">
        <v>2111</v>
      </c>
    </row>
  </sheetData>
  <mergeCells count="1">
    <mergeCell ref="B2:Q2"/>
  </mergeCells>
  <hyperlinks>
    <hyperlink ref="S5" location="'Content Page'!A1" display="Back to Content Page"/>
  </hyperlinks>
  <pageMargins left="0.7" right="0.7" top="0.75" bottom="0.75" header="0.3" footer="0.3"/>
  <pageSetup orientation="portrait" r:id="rId1"/>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zoomScale="96" zoomScaleNormal="96" workbookViewId="0">
      <selection activeCell="A9" sqref="A9"/>
    </sheetView>
  </sheetViews>
  <sheetFormatPr defaultColWidth="9.1796875" defaultRowHeight="14"/>
  <cols>
    <col min="1" max="1" width="35.81640625" style="289" customWidth="1"/>
    <col min="2" max="17" width="9.7265625" style="289" customWidth="1"/>
    <col min="18" max="16384" width="9.1796875" style="289"/>
  </cols>
  <sheetData>
    <row r="1" spans="1:19">
      <c r="A1" s="140" t="s">
        <v>2128</v>
      </c>
    </row>
    <row r="2" spans="1:19" ht="15" customHeight="1">
      <c r="A2" s="879"/>
      <c r="B2" s="1173" t="s">
        <v>2110</v>
      </c>
      <c r="C2" s="1171"/>
      <c r="D2" s="1171"/>
      <c r="E2" s="1171"/>
      <c r="F2" s="1171"/>
      <c r="G2" s="1171"/>
      <c r="H2" s="1171"/>
      <c r="I2" s="1171"/>
      <c r="J2" s="1171"/>
      <c r="K2" s="1171"/>
      <c r="L2" s="1171"/>
      <c r="M2" s="1171"/>
      <c r="N2" s="1171"/>
      <c r="O2" s="1171"/>
      <c r="P2" s="1171"/>
      <c r="Q2" s="1172"/>
    </row>
    <row r="3" spans="1:19" s="295" customFormat="1" ht="15" customHeight="1">
      <c r="A3" s="879" t="s">
        <v>16</v>
      </c>
      <c r="B3" s="4">
        <v>2000</v>
      </c>
      <c r="C3" s="4">
        <v>2001</v>
      </c>
      <c r="D3" s="4">
        <v>2002</v>
      </c>
      <c r="E3" s="4">
        <v>2003</v>
      </c>
      <c r="F3" s="4">
        <v>2004</v>
      </c>
      <c r="G3" s="4">
        <v>2005</v>
      </c>
      <c r="H3" s="4">
        <v>2006</v>
      </c>
      <c r="I3" s="4">
        <v>2007</v>
      </c>
      <c r="J3" s="4">
        <v>2008</v>
      </c>
      <c r="K3" s="4">
        <v>2009</v>
      </c>
      <c r="L3" s="4">
        <v>2010</v>
      </c>
      <c r="M3" s="4">
        <v>2011</v>
      </c>
      <c r="N3" s="4">
        <v>2012</v>
      </c>
      <c r="O3" s="4">
        <v>2013</v>
      </c>
      <c r="P3" s="4">
        <v>2014</v>
      </c>
      <c r="Q3" s="4">
        <v>2015</v>
      </c>
    </row>
    <row r="4" spans="1:19" ht="18" customHeight="1">
      <c r="A4" s="284" t="s">
        <v>15</v>
      </c>
      <c r="B4" s="933">
        <v>15.063903724287679</v>
      </c>
      <c r="C4" s="933">
        <v>7.3581693219306272</v>
      </c>
      <c r="D4" s="933">
        <v>3.730407689898767</v>
      </c>
      <c r="E4" s="933">
        <v>5.0125536485303304</v>
      </c>
      <c r="F4" s="933">
        <v>10.369233981652304</v>
      </c>
      <c r="G4" s="933">
        <v>16.82578216292378</v>
      </c>
      <c r="H4" s="933">
        <v>41.027364376056958</v>
      </c>
      <c r="I4" s="933">
        <v>52.45041952512495</v>
      </c>
      <c r="J4" s="933">
        <v>53.613289960312102</v>
      </c>
      <c r="K4" s="933">
        <v>27.841411777789759</v>
      </c>
      <c r="L4" s="933">
        <v>49.65938450813848</v>
      </c>
      <c r="M4" s="933">
        <v>68.815234981957971</v>
      </c>
      <c r="N4" s="933">
        <v>57.824917841443266</v>
      </c>
      <c r="O4" s="933">
        <v>60.49421579552061</v>
      </c>
      <c r="P4" s="933">
        <v>50.470965197253044</v>
      </c>
      <c r="Q4" s="933">
        <v>75.774503838181872</v>
      </c>
    </row>
    <row r="5" spans="1:19" ht="18" customHeight="1">
      <c r="A5" s="284" t="s">
        <v>14</v>
      </c>
      <c r="B5" s="933">
        <v>172.8042471913015</v>
      </c>
      <c r="C5" s="933">
        <v>173.78645465200546</v>
      </c>
      <c r="D5" s="933">
        <v>143.36600493035525</v>
      </c>
      <c r="E5" s="933">
        <v>112.60410347654428</v>
      </c>
      <c r="F5" s="933">
        <v>82.939146555608332</v>
      </c>
      <c r="G5" s="933">
        <v>101.4939128199056</v>
      </c>
      <c r="H5" s="933">
        <v>140.45125506636705</v>
      </c>
      <c r="I5" s="933">
        <v>122.21578167448151</v>
      </c>
      <c r="J5" s="933">
        <v>99.659461119602838</v>
      </c>
      <c r="K5" s="933">
        <v>89.301752243525826</v>
      </c>
      <c r="L5" s="933">
        <v>68.166850172741775</v>
      </c>
      <c r="M5" s="933">
        <v>63.208920788195506</v>
      </c>
      <c r="N5" s="933">
        <v>48.524389868427114</v>
      </c>
      <c r="O5" s="933">
        <v>48.734458216902027</v>
      </c>
      <c r="P5" s="933">
        <v>53.840928500469474</v>
      </c>
      <c r="Q5" s="933">
        <v>54.717625428149113</v>
      </c>
      <c r="S5" s="92" t="s">
        <v>13</v>
      </c>
    </row>
    <row r="6" spans="1:19" ht="18" customHeight="1">
      <c r="A6" s="284" t="s">
        <v>268</v>
      </c>
      <c r="B6" s="933">
        <v>2.8454555650195417</v>
      </c>
      <c r="C6" s="933">
        <v>1.2203471545094862</v>
      </c>
      <c r="D6" s="933">
        <v>3.3127217094830246</v>
      </c>
      <c r="E6" s="933">
        <v>3.5125671561192666</v>
      </c>
      <c r="F6" s="933">
        <v>6.8236120247177521</v>
      </c>
      <c r="G6" s="933">
        <v>3.2762647991549749</v>
      </c>
      <c r="H6" s="933">
        <v>7.1005124906824753</v>
      </c>
      <c r="I6" s="933">
        <v>1.6736272517934412</v>
      </c>
      <c r="J6" s="933">
        <v>0.48643622151042881</v>
      </c>
      <c r="K6" s="933">
        <v>1.4151807962338714</v>
      </c>
      <c r="L6" s="933">
        <v>16.711990111248458</v>
      </c>
      <c r="M6" s="933">
        <v>10.107520704831503</v>
      </c>
      <c r="N6" s="933">
        <v>1.4167472571447628</v>
      </c>
      <c r="O6" s="933">
        <v>7.3898525938594348</v>
      </c>
      <c r="P6" s="933">
        <v>5.5892775416802882</v>
      </c>
      <c r="Q6" s="933" t="s">
        <v>8</v>
      </c>
    </row>
    <row r="7" spans="1:19" ht="18" customHeight="1">
      <c r="A7" s="284" t="s">
        <v>12</v>
      </c>
      <c r="B7" s="933">
        <v>35.467867611028623</v>
      </c>
      <c r="C7" s="933">
        <v>33.795175770946067</v>
      </c>
      <c r="D7" s="933">
        <v>26.284152712696784</v>
      </c>
      <c r="E7" s="933">
        <v>21.605944593418712</v>
      </c>
      <c r="F7" s="933">
        <v>18.432344641994721</v>
      </c>
      <c r="G7" s="933">
        <v>24.647962278451612</v>
      </c>
      <c r="H7" s="933">
        <v>59.141396471021409</v>
      </c>
      <c r="I7" s="933">
        <v>103.13657268957117</v>
      </c>
      <c r="J7" s="933">
        <v>87.915959073503046</v>
      </c>
      <c r="K7" s="933">
        <v>59.369378187133158</v>
      </c>
      <c r="L7" s="933">
        <v>49.910245332796833</v>
      </c>
      <c r="M7" s="933">
        <v>56.919005673950117</v>
      </c>
      <c r="N7" s="933">
        <v>49.599304494349163</v>
      </c>
      <c r="O7" s="933">
        <v>47.440925086153356</v>
      </c>
      <c r="P7" s="933">
        <v>54.307384286070842</v>
      </c>
      <c r="Q7" s="933">
        <v>34.570552650853713</v>
      </c>
    </row>
    <row r="8" spans="1:19" ht="18" customHeight="1">
      <c r="A8" s="284" t="s">
        <v>11</v>
      </c>
      <c r="B8" s="933">
        <v>11.522227541749018</v>
      </c>
      <c r="C8" s="933">
        <v>18.003605072626531</v>
      </c>
      <c r="D8" s="933">
        <v>20.562290492272435</v>
      </c>
      <c r="E8" s="933">
        <v>11.116098368746924</v>
      </c>
      <c r="F8" s="933">
        <v>11.094208738637322</v>
      </c>
      <c r="G8" s="933">
        <v>10.228079852341313</v>
      </c>
      <c r="H8" s="933">
        <v>30.199810999835325</v>
      </c>
      <c r="I8" s="933">
        <v>47.952998416712809</v>
      </c>
      <c r="J8" s="933">
        <v>76.196865144949172</v>
      </c>
      <c r="K8" s="933">
        <v>44.899543233194869</v>
      </c>
      <c r="L8" s="933">
        <v>39.401250429342248</v>
      </c>
      <c r="M8" s="933">
        <v>38.818142822387358</v>
      </c>
      <c r="N8" s="933">
        <v>35.462355988123583</v>
      </c>
      <c r="O8" s="933">
        <v>19.279450259569629</v>
      </c>
      <c r="P8" s="933">
        <v>10.310863552972611</v>
      </c>
      <c r="Q8" s="933">
        <v>13.45937901718983</v>
      </c>
    </row>
    <row r="9" spans="1:19" ht="18" customHeight="1">
      <c r="A9" s="284" t="s">
        <v>10</v>
      </c>
      <c r="B9" s="933">
        <v>28.97736231927211</v>
      </c>
      <c r="C9" s="933">
        <v>17.323774565701619</v>
      </c>
      <c r="D9" s="933">
        <v>13.831380116203722</v>
      </c>
      <c r="E9" s="933">
        <v>9.0762868747274759</v>
      </c>
      <c r="F9" s="933">
        <v>7.2348898769098851</v>
      </c>
      <c r="G9" s="933">
        <v>5.6135496206244033</v>
      </c>
      <c r="H9" s="933">
        <v>17.101392373990347</v>
      </c>
      <c r="I9" s="933">
        <v>12.649105941326484</v>
      </c>
      <c r="J9" s="933">
        <v>11.877089173624981</v>
      </c>
      <c r="K9" s="933">
        <v>6.7586542445965687</v>
      </c>
      <c r="L9" s="933">
        <v>15.650788356466764</v>
      </c>
      <c r="M9" s="933">
        <v>8.3095045588956395</v>
      </c>
      <c r="N9" s="933">
        <v>9.6969299349700488</v>
      </c>
      <c r="O9" s="933">
        <v>15.121914733928639</v>
      </c>
      <c r="P9" s="933">
        <v>9.4882146929538145</v>
      </c>
      <c r="Q9" s="933">
        <v>15.811787287828681</v>
      </c>
    </row>
    <row r="10" spans="1:19" ht="18" customHeight="1">
      <c r="A10" s="284" t="s">
        <v>9</v>
      </c>
      <c r="B10" s="933">
        <v>22.299581998252258</v>
      </c>
      <c r="C10" s="933">
        <v>21.811029340697271</v>
      </c>
      <c r="D10" s="933">
        <v>29.587169390787523</v>
      </c>
      <c r="E10" s="933">
        <v>35.29273482757575</v>
      </c>
      <c r="F10" s="933">
        <v>30.338382185450403</v>
      </c>
      <c r="G10" s="933">
        <v>21.834291717587529</v>
      </c>
      <c r="H10" s="933">
        <v>17.81047947221693</v>
      </c>
      <c r="I10" s="933">
        <v>24.543828602850756</v>
      </c>
      <c r="J10" s="933">
        <v>19.865229293425468</v>
      </c>
      <c r="K10" s="933">
        <v>32.285709415506012</v>
      </c>
      <c r="L10" s="933">
        <v>30.97380653736986</v>
      </c>
      <c r="M10" s="933">
        <v>28.098749828371602</v>
      </c>
      <c r="N10" s="933">
        <v>29.448961782317486</v>
      </c>
      <c r="O10" s="933">
        <v>33.611783090161211</v>
      </c>
      <c r="P10" s="933">
        <v>36.271507990305174</v>
      </c>
      <c r="Q10" s="933">
        <v>46.297879186325311</v>
      </c>
    </row>
    <row r="11" spans="1:19" ht="18" customHeight="1">
      <c r="A11" s="284" t="s">
        <v>7</v>
      </c>
      <c r="B11" s="933">
        <v>32</v>
      </c>
      <c r="C11" s="933">
        <v>34.872683099306116</v>
      </c>
      <c r="D11" s="933">
        <v>27.042568917805099</v>
      </c>
      <c r="E11" s="933">
        <v>27.806835592433202</v>
      </c>
      <c r="F11" s="933">
        <v>28.903301273736464</v>
      </c>
      <c r="G11" s="933">
        <v>22.753506576756422</v>
      </c>
      <c r="H11" s="933">
        <v>21.399735436742361</v>
      </c>
      <c r="I11" s="933">
        <v>25.636274432980461</v>
      </c>
      <c r="J11" s="933">
        <v>21.32059382917415</v>
      </c>
      <c r="K11" s="933">
        <v>25.428782191568043</v>
      </c>
      <c r="L11" s="933">
        <v>25.796230948844208</v>
      </c>
      <c r="M11" s="933">
        <v>18.450754627139354</v>
      </c>
      <c r="N11" s="933">
        <v>15.593609268382934</v>
      </c>
      <c r="O11" s="933">
        <v>15.424299508580949</v>
      </c>
      <c r="P11" s="933">
        <v>16.1480403022153</v>
      </c>
      <c r="Q11" s="933">
        <v>13.699370188559012</v>
      </c>
    </row>
    <row r="12" spans="1:19" ht="18" customHeight="1">
      <c r="A12" s="284" t="s">
        <v>6</v>
      </c>
      <c r="B12" s="933">
        <v>115.44465469304913</v>
      </c>
      <c r="C12" s="933">
        <v>104.37688866352795</v>
      </c>
      <c r="D12" s="933">
        <v>115.91251257883886</v>
      </c>
      <c r="E12" s="933">
        <v>73.773172787402501</v>
      </c>
      <c r="F12" s="933">
        <v>77.815802423152235</v>
      </c>
      <c r="G12" s="933">
        <v>74.518192338840109</v>
      </c>
      <c r="H12" s="933">
        <v>24.946224546299817</v>
      </c>
      <c r="I12" s="933">
        <v>12.285650547774804</v>
      </c>
      <c r="J12" s="933">
        <v>14.150944757746027</v>
      </c>
      <c r="K12" s="933">
        <v>19.483157915420872</v>
      </c>
      <c r="L12" s="933">
        <v>11.951086512047345</v>
      </c>
      <c r="M12" s="933">
        <v>13.804949126495504</v>
      </c>
      <c r="N12" s="933">
        <v>12.108068478874094</v>
      </c>
      <c r="O12" s="933">
        <v>11.355252707770397</v>
      </c>
      <c r="P12" s="933">
        <v>8.2287295827381222</v>
      </c>
      <c r="Q12" s="933">
        <v>12.970144658938281</v>
      </c>
    </row>
    <row r="13" spans="1:19" ht="18" customHeight="1">
      <c r="A13" s="284" t="s">
        <v>5</v>
      </c>
      <c r="B13" s="933">
        <v>8.5971609649585865</v>
      </c>
      <c r="C13" s="933">
        <v>3.2921744914137236</v>
      </c>
      <c r="D13" s="933">
        <v>6.3422613611815395</v>
      </c>
      <c r="E13" s="933">
        <v>5.6660593549497733</v>
      </c>
      <c r="F13" s="933">
        <v>2.3032581395825749</v>
      </c>
      <c r="G13" s="933">
        <v>3.0046856286376653</v>
      </c>
      <c r="H13" s="933">
        <v>5.1861398546168553</v>
      </c>
      <c r="I13" s="933">
        <v>1.5827595012757143</v>
      </c>
      <c r="J13" s="933">
        <v>4.2748597672092661</v>
      </c>
      <c r="K13" s="933">
        <v>12.983885172700436</v>
      </c>
      <c r="L13" s="933">
        <v>13.376264512586037</v>
      </c>
      <c r="M13" s="933">
        <v>14.397579521883157</v>
      </c>
      <c r="N13" s="933">
        <v>15.676065838552079</v>
      </c>
      <c r="O13" s="933">
        <v>20.501584702136267</v>
      </c>
      <c r="P13" s="933">
        <v>21.081754539415691</v>
      </c>
      <c r="Q13" s="933">
        <v>23</v>
      </c>
    </row>
    <row r="14" spans="1:19" ht="18" customHeight="1">
      <c r="A14" s="284" t="s">
        <v>4</v>
      </c>
      <c r="B14" s="933">
        <v>14.482803773748513</v>
      </c>
      <c r="C14" s="933">
        <v>15.471146739137348</v>
      </c>
      <c r="D14" s="933">
        <v>15.154842270985769</v>
      </c>
      <c r="E14" s="933">
        <v>12.087300925042886</v>
      </c>
      <c r="F14" s="933">
        <v>16.025926699445968</v>
      </c>
      <c r="G14" s="933">
        <v>19.46213891581511</v>
      </c>
      <c r="H14" s="933">
        <v>18.93617046675282</v>
      </c>
      <c r="I14" s="933">
        <v>21.065812609228864</v>
      </c>
      <c r="J14" s="933">
        <v>19.097660824846677</v>
      </c>
      <c r="K14" s="933">
        <v>27.166857275318232</v>
      </c>
      <c r="L14" s="933">
        <v>26.891322190711325</v>
      </c>
      <c r="M14" s="933">
        <v>24.073982402893719</v>
      </c>
      <c r="N14" s="933">
        <v>24.339725569726252</v>
      </c>
      <c r="O14" s="933">
        <v>23.844626932987172</v>
      </c>
      <c r="P14" s="933">
        <v>24.362000064718377</v>
      </c>
      <c r="Q14" s="933">
        <v>26.447728233648384</v>
      </c>
    </row>
    <row r="15" spans="1:19" ht="18" customHeight="1">
      <c r="A15" s="284" t="s">
        <v>3</v>
      </c>
      <c r="B15" s="933">
        <v>12.565711937288565</v>
      </c>
      <c r="C15" s="933">
        <v>12.897011800237255</v>
      </c>
      <c r="D15" s="933">
        <v>13.986087598156605</v>
      </c>
      <c r="E15" s="933">
        <v>9.5431869724143272</v>
      </c>
      <c r="F15" s="933">
        <v>6.9196712659962945</v>
      </c>
      <c r="G15" s="933">
        <v>7.6770112759062696</v>
      </c>
      <c r="H15" s="933">
        <v>15.686466328193006</v>
      </c>
      <c r="I15" s="933">
        <v>22.578756755356231</v>
      </c>
      <c r="J15" s="933">
        <v>29.875990302914726</v>
      </c>
      <c r="K15" s="933">
        <v>31.476910535528337</v>
      </c>
      <c r="L15" s="933">
        <v>17.310859796897418</v>
      </c>
      <c r="M15" s="933">
        <v>13.30483141047948</v>
      </c>
      <c r="N15" s="933">
        <v>18.044154671733637</v>
      </c>
      <c r="O15" s="933">
        <v>20.683924952139705</v>
      </c>
      <c r="P15" s="933">
        <v>22.464204825209254</v>
      </c>
      <c r="Q15" s="933">
        <v>27.62478165697182</v>
      </c>
    </row>
    <row r="16" spans="1:19" ht="18" customHeight="1">
      <c r="A16" s="284" t="s">
        <v>79</v>
      </c>
      <c r="B16" s="933">
        <v>35.325673220820541</v>
      </c>
      <c r="C16" s="933">
        <v>36.740671284422355</v>
      </c>
      <c r="D16" s="933">
        <v>50.766826632034878</v>
      </c>
      <c r="E16" s="933">
        <v>50.073615951370364</v>
      </c>
      <c r="F16" s="933">
        <v>48.122912402630448</v>
      </c>
      <c r="G16" s="933">
        <v>33.506631731318592</v>
      </c>
      <c r="H16" s="933">
        <v>25.540427441931442</v>
      </c>
      <c r="I16" s="933">
        <v>31.334779184673838</v>
      </c>
      <c r="J16" s="933">
        <v>21.101932560152687</v>
      </c>
      <c r="K16" s="933">
        <v>27.614140455804407</v>
      </c>
      <c r="L16" s="933">
        <v>25.809975817943037</v>
      </c>
      <c r="M16" s="933">
        <v>22.698852013972282</v>
      </c>
      <c r="N16" s="933">
        <v>41.980789839253816</v>
      </c>
      <c r="O16" s="933">
        <v>45.138741414516431</v>
      </c>
      <c r="P16" s="933">
        <v>18</v>
      </c>
      <c r="Q16" s="933">
        <v>15</v>
      </c>
    </row>
    <row r="17" spans="1:17" ht="18" customHeight="1">
      <c r="A17" s="284" t="s">
        <v>2</v>
      </c>
      <c r="B17" s="981">
        <v>15.093586970462779</v>
      </c>
      <c r="C17" s="981">
        <v>6.7741020288789695</v>
      </c>
      <c r="D17" s="981">
        <v>18.595738338306148</v>
      </c>
      <c r="E17" s="981">
        <v>9.2165108857048548</v>
      </c>
      <c r="F17" s="981">
        <v>8.0781420605532173</v>
      </c>
      <c r="G17" s="981">
        <v>11.46128141293506</v>
      </c>
      <c r="H17" s="981">
        <v>12.36726282706983</v>
      </c>
      <c r="I17" s="981">
        <v>8.954050427548971</v>
      </c>
      <c r="J17" s="981">
        <v>11.147133728603649</v>
      </c>
      <c r="K17" s="981">
        <v>26.111184960887616</v>
      </c>
      <c r="L17" s="981">
        <v>20.708127340545264</v>
      </c>
      <c r="M17" s="981">
        <v>17.411038129469748</v>
      </c>
      <c r="N17" s="981">
        <v>18.093411657609412</v>
      </c>
      <c r="O17" s="981">
        <v>13.14722779866006</v>
      </c>
      <c r="P17" s="981">
        <v>17.0577446087994</v>
      </c>
      <c r="Q17" s="981">
        <v>18.375883314698708</v>
      </c>
    </row>
    <row r="18" spans="1:17" ht="18" customHeight="1">
      <c r="A18" s="284" t="s">
        <v>1</v>
      </c>
      <c r="B18" s="981">
        <v>6.1571430876741688</v>
      </c>
      <c r="C18" s="981">
        <v>3.377235422109778</v>
      </c>
      <c r="D18" s="981">
        <v>2.4561657394206784</v>
      </c>
      <c r="E18" s="981">
        <v>3.9996331746077378</v>
      </c>
      <c r="F18" s="981">
        <v>4.3211200201825841</v>
      </c>
      <c r="G18" s="981">
        <v>1.838432609824181</v>
      </c>
      <c r="H18" s="981">
        <v>3.1528000311175632</v>
      </c>
      <c r="I18" s="981">
        <v>2.201103475770076</v>
      </c>
      <c r="J18" s="981">
        <v>1.3958335276547851</v>
      </c>
      <c r="K18" s="981">
        <v>6.8860311943595978</v>
      </c>
      <c r="L18" s="981">
        <v>6.4904166223408195</v>
      </c>
      <c r="M18" s="981">
        <v>3.9866970181025607</v>
      </c>
      <c r="N18" s="981">
        <v>3.99953945355076</v>
      </c>
      <c r="O18" s="981">
        <v>2.2368444542266555</v>
      </c>
      <c r="P18" s="981">
        <v>2.4381573533483327</v>
      </c>
      <c r="Q18" s="981">
        <v>2</v>
      </c>
    </row>
    <row r="20" spans="1:17">
      <c r="A20" s="920" t="s">
        <v>2111</v>
      </c>
    </row>
  </sheetData>
  <mergeCells count="1">
    <mergeCell ref="B2:Q2"/>
  </mergeCells>
  <hyperlinks>
    <hyperlink ref="S5" location="'Content Page'!A1" display="Back to Content Page"/>
  </hyperlinks>
  <pageMargins left="0.7" right="0.7" top="0.75" bottom="0.75" header="0.3" footer="0.3"/>
  <pageSetup orientation="portrait" r:id="rId1"/>
</worksheet>
</file>

<file path=xl/worksheets/sheet2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0"/>
  <sheetViews>
    <sheetView zoomScale="89" zoomScaleNormal="89" workbookViewId="0">
      <pane xSplit="2" ySplit="3" topLeftCell="D4" activePane="bottomRight" state="frozen"/>
      <selection activeCell="A9" sqref="A9"/>
      <selection pane="topRight" activeCell="A9" sqref="A9"/>
      <selection pane="bottomLeft" activeCell="A9" sqref="A9"/>
      <selection pane="bottomRight" activeCell="A9" sqref="A9"/>
    </sheetView>
  </sheetViews>
  <sheetFormatPr defaultColWidth="9.1796875" defaultRowHeight="15" customHeight="1"/>
  <cols>
    <col min="1" max="1" width="34.7265625" style="289" customWidth="1"/>
    <col min="2" max="2" width="20.81640625" style="289" customWidth="1"/>
    <col min="3" max="10" width="10.7265625" style="289" customWidth="1"/>
    <col min="11" max="14" width="11.54296875" style="289" bestFit="1" customWidth="1"/>
    <col min="15" max="17" width="11.54296875" style="289" customWidth="1"/>
    <col min="18" max="18" width="11.54296875" style="289" bestFit="1" customWidth="1"/>
    <col min="19" max="16384" width="9.1796875" style="289"/>
  </cols>
  <sheetData>
    <row r="1" spans="1:20" s="136" customFormat="1" ht="21" customHeight="1">
      <c r="A1" s="140" t="s">
        <v>2129</v>
      </c>
      <c r="B1" s="140"/>
      <c r="C1" s="140"/>
    </row>
    <row r="2" spans="1:20" ht="15" customHeight="1">
      <c r="A2" s="879"/>
      <c r="B2" s="880"/>
      <c r="C2" s="1085" t="s">
        <v>2130</v>
      </c>
      <c r="D2" s="1085"/>
      <c r="E2" s="1085"/>
      <c r="F2" s="1085"/>
      <c r="G2" s="1085"/>
      <c r="H2" s="1085"/>
      <c r="I2" s="1085"/>
      <c r="J2" s="1085"/>
      <c r="K2" s="1085"/>
      <c r="L2" s="1085"/>
      <c r="M2" s="1085"/>
      <c r="N2" s="1085"/>
      <c r="O2" s="1085"/>
      <c r="P2" s="1085"/>
      <c r="Q2" s="1085"/>
      <c r="R2" s="1085"/>
    </row>
    <row r="3" spans="1:20" s="295" customFormat="1" ht="15" customHeight="1">
      <c r="A3" s="984" t="s">
        <v>16</v>
      </c>
      <c r="B3" s="985" t="s">
        <v>2131</v>
      </c>
      <c r="C3" s="4">
        <v>2000</v>
      </c>
      <c r="D3" s="4">
        <v>2001</v>
      </c>
      <c r="E3" s="4">
        <v>2002</v>
      </c>
      <c r="F3" s="4">
        <v>2003</v>
      </c>
      <c r="G3" s="4">
        <v>2004</v>
      </c>
      <c r="H3" s="4">
        <v>2005</v>
      </c>
      <c r="I3" s="4">
        <v>2006</v>
      </c>
      <c r="J3" s="4">
        <v>2007</v>
      </c>
      <c r="K3" s="4">
        <v>2008</v>
      </c>
      <c r="L3" s="4">
        <v>2009</v>
      </c>
      <c r="M3" s="4">
        <v>2010</v>
      </c>
      <c r="N3" s="4">
        <v>2011</v>
      </c>
      <c r="O3" s="4">
        <v>2012</v>
      </c>
      <c r="P3" s="4">
        <v>2013</v>
      </c>
      <c r="Q3" s="4">
        <v>2014</v>
      </c>
      <c r="R3" s="4">
        <v>2015</v>
      </c>
    </row>
    <row r="4" spans="1:20" ht="18" customHeight="1">
      <c r="A4" s="284" t="s">
        <v>15</v>
      </c>
      <c r="B4" s="986" t="s">
        <v>2132</v>
      </c>
      <c r="C4" s="584">
        <v>45100</v>
      </c>
      <c r="D4" s="584">
        <v>87800</v>
      </c>
      <c r="E4" s="584">
        <v>190700</v>
      </c>
      <c r="F4" s="584">
        <v>394900</v>
      </c>
      <c r="G4" s="584">
        <v>609685.86190144089</v>
      </c>
      <c r="H4" s="584">
        <v>1085843.8985457579</v>
      </c>
      <c r="I4" s="584">
        <v>1685000</v>
      </c>
      <c r="J4" s="584">
        <v>2124700</v>
      </c>
      <c r="K4" s="584">
        <v>3217400</v>
      </c>
      <c r="L4" s="584">
        <v>2069699.9999999998</v>
      </c>
      <c r="M4" s="584">
        <v>3295500</v>
      </c>
      <c r="N4" s="584">
        <v>4776100</v>
      </c>
      <c r="O4" s="987">
        <v>5053800</v>
      </c>
      <c r="P4" s="987">
        <v>4848600</v>
      </c>
      <c r="Q4" s="987">
        <v>4402600</v>
      </c>
      <c r="R4" s="584">
        <v>3381400</v>
      </c>
    </row>
    <row r="5" spans="1:20" ht="18" customHeight="1">
      <c r="A5" s="284" t="s">
        <v>14</v>
      </c>
      <c r="B5" s="986" t="s">
        <v>2133</v>
      </c>
      <c r="C5" s="584">
        <v>11963.09</v>
      </c>
      <c r="D5" s="584">
        <v>14100</v>
      </c>
      <c r="E5" s="584">
        <v>12708.89</v>
      </c>
      <c r="F5" s="584">
        <v>14318.29</v>
      </c>
      <c r="G5" s="584">
        <v>16197.29</v>
      </c>
      <c r="H5" s="584">
        <v>17956.57</v>
      </c>
      <c r="I5" s="584">
        <v>22266.63</v>
      </c>
      <c r="J5" s="584">
        <v>27397.71</v>
      </c>
      <c r="K5" s="584">
        <v>28629.47</v>
      </c>
      <c r="L5" s="584">
        <v>30455.13</v>
      </c>
      <c r="M5" s="584">
        <v>30023.08</v>
      </c>
      <c r="N5" s="584">
        <v>31909.439999999999</v>
      </c>
      <c r="O5" s="987">
        <v>38486.01</v>
      </c>
      <c r="P5" s="987">
        <v>41657.870000000003</v>
      </c>
      <c r="Q5" s="987">
        <v>48951</v>
      </c>
      <c r="R5" s="584">
        <v>55904</v>
      </c>
    </row>
    <row r="6" spans="1:20" ht="18" customHeight="1">
      <c r="A6" s="284" t="s">
        <v>268</v>
      </c>
      <c r="B6" s="986" t="s">
        <v>2134</v>
      </c>
      <c r="C6" s="584" t="s">
        <v>8</v>
      </c>
      <c r="D6" s="584">
        <v>150589</v>
      </c>
      <c r="E6" s="584">
        <v>302382</v>
      </c>
      <c r="F6" s="584">
        <v>447620</v>
      </c>
      <c r="G6" s="584">
        <v>586915</v>
      </c>
      <c r="H6" s="584">
        <v>1139225</v>
      </c>
      <c r="I6" s="584">
        <v>1225600</v>
      </c>
      <c r="J6" s="584">
        <v>1557200</v>
      </c>
      <c r="K6" s="584">
        <v>2099400</v>
      </c>
      <c r="L6" s="584">
        <v>3132907</v>
      </c>
      <c r="M6" s="584">
        <v>3023273</v>
      </c>
      <c r="N6" s="584">
        <v>3948622</v>
      </c>
      <c r="O6" s="987">
        <v>5331527</v>
      </c>
      <c r="P6" s="987">
        <v>5409849.7000000002</v>
      </c>
      <c r="Q6" s="987">
        <v>6022222.9000000004</v>
      </c>
      <c r="R6" s="584" t="s">
        <v>8</v>
      </c>
      <c r="T6" s="92" t="s">
        <v>13</v>
      </c>
    </row>
    <row r="7" spans="1:20" ht="18" customHeight="1">
      <c r="A7" s="284" t="s">
        <v>12</v>
      </c>
      <c r="B7" s="986" t="s">
        <v>2135</v>
      </c>
      <c r="C7" s="584" t="s">
        <v>8</v>
      </c>
      <c r="D7" s="584" t="s">
        <v>8</v>
      </c>
      <c r="E7" s="584" t="s">
        <v>8</v>
      </c>
      <c r="F7" s="584" t="s">
        <v>8</v>
      </c>
      <c r="G7" s="584">
        <v>4229.2138671875</v>
      </c>
      <c r="H7" s="584">
        <v>4653.29736328125</v>
      </c>
      <c r="I7" s="584">
        <v>6629.9814453125</v>
      </c>
      <c r="J7" s="584">
        <v>7285.3388671875</v>
      </c>
      <c r="K7" s="584">
        <v>9094.013671875</v>
      </c>
      <c r="L7" s="584">
        <v>10642.5361328125</v>
      </c>
      <c r="M7" s="584">
        <v>8778.6015625</v>
      </c>
      <c r="N7" s="584">
        <v>9627.1845703125</v>
      </c>
      <c r="O7" s="987">
        <v>13150.94921875</v>
      </c>
      <c r="P7" s="987">
        <v>13280.06640625</v>
      </c>
      <c r="Q7" s="987">
        <v>14575.7265625</v>
      </c>
      <c r="R7" s="584">
        <v>15104.6</v>
      </c>
    </row>
    <row r="8" spans="1:20" ht="18" customHeight="1">
      <c r="A8" s="284" t="s">
        <v>11</v>
      </c>
      <c r="B8" s="986" t="s">
        <v>2136</v>
      </c>
      <c r="C8" s="584" t="s">
        <v>8</v>
      </c>
      <c r="D8" s="584" t="s">
        <v>8</v>
      </c>
      <c r="E8" s="584" t="s">
        <v>8</v>
      </c>
      <c r="F8" s="584">
        <v>1045000</v>
      </c>
      <c r="G8" s="584">
        <v>1653000</v>
      </c>
      <c r="H8" s="584">
        <v>1682000</v>
      </c>
      <c r="I8" s="584">
        <v>6978000</v>
      </c>
      <c r="J8" s="584">
        <v>2201000</v>
      </c>
      <c r="K8" s="584">
        <v>2824000</v>
      </c>
      <c r="L8" s="584">
        <v>2140000</v>
      </c>
      <c r="M8" s="584">
        <v>2604000</v>
      </c>
      <c r="N8" s="584">
        <v>2661000</v>
      </c>
      <c r="O8" s="987">
        <v>2643400</v>
      </c>
      <c r="P8" s="987">
        <v>2816200</v>
      </c>
      <c r="Q8" s="987">
        <v>3240000</v>
      </c>
      <c r="R8" s="584">
        <v>3517100</v>
      </c>
    </row>
    <row r="9" spans="1:20" ht="18" customHeight="1">
      <c r="A9" s="284" t="s">
        <v>10</v>
      </c>
      <c r="B9" s="986" t="s">
        <v>2137</v>
      </c>
      <c r="C9" s="584" t="s">
        <v>8</v>
      </c>
      <c r="D9" s="584">
        <v>31600</v>
      </c>
      <c r="E9" s="584">
        <v>37300</v>
      </c>
      <c r="F9" s="584">
        <v>42700</v>
      </c>
      <c r="G9" s="584">
        <v>65817</v>
      </c>
      <c r="H9" s="584">
        <v>103386.85</v>
      </c>
      <c r="I9" s="584">
        <v>133059.5</v>
      </c>
      <c r="J9" s="584">
        <v>140873</v>
      </c>
      <c r="K9" s="584">
        <v>187717</v>
      </c>
      <c r="L9" s="584">
        <v>234086.5</v>
      </c>
      <c r="M9" s="584">
        <v>264847.5</v>
      </c>
      <c r="N9" s="584">
        <v>264838</v>
      </c>
      <c r="O9" s="584">
        <v>364935</v>
      </c>
      <c r="P9" s="584">
        <v>537885.5</v>
      </c>
      <c r="Q9" s="584">
        <v>606480.5</v>
      </c>
      <c r="R9" s="584">
        <v>660260.5</v>
      </c>
    </row>
    <row r="10" spans="1:20" ht="18" customHeight="1">
      <c r="A10" s="284" t="s">
        <v>9</v>
      </c>
      <c r="B10" s="986" t="s">
        <v>2138</v>
      </c>
      <c r="C10" s="584">
        <v>26303.7</v>
      </c>
      <c r="D10" s="584">
        <v>26145.7</v>
      </c>
      <c r="E10" s="584">
        <v>28319.5</v>
      </c>
      <c r="F10" s="584">
        <v>33435.599999999999</v>
      </c>
      <c r="G10" s="584">
        <v>37336.400000000001</v>
      </c>
      <c r="H10" s="584">
        <v>39976.5</v>
      </c>
      <c r="I10" s="584">
        <v>43108.4</v>
      </c>
      <c r="J10" s="584">
        <v>46464.2</v>
      </c>
      <c r="K10" s="584">
        <v>58490</v>
      </c>
      <c r="L10" s="584">
        <v>69947</v>
      </c>
      <c r="M10" s="584">
        <v>71079.100000000006</v>
      </c>
      <c r="N10" s="584">
        <v>75845</v>
      </c>
      <c r="O10" s="584">
        <v>82411.399999999994</v>
      </c>
      <c r="P10" s="584">
        <v>85674.5</v>
      </c>
      <c r="Q10" s="584">
        <v>91762</v>
      </c>
      <c r="R10" s="584">
        <v>84159.48</v>
      </c>
    </row>
    <row r="11" spans="1:20" ht="18" customHeight="1">
      <c r="A11" s="284" t="s">
        <v>7</v>
      </c>
      <c r="B11" s="986" t="s">
        <v>2139</v>
      </c>
      <c r="C11" s="584">
        <v>10203.5</v>
      </c>
      <c r="D11" s="584">
        <v>13149.8</v>
      </c>
      <c r="E11" s="584">
        <v>17991.8</v>
      </c>
      <c r="F11" s="584">
        <v>25245</v>
      </c>
      <c r="G11" s="584">
        <v>25191.599999999999</v>
      </c>
      <c r="H11" s="584">
        <v>32833.699999999997</v>
      </c>
      <c r="I11" s="584">
        <v>45985</v>
      </c>
      <c r="J11" s="584">
        <v>54764.487999999998</v>
      </c>
      <c r="K11" s="584">
        <v>62200.472999999998</v>
      </c>
      <c r="L11" s="584">
        <v>73335.8</v>
      </c>
      <c r="M11" s="584">
        <v>90884.6</v>
      </c>
      <c r="N11" s="584">
        <v>108438.2</v>
      </c>
      <c r="O11" s="987">
        <v>125809.00439261999</v>
      </c>
      <c r="P11" s="987">
        <v>156552.08499999999</v>
      </c>
      <c r="Q11" s="987">
        <v>177454.1</v>
      </c>
      <c r="R11" s="584">
        <v>154638.70000000001</v>
      </c>
    </row>
    <row r="12" spans="1:20" ht="18" customHeight="1">
      <c r="A12" s="284" t="s">
        <v>6</v>
      </c>
      <c r="B12" s="986" t="s">
        <v>2140</v>
      </c>
      <c r="C12" s="584">
        <v>8256.9</v>
      </c>
      <c r="D12" s="584">
        <v>9097.9499999999989</v>
      </c>
      <c r="E12" s="584">
        <v>10562.080330000001</v>
      </c>
      <c r="F12" s="584">
        <v>9767.6</v>
      </c>
      <c r="G12" s="584">
        <v>11424.6</v>
      </c>
      <c r="H12" s="584">
        <v>13107.7</v>
      </c>
      <c r="I12" s="584">
        <v>17593.399999999998</v>
      </c>
      <c r="J12" s="584">
        <v>18387.3</v>
      </c>
      <c r="K12" s="584">
        <v>23471.284</v>
      </c>
      <c r="L12" s="584">
        <v>24046.561000000002</v>
      </c>
      <c r="M12" s="584">
        <v>26852.776999999998</v>
      </c>
      <c r="N12" s="584">
        <v>29922.072</v>
      </c>
      <c r="O12" s="987">
        <v>38054</v>
      </c>
      <c r="P12" s="987">
        <v>44029</v>
      </c>
      <c r="Q12" s="987">
        <v>52473</v>
      </c>
      <c r="R12" s="584">
        <v>58698</v>
      </c>
    </row>
    <row r="13" spans="1:20" ht="18" customHeight="1">
      <c r="A13" s="284" t="s">
        <v>5</v>
      </c>
      <c r="B13" s="986" t="s">
        <v>2141</v>
      </c>
      <c r="C13" s="584" t="s">
        <v>8</v>
      </c>
      <c r="D13" s="584">
        <v>1300</v>
      </c>
      <c r="E13" s="584">
        <v>1500</v>
      </c>
      <c r="F13" s="584">
        <v>1900</v>
      </c>
      <c r="G13" s="584">
        <v>1891</v>
      </c>
      <c r="H13" s="584">
        <v>2168</v>
      </c>
      <c r="I13" s="584">
        <v>2476</v>
      </c>
      <c r="J13" s="584">
        <v>2557</v>
      </c>
      <c r="K13" s="584">
        <v>3189</v>
      </c>
      <c r="L13" s="584">
        <v>4110</v>
      </c>
      <c r="M13" s="584">
        <v>4108</v>
      </c>
      <c r="N13" s="584">
        <v>5054.3549999999996</v>
      </c>
      <c r="O13" s="987">
        <v>6164</v>
      </c>
      <c r="P13" s="987">
        <v>6163</v>
      </c>
      <c r="Q13" s="987">
        <v>6489</v>
      </c>
      <c r="R13" s="584">
        <v>6362</v>
      </c>
    </row>
    <row r="14" spans="1:20" ht="18" customHeight="1">
      <c r="A14" s="284" t="s">
        <v>4</v>
      </c>
      <c r="B14" s="986" t="s">
        <v>2142</v>
      </c>
      <c r="C14" s="584" t="s">
        <v>8</v>
      </c>
      <c r="D14" s="584" t="s">
        <v>8</v>
      </c>
      <c r="E14" s="584" t="s">
        <v>8</v>
      </c>
      <c r="F14" s="584" t="s">
        <v>8</v>
      </c>
      <c r="G14" s="584" t="s">
        <v>8</v>
      </c>
      <c r="H14" s="584" t="s">
        <v>8</v>
      </c>
      <c r="I14" s="584">
        <v>570593</v>
      </c>
      <c r="J14" s="584">
        <v>646436</v>
      </c>
      <c r="K14" s="584">
        <v>746440</v>
      </c>
      <c r="L14" s="584">
        <v>820953</v>
      </c>
      <c r="M14" s="584">
        <v>812846</v>
      </c>
      <c r="N14" s="584">
        <v>919736</v>
      </c>
      <c r="O14" s="987">
        <v>1026555</v>
      </c>
      <c r="P14" s="987">
        <v>1110998</v>
      </c>
      <c r="Q14" s="987">
        <v>1243559</v>
      </c>
      <c r="R14" s="584">
        <v>1385302</v>
      </c>
    </row>
    <row r="15" spans="1:20" ht="18" customHeight="1">
      <c r="A15" s="284" t="s">
        <v>3</v>
      </c>
      <c r="B15" s="986" t="s">
        <v>2143</v>
      </c>
      <c r="C15" s="584" t="s">
        <v>8</v>
      </c>
      <c r="D15" s="584">
        <v>3300</v>
      </c>
      <c r="E15" s="584">
        <v>3600</v>
      </c>
      <c r="F15" s="584">
        <v>4000</v>
      </c>
      <c r="G15" s="584">
        <v>4894</v>
      </c>
      <c r="H15" s="584">
        <v>4842</v>
      </c>
      <c r="I15" s="584">
        <v>5499</v>
      </c>
      <c r="J15" s="584">
        <v>8020</v>
      </c>
      <c r="K15" s="584">
        <v>8086</v>
      </c>
      <c r="L15" s="584">
        <v>9410</v>
      </c>
      <c r="M15" s="584">
        <v>9642</v>
      </c>
      <c r="N15" s="584">
        <v>6945</v>
      </c>
      <c r="O15" s="987">
        <v>12097</v>
      </c>
      <c r="P15" s="987">
        <v>12839</v>
      </c>
      <c r="Q15" s="987">
        <v>14835</v>
      </c>
      <c r="R15" s="584">
        <v>14605</v>
      </c>
    </row>
    <row r="16" spans="1:20" ht="18" customHeight="1">
      <c r="A16" s="284" t="s">
        <v>79</v>
      </c>
      <c r="B16" s="986" t="s">
        <v>2144</v>
      </c>
      <c r="C16" s="584">
        <v>1079778</v>
      </c>
      <c r="D16" s="584">
        <v>1215930</v>
      </c>
      <c r="E16" s="584">
        <v>1428145</v>
      </c>
      <c r="F16" s="584">
        <v>1839819</v>
      </c>
      <c r="G16" s="584">
        <v>2155976</v>
      </c>
      <c r="H16" s="584">
        <v>2794677</v>
      </c>
      <c r="I16" s="584">
        <v>3036292</v>
      </c>
      <c r="J16" s="584">
        <v>3691922</v>
      </c>
      <c r="K16" s="584">
        <v>5215965</v>
      </c>
      <c r="L16" s="584">
        <v>5632545</v>
      </c>
      <c r="M16" s="584">
        <v>6204881</v>
      </c>
      <c r="N16" s="584">
        <v>7363700.0000000009</v>
      </c>
      <c r="O16" s="987">
        <v>8012028.3974955454</v>
      </c>
      <c r="P16" s="987">
        <v>9628997.8962179758</v>
      </c>
      <c r="Q16" s="987">
        <v>10793855.690146446</v>
      </c>
      <c r="R16" s="584">
        <v>15428395.030419007</v>
      </c>
    </row>
    <row r="17" spans="1:18" ht="18" customHeight="1">
      <c r="A17" s="284" t="s">
        <v>2</v>
      </c>
      <c r="B17" s="986" t="s">
        <v>2145</v>
      </c>
      <c r="C17" s="584" t="s">
        <v>8</v>
      </c>
      <c r="D17" s="584">
        <v>3263000</v>
      </c>
      <c r="E17" s="584">
        <v>4247000</v>
      </c>
      <c r="F17" s="584">
        <v>5114000</v>
      </c>
      <c r="G17" s="584">
        <v>6177000</v>
      </c>
      <c r="H17" s="584">
        <v>7743710</v>
      </c>
      <c r="I17" s="584">
        <v>8241310</v>
      </c>
      <c r="J17" s="584">
        <v>9866510</v>
      </c>
      <c r="K17" s="584">
        <v>12289483</v>
      </c>
      <c r="L17" s="584">
        <v>12182000</v>
      </c>
      <c r="M17" s="584">
        <v>15199000</v>
      </c>
      <c r="N17" s="584">
        <v>20233000</v>
      </c>
      <c r="O17" s="987">
        <v>21794617.826919999</v>
      </c>
      <c r="P17" s="987">
        <v>25551162.100000001</v>
      </c>
      <c r="Q17" s="987">
        <v>30576901</v>
      </c>
      <c r="R17" s="584">
        <v>35363792</v>
      </c>
    </row>
    <row r="18" spans="1:18" ht="18" customHeight="1">
      <c r="A18" s="284" t="s">
        <v>1</v>
      </c>
      <c r="B18" s="986" t="s">
        <v>2146</v>
      </c>
      <c r="C18" s="584" t="s">
        <v>8</v>
      </c>
      <c r="D18" s="584" t="s">
        <v>8</v>
      </c>
      <c r="E18" s="584" t="s">
        <v>8</v>
      </c>
      <c r="F18" s="584" t="s">
        <v>8</v>
      </c>
      <c r="G18" s="584">
        <v>2111</v>
      </c>
      <c r="H18" s="584">
        <v>942</v>
      </c>
      <c r="I18" s="584">
        <v>520</v>
      </c>
      <c r="J18" s="584">
        <v>202</v>
      </c>
      <c r="K18" s="584">
        <v>133</v>
      </c>
      <c r="L18" s="584">
        <v>974</v>
      </c>
      <c r="M18" s="584">
        <v>2199</v>
      </c>
      <c r="N18" s="584">
        <v>2921</v>
      </c>
      <c r="O18" s="584">
        <v>3495.7768675499997</v>
      </c>
      <c r="P18" s="584">
        <v>3741.0414201899998</v>
      </c>
      <c r="Q18" s="584">
        <v>3769.8896662999996</v>
      </c>
      <c r="R18" s="584">
        <v>3794</v>
      </c>
    </row>
    <row r="20" spans="1:18" ht="15" customHeight="1">
      <c r="A20" s="920" t="s">
        <v>2111</v>
      </c>
    </row>
  </sheetData>
  <mergeCells count="1">
    <mergeCell ref="C2:R2"/>
  </mergeCells>
  <hyperlinks>
    <hyperlink ref="T6" location="'Content Page'!A1" display="Back to Content Page"/>
  </hyperlink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60"/>
  <sheetViews>
    <sheetView topLeftCell="D1" workbookViewId="0">
      <selection activeCell="U5" sqref="U5"/>
    </sheetView>
  </sheetViews>
  <sheetFormatPr defaultRowHeight="14.5"/>
  <cols>
    <col min="1" max="1" width="33.81640625" customWidth="1"/>
    <col min="2" max="2" width="12.54296875" customWidth="1"/>
    <col min="3" max="16" width="7" customWidth="1"/>
    <col min="17" max="17" width="7" style="499" customWidth="1"/>
    <col min="18" max="18" width="7" customWidth="1"/>
    <col min="19" max="20" width="9.1796875" style="499"/>
  </cols>
  <sheetData>
    <row r="1" spans="1:22">
      <c r="A1" s="136" t="s">
        <v>1357</v>
      </c>
      <c r="B1" s="57"/>
      <c r="C1" s="57"/>
      <c r="D1" s="57"/>
      <c r="E1" s="57"/>
      <c r="F1" s="57"/>
      <c r="G1" s="57"/>
      <c r="H1" s="57"/>
      <c r="I1" s="57"/>
      <c r="J1" s="57"/>
      <c r="K1" s="57"/>
      <c r="L1" s="57"/>
      <c r="M1" s="57"/>
      <c r="N1" s="57"/>
      <c r="O1" s="57"/>
      <c r="P1" s="57"/>
    </row>
    <row r="2" spans="1:22">
      <c r="A2" s="57"/>
      <c r="B2" s="57"/>
      <c r="C2" s="57"/>
      <c r="D2" s="57"/>
      <c r="E2" s="57"/>
      <c r="F2" s="57"/>
      <c r="G2" s="57"/>
      <c r="H2" s="57"/>
      <c r="I2" s="57"/>
      <c r="J2" s="57"/>
      <c r="K2" s="57"/>
      <c r="L2" s="57"/>
      <c r="M2" s="57"/>
      <c r="N2" s="57"/>
      <c r="O2" s="57"/>
      <c r="P2" s="234" t="s">
        <v>17</v>
      </c>
    </row>
    <row r="3" spans="1:22">
      <c r="A3" s="72" t="s">
        <v>31</v>
      </c>
      <c r="B3" s="73" t="s">
        <v>254</v>
      </c>
      <c r="C3" s="4">
        <v>2000</v>
      </c>
      <c r="D3" s="741">
        <v>2001</v>
      </c>
      <c r="E3" s="741">
        <v>2002</v>
      </c>
      <c r="F3" s="741">
        <v>2003</v>
      </c>
      <c r="G3" s="741">
        <v>2004</v>
      </c>
      <c r="H3" s="741">
        <v>2005</v>
      </c>
      <c r="I3" s="741">
        <v>2006</v>
      </c>
      <c r="J3" s="741">
        <v>2007</v>
      </c>
      <c r="K3" s="741">
        <v>2008</v>
      </c>
      <c r="L3" s="741">
        <v>2009</v>
      </c>
      <c r="M3" s="741">
        <v>2010</v>
      </c>
      <c r="N3" s="741">
        <v>2011</v>
      </c>
      <c r="O3" s="741">
        <v>2012</v>
      </c>
      <c r="P3" s="75">
        <v>2013</v>
      </c>
      <c r="Q3" s="75">
        <v>2014</v>
      </c>
      <c r="R3" s="75">
        <v>2015</v>
      </c>
    </row>
    <row r="4" spans="1:22">
      <c r="A4" s="1080" t="s">
        <v>15</v>
      </c>
      <c r="B4" s="72" t="s">
        <v>246</v>
      </c>
      <c r="C4" s="368" t="s">
        <v>429</v>
      </c>
      <c r="D4" s="368" t="s">
        <v>429</v>
      </c>
      <c r="E4" s="368" t="s">
        <v>429</v>
      </c>
      <c r="F4" s="368" t="s">
        <v>429</v>
      </c>
      <c r="G4" s="368" t="s">
        <v>429</v>
      </c>
      <c r="H4" s="368" t="s">
        <v>429</v>
      </c>
      <c r="I4" s="368" t="s">
        <v>429</v>
      </c>
      <c r="J4" s="368" t="s">
        <v>429</v>
      </c>
      <c r="K4" s="368">
        <v>0.98</v>
      </c>
      <c r="L4" s="368">
        <v>0.98</v>
      </c>
      <c r="M4" s="368">
        <v>0.98</v>
      </c>
      <c r="N4" s="368">
        <v>0.99</v>
      </c>
      <c r="O4" s="368">
        <v>0.99</v>
      </c>
      <c r="P4" s="368">
        <v>0.99</v>
      </c>
      <c r="Q4" s="368">
        <v>0.99</v>
      </c>
      <c r="R4" s="368">
        <v>0.99</v>
      </c>
    </row>
    <row r="5" spans="1:22">
      <c r="A5" s="1080"/>
      <c r="B5" s="284" t="s">
        <v>247</v>
      </c>
      <c r="C5" s="368" t="s">
        <v>429</v>
      </c>
      <c r="D5" s="368" t="s">
        <v>429</v>
      </c>
      <c r="E5" s="368" t="s">
        <v>429</v>
      </c>
      <c r="F5" s="368" t="s">
        <v>429</v>
      </c>
      <c r="G5" s="368" t="s">
        <v>429</v>
      </c>
      <c r="H5" s="368" t="s">
        <v>429</v>
      </c>
      <c r="I5" s="368" t="s">
        <v>429</v>
      </c>
      <c r="J5" s="368" t="s">
        <v>429</v>
      </c>
      <c r="K5" s="368">
        <v>0.85</v>
      </c>
      <c r="L5" s="368">
        <v>0.85</v>
      </c>
      <c r="M5" s="368">
        <v>0.85</v>
      </c>
      <c r="N5" s="368">
        <v>0.93</v>
      </c>
      <c r="O5" s="368">
        <v>0.93</v>
      </c>
      <c r="P5" s="368">
        <v>0.93</v>
      </c>
      <c r="Q5" s="368">
        <v>0.98</v>
      </c>
      <c r="R5" s="368">
        <v>0.98</v>
      </c>
      <c r="U5" s="285" t="s">
        <v>13</v>
      </c>
    </row>
    <row r="6" spans="1:22">
      <c r="A6" s="1080"/>
      <c r="B6" s="284" t="s">
        <v>248</v>
      </c>
      <c r="C6" s="368" t="s">
        <v>429</v>
      </c>
      <c r="D6" s="368" t="s">
        <v>429</v>
      </c>
      <c r="E6" s="368" t="s">
        <v>429</v>
      </c>
      <c r="F6" s="368" t="s">
        <v>429</v>
      </c>
      <c r="G6" s="368" t="s">
        <v>429</v>
      </c>
      <c r="H6" s="368" t="s">
        <v>429</v>
      </c>
      <c r="I6" s="368" t="s">
        <v>429</v>
      </c>
      <c r="J6" s="368" t="s">
        <v>429</v>
      </c>
      <c r="K6" s="368" t="s">
        <v>429</v>
      </c>
      <c r="L6" s="368" t="s">
        <v>429</v>
      </c>
      <c r="M6" s="368" t="s">
        <v>429</v>
      </c>
      <c r="N6" s="368" t="s">
        <v>429</v>
      </c>
      <c r="O6" s="368" t="s">
        <v>429</v>
      </c>
      <c r="P6" s="368">
        <v>0.80125000000000002</v>
      </c>
      <c r="Q6" s="368">
        <v>0.79</v>
      </c>
      <c r="R6" s="368" t="s">
        <v>429</v>
      </c>
    </row>
    <row r="7" spans="1:22">
      <c r="A7" s="1080" t="s">
        <v>14</v>
      </c>
      <c r="B7" s="72" t="s">
        <v>246</v>
      </c>
      <c r="C7" s="368">
        <v>1</v>
      </c>
      <c r="D7" s="368">
        <v>1</v>
      </c>
      <c r="E7" s="368">
        <v>0.99</v>
      </c>
      <c r="F7" s="368">
        <v>0.99</v>
      </c>
      <c r="G7" s="368">
        <v>0.98</v>
      </c>
      <c r="H7" s="368">
        <v>0.99</v>
      </c>
      <c r="I7" s="368">
        <v>0.98</v>
      </c>
      <c r="J7" s="368">
        <v>0.96</v>
      </c>
      <c r="K7" s="368">
        <v>0.96</v>
      </c>
      <c r="L7" s="368">
        <v>0.95</v>
      </c>
      <c r="M7" s="368">
        <v>0.95</v>
      </c>
      <c r="N7" s="368">
        <v>0.96</v>
      </c>
      <c r="O7" s="368">
        <v>0.96</v>
      </c>
      <c r="P7" s="368">
        <v>0.96</v>
      </c>
      <c r="Q7" s="368">
        <v>0.96</v>
      </c>
      <c r="R7" s="368">
        <v>0.96</v>
      </c>
    </row>
    <row r="8" spans="1:22">
      <c r="A8" s="1080"/>
      <c r="B8" s="284" t="s">
        <v>247</v>
      </c>
      <c r="C8" s="368">
        <v>1.05</v>
      </c>
      <c r="D8" s="368">
        <v>1.05</v>
      </c>
      <c r="E8" s="368">
        <v>1.06</v>
      </c>
      <c r="F8" s="368">
        <v>1.05</v>
      </c>
      <c r="G8" s="368">
        <v>1.08</v>
      </c>
      <c r="H8" s="368">
        <v>1.08</v>
      </c>
      <c r="I8" s="368">
        <v>1.08</v>
      </c>
      <c r="J8" s="368">
        <v>1.08</v>
      </c>
      <c r="K8" s="368">
        <v>1.0900000000000001</v>
      </c>
      <c r="L8" s="368">
        <v>1.08</v>
      </c>
      <c r="M8" s="368" t="s">
        <v>429</v>
      </c>
      <c r="N8" s="368" t="s">
        <v>429</v>
      </c>
      <c r="O8" s="368">
        <v>1.07</v>
      </c>
      <c r="P8" s="368">
        <v>1.08</v>
      </c>
      <c r="Q8" s="368">
        <v>1.08</v>
      </c>
      <c r="R8" s="368">
        <v>1.08</v>
      </c>
    </row>
    <row r="9" spans="1:22">
      <c r="A9" s="1080"/>
      <c r="B9" s="284" t="s">
        <v>248</v>
      </c>
      <c r="C9" s="368">
        <v>0.95</v>
      </c>
      <c r="D9" s="368">
        <v>0.99</v>
      </c>
      <c r="E9" s="368">
        <v>1.02</v>
      </c>
      <c r="F9" s="368">
        <v>1.02</v>
      </c>
      <c r="G9" s="368">
        <v>1.0900000000000001</v>
      </c>
      <c r="H9" s="368">
        <v>1.1200000000000001</v>
      </c>
      <c r="I9" s="368">
        <v>1.1399999999999999</v>
      </c>
      <c r="J9" s="368">
        <v>1.0900000000000001</v>
      </c>
      <c r="K9" s="368">
        <v>1.1200000000000001</v>
      </c>
      <c r="L9" s="368">
        <v>1.2</v>
      </c>
      <c r="M9" s="368">
        <v>1.28</v>
      </c>
      <c r="N9" s="368">
        <v>1.26</v>
      </c>
      <c r="O9" s="368">
        <v>1.26</v>
      </c>
      <c r="P9" s="368">
        <v>1.2</v>
      </c>
      <c r="Q9" s="368">
        <v>1.2</v>
      </c>
      <c r="R9" s="368">
        <v>1.2</v>
      </c>
    </row>
    <row r="10" spans="1:22">
      <c r="A10" s="1080" t="s">
        <v>268</v>
      </c>
      <c r="B10" s="72" t="s">
        <v>246</v>
      </c>
      <c r="C10" s="368" t="s">
        <v>429</v>
      </c>
      <c r="D10" s="368" t="s">
        <v>429</v>
      </c>
      <c r="E10" s="368">
        <v>0.78732999999999997</v>
      </c>
      <c r="F10" s="368" t="s">
        <v>429</v>
      </c>
      <c r="G10" s="368" t="s">
        <v>429</v>
      </c>
      <c r="H10" s="368" t="s">
        <v>429</v>
      </c>
      <c r="I10" s="368" t="s">
        <v>429</v>
      </c>
      <c r="J10" s="368">
        <v>0.82</v>
      </c>
      <c r="K10" s="368">
        <v>0.84</v>
      </c>
      <c r="L10" s="368">
        <v>0.86</v>
      </c>
      <c r="M10" s="368">
        <v>0.87</v>
      </c>
      <c r="N10" s="368">
        <v>0.87</v>
      </c>
      <c r="O10" s="368">
        <v>0.88</v>
      </c>
      <c r="P10" s="368">
        <v>0.90627000000000002</v>
      </c>
      <c r="Q10" s="368">
        <v>1</v>
      </c>
      <c r="R10" s="368" t="s">
        <v>429</v>
      </c>
    </row>
    <row r="11" spans="1:22">
      <c r="A11" s="1080"/>
      <c r="B11" s="284" t="s">
        <v>247</v>
      </c>
      <c r="C11" s="368" t="s">
        <v>429</v>
      </c>
      <c r="D11" s="368" t="s">
        <v>429</v>
      </c>
      <c r="E11" s="368">
        <v>0.58340000000000003</v>
      </c>
      <c r="F11" s="368" t="s">
        <v>429</v>
      </c>
      <c r="G11" s="368" t="s">
        <v>429</v>
      </c>
      <c r="H11" s="368" t="s">
        <v>429</v>
      </c>
      <c r="I11" s="368" t="s">
        <v>429</v>
      </c>
      <c r="J11" s="368">
        <v>0.53</v>
      </c>
      <c r="K11" s="368">
        <v>0.56000000000000005</v>
      </c>
      <c r="L11" s="368">
        <v>0.56000000000000005</v>
      </c>
      <c r="M11" s="368">
        <v>0.57999999999999996</v>
      </c>
      <c r="N11" s="368">
        <v>0.59</v>
      </c>
      <c r="O11" s="368">
        <v>0.59</v>
      </c>
      <c r="P11" s="368">
        <v>0.62031000000000003</v>
      </c>
      <c r="Q11" s="368">
        <v>0.7</v>
      </c>
      <c r="R11" s="368" t="s">
        <v>429</v>
      </c>
    </row>
    <row r="12" spans="1:22">
      <c r="A12" s="1080"/>
      <c r="B12" s="284" t="s">
        <v>248</v>
      </c>
      <c r="C12" s="368" t="s">
        <v>429</v>
      </c>
      <c r="D12" s="368" t="s">
        <v>429</v>
      </c>
      <c r="E12" s="368" t="s">
        <v>429</v>
      </c>
      <c r="F12" s="368" t="s">
        <v>429</v>
      </c>
      <c r="G12" s="368" t="s">
        <v>429</v>
      </c>
      <c r="H12" s="368" t="s">
        <v>429</v>
      </c>
      <c r="I12" s="368" t="s">
        <v>429</v>
      </c>
      <c r="J12" s="368">
        <v>0.35</v>
      </c>
      <c r="K12" s="368">
        <v>0.36</v>
      </c>
      <c r="L12" s="368">
        <v>0.31</v>
      </c>
      <c r="M12" s="368" t="s">
        <v>429</v>
      </c>
      <c r="N12" s="368">
        <v>0.45</v>
      </c>
      <c r="O12" s="368">
        <v>0.55000000000000004</v>
      </c>
      <c r="P12" s="368">
        <v>0.45530999999999999</v>
      </c>
      <c r="Q12" s="368">
        <v>0.5</v>
      </c>
      <c r="R12" s="368" t="s">
        <v>429</v>
      </c>
    </row>
    <row r="13" spans="1:22">
      <c r="A13" s="1080" t="s">
        <v>12</v>
      </c>
      <c r="B13" s="72" t="s">
        <v>246</v>
      </c>
      <c r="C13" s="368">
        <v>1.0371493095964801</v>
      </c>
      <c r="D13" s="368">
        <v>1.0201586232553299</v>
      </c>
      <c r="E13" s="368">
        <v>1.01604431665743</v>
      </c>
      <c r="F13" s="368">
        <v>1.0127840354399</v>
      </c>
      <c r="G13" s="368">
        <v>1.0004972264724501</v>
      </c>
      <c r="H13" s="368">
        <v>0.99786207825477402</v>
      </c>
      <c r="I13" s="368">
        <v>1.02</v>
      </c>
      <c r="J13" s="368">
        <v>1.02</v>
      </c>
      <c r="K13" s="368">
        <v>1.02</v>
      </c>
      <c r="L13" s="368">
        <v>1.02</v>
      </c>
      <c r="M13" s="368">
        <v>1.04</v>
      </c>
      <c r="N13" s="368">
        <v>1.05</v>
      </c>
      <c r="O13" s="368">
        <v>1.04</v>
      </c>
      <c r="P13" s="368">
        <v>1.04</v>
      </c>
      <c r="Q13" s="368">
        <v>0.96160895148065983</v>
      </c>
      <c r="R13" s="368">
        <v>0.95799999999999996</v>
      </c>
      <c r="U13" s="499"/>
      <c r="V13" s="499"/>
    </row>
    <row r="14" spans="1:22">
      <c r="A14" s="1080"/>
      <c r="B14" s="284" t="s">
        <v>247</v>
      </c>
      <c r="C14" s="368">
        <v>1.3122975968255399</v>
      </c>
      <c r="D14" s="368">
        <v>1.2718803120205799</v>
      </c>
      <c r="E14" s="368">
        <v>1.28050120308197</v>
      </c>
      <c r="F14" s="368">
        <v>1.27305254711973</v>
      </c>
      <c r="G14" s="368">
        <v>1.2604891700897101</v>
      </c>
      <c r="H14" s="368">
        <v>1.26527779453307</v>
      </c>
      <c r="I14" s="368">
        <v>1.27325108542986</v>
      </c>
      <c r="J14" s="368">
        <v>1.3193172359637499</v>
      </c>
      <c r="K14" s="368">
        <v>0.75</v>
      </c>
      <c r="L14" s="368">
        <v>0.73</v>
      </c>
      <c r="M14" s="368">
        <v>0.73</v>
      </c>
      <c r="N14" s="368">
        <v>0.74</v>
      </c>
      <c r="O14" s="368">
        <v>0.75</v>
      </c>
      <c r="P14" s="368">
        <v>0.73</v>
      </c>
      <c r="Q14" s="368">
        <v>1.3718265850800677</v>
      </c>
      <c r="R14" s="368">
        <v>1.3360000000000001</v>
      </c>
      <c r="U14" s="499"/>
      <c r="V14" s="499"/>
    </row>
    <row r="15" spans="1:22">
      <c r="A15" s="1080"/>
      <c r="B15" s="284" t="s">
        <v>248</v>
      </c>
      <c r="C15" s="368">
        <v>1.53448774552042</v>
      </c>
      <c r="D15" s="368">
        <v>1.65540571381274</v>
      </c>
      <c r="E15" s="368">
        <v>1.3240044201157399</v>
      </c>
      <c r="F15" s="368">
        <v>1.5212432421120501</v>
      </c>
      <c r="G15" s="368" t="s">
        <v>429</v>
      </c>
      <c r="H15" s="368">
        <v>1.2696981951544899</v>
      </c>
      <c r="I15" s="368">
        <v>1.1866872813328599</v>
      </c>
      <c r="J15" s="368" t="s">
        <v>429</v>
      </c>
      <c r="K15" s="368" t="s">
        <v>429</v>
      </c>
      <c r="L15" s="368" t="s">
        <v>429</v>
      </c>
      <c r="M15" s="368" t="s">
        <v>429</v>
      </c>
      <c r="N15" s="368" t="s">
        <v>429</v>
      </c>
      <c r="O15" s="368">
        <v>1.5107999999999999</v>
      </c>
      <c r="P15" s="368">
        <v>1.46106</v>
      </c>
      <c r="Q15" s="368">
        <v>1.4172105633095693</v>
      </c>
      <c r="R15" s="368">
        <v>1.4119999999999999</v>
      </c>
      <c r="U15" s="499"/>
      <c r="V15" s="499"/>
    </row>
    <row r="16" spans="1:22">
      <c r="A16" s="1080" t="s">
        <v>11</v>
      </c>
      <c r="B16" s="72" t="s">
        <v>246</v>
      </c>
      <c r="C16" s="368">
        <v>0.96</v>
      </c>
      <c r="D16" s="368">
        <v>0.96</v>
      </c>
      <c r="E16" s="368">
        <v>0.96</v>
      </c>
      <c r="F16" s="368">
        <v>0.96</v>
      </c>
      <c r="G16" s="368">
        <v>0.96</v>
      </c>
      <c r="H16" s="368">
        <v>0.96</v>
      </c>
      <c r="I16" s="368">
        <v>0.96</v>
      </c>
      <c r="J16" s="368">
        <v>0.97</v>
      </c>
      <c r="K16" s="368">
        <v>0.97</v>
      </c>
      <c r="L16" s="368">
        <v>0.98</v>
      </c>
      <c r="M16" s="368">
        <v>0.98</v>
      </c>
      <c r="N16" s="368">
        <v>0.98</v>
      </c>
      <c r="O16" s="368">
        <v>0.99</v>
      </c>
      <c r="P16" s="368">
        <v>0.99253999999999998</v>
      </c>
      <c r="Q16" s="368">
        <v>0.97</v>
      </c>
      <c r="R16" s="368" t="s">
        <v>429</v>
      </c>
      <c r="U16" s="499"/>
      <c r="V16" s="499"/>
    </row>
    <row r="17" spans="1:22">
      <c r="A17" s="1080"/>
      <c r="B17" s="284" t="s">
        <v>247</v>
      </c>
      <c r="C17" s="368" t="s">
        <v>429</v>
      </c>
      <c r="D17" s="368" t="s">
        <v>429</v>
      </c>
      <c r="E17" s="368" t="s">
        <v>429</v>
      </c>
      <c r="F17" s="368" t="s">
        <v>429</v>
      </c>
      <c r="G17" s="368" t="s">
        <v>429</v>
      </c>
      <c r="H17" s="368">
        <v>0.96</v>
      </c>
      <c r="I17" s="368">
        <v>0.95</v>
      </c>
      <c r="J17" s="368">
        <v>0.95</v>
      </c>
      <c r="K17" s="368">
        <v>0.95</v>
      </c>
      <c r="L17" s="368">
        <v>0.94</v>
      </c>
      <c r="M17" s="368" t="s">
        <v>429</v>
      </c>
      <c r="N17" s="368" t="s">
        <v>429</v>
      </c>
      <c r="O17" s="368">
        <v>0.95</v>
      </c>
      <c r="P17" s="368" t="s">
        <v>429</v>
      </c>
      <c r="Q17" s="368">
        <v>1.02</v>
      </c>
      <c r="R17" s="368" t="s">
        <v>429</v>
      </c>
      <c r="U17" s="499"/>
      <c r="V17" s="499"/>
    </row>
    <row r="18" spans="1:22">
      <c r="A18" s="1080"/>
      <c r="B18" s="284" t="s">
        <v>248</v>
      </c>
      <c r="C18" s="368">
        <v>0.86</v>
      </c>
      <c r="D18" s="368">
        <v>0.84</v>
      </c>
      <c r="E18" s="368">
        <v>0.83</v>
      </c>
      <c r="F18" s="368">
        <v>0.83</v>
      </c>
      <c r="G18" s="368">
        <v>0.9</v>
      </c>
      <c r="H18" s="368">
        <v>0.89</v>
      </c>
      <c r="I18" s="368">
        <v>0.87</v>
      </c>
      <c r="J18" s="368">
        <v>0.88</v>
      </c>
      <c r="K18" s="368">
        <v>0.89</v>
      </c>
      <c r="L18" s="368">
        <v>0.9</v>
      </c>
      <c r="M18" s="368">
        <v>0.91</v>
      </c>
      <c r="N18" s="368">
        <v>0.93</v>
      </c>
      <c r="O18" s="368">
        <v>0.92</v>
      </c>
      <c r="P18" s="368">
        <v>0.93728</v>
      </c>
      <c r="Q18" s="368">
        <v>0.99</v>
      </c>
      <c r="R18" s="368" t="s">
        <v>429</v>
      </c>
      <c r="U18" s="499"/>
      <c r="V18" s="499"/>
    </row>
    <row r="19" spans="1:22">
      <c r="A19" s="1080" t="s">
        <v>10</v>
      </c>
      <c r="B19" s="72" t="s">
        <v>246</v>
      </c>
      <c r="C19" s="368">
        <v>0.96443483763155902</v>
      </c>
      <c r="D19" s="368">
        <v>0.96761908883265102</v>
      </c>
      <c r="E19" s="368">
        <v>0.96934637046930905</v>
      </c>
      <c r="F19" s="368">
        <v>0.99777667142555404</v>
      </c>
      <c r="G19" s="368">
        <v>1.0271308317721699</v>
      </c>
      <c r="H19" s="368">
        <v>1.0264047196517301</v>
      </c>
      <c r="I19" s="368">
        <v>1.03703496723407</v>
      </c>
      <c r="J19" s="368">
        <v>1.03</v>
      </c>
      <c r="K19" s="368">
        <v>1.02</v>
      </c>
      <c r="L19" s="368">
        <v>1.03</v>
      </c>
      <c r="M19" s="368">
        <v>1.03</v>
      </c>
      <c r="N19" s="368">
        <v>1.02</v>
      </c>
      <c r="O19" s="368">
        <v>1.01</v>
      </c>
      <c r="P19" s="368">
        <v>1</v>
      </c>
      <c r="Q19" s="368">
        <v>1</v>
      </c>
      <c r="R19" s="368">
        <v>1.002</v>
      </c>
      <c r="U19" s="499"/>
      <c r="V19" s="499"/>
    </row>
    <row r="20" spans="1:22">
      <c r="A20" s="1080"/>
      <c r="B20" s="284" t="s">
        <v>247</v>
      </c>
      <c r="C20" s="368">
        <v>0.75116000000000005</v>
      </c>
      <c r="D20" s="368">
        <v>0.77625</v>
      </c>
      <c r="E20" s="368">
        <v>0.77729000000000004</v>
      </c>
      <c r="F20" s="368">
        <v>0.79351000000000005</v>
      </c>
      <c r="G20" s="368">
        <v>0.81054000000000004</v>
      </c>
      <c r="H20" s="368">
        <v>0.81633</v>
      </c>
      <c r="I20" s="368">
        <v>0.84318000000000004</v>
      </c>
      <c r="J20" s="368">
        <v>0.83540999999999999</v>
      </c>
      <c r="K20" s="368">
        <v>0.84909000000000001</v>
      </c>
      <c r="L20" s="368">
        <v>0.79</v>
      </c>
      <c r="M20" s="368">
        <v>0.81</v>
      </c>
      <c r="N20" s="368">
        <v>0.83</v>
      </c>
      <c r="O20" s="368">
        <v>0.82</v>
      </c>
      <c r="P20" s="368">
        <v>0.85</v>
      </c>
      <c r="Q20" s="368">
        <v>0.87</v>
      </c>
      <c r="R20" s="368">
        <v>0.88</v>
      </c>
      <c r="U20" s="499"/>
      <c r="V20" s="499"/>
    </row>
    <row r="21" spans="1:22">
      <c r="A21" s="1080"/>
      <c r="B21" s="284" t="s">
        <v>248</v>
      </c>
      <c r="C21" s="368">
        <v>0.38212000000000002</v>
      </c>
      <c r="D21" s="368" t="s">
        <v>429</v>
      </c>
      <c r="E21" s="368">
        <v>0.41388999999999998</v>
      </c>
      <c r="F21" s="368" t="s">
        <v>429</v>
      </c>
      <c r="G21" s="368">
        <v>0.54803999999999997</v>
      </c>
      <c r="H21" s="368">
        <v>0.54766000000000004</v>
      </c>
      <c r="I21" s="368">
        <v>0.50743000000000005</v>
      </c>
      <c r="J21" s="368">
        <v>0.50827999999999995</v>
      </c>
      <c r="K21" s="368" t="s">
        <v>429</v>
      </c>
      <c r="L21" s="368" t="s">
        <v>429</v>
      </c>
      <c r="M21" s="368">
        <v>0.61678999999999995</v>
      </c>
      <c r="N21" s="368">
        <v>0.64</v>
      </c>
      <c r="O21" s="368" t="s">
        <v>429</v>
      </c>
      <c r="P21" s="368" t="s">
        <v>429</v>
      </c>
      <c r="Q21" s="368" t="s">
        <v>429</v>
      </c>
      <c r="R21" s="368" t="s">
        <v>429</v>
      </c>
      <c r="U21" s="499"/>
      <c r="V21" s="499"/>
    </row>
    <row r="22" spans="1:22">
      <c r="A22" s="1080" t="s">
        <v>9</v>
      </c>
      <c r="B22" s="72" t="s">
        <v>246</v>
      </c>
      <c r="C22" s="368">
        <v>0.96820014262636256</v>
      </c>
      <c r="D22" s="368">
        <v>0.97143235216279</v>
      </c>
      <c r="E22" s="368">
        <v>0.97544712779128562</v>
      </c>
      <c r="F22" s="368">
        <v>0.97513104961599417</v>
      </c>
      <c r="G22" s="368">
        <v>0.97169590277886253</v>
      </c>
      <c r="H22" s="368">
        <v>0.96977474533309949</v>
      </c>
      <c r="I22" s="368">
        <v>0.9677889993029325</v>
      </c>
      <c r="J22" s="368">
        <v>0.96748074734915324</v>
      </c>
      <c r="K22" s="368">
        <v>0.96104987395581043</v>
      </c>
      <c r="L22" s="368">
        <v>0.96707146193367588</v>
      </c>
      <c r="M22" s="368">
        <v>0.96795817133664031</v>
      </c>
      <c r="N22" s="368">
        <v>0.96942394163060996</v>
      </c>
      <c r="O22" s="368">
        <v>0.96775645909815056</v>
      </c>
      <c r="P22" s="368">
        <v>0.97835411290029439</v>
      </c>
      <c r="Q22" s="368">
        <v>0.98</v>
      </c>
      <c r="R22" s="368">
        <v>0.98</v>
      </c>
      <c r="U22" s="499"/>
      <c r="V22" s="499"/>
    </row>
    <row r="23" spans="1:22">
      <c r="A23" s="1080"/>
      <c r="B23" s="284" t="s">
        <v>247</v>
      </c>
      <c r="C23" s="368">
        <v>1.01</v>
      </c>
      <c r="D23" s="368">
        <v>1.02</v>
      </c>
      <c r="E23" s="368">
        <v>1.04</v>
      </c>
      <c r="F23" s="368">
        <v>1.04</v>
      </c>
      <c r="G23" s="368">
        <v>1.03</v>
      </c>
      <c r="H23" s="368">
        <v>1.03</v>
      </c>
      <c r="I23" s="368">
        <v>1.03</v>
      </c>
      <c r="J23" s="368">
        <v>1.03</v>
      </c>
      <c r="K23" s="368">
        <v>1.04</v>
      </c>
      <c r="L23" s="368">
        <v>1.05</v>
      </c>
      <c r="M23" s="368">
        <v>1.05</v>
      </c>
      <c r="N23" s="368">
        <v>1.05</v>
      </c>
      <c r="O23" s="368">
        <v>1.05</v>
      </c>
      <c r="P23" s="368">
        <v>1.03</v>
      </c>
      <c r="Q23" s="368">
        <v>1.03</v>
      </c>
      <c r="R23" s="368">
        <v>1.03</v>
      </c>
      <c r="U23" s="499"/>
      <c r="V23" s="499"/>
    </row>
    <row r="24" spans="1:22" ht="15.5">
      <c r="A24" s="1080"/>
      <c r="B24" s="284" t="s">
        <v>248</v>
      </c>
      <c r="C24" s="368">
        <v>1.1499999999999999</v>
      </c>
      <c r="D24" s="368">
        <v>1.1599999999999999</v>
      </c>
      <c r="E24" s="368">
        <v>1.0900000000000001</v>
      </c>
      <c r="F24" s="368">
        <v>1.06</v>
      </c>
      <c r="G24" s="368">
        <v>1.1399999999999999</v>
      </c>
      <c r="H24" s="368">
        <v>1.1000000000000001</v>
      </c>
      <c r="I24" s="368">
        <v>1.18</v>
      </c>
      <c r="J24" s="368">
        <v>1.25</v>
      </c>
      <c r="K24" s="368">
        <v>1.28</v>
      </c>
      <c r="L24" s="368">
        <v>1.21</v>
      </c>
      <c r="M24" s="368">
        <v>1.25</v>
      </c>
      <c r="N24" s="368">
        <v>1.34</v>
      </c>
      <c r="O24" s="368">
        <v>1.33</v>
      </c>
      <c r="P24" s="368">
        <v>1.26</v>
      </c>
      <c r="Q24" s="368">
        <v>1.27</v>
      </c>
      <c r="R24" s="368">
        <v>1.36</v>
      </c>
      <c r="S24" s="243"/>
      <c r="U24" s="243"/>
      <c r="V24" s="243"/>
    </row>
    <row r="25" spans="1:22">
      <c r="A25" s="1080" t="s">
        <v>7</v>
      </c>
      <c r="B25" s="72" t="s">
        <v>246</v>
      </c>
      <c r="C25" s="368">
        <v>0.75</v>
      </c>
      <c r="D25" s="368">
        <v>0.77</v>
      </c>
      <c r="E25" s="368">
        <v>0.79</v>
      </c>
      <c r="F25" s="368">
        <v>0.81</v>
      </c>
      <c r="G25" s="368">
        <v>0.82</v>
      </c>
      <c r="H25" s="368">
        <v>0.84</v>
      </c>
      <c r="I25" s="368">
        <v>0.85</v>
      </c>
      <c r="J25" s="368">
        <v>0.87</v>
      </c>
      <c r="K25" s="368">
        <v>0.88</v>
      </c>
      <c r="L25" s="368">
        <v>0.9205561454978799</v>
      </c>
      <c r="M25" s="368">
        <v>0.89504894093675202</v>
      </c>
      <c r="N25" s="368">
        <v>0.90109409673537433</v>
      </c>
      <c r="O25" s="368">
        <v>0.90345592434638833</v>
      </c>
      <c r="P25" s="368">
        <v>0.9062208868360796</v>
      </c>
      <c r="Q25" s="368">
        <v>0.91</v>
      </c>
      <c r="R25" s="368">
        <v>0.91</v>
      </c>
    </row>
    <row r="26" spans="1:22">
      <c r="A26" s="1080"/>
      <c r="B26" s="284" t="s">
        <v>247</v>
      </c>
      <c r="C26" s="368">
        <v>0.62625955809754796</v>
      </c>
      <c r="D26" s="368">
        <v>0.638146101081285</v>
      </c>
      <c r="E26" s="368">
        <v>0.66026898290837766</v>
      </c>
      <c r="F26" s="368">
        <v>0.66706236397904883</v>
      </c>
      <c r="G26" s="368">
        <v>0.66291781085477408</v>
      </c>
      <c r="H26" s="368">
        <v>0.69031596901224745</v>
      </c>
      <c r="I26" s="368">
        <v>0.71712719569976224</v>
      </c>
      <c r="J26" s="368">
        <v>0.73</v>
      </c>
      <c r="K26" s="368">
        <v>0.74922429898850229</v>
      </c>
      <c r="L26" s="368">
        <v>0.78960542712773785</v>
      </c>
      <c r="M26" s="368">
        <v>0.81202400815274178</v>
      </c>
      <c r="N26" s="368">
        <v>0.85875881689738387</v>
      </c>
      <c r="O26" s="368">
        <v>0.8832116112954761</v>
      </c>
      <c r="P26" s="368">
        <v>0.91</v>
      </c>
      <c r="Q26" s="368">
        <v>0.92</v>
      </c>
      <c r="R26" s="368">
        <v>0.95</v>
      </c>
    </row>
    <row r="27" spans="1:22">
      <c r="A27" s="1080"/>
      <c r="B27" s="284" t="s">
        <v>248</v>
      </c>
      <c r="C27" s="368">
        <v>0.35</v>
      </c>
      <c r="D27" s="368">
        <v>0.38</v>
      </c>
      <c r="E27" s="368">
        <v>0.4</v>
      </c>
      <c r="F27" s="368">
        <v>0.45</v>
      </c>
      <c r="G27" s="368">
        <v>0.48</v>
      </c>
      <c r="H27" s="368">
        <v>0.5</v>
      </c>
      <c r="I27" s="368">
        <v>0.51</v>
      </c>
      <c r="J27" s="368">
        <v>0.61619350732017819</v>
      </c>
      <c r="K27" s="368">
        <v>0.62794761709563984</v>
      </c>
      <c r="L27" s="368">
        <v>0.61133587180707605</v>
      </c>
      <c r="M27" s="368">
        <v>0.6578129599947663</v>
      </c>
      <c r="N27" s="368">
        <v>0.63001910672470518</v>
      </c>
      <c r="O27" s="368">
        <v>0.65</v>
      </c>
      <c r="P27" s="368">
        <v>0.7</v>
      </c>
      <c r="Q27" s="368">
        <v>0.72</v>
      </c>
      <c r="R27" s="368">
        <v>0.73686929909977938</v>
      </c>
    </row>
    <row r="28" spans="1:22">
      <c r="A28" s="1080" t="s">
        <v>6</v>
      </c>
      <c r="B28" s="72" t="s">
        <v>246</v>
      </c>
      <c r="C28" s="368">
        <v>1.0109399999999999</v>
      </c>
      <c r="D28" s="368">
        <v>1.0096799999999999</v>
      </c>
      <c r="E28" s="368">
        <v>1.01383</v>
      </c>
      <c r="F28" s="368">
        <v>1.00804</v>
      </c>
      <c r="G28" s="368">
        <v>1.01023</v>
      </c>
      <c r="H28" s="368">
        <v>1.00556</v>
      </c>
      <c r="I28" s="368">
        <v>1.0053399999999999</v>
      </c>
      <c r="J28" s="368">
        <v>0.99768999999999997</v>
      </c>
      <c r="K28" s="368">
        <v>0.99416000000000004</v>
      </c>
      <c r="L28" s="368">
        <v>0.98994000000000004</v>
      </c>
      <c r="M28" s="368">
        <v>0.99</v>
      </c>
      <c r="N28" s="368" t="s">
        <v>429</v>
      </c>
      <c r="O28" s="368">
        <v>0.97</v>
      </c>
      <c r="P28" s="368">
        <v>0.96669000000000005</v>
      </c>
      <c r="Q28" s="368" t="s">
        <v>429</v>
      </c>
      <c r="R28" s="368" t="s">
        <v>429</v>
      </c>
    </row>
    <row r="29" spans="1:22">
      <c r="A29" s="1080"/>
      <c r="B29" s="284" t="s">
        <v>247</v>
      </c>
      <c r="C29" s="368">
        <v>1.1255900000000001</v>
      </c>
      <c r="D29" s="368">
        <v>1.1373500000000001</v>
      </c>
      <c r="E29" s="368">
        <v>1.11982</v>
      </c>
      <c r="F29" s="368">
        <v>1.12764</v>
      </c>
      <c r="G29" s="368">
        <v>1.1333899999999999</v>
      </c>
      <c r="H29" s="368">
        <v>1.14008</v>
      </c>
      <c r="I29" s="368">
        <v>1.1667700000000001</v>
      </c>
      <c r="J29" s="368">
        <v>1.17635</v>
      </c>
      <c r="K29" s="368">
        <v>1.0427399873733501</v>
      </c>
      <c r="L29" s="368">
        <v>1.04075002670288</v>
      </c>
      <c r="M29" s="368">
        <v>1.03851997852325</v>
      </c>
      <c r="N29" s="368" t="s">
        <v>429</v>
      </c>
      <c r="O29" s="368">
        <v>1.03033995628357</v>
      </c>
      <c r="P29" s="368" t="s">
        <v>429</v>
      </c>
      <c r="Q29" s="368" t="s">
        <v>429</v>
      </c>
      <c r="R29" s="368" t="s">
        <v>429</v>
      </c>
    </row>
    <row r="30" spans="1:22">
      <c r="A30" s="1080"/>
      <c r="B30" s="284" t="s">
        <v>248</v>
      </c>
      <c r="C30" s="368" t="s">
        <v>429</v>
      </c>
      <c r="D30" s="368">
        <v>0.84640000000000004</v>
      </c>
      <c r="E30" s="368">
        <v>1.38473</v>
      </c>
      <c r="F30" s="368">
        <v>1.1435299999999999</v>
      </c>
      <c r="G30" s="368" t="s">
        <v>429</v>
      </c>
      <c r="H30" s="368">
        <v>0.88012999999999997</v>
      </c>
      <c r="I30" s="368">
        <v>0.88034999999999997</v>
      </c>
      <c r="J30" s="368" t="s">
        <v>429</v>
      </c>
      <c r="K30" s="368">
        <v>1.32311</v>
      </c>
      <c r="L30" s="368" t="s">
        <v>429</v>
      </c>
      <c r="M30" s="368" t="s">
        <v>429</v>
      </c>
      <c r="N30" s="368" t="s">
        <v>429</v>
      </c>
      <c r="O30" s="368" t="s">
        <v>429</v>
      </c>
      <c r="P30" s="368">
        <v>1.4</v>
      </c>
      <c r="Q30" s="368">
        <v>1.37</v>
      </c>
      <c r="R30" s="368" t="s">
        <v>429</v>
      </c>
    </row>
    <row r="31" spans="1:22">
      <c r="A31" s="1080" t="s">
        <v>5</v>
      </c>
      <c r="B31" s="72" t="s">
        <v>246</v>
      </c>
      <c r="C31" s="368">
        <v>1.0115499999999999</v>
      </c>
      <c r="D31" s="368">
        <v>0.99768999999999997</v>
      </c>
      <c r="E31" s="368">
        <v>0.99768999999999997</v>
      </c>
      <c r="F31" s="368">
        <v>0.99768999999999997</v>
      </c>
      <c r="G31" s="368">
        <v>0.99768999999999997</v>
      </c>
      <c r="H31" s="368">
        <v>0.99768999999999997</v>
      </c>
      <c r="I31" s="368">
        <v>0.99768999999999997</v>
      </c>
      <c r="J31" s="368">
        <v>0.99768999999999997</v>
      </c>
      <c r="K31" s="368">
        <v>0.99768999999999997</v>
      </c>
      <c r="L31" s="368">
        <v>0.99768999999999997</v>
      </c>
      <c r="M31" s="368">
        <v>0.99768999999999997</v>
      </c>
      <c r="N31" s="368">
        <v>0.99768999999999997</v>
      </c>
      <c r="O31" s="368">
        <v>0.99</v>
      </c>
      <c r="P31" s="368">
        <v>0.98</v>
      </c>
      <c r="Q31" s="368">
        <v>0.98</v>
      </c>
      <c r="R31" s="368">
        <v>0.99</v>
      </c>
    </row>
    <row r="32" spans="1:22">
      <c r="A32" s="1080"/>
      <c r="B32" s="284" t="s">
        <v>247</v>
      </c>
      <c r="C32" s="368">
        <v>1.05501</v>
      </c>
      <c r="D32" s="368">
        <v>0.99768999999999997</v>
      </c>
      <c r="E32" s="368">
        <v>0.99768999999999997</v>
      </c>
      <c r="F32" s="368">
        <v>0.99768999999999997</v>
      </c>
      <c r="G32" s="368">
        <v>0.99768999999999997</v>
      </c>
      <c r="H32" s="368">
        <v>0.99768999999999997</v>
      </c>
      <c r="I32" s="368">
        <v>0.99768999999999997</v>
      </c>
      <c r="J32" s="368">
        <v>0.99768999999999997</v>
      </c>
      <c r="K32" s="368">
        <v>0.99768999999999997</v>
      </c>
      <c r="L32" s="368">
        <v>0.99768999999999997</v>
      </c>
      <c r="M32" s="368">
        <v>0.99768999999999997</v>
      </c>
      <c r="N32" s="368">
        <v>0.99768999999999997</v>
      </c>
      <c r="O32" s="368">
        <v>1.01</v>
      </c>
      <c r="P32" s="368">
        <v>1.01</v>
      </c>
      <c r="Q32" s="368">
        <v>1.03</v>
      </c>
      <c r="R32" s="368">
        <v>1.02</v>
      </c>
    </row>
    <row r="33" spans="1:18">
      <c r="A33" s="1080"/>
      <c r="B33" s="284" t="s">
        <v>248</v>
      </c>
      <c r="C33" s="368" t="s">
        <v>429</v>
      </c>
      <c r="D33" s="368">
        <v>0.84640000000000004</v>
      </c>
      <c r="E33" s="368">
        <v>1.38473</v>
      </c>
      <c r="F33" s="368">
        <v>1.1435299999999999</v>
      </c>
      <c r="G33" s="368" t="s">
        <v>429</v>
      </c>
      <c r="H33" s="368">
        <v>0.88012999999999997</v>
      </c>
      <c r="I33" s="368">
        <v>0.88034999999999997</v>
      </c>
      <c r="J33" s="368" t="s">
        <v>429</v>
      </c>
      <c r="K33" s="368">
        <v>1.32311</v>
      </c>
      <c r="L33" s="368" t="s">
        <v>429</v>
      </c>
      <c r="M33" s="368" t="s">
        <v>429</v>
      </c>
      <c r="N33" s="368">
        <v>3.1476299999999999</v>
      </c>
      <c r="O33" s="368">
        <v>3.2951899999999998</v>
      </c>
      <c r="P33" s="368">
        <v>2.1809799999999999</v>
      </c>
      <c r="Q33" s="368">
        <v>2.4898699999999998</v>
      </c>
      <c r="R33" s="368">
        <v>1.77</v>
      </c>
    </row>
    <row r="34" spans="1:18">
      <c r="A34" s="1080" t="s">
        <v>4</v>
      </c>
      <c r="B34" s="72" t="s">
        <v>246</v>
      </c>
      <c r="C34" s="368" t="s">
        <v>429</v>
      </c>
      <c r="D34" s="368" t="s">
        <v>429</v>
      </c>
      <c r="E34" s="368">
        <v>1.0059134765017117</v>
      </c>
      <c r="F34" s="368">
        <v>1.009381443298969</v>
      </c>
      <c r="G34" s="368">
        <v>1.0050010206164524</v>
      </c>
      <c r="H34" s="368">
        <v>1.002141109298532</v>
      </c>
      <c r="I34" s="368">
        <v>1.0044948411482275</v>
      </c>
      <c r="J34" s="368">
        <v>1.006022251709707</v>
      </c>
      <c r="K34" s="368">
        <v>1.0007131214343929</v>
      </c>
      <c r="L34" s="368">
        <v>1.0014168606416354</v>
      </c>
      <c r="M34" s="368">
        <v>1.0006059381943042</v>
      </c>
      <c r="N34" s="368">
        <v>1.0012123661345727</v>
      </c>
      <c r="O34" s="368">
        <v>1.0046483427647535</v>
      </c>
      <c r="P34" s="368">
        <v>1.0022188603126576</v>
      </c>
      <c r="Q34" s="368">
        <v>1.003431224139671</v>
      </c>
      <c r="R34" s="368">
        <v>1.0010090817356208</v>
      </c>
    </row>
    <row r="35" spans="1:18">
      <c r="A35" s="1080"/>
      <c r="B35" s="284" t="s">
        <v>247</v>
      </c>
      <c r="C35" s="368" t="s">
        <v>429</v>
      </c>
      <c r="D35" s="368" t="s">
        <v>429</v>
      </c>
      <c r="E35" s="368">
        <v>0.95925429783433813</v>
      </c>
      <c r="F35" s="368">
        <v>0.96469146803296946</v>
      </c>
      <c r="G35" s="368">
        <v>0.96537904931537344</v>
      </c>
      <c r="H35" s="368">
        <v>0.96211111111111114</v>
      </c>
      <c r="I35" s="368">
        <v>0.97852243337456413</v>
      </c>
      <c r="J35" s="368">
        <v>0.98934871851769668</v>
      </c>
      <c r="K35" s="368">
        <v>0.99429721569942964</v>
      </c>
      <c r="L35" s="368">
        <v>0.99339157706093184</v>
      </c>
      <c r="M35" s="368">
        <v>0.97649810648251278</v>
      </c>
      <c r="N35" s="368">
        <v>0.98808210108143901</v>
      </c>
      <c r="O35" s="368">
        <v>0.98562650866798329</v>
      </c>
      <c r="P35" s="368">
        <v>0.98483683111745957</v>
      </c>
      <c r="Q35" s="368">
        <v>0.9881682734443471</v>
      </c>
      <c r="R35" s="368">
        <v>0.99446902654867253</v>
      </c>
    </row>
    <row r="36" spans="1:18">
      <c r="A36" s="1080"/>
      <c r="B36" s="284" t="s">
        <v>248</v>
      </c>
      <c r="C36" s="368" t="s">
        <v>429</v>
      </c>
      <c r="D36" s="368" t="s">
        <v>429</v>
      </c>
      <c r="E36" s="368">
        <v>1.0483408439164277</v>
      </c>
      <c r="F36" s="368">
        <v>0.94439043359906671</v>
      </c>
      <c r="G36" s="368">
        <v>0.95274360476469433</v>
      </c>
      <c r="H36" s="368">
        <v>1.0661157024793388</v>
      </c>
      <c r="I36" s="368">
        <v>1.055921052631579</v>
      </c>
      <c r="J36" s="368">
        <v>1.0721094073767097</v>
      </c>
      <c r="K36" s="368">
        <v>1.1537798836958864</v>
      </c>
      <c r="L36" s="368">
        <v>1.1523891519586742</v>
      </c>
      <c r="M36" s="368">
        <v>1.131741632914091</v>
      </c>
      <c r="N36" s="368">
        <v>1.0597322348094749</v>
      </c>
      <c r="O36" s="368">
        <v>1.1141649048625795</v>
      </c>
      <c r="P36" s="368">
        <v>1.3109756097560976</v>
      </c>
      <c r="Q36" s="368">
        <v>1.2117647058823531</v>
      </c>
      <c r="R36" s="368">
        <v>1.2340425531914891</v>
      </c>
    </row>
    <row r="37" spans="1:18">
      <c r="A37" s="1080" t="s">
        <v>3</v>
      </c>
      <c r="B37" s="72" t="s">
        <v>246</v>
      </c>
      <c r="C37" s="368">
        <v>0.95230999999999999</v>
      </c>
      <c r="D37" s="368">
        <v>0.96235000000000004</v>
      </c>
      <c r="E37" s="368">
        <v>0.94106999999999996</v>
      </c>
      <c r="F37" s="368">
        <v>0.95791999999999999</v>
      </c>
      <c r="G37" s="368">
        <v>0.94477999999999995</v>
      </c>
      <c r="H37" s="368">
        <v>0.94091999999999998</v>
      </c>
      <c r="I37" s="368">
        <v>0.93542000000000003</v>
      </c>
      <c r="J37" s="368">
        <v>0.93330000000000002</v>
      </c>
      <c r="K37" s="368" t="s">
        <v>429</v>
      </c>
      <c r="L37" s="368">
        <v>0.92110000000000003</v>
      </c>
      <c r="M37" s="368">
        <v>1.01</v>
      </c>
      <c r="N37" s="368">
        <v>0.9</v>
      </c>
      <c r="O37" s="368">
        <v>0.91</v>
      </c>
      <c r="P37" s="368">
        <v>0.9</v>
      </c>
      <c r="Q37" s="368">
        <v>0.91</v>
      </c>
      <c r="R37" s="368" t="s">
        <v>8</v>
      </c>
    </row>
    <row r="38" spans="1:18">
      <c r="A38" s="1080"/>
      <c r="B38" s="284" t="s">
        <v>247</v>
      </c>
      <c r="C38" s="368">
        <v>1.00732</v>
      </c>
      <c r="D38" s="368">
        <v>1.0057499999999999</v>
      </c>
      <c r="E38" s="368">
        <v>1.02763</v>
      </c>
      <c r="F38" s="368">
        <v>1.02234</v>
      </c>
      <c r="G38" s="368">
        <v>0.9819</v>
      </c>
      <c r="H38" s="368">
        <v>1.0198100000000001</v>
      </c>
      <c r="I38" s="368">
        <v>1.0245200000000001</v>
      </c>
      <c r="J38" s="368">
        <v>0.90805999999999998</v>
      </c>
      <c r="K38" s="368" t="s">
        <v>429</v>
      </c>
      <c r="L38" s="368">
        <v>1.0122599999999999</v>
      </c>
      <c r="M38" s="368">
        <v>1.24</v>
      </c>
      <c r="N38" s="368">
        <v>1</v>
      </c>
      <c r="O38" s="368">
        <v>0.97</v>
      </c>
      <c r="P38" s="368">
        <v>0.97</v>
      </c>
      <c r="Q38" s="368">
        <v>0.99</v>
      </c>
      <c r="R38" s="368" t="s">
        <v>8</v>
      </c>
    </row>
    <row r="39" spans="1:18">
      <c r="A39" s="1080"/>
      <c r="B39" s="284" t="s">
        <v>248</v>
      </c>
      <c r="C39" s="368">
        <v>0.90381</v>
      </c>
      <c r="D39" s="368" t="s">
        <v>429</v>
      </c>
      <c r="E39" s="368">
        <v>1.1621600000000001</v>
      </c>
      <c r="F39" s="368">
        <v>1.1609400000000001</v>
      </c>
      <c r="G39" s="368">
        <v>1.0777099999999999</v>
      </c>
      <c r="H39" s="368">
        <v>1.0646</v>
      </c>
      <c r="I39" s="368">
        <v>0.98372000000000004</v>
      </c>
      <c r="J39" s="368" t="s">
        <v>429</v>
      </c>
      <c r="K39" s="368" t="s">
        <v>429</v>
      </c>
      <c r="L39" s="368" t="s">
        <v>429</v>
      </c>
      <c r="M39" s="368" t="s">
        <v>429</v>
      </c>
      <c r="N39" s="368">
        <v>1.04</v>
      </c>
      <c r="O39" s="368">
        <v>1.03</v>
      </c>
      <c r="P39" s="368">
        <v>1.1299999999999999</v>
      </c>
      <c r="Q39" s="368">
        <v>0.96</v>
      </c>
      <c r="R39" s="368" t="s">
        <v>8</v>
      </c>
    </row>
    <row r="40" spans="1:18">
      <c r="A40" s="1080" t="s">
        <v>79</v>
      </c>
      <c r="B40" s="72" t="s">
        <v>246</v>
      </c>
      <c r="C40" s="368">
        <v>0.98699000000000003</v>
      </c>
      <c r="D40" s="368">
        <v>0.97921000000000002</v>
      </c>
      <c r="E40" s="368">
        <v>0.96650999999999998</v>
      </c>
      <c r="F40" s="368">
        <v>0.95738000000000001</v>
      </c>
      <c r="G40" s="368">
        <v>0.96142000000000005</v>
      </c>
      <c r="H40" s="368">
        <v>0.96479999999999999</v>
      </c>
      <c r="I40" s="368">
        <v>0.97436999999999996</v>
      </c>
      <c r="J40" s="368">
        <v>0.98377000000000003</v>
      </c>
      <c r="K40" s="368">
        <v>0.98558000000000001</v>
      </c>
      <c r="L40" s="368">
        <v>0.99905999999999995</v>
      </c>
      <c r="M40" s="368">
        <v>1.01589</v>
      </c>
      <c r="N40" s="368">
        <v>1.0030373977968101</v>
      </c>
      <c r="O40" s="368">
        <v>1.01825915013166</v>
      </c>
      <c r="P40" s="368">
        <v>1.0244299037426527</v>
      </c>
      <c r="Q40" s="368">
        <v>1.02</v>
      </c>
      <c r="R40" s="368">
        <v>1.03</v>
      </c>
    </row>
    <row r="41" spans="1:18">
      <c r="A41" s="1080"/>
      <c r="B41" s="284" t="s">
        <v>247</v>
      </c>
      <c r="C41" s="368" t="s">
        <v>429</v>
      </c>
      <c r="D41" s="368" t="s">
        <v>429</v>
      </c>
      <c r="E41" s="368" t="s">
        <v>429</v>
      </c>
      <c r="F41" s="368" t="s">
        <v>429</v>
      </c>
      <c r="G41" s="368" t="s">
        <v>429</v>
      </c>
      <c r="H41" s="368" t="s">
        <v>429</v>
      </c>
      <c r="I41" s="368" t="s">
        <v>429</v>
      </c>
      <c r="J41" s="368" t="s">
        <v>429</v>
      </c>
      <c r="K41" s="368" t="s">
        <v>429</v>
      </c>
      <c r="L41" s="368" t="s">
        <v>429</v>
      </c>
      <c r="M41" s="368" t="s">
        <v>429</v>
      </c>
      <c r="N41" s="368">
        <v>0.81313038694296713</v>
      </c>
      <c r="O41" s="368">
        <v>0.86474255126064725</v>
      </c>
      <c r="P41" s="368">
        <v>0.92086167776309613</v>
      </c>
      <c r="Q41" s="368">
        <v>0.94</v>
      </c>
      <c r="R41" s="368">
        <v>0.99</v>
      </c>
    </row>
    <row r="42" spans="1:18">
      <c r="A42" s="1080"/>
      <c r="B42" s="284" t="s">
        <v>248</v>
      </c>
      <c r="C42" s="368" t="s">
        <v>429</v>
      </c>
      <c r="D42" s="368">
        <v>0.31484000000000001</v>
      </c>
      <c r="E42" s="368">
        <v>0.38756000000000002</v>
      </c>
      <c r="F42" s="368">
        <v>0.44408999999999998</v>
      </c>
      <c r="G42" s="368">
        <v>0.41266000000000003</v>
      </c>
      <c r="H42" s="368">
        <v>0.48348000000000002</v>
      </c>
      <c r="I42" s="368" t="s">
        <v>429</v>
      </c>
      <c r="J42" s="368" t="s">
        <v>429</v>
      </c>
      <c r="K42" s="368" t="s">
        <v>429</v>
      </c>
      <c r="L42" s="368" t="s">
        <v>429</v>
      </c>
      <c r="M42" s="368">
        <v>0.82264999999999999</v>
      </c>
      <c r="N42" s="368">
        <v>1.0034974433554977</v>
      </c>
      <c r="O42" s="368">
        <v>1.0034977979570017</v>
      </c>
      <c r="P42" s="368">
        <v>0.57448892247661498</v>
      </c>
      <c r="Q42" s="368">
        <v>0.56999999999999995</v>
      </c>
      <c r="R42" s="368">
        <v>0.55000000000000004</v>
      </c>
    </row>
    <row r="43" spans="1:18">
      <c r="A43" s="1080" t="s">
        <v>2</v>
      </c>
      <c r="B43" s="72" t="s">
        <v>246</v>
      </c>
      <c r="C43" s="368">
        <v>0.93306</v>
      </c>
      <c r="D43" s="368">
        <v>0.93674000000000002</v>
      </c>
      <c r="E43" s="368">
        <v>0.93301999999999996</v>
      </c>
      <c r="F43" s="368" t="s">
        <v>429</v>
      </c>
      <c r="G43" s="368">
        <v>0.95591999999999999</v>
      </c>
      <c r="H43" s="368">
        <v>0.95608000000000004</v>
      </c>
      <c r="I43" s="368">
        <v>0.98206000000000004</v>
      </c>
      <c r="J43" s="368">
        <v>0.97092000000000001</v>
      </c>
      <c r="K43" s="368">
        <v>0.97885999999999995</v>
      </c>
      <c r="L43" s="368">
        <v>0.98970999999999998</v>
      </c>
      <c r="M43" s="368">
        <v>1.01264</v>
      </c>
      <c r="N43" s="368" t="s">
        <v>429</v>
      </c>
      <c r="O43" s="368" t="s">
        <v>429</v>
      </c>
      <c r="P43" s="368">
        <v>1</v>
      </c>
      <c r="Q43" s="368">
        <v>1.04</v>
      </c>
      <c r="R43" s="368" t="s">
        <v>429</v>
      </c>
    </row>
    <row r="44" spans="1:18">
      <c r="A44" s="1080"/>
      <c r="B44" s="284" t="s">
        <v>247</v>
      </c>
      <c r="C44" s="368">
        <v>0.80740724084111903</v>
      </c>
      <c r="D44" s="368">
        <v>0.77345851335028104</v>
      </c>
      <c r="E44" s="368">
        <v>0.83041331238552096</v>
      </c>
      <c r="F44" s="368" t="s">
        <v>429</v>
      </c>
      <c r="G44" s="368">
        <v>0.79499900256808398</v>
      </c>
      <c r="H44" s="368">
        <v>0.81183155299045895</v>
      </c>
      <c r="I44" s="368" t="s">
        <v>429</v>
      </c>
      <c r="J44" s="368">
        <v>0.889614321096173</v>
      </c>
      <c r="K44" s="368">
        <v>0.83257159456026197</v>
      </c>
      <c r="L44" s="368" t="s">
        <v>429</v>
      </c>
      <c r="M44" s="368" t="s">
        <v>429</v>
      </c>
      <c r="N44" s="368" t="s">
        <v>429</v>
      </c>
      <c r="O44" s="368" t="s">
        <v>429</v>
      </c>
      <c r="P44" s="368">
        <v>0.91</v>
      </c>
      <c r="Q44" s="368">
        <v>1.05</v>
      </c>
      <c r="R44" s="368" t="s">
        <v>429</v>
      </c>
    </row>
    <row r="45" spans="1:18">
      <c r="A45" s="1080"/>
      <c r="B45" s="284" t="s">
        <v>248</v>
      </c>
      <c r="C45" s="368">
        <v>0.46400999999999998</v>
      </c>
      <c r="D45" s="368" t="s">
        <v>429</v>
      </c>
      <c r="E45" s="368" t="s">
        <v>429</v>
      </c>
      <c r="F45" s="368" t="s">
        <v>429</v>
      </c>
      <c r="G45" s="368" t="s">
        <v>429</v>
      </c>
      <c r="H45" s="368" t="s">
        <v>429</v>
      </c>
      <c r="I45" s="368" t="s">
        <v>429</v>
      </c>
      <c r="J45" s="368" t="s">
        <v>429</v>
      </c>
      <c r="K45" s="368" t="s">
        <v>429</v>
      </c>
      <c r="L45" s="368" t="s">
        <v>429</v>
      </c>
      <c r="M45" s="368" t="s">
        <v>429</v>
      </c>
      <c r="N45" s="368" t="s">
        <v>429</v>
      </c>
      <c r="O45" s="368" t="s">
        <v>429</v>
      </c>
      <c r="P45" s="368" t="s">
        <v>429</v>
      </c>
      <c r="Q45" s="368" t="s">
        <v>429</v>
      </c>
      <c r="R45" s="368" t="s">
        <v>429</v>
      </c>
    </row>
    <row r="46" spans="1:18">
      <c r="A46" s="1080" t="s">
        <v>1</v>
      </c>
      <c r="B46" s="72" t="s">
        <v>246</v>
      </c>
      <c r="C46" s="368">
        <v>0.96</v>
      </c>
      <c r="D46" s="368">
        <v>0.96</v>
      </c>
      <c r="E46" s="368">
        <v>0.96</v>
      </c>
      <c r="F46" s="368">
        <v>0.97</v>
      </c>
      <c r="G46" s="368">
        <v>0.97</v>
      </c>
      <c r="H46" s="368">
        <v>0.97</v>
      </c>
      <c r="I46" s="368">
        <v>0.98</v>
      </c>
      <c r="J46" s="368" t="s">
        <v>429</v>
      </c>
      <c r="K46" s="368" t="s">
        <v>429</v>
      </c>
      <c r="L46" s="368">
        <v>0.98</v>
      </c>
      <c r="M46" s="368" t="s">
        <v>429</v>
      </c>
      <c r="N46" s="368" t="s">
        <v>429</v>
      </c>
      <c r="O46" s="368">
        <v>0.98</v>
      </c>
      <c r="P46" s="368">
        <v>0.98</v>
      </c>
      <c r="Q46" s="368">
        <v>0.98</v>
      </c>
      <c r="R46" s="368" t="s">
        <v>429</v>
      </c>
    </row>
    <row r="47" spans="1:18">
      <c r="A47" s="1080"/>
      <c r="B47" s="284" t="s">
        <v>247</v>
      </c>
      <c r="C47" s="368">
        <v>0.87</v>
      </c>
      <c r="D47" s="368">
        <v>0.87</v>
      </c>
      <c r="E47" s="368">
        <v>0.87</v>
      </c>
      <c r="F47" s="368">
        <v>0.89</v>
      </c>
      <c r="G47" s="368">
        <v>0.9</v>
      </c>
      <c r="H47" s="368">
        <v>0.91</v>
      </c>
      <c r="I47" s="368">
        <v>0.91</v>
      </c>
      <c r="J47" s="368" t="s">
        <v>429</v>
      </c>
      <c r="K47" s="368" t="s">
        <v>429</v>
      </c>
      <c r="L47" s="368">
        <v>0.96</v>
      </c>
      <c r="M47" s="368" t="s">
        <v>429</v>
      </c>
      <c r="N47" s="368" t="s">
        <v>429</v>
      </c>
      <c r="O47" s="368">
        <v>0.97</v>
      </c>
      <c r="P47" s="368">
        <v>0.98</v>
      </c>
      <c r="Q47" s="368">
        <v>0.98</v>
      </c>
      <c r="R47" s="368" t="s">
        <v>429</v>
      </c>
    </row>
    <row r="48" spans="1:18">
      <c r="A48" s="1080"/>
      <c r="B48" s="284" t="s">
        <v>248</v>
      </c>
      <c r="C48" s="368" t="s">
        <v>429</v>
      </c>
      <c r="D48" s="368" t="s">
        <v>429</v>
      </c>
      <c r="E48" s="368" t="s">
        <v>429</v>
      </c>
      <c r="F48" s="368" t="s">
        <v>429</v>
      </c>
      <c r="G48" s="368" t="s">
        <v>429</v>
      </c>
      <c r="H48" s="368" t="s">
        <v>429</v>
      </c>
      <c r="I48" s="368" t="s">
        <v>429</v>
      </c>
      <c r="J48" s="368" t="s">
        <v>429</v>
      </c>
      <c r="K48" s="368" t="s">
        <v>429</v>
      </c>
      <c r="L48" s="368" t="s">
        <v>429</v>
      </c>
      <c r="M48" s="368">
        <v>0.79686000000000001</v>
      </c>
      <c r="N48" s="368">
        <v>0.76247000694274902</v>
      </c>
      <c r="O48" s="368">
        <v>0.77544999122619596</v>
      </c>
      <c r="P48" s="368">
        <v>0.83818999999999999</v>
      </c>
      <c r="Q48" s="368" t="s">
        <v>429</v>
      </c>
      <c r="R48" s="368" t="s">
        <v>429</v>
      </c>
    </row>
    <row r="49" spans="1:28">
      <c r="A49" s="144"/>
      <c r="B49" s="144"/>
      <c r="C49" s="181"/>
      <c r="D49" s="181"/>
      <c r="E49" s="181"/>
      <c r="F49" s="181"/>
      <c r="G49" s="181"/>
      <c r="H49" s="181"/>
      <c r="I49" s="181"/>
      <c r="J49" s="181"/>
      <c r="K49" s="181"/>
      <c r="L49" s="208"/>
      <c r="M49" s="499" t="s">
        <v>17</v>
      </c>
      <c r="P49" s="57"/>
    </row>
    <row r="50" spans="1:28" ht="15" customHeight="1">
      <c r="A50" s="332" t="s">
        <v>269</v>
      </c>
      <c r="B50" s="142"/>
      <c r="D50" s="486"/>
      <c r="E50" s="486"/>
      <c r="F50" s="486"/>
      <c r="G50" s="486"/>
      <c r="H50" s="486"/>
      <c r="I50" s="486"/>
      <c r="J50" s="486"/>
      <c r="K50" s="486"/>
      <c r="L50" s="486"/>
      <c r="M50" s="486"/>
      <c r="N50" s="486"/>
      <c r="O50" s="57"/>
      <c r="P50" s="57"/>
    </row>
    <row r="51" spans="1:28">
      <c r="A51" s="57"/>
      <c r="B51" s="134"/>
      <c r="D51" s="57"/>
      <c r="E51" s="57"/>
      <c r="F51" s="57"/>
      <c r="G51" s="57"/>
      <c r="H51" s="57"/>
      <c r="I51" s="57"/>
      <c r="J51" s="57"/>
      <c r="K51" s="57"/>
      <c r="L51" s="57"/>
      <c r="M51" s="57"/>
      <c r="N51" s="57"/>
      <c r="O51" s="57"/>
      <c r="P51" s="57"/>
    </row>
    <row r="52" spans="1:28" ht="14.65" customHeight="1">
      <c r="A52" s="486" t="s">
        <v>435</v>
      </c>
      <c r="D52" s="96"/>
      <c r="E52" s="96"/>
      <c r="F52" s="96"/>
      <c r="G52" s="96"/>
      <c r="H52" s="96"/>
      <c r="I52" s="96"/>
      <c r="J52" s="96"/>
      <c r="K52" s="96"/>
      <c r="L52" s="96"/>
      <c r="M52" s="96"/>
      <c r="N52" s="96"/>
    </row>
    <row r="53" spans="1:28" s="499" customFormat="1">
      <c r="A53" s="57"/>
    </row>
    <row r="54" spans="1:28" s="499" customFormat="1" ht="15" customHeight="1">
      <c r="A54" s="96" t="s">
        <v>927</v>
      </c>
      <c r="D54" s="96"/>
      <c r="E54" s="96"/>
      <c r="F54" s="96"/>
      <c r="G54" s="96"/>
      <c r="H54" s="96"/>
      <c r="I54" s="96"/>
      <c r="J54" s="96"/>
      <c r="K54" s="96"/>
      <c r="L54" s="96"/>
      <c r="M54" s="96"/>
      <c r="N54" s="96"/>
      <c r="O54" s="96"/>
      <c r="P54" s="96"/>
      <c r="R54" s="96"/>
      <c r="S54" s="96"/>
      <c r="T54" s="96"/>
      <c r="U54" s="96"/>
      <c r="V54" s="96"/>
      <c r="W54" s="96"/>
      <c r="X54" s="96"/>
      <c r="Y54" s="96"/>
      <c r="Z54" s="289"/>
      <c r="AA54" s="289"/>
      <c r="AB54" s="289"/>
    </row>
    <row r="55" spans="1:28" s="499" customFormat="1" ht="15" customHeight="1">
      <c r="D55" s="627"/>
      <c r="E55" s="627"/>
      <c r="F55" s="627"/>
      <c r="G55" s="627"/>
      <c r="H55" s="627"/>
      <c r="I55" s="627"/>
      <c r="J55" s="627"/>
      <c r="K55" s="627"/>
      <c r="L55" s="627"/>
      <c r="M55" s="627"/>
      <c r="N55" s="627"/>
      <c r="O55" s="96"/>
      <c r="P55" s="96"/>
      <c r="Q55" s="96"/>
      <c r="R55" s="96"/>
      <c r="S55" s="96"/>
      <c r="T55" s="96"/>
      <c r="U55" s="96"/>
      <c r="V55" s="96"/>
      <c r="W55" s="96"/>
      <c r="X55" s="96"/>
      <c r="Y55" s="96"/>
      <c r="Z55" s="289"/>
      <c r="AA55" s="289"/>
      <c r="AB55" s="289"/>
    </row>
    <row r="56" spans="1:28" s="499" customFormat="1" ht="15" customHeight="1">
      <c r="A56" s="96" t="s">
        <v>928</v>
      </c>
      <c r="D56" s="96"/>
      <c r="E56" s="96"/>
      <c r="F56" s="96"/>
      <c r="G56" s="96"/>
      <c r="H56" s="96"/>
      <c r="I56" s="96"/>
      <c r="J56" s="96"/>
      <c r="K56" s="96"/>
      <c r="L56" s="96"/>
      <c r="M56" s="96"/>
      <c r="N56" s="96"/>
      <c r="O56" s="96"/>
      <c r="P56" s="96"/>
      <c r="R56" s="96"/>
      <c r="S56" s="96"/>
      <c r="T56" s="96"/>
      <c r="U56" s="96"/>
      <c r="V56" s="96"/>
      <c r="W56" s="96"/>
      <c r="X56" s="96"/>
      <c r="Y56" s="96"/>
      <c r="Z56" s="289"/>
      <c r="AA56" s="289"/>
      <c r="AB56" s="289"/>
    </row>
    <row r="57" spans="1:28" s="499" customFormat="1" ht="15" customHeight="1">
      <c r="A57" s="627"/>
      <c r="B57" s="298"/>
      <c r="D57" s="96"/>
      <c r="E57" s="96"/>
      <c r="F57" s="96"/>
      <c r="G57" s="96"/>
      <c r="H57" s="96"/>
      <c r="I57" s="96"/>
      <c r="J57" s="96"/>
      <c r="K57" s="96"/>
      <c r="L57" s="96"/>
      <c r="M57" s="96"/>
      <c r="N57" s="96"/>
      <c r="O57" s="96"/>
      <c r="P57" s="96"/>
      <c r="Q57" s="96"/>
      <c r="R57" s="96"/>
      <c r="S57" s="96"/>
      <c r="T57" s="96"/>
      <c r="U57" s="96"/>
      <c r="V57" s="96"/>
      <c r="W57" s="96"/>
      <c r="X57" s="96"/>
      <c r="Y57" s="96"/>
      <c r="Z57" s="289"/>
      <c r="AA57" s="289"/>
      <c r="AB57" s="289"/>
    </row>
    <row r="58" spans="1:28" ht="14.65" customHeight="1">
      <c r="A58" s="96" t="s">
        <v>1526</v>
      </c>
      <c r="B58" s="283"/>
      <c r="D58" s="167"/>
      <c r="E58" s="167"/>
      <c r="F58" s="167"/>
      <c r="G58" s="167"/>
      <c r="H58" s="167"/>
      <c r="I58" s="167"/>
      <c r="J58" s="167"/>
      <c r="K58" s="167"/>
      <c r="L58" s="167"/>
      <c r="M58" s="167"/>
      <c r="N58" s="167"/>
      <c r="Q58" s="96"/>
    </row>
    <row r="59" spans="1:28">
      <c r="A59" s="96"/>
      <c r="C59" s="167"/>
      <c r="D59" s="167"/>
      <c r="E59" s="167"/>
      <c r="F59" s="167"/>
      <c r="G59" s="167"/>
      <c r="H59" s="167"/>
      <c r="I59" s="167"/>
      <c r="J59" s="167"/>
      <c r="K59" s="167"/>
      <c r="L59" s="167"/>
      <c r="M59" s="167"/>
      <c r="N59" s="167"/>
      <c r="Q59" s="96"/>
    </row>
    <row r="60" spans="1:28">
      <c r="A60" s="167" t="s">
        <v>431</v>
      </c>
      <c r="C60" s="167"/>
      <c r="D60" s="167"/>
      <c r="E60" s="167"/>
      <c r="F60" s="167"/>
      <c r="G60" s="167"/>
      <c r="H60" s="167"/>
      <c r="I60" s="167"/>
      <c r="J60" s="167"/>
      <c r="K60" s="167"/>
      <c r="L60" s="167"/>
      <c r="M60" s="167"/>
      <c r="N60" s="167"/>
    </row>
  </sheetData>
  <mergeCells count="15">
    <mergeCell ref="A4:A6"/>
    <mergeCell ref="A28:A30"/>
    <mergeCell ref="A25:A27"/>
    <mergeCell ref="A22:A24"/>
    <mergeCell ref="A19:A21"/>
    <mergeCell ref="A16:A18"/>
    <mergeCell ref="A13:A15"/>
    <mergeCell ref="A34:A36"/>
    <mergeCell ref="A10:A12"/>
    <mergeCell ref="A7:A9"/>
    <mergeCell ref="A31:A33"/>
    <mergeCell ref="A46:A48"/>
    <mergeCell ref="A43:A45"/>
    <mergeCell ref="A40:A42"/>
    <mergeCell ref="A37:A39"/>
  </mergeCells>
  <hyperlinks>
    <hyperlink ref="U5" location="Content!B27" display="Back to Content Page"/>
  </hyperlinks>
  <pageMargins left="0.7" right="0.7" top="0.75" bottom="0.75" header="0.3" footer="0.3"/>
</worksheet>
</file>

<file path=xl/worksheets/sheet2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2"/>
  <sheetViews>
    <sheetView topLeftCell="B1" zoomScale="86" zoomScaleNormal="86" workbookViewId="0">
      <selection activeCell="A9" sqref="A9"/>
    </sheetView>
  </sheetViews>
  <sheetFormatPr defaultColWidth="9.1796875" defaultRowHeight="15" customHeight="1"/>
  <cols>
    <col min="1" max="1" width="34.81640625" style="287" customWidth="1"/>
    <col min="2" max="2" width="25.36328125" style="287" customWidth="1"/>
    <col min="3" max="9" width="10.7265625" style="287" customWidth="1"/>
    <col min="10" max="14" width="11.54296875" style="287" bestFit="1" customWidth="1"/>
    <col min="15" max="17" width="11.54296875" style="287" customWidth="1"/>
    <col min="18" max="18" width="11.54296875" style="287" bestFit="1" customWidth="1"/>
    <col min="19" max="16384" width="9.1796875" style="287"/>
  </cols>
  <sheetData>
    <row r="1" spans="1:20" s="140" customFormat="1" ht="15" customHeight="1">
      <c r="A1" s="140" t="s">
        <v>2147</v>
      </c>
    </row>
    <row r="2" spans="1:20" ht="15" customHeight="1">
      <c r="A2" s="988"/>
      <c r="B2" s="989"/>
      <c r="C2" s="1085" t="s">
        <v>2130</v>
      </c>
      <c r="D2" s="1085"/>
      <c r="E2" s="1085"/>
      <c r="F2" s="1085"/>
      <c r="G2" s="1085"/>
      <c r="H2" s="1085"/>
      <c r="I2" s="1085"/>
      <c r="J2" s="1085"/>
      <c r="K2" s="1085"/>
      <c r="L2" s="1085"/>
      <c r="M2" s="1085"/>
      <c r="N2" s="1085"/>
      <c r="O2" s="1085"/>
      <c r="P2" s="1085"/>
      <c r="Q2" s="1085"/>
      <c r="R2" s="1085"/>
    </row>
    <row r="3" spans="1:20" s="140" customFormat="1" ht="21.75" customHeight="1">
      <c r="A3" s="984" t="s">
        <v>16</v>
      </c>
      <c r="B3" s="985" t="s">
        <v>2131</v>
      </c>
      <c r="C3" s="4">
        <v>2000</v>
      </c>
      <c r="D3" s="4">
        <v>2001</v>
      </c>
      <c r="E3" s="4">
        <v>2002</v>
      </c>
      <c r="F3" s="4">
        <v>2003</v>
      </c>
      <c r="G3" s="4">
        <v>2004</v>
      </c>
      <c r="H3" s="4">
        <v>2005</v>
      </c>
      <c r="I3" s="4">
        <v>2006</v>
      </c>
      <c r="J3" s="4">
        <v>2007</v>
      </c>
      <c r="K3" s="4">
        <v>2008</v>
      </c>
      <c r="L3" s="4">
        <v>2009</v>
      </c>
      <c r="M3" s="4">
        <v>2010</v>
      </c>
      <c r="N3" s="4">
        <v>2011</v>
      </c>
      <c r="O3" s="4">
        <v>2012</v>
      </c>
      <c r="P3" s="4">
        <v>2013</v>
      </c>
      <c r="Q3" s="4">
        <v>2014</v>
      </c>
      <c r="R3" s="4">
        <v>2015</v>
      </c>
    </row>
    <row r="4" spans="1:20" ht="18" customHeight="1">
      <c r="A4" s="284" t="s">
        <v>15</v>
      </c>
      <c r="B4" s="986" t="s">
        <v>2132</v>
      </c>
      <c r="C4" s="584">
        <v>54000</v>
      </c>
      <c r="D4" s="584">
        <v>99900</v>
      </c>
      <c r="E4" s="584">
        <v>225900</v>
      </c>
      <c r="F4" s="584">
        <v>467500</v>
      </c>
      <c r="G4" s="584">
        <v>591935.39298344241</v>
      </c>
      <c r="H4" s="584">
        <v>859676.84932556259</v>
      </c>
      <c r="I4" s="584">
        <v>1288400</v>
      </c>
      <c r="J4" s="584">
        <v>1908800</v>
      </c>
      <c r="K4" s="584">
        <v>3573100</v>
      </c>
      <c r="L4" s="584">
        <v>2644300</v>
      </c>
      <c r="M4" s="584">
        <v>2779500</v>
      </c>
      <c r="N4" s="584">
        <v>3773800</v>
      </c>
      <c r="O4" s="584">
        <v>4329200</v>
      </c>
      <c r="P4" s="584">
        <v>4816400</v>
      </c>
      <c r="Q4" s="584">
        <v>5221400</v>
      </c>
      <c r="R4" s="584">
        <v>3858000</v>
      </c>
    </row>
    <row r="5" spans="1:20" ht="18" customHeight="1">
      <c r="A5" s="284" t="s">
        <v>14</v>
      </c>
      <c r="B5" s="986" t="s">
        <v>2133</v>
      </c>
      <c r="C5" s="584">
        <v>10427.51</v>
      </c>
      <c r="D5" s="584">
        <v>11536.48</v>
      </c>
      <c r="E5" s="584">
        <v>13670.85</v>
      </c>
      <c r="F5" s="584">
        <v>15710.07</v>
      </c>
      <c r="G5" s="584">
        <v>16275.61</v>
      </c>
      <c r="H5" s="584">
        <v>17382.599999999999</v>
      </c>
      <c r="I5" s="584">
        <v>17631.87</v>
      </c>
      <c r="J5" s="584">
        <v>19737.439999999999</v>
      </c>
      <c r="K5" s="584">
        <v>24821.86</v>
      </c>
      <c r="L5" s="584">
        <v>35150.699999999997</v>
      </c>
      <c r="M5" s="584">
        <v>39489.22</v>
      </c>
      <c r="N5" s="584">
        <v>38417.449999999997</v>
      </c>
      <c r="O5" s="584">
        <v>38667.449999999997</v>
      </c>
      <c r="P5" s="584">
        <v>40736.11</v>
      </c>
      <c r="Q5" s="584">
        <v>41730</v>
      </c>
      <c r="R5" s="584">
        <v>50564</v>
      </c>
      <c r="T5" s="945" t="s">
        <v>13</v>
      </c>
    </row>
    <row r="6" spans="1:20" ht="18" customHeight="1">
      <c r="A6" s="284" t="s">
        <v>268</v>
      </c>
      <c r="B6" s="986" t="s">
        <v>2134</v>
      </c>
      <c r="C6" s="584" t="s">
        <v>8</v>
      </c>
      <c r="D6" s="584">
        <v>149349</v>
      </c>
      <c r="E6" s="584">
        <v>279593</v>
      </c>
      <c r="F6" s="584">
        <v>456444</v>
      </c>
      <c r="G6" s="584">
        <v>565816</v>
      </c>
      <c r="H6" s="584">
        <v>1182125</v>
      </c>
      <c r="I6" s="584">
        <v>1250933</v>
      </c>
      <c r="J6" s="584">
        <v>1579025</v>
      </c>
      <c r="K6" s="584">
        <v>2134609</v>
      </c>
      <c r="L6" s="584">
        <v>3089284</v>
      </c>
      <c r="M6" s="584">
        <v>2877625</v>
      </c>
      <c r="N6" s="584">
        <v>4145517</v>
      </c>
      <c r="O6" s="584">
        <v>4940888</v>
      </c>
      <c r="P6" s="584">
        <v>5460204</v>
      </c>
      <c r="Q6" s="584">
        <v>6108168.0999999996</v>
      </c>
      <c r="R6" s="584" t="s">
        <v>8</v>
      </c>
    </row>
    <row r="7" spans="1:20" ht="18" customHeight="1">
      <c r="A7" s="284" t="s">
        <v>12</v>
      </c>
      <c r="B7" s="986" t="s">
        <v>2135</v>
      </c>
      <c r="C7" s="990" t="s">
        <v>2148</v>
      </c>
      <c r="D7" s="990" t="s">
        <v>2149</v>
      </c>
      <c r="E7" s="990" t="s">
        <v>2150</v>
      </c>
      <c r="F7" s="990" t="s">
        <v>2151</v>
      </c>
      <c r="G7" s="584">
        <v>3387.6615162638486</v>
      </c>
      <c r="H7" s="584">
        <v>3949.1013101326407</v>
      </c>
      <c r="I7" s="584">
        <v>4742.9621252003599</v>
      </c>
      <c r="J7" s="584">
        <v>5421.0455864159703</v>
      </c>
      <c r="K7" s="584">
        <v>6585.8854610995413</v>
      </c>
      <c r="L7" s="584">
        <v>8338.4629515123725</v>
      </c>
      <c r="M7" s="584">
        <v>7451.5501363293997</v>
      </c>
      <c r="N7" s="584">
        <v>6649</v>
      </c>
      <c r="O7" s="584">
        <v>9755</v>
      </c>
      <c r="P7" s="584">
        <v>9864.7157891527386</v>
      </c>
      <c r="Q7" s="584">
        <v>11606.699999999999</v>
      </c>
      <c r="R7" s="584">
        <v>12069.8</v>
      </c>
    </row>
    <row r="8" spans="1:20" ht="18" customHeight="1">
      <c r="A8" s="284" t="s">
        <v>11</v>
      </c>
      <c r="B8" s="986" t="s">
        <v>2136</v>
      </c>
      <c r="C8" s="584" t="s">
        <v>8</v>
      </c>
      <c r="D8" s="584" t="s">
        <v>8</v>
      </c>
      <c r="E8" s="584" t="s">
        <v>8</v>
      </c>
      <c r="F8" s="584">
        <v>1303000</v>
      </c>
      <c r="G8" s="584">
        <v>2054000</v>
      </c>
      <c r="H8" s="584">
        <v>2094000</v>
      </c>
      <c r="I8" s="584">
        <v>2515000</v>
      </c>
      <c r="J8" s="584">
        <v>2570000</v>
      </c>
      <c r="K8" s="584">
        <v>3138000</v>
      </c>
      <c r="L8" s="584">
        <v>2566000</v>
      </c>
      <c r="M8" s="584">
        <v>2762000</v>
      </c>
      <c r="N8" s="584">
        <v>3013000</v>
      </c>
      <c r="O8" s="584">
        <v>2918000</v>
      </c>
      <c r="P8" s="584">
        <v>3233400</v>
      </c>
      <c r="Q8" s="584">
        <v>3771200</v>
      </c>
      <c r="R8" s="584">
        <v>4372900</v>
      </c>
    </row>
    <row r="9" spans="1:20" ht="18" customHeight="1">
      <c r="A9" s="284" t="s">
        <v>10</v>
      </c>
      <c r="B9" s="986" t="s">
        <v>2137</v>
      </c>
      <c r="C9" s="584" t="s">
        <v>8</v>
      </c>
      <c r="D9" s="584">
        <v>39800</v>
      </c>
      <c r="E9" s="584">
        <v>51900</v>
      </c>
      <c r="F9" s="584">
        <v>61200</v>
      </c>
      <c r="G9" s="584">
        <v>80535</v>
      </c>
      <c r="H9" s="584">
        <v>106574.01000000001</v>
      </c>
      <c r="I9" s="584">
        <v>128360</v>
      </c>
      <c r="J9" s="584">
        <v>153086</v>
      </c>
      <c r="K9" s="584">
        <v>172839</v>
      </c>
      <c r="L9" s="584">
        <v>251356</v>
      </c>
      <c r="M9" s="584">
        <v>276656.5</v>
      </c>
      <c r="N9" s="584">
        <v>309995</v>
      </c>
      <c r="O9" s="584">
        <v>328106</v>
      </c>
      <c r="P9" s="584">
        <v>479079</v>
      </c>
      <c r="Q9" s="584">
        <v>648798</v>
      </c>
      <c r="R9" s="584">
        <v>804008.73</v>
      </c>
    </row>
    <row r="10" spans="1:20" ht="18" customHeight="1">
      <c r="A10" s="284" t="s">
        <v>9</v>
      </c>
      <c r="B10" s="986" t="s">
        <v>2138</v>
      </c>
      <c r="C10" s="584">
        <v>27470.3</v>
      </c>
      <c r="D10" s="584">
        <v>31074.100000000002</v>
      </c>
      <c r="E10" s="584">
        <v>33385.799999999996</v>
      </c>
      <c r="F10" s="584">
        <v>38497.800000000003</v>
      </c>
      <c r="G10" s="584">
        <v>42570.799999999996</v>
      </c>
      <c r="H10" s="584">
        <v>43805.5</v>
      </c>
      <c r="I10" s="584">
        <v>48865.599999999999</v>
      </c>
      <c r="J10" s="584">
        <v>51099.9</v>
      </c>
      <c r="K10" s="584">
        <v>56328.3</v>
      </c>
      <c r="L10" s="584">
        <v>68433.3</v>
      </c>
      <c r="M10" s="584">
        <v>78135.5</v>
      </c>
      <c r="N10" s="584">
        <v>79604.3</v>
      </c>
      <c r="O10" s="584">
        <v>84246.7</v>
      </c>
      <c r="P10" s="584">
        <v>97413.299999999988</v>
      </c>
      <c r="Q10" s="584">
        <v>100305.7</v>
      </c>
      <c r="R10" s="584">
        <v>95574.34</v>
      </c>
    </row>
    <row r="11" spans="1:20" ht="18" customHeight="1">
      <c r="A11" s="284" t="s">
        <v>7</v>
      </c>
      <c r="B11" s="986" t="s">
        <v>2139</v>
      </c>
      <c r="C11" s="584">
        <v>9881.07</v>
      </c>
      <c r="D11" s="584">
        <v>12762.27</v>
      </c>
      <c r="E11" s="584">
        <v>19576.04</v>
      </c>
      <c r="F11" s="584">
        <v>18463.010000000002</v>
      </c>
      <c r="G11" s="584">
        <v>24764.450000000004</v>
      </c>
      <c r="H11" s="584">
        <v>28219</v>
      </c>
      <c r="I11" s="584">
        <v>33927.055</v>
      </c>
      <c r="J11" s="584">
        <v>39914.624000000003</v>
      </c>
      <c r="K11" s="584">
        <v>44401.098000000005</v>
      </c>
      <c r="L11" s="584">
        <v>56897.5</v>
      </c>
      <c r="M11" s="584">
        <v>72830.3</v>
      </c>
      <c r="N11" s="584">
        <v>84713.7</v>
      </c>
      <c r="O11" s="584">
        <v>97821.601999999999</v>
      </c>
      <c r="P11" s="584">
        <v>122407.746</v>
      </c>
      <c r="Q11" s="584">
        <v>122856.9</v>
      </c>
      <c r="R11" s="584">
        <v>131123.29999999999</v>
      </c>
    </row>
    <row r="12" spans="1:20" ht="18" customHeight="1">
      <c r="A12" s="284" t="s">
        <v>6</v>
      </c>
      <c r="B12" s="986" t="s">
        <v>2140</v>
      </c>
      <c r="C12" s="584">
        <v>8729.2000000000007</v>
      </c>
      <c r="D12" s="584">
        <v>10323.800000000001</v>
      </c>
      <c r="E12" s="584">
        <v>11414.59116236</v>
      </c>
      <c r="F12" s="584">
        <v>12258.699999999999</v>
      </c>
      <c r="G12" s="584">
        <v>12807.4</v>
      </c>
      <c r="H12" s="584">
        <v>13224.9</v>
      </c>
      <c r="I12" s="584">
        <v>15296.699999999999</v>
      </c>
      <c r="J12" s="584">
        <v>17851</v>
      </c>
      <c r="K12" s="584">
        <v>20657.631999999998</v>
      </c>
      <c r="L12" s="584">
        <v>23563.197999999997</v>
      </c>
      <c r="M12" s="584">
        <v>26558.259000000002</v>
      </c>
      <c r="N12" s="584">
        <v>36611.422736</v>
      </c>
      <c r="O12" s="584">
        <v>40156.336000000003</v>
      </c>
      <c r="P12" s="584">
        <v>47577.475000000006</v>
      </c>
      <c r="Q12" s="584">
        <v>57687</v>
      </c>
      <c r="R12" s="584">
        <v>64092</v>
      </c>
    </row>
    <row r="13" spans="1:20" ht="18" customHeight="1">
      <c r="A13" s="284" t="s">
        <v>5</v>
      </c>
      <c r="B13" s="986" t="s">
        <v>2141</v>
      </c>
      <c r="C13" s="584" t="s">
        <v>8</v>
      </c>
      <c r="D13" s="584">
        <v>1600</v>
      </c>
      <c r="E13" s="584">
        <v>1650</v>
      </c>
      <c r="F13" s="584">
        <v>1700</v>
      </c>
      <c r="G13" s="584">
        <v>1789</v>
      </c>
      <c r="H13" s="584">
        <v>1816</v>
      </c>
      <c r="I13" s="584">
        <v>2302</v>
      </c>
      <c r="J13" s="584">
        <v>2490</v>
      </c>
      <c r="K13" s="584">
        <v>3187.9500000000003</v>
      </c>
      <c r="L13" s="584">
        <v>3785.3584397300001</v>
      </c>
      <c r="M13" s="584">
        <v>3945.8570214600004</v>
      </c>
      <c r="N13" s="584">
        <v>4885.4399999999996</v>
      </c>
      <c r="O13" s="584">
        <v>5443.2805259999996</v>
      </c>
      <c r="P13" s="584">
        <v>5466.9781283999992</v>
      </c>
      <c r="Q13" s="584">
        <v>5932.4494814500003</v>
      </c>
      <c r="R13" s="584">
        <v>6348.5</v>
      </c>
    </row>
    <row r="14" spans="1:20" ht="18" customHeight="1">
      <c r="A14" s="284" t="s">
        <v>4</v>
      </c>
      <c r="B14" s="986" t="s">
        <v>2142</v>
      </c>
      <c r="C14" s="990" t="s">
        <v>8</v>
      </c>
      <c r="D14" s="990" t="s">
        <v>8</v>
      </c>
      <c r="E14" s="990" t="s">
        <v>8</v>
      </c>
      <c r="F14" s="990" t="s">
        <v>8</v>
      </c>
      <c r="G14" s="990" t="s">
        <v>8</v>
      </c>
      <c r="H14" s="990" t="s">
        <v>8</v>
      </c>
      <c r="I14" s="584">
        <v>566797</v>
      </c>
      <c r="J14" s="584">
        <v>629163</v>
      </c>
      <c r="K14" s="584">
        <v>717134</v>
      </c>
      <c r="L14" s="584">
        <v>851041</v>
      </c>
      <c r="M14" s="584">
        <v>957859</v>
      </c>
      <c r="N14" s="584">
        <v>1048856</v>
      </c>
      <c r="O14" s="584">
        <v>1163402</v>
      </c>
      <c r="P14" s="584">
        <v>1246028</v>
      </c>
      <c r="Q14" s="584">
        <v>1368003</v>
      </c>
      <c r="R14" s="584">
        <v>1504329</v>
      </c>
    </row>
    <row r="15" spans="1:20" ht="18" customHeight="1">
      <c r="A15" s="284" t="s">
        <v>3</v>
      </c>
      <c r="B15" s="986" t="s">
        <v>2143</v>
      </c>
      <c r="C15" s="584" t="s">
        <v>8</v>
      </c>
      <c r="D15" s="584">
        <v>3000</v>
      </c>
      <c r="E15" s="584">
        <v>4000</v>
      </c>
      <c r="F15" s="584">
        <v>4000</v>
      </c>
      <c r="G15" s="584">
        <v>5534</v>
      </c>
      <c r="H15" s="584">
        <v>5677</v>
      </c>
      <c r="I15" s="584">
        <v>6082</v>
      </c>
      <c r="J15" s="584">
        <v>6226</v>
      </c>
      <c r="K15" s="584">
        <v>7482</v>
      </c>
      <c r="L15" s="584">
        <v>9907</v>
      </c>
      <c r="M15" s="584">
        <v>10859</v>
      </c>
      <c r="N15" s="584">
        <v>10730</v>
      </c>
      <c r="O15" s="584">
        <v>11153</v>
      </c>
      <c r="P15" s="584">
        <v>13236</v>
      </c>
      <c r="Q15" s="584">
        <v>15306</v>
      </c>
      <c r="R15" s="584">
        <v>15952</v>
      </c>
    </row>
    <row r="16" spans="1:20" ht="18" customHeight="1">
      <c r="A16" s="284" t="s">
        <v>79</v>
      </c>
      <c r="B16" s="986" t="s">
        <v>2144</v>
      </c>
      <c r="C16" s="584">
        <v>1167522</v>
      </c>
      <c r="D16" s="584">
        <v>1272832</v>
      </c>
      <c r="E16" s="584">
        <v>1462767</v>
      </c>
      <c r="F16" s="584">
        <v>1989538</v>
      </c>
      <c r="G16" s="584">
        <v>2528186</v>
      </c>
      <c r="H16" s="584">
        <v>3248352</v>
      </c>
      <c r="I16" s="584">
        <v>3873255</v>
      </c>
      <c r="J16" s="584">
        <v>4475207</v>
      </c>
      <c r="K16" s="584">
        <v>5217184</v>
      </c>
      <c r="L16" s="584">
        <v>6907278</v>
      </c>
      <c r="M16" s="584">
        <v>8311802</v>
      </c>
      <c r="N16" s="584">
        <v>9439400</v>
      </c>
      <c r="O16" s="584">
        <v>11613629.5988726</v>
      </c>
      <c r="P16" s="584">
        <v>13345773.0113432</v>
      </c>
      <c r="Q16" s="584">
        <v>14116619.4756942</v>
      </c>
      <c r="R16" s="584">
        <v>19412606.261721238</v>
      </c>
    </row>
    <row r="17" spans="1:18" ht="18" customHeight="1">
      <c r="A17" s="284" t="s">
        <v>2</v>
      </c>
      <c r="B17" s="986" t="s">
        <v>2145</v>
      </c>
      <c r="C17" s="584" t="s">
        <v>8</v>
      </c>
      <c r="D17" s="584">
        <v>4108000</v>
      </c>
      <c r="E17" s="584">
        <v>5086000</v>
      </c>
      <c r="F17" s="584">
        <v>6331000</v>
      </c>
      <c r="G17" s="584">
        <v>6910000</v>
      </c>
      <c r="H17" s="584">
        <v>8325000</v>
      </c>
      <c r="I17" s="584">
        <v>9534000</v>
      </c>
      <c r="J17" s="584">
        <v>10720100</v>
      </c>
      <c r="K17" s="584">
        <v>13524777</v>
      </c>
      <c r="L17" s="584">
        <v>13837000</v>
      </c>
      <c r="M17" s="584">
        <v>17572200</v>
      </c>
      <c r="N17" s="584">
        <v>22385400</v>
      </c>
      <c r="O17" s="584">
        <v>26263894.767455</v>
      </c>
      <c r="P17" s="584">
        <v>33790129.090000004</v>
      </c>
      <c r="Q17" s="584">
        <v>38541635</v>
      </c>
      <c r="R17" s="584">
        <v>46331512.576415911</v>
      </c>
    </row>
    <row r="18" spans="1:18" ht="18" customHeight="1">
      <c r="A18" s="284" t="s">
        <v>1</v>
      </c>
      <c r="B18" s="986" t="s">
        <v>2146</v>
      </c>
      <c r="C18" s="584" t="s">
        <v>8</v>
      </c>
      <c r="D18" s="584" t="s">
        <v>8</v>
      </c>
      <c r="E18" s="584" t="s">
        <v>8</v>
      </c>
      <c r="F18" s="584" t="s">
        <v>8</v>
      </c>
      <c r="G18" s="584">
        <v>2548</v>
      </c>
      <c r="H18" s="584">
        <v>1438</v>
      </c>
      <c r="I18" s="584">
        <v>696</v>
      </c>
      <c r="J18" s="584">
        <v>384</v>
      </c>
      <c r="K18" s="584">
        <v>258</v>
      </c>
      <c r="L18" s="584">
        <v>1070</v>
      </c>
      <c r="M18" s="584">
        <v>2373</v>
      </c>
      <c r="N18" s="584">
        <v>3223</v>
      </c>
      <c r="O18" s="584">
        <v>3581.1387179741528</v>
      </c>
      <c r="P18" s="584">
        <v>3988.0758424930236</v>
      </c>
      <c r="Q18" s="584">
        <v>3911.5551817699998</v>
      </c>
      <c r="R18" s="584">
        <v>3862</v>
      </c>
    </row>
    <row r="19" spans="1:18" ht="15" customHeight="1">
      <c r="C19" s="991"/>
      <c r="D19" s="991"/>
      <c r="E19" s="991"/>
      <c r="F19" s="991"/>
      <c r="G19" s="991"/>
      <c r="H19" s="991"/>
      <c r="I19" s="991"/>
      <c r="J19" s="991"/>
      <c r="K19" s="991"/>
      <c r="L19" s="991"/>
      <c r="M19" s="991"/>
      <c r="N19" s="991"/>
      <c r="O19" s="991"/>
      <c r="P19" s="991"/>
      <c r="Q19" s="991"/>
      <c r="R19" s="991"/>
    </row>
    <row r="20" spans="1:18" ht="15" customHeight="1">
      <c r="A20" s="920" t="s">
        <v>2111</v>
      </c>
    </row>
    <row r="22" spans="1:18" ht="15" customHeight="1">
      <c r="D22" s="991"/>
      <c r="E22" s="991"/>
      <c r="F22" s="991"/>
      <c r="G22" s="991"/>
      <c r="H22" s="991"/>
      <c r="I22" s="991"/>
      <c r="J22" s="991"/>
      <c r="K22" s="991"/>
      <c r="L22" s="991"/>
      <c r="M22" s="991"/>
      <c r="N22" s="991"/>
      <c r="O22" s="991"/>
      <c r="P22" s="991"/>
      <c r="Q22" s="991"/>
      <c r="R22" s="991"/>
    </row>
  </sheetData>
  <mergeCells count="1">
    <mergeCell ref="C2:R2"/>
  </mergeCells>
  <hyperlinks>
    <hyperlink ref="T5" location="'Content Page'!A1" display="Back to Content Page"/>
  </hyperlinks>
  <pageMargins left="0.7" right="0.7" top="0.75" bottom="0.75" header="0.3" footer="0.3"/>
  <pageSetup orientation="portrait" r:id="rId1"/>
</worksheet>
</file>

<file path=xl/worksheets/sheet2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0"/>
  <sheetViews>
    <sheetView zoomScale="86" zoomScaleNormal="86" workbookViewId="0">
      <selection activeCell="A9" sqref="A9"/>
    </sheetView>
  </sheetViews>
  <sheetFormatPr defaultColWidth="9.1796875" defaultRowHeight="15" customHeight="1"/>
  <cols>
    <col min="1" max="1" width="33.1796875" style="287" customWidth="1"/>
    <col min="2" max="2" width="20.81640625" style="287" customWidth="1"/>
    <col min="3" max="10" width="10.7265625" style="287" customWidth="1"/>
    <col min="11" max="14" width="11.54296875" style="287" bestFit="1" customWidth="1"/>
    <col min="15" max="17" width="11.54296875" style="287" customWidth="1"/>
    <col min="18" max="18" width="11.54296875" style="287" bestFit="1" customWidth="1"/>
    <col min="19" max="16384" width="9.1796875" style="287"/>
  </cols>
  <sheetData>
    <row r="1" spans="1:20" s="140" customFormat="1" ht="15" customHeight="1">
      <c r="A1" s="140" t="s">
        <v>2152</v>
      </c>
    </row>
    <row r="2" spans="1:20" ht="16.5" customHeight="1">
      <c r="A2" s="879"/>
      <c r="B2" s="880"/>
      <c r="C2" s="1085" t="s">
        <v>2130</v>
      </c>
      <c r="D2" s="1085"/>
      <c r="E2" s="1085"/>
      <c r="F2" s="1085"/>
      <c r="G2" s="1085"/>
      <c r="H2" s="1085"/>
      <c r="I2" s="1085"/>
      <c r="J2" s="1085"/>
      <c r="K2" s="1085"/>
      <c r="L2" s="1085"/>
      <c r="M2" s="1085"/>
      <c r="N2" s="1085"/>
      <c r="O2" s="1085"/>
      <c r="P2" s="1085"/>
      <c r="Q2" s="1085"/>
      <c r="R2" s="1085"/>
    </row>
    <row r="3" spans="1:20" s="140" customFormat="1" ht="19.5" customHeight="1">
      <c r="A3" s="879" t="s">
        <v>16</v>
      </c>
      <c r="B3" s="985" t="s">
        <v>2131</v>
      </c>
      <c r="C3" s="4">
        <v>2000</v>
      </c>
      <c r="D3" s="4">
        <v>2001</v>
      </c>
      <c r="E3" s="4">
        <v>2002</v>
      </c>
      <c r="F3" s="4">
        <v>2003</v>
      </c>
      <c r="G3" s="4">
        <v>2004</v>
      </c>
      <c r="H3" s="4">
        <v>2005</v>
      </c>
      <c r="I3" s="4">
        <v>2006</v>
      </c>
      <c r="J3" s="4">
        <v>2007</v>
      </c>
      <c r="K3" s="4">
        <v>2008</v>
      </c>
      <c r="L3" s="4">
        <v>2009</v>
      </c>
      <c r="M3" s="4">
        <v>2010</v>
      </c>
      <c r="N3" s="4">
        <v>2011</v>
      </c>
      <c r="O3" s="4">
        <v>2012</v>
      </c>
      <c r="P3" s="4">
        <v>2013</v>
      </c>
      <c r="Q3" s="4">
        <v>2014</v>
      </c>
      <c r="R3" s="4">
        <v>2015</v>
      </c>
    </row>
    <row r="4" spans="1:20" ht="18" customHeight="1">
      <c r="A4" s="284" t="s">
        <v>15</v>
      </c>
      <c r="B4" s="986" t="s">
        <v>2132</v>
      </c>
      <c r="C4" s="584">
        <v>48400</v>
      </c>
      <c r="D4" s="584">
        <v>87400</v>
      </c>
      <c r="E4" s="584">
        <v>191800</v>
      </c>
      <c r="F4" s="584">
        <v>390800</v>
      </c>
      <c r="G4" s="584">
        <v>518585.74031061598</v>
      </c>
      <c r="H4" s="584">
        <v>724956.20419635181</v>
      </c>
      <c r="I4" s="584">
        <v>852400</v>
      </c>
      <c r="J4" s="584">
        <v>1240700</v>
      </c>
      <c r="K4" s="584">
        <v>2103200</v>
      </c>
      <c r="L4" s="584">
        <v>1901000</v>
      </c>
      <c r="M4" s="584">
        <v>2046200</v>
      </c>
      <c r="N4" s="987">
        <v>2928400</v>
      </c>
      <c r="O4" s="987">
        <v>3184400</v>
      </c>
      <c r="P4" s="987">
        <v>3437300</v>
      </c>
      <c r="Q4" s="987">
        <v>3666600</v>
      </c>
      <c r="R4" s="987">
        <v>3044900</v>
      </c>
    </row>
    <row r="5" spans="1:20" ht="18" customHeight="1">
      <c r="A5" s="284" t="s">
        <v>14</v>
      </c>
      <c r="B5" s="986" t="s">
        <v>2133</v>
      </c>
      <c r="C5" s="584">
        <v>7047.92</v>
      </c>
      <c r="D5" s="584">
        <v>8383.09</v>
      </c>
      <c r="E5" s="584">
        <v>9934.86</v>
      </c>
      <c r="F5" s="584">
        <v>11581.05</v>
      </c>
      <c r="G5" s="584">
        <v>12934.81</v>
      </c>
      <c r="H5" s="584">
        <v>13765.4</v>
      </c>
      <c r="I5" s="584">
        <v>14154.5</v>
      </c>
      <c r="J5" s="584">
        <v>15953.99</v>
      </c>
      <c r="K5" s="584">
        <v>18578.66</v>
      </c>
      <c r="L5" s="584">
        <v>23889.26</v>
      </c>
      <c r="M5" s="584">
        <v>25731.82</v>
      </c>
      <c r="N5" s="987">
        <v>27089.3</v>
      </c>
      <c r="O5" s="987">
        <v>28836.15</v>
      </c>
      <c r="P5" s="987">
        <v>32105.96</v>
      </c>
      <c r="Q5" s="987">
        <v>33220</v>
      </c>
      <c r="R5" s="987">
        <v>37583</v>
      </c>
      <c r="T5" s="945" t="s">
        <v>13</v>
      </c>
    </row>
    <row r="6" spans="1:20" ht="18" customHeight="1">
      <c r="A6" s="284" t="s">
        <v>268</v>
      </c>
      <c r="B6" s="986" t="s">
        <v>2134</v>
      </c>
      <c r="C6" s="584" t="s">
        <v>8</v>
      </c>
      <c r="D6" s="584">
        <v>126549</v>
      </c>
      <c r="E6" s="584">
        <v>224857</v>
      </c>
      <c r="F6" s="584">
        <v>277970</v>
      </c>
      <c r="G6" s="584">
        <v>466894</v>
      </c>
      <c r="H6" s="584">
        <v>752368</v>
      </c>
      <c r="I6" s="584">
        <v>952857</v>
      </c>
      <c r="J6" s="584">
        <v>1101601</v>
      </c>
      <c r="K6" s="584">
        <v>1376149</v>
      </c>
      <c r="L6" s="584">
        <v>1701085</v>
      </c>
      <c r="M6" s="584">
        <v>1648434</v>
      </c>
      <c r="N6" s="584">
        <v>2769947</v>
      </c>
      <c r="O6" s="987">
        <v>3016780</v>
      </c>
      <c r="P6" s="987">
        <v>4065807</v>
      </c>
      <c r="Q6" s="987">
        <v>4209047.8</v>
      </c>
      <c r="R6" s="584" t="s">
        <v>8</v>
      </c>
    </row>
    <row r="7" spans="1:20" ht="18" customHeight="1">
      <c r="A7" s="284" t="s">
        <v>12</v>
      </c>
      <c r="B7" s="986" t="s">
        <v>2135</v>
      </c>
      <c r="C7" s="990">
        <v>1981.5744365</v>
      </c>
      <c r="D7" s="990">
        <v>2263.2609899999998</v>
      </c>
      <c r="E7" s="990">
        <v>2723.60189425</v>
      </c>
      <c r="F7" s="990">
        <v>2893.8817117499993</v>
      </c>
      <c r="G7" s="584">
        <v>3065.60055096</v>
      </c>
      <c r="H7" s="584">
        <v>3521.1469641299991</v>
      </c>
      <c r="I7" s="584">
        <v>4232.8388580499995</v>
      </c>
      <c r="J7" s="584">
        <v>4667.86748386</v>
      </c>
      <c r="K7" s="584">
        <v>5738.3681289899996</v>
      </c>
      <c r="L7" s="584">
        <v>6995.8002708099975</v>
      </c>
      <c r="M7" s="584">
        <v>6505.4473717799992</v>
      </c>
      <c r="N7" s="987">
        <v>7458.5669374899999</v>
      </c>
      <c r="O7" s="987">
        <v>7904.0937162146402</v>
      </c>
      <c r="P7" s="987">
        <v>9409.7863778173796</v>
      </c>
      <c r="Q7" s="987">
        <v>9873.4</v>
      </c>
      <c r="R7" s="987">
        <v>11002.3</v>
      </c>
    </row>
    <row r="8" spans="1:20" ht="18" customHeight="1">
      <c r="A8" s="284" t="s">
        <v>11</v>
      </c>
      <c r="B8" s="986" t="s">
        <v>2136</v>
      </c>
      <c r="C8" s="584" t="s">
        <v>8</v>
      </c>
      <c r="D8" s="584" t="s">
        <v>8</v>
      </c>
      <c r="E8" s="584" t="s">
        <v>8</v>
      </c>
      <c r="F8" s="584">
        <v>772000</v>
      </c>
      <c r="G8" s="584">
        <v>1036000</v>
      </c>
      <c r="H8" s="584">
        <v>1099000</v>
      </c>
      <c r="I8" s="584">
        <v>1302000</v>
      </c>
      <c r="J8" s="584">
        <v>1520000</v>
      </c>
      <c r="K8" s="584">
        <v>1754000</v>
      </c>
      <c r="L8" s="584">
        <v>1753000</v>
      </c>
      <c r="M8" s="584">
        <v>1847000</v>
      </c>
      <c r="N8" s="987">
        <v>2171200</v>
      </c>
      <c r="O8" s="987">
        <v>2322800</v>
      </c>
      <c r="P8" s="987">
        <v>2502900</v>
      </c>
      <c r="Q8" s="987">
        <v>2755300</v>
      </c>
      <c r="R8" s="987">
        <v>3372400</v>
      </c>
    </row>
    <row r="9" spans="1:20" ht="18" customHeight="1">
      <c r="A9" s="284" t="s">
        <v>10</v>
      </c>
      <c r="B9" s="986" t="s">
        <v>2137</v>
      </c>
      <c r="C9" s="584" t="s">
        <v>8</v>
      </c>
      <c r="D9" s="584">
        <v>29200</v>
      </c>
      <c r="E9" s="584">
        <v>41100</v>
      </c>
      <c r="F9" s="584">
        <v>49400</v>
      </c>
      <c r="G9" s="584">
        <v>59536</v>
      </c>
      <c r="H9" s="584">
        <v>82537.3</v>
      </c>
      <c r="I9" s="584">
        <v>95626</v>
      </c>
      <c r="J9" s="584">
        <v>99419</v>
      </c>
      <c r="K9" s="584">
        <v>110402</v>
      </c>
      <c r="L9" s="584">
        <v>193499</v>
      </c>
      <c r="M9" s="584">
        <v>213053</v>
      </c>
      <c r="N9" s="584">
        <v>222643</v>
      </c>
      <c r="O9" s="584">
        <v>250687</v>
      </c>
      <c r="P9" s="584">
        <v>378273</v>
      </c>
      <c r="Q9" s="584">
        <v>549010</v>
      </c>
      <c r="R9" s="584">
        <v>613844.41</v>
      </c>
    </row>
    <row r="10" spans="1:20" ht="18" customHeight="1">
      <c r="A10" s="284" t="s">
        <v>9</v>
      </c>
      <c r="B10" s="986" t="s">
        <v>2138</v>
      </c>
      <c r="C10" s="584">
        <v>23495.3</v>
      </c>
      <c r="D10" s="584">
        <v>25800.400000000001</v>
      </c>
      <c r="E10" s="584">
        <v>28164.1</v>
      </c>
      <c r="F10" s="584">
        <v>31173.4</v>
      </c>
      <c r="G10" s="584">
        <v>35195.599999999999</v>
      </c>
      <c r="H10" s="584">
        <v>37491.1</v>
      </c>
      <c r="I10" s="584">
        <v>41785</v>
      </c>
      <c r="J10" s="584">
        <v>44279.9</v>
      </c>
      <c r="K10" s="584">
        <v>47801.8</v>
      </c>
      <c r="L10" s="584">
        <v>61430.5</v>
      </c>
      <c r="M10" s="584">
        <v>67666.600000000006</v>
      </c>
      <c r="N10" s="584">
        <v>67636.5</v>
      </c>
      <c r="O10" s="584">
        <v>71209.8</v>
      </c>
      <c r="P10" s="584">
        <v>81971.399999999994</v>
      </c>
      <c r="Q10" s="584">
        <v>87477.8</v>
      </c>
      <c r="R10" s="584">
        <v>89684.41</v>
      </c>
    </row>
    <row r="11" spans="1:20" ht="18" customHeight="1">
      <c r="A11" s="284" t="s">
        <v>7</v>
      </c>
      <c r="B11" s="986" t="s">
        <v>2139</v>
      </c>
      <c r="C11" s="584">
        <v>7762.61</v>
      </c>
      <c r="D11" s="584">
        <v>10338.83</v>
      </c>
      <c r="E11" s="584">
        <v>13465.01</v>
      </c>
      <c r="F11" s="584">
        <v>15209.36</v>
      </c>
      <c r="G11" s="584">
        <v>18277.080000000002</v>
      </c>
      <c r="H11" s="584">
        <v>20788</v>
      </c>
      <c r="I11" s="584">
        <v>25706.45</v>
      </c>
      <c r="J11" s="584">
        <v>31781</v>
      </c>
      <c r="K11" s="584">
        <v>37031.94</v>
      </c>
      <c r="L11" s="584">
        <v>43505.3</v>
      </c>
      <c r="M11" s="584">
        <v>59134</v>
      </c>
      <c r="N11" s="584">
        <v>70775</v>
      </c>
      <c r="O11" s="584">
        <v>83515</v>
      </c>
      <c r="P11" s="584">
        <v>95246</v>
      </c>
      <c r="Q11" s="584">
        <v>117570</v>
      </c>
      <c r="R11" s="584">
        <v>117102</v>
      </c>
    </row>
    <row r="12" spans="1:20" ht="18" customHeight="1">
      <c r="A12" s="284" t="s">
        <v>6</v>
      </c>
      <c r="B12" s="986" t="s">
        <v>2140</v>
      </c>
      <c r="C12" s="584">
        <v>7624.7000000000007</v>
      </c>
      <c r="D12" s="584">
        <v>8674.7000000000007</v>
      </c>
      <c r="E12" s="584">
        <v>9502.9911623600001</v>
      </c>
      <c r="F12" s="584">
        <v>10448.299999999999</v>
      </c>
      <c r="G12" s="584">
        <v>10786.1</v>
      </c>
      <c r="H12" s="584">
        <v>11541.6</v>
      </c>
      <c r="I12" s="584">
        <v>12603</v>
      </c>
      <c r="J12" s="584">
        <v>13989</v>
      </c>
      <c r="K12" s="584">
        <v>17994.030999999999</v>
      </c>
      <c r="L12" s="584">
        <v>19411.027999999998</v>
      </c>
      <c r="M12" s="584">
        <v>22410.98</v>
      </c>
      <c r="N12" s="987">
        <v>27922.474149000001</v>
      </c>
      <c r="O12" s="987">
        <v>32145.119999999999</v>
      </c>
      <c r="P12" s="987">
        <v>38707.898000000001</v>
      </c>
      <c r="Q12" s="987">
        <v>48108</v>
      </c>
      <c r="R12" s="987">
        <v>50471</v>
      </c>
    </row>
    <row r="13" spans="1:20" ht="18" customHeight="1">
      <c r="A13" s="284" t="s">
        <v>5</v>
      </c>
      <c r="B13" s="986" t="s">
        <v>2141</v>
      </c>
      <c r="C13" s="584" t="s">
        <v>8</v>
      </c>
      <c r="D13" s="584">
        <v>1300</v>
      </c>
      <c r="E13" s="584">
        <v>1550</v>
      </c>
      <c r="F13" s="584">
        <v>1575</v>
      </c>
      <c r="G13" s="584">
        <v>1612</v>
      </c>
      <c r="H13" s="584">
        <v>1560</v>
      </c>
      <c r="I13" s="584">
        <v>1900</v>
      </c>
      <c r="J13" s="584">
        <v>2179</v>
      </c>
      <c r="K13" s="584">
        <v>2280.6</v>
      </c>
      <c r="L13" s="584">
        <v>3066.5984397299999</v>
      </c>
      <c r="M13" s="584">
        <v>3352.4470214600001</v>
      </c>
      <c r="N13" s="987">
        <v>3555.99</v>
      </c>
      <c r="O13" s="987">
        <v>4035.6205260000002</v>
      </c>
      <c r="P13" s="987">
        <v>4427.4181283999997</v>
      </c>
      <c r="Q13" s="987">
        <v>4980.1094814500002</v>
      </c>
      <c r="R13" s="987">
        <v>5346.13</v>
      </c>
    </row>
    <row r="14" spans="1:20" ht="18" customHeight="1">
      <c r="A14" s="284" t="s">
        <v>4</v>
      </c>
      <c r="B14" s="986" t="s">
        <v>2142</v>
      </c>
      <c r="C14" s="584" t="s">
        <v>8</v>
      </c>
      <c r="D14" s="584" t="s">
        <v>8</v>
      </c>
      <c r="E14" s="584" t="s">
        <v>8</v>
      </c>
      <c r="F14" s="584" t="s">
        <v>8</v>
      </c>
      <c r="G14" s="584" t="s">
        <v>8</v>
      </c>
      <c r="H14" s="584" t="s">
        <v>8</v>
      </c>
      <c r="I14" s="987">
        <v>522354</v>
      </c>
      <c r="J14" s="987">
        <v>572115</v>
      </c>
      <c r="K14" s="987">
        <v>642495</v>
      </c>
      <c r="L14" s="987">
        <v>751431</v>
      </c>
      <c r="M14" s="987">
        <v>841044</v>
      </c>
      <c r="N14" s="987">
        <v>945391</v>
      </c>
      <c r="O14" s="987">
        <v>1072110</v>
      </c>
      <c r="P14" s="987">
        <v>1138742</v>
      </c>
      <c r="Q14" s="987">
        <v>1259479</v>
      </c>
      <c r="R14" s="987">
        <v>1373374</v>
      </c>
    </row>
    <row r="15" spans="1:20" ht="18" customHeight="1">
      <c r="A15" s="284" t="s">
        <v>3</v>
      </c>
      <c r="B15" s="986" t="s">
        <v>2143</v>
      </c>
      <c r="C15" s="584" t="s">
        <v>8</v>
      </c>
      <c r="D15" s="584">
        <v>2000</v>
      </c>
      <c r="E15" s="584">
        <v>3000</v>
      </c>
      <c r="F15" s="584">
        <v>4000</v>
      </c>
      <c r="G15" s="584">
        <v>4247</v>
      </c>
      <c r="H15" s="584">
        <v>4415</v>
      </c>
      <c r="I15" s="584">
        <v>4670</v>
      </c>
      <c r="J15" s="584">
        <v>4845</v>
      </c>
      <c r="K15" s="584">
        <v>5531</v>
      </c>
      <c r="L15" s="584">
        <v>7554</v>
      </c>
      <c r="M15" s="584">
        <v>8389</v>
      </c>
      <c r="N15" s="987">
        <v>8611</v>
      </c>
      <c r="O15" s="987">
        <v>8331</v>
      </c>
      <c r="P15" s="987">
        <v>10309</v>
      </c>
      <c r="Q15" s="987">
        <v>11550</v>
      </c>
      <c r="R15" s="987">
        <v>12735</v>
      </c>
    </row>
    <row r="16" spans="1:20" ht="18" customHeight="1">
      <c r="A16" s="284" t="s">
        <v>79</v>
      </c>
      <c r="B16" s="986" t="s">
        <v>2144</v>
      </c>
      <c r="C16" s="584">
        <v>904800</v>
      </c>
      <c r="D16" s="584">
        <v>986532.00000000012</v>
      </c>
      <c r="E16" s="584">
        <v>1118167.0000000002</v>
      </c>
      <c r="F16" s="584">
        <v>1488638.0000000002</v>
      </c>
      <c r="G16" s="584">
        <v>1791286</v>
      </c>
      <c r="H16" s="584">
        <v>2101551.9999999995</v>
      </c>
      <c r="I16" s="584">
        <v>2529855</v>
      </c>
      <c r="J16" s="584">
        <v>3138007.0000000005</v>
      </c>
      <c r="K16" s="584">
        <v>3406184</v>
      </c>
      <c r="L16" s="584">
        <v>4854678</v>
      </c>
      <c r="M16" s="584">
        <v>5700501.9999999991</v>
      </c>
      <c r="N16" s="987">
        <v>6690400</v>
      </c>
      <c r="O16" s="987">
        <v>7943828.1246673502</v>
      </c>
      <c r="P16" s="987">
        <v>9422086.5277614407</v>
      </c>
      <c r="Q16" s="987">
        <v>10150955.334391201</v>
      </c>
      <c r="R16" s="987">
        <v>13503552.733000003</v>
      </c>
    </row>
    <row r="17" spans="1:18" ht="18" customHeight="1">
      <c r="A17" s="284" t="s">
        <v>2</v>
      </c>
      <c r="B17" s="986" t="s">
        <v>2145</v>
      </c>
      <c r="C17" s="584" t="s">
        <v>8</v>
      </c>
      <c r="D17" s="584">
        <v>2551000</v>
      </c>
      <c r="E17" s="584">
        <v>3161400</v>
      </c>
      <c r="F17" s="584">
        <v>3996000</v>
      </c>
      <c r="G17" s="584">
        <v>4641000</v>
      </c>
      <c r="H17" s="584">
        <v>6082000</v>
      </c>
      <c r="I17" s="584">
        <v>7450000</v>
      </c>
      <c r="J17" s="584">
        <v>8992000</v>
      </c>
      <c r="K17" s="584">
        <v>11131900</v>
      </c>
      <c r="L17" s="584">
        <v>11558000</v>
      </c>
      <c r="M17" s="584">
        <v>15073200</v>
      </c>
      <c r="N17" s="987">
        <v>18002900</v>
      </c>
      <c r="O17" s="987">
        <v>18147390.9995008</v>
      </c>
      <c r="P17" s="987">
        <v>25501443.82</v>
      </c>
      <c r="Q17" s="987">
        <v>31339403</v>
      </c>
      <c r="R17" s="987">
        <v>52767801.238775209</v>
      </c>
    </row>
    <row r="18" spans="1:18" ht="18" customHeight="1">
      <c r="A18" s="284" t="s">
        <v>1</v>
      </c>
      <c r="B18" s="986" t="s">
        <v>2146</v>
      </c>
      <c r="C18" s="584" t="s">
        <v>8</v>
      </c>
      <c r="D18" s="584" t="s">
        <v>8</v>
      </c>
      <c r="E18" s="584" t="s">
        <v>8</v>
      </c>
      <c r="F18" s="584" t="s">
        <v>8</v>
      </c>
      <c r="G18" s="584">
        <v>2193</v>
      </c>
      <c r="H18" s="584">
        <v>1303</v>
      </c>
      <c r="I18" s="584">
        <v>573</v>
      </c>
      <c r="J18" s="584">
        <v>305</v>
      </c>
      <c r="K18" s="584">
        <v>241</v>
      </c>
      <c r="L18" s="584">
        <v>1024</v>
      </c>
      <c r="M18" s="584">
        <v>1780</v>
      </c>
      <c r="N18" s="584">
        <v>2749</v>
      </c>
      <c r="O18" s="584">
        <v>3076.02370604</v>
      </c>
      <c r="P18" s="584">
        <v>3519.6948821500005</v>
      </c>
      <c r="Q18" s="584">
        <v>3564.8625431299997</v>
      </c>
      <c r="R18" s="584">
        <v>3576</v>
      </c>
    </row>
    <row r="20" spans="1:18" ht="15" customHeight="1">
      <c r="A20" s="920" t="s">
        <v>2111</v>
      </c>
    </row>
  </sheetData>
  <mergeCells count="1">
    <mergeCell ref="C2:R2"/>
  </mergeCells>
  <hyperlinks>
    <hyperlink ref="T5" location="'Content Page'!A1" display="Back to Content Page"/>
  </hyperlinks>
  <pageMargins left="0.7" right="0.7" top="0.75" bottom="0.75" header="0.3" footer="0.3"/>
  <pageSetup orientation="portrait" r:id="rId1"/>
</worksheet>
</file>

<file path=xl/worksheets/sheet2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0"/>
  <sheetViews>
    <sheetView topLeftCell="B1" zoomScale="89" zoomScaleNormal="89" workbookViewId="0">
      <selection activeCell="A9" sqref="A9"/>
    </sheetView>
  </sheetViews>
  <sheetFormatPr defaultColWidth="9.1796875" defaultRowHeight="15" customHeight="1"/>
  <cols>
    <col min="1" max="1" width="25.81640625" style="287" customWidth="1"/>
    <col min="2" max="2" width="22.81640625" style="287" customWidth="1"/>
    <col min="3" max="3" width="10" style="287" bestFit="1" customWidth="1"/>
    <col min="4" max="14" width="11.1796875" style="287" bestFit="1" customWidth="1"/>
    <col min="15" max="17" width="11.1796875" style="287" customWidth="1"/>
    <col min="18" max="18" width="11.1796875" style="287" bestFit="1" customWidth="1"/>
    <col min="19" max="16384" width="9.1796875" style="287"/>
  </cols>
  <sheetData>
    <row r="1" spans="1:20" s="140" customFormat="1" ht="15" customHeight="1">
      <c r="A1" s="140" t="s">
        <v>2153</v>
      </c>
    </row>
    <row r="2" spans="1:20" ht="15" customHeight="1">
      <c r="A2" s="879"/>
      <c r="B2" s="880"/>
      <c r="C2" s="1085" t="s">
        <v>2130</v>
      </c>
      <c r="D2" s="1085"/>
      <c r="E2" s="1085"/>
      <c r="F2" s="1085"/>
      <c r="G2" s="1085"/>
      <c r="H2" s="1085"/>
      <c r="I2" s="1085"/>
      <c r="J2" s="1085"/>
      <c r="K2" s="1085"/>
      <c r="L2" s="1085"/>
      <c r="M2" s="1085"/>
      <c r="N2" s="1085"/>
      <c r="O2" s="1085"/>
      <c r="P2" s="1085"/>
      <c r="Q2" s="1085"/>
      <c r="R2" s="1085"/>
    </row>
    <row r="3" spans="1:20" s="140" customFormat="1" ht="18.75" customHeight="1">
      <c r="A3" s="879" t="s">
        <v>16</v>
      </c>
      <c r="B3" s="985" t="s">
        <v>2131</v>
      </c>
      <c r="C3" s="4">
        <v>2000</v>
      </c>
      <c r="D3" s="4">
        <v>2001</v>
      </c>
      <c r="E3" s="4">
        <v>2002</v>
      </c>
      <c r="F3" s="4">
        <v>2003</v>
      </c>
      <c r="G3" s="4">
        <v>2004</v>
      </c>
      <c r="H3" s="4">
        <v>2005</v>
      </c>
      <c r="I3" s="4">
        <v>2006</v>
      </c>
      <c r="J3" s="4">
        <v>2007</v>
      </c>
      <c r="K3" s="4">
        <v>2008</v>
      </c>
      <c r="L3" s="4">
        <v>2009</v>
      </c>
      <c r="M3" s="4">
        <v>2010</v>
      </c>
      <c r="N3" s="4">
        <v>2011</v>
      </c>
      <c r="O3" s="4">
        <v>2012</v>
      </c>
      <c r="P3" s="4">
        <v>2013</v>
      </c>
      <c r="Q3" s="4">
        <v>2014</v>
      </c>
      <c r="R3" s="4">
        <v>2015</v>
      </c>
    </row>
    <row r="4" spans="1:20" ht="18" customHeight="1">
      <c r="A4" s="284" t="s">
        <v>15</v>
      </c>
      <c r="B4" s="986" t="s">
        <v>2132</v>
      </c>
      <c r="C4" s="990">
        <v>5600</v>
      </c>
      <c r="D4" s="990">
        <v>12500</v>
      </c>
      <c r="E4" s="990">
        <v>34200</v>
      </c>
      <c r="F4" s="990">
        <v>76700</v>
      </c>
      <c r="G4" s="990">
        <v>73349.652672826473</v>
      </c>
      <c r="H4" s="990">
        <v>134720.64512921072</v>
      </c>
      <c r="I4" s="990">
        <v>436000</v>
      </c>
      <c r="J4" s="990">
        <v>668100</v>
      </c>
      <c r="K4" s="990">
        <v>1469900</v>
      </c>
      <c r="L4" s="990">
        <v>743300</v>
      </c>
      <c r="M4" s="990">
        <v>733300</v>
      </c>
      <c r="N4" s="992">
        <v>845400</v>
      </c>
      <c r="O4" s="992">
        <v>1144800</v>
      </c>
      <c r="P4" s="992">
        <v>1379100.2667644999</v>
      </c>
      <c r="Q4" s="992">
        <v>1554800</v>
      </c>
      <c r="R4" s="992">
        <v>813100</v>
      </c>
      <c r="T4" s="945" t="s">
        <v>13</v>
      </c>
    </row>
    <row r="5" spans="1:20" ht="18" customHeight="1">
      <c r="A5" s="284" t="s">
        <v>14</v>
      </c>
      <c r="B5" s="986" t="s">
        <v>2133</v>
      </c>
      <c r="C5" s="990">
        <v>3451.02</v>
      </c>
      <c r="D5" s="990">
        <v>3134.6</v>
      </c>
      <c r="E5" s="990">
        <v>3698.2</v>
      </c>
      <c r="F5" s="990">
        <v>4200.2</v>
      </c>
      <c r="G5" s="990">
        <v>4256.3599999999997</v>
      </c>
      <c r="H5" s="990">
        <v>3910.08</v>
      </c>
      <c r="I5" s="990">
        <v>3783.47</v>
      </c>
      <c r="J5" s="990">
        <v>4055.04</v>
      </c>
      <c r="K5" s="990">
        <v>6547.82</v>
      </c>
      <c r="L5" s="990">
        <v>11458.37</v>
      </c>
      <c r="M5" s="990">
        <v>13005.72</v>
      </c>
      <c r="N5" s="992">
        <v>11371.7</v>
      </c>
      <c r="O5" s="992">
        <v>9955.67</v>
      </c>
      <c r="P5" s="992">
        <v>8279.64</v>
      </c>
      <c r="Q5" s="992">
        <v>8909</v>
      </c>
      <c r="R5" s="992">
        <v>13072</v>
      </c>
    </row>
    <row r="6" spans="1:20" ht="18" customHeight="1">
      <c r="A6" s="284" t="s">
        <v>268</v>
      </c>
      <c r="B6" s="986" t="s">
        <v>2134</v>
      </c>
      <c r="C6" s="990" t="s">
        <v>8</v>
      </c>
      <c r="D6" s="990">
        <v>22800</v>
      </c>
      <c r="E6" s="990">
        <v>54736</v>
      </c>
      <c r="F6" s="990">
        <v>178474</v>
      </c>
      <c r="G6" s="990">
        <v>98922</v>
      </c>
      <c r="H6" s="990">
        <v>429757</v>
      </c>
      <c r="I6" s="990">
        <v>298076</v>
      </c>
      <c r="J6" s="990">
        <v>477424</v>
      </c>
      <c r="K6" s="990">
        <v>758460</v>
      </c>
      <c r="L6" s="990">
        <v>1388199</v>
      </c>
      <c r="M6" s="990">
        <v>1229191</v>
      </c>
      <c r="N6" s="990">
        <v>1375570</v>
      </c>
      <c r="O6" s="992">
        <v>1924108</v>
      </c>
      <c r="P6" s="992">
        <v>1394396.6</v>
      </c>
      <c r="Q6" s="992">
        <v>1899120.3</v>
      </c>
      <c r="R6" s="990" t="s">
        <v>8</v>
      </c>
    </row>
    <row r="7" spans="1:20" ht="18" customHeight="1">
      <c r="A7" s="284" t="s">
        <v>12</v>
      </c>
      <c r="B7" s="986" t="s">
        <v>2135</v>
      </c>
      <c r="C7" s="990">
        <v>214.59022998700715</v>
      </c>
      <c r="D7" s="990">
        <v>326.02307783506012</v>
      </c>
      <c r="E7" s="990">
        <v>401.18851928971708</v>
      </c>
      <c r="F7" s="990">
        <v>377.14626959991097</v>
      </c>
      <c r="G7" s="990">
        <v>322.06096530384832</v>
      </c>
      <c r="H7" s="990">
        <v>427.95434600264127</v>
      </c>
      <c r="I7" s="990">
        <v>509.12326715035994</v>
      </c>
      <c r="J7" s="990">
        <v>752.17810255596817</v>
      </c>
      <c r="K7" s="990">
        <v>847.5173321095408</v>
      </c>
      <c r="L7" s="990">
        <v>1342.6626807023717</v>
      </c>
      <c r="M7" s="990">
        <v>948.10276454939947</v>
      </c>
      <c r="N7" s="992">
        <v>1060.48564079878</v>
      </c>
      <c r="O7" s="992">
        <v>890.36753850271998</v>
      </c>
      <c r="P7" s="992">
        <v>1059.14467984008</v>
      </c>
      <c r="Q7" s="992">
        <v>871.3</v>
      </c>
      <c r="R7" s="990">
        <v>1401.5</v>
      </c>
    </row>
    <row r="8" spans="1:20" ht="18" customHeight="1">
      <c r="A8" s="284" t="s">
        <v>11</v>
      </c>
      <c r="B8" s="986" t="s">
        <v>2136</v>
      </c>
      <c r="C8" s="990" t="s">
        <v>8</v>
      </c>
      <c r="D8" s="990" t="s">
        <v>8</v>
      </c>
      <c r="E8" s="990" t="s">
        <v>8</v>
      </c>
      <c r="F8" s="990">
        <v>531000</v>
      </c>
      <c r="G8" s="990">
        <v>1018000</v>
      </c>
      <c r="H8" s="990">
        <v>995000</v>
      </c>
      <c r="I8" s="990">
        <v>1213000</v>
      </c>
      <c r="J8" s="990">
        <v>1050000</v>
      </c>
      <c r="K8" s="990">
        <v>1384000</v>
      </c>
      <c r="L8" s="990">
        <v>813000</v>
      </c>
      <c r="M8" s="990">
        <v>915000</v>
      </c>
      <c r="N8" s="992">
        <v>841800</v>
      </c>
      <c r="O8" s="992">
        <v>595200</v>
      </c>
      <c r="P8" s="992">
        <v>730500</v>
      </c>
      <c r="Q8" s="992">
        <v>1015900</v>
      </c>
      <c r="R8" s="990">
        <v>1000500</v>
      </c>
    </row>
    <row r="9" spans="1:20" ht="18" customHeight="1">
      <c r="A9" s="284" t="s">
        <v>10</v>
      </c>
      <c r="B9" s="986" t="s">
        <v>2137</v>
      </c>
      <c r="C9" s="990" t="s">
        <v>8</v>
      </c>
      <c r="D9" s="990">
        <v>10600</v>
      </c>
      <c r="E9" s="990">
        <v>10800</v>
      </c>
      <c r="F9" s="990">
        <v>11800</v>
      </c>
      <c r="G9" s="990">
        <v>20999</v>
      </c>
      <c r="H9" s="990">
        <v>23447.61</v>
      </c>
      <c r="I9" s="990">
        <v>32734</v>
      </c>
      <c r="J9" s="990">
        <v>53101</v>
      </c>
      <c r="K9" s="990">
        <v>62545</v>
      </c>
      <c r="L9" s="990">
        <v>57857</v>
      </c>
      <c r="M9" s="990">
        <v>62528.5</v>
      </c>
      <c r="N9" s="990">
        <v>85052</v>
      </c>
      <c r="O9" s="990">
        <v>77419</v>
      </c>
      <c r="P9" s="990">
        <v>100806</v>
      </c>
      <c r="Q9" s="990">
        <v>99788</v>
      </c>
      <c r="R9" s="990">
        <v>189164.32</v>
      </c>
    </row>
    <row r="10" spans="1:20" ht="18" customHeight="1">
      <c r="A10" s="284" t="s">
        <v>9</v>
      </c>
      <c r="B10" s="986" t="s">
        <v>2138</v>
      </c>
      <c r="C10" s="990">
        <v>3975</v>
      </c>
      <c r="D10" s="990">
        <v>5273.7</v>
      </c>
      <c r="E10" s="990">
        <v>5221.7</v>
      </c>
      <c r="F10" s="990">
        <v>7324.4</v>
      </c>
      <c r="G10" s="990">
        <v>7375.2</v>
      </c>
      <c r="H10" s="990">
        <v>6314.4</v>
      </c>
      <c r="I10" s="990">
        <v>7080.6</v>
      </c>
      <c r="J10" s="990">
        <v>6820</v>
      </c>
      <c r="K10" s="990">
        <v>8526.5</v>
      </c>
      <c r="L10" s="990">
        <v>7002.8</v>
      </c>
      <c r="M10" s="990">
        <v>10468.9</v>
      </c>
      <c r="N10" s="990">
        <v>11967.8</v>
      </c>
      <c r="O10" s="990">
        <v>13036.9</v>
      </c>
      <c r="P10" s="990">
        <v>15441.9</v>
      </c>
      <c r="Q10" s="990">
        <v>12827.9</v>
      </c>
      <c r="R10" s="990">
        <v>5889.93</v>
      </c>
    </row>
    <row r="11" spans="1:20" ht="18" customHeight="1">
      <c r="A11" s="284" t="s">
        <v>7</v>
      </c>
      <c r="B11" s="986" t="s">
        <v>2139</v>
      </c>
      <c r="C11" s="990">
        <v>47.96</v>
      </c>
      <c r="D11" s="990">
        <v>67.44</v>
      </c>
      <c r="E11" s="990">
        <v>59.93</v>
      </c>
      <c r="F11" s="990">
        <v>46.35</v>
      </c>
      <c r="G11" s="990">
        <v>57.77</v>
      </c>
      <c r="H11" s="990">
        <v>67</v>
      </c>
      <c r="I11" s="990">
        <v>103.94</v>
      </c>
      <c r="J11" s="990">
        <v>201.9</v>
      </c>
      <c r="K11" s="990">
        <v>244.5</v>
      </c>
      <c r="L11" s="990">
        <v>287.73500000000001</v>
      </c>
      <c r="M11" s="990">
        <v>222.7</v>
      </c>
      <c r="N11" s="992">
        <v>213.7</v>
      </c>
      <c r="O11" s="992">
        <v>289.48200000000003</v>
      </c>
      <c r="P11" s="992">
        <v>408.74599999999998</v>
      </c>
      <c r="Q11" s="992">
        <v>257.89999999999998</v>
      </c>
      <c r="R11" s="990">
        <v>400.3</v>
      </c>
    </row>
    <row r="12" spans="1:20" ht="18" customHeight="1">
      <c r="A12" s="284" t="s">
        <v>6</v>
      </c>
      <c r="B12" s="986" t="s">
        <v>2140</v>
      </c>
      <c r="C12" s="990">
        <v>1083.5999999999999</v>
      </c>
      <c r="D12" s="990">
        <v>1627.7</v>
      </c>
      <c r="E12" s="990">
        <v>1895.7</v>
      </c>
      <c r="F12" s="990">
        <v>1796.9</v>
      </c>
      <c r="G12" s="990">
        <v>1984.5</v>
      </c>
      <c r="H12" s="990">
        <v>1650.9</v>
      </c>
      <c r="I12" s="990">
        <v>2676.3</v>
      </c>
      <c r="J12" s="990">
        <v>3838.3</v>
      </c>
      <c r="K12" s="990">
        <v>2646.6570000000002</v>
      </c>
      <c r="L12" s="990">
        <v>4147.5510000000004</v>
      </c>
      <c r="M12" s="990">
        <v>4143.0789999999997</v>
      </c>
      <c r="N12" s="992">
        <v>7440.7945870000003</v>
      </c>
      <c r="O12" s="992">
        <v>7417.759</v>
      </c>
      <c r="P12" s="992">
        <v>8839.4270000000015</v>
      </c>
      <c r="Q12" s="992">
        <v>9578</v>
      </c>
      <c r="R12" s="990">
        <v>10489</v>
      </c>
    </row>
    <row r="13" spans="1:20" ht="18" customHeight="1">
      <c r="A13" s="284" t="s">
        <v>5</v>
      </c>
      <c r="B13" s="986" t="s">
        <v>2141</v>
      </c>
      <c r="C13" s="990" t="s">
        <v>8</v>
      </c>
      <c r="D13" s="990">
        <v>100</v>
      </c>
      <c r="E13" s="990">
        <v>125</v>
      </c>
      <c r="F13" s="990">
        <v>150</v>
      </c>
      <c r="G13" s="990">
        <v>177</v>
      </c>
      <c r="H13" s="990">
        <v>254</v>
      </c>
      <c r="I13" s="990">
        <v>404</v>
      </c>
      <c r="J13" s="990">
        <v>374</v>
      </c>
      <c r="K13" s="990">
        <v>240.24</v>
      </c>
      <c r="L13" s="990">
        <v>335.23</v>
      </c>
      <c r="M13" s="990">
        <v>470.49</v>
      </c>
      <c r="N13" s="992">
        <v>852.46</v>
      </c>
      <c r="O13" s="992">
        <v>664.8</v>
      </c>
      <c r="P13" s="992">
        <v>682.15</v>
      </c>
      <c r="Q13" s="992">
        <v>691.71</v>
      </c>
      <c r="R13" s="990">
        <v>806.34</v>
      </c>
    </row>
    <row r="14" spans="1:20" ht="18" customHeight="1">
      <c r="A14" s="284" t="s">
        <v>4</v>
      </c>
      <c r="B14" s="986" t="s">
        <v>2142</v>
      </c>
      <c r="C14" s="990" t="s">
        <v>8</v>
      </c>
      <c r="D14" s="990" t="s">
        <v>8</v>
      </c>
      <c r="E14" s="990" t="s">
        <v>8</v>
      </c>
      <c r="F14" s="990" t="s">
        <v>8</v>
      </c>
      <c r="G14" s="990" t="s">
        <v>8</v>
      </c>
      <c r="H14" s="990" t="s">
        <v>8</v>
      </c>
      <c r="I14" s="992">
        <v>44487</v>
      </c>
      <c r="J14" s="992">
        <v>56847</v>
      </c>
      <c r="K14" s="992">
        <v>74481</v>
      </c>
      <c r="L14" s="992">
        <v>89464</v>
      </c>
      <c r="M14" s="992">
        <v>82319</v>
      </c>
      <c r="N14" s="992">
        <v>80923</v>
      </c>
      <c r="O14" s="992">
        <v>93986</v>
      </c>
      <c r="P14" s="992">
        <v>102572</v>
      </c>
      <c r="Q14" s="992">
        <v>113075</v>
      </c>
      <c r="R14" s="990">
        <v>129498</v>
      </c>
    </row>
    <row r="15" spans="1:20" ht="18" customHeight="1">
      <c r="A15" s="284" t="s">
        <v>3</v>
      </c>
      <c r="B15" s="986" t="s">
        <v>2143</v>
      </c>
      <c r="C15" s="990" t="s">
        <v>8</v>
      </c>
      <c r="D15" s="990">
        <v>1000</v>
      </c>
      <c r="E15" s="990">
        <v>1000</v>
      </c>
      <c r="F15" s="990">
        <v>1000</v>
      </c>
      <c r="G15" s="990">
        <v>1275</v>
      </c>
      <c r="H15" s="990">
        <v>1259</v>
      </c>
      <c r="I15" s="990">
        <v>1410</v>
      </c>
      <c r="J15" s="990">
        <v>1437</v>
      </c>
      <c r="K15" s="990">
        <v>1950</v>
      </c>
      <c r="L15" s="990">
        <v>2472</v>
      </c>
      <c r="M15" s="990">
        <v>2470</v>
      </c>
      <c r="N15" s="992">
        <v>2119</v>
      </c>
      <c r="O15" s="992">
        <v>2822</v>
      </c>
      <c r="P15" s="992">
        <v>2927</v>
      </c>
      <c r="Q15" s="992">
        <v>3756</v>
      </c>
      <c r="R15" s="990">
        <v>3216</v>
      </c>
    </row>
    <row r="16" spans="1:20" ht="18" customHeight="1">
      <c r="A16" s="284" t="s">
        <v>79</v>
      </c>
      <c r="B16" s="986" t="s">
        <v>2144</v>
      </c>
      <c r="C16" s="990">
        <v>262700</v>
      </c>
      <c r="D16" s="990">
        <v>286300</v>
      </c>
      <c r="E16" s="990">
        <v>344600</v>
      </c>
      <c r="F16" s="990">
        <v>500900</v>
      </c>
      <c r="G16" s="990">
        <v>736900</v>
      </c>
      <c r="H16" s="990">
        <v>1146800</v>
      </c>
      <c r="I16" s="990">
        <v>1343400</v>
      </c>
      <c r="J16" s="990">
        <v>1337200</v>
      </c>
      <c r="K16" s="990">
        <v>1811000</v>
      </c>
      <c r="L16" s="990">
        <v>2052600</v>
      </c>
      <c r="M16" s="990">
        <v>2611300</v>
      </c>
      <c r="N16" s="992">
        <v>2749000</v>
      </c>
      <c r="O16" s="992">
        <v>3669801.4742053002</v>
      </c>
      <c r="P16" s="992">
        <v>3923686.4835817302</v>
      </c>
      <c r="Q16" s="992">
        <v>3965664.1413030499</v>
      </c>
      <c r="R16" s="990">
        <v>5909053.528721232</v>
      </c>
    </row>
    <row r="17" spans="1:18" ht="18" customHeight="1">
      <c r="A17" s="284" t="s">
        <v>2</v>
      </c>
      <c r="B17" s="986" t="s">
        <v>2145</v>
      </c>
      <c r="C17" s="990" t="s">
        <v>8</v>
      </c>
      <c r="D17" s="990">
        <v>1557000</v>
      </c>
      <c r="E17" s="990">
        <v>1924600</v>
      </c>
      <c r="F17" s="990">
        <v>2335000</v>
      </c>
      <c r="G17" s="990">
        <v>2265000</v>
      </c>
      <c r="H17" s="990">
        <v>2267000</v>
      </c>
      <c r="I17" s="990">
        <v>1601000</v>
      </c>
      <c r="J17" s="990">
        <v>1926000</v>
      </c>
      <c r="K17" s="990">
        <v>1966000</v>
      </c>
      <c r="L17" s="990">
        <v>2291000</v>
      </c>
      <c r="M17" s="990">
        <v>2512000</v>
      </c>
      <c r="N17" s="992">
        <v>4020900</v>
      </c>
      <c r="O17" s="992">
        <v>7855967.7484689998</v>
      </c>
      <c r="P17" s="992">
        <v>7868016.6600000001</v>
      </c>
      <c r="Q17" s="992">
        <v>6772066</v>
      </c>
      <c r="R17" s="990">
        <v>9006847.7800000012</v>
      </c>
    </row>
    <row r="18" spans="1:18" ht="18" customHeight="1">
      <c r="A18" s="284" t="s">
        <v>1</v>
      </c>
      <c r="B18" s="986" t="s">
        <v>2146</v>
      </c>
      <c r="C18" s="990" t="s">
        <v>8</v>
      </c>
      <c r="D18" s="990" t="s">
        <v>8</v>
      </c>
      <c r="E18" s="990" t="s">
        <v>8</v>
      </c>
      <c r="F18" s="990" t="s">
        <v>8</v>
      </c>
      <c r="G18" s="990">
        <v>318</v>
      </c>
      <c r="H18" s="990">
        <v>115</v>
      </c>
      <c r="I18" s="990">
        <v>121</v>
      </c>
      <c r="J18" s="990">
        <v>70</v>
      </c>
      <c r="K18" s="990">
        <v>14</v>
      </c>
      <c r="L18" s="990">
        <v>45</v>
      </c>
      <c r="M18" s="990">
        <v>590</v>
      </c>
      <c r="N18" s="990">
        <v>464</v>
      </c>
      <c r="O18" s="990">
        <v>500.235503410722</v>
      </c>
      <c r="P18" s="990">
        <v>466</v>
      </c>
      <c r="Q18" s="990">
        <v>346</v>
      </c>
      <c r="R18" s="990">
        <v>252</v>
      </c>
    </row>
    <row r="20" spans="1:18" ht="15" customHeight="1">
      <c r="A20" s="920" t="s">
        <v>2111</v>
      </c>
    </row>
  </sheetData>
  <mergeCells count="1">
    <mergeCell ref="C2:R2"/>
  </mergeCells>
  <hyperlinks>
    <hyperlink ref="T4" location="'Content Page'!A1" display="Back to Content Page"/>
  </hyperlinks>
  <pageMargins left="0.7" right="0.7" top="0.75" bottom="0.75" header="0.3" footer="0.3"/>
  <pageSetup orientation="portrait" r:id="rId1"/>
</worksheet>
</file>

<file path=xl/worksheets/sheet2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zoomScale="89" zoomScaleNormal="89" workbookViewId="0">
      <selection activeCell="A9" sqref="A9"/>
    </sheetView>
  </sheetViews>
  <sheetFormatPr defaultColWidth="9.1796875" defaultRowHeight="15" customHeight="1"/>
  <cols>
    <col min="1" max="1" width="34" style="289" customWidth="1"/>
    <col min="2" max="4" width="10.7265625" style="289" customWidth="1"/>
    <col min="5" max="5" width="11.1796875" style="289" bestFit="1" customWidth="1"/>
    <col min="6" max="7" width="10.7265625" style="289" customWidth="1"/>
    <col min="8" max="8" width="11.1796875" style="289" bestFit="1" customWidth="1"/>
    <col min="9" max="9" width="10.7265625" style="289" customWidth="1"/>
    <col min="10" max="13" width="11.1796875" style="289" bestFit="1" customWidth="1"/>
    <col min="14" max="16" width="11.1796875" style="289" customWidth="1"/>
    <col min="17" max="17" width="12.26953125" style="289" bestFit="1" customWidth="1"/>
    <col min="18" max="16384" width="9.1796875" style="289"/>
  </cols>
  <sheetData>
    <row r="1" spans="1:19" ht="20.25" customHeight="1">
      <c r="A1" s="140" t="s">
        <v>2154</v>
      </c>
    </row>
    <row r="2" spans="1:19" ht="15" customHeight="1">
      <c r="A2" s="879"/>
      <c r="B2" s="1085" t="s">
        <v>2130</v>
      </c>
      <c r="C2" s="1085"/>
      <c r="D2" s="1085"/>
      <c r="E2" s="1085"/>
      <c r="F2" s="1085"/>
      <c r="G2" s="1085"/>
      <c r="H2" s="1085"/>
      <c r="I2" s="1085"/>
      <c r="J2" s="1085"/>
      <c r="K2" s="1085"/>
      <c r="L2" s="1085"/>
      <c r="M2" s="1085"/>
      <c r="N2" s="1085"/>
      <c r="O2" s="1085"/>
      <c r="P2" s="1085"/>
      <c r="Q2" s="1085"/>
    </row>
    <row r="3" spans="1:19" s="295" customFormat="1" ht="15" customHeight="1">
      <c r="A3" s="879" t="s">
        <v>16</v>
      </c>
      <c r="B3" s="4">
        <v>2000</v>
      </c>
      <c r="C3" s="4">
        <v>2001</v>
      </c>
      <c r="D3" s="4">
        <v>2002</v>
      </c>
      <c r="E3" s="4">
        <v>2003</v>
      </c>
      <c r="F3" s="4">
        <v>2004</v>
      </c>
      <c r="G3" s="4">
        <v>2005</v>
      </c>
      <c r="H3" s="4">
        <v>2006</v>
      </c>
      <c r="I3" s="4">
        <v>2007</v>
      </c>
      <c r="J3" s="4">
        <v>2008</v>
      </c>
      <c r="K3" s="4">
        <v>2009</v>
      </c>
      <c r="L3" s="4">
        <v>2010</v>
      </c>
      <c r="M3" s="4">
        <v>2011</v>
      </c>
      <c r="N3" s="4">
        <v>2012</v>
      </c>
      <c r="O3" s="4">
        <v>2013</v>
      </c>
      <c r="P3" s="4">
        <v>2014</v>
      </c>
      <c r="Q3" s="4">
        <v>2015</v>
      </c>
    </row>
    <row r="4" spans="1:19" ht="18" customHeight="1">
      <c r="A4" s="284" t="s">
        <v>15</v>
      </c>
      <c r="B4" s="993">
        <v>-8900</v>
      </c>
      <c r="C4" s="993">
        <v>-12100</v>
      </c>
      <c r="D4" s="993">
        <v>-35200</v>
      </c>
      <c r="E4" s="993">
        <v>-72600</v>
      </c>
      <c r="F4" s="993">
        <v>17750.468917998485</v>
      </c>
      <c r="G4" s="993">
        <v>226167.04922019527</v>
      </c>
      <c r="H4" s="993">
        <v>396600</v>
      </c>
      <c r="I4" s="993">
        <v>215900</v>
      </c>
      <c r="J4" s="993">
        <v>-355700</v>
      </c>
      <c r="K4" s="993">
        <v>-574600.00000000023</v>
      </c>
      <c r="L4" s="993">
        <v>516000</v>
      </c>
      <c r="M4" s="993">
        <v>1002300</v>
      </c>
      <c r="N4" s="993">
        <v>724600</v>
      </c>
      <c r="O4" s="993">
        <v>32200</v>
      </c>
      <c r="P4" s="993">
        <v>-818800</v>
      </c>
      <c r="Q4" s="993">
        <v>-476600</v>
      </c>
      <c r="S4" s="994"/>
    </row>
    <row r="5" spans="1:19" ht="18" customHeight="1">
      <c r="A5" s="284" t="s">
        <v>14</v>
      </c>
      <c r="B5" s="993">
        <v>1535.58</v>
      </c>
      <c r="C5" s="993">
        <v>2563.5200000000004</v>
      </c>
      <c r="D5" s="993">
        <v>-961.96000000000095</v>
      </c>
      <c r="E5" s="993">
        <v>-1391.7799999999988</v>
      </c>
      <c r="F5" s="993">
        <v>-78.319999999999709</v>
      </c>
      <c r="G5" s="993">
        <v>573.97000000000116</v>
      </c>
      <c r="H5" s="993">
        <v>4634.760000000002</v>
      </c>
      <c r="I5" s="993">
        <v>7660.27</v>
      </c>
      <c r="J5" s="993">
        <v>3807.6100000000006</v>
      </c>
      <c r="K5" s="993">
        <v>-4695.5699999999961</v>
      </c>
      <c r="L5" s="993">
        <v>-9466.14</v>
      </c>
      <c r="M5" s="993">
        <v>-6508.0099999999984</v>
      </c>
      <c r="N5" s="993">
        <v>-181.43999999999505</v>
      </c>
      <c r="O5" s="993">
        <v>921.76000000000204</v>
      </c>
      <c r="P5" s="993">
        <v>7221</v>
      </c>
      <c r="Q5" s="993">
        <v>5340</v>
      </c>
      <c r="S5" s="92" t="s">
        <v>13</v>
      </c>
    </row>
    <row r="6" spans="1:19" ht="18" customHeight="1">
      <c r="A6" s="284" t="s">
        <v>268</v>
      </c>
      <c r="B6" s="993" t="s">
        <v>8</v>
      </c>
      <c r="C6" s="993">
        <v>1240</v>
      </c>
      <c r="D6" s="993">
        <v>22789</v>
      </c>
      <c r="E6" s="993">
        <v>-8824</v>
      </c>
      <c r="F6" s="993">
        <v>21099</v>
      </c>
      <c r="G6" s="993">
        <v>-42900</v>
      </c>
      <c r="H6" s="993">
        <v>-25333</v>
      </c>
      <c r="I6" s="993">
        <v>-21825</v>
      </c>
      <c r="J6" s="993">
        <v>-35209</v>
      </c>
      <c r="K6" s="993">
        <v>43623</v>
      </c>
      <c r="L6" s="993">
        <v>145648</v>
      </c>
      <c r="M6" s="993">
        <v>-196895</v>
      </c>
      <c r="N6" s="993">
        <v>390639</v>
      </c>
      <c r="O6" s="993">
        <v>-50354.299999999814</v>
      </c>
      <c r="P6" s="993">
        <v>-85945.199999999255</v>
      </c>
      <c r="Q6" s="993" t="s">
        <v>8</v>
      </c>
    </row>
    <row r="7" spans="1:19" ht="18" customHeight="1">
      <c r="A7" s="284" t="s">
        <v>12</v>
      </c>
      <c r="B7" s="993" t="s">
        <v>8</v>
      </c>
      <c r="C7" s="993" t="s">
        <v>8</v>
      </c>
      <c r="D7" s="993" t="s">
        <v>8</v>
      </c>
      <c r="E7" s="993" t="s">
        <v>8</v>
      </c>
      <c r="F7" s="993">
        <v>841.55235092365137</v>
      </c>
      <c r="G7" s="993">
        <v>704.19605314860928</v>
      </c>
      <c r="H7" s="993">
        <v>1887.0193201121401</v>
      </c>
      <c r="I7" s="993">
        <v>1864.2932807715297</v>
      </c>
      <c r="J7" s="993">
        <v>2508.1282107754587</v>
      </c>
      <c r="K7" s="993">
        <v>2304.0731813001275</v>
      </c>
      <c r="L7" s="993">
        <v>1327.0514261706003</v>
      </c>
      <c r="M7" s="993">
        <v>2978.1845703125</v>
      </c>
      <c r="N7" s="993">
        <v>3395.94921875</v>
      </c>
      <c r="O7" s="993">
        <v>3415.3506170972614</v>
      </c>
      <c r="P7" s="993">
        <v>2969.0265625000011</v>
      </c>
      <c r="Q7" s="993">
        <v>3034.8000000000011</v>
      </c>
    </row>
    <row r="8" spans="1:19" ht="18" customHeight="1">
      <c r="A8" s="284" t="s">
        <v>11</v>
      </c>
      <c r="B8" s="993" t="s">
        <v>8</v>
      </c>
      <c r="C8" s="993" t="s">
        <v>8</v>
      </c>
      <c r="D8" s="993" t="s">
        <v>8</v>
      </c>
      <c r="E8" s="993">
        <v>-258000</v>
      </c>
      <c r="F8" s="993">
        <v>-401000</v>
      </c>
      <c r="G8" s="993">
        <v>-412000</v>
      </c>
      <c r="H8" s="993">
        <v>4463000</v>
      </c>
      <c r="I8" s="993">
        <v>-369000</v>
      </c>
      <c r="J8" s="993">
        <v>-314000</v>
      </c>
      <c r="K8" s="993">
        <v>-426000</v>
      </c>
      <c r="L8" s="993">
        <v>-158000</v>
      </c>
      <c r="M8" s="993">
        <v>-352000</v>
      </c>
      <c r="N8" s="993">
        <v>-274600</v>
      </c>
      <c r="O8" s="993">
        <v>-417200</v>
      </c>
      <c r="P8" s="993">
        <v>-531200</v>
      </c>
      <c r="Q8" s="993">
        <v>-855800</v>
      </c>
    </row>
    <row r="9" spans="1:19" ht="18" customHeight="1">
      <c r="A9" s="284" t="s">
        <v>10</v>
      </c>
      <c r="B9" s="993" t="s">
        <v>8</v>
      </c>
      <c r="C9" s="993">
        <v>-8200</v>
      </c>
      <c r="D9" s="993">
        <v>-14600</v>
      </c>
      <c r="E9" s="993">
        <v>-18500</v>
      </c>
      <c r="F9" s="993">
        <v>-14718</v>
      </c>
      <c r="G9" s="993">
        <v>-3187.1600000000035</v>
      </c>
      <c r="H9" s="993">
        <v>4699.5</v>
      </c>
      <c r="I9" s="993">
        <v>-12213</v>
      </c>
      <c r="J9" s="993">
        <v>14878</v>
      </c>
      <c r="K9" s="993">
        <v>-17269.5</v>
      </c>
      <c r="L9" s="993">
        <v>-11809</v>
      </c>
      <c r="M9" s="993">
        <v>-45157</v>
      </c>
      <c r="N9" s="993">
        <v>36829</v>
      </c>
      <c r="O9" s="993">
        <v>58806.5</v>
      </c>
      <c r="P9" s="993">
        <v>-42317.5</v>
      </c>
      <c r="Q9" s="993">
        <v>-143748.22999999998</v>
      </c>
    </row>
    <row r="10" spans="1:19" ht="18" customHeight="1">
      <c r="A10" s="284" t="s">
        <v>9</v>
      </c>
      <c r="B10" s="993">
        <v>-1166.5999999999985</v>
      </c>
      <c r="C10" s="993">
        <v>-4928.4000000000015</v>
      </c>
      <c r="D10" s="993">
        <v>-5066.2999999999956</v>
      </c>
      <c r="E10" s="993">
        <v>-5062.2000000000044</v>
      </c>
      <c r="F10" s="993">
        <v>-5234.3999999999942</v>
      </c>
      <c r="G10" s="993">
        <v>-3829</v>
      </c>
      <c r="H10" s="993">
        <v>-5757.1999999999971</v>
      </c>
      <c r="I10" s="993">
        <v>-4635.7000000000044</v>
      </c>
      <c r="J10" s="993">
        <v>2161.6999999999971</v>
      </c>
      <c r="K10" s="993">
        <v>1513.6999999999971</v>
      </c>
      <c r="L10" s="993">
        <v>-7056.3999999999942</v>
      </c>
      <c r="M10" s="993">
        <v>-3759.3000000000029</v>
      </c>
      <c r="N10" s="993">
        <v>-1835.3000000000029</v>
      </c>
      <c r="O10" s="993">
        <v>-11738.799999999988</v>
      </c>
      <c r="P10" s="993">
        <v>-8543.6999999999971</v>
      </c>
      <c r="Q10" s="993">
        <v>-11414.86</v>
      </c>
    </row>
    <row r="11" spans="1:19" ht="18" customHeight="1">
      <c r="A11" s="284" t="s">
        <v>7</v>
      </c>
      <c r="B11" s="993">
        <v>322.43000000000029</v>
      </c>
      <c r="C11" s="993">
        <v>387.52999999999884</v>
      </c>
      <c r="D11" s="993">
        <v>-1584.2400000000016</v>
      </c>
      <c r="E11" s="993">
        <v>6781.989999999998</v>
      </c>
      <c r="F11" s="993">
        <v>427.14999999999418</v>
      </c>
      <c r="G11" s="993">
        <v>4614.6999999999971</v>
      </c>
      <c r="H11" s="993">
        <v>12057.945</v>
      </c>
      <c r="I11" s="993">
        <v>14849.863999999994</v>
      </c>
      <c r="J11" s="993">
        <v>17799.374999999993</v>
      </c>
      <c r="K11" s="993">
        <v>16438.300000000003</v>
      </c>
      <c r="L11" s="993">
        <v>18054.300000000003</v>
      </c>
      <c r="M11" s="993">
        <v>23724.5</v>
      </c>
      <c r="N11" s="993">
        <v>27987.402392619988</v>
      </c>
      <c r="O11" s="993">
        <v>34144.338999999993</v>
      </c>
      <c r="P11" s="993">
        <v>54597.200000000012</v>
      </c>
      <c r="Q11" s="993">
        <v>23515.400000000023</v>
      </c>
    </row>
    <row r="12" spans="1:19" ht="18" customHeight="1">
      <c r="A12" s="284" t="s">
        <v>6</v>
      </c>
      <c r="B12" s="993">
        <v>-472.30000000000109</v>
      </c>
      <c r="C12" s="993">
        <v>-1225.8500000000022</v>
      </c>
      <c r="D12" s="993">
        <v>-852.51083235999977</v>
      </c>
      <c r="E12" s="993">
        <v>-2491.0999999999985</v>
      </c>
      <c r="F12" s="993">
        <v>-1382.7999999999993</v>
      </c>
      <c r="G12" s="993">
        <v>-117.19999999999891</v>
      </c>
      <c r="H12" s="993">
        <v>2296.6999999999989</v>
      </c>
      <c r="I12" s="993">
        <v>536.29999999999927</v>
      </c>
      <c r="J12" s="993">
        <v>2813.6520000000019</v>
      </c>
      <c r="K12" s="993">
        <v>483.36300000000483</v>
      </c>
      <c r="L12" s="993">
        <v>294.51799999999639</v>
      </c>
      <c r="M12" s="993">
        <v>-6689.3507360000003</v>
      </c>
      <c r="N12" s="993">
        <v>-2102.336000000003</v>
      </c>
      <c r="O12" s="993">
        <v>-3548.4750000000058</v>
      </c>
      <c r="P12" s="993">
        <v>-5214.1489999999976</v>
      </c>
      <c r="Q12" s="993">
        <v>-5394</v>
      </c>
    </row>
    <row r="13" spans="1:19" ht="18" customHeight="1">
      <c r="A13" s="284" t="s">
        <v>5</v>
      </c>
      <c r="B13" s="993" t="s">
        <v>8</v>
      </c>
      <c r="C13" s="993">
        <v>-300</v>
      </c>
      <c r="D13" s="993">
        <v>-150</v>
      </c>
      <c r="E13" s="993">
        <v>200</v>
      </c>
      <c r="F13" s="993">
        <v>102</v>
      </c>
      <c r="G13" s="993">
        <v>352</v>
      </c>
      <c r="H13" s="993">
        <v>174</v>
      </c>
      <c r="I13" s="993">
        <v>67</v>
      </c>
      <c r="J13" s="993">
        <v>1.0499999999997272</v>
      </c>
      <c r="K13" s="993">
        <v>324.6415602699999</v>
      </c>
      <c r="L13" s="993">
        <v>162.1429785399996</v>
      </c>
      <c r="M13" s="993">
        <v>168.91499999999996</v>
      </c>
      <c r="N13" s="993">
        <v>720.71947400000045</v>
      </c>
      <c r="O13" s="993">
        <v>696.02187160000085</v>
      </c>
      <c r="P13" s="993">
        <v>556.4254927721995</v>
      </c>
      <c r="Q13" s="993">
        <v>13.276800435800396</v>
      </c>
    </row>
    <row r="14" spans="1:19" ht="18" customHeight="1">
      <c r="A14" s="284" t="s">
        <v>4</v>
      </c>
      <c r="B14" s="993" t="s">
        <v>8</v>
      </c>
      <c r="C14" s="993" t="s">
        <v>8</v>
      </c>
      <c r="D14" s="993" t="s">
        <v>8</v>
      </c>
      <c r="E14" s="993" t="s">
        <v>8</v>
      </c>
      <c r="F14" s="993" t="s">
        <v>8</v>
      </c>
      <c r="G14" s="993" t="s">
        <v>8</v>
      </c>
      <c r="H14" s="993">
        <v>3796</v>
      </c>
      <c r="I14" s="993">
        <v>17273</v>
      </c>
      <c r="J14" s="993">
        <v>29306</v>
      </c>
      <c r="K14" s="993">
        <v>-30088</v>
      </c>
      <c r="L14" s="993">
        <v>-145013</v>
      </c>
      <c r="M14" s="993">
        <v>-129120</v>
      </c>
      <c r="N14" s="993">
        <v>-136847</v>
      </c>
      <c r="O14" s="993">
        <v>-135030</v>
      </c>
      <c r="P14" s="993">
        <v>-124444</v>
      </c>
      <c r="Q14" s="993">
        <v>-119027</v>
      </c>
    </row>
    <row r="15" spans="1:19" ht="18" customHeight="1">
      <c r="A15" s="284" t="s">
        <v>3</v>
      </c>
      <c r="B15" s="993" t="s">
        <v>8</v>
      </c>
      <c r="C15" s="993" t="s">
        <v>8</v>
      </c>
      <c r="D15" s="993" t="s">
        <v>8</v>
      </c>
      <c r="E15" s="993" t="s">
        <v>8</v>
      </c>
      <c r="F15" s="993">
        <v>-640</v>
      </c>
      <c r="G15" s="993">
        <v>-835</v>
      </c>
      <c r="H15" s="993">
        <v>-583</v>
      </c>
      <c r="I15" s="993">
        <v>1794</v>
      </c>
      <c r="J15" s="993">
        <v>604</v>
      </c>
      <c r="K15" s="993">
        <v>-497</v>
      </c>
      <c r="L15" s="993">
        <v>-1217</v>
      </c>
      <c r="M15" s="993">
        <v>-3785</v>
      </c>
      <c r="N15" s="993">
        <v>944</v>
      </c>
      <c r="O15" s="993">
        <v>-397</v>
      </c>
      <c r="P15" s="993">
        <v>-471</v>
      </c>
      <c r="Q15" s="993">
        <v>-1347</v>
      </c>
    </row>
    <row r="16" spans="1:19" ht="18" customHeight="1">
      <c r="A16" s="284" t="s">
        <v>79</v>
      </c>
      <c r="B16" s="993">
        <v>-148023.68000000017</v>
      </c>
      <c r="C16" s="993">
        <v>-56902</v>
      </c>
      <c r="D16" s="993">
        <v>-34622</v>
      </c>
      <c r="E16" s="993">
        <v>-149719</v>
      </c>
      <c r="F16" s="993">
        <v>-372210</v>
      </c>
      <c r="G16" s="993">
        <v>-453675</v>
      </c>
      <c r="H16" s="993">
        <v>-836963</v>
      </c>
      <c r="I16" s="993">
        <v>-783285</v>
      </c>
      <c r="J16" s="993">
        <v>-1219</v>
      </c>
      <c r="K16" s="993">
        <v>-1274733</v>
      </c>
      <c r="L16" s="993">
        <v>-2106921</v>
      </c>
      <c r="M16" s="993">
        <v>-2075699.9999999991</v>
      </c>
      <c r="N16" s="993">
        <v>-3601601.2013770547</v>
      </c>
      <c r="O16" s="993">
        <v>-3716775.115125224</v>
      </c>
      <c r="P16" s="993">
        <v>-3322763.7855477538</v>
      </c>
      <c r="Q16" s="993">
        <v>-3984211.2313022316</v>
      </c>
    </row>
    <row r="17" spans="1:17" ht="18" customHeight="1">
      <c r="A17" s="284" t="s">
        <v>2</v>
      </c>
      <c r="B17" s="993" t="s">
        <v>8</v>
      </c>
      <c r="C17" s="993">
        <v>-845000</v>
      </c>
      <c r="D17" s="993">
        <v>-839000</v>
      </c>
      <c r="E17" s="993">
        <v>-1217000</v>
      </c>
      <c r="F17" s="993">
        <v>-733000</v>
      </c>
      <c r="G17" s="993">
        <v>-581290</v>
      </c>
      <c r="H17" s="993">
        <v>-1292690</v>
      </c>
      <c r="I17" s="993">
        <v>-853590</v>
      </c>
      <c r="J17" s="993">
        <v>-1235294</v>
      </c>
      <c r="K17" s="993">
        <v>-1655000</v>
      </c>
      <c r="L17" s="993">
        <v>-2373200</v>
      </c>
      <c r="M17" s="993">
        <v>-2152400</v>
      </c>
      <c r="N17" s="993">
        <v>-4469276.9405350015</v>
      </c>
      <c r="O17" s="993">
        <v>-8238966.9900000021</v>
      </c>
      <c r="P17" s="993">
        <v>-7964734</v>
      </c>
      <c r="Q17" s="993">
        <v>-10967720.576415911</v>
      </c>
    </row>
    <row r="18" spans="1:17" ht="18" customHeight="1">
      <c r="A18" s="284" t="s">
        <v>1</v>
      </c>
      <c r="B18" s="993" t="s">
        <v>8</v>
      </c>
      <c r="C18" s="993" t="s">
        <v>8</v>
      </c>
      <c r="D18" s="993" t="s">
        <v>8</v>
      </c>
      <c r="E18" s="993" t="s">
        <v>8</v>
      </c>
      <c r="F18" s="993">
        <v>-437</v>
      </c>
      <c r="G18" s="993">
        <v>-496</v>
      </c>
      <c r="H18" s="993">
        <v>-176</v>
      </c>
      <c r="I18" s="993">
        <v>-182</v>
      </c>
      <c r="J18" s="993">
        <v>-125</v>
      </c>
      <c r="K18" s="993">
        <v>-96</v>
      </c>
      <c r="L18" s="993">
        <v>-174</v>
      </c>
      <c r="M18" s="993">
        <v>-302</v>
      </c>
      <c r="N18" s="993">
        <v>-85.36185042415309</v>
      </c>
      <c r="O18" s="993">
        <v>-247.0344223030238</v>
      </c>
      <c r="P18" s="993">
        <v>-141.66551547000017</v>
      </c>
      <c r="Q18" s="993">
        <v>-68</v>
      </c>
    </row>
    <row r="20" spans="1:17" s="903" customFormat="1" ht="15" customHeight="1">
      <c r="A20" s="920" t="s">
        <v>2111</v>
      </c>
    </row>
  </sheetData>
  <mergeCells count="1">
    <mergeCell ref="B2:Q2"/>
  </mergeCells>
  <hyperlinks>
    <hyperlink ref="S5" location="'Content Page'!A1" display="Back to Content Page"/>
  </hyperlinks>
  <pageMargins left="0.7" right="0.7" top="0.75" bottom="0.75" header="0.3" footer="0.3"/>
</worksheet>
</file>

<file path=xl/worksheets/sheet2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0"/>
  <sheetViews>
    <sheetView zoomScale="93" zoomScaleNormal="93" workbookViewId="0">
      <selection activeCell="A9" sqref="A9"/>
    </sheetView>
  </sheetViews>
  <sheetFormatPr defaultColWidth="9.1796875" defaultRowHeight="15" customHeight="1"/>
  <cols>
    <col min="1" max="1" width="33.7265625" style="289" customWidth="1"/>
    <col min="2" max="2" width="21" style="289" customWidth="1"/>
    <col min="3" max="18" width="9.7265625" style="289" customWidth="1"/>
    <col min="19" max="16384" width="9.1796875" style="289"/>
  </cols>
  <sheetData>
    <row r="1" spans="1:20" s="136" customFormat="1" ht="15" customHeight="1">
      <c r="A1" s="140" t="s">
        <v>2155</v>
      </c>
    </row>
    <row r="2" spans="1:20" ht="15" customHeight="1">
      <c r="A2" s="879"/>
      <c r="B2" s="880"/>
      <c r="C2" s="1085" t="s">
        <v>593</v>
      </c>
      <c r="D2" s="1085"/>
      <c r="E2" s="1085"/>
      <c r="F2" s="1085"/>
      <c r="G2" s="1085"/>
      <c r="H2" s="1085"/>
      <c r="I2" s="1085"/>
      <c r="J2" s="1085"/>
      <c r="K2" s="1085"/>
      <c r="L2" s="1085"/>
      <c r="M2" s="1085"/>
      <c r="N2" s="1085"/>
      <c r="O2" s="1085"/>
      <c r="P2" s="1085"/>
      <c r="Q2" s="1085"/>
      <c r="R2" s="1085"/>
    </row>
    <row r="3" spans="1:20" s="295" customFormat="1" ht="26.25" customHeight="1">
      <c r="A3" s="879" t="s">
        <v>16</v>
      </c>
      <c r="B3" s="880" t="s">
        <v>2131</v>
      </c>
      <c r="C3" s="4">
        <v>2000</v>
      </c>
      <c r="D3" s="4">
        <v>2001</v>
      </c>
      <c r="E3" s="4">
        <v>2002</v>
      </c>
      <c r="F3" s="4">
        <v>2003</v>
      </c>
      <c r="G3" s="4">
        <v>2004</v>
      </c>
      <c r="H3" s="4">
        <v>2005</v>
      </c>
      <c r="I3" s="4">
        <v>2006</v>
      </c>
      <c r="J3" s="4">
        <v>2007</v>
      </c>
      <c r="K3" s="4">
        <v>2008</v>
      </c>
      <c r="L3" s="4">
        <v>2009</v>
      </c>
      <c r="M3" s="4">
        <v>2010</v>
      </c>
      <c r="N3" s="4">
        <v>2011</v>
      </c>
      <c r="O3" s="4">
        <v>2012</v>
      </c>
      <c r="P3" s="4">
        <v>2013</v>
      </c>
      <c r="Q3" s="4">
        <v>2014</v>
      </c>
      <c r="R3" s="4">
        <v>2015</v>
      </c>
    </row>
    <row r="4" spans="1:20" ht="18" customHeight="1">
      <c r="A4" s="284" t="s">
        <v>15</v>
      </c>
      <c r="B4" s="986" t="s">
        <v>2132</v>
      </c>
      <c r="C4" s="982" t="s">
        <v>8</v>
      </c>
      <c r="D4" s="982" t="s">
        <v>8</v>
      </c>
      <c r="E4" s="982">
        <v>-5.2901703525026864</v>
      </c>
      <c r="F4" s="982">
        <v>-5.4630004430279175</v>
      </c>
      <c r="G4" s="982">
        <v>0.90215121180434765</v>
      </c>
      <c r="H4" s="982">
        <v>7.0186947056123996</v>
      </c>
      <c r="I4" s="982">
        <v>9.4209603609466992</v>
      </c>
      <c r="J4" s="982">
        <v>4.3125361807990243</v>
      </c>
      <c r="K4" s="982">
        <v>-5.3542242968171649</v>
      </c>
      <c r="L4" s="982">
        <v>-10.290978890589326</v>
      </c>
      <c r="M4" s="982">
        <v>6.6998616639296928</v>
      </c>
      <c r="N4" s="982">
        <v>9.5448581209557677</v>
      </c>
      <c r="O4" s="995">
        <v>5.9272226878597749</v>
      </c>
      <c r="P4" s="982">
        <v>0.24403176451547132</v>
      </c>
      <c r="Q4" s="982">
        <v>-5.7163365491894149</v>
      </c>
      <c r="R4" s="982">
        <v>-3.4475839863335773</v>
      </c>
    </row>
    <row r="5" spans="1:20" ht="18" customHeight="1">
      <c r="A5" s="284" t="s">
        <v>14</v>
      </c>
      <c r="B5" s="986" t="s">
        <v>2133</v>
      </c>
      <c r="C5" s="982">
        <v>5.1999015126302197</v>
      </c>
      <c r="D5" s="982">
        <v>7.9945318185611667</v>
      </c>
      <c r="E5" s="982">
        <v>-2.7950979359917243</v>
      </c>
      <c r="F5" s="982">
        <v>-3.7431975097389802</v>
      </c>
      <c r="G5" s="982">
        <v>-0.18631427340713869</v>
      </c>
      <c r="H5" s="982">
        <v>1.1309291955633083</v>
      </c>
      <c r="I5" s="982">
        <v>7.841318241716559</v>
      </c>
      <c r="J5" s="982">
        <v>11.407237773336693</v>
      </c>
      <c r="K5" s="982">
        <v>5.0957763178940105</v>
      </c>
      <c r="L5" s="982">
        <v>-6.3918035075792554</v>
      </c>
      <c r="M5" s="982">
        <v>-10.897227673115529</v>
      </c>
      <c r="N5" s="982">
        <v>-6.068471197961947</v>
      </c>
      <c r="O5" s="995">
        <v>-0.16215024067297548</v>
      </c>
      <c r="P5" s="995">
        <v>0.74149713942619622</v>
      </c>
      <c r="Q5" s="995">
        <v>5.0686314287914831</v>
      </c>
      <c r="R5" s="995">
        <v>3.6646981162080836</v>
      </c>
      <c r="T5" s="994"/>
    </row>
    <row r="6" spans="1:20" ht="18" customHeight="1">
      <c r="A6" s="284" t="s">
        <v>268</v>
      </c>
      <c r="B6" s="986" t="s">
        <v>2134</v>
      </c>
      <c r="C6" s="982" t="s">
        <v>8</v>
      </c>
      <c r="D6" s="982">
        <v>5.5569081098335707E-2</v>
      </c>
      <c r="E6" s="982">
        <v>0.75312996884070427</v>
      </c>
      <c r="F6" s="982">
        <v>-0.24353715426636249</v>
      </c>
      <c r="G6" s="982">
        <v>0.51290909690678821</v>
      </c>
      <c r="H6" s="982">
        <v>-0.75660508301051221</v>
      </c>
      <c r="I6" s="982">
        <v>-0.37840092932507868</v>
      </c>
      <c r="J6" s="982">
        <v>-0.25809741423745719</v>
      </c>
      <c r="K6" s="982">
        <v>-0.32777543731042819</v>
      </c>
      <c r="L6" s="982">
        <v>0.33798631800126255</v>
      </c>
      <c r="M6" s="982">
        <v>0.74561277772089685</v>
      </c>
      <c r="N6" s="982">
        <v>-0.82868265993265999</v>
      </c>
      <c r="O6" s="982">
        <v>1.4491727259237275</v>
      </c>
      <c r="P6" s="982">
        <v>-0.16755723412751169</v>
      </c>
      <c r="Q6" s="982">
        <v>-0.25867629796839503</v>
      </c>
      <c r="R6" s="982" t="s">
        <v>8</v>
      </c>
      <c r="T6" s="92" t="s">
        <v>13</v>
      </c>
    </row>
    <row r="7" spans="1:20" ht="18" customHeight="1">
      <c r="A7" s="284" t="s">
        <v>12</v>
      </c>
      <c r="B7" s="986" t="s">
        <v>2135</v>
      </c>
      <c r="C7" s="982" t="s">
        <v>8</v>
      </c>
      <c r="D7" s="982" t="s">
        <v>8</v>
      </c>
      <c r="E7" s="982" t="s">
        <v>8</v>
      </c>
      <c r="F7" s="982" t="s">
        <v>8</v>
      </c>
      <c r="G7" s="982">
        <v>10.555452808348139</v>
      </c>
      <c r="H7" s="982">
        <v>8.0925662408140173</v>
      </c>
      <c r="I7" s="982">
        <v>19.503112260456998</v>
      </c>
      <c r="J7" s="982">
        <v>14.496193265208547</v>
      </c>
      <c r="K7" s="982">
        <v>16.184573979440373</v>
      </c>
      <c r="L7" s="982">
        <v>14.540521415827945</v>
      </c>
      <c r="M7" s="982">
        <v>7.5773538473532884</v>
      </c>
      <c r="N7" s="982">
        <v>14.67093352532625</v>
      </c>
      <c r="O7" s="982">
        <v>15.513944464360222</v>
      </c>
      <c r="P7" s="982">
        <v>14.152750456292324</v>
      </c>
      <c r="Q7" s="982">
        <v>10.775622325276423</v>
      </c>
      <c r="R7" s="982">
        <v>10.441332318643797</v>
      </c>
    </row>
    <row r="8" spans="1:20" ht="18" customHeight="1">
      <c r="A8" s="284" t="s">
        <v>11</v>
      </c>
      <c r="B8" s="986" t="s">
        <v>2136</v>
      </c>
      <c r="C8" s="982" t="s">
        <v>8</v>
      </c>
      <c r="D8" s="982" t="s">
        <v>8</v>
      </c>
      <c r="E8" s="982" t="s">
        <v>8</v>
      </c>
      <c r="F8" s="982">
        <v>-3.8060748082531322</v>
      </c>
      <c r="G8" s="982">
        <v>-4.916102489330715</v>
      </c>
      <c r="H8" s="982">
        <v>-4.0816997966866433</v>
      </c>
      <c r="I8" s="982">
        <v>37.768618774874781</v>
      </c>
      <c r="J8" s="982">
        <v>-2.6817380371295805</v>
      </c>
      <c r="K8" s="982">
        <v>-1.9526271108810582</v>
      </c>
      <c r="L8" s="982">
        <v>-2.5468915619499373</v>
      </c>
      <c r="M8" s="982">
        <v>-0.86598451075598182</v>
      </c>
      <c r="N8" s="982">
        <v>-1.7570231927475854</v>
      </c>
      <c r="O8" s="982">
        <v>-1.2611610613813253</v>
      </c>
      <c r="P8" s="982">
        <v>-1.7831329034190138</v>
      </c>
      <c r="Q8" s="982">
        <v>-2.0609490818277427</v>
      </c>
      <c r="R8" s="982">
        <v>-2.9956157090574518</v>
      </c>
    </row>
    <row r="9" spans="1:20" ht="18" customHeight="1">
      <c r="A9" s="284" t="s">
        <v>10</v>
      </c>
      <c r="B9" s="986" t="s">
        <v>2137</v>
      </c>
      <c r="C9" s="982" t="s">
        <v>8</v>
      </c>
      <c r="D9" s="982" t="s">
        <v>8</v>
      </c>
      <c r="E9" s="982">
        <v>-5.4464296016047831</v>
      </c>
      <c r="F9" s="982">
        <v>-5.9166467868017616</v>
      </c>
      <c r="G9" s="982">
        <v>-3.8878491417773651</v>
      </c>
      <c r="H9" s="982">
        <v>-0.73618385256835051</v>
      </c>
      <c r="I9" s="982">
        <v>0.86422068332997615</v>
      </c>
      <c r="J9" s="982">
        <v>-1.9684991777369563</v>
      </c>
      <c r="K9" s="982">
        <v>1.9897742880719198</v>
      </c>
      <c r="L9" s="982">
        <v>-1.9759553482948107</v>
      </c>
      <c r="M9" s="982">
        <v>-1.1275277952931231</v>
      </c>
      <c r="N9" s="982">
        <v>-3.6046293038742481</v>
      </c>
      <c r="O9" s="982">
        <v>2.5842623800829472</v>
      </c>
      <c r="P9" s="982">
        <v>3.0503831048534531</v>
      </c>
      <c r="Q9" s="982">
        <v>-1.6696774166208326</v>
      </c>
      <c r="R9" s="982">
        <v>-4.474397128208853</v>
      </c>
    </row>
    <row r="10" spans="1:20" ht="18" customHeight="1">
      <c r="A10" s="284" t="s">
        <v>9</v>
      </c>
      <c r="B10" s="986" t="s">
        <v>2138</v>
      </c>
      <c r="C10" s="982">
        <v>-0.95302619810895728</v>
      </c>
      <c r="D10" s="982">
        <v>-3.6671372930533548</v>
      </c>
      <c r="E10" s="982">
        <v>-3.4926429907903227</v>
      </c>
      <c r="F10" s="982">
        <v>-3.1192199249006207</v>
      </c>
      <c r="G10" s="982">
        <v>-2.8934146964010359</v>
      </c>
      <c r="H10" s="982">
        <v>-2.0005801511708441</v>
      </c>
      <c r="I10" s="982">
        <v>-2.5832099430161066</v>
      </c>
      <c r="J10" s="982">
        <v>-1.8164114540068665</v>
      </c>
      <c r="K10" s="982">
        <v>0.76048182259528352</v>
      </c>
      <c r="L10" s="982">
        <v>0.51882394877911575</v>
      </c>
      <c r="M10" s="982">
        <v>-2.2913514180505112</v>
      </c>
      <c r="N10" s="982">
        <v>-1.1369561404039374</v>
      </c>
      <c r="O10" s="995">
        <v>-0.52340686449257878</v>
      </c>
      <c r="P10" s="982">
        <v>-3.1522188626147267</v>
      </c>
      <c r="Q10" s="982">
        <v>-2.1791650831626539</v>
      </c>
      <c r="R10" s="982">
        <v>-2.7873414321469996</v>
      </c>
    </row>
    <row r="11" spans="1:20" ht="18" customHeight="1">
      <c r="A11" s="284" t="s">
        <v>7</v>
      </c>
      <c r="B11" s="986" t="s">
        <v>2139</v>
      </c>
      <c r="C11" s="982">
        <v>2.7329501573294932</v>
      </c>
      <c r="D11" s="982">
        <v>0.39266374087231837</v>
      </c>
      <c r="E11" s="982">
        <v>-1.329773088799258</v>
      </c>
      <c r="F11" s="982">
        <v>5.0947096996579306</v>
      </c>
      <c r="G11" s="982">
        <v>0.27688265989657251</v>
      </c>
      <c r="H11" s="982">
        <v>2.5907870646271687</v>
      </c>
      <c r="I11" s="982">
        <v>5.7110539960212252</v>
      </c>
      <c r="J11" s="982">
        <v>6.1353077546054937</v>
      </c>
      <c r="K11" s="982">
        <v>6.3721345407000838</v>
      </c>
      <c r="L11" s="982">
        <v>5.4744810297330426</v>
      </c>
      <c r="M11" s="982">
        <v>5.235574516182866</v>
      </c>
      <c r="N11" s="982">
        <v>6.2156211377695945</v>
      </c>
      <c r="O11" s="982">
        <v>6.4617901771775621</v>
      </c>
      <c r="P11" s="982">
        <v>7.0804645771318784</v>
      </c>
      <c r="Q11" s="982">
        <v>10.266938663819069</v>
      </c>
      <c r="R11" s="982">
        <v>3.9720381621784968</v>
      </c>
    </row>
    <row r="12" spans="1:20" ht="18" customHeight="1">
      <c r="A12" s="284" t="s">
        <v>6</v>
      </c>
      <c r="B12" s="986" t="s">
        <v>2140</v>
      </c>
      <c r="C12" s="982" t="s">
        <v>8</v>
      </c>
      <c r="D12" s="982">
        <v>-4.0957952845359147</v>
      </c>
      <c r="E12" s="982">
        <v>-2.4690524970431569</v>
      </c>
      <c r="F12" s="982">
        <v>-6.8434385630435868</v>
      </c>
      <c r="G12" s="982">
        <v>-3.3032573515870065</v>
      </c>
      <c r="H12" s="982">
        <v>-0.25879352693363805</v>
      </c>
      <c r="I12" s="982">
        <v>4.3289041388815903</v>
      </c>
      <c r="J12" s="982">
        <v>0.87085870954000533</v>
      </c>
      <c r="K12" s="982">
        <v>4.0131673764643194</v>
      </c>
      <c r="L12" s="982">
        <v>0.64264876015042816</v>
      </c>
      <c r="M12" s="982">
        <v>0.35656282526408212</v>
      </c>
      <c r="N12" s="982">
        <v>-7.4237394753678272</v>
      </c>
      <c r="O12" s="995">
        <v>-1.9672814068740501</v>
      </c>
      <c r="P12" s="995">
        <v>-2.8814344291828733</v>
      </c>
      <c r="Q12" s="995">
        <v>-3.6971008429298227</v>
      </c>
      <c r="R12" s="995">
        <v>-3.7</v>
      </c>
    </row>
    <row r="13" spans="1:20" ht="18" customHeight="1">
      <c r="A13" s="284" t="s">
        <v>5</v>
      </c>
      <c r="B13" s="986" t="s">
        <v>2141</v>
      </c>
      <c r="C13" s="982" t="s">
        <v>8</v>
      </c>
      <c r="D13" s="982">
        <v>-8.3192368486730821</v>
      </c>
      <c r="E13" s="982">
        <v>-3.9381241926845396</v>
      </c>
      <c r="F13" s="982">
        <v>5.2902705312092895</v>
      </c>
      <c r="G13" s="982">
        <v>2.2095810867262116</v>
      </c>
      <c r="H13" s="982">
        <v>6.9633089824563799</v>
      </c>
      <c r="I13" s="982">
        <v>3.1014253077725451</v>
      </c>
      <c r="J13" s="982">
        <v>0.96730580616346784</v>
      </c>
      <c r="K13" s="982">
        <v>1.1478974021551843E-2</v>
      </c>
      <c r="L13" s="982">
        <v>2.8147945144438804</v>
      </c>
      <c r="M13" s="982">
        <v>1.3851972181056751</v>
      </c>
      <c r="N13" s="982">
        <v>1.3396198165906774</v>
      </c>
      <c r="O13" s="982">
        <v>4.9638396588743774</v>
      </c>
      <c r="P13" s="982">
        <v>4.3874089157486997</v>
      </c>
      <c r="Q13" s="982">
        <v>3.2352316782958295</v>
      </c>
      <c r="R13" s="982">
        <v>7.3139378873080099E-2</v>
      </c>
    </row>
    <row r="14" spans="1:20" ht="18" customHeight="1">
      <c r="A14" s="284" t="s">
        <v>4</v>
      </c>
      <c r="B14" s="986" t="s">
        <v>2142</v>
      </c>
      <c r="C14" s="982" t="s">
        <v>8</v>
      </c>
      <c r="D14" s="982" t="s">
        <v>8</v>
      </c>
      <c r="E14" s="982" t="s">
        <v>8</v>
      </c>
      <c r="F14" s="982" t="s">
        <v>8</v>
      </c>
      <c r="G14" s="982" t="s">
        <v>8</v>
      </c>
      <c r="H14" s="982" t="s">
        <v>8</v>
      </c>
      <c r="I14" s="982">
        <v>0.2063715325506795</v>
      </c>
      <c r="J14" s="982">
        <v>0.81881924740872958</v>
      </c>
      <c r="K14" s="982">
        <v>1.2370291092149595</v>
      </c>
      <c r="L14" s="982">
        <v>-1.1998356041055402</v>
      </c>
      <c r="M14" s="982">
        <v>-5.2770218285628339</v>
      </c>
      <c r="N14" s="982">
        <v>-4.2703226797807821</v>
      </c>
      <c r="O14" s="995">
        <v>-4.205539565002189</v>
      </c>
      <c r="P14" s="982">
        <v>-3.8045699474541554</v>
      </c>
      <c r="Q14" s="982">
        <v>-3.2640134358763748</v>
      </c>
      <c r="R14" s="982">
        <v>-2.9655979271896515</v>
      </c>
    </row>
    <row r="15" spans="1:20" ht="18" customHeight="1">
      <c r="A15" s="284" t="s">
        <v>3</v>
      </c>
      <c r="B15" s="986" t="s">
        <v>2143</v>
      </c>
      <c r="C15" s="982" t="s">
        <v>8</v>
      </c>
      <c r="D15" s="982">
        <v>2.5725425300682989</v>
      </c>
      <c r="E15" s="982">
        <v>-3.0997734474925078</v>
      </c>
      <c r="F15" s="982">
        <v>0</v>
      </c>
      <c r="G15" s="982">
        <v>-3.5872057879330157</v>
      </c>
      <c r="H15" s="982">
        <v>-4.2261934246489821</v>
      </c>
      <c r="I15" s="982">
        <v>-2.570532245984273</v>
      </c>
      <c r="J15" s="982">
        <v>7.2122601009696208</v>
      </c>
      <c r="K15" s="982">
        <v>2.1809043289909154</v>
      </c>
      <c r="L15" s="982">
        <v>-1.6149398467300327</v>
      </c>
      <c r="M15" s="982">
        <v>-3.6951499579731095</v>
      </c>
      <c r="N15" s="982">
        <v>-10.698403403923052</v>
      </c>
      <c r="O15" s="995">
        <v>2.40386551777791</v>
      </c>
      <c r="P15" s="982">
        <v>-0.92574373298936852</v>
      </c>
      <c r="Q15" s="982">
        <v>-1.0075009812414226</v>
      </c>
      <c r="R15" s="982">
        <v>-2.6773019614766294</v>
      </c>
    </row>
    <row r="16" spans="1:20" ht="18" customHeight="1">
      <c r="A16" s="284" t="s">
        <v>79</v>
      </c>
      <c r="B16" s="986" t="s">
        <v>2144</v>
      </c>
      <c r="C16" s="982">
        <v>-1.0762450645729866</v>
      </c>
      <c r="D16" s="982">
        <v>-0.62527787624856135</v>
      </c>
      <c r="E16" s="982">
        <v>-0.33148524865750006</v>
      </c>
      <c r="F16" s="982">
        <v>-1.236625367905112</v>
      </c>
      <c r="G16" s="982">
        <v>-2.6640485923150345</v>
      </c>
      <c r="H16" s="982">
        <v>-2.3736673729258735</v>
      </c>
      <c r="I16" s="982">
        <v>-3.5923571254422528</v>
      </c>
      <c r="J16" s="982">
        <v>-2.9259333799910778</v>
      </c>
      <c r="K16" s="982">
        <v>-3.7204402570823864E-3</v>
      </c>
      <c r="L16" s="982">
        <v>-3.3788505827467308</v>
      </c>
      <c r="M16" s="982">
        <v>-4.8063694964287818</v>
      </c>
      <c r="N16" s="982">
        <v>-3.9340380310860157</v>
      </c>
      <c r="O16" s="982">
        <v>-5.8625332240506474</v>
      </c>
      <c r="P16" s="982">
        <v>-5.2383453919416425</v>
      </c>
      <c r="Q16" s="982">
        <v>-4.1681256959082571</v>
      </c>
      <c r="R16" s="982">
        <v>-4.3848226206436021</v>
      </c>
    </row>
    <row r="17" spans="1:18" ht="18" customHeight="1">
      <c r="A17" s="284" t="s">
        <v>2</v>
      </c>
      <c r="B17" s="986" t="s">
        <v>2145</v>
      </c>
      <c r="C17" s="982" t="s">
        <v>8</v>
      </c>
      <c r="D17" s="982">
        <v>-5.7141847134503205</v>
      </c>
      <c r="E17" s="982">
        <v>-4.5481527922401943</v>
      </c>
      <c r="F17" s="982">
        <v>-5.2452650524290805</v>
      </c>
      <c r="G17" s="982">
        <v>-2.465530659729712</v>
      </c>
      <c r="H17" s="982">
        <v>-1.5630570126096981</v>
      </c>
      <c r="I17" s="982">
        <v>-2.8123820798630415</v>
      </c>
      <c r="J17" s="982">
        <v>-1.51714339674177</v>
      </c>
      <c r="K17" s="982">
        <v>-1.8412846587061622</v>
      </c>
      <c r="L17" s="982">
        <v>-2.1396707753586495</v>
      </c>
      <c r="M17" s="982">
        <v>-2.4411640736739884</v>
      </c>
      <c r="N17" s="982">
        <v>-1.8875316949306147</v>
      </c>
      <c r="O17" s="995">
        <v>-3.4045538100770165</v>
      </c>
      <c r="P17" s="995">
        <v>-5.4443542248534493</v>
      </c>
      <c r="Q17" s="995">
        <v>-4.7678029282992238</v>
      </c>
      <c r="R17" s="995">
        <v>-5.980835677342589</v>
      </c>
    </row>
    <row r="18" spans="1:18" ht="18" customHeight="1">
      <c r="A18" s="284" t="s">
        <v>1</v>
      </c>
      <c r="B18" s="986" t="s">
        <v>2146</v>
      </c>
      <c r="C18" s="982" t="s">
        <v>8</v>
      </c>
      <c r="D18" s="982" t="s">
        <v>8</v>
      </c>
      <c r="E18" s="982" t="s">
        <v>8</v>
      </c>
      <c r="F18" s="982" t="s">
        <v>8</v>
      </c>
      <c r="G18" s="982">
        <v>-5.4014383846919429</v>
      </c>
      <c r="H18" s="982">
        <v>-6.3244856210515952</v>
      </c>
      <c r="I18" s="982">
        <v>-2.5100163093641803</v>
      </c>
      <c r="J18" s="982">
        <v>-2.6140719197230671</v>
      </c>
      <c r="K18" s="982">
        <v>-1.9378202468138654</v>
      </c>
      <c r="L18" s="982">
        <v>-1.1768921028366659</v>
      </c>
      <c r="M18" s="982">
        <v>-1.8399442731579445</v>
      </c>
      <c r="N18" s="982">
        <v>-2.7564234541774146</v>
      </c>
      <c r="O18" s="982">
        <v>-0.68440505603660273</v>
      </c>
      <c r="P18" s="982">
        <v>-1.8312102518164164</v>
      </c>
      <c r="Q18" s="982">
        <v>-0.99786143730191024</v>
      </c>
      <c r="R18" s="982">
        <v>-0.5</v>
      </c>
    </row>
    <row r="20" spans="1:18" ht="15" customHeight="1">
      <c r="A20" s="920" t="s">
        <v>2111</v>
      </c>
    </row>
  </sheetData>
  <mergeCells count="1">
    <mergeCell ref="C2:R2"/>
  </mergeCells>
  <hyperlinks>
    <hyperlink ref="T6" location="'Content Page'!A1" display="Back to Content Page"/>
  </hyperlinks>
  <pageMargins left="0.7" right="0.7" top="0.75" bottom="0.75" header="0.3" footer="0.3"/>
  <pageSetup orientation="portrait" horizontalDpi="300" verticalDpi="300" r:id="rId1"/>
</worksheet>
</file>

<file path=xl/worksheets/sheet2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0"/>
  <sheetViews>
    <sheetView topLeftCell="B1" zoomScale="90" zoomScaleNormal="90" workbookViewId="0">
      <selection activeCell="A9" sqref="A9"/>
    </sheetView>
  </sheetViews>
  <sheetFormatPr defaultColWidth="9.1796875" defaultRowHeight="15" customHeight="1"/>
  <cols>
    <col min="1" max="1" width="31.26953125" style="289" customWidth="1"/>
    <col min="2" max="2" width="20.26953125" style="289" customWidth="1"/>
    <col min="3" max="4" width="10.7265625" style="289" customWidth="1"/>
    <col min="5" max="5" width="11.1796875" style="289" bestFit="1" customWidth="1"/>
    <col min="6" max="6" width="10.7265625" style="289" customWidth="1"/>
    <col min="7" max="7" width="11.54296875" style="289" bestFit="1" customWidth="1"/>
    <col min="8" max="8" width="11.1796875" style="289" bestFit="1" customWidth="1"/>
    <col min="9" max="9" width="10.7265625" style="289" customWidth="1"/>
    <col min="10" max="13" width="11.1796875" style="289" bestFit="1" customWidth="1"/>
    <col min="14" max="15" width="11.1796875" style="289" customWidth="1"/>
    <col min="16" max="16" width="11.1796875" style="289" bestFit="1" customWidth="1"/>
    <col min="17" max="17" width="11.1796875" style="289" customWidth="1"/>
    <col min="18" max="18" width="11.54296875" style="289" bestFit="1" customWidth="1"/>
    <col min="19" max="16384" width="9.1796875" style="289"/>
  </cols>
  <sheetData>
    <row r="1" spans="1:20" ht="20.25" customHeight="1">
      <c r="A1" s="140" t="s">
        <v>2156</v>
      </c>
    </row>
    <row r="2" spans="1:20" ht="18" customHeight="1">
      <c r="A2" s="879"/>
      <c r="B2" s="880"/>
      <c r="C2" s="1085" t="s">
        <v>2130</v>
      </c>
      <c r="D2" s="1085"/>
      <c r="E2" s="1085"/>
      <c r="F2" s="1085"/>
      <c r="G2" s="1085"/>
      <c r="H2" s="1085"/>
      <c r="I2" s="1085"/>
      <c r="J2" s="1085"/>
      <c r="K2" s="1085"/>
      <c r="L2" s="1085"/>
      <c r="M2" s="1085"/>
      <c r="N2" s="1085"/>
      <c r="O2" s="1085"/>
      <c r="P2" s="1085"/>
      <c r="Q2" s="1085"/>
      <c r="R2" s="1085"/>
    </row>
    <row r="3" spans="1:20" s="295" customFormat="1" ht="18" customHeight="1">
      <c r="A3" s="879" t="s">
        <v>16</v>
      </c>
      <c r="B3" s="880" t="s">
        <v>2131</v>
      </c>
      <c r="C3" s="4">
        <v>2000</v>
      </c>
      <c r="D3" s="4">
        <v>2001</v>
      </c>
      <c r="E3" s="4">
        <v>2002</v>
      </c>
      <c r="F3" s="4">
        <v>2003</v>
      </c>
      <c r="G3" s="4">
        <v>2004</v>
      </c>
      <c r="H3" s="4">
        <v>2005</v>
      </c>
      <c r="I3" s="4">
        <v>2006</v>
      </c>
      <c r="J3" s="4">
        <v>2007</v>
      </c>
      <c r="K3" s="4">
        <v>2008</v>
      </c>
      <c r="L3" s="4">
        <v>2009</v>
      </c>
      <c r="M3" s="4">
        <v>2010</v>
      </c>
      <c r="N3" s="4">
        <v>2011</v>
      </c>
      <c r="O3" s="4">
        <v>2012</v>
      </c>
      <c r="P3" s="4">
        <v>2013</v>
      </c>
      <c r="Q3" s="4">
        <v>2014</v>
      </c>
      <c r="R3" s="4">
        <v>2015</v>
      </c>
    </row>
    <row r="4" spans="1:20" ht="18" customHeight="1">
      <c r="A4" s="284" t="s">
        <v>15</v>
      </c>
      <c r="B4" s="986" t="s">
        <v>2132</v>
      </c>
      <c r="C4" s="993" t="s">
        <v>8</v>
      </c>
      <c r="D4" s="993" t="s">
        <v>8</v>
      </c>
      <c r="E4" s="993">
        <v>5332.25</v>
      </c>
      <c r="F4" s="993">
        <v>11778.2</v>
      </c>
      <c r="G4" s="993">
        <v>97413.38</v>
      </c>
      <c r="H4" s="993">
        <v>160960.76</v>
      </c>
      <c r="I4" s="993">
        <v>193258.53</v>
      </c>
      <c r="J4" s="993">
        <v>400049.33999999997</v>
      </c>
      <c r="K4" s="993">
        <v>1044161.9</v>
      </c>
      <c r="L4" s="993">
        <v>1122127.6897807501</v>
      </c>
      <c r="M4" s="993">
        <v>1243093.48614818</v>
      </c>
      <c r="N4" s="993">
        <v>1191911.941357557</v>
      </c>
      <c r="O4" s="993">
        <v>1133117.6840447076</v>
      </c>
      <c r="P4" s="993">
        <v>1340620.4610941799</v>
      </c>
      <c r="Q4" s="993">
        <v>1884436.5869033998</v>
      </c>
      <c r="R4" s="993">
        <v>2884737.2405452994</v>
      </c>
      <c r="T4" s="994"/>
    </row>
    <row r="5" spans="1:20" ht="18" customHeight="1">
      <c r="A5" s="284" t="s">
        <v>14</v>
      </c>
      <c r="B5" s="986" t="s">
        <v>2133</v>
      </c>
      <c r="C5" s="993">
        <v>2425</v>
      </c>
      <c r="D5" s="993">
        <v>2551</v>
      </c>
      <c r="E5" s="993">
        <v>2922</v>
      </c>
      <c r="F5" s="993">
        <v>2195</v>
      </c>
      <c r="G5" s="993">
        <v>4489</v>
      </c>
      <c r="H5" s="993">
        <v>2872.7</v>
      </c>
      <c r="I5" s="993">
        <v>3699.1099999999997</v>
      </c>
      <c r="J5" s="993">
        <v>3787.5699999999997</v>
      </c>
      <c r="K5" s="993">
        <v>4504.9031620000005</v>
      </c>
      <c r="L5" s="993">
        <v>5863.5895209999999</v>
      </c>
      <c r="M5" s="993">
        <v>13938.144346999999</v>
      </c>
      <c r="N5" s="993">
        <v>18790.026016</v>
      </c>
      <c r="O5" s="993">
        <v>20607.55</v>
      </c>
      <c r="P5" s="993">
        <v>21902</v>
      </c>
      <c r="Q5" s="993">
        <v>23609</v>
      </c>
      <c r="R5" s="993">
        <v>25447</v>
      </c>
      <c r="T5" s="92" t="s">
        <v>13</v>
      </c>
    </row>
    <row r="6" spans="1:20" ht="18" customHeight="1">
      <c r="A6" s="284" t="s">
        <v>268</v>
      </c>
      <c r="B6" s="986" t="s">
        <v>2134</v>
      </c>
      <c r="C6" s="993" t="s">
        <v>8</v>
      </c>
      <c r="D6" s="993" t="s">
        <v>8</v>
      </c>
      <c r="E6" s="993" t="s">
        <v>8</v>
      </c>
      <c r="F6" s="993" t="s">
        <v>8</v>
      </c>
      <c r="G6" s="993" t="s">
        <v>8</v>
      </c>
      <c r="H6" s="993" t="s">
        <v>8</v>
      </c>
      <c r="I6" s="993" t="s">
        <v>8</v>
      </c>
      <c r="J6" s="993" t="s">
        <v>8</v>
      </c>
      <c r="K6" s="993" t="s">
        <v>8</v>
      </c>
      <c r="L6" s="993" t="s">
        <v>8</v>
      </c>
      <c r="M6" s="993" t="s">
        <v>8</v>
      </c>
      <c r="N6" s="993">
        <v>5408228.1799999997</v>
      </c>
      <c r="O6" s="993">
        <v>5643991.6799999997</v>
      </c>
      <c r="P6" s="993">
        <v>6114180.21</v>
      </c>
      <c r="Q6" s="993">
        <v>5847491.6900000004</v>
      </c>
      <c r="R6" s="993" t="s">
        <v>8</v>
      </c>
    </row>
    <row r="7" spans="1:20" ht="18" customHeight="1">
      <c r="A7" s="284" t="s">
        <v>12</v>
      </c>
      <c r="B7" s="986" t="s">
        <v>2135</v>
      </c>
      <c r="C7" s="993" t="s">
        <v>8</v>
      </c>
      <c r="D7" s="993" t="s">
        <v>8</v>
      </c>
      <c r="E7" s="993" t="s">
        <v>8</v>
      </c>
      <c r="F7" s="993" t="s">
        <v>8</v>
      </c>
      <c r="G7" s="993">
        <v>4699.4589999999998</v>
      </c>
      <c r="H7" s="993">
        <v>4512.5169999999998</v>
      </c>
      <c r="I7" s="993">
        <v>5335.826</v>
      </c>
      <c r="J7" s="993">
        <v>6269.3509999999997</v>
      </c>
      <c r="K7" s="993">
        <v>6959.2230999999992</v>
      </c>
      <c r="L7" s="993">
        <v>5714.2089699999997</v>
      </c>
      <c r="M7" s="993">
        <v>5739.0618999999997</v>
      </c>
      <c r="N7" s="993">
        <v>6783.1691999999994</v>
      </c>
      <c r="O7" s="993">
        <v>9135.995418197188</v>
      </c>
      <c r="P7" s="993">
        <v>9702.5896028826228</v>
      </c>
      <c r="Q7" s="993">
        <v>10932</v>
      </c>
      <c r="R7" s="993">
        <v>12522</v>
      </c>
    </row>
    <row r="8" spans="1:20" ht="18" customHeight="1">
      <c r="A8" s="284" t="s">
        <v>11</v>
      </c>
      <c r="B8" s="986" t="s">
        <v>2136</v>
      </c>
      <c r="C8" s="993" t="s">
        <v>8</v>
      </c>
      <c r="D8" s="993" t="s">
        <v>8</v>
      </c>
      <c r="E8" s="993" t="s">
        <v>8</v>
      </c>
      <c r="F8" s="993" t="s">
        <v>8</v>
      </c>
      <c r="G8" s="993" t="s">
        <v>8</v>
      </c>
      <c r="H8" s="993" t="s">
        <v>8</v>
      </c>
      <c r="I8" s="993">
        <v>4738000</v>
      </c>
      <c r="J8" s="993">
        <v>320000</v>
      </c>
      <c r="K8" s="993">
        <v>10400</v>
      </c>
      <c r="L8" s="993">
        <v>392600</v>
      </c>
      <c r="M8" s="993">
        <v>280500</v>
      </c>
      <c r="N8" s="993">
        <v>423800</v>
      </c>
      <c r="O8" s="993">
        <v>264000</v>
      </c>
      <c r="P8" s="993">
        <v>737200</v>
      </c>
      <c r="Q8" s="993">
        <v>623000</v>
      </c>
      <c r="R8" s="993">
        <v>1060600</v>
      </c>
    </row>
    <row r="9" spans="1:20" ht="18" customHeight="1">
      <c r="A9" s="284" t="s">
        <v>10</v>
      </c>
      <c r="B9" s="986" t="s">
        <v>2137</v>
      </c>
      <c r="C9" s="993" t="s">
        <v>8</v>
      </c>
      <c r="D9" s="993" t="s">
        <v>8</v>
      </c>
      <c r="E9" s="993" t="s">
        <v>8</v>
      </c>
      <c r="F9" s="993" t="s">
        <v>8</v>
      </c>
      <c r="G9" s="993" t="s">
        <v>8</v>
      </c>
      <c r="H9" s="993">
        <v>77468.259999999995</v>
      </c>
      <c r="I9" s="993">
        <v>140154.75363420884</v>
      </c>
      <c r="J9" s="993">
        <v>161828.92909558877</v>
      </c>
      <c r="K9" s="993">
        <v>246577.94978572655</v>
      </c>
      <c r="L9" s="993">
        <v>284991.22873375</v>
      </c>
      <c r="M9" s="993">
        <v>286252.40977309505</v>
      </c>
      <c r="N9" s="993">
        <v>368992.03397914337</v>
      </c>
      <c r="O9" s="993">
        <v>600221.0972084211</v>
      </c>
      <c r="P9" s="993">
        <v>856706.76990732341</v>
      </c>
      <c r="Q9" s="993">
        <v>838400.64000000013</v>
      </c>
      <c r="R9" s="993">
        <v>1765968.6525746421</v>
      </c>
    </row>
    <row r="10" spans="1:20" ht="18" customHeight="1">
      <c r="A10" s="284" t="s">
        <v>9</v>
      </c>
      <c r="B10" s="986" t="s">
        <v>2138</v>
      </c>
      <c r="C10" s="993" t="s">
        <v>8</v>
      </c>
      <c r="D10" s="993" t="s">
        <v>8</v>
      </c>
      <c r="E10" s="993" t="s">
        <v>8</v>
      </c>
      <c r="F10" s="993">
        <v>96230.214999999997</v>
      </c>
      <c r="G10" s="993">
        <v>94222.6</v>
      </c>
      <c r="H10" s="993">
        <v>106748.8</v>
      </c>
      <c r="I10" s="993">
        <v>114577.93110500001</v>
      </c>
      <c r="J10" s="993">
        <v>123284.2</v>
      </c>
      <c r="K10" s="993">
        <v>121609</v>
      </c>
      <c r="L10" s="993">
        <v>147617.5</v>
      </c>
      <c r="M10" s="993">
        <v>155685</v>
      </c>
      <c r="N10" s="993">
        <v>168869</v>
      </c>
      <c r="O10" s="993">
        <v>177040</v>
      </c>
      <c r="P10" s="993">
        <v>197306</v>
      </c>
      <c r="Q10" s="993">
        <v>216875</v>
      </c>
      <c r="R10" s="993">
        <v>236475</v>
      </c>
    </row>
    <row r="11" spans="1:20" ht="18" customHeight="1">
      <c r="A11" s="284" t="s">
        <v>7</v>
      </c>
      <c r="B11" s="986" t="s">
        <v>2139</v>
      </c>
      <c r="C11" s="993">
        <v>77399.200000000012</v>
      </c>
      <c r="D11" s="993">
        <v>116737.65000000001</v>
      </c>
      <c r="E11" s="993">
        <v>89406.01</v>
      </c>
      <c r="F11" s="993">
        <v>99028.319999999992</v>
      </c>
      <c r="G11" s="993">
        <v>89969.29</v>
      </c>
      <c r="H11" s="993">
        <v>112891.12018849999</v>
      </c>
      <c r="I11" s="993">
        <v>88982</v>
      </c>
      <c r="J11" s="993">
        <v>92954.699000000008</v>
      </c>
      <c r="K11" s="993">
        <v>95463.97099999999</v>
      </c>
      <c r="L11" s="993">
        <v>117791.389</v>
      </c>
      <c r="M11" s="993">
        <v>144719.87</v>
      </c>
      <c r="N11" s="993">
        <v>148678.32305000001</v>
      </c>
      <c r="O11" s="993">
        <v>159359.56965000002</v>
      </c>
      <c r="P11" s="993">
        <v>203099.03565000001</v>
      </c>
      <c r="Q11" s="993">
        <v>251806.55999999997</v>
      </c>
      <c r="R11" s="993">
        <v>378592.68</v>
      </c>
    </row>
    <row r="12" spans="1:20" ht="18" customHeight="1">
      <c r="A12" s="284" t="s">
        <v>6</v>
      </c>
      <c r="B12" s="986" t="s">
        <v>2140</v>
      </c>
      <c r="C12" s="993">
        <v>5701.4220000000005</v>
      </c>
      <c r="D12" s="993">
        <v>7507.4111999999996</v>
      </c>
      <c r="E12" s="993">
        <v>7924.3462</v>
      </c>
      <c r="F12" s="993">
        <v>10213.3696</v>
      </c>
      <c r="G12" s="993">
        <v>12558.997600000001</v>
      </c>
      <c r="H12" s="993">
        <v>12641.039200000001</v>
      </c>
      <c r="I12" s="993">
        <v>13638.0622</v>
      </c>
      <c r="J12" s="993">
        <v>11924.96483603</v>
      </c>
      <c r="K12" s="993">
        <v>13495.438346714145</v>
      </c>
      <c r="L12" s="993">
        <v>11922.51940788743</v>
      </c>
      <c r="M12" s="993">
        <v>13876.735979509689</v>
      </c>
      <c r="N12" s="993">
        <v>24719.328196393668</v>
      </c>
      <c r="O12" s="993">
        <v>27020.628032781999</v>
      </c>
      <c r="P12" s="993">
        <v>30663.216102555976</v>
      </c>
      <c r="Q12" s="993">
        <v>35958</v>
      </c>
      <c r="R12" s="993">
        <v>56270</v>
      </c>
    </row>
    <row r="13" spans="1:20" ht="18" customHeight="1">
      <c r="A13" s="284" t="s">
        <v>5</v>
      </c>
      <c r="B13" s="986" t="s">
        <v>2141</v>
      </c>
      <c r="C13" s="993" t="s">
        <v>8</v>
      </c>
      <c r="D13" s="993" t="s">
        <v>8</v>
      </c>
      <c r="E13" s="993" t="s">
        <v>8</v>
      </c>
      <c r="F13" s="993" t="s">
        <v>8</v>
      </c>
      <c r="G13" s="993" t="s">
        <v>8</v>
      </c>
      <c r="H13" s="993" t="s">
        <v>8</v>
      </c>
      <c r="I13" s="993">
        <v>7563</v>
      </c>
      <c r="J13" s="993">
        <v>9175</v>
      </c>
      <c r="K13" s="993">
        <v>17053</v>
      </c>
      <c r="L13" s="993">
        <v>12026</v>
      </c>
      <c r="M13" s="993">
        <v>9685</v>
      </c>
      <c r="N13" s="993">
        <v>11340</v>
      </c>
      <c r="O13" s="993">
        <v>11340</v>
      </c>
      <c r="P13" s="993">
        <v>10732</v>
      </c>
      <c r="Q13" s="993">
        <v>12275</v>
      </c>
      <c r="R13" s="993">
        <v>12381</v>
      </c>
    </row>
    <row r="14" spans="1:20" ht="18" customHeight="1">
      <c r="A14" s="284" t="s">
        <v>4</v>
      </c>
      <c r="B14" s="986" t="s">
        <v>2142</v>
      </c>
      <c r="C14" s="993" t="s">
        <v>8</v>
      </c>
      <c r="D14" s="993" t="s">
        <v>8</v>
      </c>
      <c r="E14" s="993" t="s">
        <v>8</v>
      </c>
      <c r="F14" s="993" t="s">
        <v>8</v>
      </c>
      <c r="G14" s="993" t="s">
        <v>8</v>
      </c>
      <c r="H14" s="993">
        <v>501706.34501310001</v>
      </c>
      <c r="I14" s="993">
        <v>528560.12973569997</v>
      </c>
      <c r="J14" s="993">
        <v>552063.66391710006</v>
      </c>
      <c r="K14" s="993">
        <v>571875.52412239998</v>
      </c>
      <c r="L14" s="993">
        <v>626958.61149899999</v>
      </c>
      <c r="M14" s="993">
        <v>805100.11819860002</v>
      </c>
      <c r="N14" s="993">
        <v>996171.3755502</v>
      </c>
      <c r="O14" s="993">
        <v>1187763.4907849</v>
      </c>
      <c r="P14" s="993">
        <v>1365645.6882199999</v>
      </c>
      <c r="Q14" s="993">
        <v>1584668.7115896</v>
      </c>
      <c r="R14" s="993">
        <v>1798811.9111714</v>
      </c>
    </row>
    <row r="15" spans="1:20" ht="18" customHeight="1">
      <c r="A15" s="284" t="s">
        <v>3</v>
      </c>
      <c r="B15" s="986" t="s">
        <v>2143</v>
      </c>
      <c r="C15" s="993" t="s">
        <v>8</v>
      </c>
      <c r="D15" s="993" t="s">
        <v>8</v>
      </c>
      <c r="E15" s="993" t="s">
        <v>8</v>
      </c>
      <c r="F15" s="993" t="s">
        <v>8</v>
      </c>
      <c r="G15" s="993" t="s">
        <v>8</v>
      </c>
      <c r="H15" s="993" t="s">
        <v>8</v>
      </c>
      <c r="I15" s="993" t="s">
        <v>8</v>
      </c>
      <c r="J15" s="993" t="s">
        <v>8</v>
      </c>
      <c r="K15" s="993" t="s">
        <v>8</v>
      </c>
      <c r="L15" s="993">
        <v>3203.5</v>
      </c>
      <c r="M15" s="993">
        <v>4250.7</v>
      </c>
      <c r="N15" s="993">
        <v>4480</v>
      </c>
      <c r="O15" s="993">
        <v>5303</v>
      </c>
      <c r="P15" s="993">
        <v>6271</v>
      </c>
      <c r="Q15" s="993">
        <v>6847</v>
      </c>
      <c r="R15" s="993">
        <v>8349</v>
      </c>
    </row>
    <row r="16" spans="1:20" ht="18" customHeight="1">
      <c r="A16" s="284" t="s">
        <v>79</v>
      </c>
      <c r="B16" s="986" t="s">
        <v>2144</v>
      </c>
      <c r="C16" s="993" t="s">
        <v>8</v>
      </c>
      <c r="D16" s="993" t="s">
        <v>8</v>
      </c>
      <c r="E16" s="993" t="s">
        <v>8</v>
      </c>
      <c r="F16" s="993">
        <v>9091397.6031999998</v>
      </c>
      <c r="G16" s="993">
        <v>10027085.983200001</v>
      </c>
      <c r="H16" s="993">
        <v>10719792.68744893</v>
      </c>
      <c r="I16" s="993">
        <v>9152260.8969022725</v>
      </c>
      <c r="J16" s="993">
        <v>8845253.0151047073</v>
      </c>
      <c r="K16" s="993">
        <v>9253094.2843236458</v>
      </c>
      <c r="L16" s="993">
        <v>12847534.103502721</v>
      </c>
      <c r="M16" s="993">
        <v>15481788.307079744</v>
      </c>
      <c r="N16" s="993">
        <v>19492569.611930821</v>
      </c>
      <c r="O16" s="993">
        <v>21913742.626342751</v>
      </c>
      <c r="P16" s="993">
        <v>27219889.738000002</v>
      </c>
      <c r="Q16" s="993">
        <v>29054830</v>
      </c>
      <c r="R16" s="993">
        <v>34950561.088977002</v>
      </c>
    </row>
    <row r="17" spans="1:18" ht="18" customHeight="1">
      <c r="A17" s="284" t="s">
        <v>2</v>
      </c>
      <c r="B17" s="986" t="s">
        <v>2145</v>
      </c>
      <c r="C17" s="993" t="s">
        <v>8</v>
      </c>
      <c r="D17" s="993" t="s">
        <v>8</v>
      </c>
      <c r="E17" s="993">
        <v>4853700</v>
      </c>
      <c r="F17" s="993">
        <v>5186170</v>
      </c>
      <c r="G17" s="993">
        <v>5246400</v>
      </c>
      <c r="H17" s="993">
        <v>8283410</v>
      </c>
      <c r="I17" s="993">
        <v>7700730</v>
      </c>
      <c r="J17" s="993">
        <v>9385250</v>
      </c>
      <c r="K17" s="993">
        <v>9736400</v>
      </c>
      <c r="L17" s="993">
        <v>11885620</v>
      </c>
      <c r="M17" s="993">
        <v>12633660</v>
      </c>
      <c r="N17" s="993">
        <v>16155300</v>
      </c>
      <c r="O17" s="993">
        <v>18526560</v>
      </c>
      <c r="P17" s="993">
        <v>23257530</v>
      </c>
      <c r="Q17" s="993">
        <v>28306800</v>
      </c>
      <c r="R17" s="993">
        <v>33918500</v>
      </c>
    </row>
    <row r="18" spans="1:18" ht="18" customHeight="1">
      <c r="A18" s="284" t="s">
        <v>1</v>
      </c>
      <c r="B18" s="986" t="s">
        <v>2146</v>
      </c>
      <c r="C18" s="993">
        <v>3525</v>
      </c>
      <c r="D18" s="993">
        <v>3422</v>
      </c>
      <c r="E18" s="993">
        <v>3510</v>
      </c>
      <c r="F18" s="993">
        <v>3812</v>
      </c>
      <c r="G18" s="993">
        <v>4071</v>
      </c>
      <c r="H18" s="993">
        <v>3986</v>
      </c>
      <c r="I18" s="993">
        <v>4255</v>
      </c>
      <c r="J18" s="993">
        <v>4617</v>
      </c>
      <c r="K18" s="993">
        <v>4699</v>
      </c>
      <c r="L18" s="993">
        <v>6299</v>
      </c>
      <c r="M18" s="993">
        <v>6705.1</v>
      </c>
      <c r="N18" s="993">
        <v>7397.1</v>
      </c>
      <c r="O18" s="993">
        <v>7509.4</v>
      </c>
      <c r="P18" s="993">
        <v>8934</v>
      </c>
      <c r="Q18" s="993">
        <v>10838</v>
      </c>
      <c r="R18" s="993">
        <v>10684</v>
      </c>
    </row>
    <row r="19" spans="1:18" ht="18" customHeight="1"/>
    <row r="20" spans="1:18" s="903" customFormat="1" ht="15" customHeight="1">
      <c r="A20" s="920" t="s">
        <v>2111</v>
      </c>
    </row>
  </sheetData>
  <mergeCells count="1">
    <mergeCell ref="C2:R2"/>
  </mergeCells>
  <hyperlinks>
    <hyperlink ref="T5" location="'Content Page'!A1" display="Back to Content Page"/>
  </hyperlinks>
  <pageMargins left="0.7" right="0.7" top="0.75" bottom="0.75" header="0.3" footer="0.3"/>
  <pageSetup orientation="portrait" r:id="rId1"/>
</worksheet>
</file>

<file path=xl/worksheets/sheet2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zoomScale="96" zoomScaleNormal="96" workbookViewId="0">
      <selection activeCell="A9" sqref="A9"/>
    </sheetView>
  </sheetViews>
  <sheetFormatPr defaultColWidth="9.1796875" defaultRowHeight="15" customHeight="1"/>
  <cols>
    <col min="1" max="1" width="33.7265625" style="289" customWidth="1"/>
    <col min="2" max="17" width="9.7265625" style="289" customWidth="1"/>
    <col min="18" max="16384" width="9.1796875" style="289"/>
  </cols>
  <sheetData>
    <row r="1" spans="1:19" s="136" customFormat="1" ht="15" customHeight="1">
      <c r="A1" s="140" t="s">
        <v>2157</v>
      </c>
    </row>
    <row r="2" spans="1:19" ht="15" customHeight="1">
      <c r="A2" s="879"/>
      <c r="B2" s="1085" t="s">
        <v>593</v>
      </c>
      <c r="C2" s="1085"/>
      <c r="D2" s="1085"/>
      <c r="E2" s="1085"/>
      <c r="F2" s="1085"/>
      <c r="G2" s="1085"/>
      <c r="H2" s="1085"/>
      <c r="I2" s="1085"/>
      <c r="J2" s="1085"/>
      <c r="K2" s="1085"/>
      <c r="L2" s="1085"/>
      <c r="M2" s="1085"/>
      <c r="N2" s="1085"/>
      <c r="O2" s="1085"/>
      <c r="P2" s="1085"/>
      <c r="Q2" s="1085"/>
    </row>
    <row r="3" spans="1:19" s="295" customFormat="1" ht="26.25" customHeight="1">
      <c r="A3" s="879" t="s">
        <v>16</v>
      </c>
      <c r="B3" s="4">
        <v>2000</v>
      </c>
      <c r="C3" s="4">
        <v>2001</v>
      </c>
      <c r="D3" s="4">
        <v>2002</v>
      </c>
      <c r="E3" s="4">
        <v>2003</v>
      </c>
      <c r="F3" s="4">
        <v>2004</v>
      </c>
      <c r="G3" s="4">
        <v>2005</v>
      </c>
      <c r="H3" s="4">
        <v>2006</v>
      </c>
      <c r="I3" s="4">
        <v>2007</v>
      </c>
      <c r="J3" s="4">
        <v>2008</v>
      </c>
      <c r="K3" s="4">
        <v>2009</v>
      </c>
      <c r="L3" s="4">
        <v>2010</v>
      </c>
      <c r="M3" s="4">
        <v>2011</v>
      </c>
      <c r="N3" s="4">
        <v>2012</v>
      </c>
      <c r="O3" s="4">
        <v>2013</v>
      </c>
      <c r="P3" s="4">
        <v>2014</v>
      </c>
      <c r="Q3" s="4">
        <v>2015</v>
      </c>
    </row>
    <row r="4" spans="1:19" ht="18" customHeight="1">
      <c r="A4" s="284" t="s">
        <v>15</v>
      </c>
      <c r="B4" s="993" t="s">
        <v>8</v>
      </c>
      <c r="C4" s="993" t="s">
        <v>8</v>
      </c>
      <c r="D4" s="993" t="s">
        <v>8</v>
      </c>
      <c r="E4" s="982">
        <v>0.88628528675029505</v>
      </c>
      <c r="F4" s="982">
        <v>4.9509451958110189</v>
      </c>
      <c r="G4" s="982">
        <v>4.9951327477569185</v>
      </c>
      <c r="H4" s="982">
        <v>4.5907235263359265</v>
      </c>
      <c r="I4" s="982">
        <v>7.9908626811244572</v>
      </c>
      <c r="J4" s="982">
        <v>15.71739391282197</v>
      </c>
      <c r="K4" s="982">
        <v>20.097097751617582</v>
      </c>
      <c r="L4" s="982">
        <v>16.140609287838966</v>
      </c>
      <c r="M4" s="982">
        <v>11.350524167345938</v>
      </c>
      <c r="N4" s="995">
        <v>9.2688943484473008</v>
      </c>
      <c r="O4" s="982">
        <v>10.160061387153958</v>
      </c>
      <c r="P4" s="982">
        <v>13.155927865590694</v>
      </c>
      <c r="Q4" s="982">
        <v>20.867339310289733</v>
      </c>
    </row>
    <row r="5" spans="1:19" ht="18" customHeight="1">
      <c r="A5" s="284" t="s">
        <v>14</v>
      </c>
      <c r="B5" s="993" t="s">
        <v>8</v>
      </c>
      <c r="C5" s="982">
        <v>7.9554872476709892</v>
      </c>
      <c r="D5" s="982">
        <v>8.4902450922780677</v>
      </c>
      <c r="E5" s="982">
        <v>5.9034607005971269</v>
      </c>
      <c r="F5" s="982">
        <v>10.678814776872429</v>
      </c>
      <c r="G5" s="982">
        <v>5.6602615120907167</v>
      </c>
      <c r="H5" s="982">
        <v>6.2583388829445585</v>
      </c>
      <c r="I5" s="982">
        <v>5.6402335130689716</v>
      </c>
      <c r="J5" s="982">
        <v>6.028973252860836</v>
      </c>
      <c r="K5" s="982">
        <v>7.9817598432847969</v>
      </c>
      <c r="L5" s="982">
        <v>16.045308044251104</v>
      </c>
      <c r="M5" s="982">
        <v>17.520982863740482</v>
      </c>
      <c r="N5" s="995">
        <v>18.416662214398517</v>
      </c>
      <c r="O5" s="995">
        <v>17.6187623109188</v>
      </c>
      <c r="P5" s="995">
        <v>16.571848691640788</v>
      </c>
      <c r="Q5" s="995">
        <v>17.463590442536912</v>
      </c>
      <c r="S5" s="994"/>
    </row>
    <row r="6" spans="1:19" ht="18" customHeight="1">
      <c r="A6" s="284" t="s">
        <v>268</v>
      </c>
      <c r="B6" s="993" t="s">
        <v>8</v>
      </c>
      <c r="C6" s="993" t="s">
        <v>8</v>
      </c>
      <c r="D6" s="993" t="s">
        <v>8</v>
      </c>
      <c r="E6" s="993" t="s">
        <v>8</v>
      </c>
      <c r="F6" s="993" t="s">
        <v>8</v>
      </c>
      <c r="G6" s="993" t="s">
        <v>8</v>
      </c>
      <c r="H6" s="993" t="s">
        <v>8</v>
      </c>
      <c r="I6" s="993" t="s">
        <v>8</v>
      </c>
      <c r="J6" s="993" t="s">
        <v>8</v>
      </c>
      <c r="K6" s="993" t="s">
        <v>8</v>
      </c>
      <c r="L6" s="993" t="s">
        <v>8</v>
      </c>
      <c r="M6" s="982">
        <v>22.761903114478113</v>
      </c>
      <c r="N6" s="982">
        <v>20.937793737943313</v>
      </c>
      <c r="O6" s="982">
        <v>20.3453354518834</v>
      </c>
      <c r="P6" s="982">
        <v>17.599674010534237</v>
      </c>
      <c r="Q6" s="982" t="s">
        <v>8</v>
      </c>
      <c r="S6" s="92" t="s">
        <v>13</v>
      </c>
    </row>
    <row r="7" spans="1:19" ht="18" customHeight="1">
      <c r="A7" s="284" t="s">
        <v>12</v>
      </c>
      <c r="B7" s="993" t="s">
        <v>8</v>
      </c>
      <c r="C7" s="993" t="s">
        <v>8</v>
      </c>
      <c r="D7" s="993" t="s">
        <v>8</v>
      </c>
      <c r="E7" s="993" t="s">
        <v>8</v>
      </c>
      <c r="F7" s="982">
        <v>58.944541768343626</v>
      </c>
      <c r="G7" s="982">
        <v>51.857494190744688</v>
      </c>
      <c r="H7" s="982">
        <v>55.147932175957223</v>
      </c>
      <c r="I7" s="982">
        <v>48.748619479987312</v>
      </c>
      <c r="J7" s="982">
        <v>44.906819602558109</v>
      </c>
      <c r="K7" s="982">
        <v>36.061171397306488</v>
      </c>
      <c r="L7" s="982">
        <v>32.769568616983783</v>
      </c>
      <c r="M7" s="982">
        <v>33.414794172343157</v>
      </c>
      <c r="N7" s="982">
        <v>41.736585683319305</v>
      </c>
      <c r="O7" s="982">
        <v>40.206217406200693</v>
      </c>
      <c r="P7" s="982">
        <v>39.676001807384239</v>
      </c>
      <c r="Q7" s="982">
        <v>43.082365656404889</v>
      </c>
    </row>
    <row r="8" spans="1:19" ht="18" customHeight="1">
      <c r="A8" s="284" t="s">
        <v>11</v>
      </c>
      <c r="B8" s="993" t="s">
        <v>8</v>
      </c>
      <c r="C8" s="993" t="s">
        <v>8</v>
      </c>
      <c r="D8" s="993" t="s">
        <v>8</v>
      </c>
      <c r="E8" s="993" t="s">
        <v>8</v>
      </c>
      <c r="F8" s="993" t="s">
        <v>8</v>
      </c>
      <c r="G8" s="993" t="s">
        <v>8</v>
      </c>
      <c r="H8" s="996">
        <v>40.095835929947732</v>
      </c>
      <c r="I8" s="996">
        <v>2.3256264820635928</v>
      </c>
      <c r="J8" s="996">
        <v>6.4672999850837604E-2</v>
      </c>
      <c r="K8" s="996">
        <v>2.3472056977031581</v>
      </c>
      <c r="L8" s="996">
        <v>1.5373965523231194</v>
      </c>
      <c r="M8" s="996">
        <v>2.115415991722803</v>
      </c>
      <c r="N8" s="996">
        <v>1.2124782236149667</v>
      </c>
      <c r="O8" s="996">
        <v>3.1508283231076151</v>
      </c>
      <c r="P8" s="996">
        <v>2.4171146046285461</v>
      </c>
      <c r="Q8" s="996">
        <v>3.7124912608393705</v>
      </c>
    </row>
    <row r="9" spans="1:19" ht="18" customHeight="1">
      <c r="A9" s="284" t="s">
        <v>10</v>
      </c>
      <c r="B9" s="993" t="s">
        <v>8</v>
      </c>
      <c r="C9" s="993" t="s">
        <v>8</v>
      </c>
      <c r="D9" s="993" t="s">
        <v>8</v>
      </c>
      <c r="E9" s="993" t="s">
        <v>8</v>
      </c>
      <c r="F9" s="993" t="s">
        <v>8</v>
      </c>
      <c r="G9" s="982">
        <v>17.893950130701498</v>
      </c>
      <c r="H9" s="982">
        <v>25.773941261347044</v>
      </c>
      <c r="I9" s="982">
        <v>26.083690645928005</v>
      </c>
      <c r="J9" s="982">
        <v>32.977178685920663</v>
      </c>
      <c r="K9" s="982">
        <v>32.60835244990087</v>
      </c>
      <c r="L9" s="982">
        <v>27.331488567093022</v>
      </c>
      <c r="M9" s="982">
        <v>29.454558508700369</v>
      </c>
      <c r="N9" s="982">
        <v>42.117049098477622</v>
      </c>
      <c r="O9" s="982">
        <v>44.438690565479561</v>
      </c>
      <c r="P9" s="982">
        <v>33.079898734293209</v>
      </c>
      <c r="Q9" s="982">
        <v>54.968642518845876</v>
      </c>
    </row>
    <row r="10" spans="1:19" ht="18" customHeight="1">
      <c r="A10" s="284" t="s">
        <v>9</v>
      </c>
      <c r="B10" s="993" t="s">
        <v>8</v>
      </c>
      <c r="C10" s="993" t="s">
        <v>8</v>
      </c>
      <c r="D10" s="993" t="s">
        <v>8</v>
      </c>
      <c r="E10" s="982">
        <v>59.295010865921995</v>
      </c>
      <c r="F10" s="982">
        <v>52.083343950236241</v>
      </c>
      <c r="G10" s="982">
        <v>55.774230984932416</v>
      </c>
      <c r="H10" s="982">
        <v>51.410208240229736</v>
      </c>
      <c r="I10" s="982">
        <v>48.306584329890448</v>
      </c>
      <c r="J10" s="982">
        <v>42.781807819766826</v>
      </c>
      <c r="K10" s="982">
        <v>50.596217387131716</v>
      </c>
      <c r="L10" s="982">
        <v>50.553971645484118</v>
      </c>
      <c r="M10" s="982">
        <v>51.072446060136819</v>
      </c>
      <c r="N10" s="995">
        <v>50.489811632848038</v>
      </c>
      <c r="O10" s="982">
        <v>52.982561667892959</v>
      </c>
      <c r="P10" s="982">
        <v>55.316364971956034</v>
      </c>
      <c r="Q10" s="982">
        <v>57.743727489164279</v>
      </c>
    </row>
    <row r="11" spans="1:19" ht="18" customHeight="1">
      <c r="A11" s="284" t="s">
        <v>7</v>
      </c>
      <c r="B11" s="993" t="s">
        <v>8</v>
      </c>
      <c r="C11" s="982">
        <v>118.28411310000139</v>
      </c>
      <c r="D11" s="982">
        <v>75.045262128791876</v>
      </c>
      <c r="E11" s="982">
        <v>74.391224765124903</v>
      </c>
      <c r="F11" s="982">
        <v>58.318942582714371</v>
      </c>
      <c r="G11" s="982">
        <v>63.379386286353821</v>
      </c>
      <c r="H11" s="982">
        <v>42.144909988722013</v>
      </c>
      <c r="I11" s="982">
        <v>38.404774993341341</v>
      </c>
      <c r="J11" s="982">
        <v>34.175877917145478</v>
      </c>
      <c r="K11" s="982">
        <v>39.228309773298044</v>
      </c>
      <c r="L11" s="982">
        <v>41.967379702192673</v>
      </c>
      <c r="M11" s="982">
        <v>38.952480662509913</v>
      </c>
      <c r="N11" s="982">
        <v>36.793271749833714</v>
      </c>
      <c r="O11" s="982">
        <v>42.116367447308619</v>
      </c>
      <c r="P11" s="982">
        <v>47.3519247629416</v>
      </c>
      <c r="Q11" s="982">
        <v>63.948925932853804</v>
      </c>
    </row>
    <row r="12" spans="1:19" ht="18" customHeight="1">
      <c r="A12" s="284" t="s">
        <v>6</v>
      </c>
      <c r="B12" s="993" t="s">
        <v>8</v>
      </c>
      <c r="C12" s="982">
        <v>25.083672057781992</v>
      </c>
      <c r="D12" s="982">
        <v>22.950590221101429</v>
      </c>
      <c r="E12" s="982">
        <v>28.057712407874874</v>
      </c>
      <c r="F12" s="982">
        <v>30.001157904804455</v>
      </c>
      <c r="G12" s="982">
        <v>27.913132411897656</v>
      </c>
      <c r="H12" s="982">
        <v>25.705518310578046</v>
      </c>
      <c r="I12" s="982">
        <v>19.36408631067507</v>
      </c>
      <c r="J12" s="982">
        <v>19.24881005331105</v>
      </c>
      <c r="K12" s="982">
        <v>15.851424944292791</v>
      </c>
      <c r="L12" s="982">
        <v>16.800087554233613</v>
      </c>
      <c r="M12" s="982">
        <v>27.433133614679207</v>
      </c>
      <c r="N12" s="995">
        <v>25.28539075523037</v>
      </c>
      <c r="O12" s="995">
        <v>24.966578015632273</v>
      </c>
      <c r="P12" s="995">
        <v>25.776149449803071</v>
      </c>
      <c r="Q12" s="995">
        <v>38.37826747773989</v>
      </c>
    </row>
    <row r="13" spans="1:19" ht="18" customHeight="1">
      <c r="A13" s="284" t="s">
        <v>5</v>
      </c>
      <c r="B13" s="993" t="s">
        <v>8</v>
      </c>
      <c r="C13" s="993" t="s">
        <v>8</v>
      </c>
      <c r="D13" s="993" t="s">
        <v>8</v>
      </c>
      <c r="E13" s="993" t="s">
        <v>8</v>
      </c>
      <c r="F13" s="993" t="s">
        <v>8</v>
      </c>
      <c r="G13" s="993" t="s">
        <v>8</v>
      </c>
      <c r="H13" s="982">
        <v>134.8050551878377</v>
      </c>
      <c r="I13" s="982">
        <v>132.46314584402711</v>
      </c>
      <c r="J13" s="982">
        <v>186.42947046626139</v>
      </c>
      <c r="K13" s="982">
        <v>104.27105760134016</v>
      </c>
      <c r="L13" s="982">
        <v>82.73953752517204</v>
      </c>
      <c r="M13" s="982">
        <v>84.202181669517472</v>
      </c>
      <c r="N13" s="982">
        <v>78.102429256178809</v>
      </c>
      <c r="O13" s="982">
        <v>67.64970240888475</v>
      </c>
      <c r="P13" s="982">
        <v>71.370685504051096</v>
      </c>
      <c r="Q13" s="982">
        <v>68.204583943722881</v>
      </c>
    </row>
    <row r="14" spans="1:19" ht="18" customHeight="1">
      <c r="A14" s="284" t="s">
        <v>4</v>
      </c>
      <c r="B14" s="993" t="s">
        <v>8</v>
      </c>
      <c r="C14" s="993" t="s">
        <v>8</v>
      </c>
      <c r="D14" s="993" t="s">
        <v>8</v>
      </c>
      <c r="E14" s="993" t="s">
        <v>8</v>
      </c>
      <c r="F14" s="993" t="s">
        <v>8</v>
      </c>
      <c r="G14" s="982">
        <v>30.60577219961641</v>
      </c>
      <c r="H14" s="982">
        <v>28.735448898509581</v>
      </c>
      <c r="I14" s="982">
        <v>26.170344109900174</v>
      </c>
      <c r="J14" s="982">
        <v>24.139311751415082</v>
      </c>
      <c r="K14" s="982">
        <v>25.001570871346495</v>
      </c>
      <c r="L14" s="982">
        <v>29.297586408891135</v>
      </c>
      <c r="M14" s="982">
        <v>32.94588923451392</v>
      </c>
      <c r="N14" s="995">
        <v>36.50197924953423</v>
      </c>
      <c r="O14" s="982">
        <v>38.478075570407754</v>
      </c>
      <c r="P14" s="982">
        <v>41.563916026818148</v>
      </c>
      <c r="Q14" s="982">
        <v>44.818006630209609</v>
      </c>
    </row>
    <row r="15" spans="1:19" ht="18" customHeight="1">
      <c r="A15" s="284" t="s">
        <v>3</v>
      </c>
      <c r="B15" s="993" t="s">
        <v>8</v>
      </c>
      <c r="C15" s="993" t="s">
        <v>8</v>
      </c>
      <c r="D15" s="993" t="s">
        <v>8</v>
      </c>
      <c r="E15" s="993" t="s">
        <v>8</v>
      </c>
      <c r="F15" s="993" t="s">
        <v>8</v>
      </c>
      <c r="G15" s="993" t="s">
        <v>8</v>
      </c>
      <c r="H15" s="993" t="s">
        <v>8</v>
      </c>
      <c r="I15" s="993" t="s">
        <v>8</v>
      </c>
      <c r="J15" s="993" t="s">
        <v>8</v>
      </c>
      <c r="K15" s="982">
        <v>10.409375853118027</v>
      </c>
      <c r="L15" s="982">
        <v>12.906305609167045</v>
      </c>
      <c r="M15" s="982">
        <v>12.662839431856082</v>
      </c>
      <c r="N15" s="995">
        <v>13.503918263534171</v>
      </c>
      <c r="O15" s="982">
        <v>14.623020024121738</v>
      </c>
      <c r="P15" s="982">
        <v>14.646197916263311</v>
      </c>
      <c r="Q15" s="982">
        <v>16.594303152317917</v>
      </c>
    </row>
    <row r="16" spans="1:19" ht="18" customHeight="1">
      <c r="A16" s="284" t="s">
        <v>79</v>
      </c>
      <c r="B16" s="993" t="s">
        <v>8</v>
      </c>
      <c r="C16" s="993" t="s">
        <v>8</v>
      </c>
      <c r="D16" s="993" t="s">
        <v>8</v>
      </c>
      <c r="E16" s="993" t="s">
        <v>8</v>
      </c>
      <c r="F16" s="993" t="s">
        <v>8</v>
      </c>
      <c r="G16" s="982">
        <v>56.086895126967306</v>
      </c>
      <c r="H16" s="982">
        <v>39.282727727382664</v>
      </c>
      <c r="I16" s="982">
        <v>33.041129411850847</v>
      </c>
      <c r="J16" s="982">
        <v>28.240840424919295</v>
      </c>
      <c r="K16" s="982">
        <v>34.054110227379894</v>
      </c>
      <c r="L16" s="982">
        <v>35.317506004883839</v>
      </c>
      <c r="M16" s="982">
        <v>36.9439274350472</v>
      </c>
      <c r="N16" s="982">
        <v>35.670258039982158</v>
      </c>
      <c r="O16" s="982">
        <v>38.363145350914756</v>
      </c>
      <c r="P16" s="982">
        <v>36.446822985125991</v>
      </c>
      <c r="Q16" s="982">
        <v>38.464830795891899</v>
      </c>
    </row>
    <row r="17" spans="1:17" ht="18" customHeight="1">
      <c r="A17" s="284" t="s">
        <v>2</v>
      </c>
      <c r="B17" s="993" t="s">
        <v>8</v>
      </c>
      <c r="C17" s="993" t="s">
        <v>8</v>
      </c>
      <c r="D17" s="982">
        <v>26.311524681401941</v>
      </c>
      <c r="E17" s="982">
        <v>22.352371616233459</v>
      </c>
      <c r="F17" s="982">
        <v>17.646875925246874</v>
      </c>
      <c r="G17" s="982">
        <v>22.273636375683907</v>
      </c>
      <c r="H17" s="982">
        <v>16.75374223817289</v>
      </c>
      <c r="I17" s="982">
        <v>16.681041324606305</v>
      </c>
      <c r="J17" s="982">
        <v>14.512726485376499</v>
      </c>
      <c r="K17" s="982">
        <v>15.366352725690799</v>
      </c>
      <c r="L17" s="982">
        <v>12.995464735804871</v>
      </c>
      <c r="M17" s="982">
        <v>14.167274108489385</v>
      </c>
      <c r="N17" s="995">
        <v>14.112947412936553</v>
      </c>
      <c r="O17" s="995">
        <v>15.368702395438994</v>
      </c>
      <c r="P17" s="995">
        <v>16.944852637988973</v>
      </c>
      <c r="Q17" s="995">
        <v>18.496183733761441</v>
      </c>
    </row>
    <row r="18" spans="1:17" ht="18" customHeight="1">
      <c r="A18" s="284" t="s">
        <v>1</v>
      </c>
      <c r="B18" s="993" t="s">
        <v>8</v>
      </c>
      <c r="C18" s="993" t="s">
        <v>8</v>
      </c>
      <c r="D18" s="982">
        <v>39.166337624923784</v>
      </c>
      <c r="E18" s="982">
        <v>45.111509472578945</v>
      </c>
      <c r="F18" s="982">
        <v>50.318662846867049</v>
      </c>
      <c r="G18" s="982">
        <v>50.825402591757374</v>
      </c>
      <c r="H18" s="982">
        <v>60.682496570139712</v>
      </c>
      <c r="I18" s="982">
        <v>66.314121172315382</v>
      </c>
      <c r="J18" s="982">
        <v>72.846538718226824</v>
      </c>
      <c r="K18" s="982">
        <v>77.221284955918321</v>
      </c>
      <c r="L18" s="982">
        <v>70.902358310065139</v>
      </c>
      <c r="M18" s="982">
        <v>67.515032890383296</v>
      </c>
      <c r="N18" s="982">
        <v>60.208059013058303</v>
      </c>
      <c r="O18" s="982">
        <v>66.225719627282928</v>
      </c>
      <c r="P18" s="982">
        <v>76.340542167923047</v>
      </c>
      <c r="Q18" s="982">
        <v>74.099999999999994</v>
      </c>
    </row>
    <row r="20" spans="1:17" ht="15" customHeight="1">
      <c r="A20" s="920" t="s">
        <v>2111</v>
      </c>
    </row>
  </sheetData>
  <mergeCells count="1">
    <mergeCell ref="B2:Q2"/>
  </mergeCells>
  <hyperlinks>
    <hyperlink ref="S6" location="'Content Page'!A1" display="Back to Content Page"/>
  </hyperlinks>
  <pageMargins left="0.7" right="0.7" top="0.75" bottom="0.75" header="0.3" footer="0.3"/>
  <pageSetup orientation="portrait" r:id="rId1"/>
</worksheet>
</file>

<file path=xl/worksheets/sheet2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0"/>
  <sheetViews>
    <sheetView topLeftCell="B1" zoomScale="80" zoomScaleNormal="80" workbookViewId="0">
      <selection activeCell="A9" sqref="A9"/>
    </sheetView>
  </sheetViews>
  <sheetFormatPr defaultColWidth="9.1796875" defaultRowHeight="15" customHeight="1"/>
  <cols>
    <col min="1" max="1" width="33.7265625" style="289" customWidth="1"/>
    <col min="2" max="2" width="22" style="289" customWidth="1"/>
    <col min="3" max="18" width="12.7265625" style="289" customWidth="1"/>
    <col min="19" max="16384" width="9.1796875" style="289"/>
  </cols>
  <sheetData>
    <row r="1" spans="1:20" ht="15" customHeight="1">
      <c r="A1" s="997" t="s">
        <v>2158</v>
      </c>
      <c r="B1" s="997"/>
      <c r="C1" s="998"/>
      <c r="D1" s="998"/>
      <c r="E1" s="998"/>
      <c r="F1" s="998"/>
      <c r="G1" s="998"/>
      <c r="H1" s="998"/>
      <c r="I1" s="998"/>
      <c r="J1" s="998"/>
      <c r="K1" s="998"/>
      <c r="L1" s="998"/>
    </row>
    <row r="2" spans="1:20" ht="15" customHeight="1">
      <c r="A2" s="879"/>
      <c r="B2" s="880"/>
      <c r="C2" s="1085" t="s">
        <v>2159</v>
      </c>
      <c r="D2" s="1085"/>
      <c r="E2" s="1085"/>
      <c r="F2" s="1085"/>
      <c r="G2" s="1085"/>
      <c r="H2" s="1085"/>
      <c r="I2" s="1085"/>
      <c r="J2" s="1085"/>
      <c r="K2" s="1085"/>
      <c r="L2" s="1085"/>
      <c r="M2" s="1085"/>
      <c r="N2" s="1085"/>
      <c r="O2" s="1085"/>
      <c r="P2" s="1085"/>
      <c r="Q2" s="1085"/>
      <c r="R2" s="1085"/>
    </row>
    <row r="3" spans="1:20" s="295" customFormat="1" ht="29.25" customHeight="1">
      <c r="A3" s="879" t="s">
        <v>16</v>
      </c>
      <c r="B3" s="880" t="s">
        <v>2131</v>
      </c>
      <c r="C3" s="4">
        <v>2000</v>
      </c>
      <c r="D3" s="4">
        <v>2001</v>
      </c>
      <c r="E3" s="4">
        <v>2002</v>
      </c>
      <c r="F3" s="4">
        <v>2003</v>
      </c>
      <c r="G3" s="4">
        <v>2004</v>
      </c>
      <c r="H3" s="4">
        <v>2005</v>
      </c>
      <c r="I3" s="4">
        <v>2006</v>
      </c>
      <c r="J3" s="4">
        <v>2007</v>
      </c>
      <c r="K3" s="4">
        <v>2008</v>
      </c>
      <c r="L3" s="4">
        <v>2009</v>
      </c>
      <c r="M3" s="4">
        <v>2010</v>
      </c>
      <c r="N3" s="4">
        <v>2011</v>
      </c>
      <c r="O3" s="4">
        <v>2012</v>
      </c>
      <c r="P3" s="4">
        <v>2013</v>
      </c>
      <c r="Q3" s="4">
        <v>2014</v>
      </c>
      <c r="R3" s="4">
        <v>2015</v>
      </c>
    </row>
    <row r="4" spans="1:20" ht="20.149999999999999" customHeight="1">
      <c r="A4" s="284" t="s">
        <v>15</v>
      </c>
      <c r="B4" s="986" t="s">
        <v>2132</v>
      </c>
      <c r="C4" s="999">
        <v>15840.411639279999</v>
      </c>
      <c r="D4" s="999">
        <v>56109.137731099989</v>
      </c>
      <c r="E4" s="999">
        <v>106477.35689836799</v>
      </c>
      <c r="F4" s="999">
        <v>177921.50127554097</v>
      </c>
      <c r="G4" s="1000">
        <v>243705</v>
      </c>
      <c r="H4" s="1000">
        <v>391245</v>
      </c>
      <c r="I4" s="1000">
        <v>616674.09444511007</v>
      </c>
      <c r="J4" s="1000">
        <v>850367</v>
      </c>
      <c r="K4" s="1000">
        <v>1417145</v>
      </c>
      <c r="L4" s="1000">
        <v>2303840</v>
      </c>
      <c r="M4" s="1001">
        <v>2626211</v>
      </c>
      <c r="N4" s="1001">
        <v>3520884.0852710106</v>
      </c>
      <c r="O4" s="1000">
        <v>3749018.1769369207</v>
      </c>
      <c r="P4" s="1000">
        <v>4394744.7089634705</v>
      </c>
      <c r="Q4" s="1000">
        <v>5103487.46690326</v>
      </c>
      <c r="R4" s="1000">
        <v>5703744.6001200993</v>
      </c>
    </row>
    <row r="5" spans="1:20" ht="20.149999999999999" customHeight="1">
      <c r="A5" s="284" t="s">
        <v>14</v>
      </c>
      <c r="B5" s="986" t="s">
        <v>2133</v>
      </c>
      <c r="C5" s="999">
        <v>5960</v>
      </c>
      <c r="D5" s="999">
        <v>9948.6130083099997</v>
      </c>
      <c r="E5" s="999">
        <v>9899.2461746999998</v>
      </c>
      <c r="F5" s="999">
        <v>11645.30354194</v>
      </c>
      <c r="G5" s="1000">
        <v>13261.586867952003</v>
      </c>
      <c r="H5" s="1000">
        <v>14673.581999389999</v>
      </c>
      <c r="I5" s="1000">
        <v>24567.67842081</v>
      </c>
      <c r="J5" s="1000">
        <v>32296.612088519996</v>
      </c>
      <c r="K5" s="1000">
        <v>39227.767571099997</v>
      </c>
      <c r="L5" s="1000">
        <v>38716.773962520005</v>
      </c>
      <c r="M5" s="1000">
        <v>42860.100737459994</v>
      </c>
      <c r="N5" s="1000">
        <v>44763.225926489999</v>
      </c>
      <c r="O5" s="1000">
        <v>49236.876002049998</v>
      </c>
      <c r="P5" s="1000">
        <v>53389.846130700003</v>
      </c>
      <c r="Q5" s="1000">
        <v>55842.206753320002</v>
      </c>
      <c r="R5" s="1000">
        <v>66941.123575370002</v>
      </c>
      <c r="T5" s="994"/>
    </row>
    <row r="6" spans="1:20" ht="20.149999999999999" customHeight="1">
      <c r="A6" s="284" t="s">
        <v>268</v>
      </c>
      <c r="B6" s="986" t="s">
        <v>2134</v>
      </c>
      <c r="C6" s="999" t="s">
        <v>8</v>
      </c>
      <c r="D6" s="999" t="s">
        <v>8</v>
      </c>
      <c r="E6" s="999" t="s">
        <v>8</v>
      </c>
      <c r="F6" s="999" t="s">
        <v>8</v>
      </c>
      <c r="G6" s="1000">
        <v>222227</v>
      </c>
      <c r="H6" s="1000">
        <v>277112</v>
      </c>
      <c r="I6" s="1000">
        <v>436922</v>
      </c>
      <c r="J6" s="1000">
        <v>658834</v>
      </c>
      <c r="K6" s="1000">
        <v>1041377</v>
      </c>
      <c r="L6" s="1000">
        <v>1501869</v>
      </c>
      <c r="M6" s="1001">
        <v>1964597</v>
      </c>
      <c r="N6" s="1001">
        <v>2450309</v>
      </c>
      <c r="O6" s="1001">
        <v>2956675</v>
      </c>
      <c r="P6" s="1001">
        <v>3493216</v>
      </c>
      <c r="Q6" s="1001">
        <v>3968101</v>
      </c>
      <c r="R6" s="933" t="s">
        <v>8</v>
      </c>
      <c r="T6" s="92" t="s">
        <v>13</v>
      </c>
    </row>
    <row r="7" spans="1:20" ht="20.149999999999999" customHeight="1">
      <c r="A7" s="284" t="s">
        <v>12</v>
      </c>
      <c r="B7" s="986" t="s">
        <v>2135</v>
      </c>
      <c r="C7" s="999">
        <v>1700.8820000000001</v>
      </c>
      <c r="D7" s="999">
        <v>1992.711</v>
      </c>
      <c r="E7" s="999">
        <v>2168.1819999999998</v>
      </c>
      <c r="F7" s="999">
        <v>2297.846</v>
      </c>
      <c r="G7" s="1000">
        <v>2373.0500000000002</v>
      </c>
      <c r="H7" s="1000">
        <v>2590.0100000000002</v>
      </c>
      <c r="I7" s="1000">
        <v>3505.7730000000006</v>
      </c>
      <c r="J7" s="1000">
        <v>4154.1480000000001</v>
      </c>
      <c r="K7" s="1000">
        <v>4880.991</v>
      </c>
      <c r="L7" s="1000">
        <v>5744.0280000000002</v>
      </c>
      <c r="M7" s="1001">
        <v>6574.81</v>
      </c>
      <c r="N7" s="1001">
        <v>6766.4380000000001</v>
      </c>
      <c r="O7" s="1001">
        <v>7220</v>
      </c>
      <c r="P7" s="1001">
        <v>8749</v>
      </c>
      <c r="Q7" s="1001">
        <v>9085</v>
      </c>
      <c r="R7" s="933">
        <v>10129</v>
      </c>
    </row>
    <row r="8" spans="1:20" ht="20.149999999999999" customHeight="1">
      <c r="A8" s="284" t="s">
        <v>11</v>
      </c>
      <c r="B8" s="986" t="s">
        <v>2136</v>
      </c>
      <c r="C8" s="999" t="s">
        <v>8</v>
      </c>
      <c r="D8" s="999" t="s">
        <v>8</v>
      </c>
      <c r="E8" s="999" t="s">
        <v>8</v>
      </c>
      <c r="F8" s="999" t="s">
        <v>8</v>
      </c>
      <c r="G8" s="1000" t="s">
        <v>8</v>
      </c>
      <c r="H8" s="1000">
        <v>905.48277101576628</v>
      </c>
      <c r="I8" s="1000">
        <v>1057.6924333660083</v>
      </c>
      <c r="J8" s="1000">
        <v>1501.545563216428</v>
      </c>
      <c r="K8" s="1000">
        <v>1855.1732353061691</v>
      </c>
      <c r="L8" s="1000">
        <v>1620.2582231628887</v>
      </c>
      <c r="M8" s="1000">
        <v>1818.5305626512825</v>
      </c>
      <c r="N8" s="1000">
        <v>2219.1583459255526</v>
      </c>
      <c r="O8" s="1000">
        <v>2169.8286992532931</v>
      </c>
      <c r="P8" s="1000">
        <v>2158.0893194557098</v>
      </c>
      <c r="Q8" s="1000">
        <v>2798</v>
      </c>
      <c r="R8" s="1000">
        <v>3066</v>
      </c>
    </row>
    <row r="9" spans="1:20" ht="20.149999999999999" customHeight="1">
      <c r="A9" s="284" t="s">
        <v>10</v>
      </c>
      <c r="B9" s="986" t="s">
        <v>2137</v>
      </c>
      <c r="C9" s="999">
        <v>16444.2</v>
      </c>
      <c r="D9" s="999">
        <v>21725.5</v>
      </c>
      <c r="E9" s="999">
        <v>32422.664323999998</v>
      </c>
      <c r="F9" s="999">
        <v>42870.946644100004</v>
      </c>
      <c r="G9" s="1000">
        <v>56566.38121</v>
      </c>
      <c r="H9" s="1000">
        <v>65756.137735240016</v>
      </c>
      <c r="I9" s="1000">
        <v>76624.046673899997</v>
      </c>
      <c r="J9" s="1000">
        <v>104879.75424076999</v>
      </c>
      <c r="K9" s="1000">
        <v>139643.29994369001</v>
      </c>
      <c r="L9" s="1000">
        <v>173050.36764364789</v>
      </c>
      <c r="M9" s="1001">
        <v>231710.69631534992</v>
      </c>
      <c r="N9" s="1001">
        <v>314330.71015213244</v>
      </c>
      <c r="O9" s="1001">
        <v>386435.61384681833</v>
      </c>
      <c r="P9" s="1001">
        <v>521962.50708596141</v>
      </c>
      <c r="Q9" s="1001">
        <v>616153</v>
      </c>
      <c r="R9" s="933">
        <v>778807.81169822265</v>
      </c>
    </row>
    <row r="10" spans="1:20" ht="20.149999999999999" customHeight="1">
      <c r="A10" s="284" t="s">
        <v>9</v>
      </c>
      <c r="B10" s="986" t="s">
        <v>2138</v>
      </c>
      <c r="C10" s="999">
        <v>94990</v>
      </c>
      <c r="D10" s="999">
        <v>105269.06698964999</v>
      </c>
      <c r="E10" s="999">
        <v>118384.96962007</v>
      </c>
      <c r="F10" s="999">
        <v>149564.50915724642</v>
      </c>
      <c r="G10" s="1000">
        <v>177761.43837642358</v>
      </c>
      <c r="H10" s="1000">
        <v>189439.66977023071</v>
      </c>
      <c r="I10" s="1000">
        <v>207522.74943821292</v>
      </c>
      <c r="J10" s="1000">
        <v>239318.42007944256</v>
      </c>
      <c r="K10" s="1000">
        <v>274313.72478324629</v>
      </c>
      <c r="L10" s="1000">
        <v>296480.35430526745</v>
      </c>
      <c r="M10" s="1000">
        <v>300231.38741758827</v>
      </c>
      <c r="N10" s="1000">
        <v>319536.66994800232</v>
      </c>
      <c r="O10" s="1000">
        <v>345617.19551340822</v>
      </c>
      <c r="P10" s="1000">
        <v>365608.73772902408</v>
      </c>
      <c r="Q10" s="1000">
        <v>397556.54743014235</v>
      </c>
      <c r="R10" s="1000">
        <v>437998.58407957526</v>
      </c>
    </row>
    <row r="11" spans="1:20" ht="20.149999999999999" customHeight="1">
      <c r="A11" s="284" t="s">
        <v>7</v>
      </c>
      <c r="B11" s="986" t="s">
        <v>2139</v>
      </c>
      <c r="C11" s="999">
        <v>16778.683000000001</v>
      </c>
      <c r="D11" s="999">
        <v>21865.630837017201</v>
      </c>
      <c r="E11" s="999">
        <v>27167.419692513398</v>
      </c>
      <c r="F11" s="999">
        <v>32256.904432075498</v>
      </c>
      <c r="G11" s="1000">
        <v>34174.360703928403</v>
      </c>
      <c r="H11" s="1000">
        <v>43440.860995916199</v>
      </c>
      <c r="I11" s="1000">
        <v>53583.348750249999</v>
      </c>
      <c r="J11" s="1000">
        <v>67121.260445399996</v>
      </c>
      <c r="K11" s="1000">
        <v>80723.685136983055</v>
      </c>
      <c r="L11" s="1000">
        <v>107073.80330335288</v>
      </c>
      <c r="M11" s="1001">
        <v>133411.79363389791</v>
      </c>
      <c r="N11" s="1001">
        <v>143801.72359850732</v>
      </c>
      <c r="O11" s="1001">
        <v>186013.45496963197</v>
      </c>
      <c r="P11" s="1001">
        <v>216422</v>
      </c>
      <c r="Q11" s="1001">
        <v>264468</v>
      </c>
      <c r="R11" s="933">
        <v>333465</v>
      </c>
    </row>
    <row r="12" spans="1:20" ht="20.149999999999999" customHeight="1">
      <c r="A12" s="284" t="s">
        <v>6</v>
      </c>
      <c r="B12" s="986" t="s">
        <v>2140</v>
      </c>
      <c r="C12" s="999" t="s">
        <v>8</v>
      </c>
      <c r="D12" s="999" t="s">
        <v>8</v>
      </c>
      <c r="E12" s="999">
        <v>12434</v>
      </c>
      <c r="F12" s="999">
        <v>12714</v>
      </c>
      <c r="G12" s="1002">
        <v>15766</v>
      </c>
      <c r="H12" s="1002">
        <v>17070</v>
      </c>
      <c r="I12" s="1002">
        <v>22540</v>
      </c>
      <c r="J12" s="1002">
        <v>24808</v>
      </c>
      <c r="K12" s="1002">
        <v>29241</v>
      </c>
      <c r="L12" s="1002">
        <v>47731</v>
      </c>
      <c r="M12" s="1002">
        <v>51567</v>
      </c>
      <c r="N12" s="1002">
        <v>57710</v>
      </c>
      <c r="O12" s="1002">
        <v>61330</v>
      </c>
      <c r="P12" s="1002">
        <v>68958</v>
      </c>
      <c r="Q12" s="1002">
        <v>74366</v>
      </c>
      <c r="R12" s="1002">
        <v>81945</v>
      </c>
    </row>
    <row r="13" spans="1:20" ht="20.149999999999999" customHeight="1">
      <c r="A13" s="284" t="s">
        <v>5</v>
      </c>
      <c r="B13" s="986" t="s">
        <v>2141</v>
      </c>
      <c r="C13" s="999">
        <v>3279.9470681299995</v>
      </c>
      <c r="D13" s="999">
        <v>3680.6736197899995</v>
      </c>
      <c r="E13" s="999">
        <v>4110.7158729499997</v>
      </c>
      <c r="F13" s="999">
        <v>4418.6614657099999</v>
      </c>
      <c r="G13" s="1002">
        <v>4494.2787981000001</v>
      </c>
      <c r="H13" s="1000">
        <v>4688.6771918100003</v>
      </c>
      <c r="I13" s="1000">
        <v>4977.5496497099994</v>
      </c>
      <c r="J13" s="1000">
        <v>4549.8610693599994</v>
      </c>
      <c r="K13" s="1000">
        <v>5936.2388418399996</v>
      </c>
      <c r="L13" s="1002">
        <v>6400.9298044953339</v>
      </c>
      <c r="M13" s="1001">
        <v>7275.1005688919995</v>
      </c>
      <c r="N13" s="1001">
        <v>7595.6861063626102</v>
      </c>
      <c r="O13" s="1001">
        <v>7421.8185617645304</v>
      </c>
      <c r="P13" s="1001">
        <v>6830.84</v>
      </c>
      <c r="Q13" s="1001">
        <v>8178.71</v>
      </c>
      <c r="R13" s="933">
        <v>12106</v>
      </c>
    </row>
    <row r="14" spans="1:20" ht="20.149999999999999" customHeight="1">
      <c r="A14" s="284" t="s">
        <v>4</v>
      </c>
      <c r="B14" s="986" t="s">
        <v>2142</v>
      </c>
      <c r="C14" s="999">
        <v>474848.38900000002</v>
      </c>
      <c r="D14" s="999">
        <v>544055.91099999996</v>
      </c>
      <c r="E14" s="999">
        <v>632621.45759999997</v>
      </c>
      <c r="F14" s="999">
        <v>733452.76089999999</v>
      </c>
      <c r="G14" s="1000">
        <v>818739.67039999994</v>
      </c>
      <c r="H14" s="1000">
        <v>963514.99430000002</v>
      </c>
      <c r="I14" s="1000">
        <v>1156842.2981</v>
      </c>
      <c r="J14" s="1000">
        <v>1396325.1438</v>
      </c>
      <c r="K14" s="1000">
        <v>1562427</v>
      </c>
      <c r="L14" s="1000">
        <v>1589340</v>
      </c>
      <c r="M14" s="1001">
        <v>1678417</v>
      </c>
      <c r="N14" s="1001">
        <v>1798932</v>
      </c>
      <c r="O14" s="1000">
        <v>1869050</v>
      </c>
      <c r="P14" s="1000">
        <v>2049694</v>
      </c>
      <c r="Q14" s="1000">
        <v>2226491</v>
      </c>
      <c r="R14" s="1000">
        <v>2441525</v>
      </c>
    </row>
    <row r="15" spans="1:20" ht="20.149999999999999" customHeight="1">
      <c r="A15" s="284" t="s">
        <v>3</v>
      </c>
      <c r="B15" s="986" t="s">
        <v>2143</v>
      </c>
      <c r="C15" s="999">
        <v>2078.268</v>
      </c>
      <c r="D15" s="999">
        <v>2300.9450000000002</v>
      </c>
      <c r="E15" s="999">
        <v>2602.4380000000001</v>
      </c>
      <c r="F15" s="999">
        <v>3284.11953825</v>
      </c>
      <c r="G15" s="1000">
        <v>3600.39066</v>
      </c>
      <c r="H15" s="1000">
        <v>3957.6697247100001</v>
      </c>
      <c r="I15" s="1000">
        <v>4340.2985566999996</v>
      </c>
      <c r="J15" s="1000">
        <v>5322.57836787</v>
      </c>
      <c r="K15" s="1000">
        <v>6284.9625202400002</v>
      </c>
      <c r="L15" s="1000">
        <v>7966.7440915900006</v>
      </c>
      <c r="M15" s="1001">
        <v>8523.0293464400002</v>
      </c>
      <c r="N15" s="1001">
        <v>8778.4086479699999</v>
      </c>
      <c r="O15" s="1000">
        <v>9657.8384418000005</v>
      </c>
      <c r="P15" s="1000">
        <v>11196.932788419999</v>
      </c>
      <c r="Q15" s="1000">
        <v>11638</v>
      </c>
      <c r="R15" s="1000">
        <v>13219</v>
      </c>
    </row>
    <row r="16" spans="1:20" ht="20.149999999999999" customHeight="1">
      <c r="A16" s="284" t="s">
        <v>79</v>
      </c>
      <c r="B16" s="986" t="s">
        <v>2144</v>
      </c>
      <c r="C16" s="999" t="s">
        <v>8</v>
      </c>
      <c r="D16" s="999" t="s">
        <v>8</v>
      </c>
      <c r="E16" s="999" t="s">
        <v>8</v>
      </c>
      <c r="F16" s="999" t="s">
        <v>8</v>
      </c>
      <c r="G16" s="1000">
        <v>2050886</v>
      </c>
      <c r="H16" s="1000">
        <v>2960416</v>
      </c>
      <c r="I16" s="1000">
        <v>3454491</v>
      </c>
      <c r="J16" s="1000">
        <v>4394623</v>
      </c>
      <c r="K16" s="1000">
        <v>5468461</v>
      </c>
      <c r="L16" s="1000">
        <v>6603974</v>
      </c>
      <c r="M16" s="1001">
        <v>8042113</v>
      </c>
      <c r="N16" s="1001">
        <v>9247939</v>
      </c>
      <c r="O16" s="1001">
        <v>10724538.057023101</v>
      </c>
      <c r="P16" s="1001">
        <v>11890605.67057338</v>
      </c>
      <c r="Q16" s="1001">
        <v>13917041.5</v>
      </c>
      <c r="R16" s="933">
        <v>15780115.4</v>
      </c>
    </row>
    <row r="17" spans="1:18" ht="20.149999999999999" customHeight="1">
      <c r="A17" s="284" t="s">
        <v>2</v>
      </c>
      <c r="B17" s="986" t="s">
        <v>2145</v>
      </c>
      <c r="C17" s="999">
        <v>2485739.0869460599</v>
      </c>
      <c r="D17" s="999">
        <v>2753673.8269764902</v>
      </c>
      <c r="E17" s="999">
        <v>3619735.3644941701</v>
      </c>
      <c r="F17" s="999">
        <v>4340359</v>
      </c>
      <c r="G17" s="1000">
        <v>5461372.1812027702</v>
      </c>
      <c r="H17" s="1000">
        <v>5527483</v>
      </c>
      <c r="I17" s="1000">
        <v>8216485.2444297401</v>
      </c>
      <c r="J17" s="1000">
        <v>10102574.529517669</v>
      </c>
      <c r="K17" s="1000">
        <v>12214417.155008001</v>
      </c>
      <c r="L17" s="1000">
        <v>13175871.655160379</v>
      </c>
      <c r="M17" s="1001">
        <v>17436059.390138097</v>
      </c>
      <c r="N17" s="1001">
        <v>20365985.913155101</v>
      </c>
      <c r="O17" s="1000">
        <v>24610920.8957504</v>
      </c>
      <c r="P17" s="1000">
        <v>29633434.326235499</v>
      </c>
      <c r="Q17" s="1000">
        <v>32880113.541575599</v>
      </c>
      <c r="R17" s="1000">
        <v>47262134.733632997</v>
      </c>
    </row>
    <row r="18" spans="1:18" ht="20.149999999999999" customHeight="1">
      <c r="A18" s="284" t="s">
        <v>1</v>
      </c>
      <c r="B18" s="986" t="s">
        <v>2146</v>
      </c>
      <c r="C18" s="999" t="s">
        <v>8</v>
      </c>
      <c r="D18" s="999" t="s">
        <v>8</v>
      </c>
      <c r="E18" s="999" t="s">
        <v>8</v>
      </c>
      <c r="F18" s="999" t="s">
        <v>8</v>
      </c>
      <c r="G18" s="999" t="s">
        <v>8</v>
      </c>
      <c r="H18" s="999" t="s">
        <v>8</v>
      </c>
      <c r="I18" s="999" t="s">
        <v>8</v>
      </c>
      <c r="J18" s="999" t="s">
        <v>8</v>
      </c>
      <c r="K18" s="999" t="s">
        <v>8</v>
      </c>
      <c r="L18" s="999">
        <v>1295.088</v>
      </c>
      <c r="M18" s="999">
        <v>2125.6709999999998</v>
      </c>
      <c r="N18" s="999">
        <v>2999.69</v>
      </c>
      <c r="O18" s="999">
        <v>3324.4229999999998</v>
      </c>
      <c r="P18" s="999">
        <v>3209.8159999999998</v>
      </c>
      <c r="Q18" s="999">
        <v>3562</v>
      </c>
      <c r="R18" s="999">
        <v>3879</v>
      </c>
    </row>
    <row r="20" spans="1:18" ht="15" customHeight="1">
      <c r="A20" s="920" t="s">
        <v>2111</v>
      </c>
    </row>
  </sheetData>
  <mergeCells count="1">
    <mergeCell ref="C2:R2"/>
  </mergeCells>
  <hyperlinks>
    <hyperlink ref="T6" location="'Content Page'!A1" display="Back to Content Page"/>
  </hyperlinks>
  <pageMargins left="0.7" right="0.7" top="0.75" bottom="0.75" header="0.3" footer="0.3"/>
  <pageSetup orientation="portrait" r:id="rId1"/>
</worksheet>
</file>

<file path=xl/worksheets/sheet2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zoomScale="96" zoomScaleNormal="96" workbookViewId="0">
      <pane xSplit="1" ySplit="3" topLeftCell="B4" activePane="bottomRight" state="frozen"/>
      <selection activeCell="A9" sqref="A9"/>
      <selection pane="topRight" activeCell="A9" sqref="A9"/>
      <selection pane="bottomLeft" activeCell="A9" sqref="A9"/>
      <selection pane="bottomRight" activeCell="A9" sqref="A9"/>
    </sheetView>
  </sheetViews>
  <sheetFormatPr defaultColWidth="9.1796875" defaultRowHeight="15" customHeight="1"/>
  <cols>
    <col min="1" max="1" width="35" style="289" customWidth="1"/>
    <col min="2" max="17" width="9.7265625" style="289" customWidth="1"/>
    <col min="18" max="16384" width="9.1796875" style="289"/>
  </cols>
  <sheetData>
    <row r="1" spans="1:19" ht="15" customHeight="1">
      <c r="A1" s="140" t="s">
        <v>2160</v>
      </c>
    </row>
    <row r="2" spans="1:19" ht="15" customHeight="1">
      <c r="A2" s="879"/>
      <c r="B2" s="1085" t="s">
        <v>83</v>
      </c>
      <c r="C2" s="1085"/>
      <c r="D2" s="1085"/>
      <c r="E2" s="1085"/>
      <c r="F2" s="1085"/>
      <c r="G2" s="1085"/>
      <c r="H2" s="1085"/>
      <c r="I2" s="1085"/>
      <c r="J2" s="1085"/>
      <c r="K2" s="1085"/>
      <c r="L2" s="1085"/>
      <c r="M2" s="1085"/>
      <c r="N2" s="1085"/>
      <c r="O2" s="1085"/>
      <c r="P2" s="1085"/>
      <c r="Q2" s="1085"/>
    </row>
    <row r="3" spans="1:19" s="295" customFormat="1" ht="15" customHeight="1">
      <c r="A3" s="879" t="s">
        <v>16</v>
      </c>
      <c r="B3" s="4">
        <v>2000</v>
      </c>
      <c r="C3" s="4">
        <v>2001</v>
      </c>
      <c r="D3" s="4">
        <v>2002</v>
      </c>
      <c r="E3" s="4">
        <v>2003</v>
      </c>
      <c r="F3" s="4">
        <v>2004</v>
      </c>
      <c r="G3" s="4">
        <v>2005</v>
      </c>
      <c r="H3" s="4">
        <v>2006</v>
      </c>
      <c r="I3" s="4">
        <v>2007</v>
      </c>
      <c r="J3" s="4">
        <v>2008</v>
      </c>
      <c r="K3" s="4">
        <v>2009</v>
      </c>
      <c r="L3" s="4">
        <v>2010</v>
      </c>
      <c r="M3" s="4">
        <v>2011</v>
      </c>
      <c r="N3" s="4">
        <v>2012</v>
      </c>
      <c r="O3" s="4">
        <v>2013</v>
      </c>
      <c r="P3" s="4">
        <v>2014</v>
      </c>
      <c r="Q3" s="4">
        <v>2015</v>
      </c>
    </row>
    <row r="4" spans="1:19" ht="18" customHeight="1">
      <c r="A4" s="284" t="s">
        <v>15</v>
      </c>
      <c r="B4" s="982" t="s">
        <v>8</v>
      </c>
      <c r="C4" s="982">
        <v>254.21514925763853</v>
      </c>
      <c r="D4" s="982">
        <v>89.768300145076125</v>
      </c>
      <c r="E4" s="982">
        <v>67.097969425899635</v>
      </c>
      <c r="F4" s="982">
        <v>36.973327143065404</v>
      </c>
      <c r="G4" s="982">
        <v>60.540407459838718</v>
      </c>
      <c r="H4" s="982">
        <v>57.618396259405245</v>
      </c>
      <c r="I4" s="982">
        <v>37.895690391400223</v>
      </c>
      <c r="J4" s="982">
        <v>66.650987162013593</v>
      </c>
      <c r="K4" s="982">
        <v>62.56910901848434</v>
      </c>
      <c r="L4" s="982">
        <v>13.992768595041326</v>
      </c>
      <c r="M4" s="982">
        <v>34.067067926796824</v>
      </c>
      <c r="N4" s="982">
        <v>6.4794547659284802</v>
      </c>
      <c r="O4" s="982">
        <v>17.22388373571799</v>
      </c>
      <c r="P4" s="982">
        <v>16.127051851140422</v>
      </c>
      <c r="Q4" s="982">
        <v>11.761704855935861</v>
      </c>
    </row>
    <row r="5" spans="1:19" ht="18" customHeight="1">
      <c r="A5" s="284" t="s">
        <v>14</v>
      </c>
      <c r="B5" s="982">
        <v>-2.6838432635545306E-2</v>
      </c>
      <c r="C5" s="982">
        <v>66.923037052181201</v>
      </c>
      <c r="D5" s="982">
        <v>-0.49621825242137163</v>
      </c>
      <c r="E5" s="982">
        <v>17.638286152560667</v>
      </c>
      <c r="F5" s="982">
        <v>13.879271761281586</v>
      </c>
      <c r="G5" s="982">
        <v>10.647256210719604</v>
      </c>
      <c r="H5" s="982">
        <v>67.427956049390758</v>
      </c>
      <c r="I5" s="982">
        <v>31.459764066120385</v>
      </c>
      <c r="J5" s="982">
        <v>21.460936718634073</v>
      </c>
      <c r="K5" s="982">
        <v>-1.3026323959267359</v>
      </c>
      <c r="L5" s="982">
        <v>10.701632266549282</v>
      </c>
      <c r="M5" s="982">
        <v>4.4403189826538636</v>
      </c>
      <c r="N5" s="982">
        <v>9.9940296593159132</v>
      </c>
      <c r="O5" s="982">
        <v>8.4346743048383104</v>
      </c>
      <c r="P5" s="982">
        <v>4.5933090284930671</v>
      </c>
      <c r="Q5" s="982">
        <v>19.875498242895162</v>
      </c>
      <c r="S5" s="994"/>
    </row>
    <row r="6" spans="1:19" ht="18" customHeight="1">
      <c r="A6" s="284" t="s">
        <v>268</v>
      </c>
      <c r="B6" s="982" t="s">
        <v>8</v>
      </c>
      <c r="C6" s="982" t="s">
        <v>8</v>
      </c>
      <c r="D6" s="982" t="s">
        <v>8</v>
      </c>
      <c r="E6" s="982" t="s">
        <v>8</v>
      </c>
      <c r="F6" s="982" t="s">
        <v>8</v>
      </c>
      <c r="G6" s="982">
        <v>24.697718999041513</v>
      </c>
      <c r="H6" s="982">
        <v>57.669823031842725</v>
      </c>
      <c r="I6" s="982">
        <v>50.789843496093113</v>
      </c>
      <c r="J6" s="982">
        <v>58.063639702869011</v>
      </c>
      <c r="K6" s="982">
        <v>44.219528566503783</v>
      </c>
      <c r="L6" s="982">
        <v>30.810143894041346</v>
      </c>
      <c r="M6" s="982">
        <v>24.723238404619366</v>
      </c>
      <c r="N6" s="982">
        <v>20.665393629946266</v>
      </c>
      <c r="O6" s="982">
        <v>18.146769597605413</v>
      </c>
      <c r="P6" s="982">
        <v>13.594492868462751</v>
      </c>
      <c r="Q6" s="982" t="s">
        <v>8</v>
      </c>
      <c r="S6" s="92" t="s">
        <v>13</v>
      </c>
    </row>
    <row r="7" spans="1:19" ht="18" customHeight="1">
      <c r="A7" s="284" t="s">
        <v>12</v>
      </c>
      <c r="B7" s="982">
        <v>1.374159179795754</v>
      </c>
      <c r="C7" s="982">
        <v>17.157510044788509</v>
      </c>
      <c r="D7" s="982">
        <v>8.8056421628625543</v>
      </c>
      <c r="E7" s="982">
        <v>5.980309771043224</v>
      </c>
      <c r="F7" s="982">
        <v>3.2728041826998009</v>
      </c>
      <c r="G7" s="982">
        <v>9.1426645034870688</v>
      </c>
      <c r="H7" s="982">
        <v>35.357508272168843</v>
      </c>
      <c r="I7" s="982">
        <v>18.494494652106667</v>
      </c>
      <c r="J7" s="982">
        <v>17.496800788031621</v>
      </c>
      <c r="K7" s="982">
        <v>17.681593758316708</v>
      </c>
      <c r="L7" s="982">
        <v>14.463404426301537</v>
      </c>
      <c r="M7" s="982">
        <v>2.9145785201397416</v>
      </c>
      <c r="N7" s="982">
        <v>6.7031132185058055</v>
      </c>
      <c r="O7" s="982">
        <v>21.177285318559555</v>
      </c>
      <c r="P7" s="982">
        <v>3.8404389073037066</v>
      </c>
      <c r="Q7" s="982">
        <v>11.491469455145847</v>
      </c>
    </row>
    <row r="8" spans="1:19" ht="18" customHeight="1">
      <c r="A8" s="284" t="s">
        <v>11</v>
      </c>
      <c r="B8" s="982" t="s">
        <v>8</v>
      </c>
      <c r="C8" s="982" t="s">
        <v>8</v>
      </c>
      <c r="D8" s="982" t="s">
        <v>8</v>
      </c>
      <c r="E8" s="982" t="s">
        <v>8</v>
      </c>
      <c r="F8" s="982" t="s">
        <v>8</v>
      </c>
      <c r="G8" s="982" t="s">
        <v>8</v>
      </c>
      <c r="H8" s="982">
        <v>16.809780066769676</v>
      </c>
      <c r="I8" s="982">
        <v>41.964290926985115</v>
      </c>
      <c r="J8" s="982">
        <v>23.55091185726279</v>
      </c>
      <c r="K8" s="982">
        <v>-12.662699508195047</v>
      </c>
      <c r="L8" s="982">
        <v>12.23708274730113</v>
      </c>
      <c r="M8" s="982">
        <v>22.030302459705965</v>
      </c>
      <c r="N8" s="982">
        <v>-2.2228989095271317</v>
      </c>
      <c r="O8" s="982">
        <v>-0.54102795311091256</v>
      </c>
      <c r="P8" s="982">
        <v>29.651723623083484</v>
      </c>
      <c r="Q8" s="982">
        <v>9.5782701929949923</v>
      </c>
    </row>
    <row r="9" spans="1:19" ht="18" customHeight="1">
      <c r="A9" s="284" t="s">
        <v>10</v>
      </c>
      <c r="B9" s="982" t="s">
        <v>8</v>
      </c>
      <c r="C9" s="982">
        <v>32.116490920810975</v>
      </c>
      <c r="D9" s="982">
        <v>49.237828008561365</v>
      </c>
      <c r="E9" s="982">
        <v>32.225242860025986</v>
      </c>
      <c r="F9" s="982">
        <v>31.94572464096683</v>
      </c>
      <c r="G9" s="982">
        <v>16.245968592410904</v>
      </c>
      <c r="H9" s="982">
        <v>16.527596225949949</v>
      </c>
      <c r="I9" s="982">
        <v>36.875770457702259</v>
      </c>
      <c r="J9" s="982">
        <v>33.146097599651284</v>
      </c>
      <c r="K9" s="982">
        <v>23.923143977139617</v>
      </c>
      <c r="L9" s="982">
        <v>33.897835335720117</v>
      </c>
      <c r="M9" s="982">
        <v>35.656538584796124</v>
      </c>
      <c r="N9" s="982">
        <v>22.939185184860861</v>
      </c>
      <c r="O9" s="982">
        <v>35.071015295413588</v>
      </c>
      <c r="P9" s="982">
        <v>18.04545185436595</v>
      </c>
      <c r="Q9" s="982">
        <v>26.398445142395261</v>
      </c>
    </row>
    <row r="10" spans="1:19" ht="18" customHeight="1">
      <c r="A10" s="284" t="s">
        <v>9</v>
      </c>
      <c r="B10" s="982">
        <v>5.2783213389541004</v>
      </c>
      <c r="C10" s="982">
        <v>10.821209590114748</v>
      </c>
      <c r="D10" s="982">
        <v>12.459408072562809</v>
      </c>
      <c r="E10" s="982">
        <v>26.337413978514462</v>
      </c>
      <c r="F10" s="982">
        <v>18.852687297313281</v>
      </c>
      <c r="G10" s="982">
        <v>6.5696089660782064</v>
      </c>
      <c r="H10" s="982">
        <v>9.5455612279703388</v>
      </c>
      <c r="I10" s="982">
        <v>15.321534977395984</v>
      </c>
      <c r="J10" s="982">
        <v>14.622904786095006</v>
      </c>
      <c r="K10" s="982">
        <v>8.080758459875284</v>
      </c>
      <c r="L10" s="982">
        <v>1.2651877461191248</v>
      </c>
      <c r="M10" s="982">
        <v>6.430134669285124</v>
      </c>
      <c r="N10" s="982">
        <v>8.1619820253024216</v>
      </c>
      <c r="O10" s="982">
        <v>5.7843019604157035</v>
      </c>
      <c r="P10" s="982">
        <v>8.7382511423446374</v>
      </c>
      <c r="Q10" s="982">
        <v>10.172650132630309</v>
      </c>
    </row>
    <row r="11" spans="1:19" ht="18" customHeight="1">
      <c r="A11" s="284" t="s">
        <v>7</v>
      </c>
      <c r="B11" s="982" t="s">
        <v>8</v>
      </c>
      <c r="C11" s="982">
        <v>30.317920882212263</v>
      </c>
      <c r="D11" s="982">
        <v>24.247134212659375</v>
      </c>
      <c r="E11" s="982">
        <v>18.73378037798939</v>
      </c>
      <c r="F11" s="982">
        <v>5.9443282162755509</v>
      </c>
      <c r="G11" s="982">
        <v>27.115358125551097</v>
      </c>
      <c r="H11" s="982">
        <v>23.347805549450968</v>
      </c>
      <c r="I11" s="982">
        <v>25.265146749692164</v>
      </c>
      <c r="J11" s="982">
        <v>20.26544883293424</v>
      </c>
      <c r="K11" s="982">
        <v>32.6423627980503</v>
      </c>
      <c r="L11" s="982">
        <v>24.597977766724483</v>
      </c>
      <c r="M11" s="982">
        <v>7.7878646869263548</v>
      </c>
      <c r="N11" s="982">
        <v>29.354120600792868</v>
      </c>
      <c r="O11" s="982">
        <v>16.347497569642172</v>
      </c>
      <c r="P11" s="982">
        <v>22.2</v>
      </c>
      <c r="Q11" s="982">
        <v>26.1</v>
      </c>
    </row>
    <row r="12" spans="1:19" ht="18" customHeight="1">
      <c r="A12" s="284" t="s">
        <v>6</v>
      </c>
      <c r="B12" s="982" t="s">
        <v>8</v>
      </c>
      <c r="C12" s="982" t="s">
        <v>8</v>
      </c>
      <c r="D12" s="982" t="s">
        <v>8</v>
      </c>
      <c r="E12" s="982">
        <v>2.251889979089583</v>
      </c>
      <c r="F12" s="982">
        <v>24.005033820984735</v>
      </c>
      <c r="G12" s="982">
        <v>8.2709628314093493</v>
      </c>
      <c r="H12" s="982">
        <v>32.044522554188632</v>
      </c>
      <c r="I12" s="982">
        <v>10.062111801242239</v>
      </c>
      <c r="J12" s="982">
        <v>17.869235730409542</v>
      </c>
      <c r="K12" s="982">
        <v>63.233131561848097</v>
      </c>
      <c r="L12" s="982">
        <v>8.0367057048878081</v>
      </c>
      <c r="M12" s="982">
        <v>11.912657319603625</v>
      </c>
      <c r="N12" s="982">
        <v>6.272743025472181</v>
      </c>
      <c r="O12" s="982">
        <v>12.437632480026096</v>
      </c>
      <c r="P12" s="982">
        <v>7.8</v>
      </c>
      <c r="Q12" s="982">
        <v>10.199999999999999</v>
      </c>
    </row>
    <row r="13" spans="1:19" ht="18" customHeight="1">
      <c r="A13" s="284" t="s">
        <v>5</v>
      </c>
      <c r="B13" s="982">
        <v>16.841953055065289</v>
      </c>
      <c r="C13" s="982">
        <v>12.217470079127438</v>
      </c>
      <c r="D13" s="982">
        <v>11.683792087616183</v>
      </c>
      <c r="E13" s="982">
        <v>7.4912886776338468</v>
      </c>
      <c r="F13" s="982">
        <v>1.7113176236018859</v>
      </c>
      <c r="G13" s="982">
        <v>4.3254636047987134</v>
      </c>
      <c r="H13" s="982">
        <v>6.1610651806993673</v>
      </c>
      <c r="I13" s="982">
        <v>-8.5923518688541378</v>
      </c>
      <c r="J13" s="982">
        <v>30.470771554240287</v>
      </c>
      <c r="K13" s="982">
        <v>7.8280368266196376</v>
      </c>
      <c r="L13" s="982">
        <v>13.656934087649901</v>
      </c>
      <c r="M13" s="982">
        <v>4.4066131379876765</v>
      </c>
      <c r="N13" s="982">
        <v>-2.2890301437343226</v>
      </c>
      <c r="O13" s="982">
        <v>-7.9627190673875106</v>
      </c>
      <c r="P13" s="982">
        <v>19.732126649138323</v>
      </c>
      <c r="Q13" s="982">
        <v>48</v>
      </c>
    </row>
    <row r="14" spans="1:19" ht="18" customHeight="1">
      <c r="A14" s="284" t="s">
        <v>4</v>
      </c>
      <c r="B14" s="982">
        <v>6.2454668945764809</v>
      </c>
      <c r="C14" s="982">
        <v>14.574656585809748</v>
      </c>
      <c r="D14" s="982">
        <v>16.278758269019164</v>
      </c>
      <c r="E14" s="982">
        <v>15.938647367815761</v>
      </c>
      <c r="F14" s="982">
        <v>11.628139404008337</v>
      </c>
      <c r="G14" s="982">
        <v>17.68270539880757</v>
      </c>
      <c r="H14" s="982">
        <v>20.064794522523613</v>
      </c>
      <c r="I14" s="982">
        <v>20.701425431394327</v>
      </c>
      <c r="J14" s="982">
        <v>11.895643141393663</v>
      </c>
      <c r="K14" s="982">
        <v>1.722512475782878</v>
      </c>
      <c r="L14" s="982">
        <v>5.6046535039701979</v>
      </c>
      <c r="M14" s="982">
        <v>7.180277606816432</v>
      </c>
      <c r="N14" s="982">
        <v>3.8977571136652216</v>
      </c>
      <c r="O14" s="982">
        <v>9.6650169872395111</v>
      </c>
      <c r="P14" s="982">
        <v>8.6255314207876808</v>
      </c>
      <c r="Q14" s="982">
        <v>9.6579775081058017</v>
      </c>
    </row>
    <row r="15" spans="1:19" ht="18" customHeight="1">
      <c r="A15" s="284" t="s">
        <v>3</v>
      </c>
      <c r="B15" s="982" t="s">
        <v>8</v>
      </c>
      <c r="C15" s="982">
        <v>10.714546920801354</v>
      </c>
      <c r="D15" s="982">
        <v>13.103007677280402</v>
      </c>
      <c r="E15" s="982">
        <v>26.193958828221838</v>
      </c>
      <c r="F15" s="982">
        <v>9.6303169865287686</v>
      </c>
      <c r="G15" s="982">
        <v>9.9233416162122836</v>
      </c>
      <c r="H15" s="982">
        <v>9.6680334288894443</v>
      </c>
      <c r="I15" s="982">
        <v>22.631618501305212</v>
      </c>
      <c r="J15" s="982">
        <v>18.08116453821475</v>
      </c>
      <c r="K15" s="982">
        <v>26.758816236914967</v>
      </c>
      <c r="L15" s="982">
        <v>6.982592241631508</v>
      </c>
      <c r="M15" s="982">
        <v>2.9963442709096029</v>
      </c>
      <c r="N15" s="982">
        <v>10.018100422260105</v>
      </c>
      <c r="O15" s="982">
        <v>15.936219640604648</v>
      </c>
      <c r="P15" s="982">
        <v>3.9</v>
      </c>
      <c r="Q15" s="982">
        <v>13.6</v>
      </c>
    </row>
    <row r="16" spans="1:19" ht="18" customHeight="1">
      <c r="A16" s="284" t="s">
        <v>79</v>
      </c>
      <c r="B16" s="982" t="s">
        <v>8</v>
      </c>
      <c r="C16" s="982" t="s">
        <v>8</v>
      </c>
      <c r="D16" s="982" t="s">
        <v>8</v>
      </c>
      <c r="E16" s="982" t="s">
        <v>8</v>
      </c>
      <c r="F16" s="982" t="s">
        <v>8</v>
      </c>
      <c r="G16" s="982">
        <v>44.348150019064946</v>
      </c>
      <c r="H16" s="982">
        <v>16.689377438846435</v>
      </c>
      <c r="I16" s="982">
        <v>27.214776359237874</v>
      </c>
      <c r="J16" s="982">
        <v>24.435270101667413</v>
      </c>
      <c r="K16" s="982">
        <v>20.764763614479477</v>
      </c>
      <c r="L16" s="982">
        <v>21.776872531599921</v>
      </c>
      <c r="M16" s="982">
        <v>14.993895261108619</v>
      </c>
      <c r="N16" s="982">
        <v>15.966790622463023</v>
      </c>
      <c r="O16" s="982">
        <v>10.872893614160532</v>
      </c>
      <c r="P16" s="982">
        <v>17.042326400930108</v>
      </c>
      <c r="Q16" s="982">
        <v>13.386996798134149</v>
      </c>
    </row>
    <row r="17" spans="1:17" ht="18" customHeight="1">
      <c r="A17" s="284" t="s">
        <v>2</v>
      </c>
      <c r="B17" s="982">
        <v>74.070738036298181</v>
      </c>
      <c r="C17" s="982">
        <v>10.778876248014058</v>
      </c>
      <c r="D17" s="982">
        <v>31.451130087858218</v>
      </c>
      <c r="E17" s="982">
        <v>19.908185625236484</v>
      </c>
      <c r="F17" s="982">
        <v>25.827660366406803</v>
      </c>
      <c r="G17" s="982">
        <v>1.2105166358149546</v>
      </c>
      <c r="H17" s="982">
        <v>48.647860960038059</v>
      </c>
      <c r="I17" s="982">
        <v>22.954940330070926</v>
      </c>
      <c r="J17" s="982">
        <v>20.9040044131321</v>
      </c>
      <c r="K17" s="982">
        <v>7.8714726044719612</v>
      </c>
      <c r="L17" s="982">
        <v>32.333251616861332</v>
      </c>
      <c r="M17" s="982">
        <v>16.803834269308467</v>
      </c>
      <c r="N17" s="982">
        <v>20.843257972860258</v>
      </c>
      <c r="O17" s="982">
        <v>20.407661508319848</v>
      </c>
      <c r="P17" s="982">
        <v>10.956135490734198</v>
      </c>
      <c r="Q17" s="982">
        <v>43.740789318966023</v>
      </c>
    </row>
    <row r="18" spans="1:17" ht="18" customHeight="1">
      <c r="A18" s="284" t="s">
        <v>1</v>
      </c>
      <c r="B18" s="982" t="s">
        <v>8</v>
      </c>
      <c r="C18" s="982" t="s">
        <v>8</v>
      </c>
      <c r="D18" s="982" t="s">
        <v>8</v>
      </c>
      <c r="E18" s="982" t="s">
        <v>8</v>
      </c>
      <c r="F18" s="982" t="s">
        <v>8</v>
      </c>
      <c r="G18" s="982" t="s">
        <v>8</v>
      </c>
      <c r="H18" s="982" t="s">
        <v>8</v>
      </c>
      <c r="I18" s="982" t="s">
        <v>8</v>
      </c>
      <c r="J18" s="982" t="s">
        <v>8</v>
      </c>
      <c r="K18" s="982" t="s">
        <v>8</v>
      </c>
      <c r="L18" s="982">
        <v>64.133325302990983</v>
      </c>
      <c r="M18" s="982">
        <v>41.117322483112389</v>
      </c>
      <c r="N18" s="982">
        <v>10.825551973703938</v>
      </c>
      <c r="O18" s="982">
        <v>-3.4474253126031158</v>
      </c>
      <c r="P18" s="982">
        <v>11</v>
      </c>
      <c r="Q18" s="982">
        <v>8.9</v>
      </c>
    </row>
    <row r="20" spans="1:17" s="903" customFormat="1" ht="15" customHeight="1">
      <c r="A20" s="289" t="s">
        <v>2161</v>
      </c>
    </row>
  </sheetData>
  <mergeCells count="1">
    <mergeCell ref="B2:Q2"/>
  </mergeCells>
  <hyperlinks>
    <hyperlink ref="S6" location="'Content Page'!A1" display="Back to Content Page"/>
  </hyperlinks>
  <pageMargins left="0.7" right="0.7" top="0.75" bottom="0.75" header="0.3" footer="0.3"/>
  <pageSetup orientation="portrait" r:id="rId1"/>
</worksheet>
</file>

<file path=xl/worksheets/sheet2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zoomScale="93" zoomScaleNormal="93" workbookViewId="0">
      <selection activeCell="A9" sqref="A9"/>
    </sheetView>
  </sheetViews>
  <sheetFormatPr defaultColWidth="9.1796875" defaultRowHeight="15" customHeight="1"/>
  <cols>
    <col min="1" max="1" width="33.1796875" style="289" customWidth="1"/>
    <col min="2" max="17" width="9.7265625" style="289" customWidth="1"/>
    <col min="18" max="16384" width="9.1796875" style="289"/>
  </cols>
  <sheetData>
    <row r="1" spans="1:19" ht="19.5" customHeight="1">
      <c r="A1" s="997" t="s">
        <v>2162</v>
      </c>
      <c r="B1" s="998"/>
      <c r="C1" s="998"/>
      <c r="D1" s="998"/>
      <c r="E1" s="998"/>
      <c r="F1" s="998"/>
      <c r="G1" s="998"/>
      <c r="H1" s="998"/>
      <c r="I1" s="998"/>
      <c r="J1" s="998"/>
      <c r="K1" s="998"/>
    </row>
    <row r="2" spans="1:19" ht="20.25" customHeight="1">
      <c r="A2" s="879"/>
      <c r="B2" s="1085" t="s">
        <v>83</v>
      </c>
      <c r="C2" s="1085"/>
      <c r="D2" s="1085"/>
      <c r="E2" s="1085"/>
      <c r="F2" s="1085"/>
      <c r="G2" s="1085"/>
      <c r="H2" s="1085"/>
      <c r="I2" s="1085"/>
      <c r="J2" s="1085"/>
      <c r="K2" s="1085"/>
      <c r="L2" s="1085"/>
      <c r="M2" s="1085"/>
      <c r="N2" s="1085"/>
      <c r="O2" s="1085"/>
      <c r="P2" s="1085"/>
      <c r="Q2" s="1085"/>
    </row>
    <row r="3" spans="1:19" s="295" customFormat="1" ht="16.5" customHeight="1">
      <c r="A3" s="879" t="s">
        <v>16</v>
      </c>
      <c r="B3" s="4">
        <v>2000</v>
      </c>
      <c r="C3" s="4">
        <v>2001</v>
      </c>
      <c r="D3" s="4">
        <v>2002</v>
      </c>
      <c r="E3" s="4">
        <v>2003</v>
      </c>
      <c r="F3" s="4">
        <v>2004</v>
      </c>
      <c r="G3" s="4">
        <v>2005</v>
      </c>
      <c r="H3" s="4">
        <v>2006</v>
      </c>
      <c r="I3" s="4">
        <v>2007</v>
      </c>
      <c r="J3" s="4">
        <v>2008</v>
      </c>
      <c r="K3" s="4">
        <v>2009</v>
      </c>
      <c r="L3" s="4">
        <v>2010</v>
      </c>
      <c r="M3" s="4">
        <v>2011</v>
      </c>
      <c r="N3" s="4">
        <v>2012</v>
      </c>
      <c r="O3" s="4">
        <v>2013</v>
      </c>
      <c r="P3" s="4">
        <v>2014</v>
      </c>
      <c r="Q3" s="4">
        <v>2015</v>
      </c>
    </row>
    <row r="4" spans="1:19" ht="18" customHeight="1">
      <c r="A4" s="284" t="s">
        <v>15</v>
      </c>
      <c r="B4" s="982" t="s">
        <v>8</v>
      </c>
      <c r="C4" s="982" t="s">
        <v>8</v>
      </c>
      <c r="D4" s="982">
        <v>16.002368087403234</v>
      </c>
      <c r="E4" s="982">
        <v>13.38822645030954</v>
      </c>
      <c r="F4" s="1003">
        <v>12.386081860059925</v>
      </c>
      <c r="G4" s="1003">
        <v>12.141597193602685</v>
      </c>
      <c r="H4" s="1003">
        <v>14.648669186560975</v>
      </c>
      <c r="I4" s="1003">
        <v>16.985819613050136</v>
      </c>
      <c r="J4" s="1003">
        <v>21.331774504112907</v>
      </c>
      <c r="K4" s="1003">
        <v>41.261344948303694</v>
      </c>
      <c r="L4" s="1003">
        <v>34.099322481183066</v>
      </c>
      <c r="M4" s="1003">
        <v>33.529221844001725</v>
      </c>
      <c r="N4" s="982">
        <v>30.666941202786653</v>
      </c>
      <c r="O4" s="982">
        <v>33.306127513148667</v>
      </c>
      <c r="P4" s="982">
        <v>35.629276911809008</v>
      </c>
      <c r="Q4" s="982">
        <v>41.259208026669462</v>
      </c>
      <c r="S4" s="994"/>
    </row>
    <row r="5" spans="1:19" ht="18" customHeight="1">
      <c r="A5" s="284" t="s">
        <v>14</v>
      </c>
      <c r="B5" s="1004">
        <v>20.182219757535339</v>
      </c>
      <c r="C5" s="1004">
        <v>31.025505260534658</v>
      </c>
      <c r="D5" s="1004">
        <v>28.763527122518518</v>
      </c>
      <c r="E5" s="1004">
        <v>31.320087383310852</v>
      </c>
      <c r="F5" s="1003">
        <v>31.547790111442016</v>
      </c>
      <c r="G5" s="1003">
        <v>28.912281629009073</v>
      </c>
      <c r="H5" s="1003">
        <v>41.564824275199499</v>
      </c>
      <c r="I5" s="1003">
        <v>48.094275184421406</v>
      </c>
      <c r="J5" s="1003">
        <v>52.499055573617568</v>
      </c>
      <c r="K5" s="1003">
        <v>52.702869218388557</v>
      </c>
      <c r="L5" s="1003">
        <v>49.339675499070196</v>
      </c>
      <c r="M5" s="1003">
        <v>41.74000151548141</v>
      </c>
      <c r="N5" s="1003">
        <v>44.002266830456769</v>
      </c>
      <c r="O5" s="1003">
        <v>42.948726545216473</v>
      </c>
      <c r="P5" s="1003">
        <v>39.197280737148567</v>
      </c>
      <c r="Q5" s="1003">
        <v>45.939889412642501</v>
      </c>
      <c r="S5" s="92" t="s">
        <v>13</v>
      </c>
    </row>
    <row r="6" spans="1:19" ht="18" customHeight="1">
      <c r="A6" s="284" t="s">
        <v>268</v>
      </c>
      <c r="B6" s="982" t="s">
        <v>8</v>
      </c>
      <c r="C6" s="982" t="s">
        <v>8</v>
      </c>
      <c r="D6" s="982" t="s">
        <v>8</v>
      </c>
      <c r="E6" s="982" t="s">
        <v>8</v>
      </c>
      <c r="F6" s="1003">
        <v>5.4022583951042629</v>
      </c>
      <c r="G6" s="1003">
        <v>4.8872808336412366</v>
      </c>
      <c r="H6" s="1003">
        <v>6.5263368271650428</v>
      </c>
      <c r="I6" s="1003">
        <v>7.7912188688073716</v>
      </c>
      <c r="J6" s="1003">
        <v>9.6946178982652658</v>
      </c>
      <c r="K6" s="1003">
        <v>11.636319680678501</v>
      </c>
      <c r="L6" s="1003">
        <v>10.057320569263847</v>
      </c>
      <c r="M6" s="1003">
        <v>10.312748316498316</v>
      </c>
      <c r="N6" s="982">
        <v>10.968522777860217</v>
      </c>
      <c r="O6" s="982">
        <v>11.623905230933049</v>
      </c>
      <c r="P6" s="982">
        <v>11.94311813393529</v>
      </c>
      <c r="Q6" s="982" t="s">
        <v>8</v>
      </c>
    </row>
    <row r="7" spans="1:19" ht="18" customHeight="1">
      <c r="A7" s="284" t="s">
        <v>12</v>
      </c>
      <c r="B7" s="982">
        <v>31.777919737862032</v>
      </c>
      <c r="C7" s="982">
        <v>32.766928173460514</v>
      </c>
      <c r="D7" s="982">
        <v>31.320181157584077</v>
      </c>
      <c r="E7" s="982">
        <v>31.342272559870111</v>
      </c>
      <c r="F7" s="1003">
        <v>29.764776082389027</v>
      </c>
      <c r="G7" s="1003">
        <v>29.764193360151481</v>
      </c>
      <c r="H7" s="1003">
        <v>36.233590006177515</v>
      </c>
      <c r="I7" s="1003">
        <v>32.301426434020101</v>
      </c>
      <c r="J7" s="1003">
        <v>31.49630054520162</v>
      </c>
      <c r="K7" s="1003">
        <v>36.249353026185815</v>
      </c>
      <c r="L7" s="1003">
        <v>37.541621120802191</v>
      </c>
      <c r="M7" s="1003">
        <v>33.332374054582232</v>
      </c>
      <c r="N7" s="982">
        <v>32.983614246714303</v>
      </c>
      <c r="O7" s="982">
        <v>36.254671225333631</v>
      </c>
      <c r="P7" s="982">
        <v>32.972601209301665</v>
      </c>
      <c r="Q7" s="982">
        <v>34.849168003012707</v>
      </c>
    </row>
    <row r="8" spans="1:19" ht="18" customHeight="1">
      <c r="A8" s="284" t="s">
        <v>11</v>
      </c>
      <c r="B8" s="982" t="s">
        <v>8</v>
      </c>
      <c r="C8" s="982" t="s">
        <v>8</v>
      </c>
      <c r="D8" s="982" t="s">
        <v>8</v>
      </c>
      <c r="E8" s="982" t="s">
        <v>8</v>
      </c>
      <c r="F8" s="982" t="s">
        <v>8</v>
      </c>
      <c r="G8" s="982">
        <v>8.9706525299959026</v>
      </c>
      <c r="H8" s="982">
        <v>8.9508362753462745</v>
      </c>
      <c r="I8" s="982">
        <v>10.912606643253806</v>
      </c>
      <c r="J8" s="982">
        <v>11.536501766368632</v>
      </c>
      <c r="K8" s="982">
        <v>9.6869060956656323</v>
      </c>
      <c r="L8" s="982">
        <v>9.967210756913742</v>
      </c>
      <c r="M8" s="982">
        <v>11.077024665257287</v>
      </c>
      <c r="N8" s="982">
        <v>9.9654168440129052</v>
      </c>
      <c r="O8" s="982">
        <v>9.2237777421827012</v>
      </c>
      <c r="P8" s="982">
        <v>10.855676827850196</v>
      </c>
      <c r="Q8" s="982">
        <v>10.732131063297672</v>
      </c>
    </row>
    <row r="9" spans="1:19" ht="18" customHeight="1">
      <c r="A9" s="284" t="s">
        <v>10</v>
      </c>
      <c r="B9" s="982" t="s">
        <v>8</v>
      </c>
      <c r="C9" s="982" t="s">
        <v>8</v>
      </c>
      <c r="D9" s="982">
        <v>12.095051968296502</v>
      </c>
      <c r="E9" s="982">
        <v>13.710932362646707</v>
      </c>
      <c r="F9" s="1003">
        <v>14.942353352408599</v>
      </c>
      <c r="G9" s="1003">
        <v>15.188634021493755</v>
      </c>
      <c r="H9" s="1003">
        <v>14.090879024582581</v>
      </c>
      <c r="I9" s="1003">
        <v>16.904586095489215</v>
      </c>
      <c r="J9" s="1003">
        <v>18.675806407411574</v>
      </c>
      <c r="K9" s="1003">
        <v>19.800214219858674</v>
      </c>
      <c r="L9" s="1003">
        <v>22.12382509630628</v>
      </c>
      <c r="M9" s="982">
        <v>25.091252495116574</v>
      </c>
      <c r="N9" s="982">
        <v>27.115887457943288</v>
      </c>
      <c r="O9" s="982">
        <v>27.07499363134972</v>
      </c>
      <c r="P9" s="982">
        <v>24.310905636750181</v>
      </c>
      <c r="Q9" s="982">
        <v>24.241658043992256</v>
      </c>
    </row>
    <row r="10" spans="1:19" ht="18" customHeight="1">
      <c r="A10" s="284" t="s">
        <v>9</v>
      </c>
      <c r="B10" s="1004">
        <v>77.599827325878351</v>
      </c>
      <c r="C10" s="1004">
        <v>78.328894035118338</v>
      </c>
      <c r="D10" s="1004">
        <v>81.613659837007887</v>
      </c>
      <c r="E10" s="1004">
        <v>92.157900204195485</v>
      </c>
      <c r="F10" s="1003">
        <v>98.260491205914377</v>
      </c>
      <c r="G10" s="1003">
        <v>98.979165146047208</v>
      </c>
      <c r="H10" s="1003">
        <v>97.225361202479206</v>
      </c>
      <c r="I10" s="1003">
        <v>93.772401015407809</v>
      </c>
      <c r="J10" s="1003">
        <v>96.503030663859192</v>
      </c>
      <c r="K10" s="1003">
        <v>101.61928265580397</v>
      </c>
      <c r="L10" s="1003">
        <v>97.491017417176451</v>
      </c>
      <c r="M10" s="1003">
        <v>96.640113580083337</v>
      </c>
      <c r="N10" s="1003">
        <v>98.566126855768147</v>
      </c>
      <c r="O10" s="1003">
        <v>98.176880039372946</v>
      </c>
      <c r="P10" s="1003">
        <v>101.40118996950551</v>
      </c>
      <c r="Q10" s="1003">
        <v>106.95283171468782</v>
      </c>
    </row>
    <row r="11" spans="1:19" ht="18" customHeight="1">
      <c r="A11" s="284" t="s">
        <v>7</v>
      </c>
      <c r="B11" s="982">
        <v>22.916194075278209</v>
      </c>
      <c r="C11" s="982">
        <v>22.155292238010794</v>
      </c>
      <c r="D11" s="982">
        <v>22.803681007435301</v>
      </c>
      <c r="E11" s="982">
        <v>24.231761458072626</v>
      </c>
      <c r="F11" s="1003">
        <v>22.152143022284278</v>
      </c>
      <c r="G11" s="1003">
        <v>24.38858880197774</v>
      </c>
      <c r="H11" s="1003">
        <v>25.57849313845254</v>
      </c>
      <c r="I11" s="1003">
        <v>27.72252824764098</v>
      </c>
      <c r="J11" s="1003">
        <v>28.898890119117549</v>
      </c>
      <c r="K11" s="1003">
        <v>35.659010053690004</v>
      </c>
      <c r="L11" s="1003">
        <v>38.688145589022191</v>
      </c>
      <c r="M11" s="1003">
        <v>37.674852277037786</v>
      </c>
      <c r="N11" s="982">
        <v>42.947068973846939</v>
      </c>
      <c r="O11" s="982">
        <v>44.879197328032696</v>
      </c>
      <c r="P11" s="982">
        <v>49.732906183332574</v>
      </c>
      <c r="Q11" s="982">
        <v>56.326243536980705</v>
      </c>
    </row>
    <row r="12" spans="1:19" ht="18" customHeight="1">
      <c r="A12" s="284" t="s">
        <v>6</v>
      </c>
      <c r="B12" s="982" t="s">
        <v>8</v>
      </c>
      <c r="C12" s="982" t="s">
        <v>8</v>
      </c>
      <c r="D12" s="982">
        <v>36.011505757935616</v>
      </c>
      <c r="E12" s="982">
        <v>34.927332459771279</v>
      </c>
      <c r="F12" s="982">
        <v>37.662102549262926</v>
      </c>
      <c r="G12" s="982">
        <v>37.692879733423574</v>
      </c>
      <c r="H12" s="982">
        <v>42.484216175552355</v>
      </c>
      <c r="I12" s="982">
        <v>40.283913604826552</v>
      </c>
      <c r="J12" s="982">
        <v>41.707015386122052</v>
      </c>
      <c r="K12" s="982">
        <v>63.46010756044582</v>
      </c>
      <c r="L12" s="982">
        <v>62.430395461035147</v>
      </c>
      <c r="M12" s="982">
        <v>64.04567827753938</v>
      </c>
      <c r="N12" s="982">
        <v>57.391449715264656</v>
      </c>
      <c r="O12" s="982">
        <v>56.146924740176217</v>
      </c>
      <c r="P12" s="982">
        <v>53.308558039492048</v>
      </c>
      <c r="Q12" s="982">
        <v>55.889940282934383</v>
      </c>
    </row>
    <row r="13" spans="1:19" ht="18" customHeight="1">
      <c r="A13" s="284" t="s">
        <v>5</v>
      </c>
      <c r="B13" s="1004">
        <v>93.828047833910205</v>
      </c>
      <c r="C13" s="1004">
        <v>102.06798535231967</v>
      </c>
      <c r="D13" s="1004">
        <v>107.92339752344495</v>
      </c>
      <c r="E13" s="1004">
        <v>116.8795726971783</v>
      </c>
      <c r="F13" s="1003">
        <v>97.357582654474214</v>
      </c>
      <c r="G13" s="1003">
        <v>92.752011379457187</v>
      </c>
      <c r="H13" s="1003">
        <v>88.721255484511261</v>
      </c>
      <c r="I13" s="1003">
        <v>65.688164621329136</v>
      </c>
      <c r="J13" s="1003">
        <v>64.897077572596245</v>
      </c>
      <c r="K13" s="1003">
        <v>55.499062061089965</v>
      </c>
      <c r="L13" s="1003">
        <v>62.151621736627781</v>
      </c>
      <c r="M13" s="1003">
        <v>60.239360794990603</v>
      </c>
      <c r="N13" s="1003">
        <v>51.116583701270635</v>
      </c>
      <c r="O13" s="1003">
        <v>43.058543906327458</v>
      </c>
      <c r="P13" s="1003">
        <v>47.553575498072327</v>
      </c>
      <c r="Q13" s="1003">
        <v>66.691540982886096</v>
      </c>
    </row>
    <row r="14" spans="1:19" ht="18" customHeight="1">
      <c r="A14" s="284" t="s">
        <v>4</v>
      </c>
      <c r="B14" s="1003">
        <v>50.178204187994815</v>
      </c>
      <c r="C14" s="1003">
        <v>52.005833900495531</v>
      </c>
      <c r="D14" s="1003">
        <v>51.970725979963269</v>
      </c>
      <c r="E14" s="1003">
        <v>55.322942427245835</v>
      </c>
      <c r="F14" s="1003">
        <v>55.446764028462233</v>
      </c>
      <c r="G14" s="1003">
        <v>58.777650949761295</v>
      </c>
      <c r="H14" s="1003">
        <v>62.892338771956538</v>
      </c>
      <c r="I14" s="1003">
        <v>66.192201898002779</v>
      </c>
      <c r="J14" s="1003">
        <v>65.951261858438585</v>
      </c>
      <c r="K14" s="1003">
        <v>63.378978962679454</v>
      </c>
      <c r="L14" s="1003">
        <v>61.077580261293448</v>
      </c>
      <c r="M14" s="1003">
        <v>59.495199186674419</v>
      </c>
      <c r="N14" s="982">
        <v>57.439064970129714</v>
      </c>
      <c r="O14" s="982">
        <v>57.751641812020281</v>
      </c>
      <c r="P14" s="982">
        <v>58.398127180561744</v>
      </c>
      <c r="Q14" s="982">
        <v>60.83142042714438</v>
      </c>
    </row>
    <row r="15" spans="1:19" ht="18" customHeight="1">
      <c r="A15" s="284" t="s">
        <v>3</v>
      </c>
      <c r="B15" s="982">
        <v>19.643845882996004</v>
      </c>
      <c r="C15" s="982">
        <v>19.730929572826675</v>
      </c>
      <c r="D15" s="982">
        <v>20.167420527863765</v>
      </c>
      <c r="E15" s="982">
        <v>23.415794111200327</v>
      </c>
      <c r="F15" s="1003">
        <v>20.180222209956206</v>
      </c>
      <c r="G15" s="1003">
        <v>20.03099133832545</v>
      </c>
      <c r="H15" s="1003">
        <v>19.137010972892536</v>
      </c>
      <c r="I15" s="1003">
        <v>21.39789275188005</v>
      </c>
      <c r="J15" s="1003">
        <v>22.693546304531573</v>
      </c>
      <c r="K15" s="1003">
        <v>25.886946644285207</v>
      </c>
      <c r="L15" s="1003">
        <v>25.878283920543421</v>
      </c>
      <c r="M15" s="1003">
        <v>24.812406066174319</v>
      </c>
      <c r="N15" s="982">
        <v>24.593373735712881</v>
      </c>
      <c r="O15" s="982">
        <v>26.10954750020904</v>
      </c>
      <c r="P15" s="982">
        <v>24.894472228636253</v>
      </c>
      <c r="Q15" s="982">
        <v>26.274131127512668</v>
      </c>
    </row>
    <row r="16" spans="1:19" ht="18" customHeight="1">
      <c r="A16" s="284" t="s">
        <v>79</v>
      </c>
      <c r="B16" s="982" t="s">
        <v>8</v>
      </c>
      <c r="C16" s="982" t="s">
        <v>8</v>
      </c>
      <c r="D16" s="982" t="s">
        <v>8</v>
      </c>
      <c r="E16" s="982" t="s">
        <v>8</v>
      </c>
      <c r="F16" s="1003">
        <v>14.678971444342206</v>
      </c>
      <c r="G16" s="1003">
        <v>15.489156046702423</v>
      </c>
      <c r="H16" s="1003">
        <v>14.827137350905753</v>
      </c>
      <c r="I16" s="1003">
        <v>16.415958595117395</v>
      </c>
      <c r="J16" s="1003">
        <v>16.689977398429043</v>
      </c>
      <c r="K16" s="1003">
        <v>17.504717770971848</v>
      </c>
      <c r="L16" s="1003">
        <v>18.345902200430558</v>
      </c>
      <c r="M16" s="1003">
        <v>17.527457597515824</v>
      </c>
      <c r="N16" s="982">
        <v>17.456946829053237</v>
      </c>
      <c r="O16" s="982">
        <v>16.758371839170223</v>
      </c>
      <c r="P16" s="982">
        <v>17.457749641872013</v>
      </c>
      <c r="Q16" s="982">
        <v>17.366801844908927</v>
      </c>
    </row>
    <row r="17" spans="1:17" ht="18" customHeight="1">
      <c r="A17" s="284" t="s">
        <v>2</v>
      </c>
      <c r="B17" s="1004">
        <v>22.188146235169587</v>
      </c>
      <c r="C17" s="1004">
        <v>18.621302825961305</v>
      </c>
      <c r="D17" s="1004">
        <v>19.62229976781256</v>
      </c>
      <c r="E17" s="1004">
        <v>18.706929644778992</v>
      </c>
      <c r="F17" s="1003">
        <v>18.369959832128735</v>
      </c>
      <c r="G17" s="1003">
        <v>14.863099425813092</v>
      </c>
      <c r="H17" s="1003">
        <v>17.875821628459491</v>
      </c>
      <c r="I17" s="1003">
        <v>17.955990859252481</v>
      </c>
      <c r="J17" s="1003">
        <v>18.206369433150002</v>
      </c>
      <c r="K17" s="1003">
        <v>17.034457716267713</v>
      </c>
      <c r="L17" s="1003">
        <v>17.93539599260539</v>
      </c>
      <c r="M17" s="1003">
        <v>17.859804826979499</v>
      </c>
      <c r="N17" s="982">
        <v>18.747821094993714</v>
      </c>
      <c r="O17" s="982">
        <v>19.581934672972565</v>
      </c>
      <c r="P17" s="982">
        <v>19.682503097571761</v>
      </c>
      <c r="Q17" s="982">
        <v>25.772635219218543</v>
      </c>
    </row>
    <row r="18" spans="1:17" ht="18" customHeight="1">
      <c r="A18" s="284" t="s">
        <v>1</v>
      </c>
      <c r="B18" s="982" t="s">
        <v>8</v>
      </c>
      <c r="C18" s="982" t="s">
        <v>8</v>
      </c>
      <c r="D18" s="982" t="s">
        <v>8</v>
      </c>
      <c r="E18" s="982" t="s">
        <v>8</v>
      </c>
      <c r="F18" s="982" t="s">
        <v>8</v>
      </c>
      <c r="G18" s="982" t="s">
        <v>8</v>
      </c>
      <c r="H18" s="982" t="s">
        <v>8</v>
      </c>
      <c r="I18" s="982" t="s">
        <v>8</v>
      </c>
      <c r="J18" s="982" t="s">
        <v>8</v>
      </c>
      <c r="K18" s="982">
        <v>15.876862913318043</v>
      </c>
      <c r="L18" s="982">
        <v>22.477679213034026</v>
      </c>
      <c r="M18" s="982">
        <v>27.378860500865727</v>
      </c>
      <c r="N18" s="982">
        <v>26.654200890666139</v>
      </c>
      <c r="O18" s="982">
        <v>23.793639408010609</v>
      </c>
      <c r="P18" s="982">
        <v>25.1</v>
      </c>
      <c r="Q18" s="982">
        <v>26.9</v>
      </c>
    </row>
    <row r="20" spans="1:17" s="903" customFormat="1" ht="15" customHeight="1">
      <c r="A20" s="289" t="s">
        <v>2163</v>
      </c>
    </row>
  </sheetData>
  <mergeCells count="1">
    <mergeCell ref="B2:Q2"/>
  </mergeCells>
  <hyperlinks>
    <hyperlink ref="S5" location="'Content Page'!A1" display="Back to Content Page"/>
  </hyperlink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32"/>
  <sheetViews>
    <sheetView topLeftCell="AD1" zoomScale="102" zoomScaleNormal="102" workbookViewId="0">
      <selection activeCell="AJ5" sqref="AJ5"/>
    </sheetView>
  </sheetViews>
  <sheetFormatPr defaultRowHeight="14.5"/>
  <cols>
    <col min="1" max="1" width="33.81640625" customWidth="1"/>
    <col min="2" max="2" width="11" style="283" customWidth="1"/>
    <col min="3" max="3" width="13.81640625" style="283" customWidth="1"/>
    <col min="4" max="4" width="11" customWidth="1"/>
    <col min="5" max="5" width="13.81640625" customWidth="1"/>
    <col min="6" max="6" width="11" style="283" customWidth="1"/>
    <col min="7" max="7" width="13.81640625" style="283" customWidth="1"/>
    <col min="8" max="8" width="11" style="283" customWidth="1"/>
    <col min="9" max="9" width="13.81640625" style="283" customWidth="1"/>
    <col min="10" max="10" width="11" style="283" customWidth="1"/>
    <col min="11" max="11" width="13.81640625" style="283" customWidth="1"/>
    <col min="12" max="12" width="11" customWidth="1"/>
    <col min="13" max="13" width="13.81640625" customWidth="1"/>
    <col min="14" max="14" width="11" customWidth="1"/>
    <col min="15" max="15" width="13.81640625" customWidth="1"/>
    <col min="16" max="16" width="11" customWidth="1"/>
    <col min="17" max="17" width="13.81640625" customWidth="1"/>
    <col min="18" max="18" width="11" customWidth="1"/>
    <col min="19" max="19" width="13.81640625" customWidth="1"/>
    <col min="20" max="20" width="11" customWidth="1"/>
    <col min="21" max="21" width="13.81640625" customWidth="1"/>
    <col min="22" max="22" width="11" customWidth="1"/>
    <col min="23" max="23" width="13.81640625" customWidth="1"/>
    <col min="24" max="24" width="12.54296875" customWidth="1"/>
    <col min="25" max="25" width="13.81640625" customWidth="1"/>
    <col min="26" max="26" width="11" customWidth="1"/>
    <col min="27" max="27" width="13.81640625" customWidth="1"/>
    <col min="28" max="28" width="11" style="283" customWidth="1"/>
    <col min="29" max="29" width="13.81640625" style="283" customWidth="1"/>
    <col min="30" max="30" width="11" style="499" customWidth="1"/>
    <col min="31" max="31" width="13.81640625" style="499" customWidth="1"/>
    <col min="33" max="33" width="12.7265625" bestFit="1" customWidth="1"/>
    <col min="34" max="35" width="9.1796875" style="499"/>
  </cols>
  <sheetData>
    <row r="1" spans="1:36">
      <c r="A1" s="136" t="s">
        <v>1479</v>
      </c>
      <c r="B1" s="289"/>
      <c r="C1" s="289"/>
      <c r="D1" s="57"/>
      <c r="E1" s="57"/>
      <c r="F1" s="289"/>
      <c r="G1" s="289"/>
      <c r="H1" s="289"/>
      <c r="I1" s="289"/>
      <c r="J1" s="289"/>
      <c r="K1" s="289"/>
      <c r="L1" s="57"/>
      <c r="M1" s="57"/>
      <c r="N1" s="57"/>
      <c r="O1" s="57"/>
      <c r="P1" s="57"/>
      <c r="Q1" s="57"/>
      <c r="R1" s="57"/>
      <c r="S1" s="57"/>
      <c r="T1" s="57"/>
      <c r="U1" s="57"/>
      <c r="V1" s="57"/>
      <c r="W1" s="57"/>
      <c r="X1" s="57"/>
      <c r="Y1" s="57"/>
      <c r="Z1" s="57"/>
      <c r="AA1" s="57"/>
      <c r="AB1" s="289"/>
      <c r="AC1" s="289"/>
      <c r="AD1" s="289"/>
      <c r="AE1" s="289"/>
      <c r="AF1" s="57"/>
    </row>
    <row r="2" spans="1:36">
      <c r="A2" s="57"/>
      <c r="B2" s="289"/>
      <c r="C2" s="289"/>
      <c r="D2" s="57"/>
      <c r="E2" s="57"/>
      <c r="F2" s="289"/>
      <c r="G2" s="289"/>
      <c r="H2" s="289"/>
      <c r="I2" s="289"/>
      <c r="J2" s="289"/>
      <c r="K2" s="289"/>
      <c r="L2" s="57"/>
      <c r="M2" s="57"/>
      <c r="N2" s="57"/>
      <c r="O2" s="57"/>
      <c r="P2" s="57"/>
      <c r="Q2" s="57"/>
      <c r="R2" s="57"/>
      <c r="S2" s="57"/>
      <c r="T2" s="57"/>
      <c r="U2" s="57"/>
      <c r="V2" s="57"/>
      <c r="W2" s="57"/>
      <c r="X2" s="57"/>
      <c r="Y2" s="57"/>
      <c r="Z2" s="57"/>
      <c r="AA2" s="57"/>
      <c r="AB2" s="289"/>
      <c r="AC2" s="289"/>
      <c r="AD2" s="289"/>
      <c r="AE2" s="289"/>
      <c r="AF2" s="57"/>
    </row>
    <row r="3" spans="1:36">
      <c r="A3" s="1086" t="s">
        <v>16</v>
      </c>
      <c r="B3" s="1085">
        <v>2000</v>
      </c>
      <c r="C3" s="1085"/>
      <c r="D3" s="1085">
        <v>2001</v>
      </c>
      <c r="E3" s="1085"/>
      <c r="F3" s="1085">
        <v>2002</v>
      </c>
      <c r="G3" s="1085"/>
      <c r="H3" s="1085">
        <v>2003</v>
      </c>
      <c r="I3" s="1085"/>
      <c r="J3" s="1085">
        <v>2004</v>
      </c>
      <c r="K3" s="1085"/>
      <c r="L3" s="1085">
        <v>2005</v>
      </c>
      <c r="M3" s="1085"/>
      <c r="N3" s="1085">
        <v>2006</v>
      </c>
      <c r="O3" s="1085"/>
      <c r="P3" s="1085">
        <v>2007</v>
      </c>
      <c r="Q3" s="1085"/>
      <c r="R3" s="1085">
        <v>2008</v>
      </c>
      <c r="S3" s="1085"/>
      <c r="T3" s="1085">
        <v>2009</v>
      </c>
      <c r="U3" s="1085"/>
      <c r="V3" s="1085">
        <v>2010</v>
      </c>
      <c r="W3" s="1085"/>
      <c r="X3" s="1085">
        <v>2011</v>
      </c>
      <c r="Y3" s="1085"/>
      <c r="Z3" s="1085">
        <v>2012</v>
      </c>
      <c r="AA3" s="1085"/>
      <c r="AB3" s="1085">
        <v>2013</v>
      </c>
      <c r="AC3" s="1085"/>
      <c r="AD3" s="1085">
        <v>2014</v>
      </c>
      <c r="AE3" s="1085"/>
      <c r="AF3" s="1092">
        <v>2015</v>
      </c>
      <c r="AG3" s="1092"/>
    </row>
    <row r="4" spans="1:36">
      <c r="A4" s="1086"/>
      <c r="B4" s="297" t="s">
        <v>374</v>
      </c>
      <c r="C4" s="297" t="s">
        <v>375</v>
      </c>
      <c r="D4" s="297" t="s">
        <v>374</v>
      </c>
      <c r="E4" s="297" t="s">
        <v>375</v>
      </c>
      <c r="F4" s="297" t="s">
        <v>374</v>
      </c>
      <c r="G4" s="297" t="s">
        <v>375</v>
      </c>
      <c r="H4" s="297" t="s">
        <v>374</v>
      </c>
      <c r="I4" s="297" t="s">
        <v>375</v>
      </c>
      <c r="J4" s="297" t="s">
        <v>374</v>
      </c>
      <c r="K4" s="297" t="s">
        <v>375</v>
      </c>
      <c r="L4" s="297" t="s">
        <v>374</v>
      </c>
      <c r="M4" s="297" t="s">
        <v>375</v>
      </c>
      <c r="N4" s="297" t="s">
        <v>374</v>
      </c>
      <c r="O4" s="297" t="s">
        <v>375</v>
      </c>
      <c r="P4" s="297" t="s">
        <v>374</v>
      </c>
      <c r="Q4" s="297" t="s">
        <v>375</v>
      </c>
      <c r="R4" s="297" t="s">
        <v>374</v>
      </c>
      <c r="S4" s="297" t="s">
        <v>375</v>
      </c>
      <c r="T4" s="297" t="s">
        <v>374</v>
      </c>
      <c r="U4" s="297" t="s">
        <v>375</v>
      </c>
      <c r="V4" s="297" t="s">
        <v>374</v>
      </c>
      <c r="W4" s="297" t="s">
        <v>375</v>
      </c>
      <c r="X4" s="297" t="s">
        <v>374</v>
      </c>
      <c r="Y4" s="297" t="s">
        <v>375</v>
      </c>
      <c r="Z4" s="297" t="s">
        <v>374</v>
      </c>
      <c r="AA4" s="297" t="s">
        <v>375</v>
      </c>
      <c r="AB4" s="297" t="s">
        <v>374</v>
      </c>
      <c r="AC4" s="297" t="s">
        <v>375</v>
      </c>
      <c r="AD4" s="297" t="s">
        <v>374</v>
      </c>
      <c r="AE4" s="297" t="s">
        <v>375</v>
      </c>
      <c r="AF4" s="297" t="s">
        <v>374</v>
      </c>
      <c r="AG4" s="297" t="s">
        <v>375</v>
      </c>
    </row>
    <row r="5" spans="1:36">
      <c r="A5" s="284" t="s">
        <v>15</v>
      </c>
      <c r="B5" s="603" t="s">
        <v>429</v>
      </c>
      <c r="C5" s="603">
        <v>18.834040000000002</v>
      </c>
      <c r="D5" s="603" t="s">
        <v>429</v>
      </c>
      <c r="E5" s="603">
        <v>18.961179999999999</v>
      </c>
      <c r="F5" s="603" t="s">
        <v>429</v>
      </c>
      <c r="G5" s="603" t="s">
        <v>429</v>
      </c>
      <c r="H5" s="603" t="s">
        <v>429</v>
      </c>
      <c r="I5" s="603" t="s">
        <v>429</v>
      </c>
      <c r="J5" s="603" t="s">
        <v>429</v>
      </c>
      <c r="K5" s="603" t="s">
        <v>429</v>
      </c>
      <c r="L5" s="603" t="s">
        <v>429</v>
      </c>
      <c r="M5" s="603" t="s">
        <v>429</v>
      </c>
      <c r="N5" s="603" t="s">
        <v>429</v>
      </c>
      <c r="O5" s="603" t="s">
        <v>429</v>
      </c>
      <c r="P5" s="603">
        <v>41.0124</v>
      </c>
      <c r="Q5" s="603" t="s">
        <v>429</v>
      </c>
      <c r="R5" s="603" t="s">
        <v>429</v>
      </c>
      <c r="S5" s="603" t="s">
        <v>429</v>
      </c>
      <c r="T5" s="603" t="s">
        <v>429</v>
      </c>
      <c r="U5" s="603" t="s">
        <v>429</v>
      </c>
      <c r="V5" s="603">
        <v>45.586509999999997</v>
      </c>
      <c r="W5" s="603">
        <v>38.672640000000001</v>
      </c>
      <c r="X5" s="603">
        <v>42.543060302734403</v>
      </c>
      <c r="Y5" s="603">
        <v>27.416650772094702</v>
      </c>
      <c r="Z5" s="603">
        <v>94</v>
      </c>
      <c r="AA5" s="603">
        <v>171</v>
      </c>
      <c r="AB5" s="603">
        <v>92</v>
      </c>
      <c r="AC5" s="603">
        <v>133</v>
      </c>
      <c r="AD5" s="603">
        <v>95</v>
      </c>
      <c r="AE5" s="603">
        <v>133</v>
      </c>
      <c r="AF5" s="609" t="s">
        <v>429</v>
      </c>
      <c r="AG5" s="609" t="s">
        <v>429</v>
      </c>
      <c r="AH5" s="285"/>
      <c r="AI5" s="285"/>
      <c r="AJ5" s="285" t="s">
        <v>13</v>
      </c>
    </row>
    <row r="6" spans="1:36">
      <c r="A6" s="284" t="s">
        <v>14</v>
      </c>
      <c r="B6" s="603">
        <v>26.7</v>
      </c>
      <c r="C6" s="603">
        <v>17.3</v>
      </c>
      <c r="D6" s="603">
        <v>26.6</v>
      </c>
      <c r="E6" s="603">
        <v>16.7</v>
      </c>
      <c r="F6" s="603">
        <v>26.4</v>
      </c>
      <c r="G6" s="603">
        <v>15.4</v>
      </c>
      <c r="H6" s="603">
        <v>26.1</v>
      </c>
      <c r="I6" s="603">
        <v>14.4</v>
      </c>
      <c r="J6" s="603">
        <v>25.8</v>
      </c>
      <c r="K6" s="603">
        <v>14.4</v>
      </c>
      <c r="L6" s="603">
        <v>24.2</v>
      </c>
      <c r="M6" s="603">
        <v>14.3</v>
      </c>
      <c r="N6" s="603">
        <v>25.4</v>
      </c>
      <c r="O6" s="603">
        <v>14.2</v>
      </c>
      <c r="P6" s="603">
        <v>24.8</v>
      </c>
      <c r="Q6" s="603">
        <v>14</v>
      </c>
      <c r="R6" s="603">
        <v>25.1</v>
      </c>
      <c r="S6" s="603">
        <v>13.5</v>
      </c>
      <c r="T6" s="603">
        <v>25.5</v>
      </c>
      <c r="U6" s="603">
        <v>25.5</v>
      </c>
      <c r="V6" s="603">
        <v>24.7</v>
      </c>
      <c r="W6" s="603">
        <v>24.7</v>
      </c>
      <c r="X6" s="603">
        <v>24.6</v>
      </c>
      <c r="Y6" s="603">
        <v>24.6</v>
      </c>
      <c r="Z6" s="603">
        <v>24</v>
      </c>
      <c r="AA6" s="603">
        <v>12.3</v>
      </c>
      <c r="AB6" s="603">
        <v>24</v>
      </c>
      <c r="AC6" s="603">
        <v>12.3</v>
      </c>
      <c r="AD6" s="603">
        <v>24</v>
      </c>
      <c r="AE6" s="603">
        <v>12.3</v>
      </c>
      <c r="AF6" s="592">
        <v>25</v>
      </c>
      <c r="AG6" s="592">
        <v>17</v>
      </c>
    </row>
    <row r="7" spans="1:36">
      <c r="A7" s="284" t="s">
        <v>268</v>
      </c>
      <c r="B7" s="603" t="s">
        <v>429</v>
      </c>
      <c r="C7" s="603" t="s">
        <v>429</v>
      </c>
      <c r="D7" s="603" t="s">
        <v>429</v>
      </c>
      <c r="E7" s="603" t="s">
        <v>429</v>
      </c>
      <c r="F7" s="603">
        <v>34.335039999999999</v>
      </c>
      <c r="G7" s="603" t="s">
        <v>429</v>
      </c>
      <c r="H7" s="603" t="s">
        <v>429</v>
      </c>
      <c r="I7" s="603" t="s">
        <v>429</v>
      </c>
      <c r="J7" s="603" t="s">
        <v>429</v>
      </c>
      <c r="K7" s="603" t="s">
        <v>429</v>
      </c>
      <c r="L7" s="603" t="s">
        <v>429</v>
      </c>
      <c r="M7" s="603" t="s">
        <v>429</v>
      </c>
      <c r="N7" s="603" t="s">
        <v>429</v>
      </c>
      <c r="O7" s="603" t="s">
        <v>429</v>
      </c>
      <c r="P7" s="603">
        <v>38.295430000000003</v>
      </c>
      <c r="Q7" s="603">
        <v>15.67164</v>
      </c>
      <c r="R7" s="603">
        <v>39.020339999999997</v>
      </c>
      <c r="S7" s="603">
        <v>16.57498</v>
      </c>
      <c r="T7" s="603">
        <v>37.325470000000003</v>
      </c>
      <c r="U7" s="603">
        <v>16.010280000000002</v>
      </c>
      <c r="V7" s="603">
        <v>37.013100000000001</v>
      </c>
      <c r="W7" s="603">
        <v>15.960330000000001</v>
      </c>
      <c r="X7" s="603">
        <v>37.370939999999997</v>
      </c>
      <c r="Y7" s="603">
        <v>15.217549999999999</v>
      </c>
      <c r="Z7" s="603">
        <v>34.747581481933601</v>
      </c>
      <c r="AA7" s="603">
        <v>15.335089683532701</v>
      </c>
      <c r="AB7" s="592">
        <v>37.069249999999997</v>
      </c>
      <c r="AC7" s="592">
        <v>14.20295</v>
      </c>
      <c r="AD7" s="592">
        <v>35.319360000000003</v>
      </c>
      <c r="AE7" s="592">
        <v>14.593209999999999</v>
      </c>
      <c r="AF7" s="609" t="s">
        <v>429</v>
      </c>
      <c r="AG7" s="609" t="s">
        <v>429</v>
      </c>
    </row>
    <row r="8" spans="1:36">
      <c r="A8" s="284" t="s">
        <v>12</v>
      </c>
      <c r="B8" s="603">
        <v>47.883540000000004</v>
      </c>
      <c r="C8" s="603">
        <v>22.064430000000002</v>
      </c>
      <c r="D8" s="603">
        <v>47.364414517233399</v>
      </c>
      <c r="E8" s="603">
        <v>22.942402315484699</v>
      </c>
      <c r="F8" s="603">
        <v>46.999099999999999</v>
      </c>
      <c r="G8" s="603">
        <v>23.197410000000001</v>
      </c>
      <c r="H8" s="603">
        <v>46.229900000000001</v>
      </c>
      <c r="I8" s="603">
        <v>23.77834</v>
      </c>
      <c r="J8" s="603">
        <v>44.01247</v>
      </c>
      <c r="K8" s="603">
        <v>25.122730000000001</v>
      </c>
      <c r="L8" s="603">
        <v>41.591450802718299</v>
      </c>
      <c r="M8" s="603">
        <v>26.585983675767</v>
      </c>
      <c r="N8" s="603">
        <v>41</v>
      </c>
      <c r="O8" s="603">
        <v>25.7</v>
      </c>
      <c r="P8" s="603">
        <v>37</v>
      </c>
      <c r="Q8" s="603">
        <v>24.4</v>
      </c>
      <c r="R8" s="603">
        <v>35</v>
      </c>
      <c r="S8" s="603">
        <v>24</v>
      </c>
      <c r="T8" s="603">
        <v>34</v>
      </c>
      <c r="U8" s="603">
        <v>23.5</v>
      </c>
      <c r="V8" s="603">
        <v>34</v>
      </c>
      <c r="W8" s="603">
        <v>25.8</v>
      </c>
      <c r="X8" s="603">
        <v>33.875639999999997</v>
      </c>
      <c r="Y8" s="603">
        <v>25</v>
      </c>
      <c r="Z8" s="603">
        <v>34</v>
      </c>
      <c r="AA8" s="603">
        <v>25.1</v>
      </c>
      <c r="AB8" s="603">
        <v>33</v>
      </c>
      <c r="AC8" s="603">
        <v>24.1</v>
      </c>
      <c r="AD8" s="603">
        <v>33</v>
      </c>
      <c r="AE8" s="603">
        <v>23.9</v>
      </c>
      <c r="AF8" s="592">
        <v>33.1</v>
      </c>
      <c r="AG8" s="592">
        <v>24</v>
      </c>
    </row>
    <row r="9" spans="1:36">
      <c r="A9" s="284" t="s">
        <v>11</v>
      </c>
      <c r="B9" s="603">
        <v>47.953809999999997</v>
      </c>
      <c r="C9" s="603" t="s">
        <v>429</v>
      </c>
      <c r="D9" s="603">
        <v>46.698239999999998</v>
      </c>
      <c r="E9" s="603" t="s">
        <v>429</v>
      </c>
      <c r="F9" s="603">
        <v>47.488050000000001</v>
      </c>
      <c r="G9" s="603" t="s">
        <v>429</v>
      </c>
      <c r="H9" s="603">
        <v>51.64584</v>
      </c>
      <c r="I9" s="603" t="s">
        <v>429</v>
      </c>
      <c r="J9" s="603">
        <v>52.380119999999998</v>
      </c>
      <c r="K9" s="603" t="s">
        <v>429</v>
      </c>
      <c r="L9" s="603">
        <v>53.587899999999998</v>
      </c>
      <c r="M9" s="603">
        <v>21.555040000000002</v>
      </c>
      <c r="N9" s="603">
        <v>48.143410000000003</v>
      </c>
      <c r="O9" s="603">
        <v>23.691520000000001</v>
      </c>
      <c r="P9" s="603">
        <v>48.732500000000002</v>
      </c>
      <c r="Q9" s="603">
        <v>24.42332</v>
      </c>
      <c r="R9" s="603">
        <v>47.155329999999999</v>
      </c>
      <c r="S9" s="603">
        <v>26.744900000000001</v>
      </c>
      <c r="T9" s="603">
        <v>47.903190000000002</v>
      </c>
      <c r="U9" s="603">
        <v>23.48387</v>
      </c>
      <c r="V9" s="603">
        <v>40.141910000000003</v>
      </c>
      <c r="W9" s="603" t="s">
        <v>429</v>
      </c>
      <c r="X9" s="603">
        <v>43.244860000000003</v>
      </c>
      <c r="Y9" s="603">
        <v>32</v>
      </c>
      <c r="Z9" s="603">
        <v>43.067249298095703</v>
      </c>
      <c r="AA9" s="603">
        <v>27.635869979858398</v>
      </c>
      <c r="AB9" s="592">
        <v>39.766440000000003</v>
      </c>
      <c r="AC9" s="603" t="s">
        <v>429</v>
      </c>
      <c r="AD9" s="603">
        <v>42</v>
      </c>
      <c r="AE9" s="603">
        <v>24</v>
      </c>
      <c r="AF9" s="603" t="s">
        <v>429</v>
      </c>
      <c r="AG9" s="603" t="s">
        <v>429</v>
      </c>
    </row>
    <row r="10" spans="1:36">
      <c r="A10" s="284" t="s">
        <v>10</v>
      </c>
      <c r="B10" s="603" t="s">
        <v>429</v>
      </c>
      <c r="C10" s="603" t="s">
        <v>429</v>
      </c>
      <c r="D10" s="603" t="s">
        <v>429</v>
      </c>
      <c r="E10" s="603">
        <v>45.5725466056982</v>
      </c>
      <c r="F10" s="603">
        <v>70.01473</v>
      </c>
      <c r="G10" s="603" t="s">
        <v>429</v>
      </c>
      <c r="H10" s="603" t="s">
        <v>429</v>
      </c>
      <c r="I10" s="603" t="s">
        <v>429</v>
      </c>
      <c r="J10" s="603">
        <v>72.051519999999996</v>
      </c>
      <c r="K10" s="603">
        <v>37.272480000000002</v>
      </c>
      <c r="L10" s="603">
        <v>71.006860000000003</v>
      </c>
      <c r="M10" s="603">
        <v>37.811109999999999</v>
      </c>
      <c r="N10" s="603">
        <v>75</v>
      </c>
      <c r="O10" s="603">
        <v>21</v>
      </c>
      <c r="P10" s="603">
        <v>78</v>
      </c>
      <c r="Q10" s="603">
        <v>21</v>
      </c>
      <c r="R10" s="603">
        <v>78</v>
      </c>
      <c r="S10" s="603">
        <v>21</v>
      </c>
      <c r="T10" s="603">
        <v>81</v>
      </c>
      <c r="U10" s="603">
        <v>21</v>
      </c>
      <c r="V10" s="603">
        <f>3868643/48197</f>
        <v>80.267298794530774</v>
      </c>
      <c r="W10" s="603">
        <v>24</v>
      </c>
      <c r="X10" s="603">
        <v>76.099999999999994</v>
      </c>
      <c r="Y10" s="603">
        <v>49</v>
      </c>
      <c r="Z10" s="603">
        <v>74.099999999999994</v>
      </c>
      <c r="AA10" s="603">
        <v>50.4</v>
      </c>
      <c r="AB10" s="603">
        <v>69</v>
      </c>
      <c r="AC10" s="603">
        <v>49</v>
      </c>
      <c r="AD10" s="603">
        <v>70</v>
      </c>
      <c r="AE10" s="603">
        <v>55.1</v>
      </c>
      <c r="AF10" s="592">
        <v>67</v>
      </c>
      <c r="AG10" s="603">
        <v>63.5</v>
      </c>
    </row>
    <row r="11" spans="1:36">
      <c r="A11" s="284" t="s">
        <v>9</v>
      </c>
      <c r="B11" s="603">
        <v>35.99</v>
      </c>
      <c r="C11" s="603">
        <v>19</v>
      </c>
      <c r="D11" s="603">
        <v>34</v>
      </c>
      <c r="E11" s="603">
        <v>18.29</v>
      </c>
      <c r="F11" s="603">
        <v>34</v>
      </c>
      <c r="G11" s="603">
        <v>17.809999999999999</v>
      </c>
      <c r="H11" s="603">
        <v>31</v>
      </c>
      <c r="I11" s="603">
        <v>17.45</v>
      </c>
      <c r="J11" s="603">
        <v>16</v>
      </c>
      <c r="K11" s="603">
        <v>17</v>
      </c>
      <c r="L11" s="603">
        <v>29.52</v>
      </c>
      <c r="M11" s="603">
        <v>16.16</v>
      </c>
      <c r="N11" s="603">
        <v>29.02</v>
      </c>
      <c r="O11" s="603">
        <v>16.12</v>
      </c>
      <c r="P11" s="603">
        <v>28.4</v>
      </c>
      <c r="Q11" s="603">
        <v>15.54</v>
      </c>
      <c r="R11" s="603">
        <v>28.85</v>
      </c>
      <c r="S11" s="603">
        <v>15.52</v>
      </c>
      <c r="T11" s="603">
        <v>28.9</v>
      </c>
      <c r="U11" s="603">
        <v>15.18</v>
      </c>
      <c r="V11" s="603">
        <v>28.17</v>
      </c>
      <c r="W11" s="603">
        <v>14.71</v>
      </c>
      <c r="X11" s="603">
        <v>26.64</v>
      </c>
      <c r="Y11" s="603">
        <v>14</v>
      </c>
      <c r="Z11" s="603">
        <v>27.83</v>
      </c>
      <c r="AA11" s="603">
        <v>14</v>
      </c>
      <c r="AB11" s="603">
        <v>26.25</v>
      </c>
      <c r="AC11" s="603">
        <v>14.6</v>
      </c>
      <c r="AD11" s="603">
        <v>25</v>
      </c>
      <c r="AE11" s="603">
        <v>15</v>
      </c>
      <c r="AF11" s="592">
        <v>25</v>
      </c>
      <c r="AG11" s="592">
        <v>15</v>
      </c>
    </row>
    <row r="12" spans="1:36">
      <c r="A12" s="284" t="s">
        <v>7</v>
      </c>
      <c r="B12" s="603">
        <v>61.3</v>
      </c>
      <c r="C12" s="603" t="s">
        <v>429</v>
      </c>
      <c r="D12" s="603">
        <v>62.7</v>
      </c>
      <c r="E12" s="603" t="s">
        <v>429</v>
      </c>
      <c r="F12" s="603">
        <v>63.8</v>
      </c>
      <c r="G12" s="603" t="s">
        <v>429</v>
      </c>
      <c r="H12" s="603">
        <v>61.2</v>
      </c>
      <c r="I12" s="603" t="s">
        <v>429</v>
      </c>
      <c r="J12" s="603">
        <v>65.230410000000006</v>
      </c>
      <c r="K12" s="603" t="s">
        <v>429</v>
      </c>
      <c r="L12" s="603">
        <v>67.599999999999994</v>
      </c>
      <c r="M12" s="603" t="s">
        <v>429</v>
      </c>
      <c r="N12" s="603">
        <v>68.7</v>
      </c>
      <c r="O12" s="603" t="s">
        <v>429</v>
      </c>
      <c r="P12" s="603">
        <v>65.900000000000006</v>
      </c>
      <c r="Q12" s="603" t="s">
        <v>429</v>
      </c>
      <c r="R12" s="603">
        <v>65.099999999999994</v>
      </c>
      <c r="S12" s="603" t="s">
        <v>429</v>
      </c>
      <c r="T12" s="603">
        <v>62</v>
      </c>
      <c r="U12" s="603" t="s">
        <v>429</v>
      </c>
      <c r="V12" s="603">
        <v>59.1</v>
      </c>
      <c r="W12" s="603" t="s">
        <v>429</v>
      </c>
      <c r="X12" s="603">
        <v>56.1</v>
      </c>
      <c r="Y12" s="603" t="s">
        <v>429</v>
      </c>
      <c r="Z12" s="603">
        <v>55.4</v>
      </c>
      <c r="AA12" s="592">
        <v>33.074109999999997</v>
      </c>
      <c r="AB12" s="603">
        <v>55.1</v>
      </c>
      <c r="AC12" s="592">
        <v>31.17876</v>
      </c>
      <c r="AD12" s="603">
        <v>55.15661435310173</v>
      </c>
      <c r="AE12" s="603">
        <v>34.770000000000003</v>
      </c>
      <c r="AF12" s="577">
        <v>55.1</v>
      </c>
      <c r="AG12" s="577" t="s">
        <v>8</v>
      </c>
    </row>
    <row r="13" spans="1:36">
      <c r="A13" s="284" t="s">
        <v>6</v>
      </c>
      <c r="B13" s="603">
        <v>31.591950000000001</v>
      </c>
      <c r="C13" s="603">
        <v>24.050350000000002</v>
      </c>
      <c r="D13" s="603">
        <v>31.5970267906829</v>
      </c>
      <c r="E13" s="603">
        <v>24.5473094980137</v>
      </c>
      <c r="F13" s="603" t="s">
        <v>429</v>
      </c>
      <c r="G13" s="603">
        <v>23.530239999999999</v>
      </c>
      <c r="H13" s="603">
        <v>31.634840000000001</v>
      </c>
      <c r="I13" s="603">
        <v>25.2103</v>
      </c>
      <c r="J13" s="603">
        <v>33.090969999999999</v>
      </c>
      <c r="K13" s="603">
        <v>22.439969999999999</v>
      </c>
      <c r="L13" s="603">
        <v>30.824220239456899</v>
      </c>
      <c r="M13" s="603">
        <v>25.119402985074601</v>
      </c>
      <c r="N13" s="603">
        <v>30.8</v>
      </c>
      <c r="O13" s="603">
        <v>25.2</v>
      </c>
      <c r="P13" s="603">
        <v>29.9</v>
      </c>
      <c r="Q13" s="603">
        <v>24.6</v>
      </c>
      <c r="R13" s="603">
        <v>29.4</v>
      </c>
      <c r="S13" s="603">
        <v>24.4</v>
      </c>
      <c r="T13" s="603">
        <v>29</v>
      </c>
      <c r="U13" s="603">
        <v>24.2</v>
      </c>
      <c r="V13" s="603">
        <v>29.778420000000001</v>
      </c>
      <c r="W13" s="603" t="s">
        <v>429</v>
      </c>
      <c r="X13" s="603">
        <v>28.3</v>
      </c>
      <c r="Y13" s="603">
        <v>23.5</v>
      </c>
      <c r="Z13" s="603">
        <v>27.2</v>
      </c>
      <c r="AA13" s="603">
        <v>22</v>
      </c>
      <c r="AB13" s="603" t="s">
        <v>429</v>
      </c>
      <c r="AC13" s="603" t="s">
        <v>429</v>
      </c>
      <c r="AD13" s="603" t="s">
        <v>429</v>
      </c>
      <c r="AE13" s="603" t="s">
        <v>429</v>
      </c>
      <c r="AF13" s="603" t="s">
        <v>429</v>
      </c>
      <c r="AG13" s="603" t="s">
        <v>429</v>
      </c>
    </row>
    <row r="14" spans="1:36">
      <c r="A14" s="284" t="s">
        <v>5</v>
      </c>
      <c r="B14" s="603">
        <v>14.65643</v>
      </c>
      <c r="C14" s="603">
        <v>14.471030000000001</v>
      </c>
      <c r="D14" s="603" t="s">
        <v>58</v>
      </c>
      <c r="E14" s="603" t="s">
        <v>58</v>
      </c>
      <c r="F14" s="603">
        <v>13.885999999999999</v>
      </c>
      <c r="G14" s="603">
        <v>13.93519</v>
      </c>
      <c r="H14" s="603">
        <v>14.04</v>
      </c>
      <c r="I14" s="603">
        <v>13.679349999999999</v>
      </c>
      <c r="J14" s="603">
        <v>13.514419999999999</v>
      </c>
      <c r="K14" s="603">
        <v>12.55254</v>
      </c>
      <c r="L14" s="603">
        <v>14</v>
      </c>
      <c r="M14" s="603">
        <v>13</v>
      </c>
      <c r="N14" s="603">
        <v>13</v>
      </c>
      <c r="O14" s="603">
        <v>13</v>
      </c>
      <c r="P14" s="603">
        <v>13</v>
      </c>
      <c r="Q14" s="603">
        <v>13</v>
      </c>
      <c r="R14" s="603">
        <v>13</v>
      </c>
      <c r="S14" s="603">
        <v>14</v>
      </c>
      <c r="T14" s="603">
        <v>14</v>
      </c>
      <c r="U14" s="603">
        <v>13</v>
      </c>
      <c r="V14" s="603">
        <v>13</v>
      </c>
      <c r="W14" s="603">
        <v>12.1</v>
      </c>
      <c r="X14" s="603">
        <v>13</v>
      </c>
      <c r="Y14" s="603">
        <v>13</v>
      </c>
      <c r="Z14" s="603">
        <v>13</v>
      </c>
      <c r="AA14" s="603">
        <v>13</v>
      </c>
      <c r="AB14" s="603">
        <v>13</v>
      </c>
      <c r="AC14" s="603">
        <v>12</v>
      </c>
      <c r="AD14" s="603">
        <v>14</v>
      </c>
      <c r="AE14" s="603">
        <v>13</v>
      </c>
      <c r="AF14" s="603">
        <v>14</v>
      </c>
      <c r="AG14" s="603">
        <v>12</v>
      </c>
      <c r="AH14" s="299"/>
      <c r="AI14" s="299"/>
    </row>
    <row r="15" spans="1:36">
      <c r="A15" s="284" t="s">
        <v>4</v>
      </c>
      <c r="B15" s="603">
        <v>33.461739999999999</v>
      </c>
      <c r="C15" s="603">
        <v>28.05968</v>
      </c>
      <c r="D15" s="603">
        <v>37.099165778398302</v>
      </c>
      <c r="E15" s="603">
        <v>27.429013939080999</v>
      </c>
      <c r="F15" s="603">
        <v>33.842829999999999</v>
      </c>
      <c r="G15" s="603">
        <v>29.689910000000001</v>
      </c>
      <c r="H15" s="603">
        <v>33.81071</v>
      </c>
      <c r="I15" s="603">
        <v>29.835360000000001</v>
      </c>
      <c r="J15" s="603">
        <v>33.788319999999999</v>
      </c>
      <c r="K15" s="603">
        <v>30.75141</v>
      </c>
      <c r="L15" s="603">
        <v>29.6157916899481</v>
      </c>
      <c r="M15" s="603">
        <v>32.902007600909698</v>
      </c>
      <c r="N15" s="603">
        <v>31.0224272375936</v>
      </c>
      <c r="O15" s="603">
        <v>30.214839999999999</v>
      </c>
      <c r="P15" s="603">
        <v>30.979943397505401</v>
      </c>
      <c r="Q15" s="603">
        <v>29.021457585748401</v>
      </c>
      <c r="R15" s="603">
        <v>30.270659999999999</v>
      </c>
      <c r="S15" s="603">
        <v>27.712679999999999</v>
      </c>
      <c r="T15" s="603">
        <v>30.705120000000001</v>
      </c>
      <c r="U15" s="603">
        <v>25.047599999999999</v>
      </c>
      <c r="V15" s="603" t="s">
        <v>429</v>
      </c>
      <c r="W15" s="603" t="s">
        <v>429</v>
      </c>
      <c r="X15" s="603" t="s">
        <v>429</v>
      </c>
      <c r="Y15" s="603" t="s">
        <v>429</v>
      </c>
      <c r="Z15" s="603">
        <v>29.501380920410199</v>
      </c>
      <c r="AA15" s="603" t="s">
        <v>429</v>
      </c>
      <c r="AB15" s="592">
        <v>32.029209999999999</v>
      </c>
      <c r="AC15" s="603" t="s">
        <v>429</v>
      </c>
      <c r="AD15" s="603" t="s">
        <v>429</v>
      </c>
      <c r="AE15" s="603" t="s">
        <v>429</v>
      </c>
      <c r="AF15" s="609" t="s">
        <v>429</v>
      </c>
      <c r="AG15" s="609" t="s">
        <v>429</v>
      </c>
    </row>
    <row r="16" spans="1:36">
      <c r="A16" s="284" t="s">
        <v>3</v>
      </c>
      <c r="B16" s="603">
        <v>31.275359999999999</v>
      </c>
      <c r="C16" s="603">
        <v>17.254090000000001</v>
      </c>
      <c r="D16" s="603">
        <v>32.872887924352803</v>
      </c>
      <c r="E16" s="603">
        <v>16.8020290649849</v>
      </c>
      <c r="F16" s="603">
        <v>31.07433</v>
      </c>
      <c r="G16" s="603">
        <v>16.300650000000001</v>
      </c>
      <c r="H16" s="603">
        <v>31.204190000000001</v>
      </c>
      <c r="I16" s="603">
        <v>16.887619999999998</v>
      </c>
      <c r="J16" s="603">
        <v>32.31015</v>
      </c>
      <c r="K16" s="603">
        <v>18.071539999999999</v>
      </c>
      <c r="L16" s="603">
        <v>32.872867527072998</v>
      </c>
      <c r="M16" s="603">
        <v>16.770572978071201</v>
      </c>
      <c r="N16" s="603">
        <v>33.258905299739403</v>
      </c>
      <c r="O16" s="603">
        <v>19.3940688615229</v>
      </c>
      <c r="P16" s="603">
        <v>32.441344678476774</v>
      </c>
      <c r="Q16" s="603">
        <v>19.056447911886185</v>
      </c>
      <c r="R16" s="603" t="s">
        <v>429</v>
      </c>
      <c r="S16" s="603" t="s">
        <v>429</v>
      </c>
      <c r="T16" s="603">
        <v>32</v>
      </c>
      <c r="U16" s="603">
        <v>17.633531157270031</v>
      </c>
      <c r="V16" s="603">
        <v>32</v>
      </c>
      <c r="W16" s="603">
        <v>17.795675461218011</v>
      </c>
      <c r="X16" s="603">
        <v>30</v>
      </c>
      <c r="Y16" s="603">
        <v>17</v>
      </c>
      <c r="Z16" s="603">
        <v>30</v>
      </c>
      <c r="AA16" s="603">
        <v>16</v>
      </c>
      <c r="AB16" s="603">
        <v>28</v>
      </c>
      <c r="AC16" s="603">
        <v>16</v>
      </c>
      <c r="AD16" s="603">
        <v>33</v>
      </c>
      <c r="AE16" s="603">
        <v>21</v>
      </c>
      <c r="AF16" s="603" t="s">
        <v>429</v>
      </c>
      <c r="AG16" s="603" t="s">
        <v>429</v>
      </c>
    </row>
    <row r="17" spans="1:37">
      <c r="A17" s="284" t="s">
        <v>79</v>
      </c>
      <c r="B17" s="603">
        <v>41.35754</v>
      </c>
      <c r="C17" s="603" t="s">
        <v>429</v>
      </c>
      <c r="D17" s="603">
        <v>45.991106253886301</v>
      </c>
      <c r="E17" s="603" t="s">
        <v>429</v>
      </c>
      <c r="F17" s="603">
        <v>52.997860000000003</v>
      </c>
      <c r="G17" s="603" t="s">
        <v>429</v>
      </c>
      <c r="H17" s="603">
        <v>56.899360000000001</v>
      </c>
      <c r="I17" s="603" t="s">
        <v>429</v>
      </c>
      <c r="J17" s="603">
        <v>58.273789999999998</v>
      </c>
      <c r="K17" s="603" t="s">
        <v>429</v>
      </c>
      <c r="L17" s="603">
        <v>55.8554213297978</v>
      </c>
      <c r="M17" s="603" t="s">
        <v>429</v>
      </c>
      <c r="N17" s="603">
        <v>52.408343319155662</v>
      </c>
      <c r="O17" s="603">
        <v>28.264881823886217</v>
      </c>
      <c r="P17" s="603">
        <v>53</v>
      </c>
      <c r="Q17" s="603">
        <v>34</v>
      </c>
      <c r="R17" s="603">
        <v>54</v>
      </c>
      <c r="S17" s="603">
        <v>37</v>
      </c>
      <c r="T17" s="603">
        <v>54</v>
      </c>
      <c r="U17" s="603">
        <v>43</v>
      </c>
      <c r="V17" s="603">
        <v>51</v>
      </c>
      <c r="W17" s="603">
        <v>40</v>
      </c>
      <c r="X17" s="603">
        <v>48</v>
      </c>
      <c r="Y17" s="603">
        <v>34</v>
      </c>
      <c r="Z17" s="603">
        <v>45.56776</v>
      </c>
      <c r="AA17" s="603">
        <v>26.393360000000001</v>
      </c>
      <c r="AB17" s="603">
        <v>43</v>
      </c>
      <c r="AC17" s="603">
        <v>25</v>
      </c>
      <c r="AD17" s="603">
        <v>44</v>
      </c>
      <c r="AE17" s="603">
        <v>17</v>
      </c>
      <c r="AF17" s="592">
        <v>42</v>
      </c>
      <c r="AG17" s="592">
        <v>17</v>
      </c>
      <c r="AH17" s="289"/>
      <c r="AI17" s="289"/>
    </row>
    <row r="18" spans="1:37">
      <c r="A18" s="284" t="s">
        <v>2</v>
      </c>
      <c r="B18" s="603">
        <v>57.816319999999997</v>
      </c>
      <c r="C18" s="603" t="s">
        <v>429</v>
      </c>
      <c r="D18" s="603">
        <v>42.872698982013802</v>
      </c>
      <c r="E18" s="603" t="s">
        <v>429</v>
      </c>
      <c r="F18" s="603">
        <v>54.986469999999997</v>
      </c>
      <c r="G18" s="603" t="s">
        <v>429</v>
      </c>
      <c r="H18" s="603" t="s">
        <v>429</v>
      </c>
      <c r="I18" s="603" t="s">
        <v>429</v>
      </c>
      <c r="J18" s="603">
        <v>62.364460000000001</v>
      </c>
      <c r="K18" s="603" t="s">
        <v>429</v>
      </c>
      <c r="L18" s="603">
        <v>51.0795436444728</v>
      </c>
      <c r="M18" s="603" t="s">
        <v>429</v>
      </c>
      <c r="N18" s="603">
        <v>56.866722516278891</v>
      </c>
      <c r="O18" s="603">
        <v>14.20627261761158</v>
      </c>
      <c r="P18" s="603">
        <v>55.651814746462783</v>
      </c>
      <c r="Q18" s="603">
        <v>14.889719372154651</v>
      </c>
      <c r="R18" s="603">
        <v>53.226869003898983</v>
      </c>
      <c r="S18" s="603">
        <v>15.3662081494939</v>
      </c>
      <c r="T18" s="603">
        <v>55.078698759549823</v>
      </c>
      <c r="U18" s="603">
        <v>16.05110020003637</v>
      </c>
      <c r="V18" s="603">
        <v>59.11768</v>
      </c>
      <c r="W18" s="603" t="s">
        <v>429</v>
      </c>
      <c r="X18" s="603">
        <v>62.648499999999999</v>
      </c>
      <c r="Y18" s="603" t="s">
        <v>429</v>
      </c>
      <c r="Z18" s="592">
        <v>49.224330000000002</v>
      </c>
      <c r="AA18" s="603" t="s">
        <v>429</v>
      </c>
      <c r="AB18" s="603">
        <v>56.1</v>
      </c>
      <c r="AC18" s="603">
        <v>30.5</v>
      </c>
      <c r="AD18" s="577">
        <v>55.3</v>
      </c>
      <c r="AE18" s="577">
        <v>36</v>
      </c>
      <c r="AF18" s="592">
        <v>42.7</v>
      </c>
      <c r="AG18" s="592">
        <v>35.200000000000003</v>
      </c>
      <c r="AH18" s="286"/>
      <c r="AI18" s="286"/>
      <c r="AJ18" s="3"/>
      <c r="AK18" s="3"/>
    </row>
    <row r="19" spans="1:37">
      <c r="A19" s="284" t="s">
        <v>1</v>
      </c>
      <c r="B19" s="603" t="s">
        <v>429</v>
      </c>
      <c r="C19" s="603" t="s">
        <v>429</v>
      </c>
      <c r="D19" s="603">
        <v>42</v>
      </c>
      <c r="E19" s="603">
        <v>27.1</v>
      </c>
      <c r="F19" s="603" t="s">
        <v>429</v>
      </c>
      <c r="G19" s="603" t="s">
        <v>429</v>
      </c>
      <c r="H19" s="603" t="s">
        <v>429</v>
      </c>
      <c r="I19" s="603" t="s">
        <v>429</v>
      </c>
      <c r="J19" s="603" t="s">
        <v>429</v>
      </c>
      <c r="K19" s="603" t="s">
        <v>429</v>
      </c>
      <c r="L19" s="603">
        <v>41</v>
      </c>
      <c r="M19" s="603">
        <v>26.6</v>
      </c>
      <c r="N19" s="603">
        <v>39</v>
      </c>
      <c r="O19" s="603">
        <v>25.9</v>
      </c>
      <c r="P19" s="603" t="s">
        <v>429</v>
      </c>
      <c r="Q19" s="603" t="s">
        <v>429</v>
      </c>
      <c r="R19" s="603" t="s">
        <v>429</v>
      </c>
      <c r="S19" s="603" t="s">
        <v>429</v>
      </c>
      <c r="T19" s="603">
        <v>37</v>
      </c>
      <c r="U19" s="603">
        <v>22</v>
      </c>
      <c r="V19" s="603" t="s">
        <v>429</v>
      </c>
      <c r="W19" s="603" t="s">
        <v>429</v>
      </c>
      <c r="X19" s="603" t="s">
        <v>429</v>
      </c>
      <c r="Y19" s="603" t="s">
        <v>429</v>
      </c>
      <c r="Z19" s="603">
        <v>36</v>
      </c>
      <c r="AA19" s="603">
        <v>22</v>
      </c>
      <c r="AB19" s="603">
        <v>36</v>
      </c>
      <c r="AC19" s="603">
        <v>22</v>
      </c>
      <c r="AD19" s="603">
        <v>36</v>
      </c>
      <c r="AE19" s="603">
        <v>23</v>
      </c>
      <c r="AF19" s="603" t="s">
        <v>429</v>
      </c>
      <c r="AG19" s="603" t="s">
        <v>429</v>
      </c>
    </row>
    <row r="20" spans="1:37">
      <c r="A20" s="289"/>
      <c r="B20" s="289"/>
      <c r="C20" s="289"/>
      <c r="D20" s="57"/>
      <c r="E20" s="57"/>
      <c r="F20" s="289"/>
      <c r="G20" s="289"/>
      <c r="H20" s="289"/>
      <c r="I20" s="289"/>
      <c r="J20" s="289"/>
      <c r="K20" s="289"/>
      <c r="L20" s="57"/>
      <c r="M20" s="57"/>
      <c r="N20" s="57"/>
      <c r="O20" s="57"/>
      <c r="P20" s="57"/>
      <c r="Q20" s="57"/>
      <c r="R20" s="57"/>
      <c r="S20" s="57"/>
      <c r="T20" s="57"/>
      <c r="U20" s="57"/>
      <c r="V20" s="57"/>
      <c r="W20" s="57"/>
      <c r="X20" s="57"/>
      <c r="Y20" s="57"/>
      <c r="Z20" s="57"/>
      <c r="AA20" s="57"/>
      <c r="AB20" s="289"/>
      <c r="AC20" s="289"/>
      <c r="AD20" s="289"/>
      <c r="AE20" s="289"/>
      <c r="AF20" s="57"/>
    </row>
    <row r="21" spans="1:37" ht="15" customHeight="1">
      <c r="A21" s="332" t="s">
        <v>269</v>
      </c>
      <c r="B21" s="134"/>
      <c r="D21" s="96"/>
      <c r="E21" s="96"/>
      <c r="F21" s="96"/>
      <c r="G21" s="96"/>
      <c r="H21" s="96"/>
      <c r="I21" s="96"/>
      <c r="J21" s="96"/>
      <c r="K21" s="96"/>
      <c r="L21" s="96"/>
      <c r="M21" s="96"/>
      <c r="N21" s="96"/>
      <c r="O21" s="96"/>
      <c r="P21" s="96"/>
      <c r="Q21" s="96"/>
      <c r="R21" s="96"/>
      <c r="S21" s="96"/>
      <c r="T21" s="96"/>
      <c r="U21" s="96"/>
      <c r="V21" s="96"/>
      <c r="W21" s="96"/>
      <c r="X21" s="96"/>
      <c r="Y21" s="96"/>
      <c r="Z21" s="96"/>
      <c r="AA21" s="57"/>
      <c r="AB21" s="289"/>
      <c r="AC21" s="289"/>
      <c r="AD21" s="289"/>
      <c r="AE21" s="289"/>
      <c r="AF21" s="139"/>
    </row>
    <row r="22" spans="1:37" s="283" customFormat="1">
      <c r="B22" s="289"/>
      <c r="D22" s="150"/>
      <c r="E22" s="150"/>
      <c r="F22" s="150"/>
      <c r="G22" s="150"/>
      <c r="H22" s="150"/>
      <c r="I22" s="150"/>
      <c r="J22" s="150"/>
      <c r="K22" s="150"/>
      <c r="L22" s="150"/>
      <c r="M22" s="150"/>
      <c r="N22" s="150"/>
      <c r="O22" s="150"/>
      <c r="P22" s="150"/>
      <c r="Q22" s="150"/>
      <c r="R22" s="150"/>
      <c r="S22" s="150"/>
      <c r="T22" s="150"/>
      <c r="U22" s="150"/>
      <c r="V22" s="150"/>
      <c r="W22" s="150"/>
      <c r="X22" s="150"/>
      <c r="Y22" s="150"/>
      <c r="Z22" s="289"/>
      <c r="AA22" s="289"/>
      <c r="AB22" s="289"/>
      <c r="AC22" s="289"/>
      <c r="AD22" s="289"/>
      <c r="AE22" s="289"/>
      <c r="AF22" s="295"/>
      <c r="AH22" s="499"/>
      <c r="AI22" s="499"/>
    </row>
    <row r="23" spans="1:37" s="499" customFormat="1" ht="15" customHeight="1">
      <c r="A23" s="96" t="s">
        <v>673</v>
      </c>
      <c r="D23" s="96"/>
      <c r="E23" s="96"/>
      <c r="F23" s="96"/>
      <c r="G23" s="96"/>
      <c r="H23" s="96"/>
      <c r="I23" s="96"/>
      <c r="J23" s="96"/>
      <c r="K23" s="96"/>
      <c r="L23" s="96"/>
      <c r="M23" s="96"/>
      <c r="N23" s="96"/>
      <c r="O23" s="96"/>
      <c r="P23" s="96"/>
      <c r="Q23" s="96"/>
      <c r="R23" s="96"/>
      <c r="S23" s="96"/>
      <c r="T23" s="96"/>
      <c r="U23" s="96"/>
      <c r="V23" s="96"/>
      <c r="W23" s="289"/>
      <c r="X23" s="289"/>
      <c r="Y23" s="289"/>
      <c r="AD23" s="299"/>
      <c r="AE23" s="299"/>
    </row>
    <row r="24" spans="1:37" s="499" customFormat="1" ht="15" customHeight="1">
      <c r="A24" s="150"/>
      <c r="B24" s="298"/>
      <c r="D24" s="96"/>
      <c r="E24" s="96"/>
      <c r="F24" s="96"/>
      <c r="G24" s="96"/>
      <c r="H24" s="96"/>
      <c r="I24" s="96"/>
      <c r="J24" s="96"/>
      <c r="K24" s="96"/>
      <c r="L24" s="96"/>
      <c r="M24" s="96"/>
      <c r="N24" s="96"/>
      <c r="O24" s="96"/>
      <c r="P24" s="96"/>
      <c r="Q24" s="96"/>
      <c r="R24" s="96"/>
      <c r="S24" s="96"/>
      <c r="T24" s="96"/>
      <c r="U24" s="96"/>
      <c r="V24" s="96"/>
      <c r="W24" s="289"/>
      <c r="X24" s="289"/>
      <c r="Y24" s="289"/>
      <c r="AD24" s="299"/>
      <c r="AE24" s="299"/>
    </row>
    <row r="25" spans="1:37" s="499" customFormat="1" ht="15" customHeight="1">
      <c r="A25" s="96" t="s">
        <v>926</v>
      </c>
      <c r="D25" s="96"/>
      <c r="E25" s="96"/>
      <c r="F25" s="96"/>
      <c r="G25" s="96"/>
      <c r="H25" s="96"/>
      <c r="I25" s="96"/>
      <c r="J25" s="96"/>
      <c r="K25" s="96"/>
      <c r="L25" s="96"/>
      <c r="M25" s="96"/>
      <c r="N25" s="96"/>
      <c r="O25" s="96"/>
      <c r="P25" s="96"/>
      <c r="Q25" s="96"/>
      <c r="R25" s="96"/>
      <c r="S25" s="96"/>
      <c r="T25" s="96"/>
      <c r="U25" s="96"/>
      <c r="V25" s="96"/>
      <c r="W25" s="289"/>
      <c r="X25" s="289"/>
      <c r="Y25" s="289"/>
      <c r="AD25" s="299"/>
      <c r="AE25" s="299"/>
    </row>
    <row r="26" spans="1:37" s="499" customFormat="1" ht="15" customHeight="1">
      <c r="A26" s="96"/>
      <c r="B26" s="298"/>
      <c r="D26" s="96"/>
      <c r="E26" s="96"/>
      <c r="F26" s="96"/>
      <c r="G26" s="96"/>
      <c r="H26" s="96"/>
      <c r="I26" s="96"/>
      <c r="J26" s="96"/>
      <c r="K26" s="96"/>
      <c r="L26" s="96"/>
      <c r="M26" s="96"/>
      <c r="N26" s="96"/>
      <c r="O26" s="96"/>
      <c r="P26" s="96"/>
      <c r="Q26" s="96"/>
      <c r="R26" s="96"/>
      <c r="S26" s="96"/>
      <c r="T26" s="96"/>
      <c r="U26" s="96"/>
      <c r="V26" s="96"/>
      <c r="W26" s="289"/>
      <c r="X26" s="289"/>
      <c r="Y26" s="289"/>
      <c r="AD26" s="299"/>
      <c r="AE26" s="299"/>
    </row>
    <row r="27" spans="1:37" ht="14.65" customHeight="1">
      <c r="A27" s="96" t="s">
        <v>1527</v>
      </c>
      <c r="B27" s="289"/>
      <c r="D27" s="131"/>
      <c r="E27" s="131"/>
      <c r="F27" s="131"/>
      <c r="G27" s="131"/>
      <c r="H27" s="131"/>
      <c r="I27" s="131"/>
      <c r="J27" s="131"/>
      <c r="K27" s="131"/>
      <c r="L27" s="131"/>
      <c r="M27" s="131"/>
      <c r="N27" s="131"/>
      <c r="O27" s="131"/>
      <c r="P27" s="131"/>
      <c r="Q27" s="131"/>
      <c r="R27" s="131"/>
      <c r="S27" s="131"/>
      <c r="T27" s="131"/>
      <c r="U27" s="131"/>
      <c r="V27" s="131"/>
      <c r="W27" s="131"/>
      <c r="X27" s="131"/>
      <c r="Y27" s="131"/>
      <c r="Z27" s="57"/>
      <c r="AA27" s="57"/>
      <c r="AB27" s="289"/>
      <c r="AC27" s="289"/>
      <c r="AD27" s="289"/>
      <c r="AE27" s="289"/>
      <c r="AF27" s="57"/>
    </row>
    <row r="28" spans="1:37">
      <c r="A28" s="96"/>
      <c r="B28" s="289"/>
      <c r="C28" s="131"/>
      <c r="D28" s="131"/>
      <c r="E28" s="131"/>
      <c r="F28" s="131"/>
      <c r="G28" s="131"/>
      <c r="H28" s="131"/>
      <c r="I28" s="131"/>
      <c r="J28" s="131"/>
      <c r="K28" s="131"/>
      <c r="L28" s="131"/>
      <c r="M28" s="131"/>
      <c r="N28" s="131"/>
      <c r="O28" s="131"/>
      <c r="P28" s="131"/>
      <c r="Q28" s="131"/>
      <c r="R28" s="131"/>
      <c r="S28" s="131"/>
      <c r="T28" s="131"/>
      <c r="U28" s="131"/>
      <c r="V28" s="131"/>
      <c r="W28" s="131"/>
      <c r="X28" s="131"/>
      <c r="Y28" s="131"/>
      <c r="Z28" s="57"/>
      <c r="AA28" s="57"/>
      <c r="AB28" s="289"/>
      <c r="AC28" s="289"/>
      <c r="AD28" s="289"/>
      <c r="AE28" s="289"/>
      <c r="AF28" s="57"/>
    </row>
    <row r="29" spans="1:37">
      <c r="A29" s="167" t="s">
        <v>431</v>
      </c>
      <c r="B29" s="289"/>
      <c r="C29" s="289"/>
      <c r="E29" s="57"/>
      <c r="F29" s="289"/>
      <c r="G29" s="289"/>
      <c r="H29" s="289"/>
      <c r="I29" s="289"/>
      <c r="J29" s="289"/>
      <c r="K29" s="289"/>
      <c r="L29" s="57"/>
      <c r="M29" s="57"/>
      <c r="N29" s="57"/>
      <c r="O29" s="57"/>
      <c r="P29" s="57"/>
      <c r="Q29" s="57"/>
      <c r="R29" s="57"/>
      <c r="S29" s="57"/>
      <c r="T29" s="57"/>
      <c r="U29" s="57"/>
      <c r="V29" s="57"/>
      <c r="W29" s="57"/>
      <c r="X29" s="57"/>
      <c r="Y29" s="57"/>
      <c r="Z29" s="57"/>
      <c r="AA29" s="57"/>
      <c r="AB29" s="289"/>
      <c r="AC29" s="289"/>
      <c r="AD29" s="289"/>
      <c r="AE29" s="289"/>
      <c r="AF29" s="57"/>
    </row>
    <row r="30" spans="1:37">
      <c r="A30" s="57"/>
      <c r="B30" s="289"/>
      <c r="C30" s="289"/>
      <c r="D30" s="57"/>
      <c r="E30" s="57"/>
      <c r="F30" s="289"/>
      <c r="G30" s="289"/>
      <c r="H30" s="289"/>
      <c r="I30" s="289"/>
      <c r="J30" s="289"/>
      <c r="K30" s="289"/>
      <c r="L30" s="57"/>
      <c r="M30" s="57"/>
      <c r="N30" s="57"/>
      <c r="O30" s="57"/>
      <c r="P30" s="57"/>
      <c r="Q30" s="57"/>
      <c r="R30" s="57"/>
      <c r="S30" s="57"/>
      <c r="T30" s="57"/>
      <c r="U30" s="57"/>
      <c r="V30" s="57"/>
      <c r="W30" s="57"/>
      <c r="X30" s="57"/>
      <c r="Y30" s="57"/>
      <c r="Z30" s="57"/>
      <c r="AA30" s="57"/>
      <c r="AB30" s="289"/>
      <c r="AC30" s="289"/>
      <c r="AD30" s="289"/>
      <c r="AE30" s="289"/>
      <c r="AF30" s="57"/>
    </row>
    <row r="31" spans="1:37">
      <c r="A31" s="57"/>
      <c r="B31" s="289"/>
      <c r="C31" s="289"/>
      <c r="D31" s="57"/>
      <c r="E31" s="57"/>
      <c r="F31" s="289"/>
      <c r="G31" s="289"/>
      <c r="H31" s="289"/>
      <c r="I31" s="289"/>
      <c r="J31" s="289"/>
      <c r="K31" s="289"/>
      <c r="L31" s="57"/>
      <c r="M31" s="57"/>
      <c r="N31" s="57"/>
      <c r="O31" s="57"/>
      <c r="P31" s="57"/>
      <c r="Q31" s="57"/>
      <c r="R31" s="57"/>
      <c r="S31" s="57"/>
      <c r="T31" s="57"/>
      <c r="U31" s="57"/>
      <c r="V31" s="57"/>
      <c r="W31" s="57"/>
      <c r="X31" s="57"/>
      <c r="Y31" s="57"/>
      <c r="Z31" s="57"/>
      <c r="AA31" s="57"/>
      <c r="AB31" s="289"/>
      <c r="AC31" s="289"/>
      <c r="AD31" s="289"/>
      <c r="AE31" s="289"/>
      <c r="AF31" s="57"/>
    </row>
    <row r="32" spans="1:37">
      <c r="A32" s="57"/>
      <c r="B32" s="289"/>
      <c r="C32" s="289"/>
      <c r="D32" s="57"/>
      <c r="E32" s="57"/>
      <c r="F32" s="289"/>
      <c r="G32" s="289"/>
      <c r="H32" s="289"/>
      <c r="I32" s="289"/>
      <c r="J32" s="289"/>
      <c r="K32" s="289"/>
      <c r="L32" s="57"/>
      <c r="M32" s="57"/>
      <c r="N32" s="57"/>
      <c r="O32" s="57"/>
      <c r="P32" s="57"/>
      <c r="Q32" s="57"/>
      <c r="R32" s="57"/>
      <c r="S32" s="57"/>
      <c r="T32" s="57"/>
      <c r="U32" s="57"/>
      <c r="V32" s="57"/>
      <c r="W32" s="57"/>
      <c r="X32" s="57"/>
      <c r="Y32" s="57"/>
      <c r="Z32" s="57"/>
      <c r="AA32" s="57"/>
      <c r="AB32" s="289"/>
      <c r="AC32" s="289"/>
      <c r="AD32" s="289"/>
      <c r="AE32" s="289"/>
      <c r="AF32" s="57"/>
    </row>
    <row r="33" spans="1:32">
      <c r="A33" s="57"/>
      <c r="B33" s="289"/>
      <c r="C33" s="289"/>
      <c r="D33" s="57"/>
      <c r="E33" s="57"/>
      <c r="F33" s="289"/>
      <c r="G33" s="289"/>
      <c r="H33" s="289"/>
      <c r="I33" s="289"/>
      <c r="J33" s="289"/>
      <c r="K33" s="289"/>
      <c r="L33" s="57"/>
      <c r="M33" s="57"/>
      <c r="N33" s="57"/>
      <c r="O33" s="57"/>
      <c r="P33" s="57"/>
      <c r="Q33" s="57"/>
      <c r="R33" s="57"/>
      <c r="S33" s="57"/>
      <c r="T33" s="57"/>
      <c r="U33" s="57"/>
      <c r="V33" s="57"/>
      <c r="W33" s="57"/>
      <c r="X33" s="57"/>
      <c r="Y33" s="57"/>
      <c r="Z33" s="57"/>
      <c r="AA33" s="57"/>
      <c r="AB33" s="289"/>
      <c r="AC33" s="289"/>
      <c r="AD33" s="289"/>
      <c r="AE33" s="289"/>
      <c r="AF33" s="57"/>
    </row>
    <row r="34" spans="1:32">
      <c r="A34" s="57"/>
      <c r="B34" s="289"/>
      <c r="C34" s="289"/>
      <c r="D34" s="57"/>
      <c r="E34" s="57"/>
      <c r="F34" s="289"/>
      <c r="G34" s="289"/>
      <c r="H34" s="289"/>
      <c r="I34" s="289"/>
      <c r="J34" s="289"/>
      <c r="K34" s="289"/>
      <c r="L34" s="57"/>
      <c r="M34" s="57"/>
      <c r="N34" s="57"/>
      <c r="O34" s="57"/>
      <c r="P34" s="57"/>
      <c r="Q34" s="57"/>
      <c r="R34" s="57"/>
      <c r="S34" s="57"/>
      <c r="T34" s="57"/>
      <c r="U34" s="57"/>
      <c r="V34" s="57"/>
      <c r="W34" s="57"/>
      <c r="X34" s="57"/>
      <c r="Y34" s="57"/>
      <c r="Z34" s="57"/>
      <c r="AA34" s="57"/>
      <c r="AB34" s="289"/>
      <c r="AC34" s="289"/>
      <c r="AD34" s="289"/>
      <c r="AE34" s="289"/>
      <c r="AF34" s="57"/>
    </row>
    <row r="35" spans="1:32">
      <c r="A35" s="57"/>
      <c r="B35" s="289"/>
      <c r="C35" s="289"/>
      <c r="D35" s="57"/>
      <c r="E35" s="57"/>
      <c r="F35" s="289"/>
      <c r="G35" s="289"/>
      <c r="H35" s="289"/>
      <c r="I35" s="289"/>
      <c r="J35" s="289"/>
      <c r="K35" s="289"/>
      <c r="L35" s="57"/>
      <c r="M35" s="57"/>
      <c r="N35" s="57"/>
      <c r="O35" s="57"/>
      <c r="P35" s="57"/>
      <c r="Q35" s="57"/>
      <c r="R35" s="57"/>
      <c r="S35" s="57"/>
      <c r="T35" s="57"/>
      <c r="U35" s="57"/>
      <c r="V35" s="57"/>
      <c r="W35" s="57"/>
      <c r="X35" s="57"/>
      <c r="Y35" s="57"/>
      <c r="Z35" s="57"/>
      <c r="AA35" s="57"/>
      <c r="AB35" s="289"/>
      <c r="AC35" s="289"/>
      <c r="AD35" s="289"/>
      <c r="AE35" s="289"/>
      <c r="AF35" s="57"/>
    </row>
    <row r="36" spans="1:32">
      <c r="A36" s="57"/>
      <c r="B36" s="289"/>
      <c r="C36" s="289"/>
      <c r="D36" s="57"/>
      <c r="E36" s="57"/>
      <c r="F36" s="289"/>
      <c r="G36" s="289"/>
      <c r="H36" s="289"/>
      <c r="I36" s="289"/>
      <c r="J36" s="289"/>
      <c r="K36" s="289"/>
      <c r="L36" s="57"/>
      <c r="M36" s="57"/>
      <c r="N36" s="57"/>
      <c r="O36" s="57"/>
      <c r="P36" s="57"/>
      <c r="Q36" s="57"/>
      <c r="R36" s="57"/>
      <c r="S36" s="57"/>
      <c r="T36" s="57"/>
      <c r="U36" s="57"/>
      <c r="V36" s="57"/>
      <c r="W36" s="57"/>
      <c r="X36" s="57"/>
      <c r="Y36" s="57"/>
      <c r="Z36" s="57"/>
      <c r="AA36" s="57"/>
      <c r="AB36" s="289"/>
      <c r="AC36" s="289"/>
      <c r="AD36" s="289"/>
      <c r="AE36" s="289"/>
      <c r="AF36" s="57"/>
    </row>
    <row r="37" spans="1:32">
      <c r="A37" s="57"/>
      <c r="B37" s="289"/>
      <c r="C37" s="289"/>
      <c r="D37" s="57"/>
      <c r="E37" s="57"/>
      <c r="F37" s="289"/>
      <c r="G37" s="289"/>
      <c r="H37" s="289"/>
      <c r="I37" s="289"/>
      <c r="J37" s="289"/>
      <c r="K37" s="289"/>
      <c r="L37" s="57"/>
      <c r="M37" s="57"/>
      <c r="N37" s="57"/>
      <c r="O37" s="57"/>
      <c r="P37" s="57"/>
      <c r="Q37" s="57"/>
      <c r="R37" s="57"/>
      <c r="S37" s="57"/>
      <c r="T37" s="57"/>
      <c r="U37" s="57"/>
      <c r="V37" s="57"/>
      <c r="W37" s="57"/>
      <c r="X37" s="57"/>
      <c r="Y37" s="57"/>
      <c r="Z37" s="57"/>
      <c r="AA37" s="57"/>
      <c r="AB37" s="289"/>
      <c r="AC37" s="289"/>
      <c r="AD37" s="289"/>
      <c r="AE37" s="289"/>
      <c r="AF37" s="57"/>
    </row>
    <row r="38" spans="1:32">
      <c r="A38" s="57"/>
      <c r="B38" s="289"/>
      <c r="C38" s="289"/>
      <c r="D38" s="57"/>
      <c r="E38" s="57"/>
      <c r="F38" s="289"/>
      <c r="G38" s="289"/>
      <c r="H38" s="289"/>
      <c r="I38" s="289"/>
      <c r="J38" s="289"/>
      <c r="K38" s="289"/>
      <c r="L38" s="57"/>
      <c r="M38" s="57"/>
      <c r="N38" s="57"/>
      <c r="O38" s="57"/>
      <c r="P38" s="57"/>
      <c r="Q38" s="57"/>
      <c r="R38" s="57"/>
      <c r="S38" s="57"/>
      <c r="T38" s="57"/>
      <c r="U38" s="57"/>
      <c r="V38" s="57"/>
      <c r="W38" s="57"/>
      <c r="X38" s="57"/>
      <c r="Y38" s="57"/>
      <c r="Z38" s="57"/>
      <c r="AA38" s="57"/>
      <c r="AB38" s="289"/>
      <c r="AC38" s="289"/>
      <c r="AD38" s="289"/>
      <c r="AE38" s="289"/>
      <c r="AF38" s="57"/>
    </row>
    <row r="39" spans="1:32">
      <c r="A39" s="57"/>
      <c r="B39" s="289"/>
      <c r="C39" s="289"/>
      <c r="D39" s="57"/>
      <c r="E39" s="57"/>
      <c r="F39" s="289"/>
      <c r="G39" s="289"/>
      <c r="H39" s="289"/>
      <c r="I39" s="289"/>
      <c r="J39" s="289"/>
      <c r="K39" s="289"/>
      <c r="L39" s="57"/>
      <c r="M39" s="57"/>
      <c r="N39" s="57"/>
      <c r="O39" s="57"/>
      <c r="P39" s="57"/>
      <c r="Q39" s="57"/>
      <c r="R39" s="57"/>
      <c r="S39" s="57"/>
      <c r="T39" s="57"/>
      <c r="U39" s="57"/>
      <c r="V39" s="57"/>
      <c r="W39" s="57"/>
      <c r="X39" s="57"/>
      <c r="Y39" s="57"/>
      <c r="Z39" s="57"/>
      <c r="AA39" s="57"/>
      <c r="AB39" s="289"/>
      <c r="AC39" s="289"/>
      <c r="AD39" s="289"/>
      <c r="AE39" s="289"/>
      <c r="AF39" s="57"/>
    </row>
    <row r="40" spans="1:32">
      <c r="A40" s="57"/>
      <c r="B40" s="289"/>
      <c r="C40" s="289"/>
      <c r="D40" s="57"/>
      <c r="E40" s="57"/>
      <c r="F40" s="289"/>
      <c r="G40" s="289"/>
      <c r="H40" s="289"/>
      <c r="I40" s="289"/>
      <c r="J40" s="289"/>
      <c r="K40" s="289"/>
      <c r="L40" s="57"/>
      <c r="M40" s="57"/>
      <c r="N40" s="57"/>
      <c r="O40" s="57"/>
      <c r="P40" s="57"/>
      <c r="Q40" s="57"/>
      <c r="R40" s="57"/>
      <c r="S40" s="57"/>
      <c r="T40" s="57"/>
      <c r="U40" s="57"/>
      <c r="V40" s="57"/>
      <c r="W40" s="57"/>
      <c r="X40" s="57"/>
      <c r="Y40" s="57"/>
      <c r="Z40" s="57"/>
      <c r="AA40" s="57"/>
      <c r="AB40" s="289"/>
      <c r="AC40" s="289"/>
      <c r="AD40" s="289"/>
      <c r="AE40" s="289"/>
      <c r="AF40" s="57"/>
    </row>
    <row r="41" spans="1:32">
      <c r="A41" s="57"/>
      <c r="B41" s="289"/>
      <c r="C41" s="289"/>
      <c r="D41" s="57"/>
      <c r="E41" s="57"/>
      <c r="F41" s="289"/>
      <c r="G41" s="289"/>
      <c r="H41" s="289"/>
      <c r="I41" s="289"/>
      <c r="J41" s="289"/>
      <c r="K41" s="289"/>
      <c r="L41" s="57"/>
      <c r="M41" s="57"/>
      <c r="N41" s="57"/>
      <c r="O41" s="57"/>
      <c r="P41" s="57"/>
      <c r="Q41" s="57"/>
      <c r="R41" s="57"/>
      <c r="S41" s="57"/>
      <c r="T41" s="57"/>
      <c r="U41" s="57"/>
      <c r="V41" s="57"/>
      <c r="W41" s="57"/>
      <c r="X41" s="57"/>
      <c r="Y41" s="57"/>
      <c r="Z41" s="57"/>
      <c r="AA41" s="57"/>
      <c r="AB41" s="289"/>
      <c r="AC41" s="289"/>
      <c r="AD41" s="289"/>
      <c r="AE41" s="289"/>
      <c r="AF41" s="57"/>
    </row>
    <row r="42" spans="1:32">
      <c r="A42" s="57"/>
      <c r="B42" s="289"/>
      <c r="C42" s="289"/>
      <c r="D42" s="57"/>
      <c r="E42" s="57"/>
      <c r="F42" s="289"/>
      <c r="G42" s="289"/>
      <c r="H42" s="289"/>
      <c r="I42" s="289"/>
      <c r="J42" s="289"/>
      <c r="K42" s="289"/>
      <c r="L42" s="57"/>
      <c r="M42" s="57"/>
      <c r="N42" s="57"/>
      <c r="O42" s="57"/>
      <c r="P42" s="57"/>
      <c r="Q42" s="57"/>
      <c r="R42" s="57"/>
      <c r="S42" s="57"/>
      <c r="T42" s="57"/>
      <c r="U42" s="57"/>
      <c r="V42" s="57"/>
      <c r="W42" s="57"/>
      <c r="X42" s="57"/>
      <c r="Y42" s="57"/>
      <c r="Z42" s="57"/>
      <c r="AA42" s="57"/>
      <c r="AB42" s="289"/>
      <c r="AC42" s="289"/>
      <c r="AD42" s="289"/>
      <c r="AE42" s="289"/>
      <c r="AF42" s="57"/>
    </row>
    <row r="43" spans="1:32">
      <c r="A43" s="57"/>
      <c r="B43" s="289"/>
      <c r="C43" s="289"/>
      <c r="D43" s="57"/>
      <c r="E43" s="57"/>
      <c r="F43" s="289"/>
      <c r="G43" s="289"/>
      <c r="H43" s="289"/>
      <c r="I43" s="289"/>
      <c r="J43" s="289"/>
      <c r="K43" s="289"/>
      <c r="L43" s="57"/>
      <c r="M43" s="57"/>
      <c r="N43" s="57"/>
      <c r="O43" s="57"/>
      <c r="P43" s="57"/>
      <c r="Q43" s="57"/>
      <c r="R43" s="57"/>
      <c r="S43" s="57"/>
      <c r="T43" s="57"/>
      <c r="U43" s="57"/>
      <c r="V43" s="57"/>
      <c r="W43" s="57"/>
      <c r="X43" s="57"/>
      <c r="Y43" s="57"/>
      <c r="Z43" s="57"/>
      <c r="AA43" s="57"/>
      <c r="AB43" s="289"/>
      <c r="AC43" s="289"/>
      <c r="AD43" s="289"/>
      <c r="AE43" s="289"/>
      <c r="AF43" s="57"/>
    </row>
    <row r="44" spans="1:32">
      <c r="A44" s="57"/>
      <c r="B44" s="289"/>
      <c r="C44" s="289"/>
      <c r="D44" s="57"/>
      <c r="E44" s="57"/>
      <c r="F44" s="289"/>
      <c r="G44" s="289"/>
      <c r="H44" s="289"/>
      <c r="I44" s="289"/>
      <c r="J44" s="289"/>
      <c r="K44" s="289"/>
      <c r="L44" s="57"/>
      <c r="M44" s="57"/>
      <c r="N44" s="57"/>
      <c r="O44" s="57"/>
      <c r="P44" s="57"/>
      <c r="Q44" s="57"/>
      <c r="R44" s="57"/>
      <c r="S44" s="57"/>
      <c r="T44" s="57"/>
      <c r="U44" s="57"/>
      <c r="V44" s="57"/>
      <c r="W44" s="57"/>
      <c r="X44" s="57"/>
      <c r="Y44" s="57"/>
      <c r="Z44" s="57"/>
      <c r="AA44" s="57"/>
      <c r="AB44" s="289"/>
      <c r="AC44" s="289"/>
      <c r="AD44" s="289"/>
      <c r="AE44" s="289"/>
      <c r="AF44" s="57"/>
    </row>
    <row r="45" spans="1:32">
      <c r="A45" s="57"/>
      <c r="B45" s="289"/>
      <c r="C45" s="289"/>
      <c r="D45" s="57"/>
      <c r="E45" s="57"/>
      <c r="F45" s="289"/>
      <c r="G45" s="289"/>
      <c r="H45" s="289"/>
      <c r="I45" s="289"/>
      <c r="J45" s="289"/>
      <c r="K45" s="289"/>
      <c r="L45" s="57"/>
      <c r="M45" s="57"/>
      <c r="N45" s="57"/>
      <c r="O45" s="57"/>
      <c r="P45" s="57"/>
      <c r="Q45" s="57"/>
      <c r="R45" s="57"/>
      <c r="S45" s="57"/>
      <c r="T45" s="57"/>
      <c r="U45" s="57"/>
      <c r="V45" s="57"/>
      <c r="W45" s="57"/>
      <c r="X45" s="57"/>
      <c r="Y45" s="57"/>
      <c r="Z45" s="57"/>
      <c r="AA45" s="57"/>
      <c r="AB45" s="289"/>
      <c r="AC45" s="289"/>
      <c r="AD45" s="289"/>
      <c r="AE45" s="289"/>
      <c r="AF45" s="57"/>
    </row>
    <row r="46" spans="1:32">
      <c r="A46" s="57"/>
      <c r="B46" s="289"/>
      <c r="C46" s="289"/>
      <c r="D46" s="57"/>
      <c r="E46" s="57"/>
      <c r="F46" s="289"/>
      <c r="G46" s="289"/>
      <c r="H46" s="289"/>
      <c r="I46" s="289"/>
      <c r="J46" s="289"/>
      <c r="K46" s="289"/>
      <c r="L46" s="57"/>
      <c r="M46" s="57"/>
      <c r="N46" s="57"/>
      <c r="O46" s="57"/>
      <c r="P46" s="57"/>
      <c r="Q46" s="57"/>
      <c r="R46" s="57"/>
      <c r="S46" s="57"/>
      <c r="T46" s="57"/>
      <c r="U46" s="57"/>
      <c r="V46" s="57"/>
      <c r="W46" s="57"/>
      <c r="X46" s="57"/>
      <c r="Y46" s="57"/>
      <c r="Z46" s="57"/>
      <c r="AA46" s="57"/>
      <c r="AB46" s="289"/>
      <c r="AC46" s="289"/>
      <c r="AD46" s="289"/>
      <c r="AE46" s="289"/>
      <c r="AF46" s="57"/>
    </row>
    <row r="47" spans="1:32">
      <c r="A47" s="57"/>
      <c r="B47" s="289"/>
      <c r="C47" s="289"/>
      <c r="D47" s="57"/>
      <c r="E47" s="57"/>
      <c r="F47" s="289"/>
      <c r="G47" s="289"/>
      <c r="H47" s="289"/>
      <c r="I47" s="289"/>
      <c r="J47" s="289"/>
      <c r="K47" s="289"/>
      <c r="L47" s="57"/>
      <c r="M47" s="57"/>
      <c r="N47" s="57"/>
      <c r="O47" s="57"/>
      <c r="P47" s="57"/>
      <c r="Q47" s="57"/>
      <c r="R47" s="57"/>
      <c r="S47" s="57"/>
      <c r="T47" s="57"/>
      <c r="U47" s="57"/>
      <c r="V47" s="57"/>
      <c r="W47" s="57"/>
      <c r="X47" s="57"/>
      <c r="Y47" s="57"/>
      <c r="Z47" s="57"/>
      <c r="AA47" s="57"/>
      <c r="AB47" s="289"/>
      <c r="AC47" s="289"/>
      <c r="AD47" s="289"/>
      <c r="AE47" s="289"/>
      <c r="AF47" s="57"/>
    </row>
    <row r="48" spans="1:32">
      <c r="A48" s="57"/>
      <c r="B48" s="289"/>
      <c r="C48" s="289"/>
      <c r="D48" s="57"/>
      <c r="E48" s="57"/>
      <c r="F48" s="289"/>
      <c r="G48" s="289"/>
      <c r="H48" s="289"/>
      <c r="I48" s="289"/>
      <c r="J48" s="289"/>
      <c r="K48" s="289"/>
      <c r="L48" s="57"/>
      <c r="M48" s="57"/>
      <c r="N48" s="57"/>
      <c r="O48" s="57"/>
      <c r="P48" s="57"/>
      <c r="Q48" s="57"/>
      <c r="R48" s="57"/>
      <c r="S48" s="57"/>
      <c r="T48" s="57"/>
      <c r="U48" s="57"/>
      <c r="V48" s="57"/>
      <c r="W48" s="57"/>
      <c r="X48" s="57"/>
      <c r="Y48" s="57"/>
      <c r="Z48" s="57"/>
      <c r="AA48" s="57"/>
      <c r="AB48" s="289"/>
      <c r="AC48" s="289"/>
      <c r="AD48" s="289"/>
      <c r="AE48" s="289"/>
      <c r="AF48" s="57"/>
    </row>
    <row r="49" spans="1:32">
      <c r="A49" s="57"/>
      <c r="B49" s="289"/>
      <c r="C49" s="289"/>
      <c r="D49" s="57"/>
      <c r="E49" s="57"/>
      <c r="F49" s="289"/>
      <c r="G49" s="289"/>
      <c r="H49" s="289"/>
      <c r="I49" s="289"/>
      <c r="J49" s="289"/>
      <c r="K49" s="289"/>
      <c r="L49" s="57"/>
      <c r="M49" s="57"/>
      <c r="N49" s="57"/>
      <c r="O49" s="57"/>
      <c r="P49" s="57"/>
      <c r="Q49" s="57"/>
      <c r="R49" s="57"/>
      <c r="S49" s="57"/>
      <c r="T49" s="57"/>
      <c r="U49" s="57"/>
      <c r="V49" s="57"/>
      <c r="W49" s="57"/>
      <c r="X49" s="57"/>
      <c r="Y49" s="57"/>
      <c r="Z49" s="57"/>
      <c r="AA49" s="57"/>
      <c r="AB49" s="289"/>
      <c r="AC49" s="289"/>
      <c r="AD49" s="289"/>
      <c r="AE49" s="289"/>
      <c r="AF49" s="57"/>
    </row>
    <row r="50" spans="1:32">
      <c r="A50" s="57"/>
      <c r="B50" s="289"/>
      <c r="C50" s="289"/>
      <c r="D50" s="57"/>
      <c r="E50" s="57"/>
      <c r="F50" s="289"/>
      <c r="G50" s="289"/>
      <c r="H50" s="289"/>
      <c r="I50" s="289"/>
      <c r="J50" s="289"/>
      <c r="K50" s="289"/>
      <c r="L50" s="57"/>
      <c r="M50" s="57"/>
      <c r="N50" s="57"/>
      <c r="O50" s="57"/>
      <c r="P50" s="57"/>
      <c r="Q50" s="57"/>
      <c r="R50" s="57"/>
      <c r="S50" s="57"/>
      <c r="T50" s="57"/>
      <c r="U50" s="57"/>
      <c r="V50" s="57"/>
      <c r="W50" s="57"/>
      <c r="X50" s="57"/>
      <c r="Y50" s="57"/>
      <c r="Z50" s="57"/>
      <c r="AA50" s="57"/>
      <c r="AB50" s="289"/>
      <c r="AC50" s="289"/>
      <c r="AD50" s="289"/>
      <c r="AE50" s="289"/>
      <c r="AF50" s="57"/>
    </row>
    <row r="51" spans="1:32">
      <c r="A51" s="57"/>
      <c r="B51" s="289"/>
      <c r="C51" s="289"/>
      <c r="D51" s="57"/>
      <c r="E51" s="57"/>
      <c r="F51" s="289"/>
      <c r="G51" s="289"/>
      <c r="H51" s="289"/>
      <c r="I51" s="289"/>
      <c r="J51" s="289"/>
      <c r="K51" s="289"/>
      <c r="L51" s="57"/>
      <c r="M51" s="57"/>
      <c r="N51" s="57"/>
      <c r="O51" s="57"/>
      <c r="P51" s="57"/>
      <c r="Q51" s="57"/>
      <c r="R51" s="57"/>
      <c r="S51" s="57"/>
      <c r="T51" s="57"/>
      <c r="U51" s="57"/>
      <c r="V51" s="57"/>
      <c r="W51" s="57"/>
      <c r="X51" s="57"/>
      <c r="Y51" s="57"/>
      <c r="Z51" s="57"/>
      <c r="AA51" s="57"/>
      <c r="AB51" s="289"/>
      <c r="AC51" s="289"/>
      <c r="AD51" s="289"/>
      <c r="AE51" s="289"/>
      <c r="AF51" s="57"/>
    </row>
    <row r="52" spans="1:32">
      <c r="A52" s="57"/>
      <c r="B52" s="289"/>
      <c r="C52" s="289"/>
      <c r="D52" s="57"/>
      <c r="E52" s="57"/>
      <c r="F52" s="289"/>
      <c r="G52" s="289"/>
      <c r="H52" s="289"/>
      <c r="I52" s="289"/>
      <c r="J52" s="289"/>
      <c r="K52" s="289"/>
      <c r="L52" s="57"/>
      <c r="M52" s="57"/>
      <c r="N52" s="57"/>
      <c r="O52" s="57"/>
      <c r="P52" s="57"/>
      <c r="Q52" s="57"/>
      <c r="R52" s="57"/>
      <c r="S52" s="57"/>
      <c r="T52" s="57"/>
      <c r="U52" s="57"/>
      <c r="V52" s="57"/>
      <c r="W52" s="57"/>
      <c r="X52" s="57"/>
      <c r="Y52" s="57"/>
      <c r="Z52" s="57"/>
      <c r="AA52" s="57"/>
      <c r="AB52" s="289"/>
      <c r="AC52" s="289"/>
      <c r="AD52" s="289"/>
      <c r="AE52" s="289"/>
      <c r="AF52" s="57"/>
    </row>
    <row r="53" spans="1:32">
      <c r="A53" s="57"/>
      <c r="B53" s="289"/>
      <c r="C53" s="289"/>
      <c r="D53" s="57"/>
      <c r="E53" s="57"/>
      <c r="F53" s="289"/>
      <c r="G53" s="289"/>
      <c r="H53" s="289"/>
      <c r="I53" s="289"/>
      <c r="J53" s="289"/>
      <c r="K53" s="289"/>
      <c r="L53" s="57"/>
      <c r="M53" s="57"/>
      <c r="N53" s="57"/>
      <c r="O53" s="57"/>
      <c r="P53" s="57"/>
      <c r="Q53" s="57"/>
      <c r="R53" s="57"/>
      <c r="S53" s="57"/>
      <c r="T53" s="57"/>
      <c r="U53" s="57"/>
      <c r="V53" s="57"/>
      <c r="W53" s="57"/>
      <c r="X53" s="57"/>
      <c r="Y53" s="57"/>
      <c r="Z53" s="57"/>
      <c r="AA53" s="57"/>
      <c r="AB53" s="289"/>
      <c r="AC53" s="289"/>
      <c r="AD53" s="289"/>
      <c r="AE53" s="289"/>
      <c r="AF53" s="57"/>
    </row>
    <row r="54" spans="1:32">
      <c r="A54" s="57"/>
      <c r="B54" s="289"/>
      <c r="C54" s="289"/>
      <c r="D54" s="57"/>
      <c r="E54" s="57"/>
      <c r="F54" s="289"/>
      <c r="G54" s="289"/>
      <c r="H54" s="289"/>
      <c r="I54" s="289"/>
      <c r="J54" s="289"/>
      <c r="K54" s="289"/>
      <c r="L54" s="57"/>
      <c r="M54" s="57"/>
      <c r="N54" s="57"/>
      <c r="O54" s="57"/>
      <c r="P54" s="57"/>
      <c r="Q54" s="57"/>
      <c r="R54" s="57"/>
      <c r="S54" s="57"/>
      <c r="T54" s="57"/>
      <c r="U54" s="57"/>
      <c r="V54" s="57"/>
      <c r="W54" s="57"/>
      <c r="X54" s="57"/>
      <c r="Y54" s="57"/>
      <c r="Z54" s="57"/>
      <c r="AA54" s="57"/>
      <c r="AB54" s="289"/>
      <c r="AC54" s="289"/>
      <c r="AD54" s="289"/>
      <c r="AE54" s="289"/>
      <c r="AF54" s="57"/>
    </row>
    <row r="55" spans="1:32">
      <c r="A55" s="57"/>
      <c r="B55" s="289"/>
      <c r="C55" s="289"/>
      <c r="D55" s="57"/>
      <c r="E55" s="57"/>
      <c r="F55" s="289"/>
      <c r="G55" s="289"/>
      <c r="H55" s="289"/>
      <c r="I55" s="289"/>
      <c r="J55" s="289"/>
      <c r="K55" s="289"/>
      <c r="L55" s="57"/>
      <c r="M55" s="57"/>
      <c r="N55" s="57"/>
      <c r="O55" s="57"/>
      <c r="P55" s="57"/>
      <c r="Q55" s="57"/>
      <c r="R55" s="57"/>
      <c r="S55" s="57"/>
      <c r="T55" s="57"/>
      <c r="U55" s="57"/>
      <c r="V55" s="57"/>
      <c r="W55" s="57"/>
      <c r="X55" s="57"/>
      <c r="Y55" s="57"/>
      <c r="Z55" s="57"/>
      <c r="AA55" s="57"/>
      <c r="AB55" s="289"/>
      <c r="AC55" s="289"/>
      <c r="AD55" s="289"/>
      <c r="AE55" s="289"/>
      <c r="AF55" s="57"/>
    </row>
    <row r="56" spans="1:32">
      <c r="A56" s="57"/>
      <c r="B56" s="289"/>
      <c r="C56" s="289"/>
      <c r="D56" s="57"/>
      <c r="E56" s="57"/>
      <c r="F56" s="289"/>
      <c r="G56" s="289"/>
      <c r="H56" s="289"/>
      <c r="I56" s="289"/>
      <c r="J56" s="289"/>
      <c r="K56" s="289"/>
      <c r="L56" s="57"/>
      <c r="M56" s="57"/>
      <c r="N56" s="57"/>
      <c r="O56" s="57"/>
      <c r="P56" s="57"/>
      <c r="Q56" s="57"/>
      <c r="R56" s="57"/>
      <c r="S56" s="57"/>
      <c r="T56" s="57"/>
      <c r="U56" s="57"/>
      <c r="V56" s="57"/>
      <c r="W56" s="57"/>
      <c r="X56" s="57"/>
      <c r="Y56" s="57"/>
      <c r="Z56" s="57"/>
      <c r="AA56" s="57"/>
      <c r="AB56" s="289"/>
      <c r="AC56" s="289"/>
      <c r="AD56" s="289"/>
      <c r="AE56" s="289"/>
      <c r="AF56" s="57"/>
    </row>
    <row r="57" spans="1:32">
      <c r="A57" s="57"/>
      <c r="B57" s="289"/>
      <c r="C57" s="289"/>
      <c r="D57" s="57"/>
      <c r="E57" s="57"/>
      <c r="F57" s="289"/>
      <c r="G57" s="289"/>
      <c r="H57" s="289"/>
      <c r="I57" s="289"/>
      <c r="J57" s="289"/>
      <c r="K57" s="289"/>
      <c r="L57" s="57"/>
      <c r="M57" s="57"/>
      <c r="N57" s="57"/>
      <c r="O57" s="57"/>
      <c r="P57" s="57"/>
      <c r="Q57" s="57"/>
      <c r="R57" s="57"/>
      <c r="S57" s="57"/>
      <c r="T57" s="57"/>
      <c r="U57" s="57"/>
      <c r="V57" s="57"/>
      <c r="W57" s="57"/>
      <c r="X57" s="57"/>
      <c r="Y57" s="57"/>
      <c r="Z57" s="57"/>
      <c r="AA57" s="57"/>
      <c r="AB57" s="289"/>
      <c r="AC57" s="289"/>
      <c r="AD57" s="289"/>
      <c r="AE57" s="289"/>
      <c r="AF57" s="57"/>
    </row>
    <row r="58" spans="1:32">
      <c r="A58" s="57"/>
      <c r="B58" s="289"/>
      <c r="C58" s="289"/>
      <c r="D58" s="57"/>
      <c r="E58" s="57"/>
      <c r="F58" s="289"/>
      <c r="G58" s="289"/>
      <c r="H58" s="289"/>
      <c r="I58" s="289"/>
      <c r="J58" s="289"/>
      <c r="K58" s="289"/>
      <c r="L58" s="57"/>
      <c r="M58" s="57"/>
      <c r="N58" s="57"/>
      <c r="O58" s="57"/>
      <c r="P58" s="57"/>
      <c r="Q58" s="57"/>
      <c r="R58" s="57"/>
      <c r="S58" s="57"/>
      <c r="T58" s="57"/>
      <c r="U58" s="57"/>
      <c r="V58" s="57"/>
      <c r="W58" s="57"/>
      <c r="X58" s="57"/>
      <c r="Y58" s="57"/>
      <c r="Z58" s="57"/>
      <c r="AA58" s="57"/>
      <c r="AB58" s="289"/>
      <c r="AC58" s="289"/>
      <c r="AD58" s="289"/>
      <c r="AE58" s="289"/>
      <c r="AF58" s="57"/>
    </row>
    <row r="59" spans="1:32">
      <c r="A59" s="57"/>
      <c r="B59" s="289"/>
      <c r="C59" s="289"/>
      <c r="D59" s="57"/>
      <c r="E59" s="57"/>
      <c r="F59" s="289"/>
      <c r="G59" s="289"/>
      <c r="H59" s="289"/>
      <c r="I59" s="289"/>
      <c r="J59" s="289"/>
      <c r="K59" s="289"/>
      <c r="L59" s="57"/>
      <c r="M59" s="57"/>
      <c r="N59" s="57"/>
      <c r="O59" s="57"/>
      <c r="P59" s="57"/>
      <c r="Q59" s="57"/>
      <c r="R59" s="57"/>
      <c r="S59" s="57"/>
      <c r="T59" s="57"/>
      <c r="U59" s="57"/>
      <c r="V59" s="57"/>
      <c r="W59" s="57"/>
      <c r="X59" s="57"/>
      <c r="Y59" s="57"/>
      <c r="Z59" s="57"/>
      <c r="AA59" s="57"/>
      <c r="AB59" s="289"/>
      <c r="AC59" s="289"/>
      <c r="AD59" s="289"/>
      <c r="AE59" s="289"/>
      <c r="AF59" s="57"/>
    </row>
    <row r="60" spans="1:32">
      <c r="A60" s="57"/>
      <c r="B60" s="289"/>
      <c r="C60" s="289"/>
      <c r="D60" s="57"/>
      <c r="E60" s="57"/>
      <c r="F60" s="289"/>
      <c r="G60" s="289"/>
      <c r="H60" s="289"/>
      <c r="I60" s="289"/>
      <c r="J60" s="289"/>
      <c r="K60" s="289"/>
      <c r="L60" s="57"/>
      <c r="M60" s="57"/>
      <c r="N60" s="57"/>
      <c r="O60" s="57"/>
      <c r="P60" s="57"/>
      <c r="Q60" s="57"/>
      <c r="R60" s="57"/>
      <c r="S60" s="57"/>
      <c r="T60" s="57"/>
      <c r="U60" s="57"/>
      <c r="V60" s="57"/>
      <c r="W60" s="57"/>
      <c r="X60" s="57"/>
      <c r="Y60" s="57"/>
      <c r="Z60" s="57"/>
      <c r="AA60" s="57"/>
      <c r="AB60" s="289"/>
      <c r="AC60" s="289"/>
      <c r="AD60" s="289"/>
      <c r="AE60" s="289"/>
      <c r="AF60" s="57"/>
    </row>
    <row r="61" spans="1:32">
      <c r="A61" s="57"/>
      <c r="B61" s="289"/>
      <c r="C61" s="289"/>
      <c r="D61" s="57"/>
      <c r="E61" s="57"/>
      <c r="F61" s="289"/>
      <c r="G61" s="289"/>
      <c r="H61" s="289"/>
      <c r="I61" s="289"/>
      <c r="J61" s="289"/>
      <c r="K61" s="289"/>
      <c r="L61" s="57"/>
      <c r="M61" s="57"/>
      <c r="N61" s="57"/>
      <c r="O61" s="57"/>
      <c r="P61" s="57"/>
      <c r="Q61" s="57"/>
      <c r="R61" s="57"/>
      <c r="S61" s="57"/>
      <c r="T61" s="57"/>
      <c r="U61" s="57"/>
      <c r="V61" s="57"/>
      <c r="W61" s="57"/>
      <c r="X61" s="57"/>
      <c r="Y61" s="57"/>
      <c r="Z61" s="57"/>
      <c r="AA61" s="57"/>
      <c r="AB61" s="289"/>
      <c r="AC61" s="289"/>
      <c r="AD61" s="289"/>
      <c r="AE61" s="289"/>
      <c r="AF61" s="57"/>
    </row>
    <row r="62" spans="1:32">
      <c r="A62" s="57"/>
      <c r="B62" s="289"/>
      <c r="C62" s="289"/>
      <c r="D62" s="57"/>
      <c r="E62" s="57"/>
      <c r="F62" s="289"/>
      <c r="G62" s="289"/>
      <c r="H62" s="289"/>
      <c r="I62" s="289"/>
      <c r="J62" s="289"/>
      <c r="K62" s="289"/>
      <c r="L62" s="57"/>
      <c r="M62" s="57"/>
      <c r="N62" s="57"/>
      <c r="O62" s="57"/>
      <c r="P62" s="57"/>
      <c r="Q62" s="57"/>
      <c r="R62" s="57"/>
      <c r="S62" s="57"/>
      <c r="T62" s="57"/>
      <c r="U62" s="57"/>
      <c r="V62" s="57"/>
      <c r="W62" s="57"/>
      <c r="X62" s="57"/>
      <c r="Y62" s="57"/>
      <c r="Z62" s="57"/>
      <c r="AA62" s="57"/>
      <c r="AB62" s="289"/>
      <c r="AC62" s="289"/>
      <c r="AD62" s="289"/>
      <c r="AE62" s="289"/>
      <c r="AF62" s="57"/>
    </row>
    <row r="63" spans="1:32">
      <c r="A63" s="57"/>
      <c r="B63" s="289"/>
      <c r="C63" s="289"/>
      <c r="D63" s="57"/>
      <c r="E63" s="57"/>
      <c r="F63" s="289"/>
      <c r="G63" s="289"/>
      <c r="H63" s="289"/>
      <c r="I63" s="289"/>
      <c r="J63" s="289"/>
      <c r="K63" s="289"/>
      <c r="L63" s="57"/>
      <c r="M63" s="57"/>
      <c r="N63" s="57"/>
      <c r="O63" s="57"/>
      <c r="P63" s="57"/>
      <c r="Q63" s="57"/>
      <c r="R63" s="57"/>
      <c r="S63" s="57"/>
      <c r="T63" s="57"/>
      <c r="U63" s="57"/>
      <c r="V63" s="57"/>
      <c r="W63" s="57"/>
      <c r="X63" s="57"/>
      <c r="Y63" s="57"/>
      <c r="Z63" s="57"/>
      <c r="AA63" s="57"/>
      <c r="AB63" s="289"/>
      <c r="AC63" s="289"/>
      <c r="AD63" s="289"/>
      <c r="AE63" s="289"/>
      <c r="AF63" s="57"/>
    </row>
    <row r="64" spans="1:32">
      <c r="A64" s="57"/>
      <c r="B64" s="289"/>
      <c r="C64" s="289"/>
      <c r="D64" s="57"/>
      <c r="E64" s="57"/>
      <c r="F64" s="289"/>
      <c r="G64" s="289"/>
      <c r="H64" s="289"/>
      <c r="I64" s="289"/>
      <c r="J64" s="289"/>
      <c r="K64" s="289"/>
      <c r="L64" s="57"/>
      <c r="M64" s="57"/>
      <c r="N64" s="57"/>
      <c r="O64" s="57"/>
      <c r="P64" s="57"/>
      <c r="Q64" s="57"/>
      <c r="R64" s="57"/>
      <c r="S64" s="57"/>
      <c r="T64" s="57"/>
      <c r="U64" s="57"/>
      <c r="V64" s="57"/>
      <c r="W64" s="57"/>
      <c r="X64" s="57"/>
      <c r="Y64" s="57"/>
      <c r="Z64" s="57"/>
      <c r="AA64" s="57"/>
      <c r="AB64" s="289"/>
      <c r="AC64" s="289"/>
      <c r="AD64" s="289"/>
      <c r="AE64" s="289"/>
      <c r="AF64" s="57"/>
    </row>
    <row r="65" spans="1:32">
      <c r="A65" s="57"/>
      <c r="B65" s="289"/>
      <c r="C65" s="289"/>
      <c r="D65" s="57"/>
      <c r="E65" s="57"/>
      <c r="F65" s="289"/>
      <c r="G65" s="289"/>
      <c r="H65" s="289"/>
      <c r="I65" s="289"/>
      <c r="J65" s="289"/>
      <c r="K65" s="289"/>
      <c r="L65" s="57"/>
      <c r="M65" s="57"/>
      <c r="N65" s="57"/>
      <c r="O65" s="57"/>
      <c r="P65" s="57"/>
      <c r="Q65" s="57"/>
      <c r="R65" s="57"/>
      <c r="S65" s="57"/>
      <c r="T65" s="57"/>
      <c r="U65" s="57"/>
      <c r="V65" s="57"/>
      <c r="W65" s="57"/>
      <c r="X65" s="57"/>
      <c r="Y65" s="57"/>
      <c r="Z65" s="57"/>
      <c r="AA65" s="57"/>
      <c r="AB65" s="289"/>
      <c r="AC65" s="289"/>
      <c r="AD65" s="289"/>
      <c r="AE65" s="289"/>
      <c r="AF65" s="57"/>
    </row>
    <row r="66" spans="1:32">
      <c r="A66" s="57"/>
      <c r="B66" s="289"/>
      <c r="C66" s="289"/>
      <c r="D66" s="57"/>
      <c r="E66" s="57"/>
      <c r="F66" s="289"/>
      <c r="G66" s="289"/>
      <c r="H66" s="289"/>
      <c r="I66" s="289"/>
      <c r="J66" s="289"/>
      <c r="K66" s="289"/>
      <c r="L66" s="57"/>
      <c r="M66" s="57"/>
      <c r="N66" s="57"/>
      <c r="O66" s="57"/>
      <c r="P66" s="57"/>
      <c r="Q66" s="57"/>
      <c r="R66" s="57"/>
      <c r="S66" s="57"/>
      <c r="T66" s="57"/>
      <c r="U66" s="57"/>
      <c r="V66" s="57"/>
      <c r="W66" s="57"/>
      <c r="X66" s="57"/>
      <c r="Y66" s="57"/>
      <c r="Z66" s="57"/>
      <c r="AA66" s="57"/>
      <c r="AB66" s="289"/>
      <c r="AC66" s="289"/>
      <c r="AD66" s="289"/>
      <c r="AE66" s="289"/>
      <c r="AF66" s="57"/>
    </row>
    <row r="67" spans="1:32">
      <c r="A67" s="57"/>
      <c r="B67" s="289"/>
      <c r="C67" s="289"/>
      <c r="D67" s="57"/>
      <c r="E67" s="57"/>
      <c r="F67" s="289"/>
      <c r="G67" s="289"/>
      <c r="H67" s="289"/>
      <c r="I67" s="289"/>
      <c r="J67" s="289"/>
      <c r="K67" s="289"/>
      <c r="L67" s="57"/>
      <c r="M67" s="57"/>
      <c r="N67" s="57"/>
      <c r="O67" s="57"/>
      <c r="P67" s="57"/>
      <c r="Q67" s="57"/>
      <c r="R67" s="57"/>
      <c r="S67" s="57"/>
      <c r="T67" s="57"/>
      <c r="U67" s="57"/>
      <c r="V67" s="57"/>
      <c r="W67" s="57"/>
      <c r="X67" s="57"/>
      <c r="Y67" s="57"/>
      <c r="Z67" s="57"/>
      <c r="AA67" s="57"/>
      <c r="AB67" s="289"/>
      <c r="AC67" s="289"/>
      <c r="AD67" s="289"/>
      <c r="AE67" s="289"/>
      <c r="AF67" s="57"/>
    </row>
    <row r="68" spans="1:32">
      <c r="A68" s="57"/>
      <c r="B68" s="289"/>
      <c r="C68" s="289"/>
      <c r="D68" s="57"/>
      <c r="E68" s="57"/>
      <c r="F68" s="289"/>
      <c r="G68" s="289"/>
      <c r="H68" s="289"/>
      <c r="I68" s="289"/>
      <c r="J68" s="289"/>
      <c r="K68" s="289"/>
      <c r="L68" s="57"/>
      <c r="M68" s="57"/>
      <c r="N68" s="57"/>
      <c r="O68" s="57"/>
      <c r="P68" s="57"/>
      <c r="Q68" s="57"/>
      <c r="R68" s="57"/>
      <c r="S68" s="57"/>
      <c r="T68" s="57"/>
      <c r="U68" s="57"/>
      <c r="V68" s="57"/>
      <c r="W68" s="57"/>
      <c r="X68" s="57"/>
      <c r="Y68" s="57"/>
      <c r="Z68" s="57"/>
      <c r="AA68" s="57"/>
      <c r="AB68" s="289"/>
      <c r="AC68" s="289"/>
      <c r="AD68" s="289"/>
      <c r="AE68" s="289"/>
      <c r="AF68" s="57"/>
    </row>
    <row r="69" spans="1:32">
      <c r="A69" s="57"/>
      <c r="B69" s="289"/>
      <c r="C69" s="289"/>
      <c r="D69" s="57"/>
      <c r="E69" s="57"/>
      <c r="F69" s="289"/>
      <c r="G69" s="289"/>
      <c r="H69" s="289"/>
      <c r="I69" s="289"/>
      <c r="J69" s="289"/>
      <c r="K69" s="289"/>
      <c r="L69" s="57"/>
      <c r="M69" s="57"/>
      <c r="N69" s="57"/>
      <c r="O69" s="57"/>
      <c r="P69" s="57"/>
      <c r="Q69" s="57"/>
      <c r="R69" s="57"/>
      <c r="S69" s="57"/>
      <c r="T69" s="57"/>
      <c r="U69" s="57"/>
      <c r="V69" s="57"/>
      <c r="W69" s="57"/>
      <c r="X69" s="57"/>
      <c r="Y69" s="57"/>
      <c r="Z69" s="57"/>
      <c r="AA69" s="57"/>
      <c r="AB69" s="289"/>
      <c r="AC69" s="289"/>
      <c r="AD69" s="289"/>
      <c r="AE69" s="289"/>
      <c r="AF69" s="57"/>
    </row>
    <row r="70" spans="1:32">
      <c r="A70" s="57"/>
      <c r="B70" s="289"/>
      <c r="C70" s="289"/>
      <c r="D70" s="57"/>
      <c r="E70" s="57"/>
      <c r="F70" s="289"/>
      <c r="G70" s="289"/>
      <c r="H70" s="289"/>
      <c r="I70" s="289"/>
      <c r="J70" s="289"/>
      <c r="K70" s="289"/>
      <c r="L70" s="57"/>
      <c r="M70" s="57"/>
      <c r="N70" s="57"/>
      <c r="O70" s="57"/>
      <c r="P70" s="57"/>
      <c r="Q70" s="57"/>
      <c r="R70" s="57"/>
      <c r="S70" s="57"/>
      <c r="T70" s="57"/>
      <c r="U70" s="57"/>
      <c r="V70" s="57"/>
      <c r="W70" s="57"/>
      <c r="X70" s="57"/>
      <c r="Y70" s="57"/>
      <c r="Z70" s="57"/>
      <c r="AA70" s="57"/>
      <c r="AB70" s="289"/>
      <c r="AC70" s="289"/>
      <c r="AD70" s="289"/>
      <c r="AE70" s="289"/>
      <c r="AF70" s="57"/>
    </row>
    <row r="71" spans="1:32">
      <c r="A71" s="57"/>
      <c r="B71" s="289"/>
      <c r="C71" s="289"/>
      <c r="D71" s="57"/>
      <c r="E71" s="57"/>
      <c r="F71" s="289"/>
      <c r="G71" s="289"/>
      <c r="H71" s="289"/>
      <c r="I71" s="289"/>
      <c r="J71" s="289"/>
      <c r="K71" s="289"/>
      <c r="L71" s="57"/>
      <c r="M71" s="57"/>
      <c r="N71" s="57"/>
      <c r="O71" s="57"/>
      <c r="P71" s="57"/>
      <c r="Q71" s="57"/>
      <c r="R71" s="57"/>
      <c r="S71" s="57"/>
      <c r="T71" s="57"/>
      <c r="U71" s="57"/>
      <c r="V71" s="57"/>
      <c r="W71" s="57"/>
      <c r="X71" s="57"/>
      <c r="Y71" s="57"/>
      <c r="Z71" s="57"/>
      <c r="AA71" s="57"/>
      <c r="AB71" s="289"/>
      <c r="AC71" s="289"/>
      <c r="AD71" s="289"/>
      <c r="AE71" s="289"/>
      <c r="AF71" s="57"/>
    </row>
    <row r="72" spans="1:32">
      <c r="A72" s="57"/>
      <c r="B72" s="289"/>
      <c r="C72" s="289"/>
      <c r="D72" s="57"/>
      <c r="E72" s="57"/>
      <c r="F72" s="289"/>
      <c r="G72" s="289"/>
      <c r="H72" s="289"/>
      <c r="I72" s="289"/>
      <c r="J72" s="289"/>
      <c r="K72" s="289"/>
      <c r="L72" s="57"/>
      <c r="M72" s="57"/>
      <c r="N72" s="57"/>
      <c r="O72" s="57"/>
      <c r="P72" s="57"/>
      <c r="Q72" s="57"/>
      <c r="R72" s="57"/>
      <c r="S72" s="57"/>
      <c r="T72" s="57"/>
      <c r="U72" s="57"/>
      <c r="V72" s="57"/>
      <c r="W72" s="57"/>
      <c r="X72" s="57"/>
      <c r="Y72" s="57"/>
      <c r="Z72" s="57"/>
      <c r="AA72" s="57"/>
      <c r="AB72" s="289"/>
      <c r="AC72" s="289"/>
      <c r="AD72" s="289"/>
      <c r="AE72" s="289"/>
      <c r="AF72" s="57"/>
    </row>
    <row r="73" spans="1:32">
      <c r="A73" s="57"/>
      <c r="B73" s="289"/>
      <c r="C73" s="289"/>
      <c r="D73" s="57"/>
      <c r="E73" s="57"/>
      <c r="F73" s="289"/>
      <c r="G73" s="289"/>
      <c r="H73" s="289"/>
      <c r="I73" s="289"/>
      <c r="J73" s="289"/>
      <c r="K73" s="289"/>
      <c r="L73" s="57"/>
      <c r="M73" s="57"/>
      <c r="N73" s="57"/>
      <c r="O73" s="57"/>
      <c r="P73" s="57"/>
      <c r="Q73" s="57"/>
      <c r="R73" s="57"/>
      <c r="S73" s="57"/>
      <c r="T73" s="57"/>
      <c r="U73" s="57"/>
      <c r="V73" s="57"/>
      <c r="W73" s="57"/>
      <c r="X73" s="57"/>
      <c r="Y73" s="57"/>
      <c r="Z73" s="57"/>
      <c r="AA73" s="57"/>
      <c r="AB73" s="289"/>
      <c r="AC73" s="289"/>
      <c r="AD73" s="289"/>
      <c r="AE73" s="289"/>
      <c r="AF73" s="57"/>
    </row>
    <row r="74" spans="1:32">
      <c r="A74" s="57"/>
      <c r="B74" s="289"/>
      <c r="C74" s="289"/>
      <c r="D74" s="57"/>
      <c r="E74" s="57"/>
      <c r="F74" s="289"/>
      <c r="G74" s="289"/>
      <c r="H74" s="289"/>
      <c r="I74" s="289"/>
      <c r="J74" s="289"/>
      <c r="K74" s="289"/>
      <c r="L74" s="57"/>
      <c r="M74" s="57"/>
      <c r="N74" s="57"/>
      <c r="O74" s="57"/>
      <c r="P74" s="57"/>
      <c r="Q74" s="57"/>
      <c r="R74" s="57"/>
      <c r="S74" s="57"/>
      <c r="T74" s="57"/>
      <c r="U74" s="57"/>
      <c r="V74" s="57"/>
      <c r="W74" s="57"/>
      <c r="X74" s="57"/>
      <c r="Y74" s="57"/>
      <c r="Z74" s="57"/>
      <c r="AA74" s="57"/>
      <c r="AB74" s="289"/>
      <c r="AC74" s="289"/>
      <c r="AD74" s="289"/>
      <c r="AE74" s="289"/>
      <c r="AF74" s="57"/>
    </row>
    <row r="75" spans="1:32">
      <c r="A75" s="57"/>
      <c r="B75" s="289"/>
      <c r="C75" s="289"/>
      <c r="D75" s="57"/>
      <c r="E75" s="57"/>
      <c r="F75" s="289"/>
      <c r="G75" s="289"/>
      <c r="H75" s="289"/>
      <c r="I75" s="289"/>
      <c r="J75" s="289"/>
      <c r="K75" s="289"/>
      <c r="L75" s="57"/>
      <c r="M75" s="57"/>
      <c r="N75" s="57"/>
      <c r="O75" s="57"/>
      <c r="P75" s="57"/>
      <c r="Q75" s="57"/>
      <c r="R75" s="57"/>
      <c r="S75" s="57"/>
      <c r="T75" s="57"/>
      <c r="U75" s="57"/>
      <c r="V75" s="57"/>
      <c r="W75" s="57"/>
      <c r="X75" s="57"/>
      <c r="Y75" s="57"/>
      <c r="Z75" s="57"/>
      <c r="AA75" s="57"/>
      <c r="AB75" s="289"/>
      <c r="AC75" s="289"/>
      <c r="AD75" s="289"/>
      <c r="AE75" s="289"/>
      <c r="AF75" s="57"/>
    </row>
    <row r="76" spans="1:32">
      <c r="A76" s="57"/>
      <c r="B76" s="289"/>
      <c r="C76" s="289"/>
      <c r="D76" s="57"/>
      <c r="E76" s="57"/>
      <c r="F76" s="289"/>
      <c r="G76" s="289"/>
      <c r="H76" s="289"/>
      <c r="I76" s="289"/>
      <c r="J76" s="289"/>
      <c r="K76" s="289"/>
      <c r="L76" s="57"/>
      <c r="M76" s="57"/>
      <c r="N76" s="57"/>
      <c r="O76" s="57"/>
      <c r="P76" s="57"/>
      <c r="Q76" s="57"/>
      <c r="R76" s="57"/>
      <c r="S76" s="57"/>
      <c r="T76" s="57"/>
      <c r="U76" s="57"/>
      <c r="V76" s="57"/>
      <c r="W76" s="57"/>
      <c r="X76" s="57"/>
      <c r="Y76" s="57"/>
      <c r="Z76" s="57"/>
      <c r="AA76" s="57"/>
      <c r="AB76" s="289"/>
      <c r="AC76" s="289"/>
      <c r="AD76" s="289"/>
      <c r="AE76" s="289"/>
      <c r="AF76" s="57"/>
    </row>
    <row r="77" spans="1:32">
      <c r="A77" s="57"/>
      <c r="B77" s="289"/>
      <c r="C77" s="289"/>
      <c r="D77" s="57"/>
      <c r="E77" s="57"/>
      <c r="F77" s="289"/>
      <c r="G77" s="289"/>
      <c r="H77" s="289"/>
      <c r="I77" s="289"/>
      <c r="J77" s="289"/>
      <c r="K77" s="289"/>
      <c r="L77" s="57"/>
      <c r="M77" s="57"/>
      <c r="N77" s="57"/>
      <c r="O77" s="57"/>
      <c r="P77" s="57"/>
      <c r="Q77" s="57"/>
      <c r="R77" s="57"/>
      <c r="S77" s="57"/>
      <c r="T77" s="57"/>
      <c r="U77" s="57"/>
      <c r="V77" s="57"/>
      <c r="W77" s="57"/>
      <c r="X77" s="57"/>
      <c r="Y77" s="57"/>
      <c r="Z77" s="57"/>
      <c r="AA77" s="57"/>
      <c r="AB77" s="289"/>
      <c r="AC77" s="289"/>
      <c r="AD77" s="289"/>
      <c r="AE77" s="289"/>
      <c r="AF77" s="57"/>
    </row>
    <row r="78" spans="1:32">
      <c r="A78" s="57"/>
      <c r="B78" s="289"/>
      <c r="C78" s="289"/>
      <c r="D78" s="57"/>
      <c r="E78" s="57"/>
      <c r="F78" s="289"/>
      <c r="G78" s="289"/>
      <c r="H78" s="289"/>
      <c r="I78" s="289"/>
      <c r="J78" s="289"/>
      <c r="K78" s="289"/>
      <c r="L78" s="57"/>
      <c r="M78" s="57"/>
      <c r="N78" s="57"/>
      <c r="O78" s="57"/>
      <c r="P78" s="57"/>
      <c r="Q78" s="57"/>
      <c r="R78" s="57"/>
      <c r="S78" s="57"/>
      <c r="T78" s="57"/>
      <c r="U78" s="57"/>
      <c r="V78" s="57"/>
      <c r="W78" s="57"/>
      <c r="X78" s="57"/>
      <c r="Y78" s="57"/>
      <c r="Z78" s="57"/>
      <c r="AA78" s="57"/>
      <c r="AB78" s="289"/>
      <c r="AC78" s="289"/>
      <c r="AD78" s="289"/>
      <c r="AE78" s="289"/>
      <c r="AF78" s="57"/>
    </row>
    <row r="79" spans="1:32">
      <c r="A79" s="57"/>
      <c r="B79" s="289"/>
      <c r="C79" s="289"/>
      <c r="D79" s="57"/>
      <c r="E79" s="57"/>
      <c r="F79" s="289"/>
      <c r="G79" s="289"/>
      <c r="H79" s="289"/>
      <c r="I79" s="289"/>
      <c r="J79" s="289"/>
      <c r="K79" s="289"/>
      <c r="L79" s="57"/>
      <c r="M79" s="57"/>
      <c r="N79" s="57"/>
      <c r="O79" s="57"/>
      <c r="P79" s="57"/>
      <c r="Q79" s="57"/>
      <c r="R79" s="57"/>
      <c r="S79" s="57"/>
      <c r="T79" s="57"/>
      <c r="U79" s="57"/>
      <c r="V79" s="57"/>
      <c r="W79" s="57"/>
      <c r="X79" s="57"/>
      <c r="Y79" s="57"/>
      <c r="Z79" s="57"/>
      <c r="AA79" s="57"/>
      <c r="AB79" s="289"/>
      <c r="AC79" s="289"/>
      <c r="AD79" s="289"/>
      <c r="AE79" s="289"/>
      <c r="AF79" s="57"/>
    </row>
    <row r="80" spans="1:32">
      <c r="A80" s="57"/>
      <c r="B80" s="289"/>
      <c r="C80" s="289"/>
      <c r="D80" s="57"/>
      <c r="E80" s="57"/>
      <c r="F80" s="289"/>
      <c r="G80" s="289"/>
      <c r="H80" s="289"/>
      <c r="I80" s="289"/>
      <c r="J80" s="289"/>
      <c r="K80" s="289"/>
      <c r="L80" s="57"/>
      <c r="M80" s="57"/>
      <c r="N80" s="57"/>
      <c r="O80" s="57"/>
      <c r="P80" s="57"/>
      <c r="Q80" s="57"/>
      <c r="R80" s="57"/>
      <c r="S80" s="57"/>
      <c r="T80" s="57"/>
      <c r="U80" s="57"/>
      <c r="V80" s="57"/>
      <c r="W80" s="57"/>
      <c r="X80" s="57"/>
      <c r="Y80" s="57"/>
      <c r="Z80" s="57"/>
      <c r="AA80" s="57"/>
      <c r="AB80" s="289"/>
      <c r="AC80" s="289"/>
      <c r="AD80" s="289"/>
      <c r="AE80" s="289"/>
      <c r="AF80" s="57"/>
    </row>
    <row r="81" spans="1:32">
      <c r="A81" s="57"/>
      <c r="B81" s="289"/>
      <c r="C81" s="289"/>
      <c r="D81" s="57"/>
      <c r="E81" s="57"/>
      <c r="F81" s="289"/>
      <c r="G81" s="289"/>
      <c r="H81" s="289"/>
      <c r="I81" s="289"/>
      <c r="J81" s="289"/>
      <c r="K81" s="289"/>
      <c r="L81" s="57"/>
      <c r="M81" s="57"/>
      <c r="N81" s="57"/>
      <c r="O81" s="57"/>
      <c r="P81" s="57"/>
      <c r="Q81" s="57"/>
      <c r="R81" s="57"/>
      <c r="S81" s="57"/>
      <c r="T81" s="57"/>
      <c r="U81" s="57"/>
      <c r="V81" s="57"/>
      <c r="W81" s="57"/>
      <c r="X81" s="57"/>
      <c r="Y81" s="57"/>
      <c r="Z81" s="57"/>
      <c r="AA81" s="57"/>
      <c r="AB81" s="289"/>
      <c r="AC81" s="289"/>
      <c r="AD81" s="289"/>
      <c r="AE81" s="289"/>
      <c r="AF81" s="57"/>
    </row>
    <row r="82" spans="1:32">
      <c r="A82" s="57"/>
      <c r="B82" s="289"/>
      <c r="C82" s="289"/>
      <c r="D82" s="57"/>
      <c r="E82" s="57"/>
      <c r="F82" s="289"/>
      <c r="G82" s="289"/>
      <c r="H82" s="289"/>
      <c r="I82" s="289"/>
      <c r="J82" s="289"/>
      <c r="K82" s="289"/>
      <c r="L82" s="57"/>
      <c r="M82" s="57"/>
      <c r="N82" s="57"/>
      <c r="O82" s="57"/>
      <c r="P82" s="57"/>
      <c r="Q82" s="57"/>
      <c r="R82" s="57"/>
      <c r="S82" s="57"/>
      <c r="T82" s="57"/>
      <c r="U82" s="57"/>
      <c r="V82" s="57"/>
      <c r="W82" s="57"/>
      <c r="X82" s="57"/>
      <c r="Y82" s="57"/>
      <c r="Z82" s="57"/>
      <c r="AA82" s="57"/>
      <c r="AB82" s="289"/>
      <c r="AC82" s="289"/>
      <c r="AD82" s="289"/>
      <c r="AE82" s="289"/>
      <c r="AF82" s="57"/>
    </row>
    <row r="83" spans="1:32">
      <c r="A83" s="57"/>
      <c r="B83" s="289"/>
      <c r="C83" s="289"/>
      <c r="D83" s="57"/>
      <c r="E83" s="57"/>
      <c r="F83" s="289"/>
      <c r="G83" s="289"/>
      <c r="H83" s="289"/>
      <c r="I83" s="289"/>
      <c r="J83" s="289"/>
      <c r="K83" s="289"/>
      <c r="L83" s="57"/>
      <c r="M83" s="57"/>
      <c r="N83" s="57"/>
      <c r="O83" s="57"/>
      <c r="P83" s="57"/>
      <c r="Q83" s="57"/>
      <c r="R83" s="57"/>
      <c r="S83" s="57"/>
      <c r="T83" s="57"/>
      <c r="U83" s="57"/>
      <c r="V83" s="57"/>
      <c r="W83" s="57"/>
      <c r="X83" s="57"/>
      <c r="Y83" s="57"/>
      <c r="Z83" s="57"/>
      <c r="AA83" s="57"/>
      <c r="AB83" s="289"/>
      <c r="AC83" s="289"/>
      <c r="AD83" s="289"/>
      <c r="AE83" s="289"/>
      <c r="AF83" s="57"/>
    </row>
    <row r="84" spans="1:32">
      <c r="A84" s="57"/>
      <c r="B84" s="289"/>
      <c r="C84" s="289"/>
      <c r="D84" s="57"/>
      <c r="E84" s="57"/>
      <c r="F84" s="289"/>
      <c r="G84" s="289"/>
      <c r="H84" s="289"/>
      <c r="I84" s="289"/>
      <c r="J84" s="289"/>
      <c r="K84" s="289"/>
      <c r="L84" s="57"/>
      <c r="M84" s="57"/>
      <c r="N84" s="57"/>
      <c r="O84" s="57"/>
      <c r="P84" s="57"/>
      <c r="Q84" s="57"/>
      <c r="R84" s="57"/>
      <c r="S84" s="57"/>
      <c r="T84" s="57"/>
      <c r="U84" s="57"/>
      <c r="V84" s="57"/>
      <c r="W84" s="57"/>
      <c r="X84" s="57"/>
      <c r="Y84" s="57"/>
      <c r="Z84" s="57"/>
      <c r="AA84" s="57"/>
      <c r="AB84" s="289"/>
      <c r="AC84" s="289"/>
      <c r="AD84" s="289"/>
      <c r="AE84" s="289"/>
      <c r="AF84" s="57"/>
    </row>
    <row r="85" spans="1:32">
      <c r="A85" s="57"/>
      <c r="B85" s="289"/>
      <c r="C85" s="289"/>
      <c r="D85" s="57"/>
      <c r="E85" s="57"/>
      <c r="F85" s="289"/>
      <c r="G85" s="289"/>
      <c r="H85" s="289"/>
      <c r="I85" s="289"/>
      <c r="J85" s="289"/>
      <c r="K85" s="289"/>
      <c r="L85" s="57"/>
      <c r="M85" s="57"/>
      <c r="N85" s="57"/>
      <c r="O85" s="57"/>
      <c r="P85" s="57"/>
      <c r="Q85" s="57"/>
      <c r="R85" s="57"/>
      <c r="S85" s="57"/>
      <c r="T85" s="57"/>
      <c r="U85" s="57"/>
      <c r="V85" s="57"/>
      <c r="W85" s="57"/>
      <c r="X85" s="57"/>
      <c r="Y85" s="57"/>
      <c r="Z85" s="57"/>
      <c r="AA85" s="57"/>
      <c r="AB85" s="289"/>
      <c r="AC85" s="289"/>
      <c r="AD85" s="289"/>
      <c r="AE85" s="289"/>
      <c r="AF85" s="57"/>
    </row>
    <row r="86" spans="1:32">
      <c r="A86" s="57"/>
      <c r="B86" s="289"/>
      <c r="C86" s="289"/>
      <c r="D86" s="57"/>
      <c r="E86" s="57"/>
      <c r="F86" s="289"/>
      <c r="G86" s="289"/>
      <c r="H86" s="289"/>
      <c r="I86" s="289"/>
      <c r="J86" s="289"/>
      <c r="K86" s="289"/>
      <c r="L86" s="57"/>
      <c r="M86" s="57"/>
      <c r="N86" s="57"/>
      <c r="O86" s="57"/>
      <c r="P86" s="57"/>
      <c r="Q86" s="57"/>
      <c r="R86" s="57"/>
      <c r="S86" s="57"/>
      <c r="T86" s="57"/>
      <c r="U86" s="57"/>
      <c r="V86" s="57"/>
      <c r="W86" s="57"/>
      <c r="X86" s="57"/>
      <c r="Y86" s="57"/>
      <c r="Z86" s="57"/>
      <c r="AA86" s="57"/>
      <c r="AB86" s="289"/>
      <c r="AC86" s="289"/>
      <c r="AD86" s="289"/>
      <c r="AE86" s="289"/>
      <c r="AF86" s="57"/>
    </row>
    <row r="87" spans="1:32">
      <c r="A87" s="57"/>
      <c r="B87" s="289"/>
      <c r="C87" s="289"/>
      <c r="D87" s="57"/>
      <c r="E87" s="57"/>
      <c r="F87" s="289"/>
      <c r="G87" s="289"/>
      <c r="H87" s="289"/>
      <c r="I87" s="289"/>
      <c r="J87" s="289"/>
      <c r="K87" s="289"/>
      <c r="L87" s="57"/>
      <c r="M87" s="57"/>
      <c r="N87" s="57"/>
      <c r="O87" s="57"/>
      <c r="P87" s="57"/>
      <c r="Q87" s="57"/>
      <c r="R87" s="57"/>
      <c r="S87" s="57"/>
      <c r="T87" s="57"/>
      <c r="U87" s="57"/>
      <c r="V87" s="57"/>
      <c r="W87" s="57"/>
      <c r="X87" s="57"/>
      <c r="Y87" s="57"/>
      <c r="Z87" s="57"/>
      <c r="AA87" s="57"/>
      <c r="AB87" s="289"/>
      <c r="AC87" s="289"/>
      <c r="AD87" s="289"/>
      <c r="AE87" s="289"/>
      <c r="AF87" s="57"/>
    </row>
    <row r="88" spans="1:32">
      <c r="A88" s="57"/>
      <c r="B88" s="289"/>
      <c r="C88" s="289"/>
      <c r="D88" s="57"/>
      <c r="E88" s="57"/>
      <c r="F88" s="289"/>
      <c r="G88" s="289"/>
      <c r="H88" s="289"/>
      <c r="I88" s="289"/>
      <c r="J88" s="289"/>
      <c r="K88" s="289"/>
      <c r="L88" s="57"/>
      <c r="M88" s="57"/>
      <c r="N88" s="57"/>
      <c r="O88" s="57"/>
      <c r="P88" s="57"/>
      <c r="Q88" s="57"/>
      <c r="R88" s="57"/>
      <c r="S88" s="57"/>
      <c r="T88" s="57"/>
      <c r="U88" s="57"/>
      <c r="V88" s="57"/>
      <c r="W88" s="57"/>
      <c r="X88" s="57"/>
      <c r="Y88" s="57"/>
      <c r="Z88" s="57"/>
      <c r="AA88" s="57"/>
      <c r="AB88" s="289"/>
      <c r="AC88" s="289"/>
      <c r="AD88" s="289"/>
      <c r="AE88" s="289"/>
      <c r="AF88" s="57"/>
    </row>
    <row r="89" spans="1:32">
      <c r="A89" s="57"/>
      <c r="B89" s="289"/>
      <c r="C89" s="289"/>
      <c r="D89" s="57"/>
      <c r="E89" s="57"/>
      <c r="F89" s="289"/>
      <c r="G89" s="289"/>
      <c r="H89" s="289"/>
      <c r="I89" s="289"/>
      <c r="J89" s="289"/>
      <c r="K89" s="289"/>
      <c r="L89" s="57"/>
      <c r="M89" s="57"/>
      <c r="N89" s="57"/>
      <c r="O89" s="57"/>
      <c r="P89" s="57"/>
      <c r="Q89" s="57"/>
      <c r="R89" s="57"/>
      <c r="S89" s="57"/>
      <c r="T89" s="57"/>
      <c r="U89" s="57"/>
      <c r="V89" s="57"/>
      <c r="W89" s="57"/>
      <c r="X89" s="57"/>
      <c r="Y89" s="57"/>
      <c r="Z89" s="57"/>
      <c r="AA89" s="57"/>
      <c r="AB89" s="289"/>
      <c r="AC89" s="289"/>
      <c r="AD89" s="289"/>
      <c r="AE89" s="289"/>
      <c r="AF89" s="57"/>
    </row>
    <row r="90" spans="1:32">
      <c r="A90" s="57"/>
      <c r="B90" s="289"/>
      <c r="C90" s="289"/>
      <c r="D90" s="57"/>
      <c r="E90" s="57"/>
      <c r="F90" s="289"/>
      <c r="G90" s="289"/>
      <c r="H90" s="289"/>
      <c r="I90" s="289"/>
      <c r="J90" s="289"/>
      <c r="K90" s="289"/>
      <c r="L90" s="57"/>
      <c r="M90" s="57"/>
      <c r="N90" s="57"/>
      <c r="O90" s="57"/>
      <c r="P90" s="57"/>
      <c r="Q90" s="57"/>
      <c r="R90" s="57"/>
      <c r="S90" s="57"/>
      <c r="T90" s="57"/>
      <c r="U90" s="57"/>
      <c r="V90" s="57"/>
      <c r="W90" s="57"/>
      <c r="X90" s="57"/>
      <c r="Y90" s="57"/>
      <c r="Z90" s="57"/>
      <c r="AA90" s="57"/>
      <c r="AB90" s="289"/>
      <c r="AC90" s="289"/>
      <c r="AD90" s="289"/>
      <c r="AE90" s="289"/>
      <c r="AF90" s="57"/>
    </row>
    <row r="91" spans="1:32">
      <c r="A91" s="57"/>
      <c r="B91" s="289"/>
      <c r="C91" s="289"/>
      <c r="D91" s="57"/>
      <c r="E91" s="57"/>
      <c r="F91" s="289"/>
      <c r="G91" s="289"/>
      <c r="H91" s="289"/>
      <c r="I91" s="289"/>
      <c r="J91" s="289"/>
      <c r="K91" s="289"/>
      <c r="L91" s="57"/>
      <c r="M91" s="57"/>
      <c r="N91" s="57"/>
      <c r="O91" s="57"/>
      <c r="P91" s="57"/>
      <c r="Q91" s="57"/>
      <c r="R91" s="57"/>
      <c r="S91" s="57"/>
      <c r="T91" s="57"/>
      <c r="U91" s="57"/>
      <c r="V91" s="57"/>
      <c r="W91" s="57"/>
      <c r="X91" s="57"/>
      <c r="Y91" s="57"/>
      <c r="Z91" s="57"/>
      <c r="AA91" s="57"/>
      <c r="AB91" s="289"/>
      <c r="AC91" s="289"/>
      <c r="AD91" s="289"/>
      <c r="AE91" s="289"/>
      <c r="AF91" s="57"/>
    </row>
    <row r="92" spans="1:32">
      <c r="A92" s="57"/>
      <c r="B92" s="289"/>
      <c r="C92" s="289"/>
      <c r="D92" s="57"/>
      <c r="E92" s="57"/>
      <c r="F92" s="289"/>
      <c r="G92" s="289"/>
      <c r="H92" s="289"/>
      <c r="I92" s="289"/>
      <c r="J92" s="289"/>
      <c r="K92" s="289"/>
      <c r="L92" s="57"/>
      <c r="M92" s="57"/>
      <c r="N92" s="57"/>
      <c r="O92" s="57"/>
      <c r="P92" s="57"/>
      <c r="Q92" s="57"/>
      <c r="R92" s="57"/>
      <c r="S92" s="57"/>
      <c r="T92" s="57"/>
      <c r="U92" s="57"/>
      <c r="V92" s="57"/>
      <c r="W92" s="57"/>
      <c r="X92" s="57"/>
      <c r="Y92" s="57"/>
      <c r="Z92" s="57"/>
      <c r="AA92" s="57"/>
      <c r="AB92" s="289"/>
      <c r="AC92" s="289"/>
      <c r="AD92" s="289"/>
      <c r="AE92" s="289"/>
      <c r="AF92" s="57"/>
    </row>
    <row r="93" spans="1:32">
      <c r="A93" s="57"/>
      <c r="B93" s="289"/>
      <c r="C93" s="289"/>
      <c r="D93" s="57"/>
      <c r="E93" s="57"/>
      <c r="F93" s="289"/>
      <c r="G93" s="289"/>
      <c r="H93" s="289"/>
      <c r="I93" s="289"/>
      <c r="J93" s="289"/>
      <c r="K93" s="289"/>
      <c r="L93" s="57"/>
      <c r="M93" s="57"/>
      <c r="N93" s="57"/>
      <c r="O93" s="57"/>
      <c r="P93" s="57"/>
      <c r="Q93" s="57"/>
      <c r="R93" s="57"/>
      <c r="S93" s="57"/>
      <c r="T93" s="57"/>
      <c r="U93" s="57"/>
      <c r="V93" s="57"/>
      <c r="W93" s="57"/>
      <c r="X93" s="57"/>
      <c r="Y93" s="57"/>
      <c r="Z93" s="57"/>
      <c r="AA93" s="57"/>
      <c r="AB93" s="289"/>
      <c r="AC93" s="289"/>
      <c r="AD93" s="289"/>
      <c r="AE93" s="289"/>
      <c r="AF93" s="57"/>
    </row>
    <row r="94" spans="1:32">
      <c r="A94" s="57"/>
      <c r="B94" s="289"/>
      <c r="C94" s="289"/>
      <c r="D94" s="57"/>
      <c r="E94" s="57"/>
      <c r="F94" s="289"/>
      <c r="G94" s="289"/>
      <c r="H94" s="289"/>
      <c r="I94" s="289"/>
      <c r="J94" s="289"/>
      <c r="K94" s="289"/>
      <c r="L94" s="57"/>
      <c r="M94" s="57"/>
      <c r="N94" s="57"/>
      <c r="O94" s="57"/>
      <c r="P94" s="57"/>
      <c r="Q94" s="57"/>
      <c r="R94" s="57"/>
      <c r="S94" s="57"/>
      <c r="T94" s="57"/>
      <c r="U94" s="57"/>
      <c r="V94" s="57"/>
      <c r="W94" s="57"/>
      <c r="X94" s="57"/>
      <c r="Y94" s="57"/>
      <c r="Z94" s="57"/>
      <c r="AA94" s="57"/>
      <c r="AB94" s="289"/>
      <c r="AC94" s="289"/>
      <c r="AD94" s="289"/>
      <c r="AE94" s="289"/>
      <c r="AF94" s="57"/>
    </row>
    <row r="95" spans="1:32">
      <c r="A95" s="57"/>
      <c r="B95" s="289"/>
      <c r="C95" s="289"/>
      <c r="D95" s="57"/>
      <c r="E95" s="57"/>
      <c r="F95" s="289"/>
      <c r="G95" s="289"/>
      <c r="H95" s="289"/>
      <c r="I95" s="289"/>
      <c r="J95" s="289"/>
      <c r="K95" s="289"/>
      <c r="L95" s="57"/>
      <c r="M95" s="57"/>
      <c r="N95" s="57"/>
      <c r="O95" s="57"/>
      <c r="P95" s="57"/>
      <c r="Q95" s="57"/>
      <c r="R95" s="57"/>
      <c r="S95" s="57"/>
      <c r="T95" s="57"/>
      <c r="U95" s="57"/>
      <c r="V95" s="57"/>
      <c r="W95" s="57"/>
      <c r="X95" s="57"/>
      <c r="Y95" s="57"/>
      <c r="Z95" s="57"/>
      <c r="AA95" s="57"/>
      <c r="AB95" s="289"/>
      <c r="AC95" s="289"/>
      <c r="AD95" s="289"/>
      <c r="AE95" s="289"/>
      <c r="AF95" s="57"/>
    </row>
    <row r="96" spans="1:32">
      <c r="A96" s="57"/>
      <c r="B96" s="289"/>
      <c r="C96" s="289"/>
      <c r="D96" s="57"/>
      <c r="E96" s="57"/>
      <c r="F96" s="289"/>
      <c r="G96" s="289"/>
      <c r="H96" s="289"/>
      <c r="I96" s="289"/>
      <c r="J96" s="289"/>
      <c r="K96" s="289"/>
      <c r="L96" s="57"/>
      <c r="M96" s="57"/>
      <c r="N96" s="57"/>
      <c r="O96" s="57"/>
      <c r="P96" s="57"/>
      <c r="Q96" s="57"/>
      <c r="R96" s="57"/>
      <c r="S96" s="57"/>
      <c r="T96" s="57"/>
      <c r="U96" s="57"/>
      <c r="V96" s="57"/>
      <c r="W96" s="57"/>
      <c r="X96" s="57"/>
      <c r="Y96" s="57"/>
      <c r="Z96" s="57"/>
      <c r="AA96" s="57"/>
      <c r="AB96" s="289"/>
      <c r="AC96" s="289"/>
      <c r="AD96" s="289"/>
      <c r="AE96" s="289"/>
      <c r="AF96" s="57"/>
    </row>
    <row r="97" spans="1:32">
      <c r="A97" s="57"/>
      <c r="B97" s="289"/>
      <c r="C97" s="289"/>
      <c r="D97" s="57"/>
      <c r="E97" s="57"/>
      <c r="F97" s="289"/>
      <c r="G97" s="289"/>
      <c r="H97" s="289"/>
      <c r="I97" s="289"/>
      <c r="J97" s="289"/>
      <c r="K97" s="289"/>
      <c r="L97" s="57"/>
      <c r="M97" s="57"/>
      <c r="N97" s="57"/>
      <c r="O97" s="57"/>
      <c r="P97" s="57"/>
      <c r="Q97" s="57"/>
      <c r="R97" s="57"/>
      <c r="S97" s="57"/>
      <c r="T97" s="57"/>
      <c r="U97" s="57"/>
      <c r="V97" s="57"/>
      <c r="W97" s="57"/>
      <c r="X97" s="57"/>
      <c r="Y97" s="57"/>
      <c r="Z97" s="57"/>
      <c r="AA97" s="57"/>
      <c r="AB97" s="289"/>
      <c r="AC97" s="289"/>
      <c r="AD97" s="289"/>
      <c r="AE97" s="289"/>
      <c r="AF97" s="57"/>
    </row>
    <row r="98" spans="1:32">
      <c r="A98" s="57"/>
      <c r="B98" s="289"/>
      <c r="C98" s="289"/>
      <c r="D98" s="57"/>
      <c r="E98" s="57"/>
      <c r="F98" s="289"/>
      <c r="G98" s="289"/>
      <c r="H98" s="289"/>
      <c r="I98" s="289"/>
      <c r="J98" s="289"/>
      <c r="K98" s="289"/>
      <c r="L98" s="57"/>
      <c r="M98" s="57"/>
      <c r="N98" s="57"/>
      <c r="O98" s="57"/>
      <c r="P98" s="57"/>
      <c r="Q98" s="57"/>
      <c r="R98" s="57"/>
      <c r="S98" s="57"/>
      <c r="T98" s="57"/>
      <c r="U98" s="57"/>
      <c r="V98" s="57"/>
      <c r="W98" s="57"/>
      <c r="X98" s="57"/>
      <c r="Y98" s="57"/>
      <c r="Z98" s="57"/>
      <c r="AA98" s="57"/>
      <c r="AB98" s="289"/>
      <c r="AC98" s="289"/>
      <c r="AD98" s="289"/>
      <c r="AE98" s="289"/>
      <c r="AF98" s="57"/>
    </row>
    <row r="99" spans="1:32">
      <c r="A99" s="57"/>
      <c r="B99" s="289"/>
      <c r="C99" s="289"/>
      <c r="D99" s="57"/>
      <c r="E99" s="57"/>
      <c r="F99" s="289"/>
      <c r="G99" s="289"/>
      <c r="H99" s="289"/>
      <c r="I99" s="289"/>
      <c r="J99" s="289"/>
      <c r="K99" s="289"/>
      <c r="L99" s="57"/>
      <c r="M99" s="57"/>
      <c r="N99" s="57"/>
      <c r="O99" s="57"/>
      <c r="P99" s="57"/>
      <c r="Q99" s="57"/>
      <c r="R99" s="57"/>
      <c r="S99" s="57"/>
      <c r="T99" s="57"/>
      <c r="U99" s="57"/>
      <c r="V99" s="57"/>
      <c r="W99" s="57"/>
      <c r="X99" s="57"/>
      <c r="Y99" s="57"/>
      <c r="Z99" s="57"/>
      <c r="AA99" s="57"/>
      <c r="AB99" s="289"/>
      <c r="AC99" s="289"/>
      <c r="AD99" s="289"/>
      <c r="AE99" s="289"/>
      <c r="AF99" s="57"/>
    </row>
    <row r="100" spans="1:32">
      <c r="A100" s="57"/>
      <c r="B100" s="289"/>
      <c r="C100" s="289"/>
      <c r="D100" s="57"/>
      <c r="E100" s="57"/>
      <c r="F100" s="289"/>
      <c r="G100" s="289"/>
      <c r="H100" s="289"/>
      <c r="I100" s="289"/>
      <c r="J100" s="289"/>
      <c r="K100" s="289"/>
      <c r="L100" s="57"/>
      <c r="M100" s="57"/>
      <c r="N100" s="57"/>
      <c r="O100" s="57"/>
      <c r="P100" s="57"/>
      <c r="Q100" s="57"/>
      <c r="R100" s="57"/>
      <c r="S100" s="57"/>
      <c r="T100" s="57"/>
      <c r="U100" s="57"/>
      <c r="V100" s="57"/>
      <c r="W100" s="57"/>
      <c r="X100" s="57"/>
      <c r="Y100" s="57"/>
      <c r="Z100" s="57"/>
      <c r="AA100" s="57"/>
      <c r="AB100" s="289"/>
      <c r="AC100" s="289"/>
      <c r="AD100" s="289"/>
      <c r="AE100" s="289"/>
      <c r="AF100" s="57"/>
    </row>
    <row r="101" spans="1:32">
      <c r="A101" s="57"/>
      <c r="B101" s="289"/>
      <c r="C101" s="289"/>
      <c r="D101" s="57"/>
      <c r="E101" s="57"/>
      <c r="F101" s="289"/>
      <c r="G101" s="289"/>
      <c r="H101" s="289"/>
      <c r="I101" s="289"/>
      <c r="J101" s="289"/>
      <c r="K101" s="289"/>
      <c r="L101" s="57"/>
      <c r="M101" s="57"/>
      <c r="N101" s="57"/>
      <c r="O101" s="57"/>
      <c r="P101" s="57"/>
      <c r="Q101" s="57"/>
      <c r="R101" s="57"/>
      <c r="S101" s="57"/>
      <c r="T101" s="57"/>
      <c r="U101" s="57"/>
      <c r="V101" s="57"/>
      <c r="W101" s="57"/>
      <c r="X101" s="57"/>
      <c r="Y101" s="57"/>
      <c r="Z101" s="57"/>
      <c r="AA101" s="57"/>
      <c r="AB101" s="289"/>
      <c r="AC101" s="289"/>
      <c r="AD101" s="289"/>
      <c r="AE101" s="289"/>
      <c r="AF101" s="57"/>
    </row>
    <row r="102" spans="1:32">
      <c r="A102" s="57"/>
      <c r="B102" s="289"/>
      <c r="C102" s="289"/>
      <c r="D102" s="57"/>
      <c r="E102" s="57"/>
      <c r="F102" s="289"/>
      <c r="G102" s="289"/>
      <c r="H102" s="289"/>
      <c r="I102" s="289"/>
      <c r="J102" s="289"/>
      <c r="K102" s="289"/>
      <c r="L102" s="57"/>
      <c r="M102" s="57"/>
      <c r="N102" s="57"/>
      <c r="O102" s="57"/>
      <c r="P102" s="57"/>
      <c r="Q102" s="57"/>
      <c r="R102" s="57"/>
      <c r="S102" s="57"/>
      <c r="T102" s="57"/>
      <c r="U102" s="57"/>
      <c r="V102" s="57"/>
      <c r="W102" s="57"/>
      <c r="X102" s="57"/>
      <c r="Y102" s="57"/>
      <c r="Z102" s="57"/>
      <c r="AA102" s="57"/>
      <c r="AB102" s="289"/>
      <c r="AC102" s="289"/>
      <c r="AD102" s="289"/>
      <c r="AE102" s="289"/>
      <c r="AF102" s="57"/>
    </row>
    <row r="103" spans="1:32">
      <c r="A103" s="57"/>
      <c r="B103" s="289"/>
      <c r="C103" s="289"/>
      <c r="D103" s="57"/>
      <c r="E103" s="57"/>
      <c r="F103" s="289"/>
      <c r="G103" s="289"/>
      <c r="H103" s="289"/>
      <c r="I103" s="289"/>
      <c r="J103" s="289"/>
      <c r="K103" s="289"/>
      <c r="L103" s="57"/>
      <c r="M103" s="57"/>
      <c r="N103" s="57"/>
      <c r="O103" s="57"/>
      <c r="P103" s="57"/>
      <c r="Q103" s="57"/>
      <c r="R103" s="57"/>
      <c r="S103" s="57"/>
      <c r="T103" s="57"/>
      <c r="U103" s="57"/>
      <c r="V103" s="57"/>
      <c r="W103" s="57"/>
      <c r="X103" s="57"/>
      <c r="Y103" s="57"/>
      <c r="Z103" s="57"/>
      <c r="AA103" s="57"/>
      <c r="AB103" s="289"/>
      <c r="AC103" s="289"/>
      <c r="AD103" s="289"/>
      <c r="AE103" s="289"/>
      <c r="AF103" s="57"/>
    </row>
    <row r="104" spans="1:32">
      <c r="A104" s="57"/>
      <c r="B104" s="289"/>
      <c r="C104" s="289"/>
      <c r="D104" s="57"/>
      <c r="E104" s="57"/>
      <c r="F104" s="289"/>
      <c r="G104" s="289"/>
      <c r="H104" s="289"/>
      <c r="I104" s="289"/>
      <c r="J104" s="289"/>
      <c r="K104" s="289"/>
      <c r="L104" s="57"/>
      <c r="M104" s="57"/>
      <c r="N104" s="57"/>
      <c r="O104" s="57"/>
      <c r="P104" s="57"/>
      <c r="Q104" s="57"/>
      <c r="R104" s="57"/>
      <c r="S104" s="57"/>
      <c r="T104" s="57"/>
      <c r="U104" s="57"/>
      <c r="V104" s="57"/>
      <c r="W104" s="57"/>
      <c r="X104" s="57"/>
      <c r="Y104" s="57"/>
      <c r="Z104" s="57"/>
      <c r="AA104" s="57"/>
      <c r="AB104" s="289"/>
      <c r="AC104" s="289"/>
      <c r="AD104" s="289"/>
      <c r="AE104" s="289"/>
      <c r="AF104" s="57"/>
    </row>
    <row r="105" spans="1:32">
      <c r="A105" s="57"/>
      <c r="B105" s="289"/>
      <c r="C105" s="289"/>
      <c r="D105" s="57"/>
      <c r="E105" s="57"/>
      <c r="F105" s="289"/>
      <c r="G105" s="289"/>
      <c r="H105" s="289"/>
      <c r="I105" s="289"/>
      <c r="J105" s="289"/>
      <c r="K105" s="289"/>
      <c r="L105" s="57"/>
      <c r="M105" s="57"/>
      <c r="N105" s="57"/>
      <c r="O105" s="57"/>
      <c r="P105" s="57"/>
      <c r="Q105" s="57"/>
      <c r="R105" s="57"/>
      <c r="S105" s="57"/>
      <c r="T105" s="57"/>
      <c r="U105" s="57"/>
      <c r="V105" s="57"/>
      <c r="W105" s="57"/>
      <c r="X105" s="57"/>
      <c r="Y105" s="57"/>
      <c r="Z105" s="57"/>
      <c r="AA105" s="57"/>
      <c r="AB105" s="289"/>
      <c r="AC105" s="289"/>
      <c r="AD105" s="289"/>
      <c r="AE105" s="289"/>
      <c r="AF105" s="57"/>
    </row>
    <row r="106" spans="1:32">
      <c r="A106" s="57"/>
      <c r="B106" s="289"/>
      <c r="C106" s="289"/>
      <c r="D106" s="57"/>
      <c r="E106" s="57"/>
      <c r="F106" s="289"/>
      <c r="G106" s="289"/>
      <c r="H106" s="289"/>
      <c r="I106" s="289"/>
      <c r="J106" s="289"/>
      <c r="K106" s="289"/>
      <c r="L106" s="57"/>
      <c r="M106" s="57"/>
      <c r="N106" s="57"/>
      <c r="O106" s="57"/>
      <c r="P106" s="57"/>
      <c r="Q106" s="57"/>
      <c r="R106" s="57"/>
      <c r="S106" s="57"/>
      <c r="T106" s="57"/>
      <c r="U106" s="57"/>
      <c r="V106" s="57"/>
      <c r="W106" s="57"/>
      <c r="X106" s="57"/>
      <c r="Y106" s="57"/>
      <c r="Z106" s="57"/>
      <c r="AA106" s="57"/>
      <c r="AB106" s="289"/>
      <c r="AC106" s="289"/>
      <c r="AD106" s="289"/>
      <c r="AE106" s="289"/>
      <c r="AF106" s="57"/>
    </row>
    <row r="107" spans="1:32">
      <c r="A107" s="57"/>
      <c r="B107" s="289"/>
      <c r="C107" s="289"/>
      <c r="D107" s="57"/>
      <c r="E107" s="57"/>
      <c r="F107" s="289"/>
      <c r="G107" s="289"/>
      <c r="H107" s="289"/>
      <c r="I107" s="289"/>
      <c r="J107" s="289"/>
      <c r="K107" s="289"/>
      <c r="L107" s="57"/>
      <c r="M107" s="57"/>
      <c r="N107" s="57"/>
      <c r="O107" s="57"/>
      <c r="P107" s="57"/>
      <c r="Q107" s="57"/>
      <c r="R107" s="57"/>
      <c r="S107" s="57"/>
      <c r="T107" s="57"/>
      <c r="U107" s="57"/>
      <c r="V107" s="57"/>
      <c r="W107" s="57"/>
      <c r="X107" s="57"/>
      <c r="Y107" s="57"/>
      <c r="Z107" s="57"/>
      <c r="AA107" s="57"/>
      <c r="AB107" s="289"/>
      <c r="AC107" s="289"/>
      <c r="AD107" s="289"/>
      <c r="AE107" s="289"/>
      <c r="AF107" s="57"/>
    </row>
    <row r="108" spans="1:32">
      <c r="A108" s="57"/>
      <c r="B108" s="289"/>
      <c r="C108" s="289"/>
      <c r="D108" s="57"/>
      <c r="E108" s="57"/>
      <c r="F108" s="289"/>
      <c r="G108" s="289"/>
      <c r="H108" s="289"/>
      <c r="I108" s="289"/>
      <c r="J108" s="289"/>
      <c r="K108" s="289"/>
      <c r="L108" s="57"/>
      <c r="M108" s="57"/>
      <c r="N108" s="57"/>
      <c r="O108" s="57"/>
      <c r="P108" s="57"/>
      <c r="Q108" s="57"/>
      <c r="R108" s="57"/>
      <c r="S108" s="57"/>
      <c r="T108" s="57"/>
      <c r="U108" s="57"/>
      <c r="V108" s="57"/>
      <c r="W108" s="57"/>
      <c r="X108" s="57"/>
      <c r="Y108" s="57"/>
      <c r="Z108" s="57"/>
      <c r="AA108" s="57"/>
      <c r="AB108" s="289"/>
      <c r="AC108" s="289"/>
      <c r="AD108" s="289"/>
      <c r="AE108" s="289"/>
      <c r="AF108" s="57"/>
    </row>
    <row r="109" spans="1:32">
      <c r="A109" s="57"/>
      <c r="B109" s="289"/>
      <c r="C109" s="289"/>
      <c r="D109" s="57"/>
      <c r="E109" s="57"/>
      <c r="F109" s="289"/>
      <c r="G109" s="289"/>
      <c r="H109" s="289"/>
      <c r="I109" s="289"/>
      <c r="J109" s="289"/>
      <c r="K109" s="289"/>
      <c r="L109" s="57"/>
      <c r="M109" s="57"/>
      <c r="N109" s="57"/>
      <c r="O109" s="57"/>
      <c r="P109" s="57"/>
      <c r="Q109" s="57"/>
      <c r="R109" s="57"/>
      <c r="S109" s="57"/>
      <c r="T109" s="57"/>
      <c r="U109" s="57"/>
      <c r="V109" s="57"/>
      <c r="W109" s="57"/>
      <c r="X109" s="57"/>
      <c r="Y109" s="57"/>
      <c r="Z109" s="57"/>
      <c r="AA109" s="57"/>
      <c r="AB109" s="289"/>
      <c r="AC109" s="289"/>
      <c r="AD109" s="289"/>
      <c r="AE109" s="289"/>
      <c r="AF109" s="57"/>
    </row>
    <row r="110" spans="1:32">
      <c r="A110" s="57"/>
      <c r="B110" s="289"/>
      <c r="C110" s="289"/>
      <c r="D110" s="57"/>
      <c r="E110" s="57"/>
      <c r="F110" s="289"/>
      <c r="G110" s="289"/>
      <c r="H110" s="289"/>
      <c r="I110" s="289"/>
      <c r="J110" s="289"/>
      <c r="K110" s="289"/>
      <c r="L110" s="57"/>
      <c r="M110" s="57"/>
      <c r="N110" s="57"/>
      <c r="O110" s="57"/>
      <c r="P110" s="57"/>
      <c r="Q110" s="57"/>
      <c r="R110" s="57"/>
      <c r="S110" s="57"/>
      <c r="T110" s="57"/>
      <c r="U110" s="57"/>
      <c r="V110" s="57"/>
      <c r="W110" s="57"/>
      <c r="X110" s="57"/>
      <c r="Y110" s="57"/>
      <c r="Z110" s="57"/>
      <c r="AA110" s="57"/>
      <c r="AB110" s="289"/>
      <c r="AC110" s="289"/>
      <c r="AD110" s="289"/>
      <c r="AE110" s="289"/>
      <c r="AF110" s="57"/>
    </row>
    <row r="111" spans="1:32">
      <c r="A111" s="57"/>
      <c r="B111" s="289"/>
      <c r="C111" s="289"/>
      <c r="D111" s="57"/>
      <c r="E111" s="57"/>
      <c r="F111" s="289"/>
      <c r="G111" s="289"/>
      <c r="H111" s="289"/>
      <c r="I111" s="289"/>
      <c r="J111" s="289"/>
      <c r="K111" s="289"/>
      <c r="L111" s="57"/>
      <c r="M111" s="57"/>
      <c r="N111" s="57"/>
      <c r="O111" s="57"/>
      <c r="P111" s="57"/>
      <c r="Q111" s="57"/>
      <c r="R111" s="57"/>
      <c r="S111" s="57"/>
      <c r="T111" s="57"/>
      <c r="U111" s="57"/>
      <c r="V111" s="57"/>
      <c r="W111" s="57"/>
      <c r="X111" s="57"/>
      <c r="Y111" s="57"/>
      <c r="Z111" s="57"/>
      <c r="AA111" s="57"/>
      <c r="AB111" s="289"/>
      <c r="AC111" s="289"/>
      <c r="AD111" s="289"/>
      <c r="AE111" s="289"/>
      <c r="AF111" s="57"/>
    </row>
    <row r="112" spans="1:32">
      <c r="A112" s="57"/>
      <c r="B112" s="289"/>
      <c r="C112" s="289"/>
      <c r="D112" s="57"/>
      <c r="E112" s="57"/>
      <c r="F112" s="289"/>
      <c r="G112" s="289"/>
      <c r="H112" s="289"/>
      <c r="I112" s="289"/>
      <c r="J112" s="289"/>
      <c r="K112" s="289"/>
      <c r="L112" s="57"/>
      <c r="M112" s="57"/>
      <c r="N112" s="57"/>
      <c r="O112" s="57"/>
      <c r="P112" s="57"/>
      <c r="Q112" s="57"/>
      <c r="R112" s="57"/>
      <c r="S112" s="57"/>
      <c r="T112" s="57"/>
      <c r="U112" s="57"/>
      <c r="V112" s="57"/>
      <c r="W112" s="57"/>
      <c r="X112" s="57"/>
      <c r="Y112" s="57"/>
      <c r="Z112" s="57"/>
      <c r="AA112" s="57"/>
      <c r="AB112" s="289"/>
      <c r="AC112" s="289"/>
      <c r="AD112" s="289"/>
      <c r="AE112" s="289"/>
      <c r="AF112" s="57"/>
    </row>
    <row r="113" spans="1:32">
      <c r="A113" s="57"/>
      <c r="B113" s="289"/>
      <c r="C113" s="289"/>
      <c r="D113" s="57"/>
      <c r="E113" s="57"/>
      <c r="F113" s="289"/>
      <c r="G113" s="289"/>
      <c r="H113" s="289"/>
      <c r="I113" s="289"/>
      <c r="J113" s="289"/>
      <c r="K113" s="289"/>
      <c r="L113" s="57"/>
      <c r="M113" s="57"/>
      <c r="N113" s="57"/>
      <c r="O113" s="57"/>
      <c r="P113" s="57"/>
      <c r="Q113" s="57"/>
      <c r="R113" s="57"/>
      <c r="S113" s="57"/>
      <c r="T113" s="57"/>
      <c r="U113" s="57"/>
      <c r="V113" s="57"/>
      <c r="W113" s="57"/>
      <c r="X113" s="57"/>
      <c r="Y113" s="57"/>
      <c r="Z113" s="57"/>
      <c r="AA113" s="57"/>
      <c r="AB113" s="289"/>
      <c r="AC113" s="289"/>
      <c r="AD113" s="289"/>
      <c r="AE113" s="289"/>
      <c r="AF113" s="57"/>
    </row>
    <row r="114" spans="1:32">
      <c r="A114" s="57"/>
      <c r="B114" s="289"/>
      <c r="C114" s="289"/>
      <c r="D114" s="57"/>
      <c r="E114" s="57"/>
      <c r="F114" s="289"/>
      <c r="G114" s="289"/>
      <c r="H114" s="289"/>
      <c r="I114" s="289"/>
      <c r="J114" s="289"/>
      <c r="K114" s="289"/>
      <c r="L114" s="57"/>
      <c r="M114" s="57"/>
      <c r="N114" s="57"/>
      <c r="O114" s="57"/>
      <c r="P114" s="57"/>
      <c r="Q114" s="57"/>
      <c r="R114" s="57"/>
      <c r="S114" s="57"/>
      <c r="T114" s="57"/>
      <c r="U114" s="57"/>
      <c r="V114" s="57"/>
      <c r="W114" s="57"/>
      <c r="X114" s="57"/>
      <c r="Y114" s="57"/>
      <c r="Z114" s="57"/>
      <c r="AA114" s="57"/>
      <c r="AB114" s="289"/>
      <c r="AC114" s="289"/>
      <c r="AD114" s="289"/>
      <c r="AE114" s="289"/>
      <c r="AF114" s="57"/>
    </row>
    <row r="115" spans="1:32">
      <c r="A115" s="57"/>
      <c r="B115" s="289"/>
      <c r="C115" s="289"/>
      <c r="D115" s="57"/>
      <c r="E115" s="57"/>
      <c r="F115" s="289"/>
      <c r="G115" s="289"/>
      <c r="H115" s="289"/>
      <c r="I115" s="289"/>
      <c r="J115" s="289"/>
      <c r="K115" s="289"/>
      <c r="L115" s="57"/>
      <c r="M115" s="57"/>
      <c r="N115" s="57"/>
      <c r="O115" s="57"/>
      <c r="P115" s="57"/>
      <c r="Q115" s="57"/>
      <c r="R115" s="57"/>
      <c r="S115" s="57"/>
      <c r="T115" s="57"/>
      <c r="U115" s="57"/>
      <c r="V115" s="57"/>
      <c r="W115" s="57"/>
      <c r="X115" s="57"/>
      <c r="Y115" s="57"/>
      <c r="Z115" s="57"/>
      <c r="AA115" s="57"/>
      <c r="AB115" s="289"/>
      <c r="AC115" s="289"/>
      <c r="AD115" s="289"/>
      <c r="AE115" s="289"/>
      <c r="AF115" s="57"/>
    </row>
    <row r="116" spans="1:32">
      <c r="A116" s="57"/>
      <c r="B116" s="289"/>
      <c r="C116" s="289"/>
      <c r="D116" s="57"/>
      <c r="E116" s="57"/>
      <c r="F116" s="289"/>
      <c r="G116" s="289"/>
      <c r="H116" s="289"/>
      <c r="I116" s="289"/>
      <c r="J116" s="289"/>
      <c r="K116" s="289"/>
      <c r="L116" s="57"/>
      <c r="M116" s="57"/>
      <c r="N116" s="57"/>
      <c r="O116" s="57"/>
      <c r="P116" s="57"/>
      <c r="Q116" s="57"/>
      <c r="R116" s="57"/>
      <c r="S116" s="57"/>
      <c r="T116" s="57"/>
      <c r="U116" s="57"/>
      <c r="V116" s="57"/>
      <c r="W116" s="57"/>
      <c r="X116" s="57"/>
      <c r="Y116" s="57"/>
      <c r="Z116" s="57"/>
      <c r="AA116" s="57"/>
      <c r="AB116" s="289"/>
      <c r="AC116" s="289"/>
      <c r="AD116" s="289"/>
      <c r="AE116" s="289"/>
      <c r="AF116" s="57"/>
    </row>
    <row r="117" spans="1:32">
      <c r="A117" s="57"/>
      <c r="B117" s="289"/>
      <c r="C117" s="289"/>
      <c r="D117" s="57"/>
      <c r="E117" s="57"/>
      <c r="F117" s="289"/>
      <c r="G117" s="289"/>
      <c r="H117" s="289"/>
      <c r="I117" s="289"/>
      <c r="J117" s="289"/>
      <c r="K117" s="289"/>
      <c r="L117" s="57"/>
      <c r="M117" s="57"/>
      <c r="N117" s="57"/>
      <c r="O117" s="57"/>
      <c r="P117" s="57"/>
      <c r="Q117" s="57"/>
      <c r="R117" s="57"/>
      <c r="S117" s="57"/>
      <c r="T117" s="57"/>
      <c r="U117" s="57"/>
      <c r="V117" s="57"/>
      <c r="W117" s="57"/>
      <c r="X117" s="57"/>
      <c r="Y117" s="57"/>
      <c r="Z117" s="57"/>
      <c r="AA117" s="57"/>
      <c r="AB117" s="289"/>
      <c r="AC117" s="289"/>
      <c r="AD117" s="289"/>
      <c r="AE117" s="289"/>
      <c r="AF117" s="57"/>
    </row>
    <row r="118" spans="1:32">
      <c r="A118" s="57"/>
      <c r="B118" s="289"/>
      <c r="C118" s="289"/>
      <c r="D118" s="57"/>
      <c r="E118" s="57"/>
      <c r="F118" s="289"/>
      <c r="G118" s="289"/>
      <c r="H118" s="289"/>
      <c r="I118" s="289"/>
      <c r="J118" s="289"/>
      <c r="K118" s="289"/>
      <c r="L118" s="57"/>
      <c r="M118" s="57"/>
      <c r="N118" s="57"/>
      <c r="O118" s="57"/>
      <c r="P118" s="57"/>
      <c r="Q118" s="57"/>
      <c r="R118" s="57"/>
      <c r="S118" s="57"/>
      <c r="T118" s="57"/>
      <c r="U118" s="57"/>
      <c r="V118" s="57"/>
      <c r="W118" s="57"/>
      <c r="X118" s="57"/>
      <c r="Y118" s="57"/>
      <c r="Z118" s="57"/>
      <c r="AA118" s="57"/>
      <c r="AB118" s="289"/>
      <c r="AC118" s="289"/>
      <c r="AD118" s="289"/>
      <c r="AE118" s="289"/>
      <c r="AF118" s="57"/>
    </row>
    <row r="119" spans="1:32">
      <c r="A119" s="57"/>
      <c r="B119" s="289"/>
      <c r="C119" s="289"/>
      <c r="D119" s="57"/>
      <c r="E119" s="57"/>
      <c r="F119" s="289"/>
      <c r="G119" s="289"/>
      <c r="H119" s="289"/>
      <c r="I119" s="289"/>
      <c r="J119" s="289"/>
      <c r="K119" s="289"/>
      <c r="L119" s="57"/>
      <c r="M119" s="57"/>
      <c r="N119" s="57"/>
      <c r="O119" s="57"/>
      <c r="P119" s="57"/>
      <c r="Q119" s="57"/>
      <c r="R119" s="57"/>
      <c r="S119" s="57"/>
      <c r="T119" s="57"/>
      <c r="U119" s="57"/>
      <c r="V119" s="57"/>
      <c r="W119" s="57"/>
      <c r="X119" s="57"/>
      <c r="Y119" s="57"/>
      <c r="Z119" s="57"/>
      <c r="AA119" s="57"/>
      <c r="AB119" s="289"/>
      <c r="AC119" s="289"/>
      <c r="AD119" s="289"/>
      <c r="AE119" s="289"/>
      <c r="AF119" s="57"/>
    </row>
    <row r="120" spans="1:32">
      <c r="A120" s="57"/>
      <c r="B120" s="289"/>
      <c r="C120" s="289"/>
      <c r="D120" s="57"/>
      <c r="E120" s="57"/>
      <c r="F120" s="289"/>
      <c r="G120" s="289"/>
      <c r="H120" s="289"/>
      <c r="I120" s="289"/>
      <c r="J120" s="289"/>
      <c r="K120" s="289"/>
      <c r="L120" s="57"/>
      <c r="M120" s="57"/>
      <c r="N120" s="57"/>
      <c r="O120" s="57"/>
      <c r="P120" s="57"/>
      <c r="Q120" s="57"/>
      <c r="R120" s="57"/>
      <c r="S120" s="57"/>
      <c r="T120" s="57"/>
      <c r="U120" s="57"/>
      <c r="V120" s="57"/>
      <c r="W120" s="57"/>
      <c r="X120" s="57"/>
      <c r="Y120" s="57"/>
      <c r="Z120" s="57"/>
      <c r="AA120" s="57"/>
      <c r="AB120" s="289"/>
      <c r="AC120" s="289"/>
      <c r="AD120" s="289"/>
      <c r="AE120" s="289"/>
      <c r="AF120" s="57"/>
    </row>
    <row r="121" spans="1:32">
      <c r="A121" s="57"/>
      <c r="B121" s="289"/>
      <c r="C121" s="289"/>
      <c r="D121" s="57"/>
      <c r="E121" s="57"/>
      <c r="F121" s="289"/>
      <c r="G121" s="289"/>
      <c r="H121" s="289"/>
      <c r="I121" s="289"/>
      <c r="J121" s="289"/>
      <c r="K121" s="289"/>
      <c r="L121" s="57"/>
      <c r="M121" s="57"/>
      <c r="N121" s="57"/>
      <c r="O121" s="57"/>
      <c r="P121" s="57"/>
      <c r="Q121" s="57"/>
      <c r="R121" s="57"/>
      <c r="S121" s="57"/>
      <c r="T121" s="57"/>
      <c r="U121" s="57"/>
      <c r="V121" s="57"/>
      <c r="W121" s="57"/>
      <c r="X121" s="57"/>
      <c r="Y121" s="57"/>
      <c r="Z121" s="57"/>
      <c r="AA121" s="57"/>
      <c r="AB121" s="289"/>
      <c r="AC121" s="289"/>
      <c r="AD121" s="289"/>
      <c r="AE121" s="289"/>
      <c r="AF121" s="57"/>
    </row>
    <row r="122" spans="1:32">
      <c r="A122" s="57"/>
      <c r="B122" s="289"/>
      <c r="C122" s="289"/>
      <c r="D122" s="57"/>
      <c r="E122" s="57"/>
      <c r="F122" s="289"/>
      <c r="G122" s="289"/>
      <c r="H122" s="289"/>
      <c r="I122" s="289"/>
      <c r="J122" s="289"/>
      <c r="K122" s="289"/>
      <c r="L122" s="57"/>
      <c r="M122" s="57"/>
      <c r="N122" s="57"/>
      <c r="O122" s="57"/>
      <c r="P122" s="57"/>
      <c r="Q122" s="57"/>
      <c r="R122" s="57"/>
      <c r="S122" s="57"/>
      <c r="T122" s="57"/>
      <c r="U122" s="57"/>
      <c r="V122" s="57"/>
      <c r="W122" s="57"/>
      <c r="X122" s="57"/>
      <c r="Y122" s="57"/>
      <c r="Z122" s="57"/>
      <c r="AA122" s="57"/>
      <c r="AB122" s="289"/>
      <c r="AC122" s="289"/>
      <c r="AD122" s="289"/>
      <c r="AE122" s="289"/>
      <c r="AF122" s="57"/>
    </row>
    <row r="123" spans="1:32">
      <c r="A123" s="57"/>
      <c r="B123" s="289"/>
      <c r="C123" s="289"/>
      <c r="D123" s="57"/>
      <c r="E123" s="57"/>
      <c r="F123" s="289"/>
      <c r="G123" s="289"/>
      <c r="H123" s="289"/>
      <c r="I123" s="289"/>
      <c r="J123" s="289"/>
      <c r="K123" s="289"/>
      <c r="L123" s="57"/>
      <c r="M123" s="57"/>
      <c r="N123" s="57"/>
      <c r="O123" s="57"/>
      <c r="P123" s="57"/>
      <c r="Q123" s="57"/>
      <c r="R123" s="57"/>
      <c r="S123" s="57"/>
      <c r="T123" s="57"/>
      <c r="U123" s="57"/>
      <c r="V123" s="57"/>
      <c r="W123" s="57"/>
      <c r="X123" s="57"/>
      <c r="Y123" s="57"/>
      <c r="Z123" s="57"/>
      <c r="AA123" s="57"/>
      <c r="AB123" s="289"/>
      <c r="AC123" s="289"/>
      <c r="AD123" s="289"/>
      <c r="AE123" s="289"/>
      <c r="AF123" s="57"/>
    </row>
    <row r="124" spans="1:32">
      <c r="A124" s="57"/>
      <c r="B124" s="289"/>
      <c r="C124" s="289"/>
      <c r="D124" s="57"/>
      <c r="E124" s="57"/>
      <c r="F124" s="289"/>
      <c r="G124" s="289"/>
      <c r="H124" s="289"/>
      <c r="I124" s="289"/>
      <c r="J124" s="289"/>
      <c r="K124" s="289"/>
      <c r="L124" s="57"/>
      <c r="M124" s="57"/>
      <c r="N124" s="57"/>
      <c r="O124" s="57"/>
      <c r="P124" s="57"/>
      <c r="Q124" s="57"/>
      <c r="R124" s="57"/>
      <c r="S124" s="57"/>
      <c r="T124" s="57"/>
      <c r="U124" s="57"/>
      <c r="V124" s="57"/>
      <c r="W124" s="57"/>
      <c r="X124" s="57"/>
      <c r="Y124" s="57"/>
      <c r="Z124" s="57"/>
      <c r="AA124" s="57"/>
      <c r="AB124" s="289"/>
      <c r="AC124" s="289"/>
      <c r="AD124" s="289"/>
      <c r="AE124" s="289"/>
      <c r="AF124" s="57"/>
    </row>
    <row r="125" spans="1:32">
      <c r="A125" s="57"/>
      <c r="B125" s="289"/>
      <c r="C125" s="289"/>
      <c r="D125" s="57"/>
      <c r="E125" s="57"/>
      <c r="F125" s="289"/>
      <c r="G125" s="289"/>
      <c r="H125" s="289"/>
      <c r="I125" s="289"/>
      <c r="J125" s="289"/>
      <c r="K125" s="289"/>
      <c r="L125" s="57"/>
      <c r="M125" s="57"/>
      <c r="N125" s="57"/>
      <c r="O125" s="57"/>
      <c r="P125" s="57"/>
      <c r="Q125" s="57"/>
      <c r="R125" s="57"/>
      <c r="S125" s="57"/>
      <c r="T125" s="57"/>
      <c r="U125" s="57"/>
      <c r="V125" s="57"/>
      <c r="W125" s="57"/>
      <c r="X125" s="57"/>
      <c r="Y125" s="57"/>
      <c r="Z125" s="57"/>
      <c r="AA125" s="57"/>
      <c r="AB125" s="289"/>
      <c r="AC125" s="289"/>
      <c r="AD125" s="289"/>
      <c r="AE125" s="289"/>
      <c r="AF125" s="57"/>
    </row>
    <row r="126" spans="1:32">
      <c r="A126" s="57"/>
      <c r="B126" s="289"/>
      <c r="C126" s="289"/>
      <c r="D126" s="57"/>
      <c r="E126" s="57"/>
      <c r="F126" s="289"/>
      <c r="G126" s="289"/>
      <c r="H126" s="289"/>
      <c r="I126" s="289"/>
      <c r="J126" s="289"/>
      <c r="K126" s="289"/>
      <c r="L126" s="57"/>
      <c r="M126" s="57"/>
      <c r="N126" s="57"/>
      <c r="O126" s="57"/>
      <c r="P126" s="57"/>
      <c r="Q126" s="57"/>
      <c r="R126" s="57"/>
      <c r="S126" s="57"/>
      <c r="T126" s="57"/>
      <c r="U126" s="57"/>
      <c r="V126" s="57"/>
      <c r="W126" s="57"/>
      <c r="X126" s="57"/>
      <c r="Y126" s="57"/>
      <c r="Z126" s="57"/>
      <c r="AA126" s="57"/>
      <c r="AB126" s="289"/>
      <c r="AC126" s="289"/>
      <c r="AD126" s="289"/>
      <c r="AE126" s="289"/>
      <c r="AF126" s="57"/>
    </row>
    <row r="127" spans="1:32">
      <c r="A127" s="57"/>
      <c r="B127" s="289"/>
      <c r="C127" s="289"/>
      <c r="D127" s="57"/>
      <c r="E127" s="57"/>
      <c r="F127" s="289"/>
      <c r="G127" s="289"/>
      <c r="H127" s="289"/>
      <c r="I127" s="289"/>
      <c r="J127" s="289"/>
      <c r="K127" s="289"/>
      <c r="L127" s="57"/>
      <c r="M127" s="57"/>
      <c r="N127" s="57"/>
      <c r="O127" s="57"/>
      <c r="P127" s="57"/>
      <c r="Q127" s="57"/>
      <c r="R127" s="57"/>
      <c r="S127" s="57"/>
      <c r="T127" s="57"/>
      <c r="U127" s="57"/>
      <c r="V127" s="57"/>
      <c r="W127" s="57"/>
      <c r="X127" s="57"/>
      <c r="Y127" s="57"/>
      <c r="Z127" s="57"/>
      <c r="AA127" s="57"/>
      <c r="AB127" s="289"/>
      <c r="AC127" s="289"/>
      <c r="AD127" s="289"/>
      <c r="AE127" s="289"/>
      <c r="AF127" s="57"/>
    </row>
    <row r="128" spans="1:32">
      <c r="A128" s="57"/>
      <c r="B128" s="289"/>
      <c r="C128" s="289"/>
      <c r="D128" s="57"/>
      <c r="E128" s="57"/>
      <c r="F128" s="289"/>
      <c r="G128" s="289"/>
      <c r="H128" s="289"/>
      <c r="I128" s="289"/>
      <c r="J128" s="289"/>
      <c r="K128" s="289"/>
      <c r="L128" s="57"/>
      <c r="M128" s="57"/>
      <c r="N128" s="57"/>
      <c r="O128" s="57"/>
      <c r="P128" s="57"/>
      <c r="Q128" s="57"/>
      <c r="R128" s="57"/>
      <c r="S128" s="57"/>
      <c r="T128" s="57"/>
      <c r="U128" s="57"/>
      <c r="V128" s="57"/>
      <c r="W128" s="57"/>
      <c r="X128" s="57"/>
      <c r="Y128" s="57"/>
      <c r="Z128" s="57"/>
      <c r="AA128" s="57"/>
      <c r="AB128" s="289"/>
      <c r="AC128" s="289"/>
      <c r="AD128" s="289"/>
      <c r="AE128" s="289"/>
      <c r="AF128" s="57"/>
    </row>
    <row r="129" spans="1:32">
      <c r="A129" s="57"/>
      <c r="B129" s="289"/>
      <c r="C129" s="289"/>
      <c r="D129" s="57"/>
      <c r="E129" s="57"/>
      <c r="F129" s="289"/>
      <c r="G129" s="289"/>
      <c r="H129" s="289"/>
      <c r="I129" s="289"/>
      <c r="J129" s="289"/>
      <c r="K129" s="289"/>
      <c r="L129" s="57"/>
      <c r="M129" s="57"/>
      <c r="N129" s="57"/>
      <c r="O129" s="57"/>
      <c r="P129" s="57"/>
      <c r="Q129" s="57"/>
      <c r="R129" s="57"/>
      <c r="S129" s="57"/>
      <c r="T129" s="57"/>
      <c r="U129" s="57"/>
      <c r="V129" s="57"/>
      <c r="W129" s="57"/>
      <c r="X129" s="57"/>
      <c r="Y129" s="57"/>
      <c r="Z129" s="57"/>
      <c r="AA129" s="57"/>
      <c r="AB129" s="289"/>
      <c r="AC129" s="289"/>
      <c r="AD129" s="289"/>
      <c r="AE129" s="289"/>
      <c r="AF129" s="57"/>
    </row>
    <row r="130" spans="1:32">
      <c r="A130" s="57"/>
      <c r="B130" s="289"/>
      <c r="C130" s="289"/>
      <c r="D130" s="57"/>
      <c r="E130" s="57"/>
      <c r="F130" s="289"/>
      <c r="G130" s="289"/>
      <c r="H130" s="289"/>
      <c r="I130" s="289"/>
      <c r="J130" s="289"/>
      <c r="K130" s="289"/>
      <c r="L130" s="57"/>
      <c r="M130" s="57"/>
      <c r="N130" s="57"/>
      <c r="O130" s="57"/>
      <c r="P130" s="57"/>
      <c r="Q130" s="57"/>
      <c r="R130" s="57"/>
      <c r="S130" s="57"/>
      <c r="T130" s="57"/>
      <c r="U130" s="57"/>
      <c r="V130" s="57"/>
      <c r="W130" s="57"/>
      <c r="X130" s="57"/>
      <c r="Y130" s="57"/>
      <c r="Z130" s="57"/>
      <c r="AA130" s="57"/>
      <c r="AB130" s="289"/>
      <c r="AC130" s="289"/>
      <c r="AD130" s="289"/>
      <c r="AE130" s="289"/>
      <c r="AF130" s="57"/>
    </row>
    <row r="131" spans="1:32">
      <c r="A131" s="57"/>
      <c r="B131" s="289"/>
      <c r="C131" s="289"/>
      <c r="D131" s="57"/>
      <c r="E131" s="57"/>
      <c r="F131" s="289"/>
      <c r="G131" s="289"/>
      <c r="H131" s="289"/>
      <c r="I131" s="289"/>
      <c r="J131" s="289"/>
      <c r="K131" s="289"/>
      <c r="L131" s="57"/>
      <c r="M131" s="57"/>
      <c r="N131" s="57"/>
      <c r="O131" s="57"/>
      <c r="P131" s="57"/>
      <c r="Q131" s="57"/>
      <c r="R131" s="57"/>
      <c r="S131" s="57"/>
      <c r="T131" s="57"/>
      <c r="U131" s="57"/>
      <c r="V131" s="57"/>
      <c r="W131" s="57"/>
      <c r="X131" s="57"/>
      <c r="Y131" s="57"/>
      <c r="Z131" s="57"/>
      <c r="AA131" s="57"/>
      <c r="AB131" s="289"/>
      <c r="AC131" s="289"/>
      <c r="AD131" s="289"/>
      <c r="AE131" s="289"/>
      <c r="AF131" s="57"/>
    </row>
    <row r="132" spans="1:32">
      <c r="A132" s="57"/>
      <c r="B132" s="289"/>
      <c r="C132" s="289"/>
      <c r="D132" s="57"/>
      <c r="E132" s="57"/>
      <c r="F132" s="289"/>
      <c r="G132" s="289"/>
      <c r="H132" s="289"/>
      <c r="I132" s="289"/>
      <c r="J132" s="289"/>
      <c r="K132" s="289"/>
      <c r="L132" s="57"/>
      <c r="M132" s="57"/>
      <c r="N132" s="57"/>
      <c r="O132" s="57"/>
      <c r="P132" s="57"/>
      <c r="Q132" s="57"/>
      <c r="R132" s="57"/>
      <c r="S132" s="57"/>
      <c r="T132" s="57"/>
      <c r="U132" s="57"/>
      <c r="V132" s="57"/>
      <c r="W132" s="57"/>
      <c r="X132" s="57"/>
      <c r="Y132" s="57"/>
      <c r="Z132" s="57"/>
      <c r="AA132" s="57"/>
      <c r="AB132" s="289"/>
      <c r="AC132" s="289"/>
      <c r="AD132" s="289"/>
      <c r="AE132" s="289"/>
      <c r="AF132" s="57"/>
    </row>
  </sheetData>
  <mergeCells count="17">
    <mergeCell ref="AF3:AG3"/>
    <mergeCell ref="AB3:AC3"/>
    <mergeCell ref="Z3:AA3"/>
    <mergeCell ref="AD3:AE3"/>
    <mergeCell ref="A3:A4"/>
    <mergeCell ref="X3:Y3"/>
    <mergeCell ref="T3:U3"/>
    <mergeCell ref="V3:W3"/>
    <mergeCell ref="D3:E3"/>
    <mergeCell ref="L3:M3"/>
    <mergeCell ref="N3:O3"/>
    <mergeCell ref="P3:Q3"/>
    <mergeCell ref="R3:S3"/>
    <mergeCell ref="B3:C3"/>
    <mergeCell ref="F3:G3"/>
    <mergeCell ref="H3:I3"/>
    <mergeCell ref="J3:K3"/>
  </mergeCells>
  <hyperlinks>
    <hyperlink ref="AJ5" location="Content!B27" display="Back to Content Page"/>
  </hyperlinks>
  <pageMargins left="0.7" right="0.7" top="0.75" bottom="0.75" header="0.3" footer="0.3"/>
  <pageSetup paperSize="9" orientation="portrait" horizontalDpi="4294967295" verticalDpi="4294967295" r:id="rId1"/>
</worksheet>
</file>

<file path=xl/worksheets/sheet2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9"/>
  <sheetViews>
    <sheetView zoomScale="81" zoomScaleNormal="81" workbookViewId="0">
      <selection activeCell="A9" sqref="A9"/>
    </sheetView>
  </sheetViews>
  <sheetFormatPr defaultColWidth="9.1796875" defaultRowHeight="15" customHeight="1"/>
  <cols>
    <col min="1" max="1" width="34.81640625" style="289" customWidth="1"/>
    <col min="2" max="2" width="22.54296875" style="289" customWidth="1"/>
    <col min="3" max="18" width="11.7265625" style="289" customWidth="1"/>
    <col min="19" max="16384" width="9.1796875" style="289"/>
  </cols>
  <sheetData>
    <row r="1" spans="1:20" s="136" customFormat="1" ht="15" customHeight="1">
      <c r="A1" s="140" t="s">
        <v>2164</v>
      </c>
    </row>
    <row r="2" spans="1:20" ht="15" customHeight="1">
      <c r="A2" s="879"/>
      <c r="B2" s="880"/>
      <c r="C2" s="1085" t="s">
        <v>2159</v>
      </c>
      <c r="D2" s="1085"/>
      <c r="E2" s="1085"/>
      <c r="F2" s="1085"/>
      <c r="G2" s="1085"/>
      <c r="H2" s="1085"/>
      <c r="I2" s="1085"/>
      <c r="J2" s="1085"/>
      <c r="K2" s="1085"/>
      <c r="L2" s="1085"/>
      <c r="M2" s="1085"/>
      <c r="N2" s="1085"/>
      <c r="O2" s="1085"/>
      <c r="P2" s="1085"/>
      <c r="Q2" s="1085"/>
      <c r="R2" s="1085"/>
    </row>
    <row r="3" spans="1:20" s="295" customFormat="1" ht="15" customHeight="1">
      <c r="A3" s="879" t="s">
        <v>16</v>
      </c>
      <c r="B3" s="880" t="s">
        <v>2131</v>
      </c>
      <c r="C3" s="4">
        <v>2000</v>
      </c>
      <c r="D3" s="4">
        <v>2001</v>
      </c>
      <c r="E3" s="4">
        <v>2002</v>
      </c>
      <c r="F3" s="4">
        <v>2003</v>
      </c>
      <c r="G3" s="4">
        <v>2004</v>
      </c>
      <c r="H3" s="4">
        <v>2005</v>
      </c>
      <c r="I3" s="4">
        <v>2006</v>
      </c>
      <c r="J3" s="4">
        <v>2007</v>
      </c>
      <c r="K3" s="4">
        <v>2008</v>
      </c>
      <c r="L3" s="4">
        <v>2009</v>
      </c>
      <c r="M3" s="4">
        <v>2010</v>
      </c>
      <c r="N3" s="4">
        <v>2011</v>
      </c>
      <c r="O3" s="4">
        <v>2012</v>
      </c>
      <c r="P3" s="4">
        <v>2013</v>
      </c>
      <c r="Q3" s="4">
        <v>2014</v>
      </c>
      <c r="R3" s="4">
        <v>2015</v>
      </c>
    </row>
    <row r="4" spans="1:20" ht="19" customHeight="1">
      <c r="A4" s="284" t="s">
        <v>15</v>
      </c>
      <c r="B4" s="986" t="s">
        <v>2132</v>
      </c>
      <c r="C4" s="933">
        <v>6163.1493823799992</v>
      </c>
      <c r="D4" s="933">
        <v>15309.021591429999</v>
      </c>
      <c r="E4" s="933">
        <v>32866.640879530001</v>
      </c>
      <c r="F4" s="933">
        <v>58626.994583320004</v>
      </c>
      <c r="G4" s="933">
        <v>91405.623930129994</v>
      </c>
      <c r="H4" s="933">
        <v>152098.43529291998</v>
      </c>
      <c r="I4" s="933">
        <v>153592.87047498999</v>
      </c>
      <c r="J4" s="933">
        <v>246574.07570848</v>
      </c>
      <c r="K4" s="933">
        <v>400013.74259063002</v>
      </c>
      <c r="L4" s="933">
        <v>702135.59958765004</v>
      </c>
      <c r="M4" s="933">
        <v>802359.67044754</v>
      </c>
      <c r="N4" s="933">
        <v>989393.39557237993</v>
      </c>
      <c r="O4" s="933">
        <v>1006829.6663763303</v>
      </c>
      <c r="P4" s="933">
        <v>1160258.4437034</v>
      </c>
      <c r="Q4" s="933">
        <v>1237690.2124401601</v>
      </c>
      <c r="R4" s="933">
        <v>1631306.3171923601</v>
      </c>
      <c r="T4" s="994"/>
    </row>
    <row r="5" spans="1:20" ht="19" customHeight="1">
      <c r="A5" s="284" t="s">
        <v>14</v>
      </c>
      <c r="B5" s="986" t="s">
        <v>2133</v>
      </c>
      <c r="C5" s="933">
        <v>857.3</v>
      </c>
      <c r="D5" s="933">
        <v>6127.0258754799997</v>
      </c>
      <c r="E5" s="933">
        <v>8772.6415624700003</v>
      </c>
      <c r="F5" s="933">
        <v>10138.4272114</v>
      </c>
      <c r="G5" s="933">
        <v>11516.442866972</v>
      </c>
      <c r="H5" s="933">
        <v>13977.699755589998</v>
      </c>
      <c r="I5" s="933">
        <v>16131.437157260001</v>
      </c>
      <c r="J5" s="933">
        <v>19140.143286229999</v>
      </c>
      <c r="K5" s="933">
        <v>20826.852557120001</v>
      </c>
      <c r="L5" s="933">
        <v>20751.281566729998</v>
      </c>
      <c r="M5" s="1001">
        <v>23292.70337214</v>
      </c>
      <c r="N5" s="1001">
        <v>16015.01722704</v>
      </c>
      <c r="O5" s="1001">
        <v>15256.642281639999</v>
      </c>
      <c r="P5" s="1001">
        <v>12899.96055663</v>
      </c>
      <c r="Q5" s="1001">
        <v>11801.322559350001</v>
      </c>
      <c r="R5" s="1001">
        <v>13996.36873195</v>
      </c>
      <c r="T5" s="92" t="s">
        <v>13</v>
      </c>
    </row>
    <row r="6" spans="1:20" ht="19" customHeight="1">
      <c r="A6" s="284" t="s">
        <v>268</v>
      </c>
      <c r="B6" s="986" t="s">
        <v>2134</v>
      </c>
      <c r="C6" s="933" t="s">
        <v>8</v>
      </c>
      <c r="D6" s="933">
        <v>60066</v>
      </c>
      <c r="E6" s="933">
        <v>59017</v>
      </c>
      <c r="F6" s="933">
        <v>67728</v>
      </c>
      <c r="G6" s="933">
        <v>111925</v>
      </c>
      <c r="H6" s="933">
        <v>129222</v>
      </c>
      <c r="I6" s="933">
        <v>204072</v>
      </c>
      <c r="J6" s="933">
        <v>283557</v>
      </c>
      <c r="K6" s="933">
        <v>378097</v>
      </c>
      <c r="L6" s="933">
        <v>471257</v>
      </c>
      <c r="M6" s="1001">
        <v>611533</v>
      </c>
      <c r="N6" s="1001">
        <v>797237</v>
      </c>
      <c r="O6" s="1001">
        <v>849236</v>
      </c>
      <c r="P6" s="1001">
        <v>995496</v>
      </c>
      <c r="Q6" s="1001">
        <v>1136192</v>
      </c>
      <c r="R6" s="933" t="s">
        <v>8</v>
      </c>
      <c r="S6" s="132"/>
    </row>
    <row r="7" spans="1:20" ht="19" customHeight="1">
      <c r="A7" s="284" t="s">
        <v>12</v>
      </c>
      <c r="B7" s="986" t="s">
        <v>2135</v>
      </c>
      <c r="C7" s="933" t="s">
        <v>8</v>
      </c>
      <c r="D7" s="933" t="s">
        <v>8</v>
      </c>
      <c r="E7" s="933" t="s">
        <v>8</v>
      </c>
      <c r="F7" s="933" t="s">
        <v>8</v>
      </c>
      <c r="G7" s="933" t="s">
        <v>8</v>
      </c>
      <c r="H7" s="933" t="s">
        <v>8</v>
      </c>
      <c r="I7" s="933" t="s">
        <v>8</v>
      </c>
      <c r="J7" s="933" t="s">
        <v>8</v>
      </c>
      <c r="K7" s="933" t="s">
        <v>8</v>
      </c>
      <c r="L7" s="933" t="s">
        <v>8</v>
      </c>
      <c r="M7" s="933" t="s">
        <v>8</v>
      </c>
      <c r="N7" s="933" t="s">
        <v>8</v>
      </c>
      <c r="O7" s="933" t="s">
        <v>8</v>
      </c>
      <c r="P7" s="933" t="s">
        <v>8</v>
      </c>
      <c r="Q7" s="933" t="s">
        <v>8</v>
      </c>
      <c r="R7" s="933" t="s">
        <v>8</v>
      </c>
      <c r="S7" s="132"/>
    </row>
    <row r="8" spans="1:20" ht="19" customHeight="1">
      <c r="A8" s="284" t="s">
        <v>11</v>
      </c>
      <c r="B8" s="986" t="s">
        <v>2136</v>
      </c>
      <c r="C8" s="933" t="s">
        <v>8</v>
      </c>
      <c r="D8" s="933" t="s">
        <v>8</v>
      </c>
      <c r="E8" s="933" t="s">
        <v>8</v>
      </c>
      <c r="F8" s="933" t="s">
        <v>8</v>
      </c>
      <c r="G8" s="933" t="s">
        <v>8</v>
      </c>
      <c r="H8" s="933" t="s">
        <v>8</v>
      </c>
      <c r="I8" s="933" t="s">
        <v>8</v>
      </c>
      <c r="J8" s="933" t="s">
        <v>8</v>
      </c>
      <c r="K8" s="933" t="s">
        <v>8</v>
      </c>
      <c r="L8" s="933" t="s">
        <v>8</v>
      </c>
      <c r="M8" s="933" t="s">
        <v>8</v>
      </c>
      <c r="N8" s="933" t="s">
        <v>8</v>
      </c>
      <c r="O8" s="933" t="s">
        <v>8</v>
      </c>
      <c r="P8" s="933" t="s">
        <v>8</v>
      </c>
      <c r="Q8" s="933" t="s">
        <v>8</v>
      </c>
      <c r="R8" s="933" t="s">
        <v>8</v>
      </c>
      <c r="S8" s="132"/>
    </row>
    <row r="9" spans="1:20" ht="19" customHeight="1">
      <c r="A9" s="284" t="s">
        <v>10</v>
      </c>
      <c r="B9" s="986" t="s">
        <v>2137</v>
      </c>
      <c r="C9" s="933">
        <v>6230.4369999999999</v>
      </c>
      <c r="D9" s="933">
        <v>8164.7090000000007</v>
      </c>
      <c r="E9" s="933">
        <v>10681.462941000002</v>
      </c>
      <c r="F9" s="933">
        <v>13742.853185769998</v>
      </c>
      <c r="G9" s="933">
        <v>17967.473553</v>
      </c>
      <c r="H9" s="933">
        <v>20610.61139957</v>
      </c>
      <c r="I9" s="933">
        <v>21522.266571549997</v>
      </c>
      <c r="J9" s="933">
        <v>27057.653525610003</v>
      </c>
      <c r="K9" s="933">
        <v>36047.37758719</v>
      </c>
      <c r="L9" s="933">
        <v>50393.017555140003</v>
      </c>
      <c r="M9" s="1001">
        <v>57417.424881710002</v>
      </c>
      <c r="N9" s="1001">
        <v>73219.791009360008</v>
      </c>
      <c r="O9" s="1001">
        <v>113198.71826647021</v>
      </c>
      <c r="P9" s="1001">
        <v>156899.37270685</v>
      </c>
      <c r="Q9" s="1001">
        <v>212252.37716631999</v>
      </c>
      <c r="R9" s="933">
        <v>205983.69648113</v>
      </c>
      <c r="S9" s="132"/>
    </row>
    <row r="10" spans="1:20" ht="19" customHeight="1">
      <c r="A10" s="284" t="s">
        <v>9</v>
      </c>
      <c r="B10" s="986" t="s">
        <v>2138</v>
      </c>
      <c r="C10" s="933" t="s">
        <v>8</v>
      </c>
      <c r="D10" s="933" t="s">
        <v>8</v>
      </c>
      <c r="E10" s="933" t="s">
        <v>8</v>
      </c>
      <c r="F10" s="933">
        <v>18962.05700054437</v>
      </c>
      <c r="G10" s="933">
        <v>22434.711002494729</v>
      </c>
      <c r="H10" s="933">
        <v>23513.952791194766</v>
      </c>
      <c r="I10" s="933">
        <v>25321.868730986764</v>
      </c>
      <c r="J10" s="933">
        <v>28079.062895208815</v>
      </c>
      <c r="K10" s="933">
        <v>30640.286402168716</v>
      </c>
      <c r="L10" s="933">
        <v>35931.503845110004</v>
      </c>
      <c r="M10" s="933">
        <v>44935.527259780167</v>
      </c>
      <c r="N10" s="933">
        <v>48280.871327637411</v>
      </c>
      <c r="O10" s="933">
        <v>52622.930014159996</v>
      </c>
      <c r="P10" s="933">
        <v>62350.012215056217</v>
      </c>
      <c r="Q10" s="933">
        <v>67933.588631679988</v>
      </c>
      <c r="R10" s="933">
        <v>73569.047286450019</v>
      </c>
      <c r="S10" s="132"/>
    </row>
    <row r="11" spans="1:20" ht="19" customHeight="1">
      <c r="A11" s="284" t="s">
        <v>7</v>
      </c>
      <c r="B11" s="986" t="s">
        <v>2139</v>
      </c>
      <c r="C11" s="933" t="s">
        <v>8</v>
      </c>
      <c r="D11" s="933" t="s">
        <v>8</v>
      </c>
      <c r="E11" s="933" t="s">
        <v>8</v>
      </c>
      <c r="F11" s="933" t="s">
        <v>8</v>
      </c>
      <c r="G11" s="933" t="s">
        <v>8</v>
      </c>
      <c r="H11" s="933" t="s">
        <v>8</v>
      </c>
      <c r="I11" s="933" t="s">
        <v>8</v>
      </c>
      <c r="J11" s="933">
        <v>17821.934405</v>
      </c>
      <c r="K11" s="933">
        <v>19220.421843</v>
      </c>
      <c r="L11" s="933">
        <v>24463.943136999998</v>
      </c>
      <c r="M11" s="1001">
        <v>31618.253182</v>
      </c>
      <c r="N11" s="1001">
        <v>34311.097396999998</v>
      </c>
      <c r="O11" s="1001">
        <v>41085.978164</v>
      </c>
      <c r="P11" s="1001">
        <v>47537.835336999997</v>
      </c>
      <c r="Q11" s="1001">
        <v>57283.249492999996</v>
      </c>
      <c r="R11" s="933">
        <v>73908</v>
      </c>
      <c r="S11" s="132"/>
    </row>
    <row r="12" spans="1:20" ht="19" customHeight="1">
      <c r="A12" s="284" t="s">
        <v>6</v>
      </c>
      <c r="B12" s="986" t="s">
        <v>2140</v>
      </c>
      <c r="C12" s="933" t="s">
        <v>8</v>
      </c>
      <c r="D12" s="933" t="s">
        <v>8</v>
      </c>
      <c r="E12" s="933">
        <v>981</v>
      </c>
      <c r="F12" s="933">
        <v>1173</v>
      </c>
      <c r="G12" s="933">
        <v>1239</v>
      </c>
      <c r="H12" s="933">
        <v>1373</v>
      </c>
      <c r="I12" s="933">
        <v>1532</v>
      </c>
      <c r="J12" s="933">
        <v>2275</v>
      </c>
      <c r="K12" s="933">
        <v>2351</v>
      </c>
      <c r="L12" s="933">
        <v>2556</v>
      </c>
      <c r="M12" s="1001">
        <v>3242</v>
      </c>
      <c r="N12" s="1001">
        <v>5508</v>
      </c>
      <c r="O12" s="1001">
        <v>4983</v>
      </c>
      <c r="P12" s="1001">
        <v>4942</v>
      </c>
      <c r="Q12" s="1001">
        <v>6707</v>
      </c>
      <c r="R12" s="933">
        <v>6372</v>
      </c>
      <c r="S12" s="132"/>
    </row>
    <row r="13" spans="1:20" ht="19" customHeight="1">
      <c r="A13" s="284" t="s">
        <v>5</v>
      </c>
      <c r="B13" s="986" t="s">
        <v>2141</v>
      </c>
      <c r="C13" s="933" t="s">
        <v>8</v>
      </c>
      <c r="D13" s="933" t="s">
        <v>8</v>
      </c>
      <c r="E13" s="933" t="s">
        <v>8</v>
      </c>
      <c r="F13" s="933" t="s">
        <v>8</v>
      </c>
      <c r="G13" s="933" t="s">
        <v>8</v>
      </c>
      <c r="H13" s="933" t="s">
        <v>8</v>
      </c>
      <c r="I13" s="933" t="s">
        <v>8</v>
      </c>
      <c r="J13" s="933" t="s">
        <v>8</v>
      </c>
      <c r="K13" s="933" t="s">
        <v>8</v>
      </c>
      <c r="L13" s="933" t="s">
        <v>8</v>
      </c>
      <c r="M13" s="933" t="s">
        <v>8</v>
      </c>
      <c r="N13" s="933" t="s">
        <v>8</v>
      </c>
      <c r="O13" s="933" t="s">
        <v>8</v>
      </c>
      <c r="P13" s="933" t="s">
        <v>8</v>
      </c>
      <c r="Q13" s="933" t="s">
        <v>8</v>
      </c>
      <c r="R13" s="933" t="s">
        <v>8</v>
      </c>
      <c r="S13" s="132"/>
    </row>
    <row r="14" spans="1:20" ht="19" customHeight="1">
      <c r="A14" s="284" t="s">
        <v>4</v>
      </c>
      <c r="B14" s="986" t="s">
        <v>2142</v>
      </c>
      <c r="C14" s="933">
        <v>43567.82</v>
      </c>
      <c r="D14" s="933">
        <v>49219.68</v>
      </c>
      <c r="E14" s="933">
        <v>56268.55</v>
      </c>
      <c r="F14" s="933">
        <v>62076.39</v>
      </c>
      <c r="G14" s="933">
        <v>71202.039999999994</v>
      </c>
      <c r="H14" s="933">
        <v>79998.73</v>
      </c>
      <c r="I14" s="933">
        <v>96070.51</v>
      </c>
      <c r="J14" s="933">
        <v>110129.74</v>
      </c>
      <c r="K14" s="933">
        <v>120513.19</v>
      </c>
      <c r="L14" s="933">
        <v>126880.68</v>
      </c>
      <c r="M14" s="1001">
        <v>135998.64000000001</v>
      </c>
      <c r="N14" s="1001">
        <v>158666.12</v>
      </c>
      <c r="O14" s="933">
        <v>176849.9</v>
      </c>
      <c r="P14" s="933">
        <v>193902.19</v>
      </c>
      <c r="Q14" s="933">
        <v>209635.75</v>
      </c>
      <c r="R14" s="933">
        <v>225901</v>
      </c>
      <c r="S14" s="132"/>
    </row>
    <row r="15" spans="1:20" ht="19" customHeight="1">
      <c r="A15" s="284" t="s">
        <v>3</v>
      </c>
      <c r="B15" s="986" t="s">
        <v>2143</v>
      </c>
      <c r="C15" s="933">
        <v>337.93099999999998</v>
      </c>
      <c r="D15" s="933">
        <v>324.584</v>
      </c>
      <c r="E15" s="933">
        <v>355.37204052999999</v>
      </c>
      <c r="F15" s="933">
        <v>433.23733585000002</v>
      </c>
      <c r="G15" s="933">
        <v>482.38530400000002</v>
      </c>
      <c r="H15" s="933">
        <v>496.51811413000001</v>
      </c>
      <c r="I15" s="933">
        <v>566.53067728999997</v>
      </c>
      <c r="J15" s="933">
        <v>758.50269121999997</v>
      </c>
      <c r="K15" s="933">
        <v>943.53915181000002</v>
      </c>
      <c r="L15" s="933">
        <v>1305.0523605200001</v>
      </c>
      <c r="M15" s="933">
        <v>1171.3189896599999</v>
      </c>
      <c r="N15" s="933">
        <v>1781.20251009</v>
      </c>
      <c r="O15" s="933">
        <v>1793.8107580400001</v>
      </c>
      <c r="P15" s="933">
        <v>1900.76610059</v>
      </c>
      <c r="Q15" s="933">
        <v>1727</v>
      </c>
      <c r="R15" s="933" t="s">
        <v>8</v>
      </c>
      <c r="S15" s="132"/>
    </row>
    <row r="16" spans="1:20" ht="19" customHeight="1">
      <c r="A16" s="284" t="s">
        <v>79</v>
      </c>
      <c r="B16" s="986" t="s">
        <v>2144</v>
      </c>
      <c r="C16" s="933">
        <v>556430.89999999991</v>
      </c>
      <c r="D16" s="933">
        <v>567425.31479801994</v>
      </c>
      <c r="E16" s="933">
        <v>698269.89268261997</v>
      </c>
      <c r="F16" s="933">
        <v>825791.84420532</v>
      </c>
      <c r="G16" s="933">
        <v>999985.66642609995</v>
      </c>
      <c r="H16" s="933">
        <v>1284685.4146561299</v>
      </c>
      <c r="I16" s="933">
        <v>1504124.4640374901</v>
      </c>
      <c r="J16" s="933">
        <v>1879047.6414924799</v>
      </c>
      <c r="K16" s="933">
        <v>2276437.0874841996</v>
      </c>
      <c r="L16" s="933">
        <v>3009062.3049731301</v>
      </c>
      <c r="M16" s="1001">
        <v>3497849.7638668697</v>
      </c>
      <c r="N16" s="1001">
        <v>4111917.0600184598</v>
      </c>
      <c r="O16" s="1001">
        <v>4525589.692729</v>
      </c>
      <c r="P16" s="1001">
        <v>5027743.5096008498</v>
      </c>
      <c r="Q16" s="1001">
        <v>5909442.73530233</v>
      </c>
      <c r="R16" s="933">
        <v>6833088.2000000002</v>
      </c>
      <c r="S16" s="132"/>
    </row>
    <row r="17" spans="1:19" ht="19" customHeight="1">
      <c r="A17" s="284" t="s">
        <v>2</v>
      </c>
      <c r="B17" s="986" t="s">
        <v>2145</v>
      </c>
      <c r="C17" s="933" t="s">
        <v>8</v>
      </c>
      <c r="D17" s="933" t="s">
        <v>8</v>
      </c>
      <c r="E17" s="933" t="s">
        <v>8</v>
      </c>
      <c r="F17" s="933" t="s">
        <v>8</v>
      </c>
      <c r="G17" s="933" t="s">
        <v>8</v>
      </c>
      <c r="H17" s="933" t="s">
        <v>8</v>
      </c>
      <c r="I17" s="933" t="s">
        <v>8</v>
      </c>
      <c r="J17" s="933" t="s">
        <v>8</v>
      </c>
      <c r="K17" s="933" t="s">
        <v>8</v>
      </c>
      <c r="L17" s="933" t="s">
        <v>8</v>
      </c>
      <c r="M17" s="933" t="s">
        <v>8</v>
      </c>
      <c r="N17" s="933" t="s">
        <v>8</v>
      </c>
      <c r="O17" s="933" t="s">
        <v>8</v>
      </c>
      <c r="P17" s="933" t="s">
        <v>8</v>
      </c>
      <c r="Q17" s="933" t="s">
        <v>8</v>
      </c>
      <c r="R17" s="933" t="s">
        <v>8</v>
      </c>
      <c r="S17" s="132"/>
    </row>
    <row r="18" spans="1:19" ht="19" customHeight="1">
      <c r="A18" s="284" t="s">
        <v>1</v>
      </c>
      <c r="B18" s="986" t="s">
        <v>2146</v>
      </c>
      <c r="C18" s="933" t="s">
        <v>8</v>
      </c>
      <c r="D18" s="933" t="s">
        <v>8</v>
      </c>
      <c r="E18" s="933" t="s">
        <v>8</v>
      </c>
      <c r="F18" s="933" t="s">
        <v>8</v>
      </c>
      <c r="G18" s="933" t="s">
        <v>8</v>
      </c>
      <c r="H18" s="933" t="s">
        <v>8</v>
      </c>
      <c r="I18" s="933" t="s">
        <v>8</v>
      </c>
      <c r="J18" s="933" t="s">
        <v>8</v>
      </c>
      <c r="K18" s="933" t="s">
        <v>8</v>
      </c>
      <c r="L18" s="933">
        <v>125.26857469999999</v>
      </c>
      <c r="M18" s="933">
        <v>256.17128499</v>
      </c>
      <c r="N18" s="1001">
        <v>185.95160331</v>
      </c>
      <c r="O18" s="1001">
        <v>272.68163147999996</v>
      </c>
      <c r="P18" s="1001">
        <v>271.59350140000004</v>
      </c>
      <c r="Q18" s="1001">
        <v>464</v>
      </c>
      <c r="R18" s="933">
        <v>2429</v>
      </c>
      <c r="S18" s="132"/>
    </row>
    <row r="19" spans="1:19" ht="15" customHeight="1">
      <c r="A19" s="920" t="s">
        <v>2111</v>
      </c>
    </row>
  </sheetData>
  <mergeCells count="1">
    <mergeCell ref="C2:R2"/>
  </mergeCells>
  <hyperlinks>
    <hyperlink ref="T5" location="'Content Page'!A1" display="Back to Content Page"/>
  </hyperlinks>
  <pageMargins left="0.7" right="0.7" top="0.75" bottom="0.75" header="0.3" footer="0.3"/>
  <pageSetup orientation="portrait" r:id="rId1"/>
</worksheet>
</file>

<file path=xl/worksheets/sheet2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0"/>
  <sheetViews>
    <sheetView zoomScale="82" zoomScaleNormal="82" workbookViewId="0">
      <selection activeCell="A9" sqref="A9"/>
    </sheetView>
  </sheetViews>
  <sheetFormatPr defaultColWidth="9.1796875" defaultRowHeight="15" customHeight="1"/>
  <cols>
    <col min="1" max="1" width="33.54296875" style="289" customWidth="1"/>
    <col min="2" max="2" width="20.54296875" style="289" customWidth="1"/>
    <col min="3" max="9" width="11.7265625" style="1009" customWidth="1"/>
    <col min="10" max="10" width="12.7265625" style="1009" bestFit="1" customWidth="1"/>
    <col min="11" max="18" width="11.7265625" style="1009" customWidth="1"/>
    <col min="19" max="16384" width="9.1796875" style="289"/>
  </cols>
  <sheetData>
    <row r="1" spans="1:20" s="136" customFormat="1" ht="15" customHeight="1">
      <c r="A1" s="140" t="s">
        <v>2165</v>
      </c>
      <c r="C1" s="1005"/>
      <c r="D1" s="1005"/>
      <c r="E1" s="1005"/>
      <c r="F1" s="1005"/>
      <c r="G1" s="1005"/>
      <c r="H1" s="1005"/>
      <c r="I1" s="1005"/>
      <c r="J1" s="1005"/>
      <c r="K1" s="1005"/>
      <c r="L1" s="1005"/>
      <c r="M1" s="1005"/>
      <c r="N1" s="1005"/>
      <c r="O1" s="1005"/>
      <c r="P1" s="1005"/>
      <c r="Q1" s="1005"/>
      <c r="R1" s="1005"/>
    </row>
    <row r="2" spans="1:20" ht="16.5" customHeight="1">
      <c r="A2" s="879"/>
      <c r="B2" s="880"/>
      <c r="C2" s="1085" t="s">
        <v>2159</v>
      </c>
      <c r="D2" s="1085"/>
      <c r="E2" s="1085"/>
      <c r="F2" s="1085"/>
      <c r="G2" s="1085"/>
      <c r="H2" s="1085"/>
      <c r="I2" s="1085"/>
      <c r="J2" s="1085"/>
      <c r="K2" s="1085"/>
      <c r="L2" s="1085"/>
      <c r="M2" s="1085"/>
      <c r="N2" s="1085"/>
      <c r="O2" s="1085"/>
      <c r="P2" s="1085"/>
      <c r="Q2" s="1085"/>
      <c r="R2" s="1085"/>
    </row>
    <row r="3" spans="1:20" s="295" customFormat="1" ht="18" customHeight="1">
      <c r="A3" s="879" t="s">
        <v>16</v>
      </c>
      <c r="B3" s="880" t="s">
        <v>2131</v>
      </c>
      <c r="C3" s="1006">
        <v>2000</v>
      </c>
      <c r="D3" s="1006">
        <v>2001</v>
      </c>
      <c r="E3" s="1006">
        <v>2002</v>
      </c>
      <c r="F3" s="1006">
        <v>2003</v>
      </c>
      <c r="G3" s="1006">
        <v>2004</v>
      </c>
      <c r="H3" s="1006">
        <v>2005</v>
      </c>
      <c r="I3" s="1006">
        <v>2006</v>
      </c>
      <c r="J3" s="1006">
        <v>2007</v>
      </c>
      <c r="K3" s="1006">
        <v>2008</v>
      </c>
      <c r="L3" s="1006">
        <v>2009</v>
      </c>
      <c r="M3" s="1006">
        <v>2010</v>
      </c>
      <c r="N3" s="1006">
        <v>2011</v>
      </c>
      <c r="O3" s="1006">
        <v>2012</v>
      </c>
      <c r="P3" s="1006">
        <v>2013</v>
      </c>
      <c r="Q3" s="1006">
        <v>2014</v>
      </c>
      <c r="R3" s="1006">
        <v>2015</v>
      </c>
    </row>
    <row r="4" spans="1:20" ht="18" customHeight="1">
      <c r="A4" s="284" t="s">
        <v>15</v>
      </c>
      <c r="B4" s="986" t="s">
        <v>2132</v>
      </c>
      <c r="C4" s="933">
        <v>-15724.682750699998</v>
      </c>
      <c r="D4" s="933">
        <v>-9475.7487663500015</v>
      </c>
      <c r="E4" s="933">
        <v>2227.2407070000008</v>
      </c>
      <c r="F4" s="933">
        <v>5431.3492132910105</v>
      </c>
      <c r="G4" s="933">
        <v>-24331.2307812699</v>
      </c>
      <c r="H4" s="933">
        <v>-88833.533577549955</v>
      </c>
      <c r="I4" s="933">
        <v>-458557.54370534007</v>
      </c>
      <c r="J4" s="933">
        <v>-425967.18140645011</v>
      </c>
      <c r="K4" s="933">
        <v>-264557.41244310996</v>
      </c>
      <c r="L4" s="933">
        <v>395111.55648306897</v>
      </c>
      <c r="M4" s="933">
        <v>95543.603708349634</v>
      </c>
      <c r="N4" s="933">
        <v>-453935.34149818006</v>
      </c>
      <c r="O4" s="933">
        <v>-942737.04826672934</v>
      </c>
      <c r="P4" s="933">
        <v>-666018.14657862019</v>
      </c>
      <c r="Q4" s="933">
        <v>69166.466659700265</v>
      </c>
      <c r="R4" s="933">
        <v>351751.10681240028</v>
      </c>
      <c r="T4" s="994"/>
    </row>
    <row r="5" spans="1:20" ht="18" customHeight="1">
      <c r="A5" s="284" t="s">
        <v>14</v>
      </c>
      <c r="B5" s="986" t="s">
        <v>2133</v>
      </c>
      <c r="C5" s="933" t="s">
        <v>8</v>
      </c>
      <c r="D5" s="933">
        <v>-28388.319505000003</v>
      </c>
      <c r="E5" s="933">
        <v>-17016.007545</v>
      </c>
      <c r="F5" s="933">
        <v>-10338.052809000001</v>
      </c>
      <c r="G5" s="933">
        <v>-9509.6870729999991</v>
      </c>
      <c r="H5" s="933">
        <v>-13160.751629</v>
      </c>
      <c r="I5" s="933">
        <v>-21224.008837999998</v>
      </c>
      <c r="J5" s="933">
        <v>-27832.619108000003</v>
      </c>
      <c r="K5" s="933">
        <v>-29729.529985999998</v>
      </c>
      <c r="L5" s="933">
        <v>-22403.609179999999</v>
      </c>
      <c r="M5" s="933">
        <v>-14580.289408000001</v>
      </c>
      <c r="N5" s="933">
        <v>-23295.647278999997</v>
      </c>
      <c r="O5" s="933">
        <v>-21070.671804130001</v>
      </c>
      <c r="P5" s="933">
        <v>-26887.172268460003</v>
      </c>
      <c r="Q5" s="933">
        <v>-37162.028973020009</v>
      </c>
      <c r="R5" s="933">
        <v>-35552.00037200001</v>
      </c>
      <c r="T5" s="92" t="s">
        <v>13</v>
      </c>
    </row>
    <row r="6" spans="1:20" ht="18" customHeight="1">
      <c r="A6" s="284" t="s">
        <v>268</v>
      </c>
      <c r="B6" s="986" t="s">
        <v>2134</v>
      </c>
      <c r="C6" s="933" t="s">
        <v>8</v>
      </c>
      <c r="D6" s="933" t="s">
        <v>8</v>
      </c>
      <c r="E6" s="933" t="s">
        <v>8</v>
      </c>
      <c r="F6" s="933" t="s">
        <v>8</v>
      </c>
      <c r="G6" s="933">
        <v>-9249.7209999999995</v>
      </c>
      <c r="H6" s="933">
        <v>35055.189856999998</v>
      </c>
      <c r="I6" s="933">
        <v>62466.704688819998</v>
      </c>
      <c r="J6" s="933">
        <v>84266.359885729995</v>
      </c>
      <c r="K6" s="933">
        <v>118197.22182228501</v>
      </c>
      <c r="L6" s="933">
        <v>-26994.0790927663</v>
      </c>
      <c r="M6" s="933">
        <v>-698195.66728735995</v>
      </c>
      <c r="N6" s="933">
        <v>-486052.359494209</v>
      </c>
      <c r="O6" s="933">
        <v>-882952.10595194204</v>
      </c>
      <c r="P6" s="933" t="s">
        <v>8</v>
      </c>
      <c r="Q6" s="933" t="s">
        <v>8</v>
      </c>
      <c r="R6" s="933" t="s">
        <v>8</v>
      </c>
    </row>
    <row r="7" spans="1:20" ht="18" customHeight="1">
      <c r="A7" s="284" t="s">
        <v>12</v>
      </c>
      <c r="B7" s="986" t="s">
        <v>2135</v>
      </c>
      <c r="C7" s="933" t="s">
        <v>8</v>
      </c>
      <c r="D7" s="933" t="s">
        <v>8</v>
      </c>
      <c r="E7" s="933" t="s">
        <v>8</v>
      </c>
      <c r="F7" s="933" t="s">
        <v>8</v>
      </c>
      <c r="G7" s="933">
        <v>-712.07849999999996</v>
      </c>
      <c r="H7" s="933">
        <v>-910.08100000000002</v>
      </c>
      <c r="I7" s="933">
        <v>-1498.7584999999999</v>
      </c>
      <c r="J7" s="933">
        <v>-3324.3159999999998</v>
      </c>
      <c r="K7" s="933">
        <v>-3972.703</v>
      </c>
      <c r="L7" s="933">
        <v>-3996.0025000000001</v>
      </c>
      <c r="M7" s="933">
        <v>-3197.6284999999998</v>
      </c>
      <c r="N7" s="933">
        <v>-2030</v>
      </c>
      <c r="O7" s="933">
        <v>-2729</v>
      </c>
      <c r="P7" s="933">
        <v>-4070</v>
      </c>
      <c r="Q7" s="933">
        <v>-4655</v>
      </c>
      <c r="R7" s="933">
        <v>-4791</v>
      </c>
    </row>
    <row r="8" spans="1:20" ht="18" customHeight="1">
      <c r="A8" s="284" t="s">
        <v>11</v>
      </c>
      <c r="B8" s="986" t="s">
        <v>2136</v>
      </c>
      <c r="C8" s="933" t="s">
        <v>8</v>
      </c>
      <c r="D8" s="933" t="s">
        <v>8</v>
      </c>
      <c r="E8" s="933" t="s">
        <v>8</v>
      </c>
      <c r="F8" s="933" t="s">
        <v>8</v>
      </c>
      <c r="G8" s="933">
        <v>405.76713699999999</v>
      </c>
      <c r="H8" s="933">
        <v>294.12696623780499</v>
      </c>
      <c r="I8" s="933">
        <v>-57.581642054363897</v>
      </c>
      <c r="J8" s="933">
        <v>-31.128032574702001</v>
      </c>
      <c r="K8" s="933">
        <v>-293.68698376919099</v>
      </c>
      <c r="L8" s="933">
        <v>19.7637077466111</v>
      </c>
      <c r="M8" s="933">
        <v>-228.82069803403499</v>
      </c>
      <c r="N8" s="933">
        <v>141.29442557145802</v>
      </c>
      <c r="O8" s="933">
        <v>411.54016791331202</v>
      </c>
      <c r="P8" s="933">
        <v>1108.7</v>
      </c>
      <c r="Q8" s="933">
        <v>1232.0999999999999</v>
      </c>
      <c r="R8" s="933">
        <v>1695</v>
      </c>
    </row>
    <row r="9" spans="1:20" ht="18" customHeight="1">
      <c r="A9" s="284" t="s">
        <v>10</v>
      </c>
      <c r="B9" s="986" t="s">
        <v>2137</v>
      </c>
      <c r="C9" s="1007">
        <v>117.3</v>
      </c>
      <c r="D9" s="1007">
        <v>5829</v>
      </c>
      <c r="E9" s="1007">
        <v>15846.905807000003</v>
      </c>
      <c r="F9" s="1007">
        <v>20556.431542827413</v>
      </c>
      <c r="G9" s="1007">
        <v>27299.6784867184</v>
      </c>
      <c r="H9" s="1007">
        <v>26409.457139188511</v>
      </c>
      <c r="I9" s="1007">
        <v>20339.363282214901</v>
      </c>
      <c r="J9" s="1007">
        <v>21111.434366417074</v>
      </c>
      <c r="K9" s="1007">
        <v>87303.537729476826</v>
      </c>
      <c r="L9" s="1007">
        <v>110998.3446838219</v>
      </c>
      <c r="M9" s="1007">
        <v>95491.312449739926</v>
      </c>
      <c r="N9" s="1007">
        <v>141192.9110407324</v>
      </c>
      <c r="O9" s="1007">
        <v>141675.15326389222</v>
      </c>
      <c r="P9" s="1007">
        <v>184117.0306095616</v>
      </c>
      <c r="Q9" s="1007">
        <v>152142.67549961989</v>
      </c>
      <c r="R9" s="1007">
        <v>201457.16175073295</v>
      </c>
    </row>
    <row r="10" spans="1:20" ht="18" customHeight="1">
      <c r="A10" s="284" t="s">
        <v>9</v>
      </c>
      <c r="B10" s="986" t="s">
        <v>2138</v>
      </c>
      <c r="C10" s="933" t="s">
        <v>8</v>
      </c>
      <c r="D10" s="933" t="s">
        <v>8</v>
      </c>
      <c r="E10" s="933" t="s">
        <v>8</v>
      </c>
      <c r="F10" s="933">
        <v>30952.135242199998</v>
      </c>
      <c r="G10" s="933">
        <v>42692.5342206313</v>
      </c>
      <c r="H10" s="933">
        <v>45102.453565271186</v>
      </c>
      <c r="I10" s="933">
        <v>45968.675073197199</v>
      </c>
      <c r="J10" s="933">
        <v>45515.637520634911</v>
      </c>
      <c r="K10" s="933">
        <v>46958.034363813276</v>
      </c>
      <c r="L10" s="933">
        <v>49843.329088440369</v>
      </c>
      <c r="M10" s="933">
        <v>29842.888080704441</v>
      </c>
      <c r="N10" s="933">
        <v>30173.425683765061</v>
      </c>
      <c r="O10" s="933">
        <v>26748.267328989139</v>
      </c>
      <c r="P10" s="933">
        <v>34759.046630821162</v>
      </c>
      <c r="Q10" s="933">
        <v>44771.483064227883</v>
      </c>
      <c r="R10" s="933">
        <v>41980.48434305824</v>
      </c>
    </row>
    <row r="11" spans="1:20" ht="18" customHeight="1">
      <c r="A11" s="284" t="s">
        <v>7</v>
      </c>
      <c r="B11" s="986" t="s">
        <v>2139</v>
      </c>
      <c r="C11" s="933">
        <v>-5172.6139999999996</v>
      </c>
      <c r="D11" s="933">
        <v>-4246.3603909190069</v>
      </c>
      <c r="E11" s="933">
        <v>-3633.10743798772</v>
      </c>
      <c r="F11" s="933">
        <v>-3541.4643405455695</v>
      </c>
      <c r="G11" s="933">
        <v>-6684.3456600693098</v>
      </c>
      <c r="H11" s="933">
        <v>-7420.0618284978773</v>
      </c>
      <c r="I11" s="933">
        <v>-11613.005071930002</v>
      </c>
      <c r="J11" s="933">
        <v>-8375.894105727255</v>
      </c>
      <c r="K11" s="933">
        <v>-11669.337799981047</v>
      </c>
      <c r="L11" s="933">
        <v>-11477.453640833601</v>
      </c>
      <c r="M11" s="1008">
        <v>-12220.693008792907</v>
      </c>
      <c r="N11" s="1008">
        <v>-5669.3173997791801</v>
      </c>
      <c r="O11" s="1008">
        <v>-85.68781635984918</v>
      </c>
      <c r="P11" s="1008">
        <v>-14031.114349669922</v>
      </c>
      <c r="Q11" s="1008">
        <v>-8895.0991169412737</v>
      </c>
      <c r="R11" s="1008">
        <v>23272</v>
      </c>
    </row>
    <row r="12" spans="1:20" ht="18" customHeight="1">
      <c r="A12" s="284" t="s">
        <v>6</v>
      </c>
      <c r="B12" s="986" t="s">
        <v>2140</v>
      </c>
      <c r="C12" s="933" t="s">
        <v>8</v>
      </c>
      <c r="D12" s="933" t="s">
        <v>8</v>
      </c>
      <c r="E12" s="933">
        <v>-151</v>
      </c>
      <c r="F12" s="933">
        <v>429</v>
      </c>
      <c r="G12" s="933">
        <v>1044</v>
      </c>
      <c r="H12" s="933">
        <v>1667</v>
      </c>
      <c r="I12" s="933">
        <v>113.32705867081999</v>
      </c>
      <c r="J12" s="933">
        <v>-2263.8610363986299</v>
      </c>
      <c r="K12" s="933">
        <v>-4638</v>
      </c>
      <c r="L12" s="933">
        <v>-5228</v>
      </c>
      <c r="M12" s="1008">
        <v>-1721</v>
      </c>
      <c r="N12" s="1008">
        <v>-554</v>
      </c>
      <c r="O12" s="1008">
        <v>-1306</v>
      </c>
      <c r="P12" s="1008">
        <v>269</v>
      </c>
      <c r="Q12" s="1008">
        <v>4002</v>
      </c>
      <c r="R12" s="1008">
        <v>-1608</v>
      </c>
    </row>
    <row r="13" spans="1:20" ht="18" customHeight="1">
      <c r="A13" s="284" t="s">
        <v>5</v>
      </c>
      <c r="B13" s="986" t="s">
        <v>2141</v>
      </c>
      <c r="C13" s="933" t="s">
        <v>8</v>
      </c>
      <c r="D13" s="933" t="s">
        <v>8</v>
      </c>
      <c r="E13" s="933" t="s">
        <v>8</v>
      </c>
      <c r="F13" s="933" t="s">
        <v>8</v>
      </c>
      <c r="G13" s="933">
        <v>3748.3652630000001</v>
      </c>
      <c r="H13" s="933">
        <v>3636.38405943</v>
      </c>
      <c r="I13" s="933">
        <v>3228.46034766</v>
      </c>
      <c r="J13" s="933">
        <v>3178.1854436999997</v>
      </c>
      <c r="K13" s="933">
        <v>2930.61180814</v>
      </c>
      <c r="L13" s="933">
        <v>2235.1971210000002</v>
      </c>
      <c r="M13" s="933">
        <v>2559.4267635000001</v>
      </c>
      <c r="N13" s="933">
        <v>2379.6933518699998</v>
      </c>
      <c r="O13" s="933">
        <v>1785.97099802</v>
      </c>
      <c r="P13" s="933">
        <v>2311.9797897999997</v>
      </c>
      <c r="Q13" s="933">
        <v>1416</v>
      </c>
      <c r="R13" s="933">
        <v>1304</v>
      </c>
    </row>
    <row r="14" spans="1:20" ht="18" customHeight="1">
      <c r="A14" s="284" t="s">
        <v>4</v>
      </c>
      <c r="B14" s="986" t="s">
        <v>2142</v>
      </c>
      <c r="C14" s="933">
        <v>42086</v>
      </c>
      <c r="D14" s="933">
        <v>31667</v>
      </c>
      <c r="E14" s="933">
        <v>58194</v>
      </c>
      <c r="F14" s="933">
        <v>45770</v>
      </c>
      <c r="G14" s="933">
        <v>42643</v>
      </c>
      <c r="H14" s="933">
        <v>768</v>
      </c>
      <c r="I14" s="933">
        <v>-29460</v>
      </c>
      <c r="J14" s="933">
        <v>-32482</v>
      </c>
      <c r="K14" s="933">
        <v>44728</v>
      </c>
      <c r="L14" s="933">
        <v>85576</v>
      </c>
      <c r="M14" s="1008">
        <v>63859</v>
      </c>
      <c r="N14" s="1008">
        <v>60181</v>
      </c>
      <c r="O14" s="1008">
        <v>77483</v>
      </c>
      <c r="P14" s="1008">
        <v>53182</v>
      </c>
      <c r="Q14" s="1008">
        <v>86127</v>
      </c>
      <c r="R14" s="1008">
        <v>118591</v>
      </c>
    </row>
    <row r="15" spans="1:20" ht="18" customHeight="1">
      <c r="A15" s="284" t="s">
        <v>3</v>
      </c>
      <c r="B15" s="986" t="s">
        <v>2143</v>
      </c>
      <c r="C15" s="933">
        <v>-1705.57</v>
      </c>
      <c r="D15" s="933">
        <v>-2052.5929999999998</v>
      </c>
      <c r="E15" s="933">
        <v>-1314.471</v>
      </c>
      <c r="F15" s="933">
        <v>-842.29</v>
      </c>
      <c r="G15" s="933">
        <v>-854.57600000000002</v>
      </c>
      <c r="H15" s="933">
        <v>-791.42100000000005</v>
      </c>
      <c r="I15" s="933">
        <v>-1677.4280000000001</v>
      </c>
      <c r="J15" s="933">
        <v>-3884.3530000000001</v>
      </c>
      <c r="K15" s="933">
        <v>-5094.232</v>
      </c>
      <c r="L15" s="933">
        <v>-3984.3240000000001</v>
      </c>
      <c r="M15" s="933">
        <v>-2031.173</v>
      </c>
      <c r="N15" s="933">
        <v>-618.88599999999997</v>
      </c>
      <c r="O15" s="933">
        <v>-1589.8009999999999</v>
      </c>
      <c r="P15" s="933">
        <v>-3008.4409999999998</v>
      </c>
      <c r="Q15" s="933">
        <v>-2965</v>
      </c>
      <c r="R15" s="933">
        <v>-2737</v>
      </c>
    </row>
    <row r="16" spans="1:20" ht="18" customHeight="1">
      <c r="A16" s="284" t="s">
        <v>79</v>
      </c>
      <c r="B16" s="986" t="s">
        <v>2144</v>
      </c>
      <c r="C16" s="933" t="s">
        <v>8</v>
      </c>
      <c r="D16" s="933" t="s">
        <v>8</v>
      </c>
      <c r="E16" s="933" t="s">
        <v>8</v>
      </c>
      <c r="F16" s="933" t="s">
        <v>8</v>
      </c>
      <c r="G16" s="933">
        <v>-272123.63982833998</v>
      </c>
      <c r="H16" s="933">
        <v>192072.14254104</v>
      </c>
      <c r="I16" s="933">
        <v>-282628.72722037596</v>
      </c>
      <c r="J16" s="933">
        <v>-319844.41208201001</v>
      </c>
      <c r="K16" s="933">
        <v>-334967.18111099</v>
      </c>
      <c r="L16" s="933">
        <v>128358.27901431</v>
      </c>
      <c r="M16" s="933">
        <v>806665.40346646996</v>
      </c>
      <c r="N16" s="933">
        <v>1471254.5662195301</v>
      </c>
      <c r="O16" s="933">
        <v>2019403</v>
      </c>
      <c r="P16" s="933">
        <v>2554554.2907345891</v>
      </c>
      <c r="Q16" s="933">
        <v>3678330.4505447</v>
      </c>
      <c r="R16" s="933">
        <v>4881635.3</v>
      </c>
    </row>
    <row r="17" spans="1:18" ht="18" customHeight="1">
      <c r="A17" s="284" t="s">
        <v>2</v>
      </c>
      <c r="B17" s="986" t="s">
        <v>2145</v>
      </c>
      <c r="C17" s="933" t="s">
        <v>8</v>
      </c>
      <c r="D17" s="933" t="s">
        <v>8</v>
      </c>
      <c r="E17" s="933" t="s">
        <v>8</v>
      </c>
      <c r="F17" s="933" t="s">
        <v>8</v>
      </c>
      <c r="G17" s="933">
        <v>6849472.2002176801</v>
      </c>
      <c r="H17" s="933">
        <v>4514347.7694952898</v>
      </c>
      <c r="I17" s="933">
        <v>2402016.7000405299</v>
      </c>
      <c r="J17" s="933">
        <v>1677859.68678067</v>
      </c>
      <c r="K17" s="933">
        <v>1886133.6179817901</v>
      </c>
      <c r="L17" s="933">
        <v>3963133.2416070299</v>
      </c>
      <c r="M17" s="933">
        <v>5548360.46137843</v>
      </c>
      <c r="N17" s="933">
        <v>4186575.9410013999</v>
      </c>
      <c r="O17" s="933">
        <v>3703657.2326283501</v>
      </c>
      <c r="P17" s="933">
        <v>3906898.1541800001</v>
      </c>
      <c r="Q17" s="933">
        <v>5274168.0782599999</v>
      </c>
      <c r="R17" s="933">
        <v>8678725.7926499993</v>
      </c>
    </row>
    <row r="18" spans="1:18" ht="18" customHeight="1">
      <c r="A18" s="284" t="s">
        <v>1</v>
      </c>
      <c r="B18" s="986" t="s">
        <v>2146</v>
      </c>
      <c r="C18" s="933" t="s">
        <v>8</v>
      </c>
      <c r="D18" s="933" t="s">
        <v>8</v>
      </c>
      <c r="E18" s="933" t="s">
        <v>8</v>
      </c>
      <c r="F18" s="933" t="s">
        <v>8</v>
      </c>
      <c r="G18" s="933" t="s">
        <v>8</v>
      </c>
      <c r="H18" s="933" t="s">
        <v>8</v>
      </c>
      <c r="I18" s="933" t="s">
        <v>8</v>
      </c>
      <c r="J18" s="933" t="s">
        <v>8</v>
      </c>
      <c r="K18" s="933" t="s">
        <v>8</v>
      </c>
      <c r="L18" s="933">
        <v>-1.86</v>
      </c>
      <c r="M18" s="933">
        <v>-5.6569140300000003</v>
      </c>
      <c r="N18" s="933">
        <v>-1.83484655</v>
      </c>
      <c r="O18" s="933">
        <v>176.05840301999999</v>
      </c>
      <c r="P18" s="933">
        <v>357.99735096000001</v>
      </c>
      <c r="Q18" s="933">
        <v>516</v>
      </c>
      <c r="R18" s="933">
        <v>1590</v>
      </c>
    </row>
    <row r="20" spans="1:18" ht="15" customHeight="1">
      <c r="A20" s="920" t="s">
        <v>2111</v>
      </c>
    </row>
  </sheetData>
  <mergeCells count="1">
    <mergeCell ref="C2:R2"/>
  </mergeCells>
  <hyperlinks>
    <hyperlink ref="T5" location="'Content Page'!A1" display="Back to Content Page"/>
  </hyperlinks>
  <pageMargins left="0.7" right="0.7" top="0.75" bottom="0.75" header="0.3" footer="0.3"/>
  <pageSetup orientation="portrait" r:id="rId1"/>
</worksheet>
</file>

<file path=xl/worksheets/sheet2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0"/>
  <sheetViews>
    <sheetView topLeftCell="B1" zoomScale="80" zoomScaleNormal="80" workbookViewId="0">
      <selection activeCell="A9" sqref="A9"/>
    </sheetView>
  </sheetViews>
  <sheetFormatPr defaultColWidth="9.1796875" defaultRowHeight="18" customHeight="1"/>
  <cols>
    <col min="1" max="1" width="33.7265625" style="289" customWidth="1"/>
    <col min="2" max="2" width="21.7265625" style="289" customWidth="1"/>
    <col min="3" max="9" width="11.7265625" style="289" customWidth="1"/>
    <col min="10" max="10" width="12.7265625" style="289" bestFit="1" customWidth="1"/>
    <col min="11" max="13" width="11.7265625" style="289" customWidth="1"/>
    <col min="14" max="16" width="12.7265625" style="289" bestFit="1" customWidth="1"/>
    <col min="17" max="17" width="12.7265625" style="289" customWidth="1"/>
    <col min="18" max="18" width="12.7265625" style="289" bestFit="1" customWidth="1"/>
    <col min="19" max="16384" width="9.1796875" style="289"/>
  </cols>
  <sheetData>
    <row r="1" spans="1:20" s="136" customFormat="1" ht="18" customHeight="1">
      <c r="A1" s="140" t="s">
        <v>2166</v>
      </c>
    </row>
    <row r="2" spans="1:20" ht="18" customHeight="1">
      <c r="A2" s="879"/>
      <c r="B2" s="880"/>
      <c r="C2" s="1085" t="s">
        <v>2159</v>
      </c>
      <c r="D2" s="1085"/>
      <c r="E2" s="1085"/>
      <c r="F2" s="1085"/>
      <c r="G2" s="1085"/>
      <c r="H2" s="1085"/>
      <c r="I2" s="1085"/>
      <c r="J2" s="1085"/>
      <c r="K2" s="1085"/>
      <c r="L2" s="1085"/>
      <c r="M2" s="1085"/>
      <c r="N2" s="1085"/>
      <c r="O2" s="1085"/>
      <c r="P2" s="1085"/>
      <c r="Q2" s="1085"/>
      <c r="R2" s="1085"/>
    </row>
    <row r="3" spans="1:20" s="295" customFormat="1" ht="18" customHeight="1">
      <c r="A3" s="879" t="s">
        <v>16</v>
      </c>
      <c r="B3" s="880" t="s">
        <v>2131</v>
      </c>
      <c r="C3" s="4">
        <v>2000</v>
      </c>
      <c r="D3" s="4">
        <v>2001</v>
      </c>
      <c r="E3" s="4">
        <v>2002</v>
      </c>
      <c r="F3" s="4">
        <v>2003</v>
      </c>
      <c r="G3" s="4">
        <v>2004</v>
      </c>
      <c r="H3" s="4">
        <v>2005</v>
      </c>
      <c r="I3" s="4">
        <v>2006</v>
      </c>
      <c r="J3" s="4">
        <v>2007</v>
      </c>
      <c r="K3" s="4">
        <v>2008</v>
      </c>
      <c r="L3" s="4">
        <v>2009</v>
      </c>
      <c r="M3" s="4">
        <v>2010</v>
      </c>
      <c r="N3" s="4">
        <v>2011</v>
      </c>
      <c r="O3" s="4">
        <v>2012</v>
      </c>
      <c r="P3" s="4">
        <v>2013</v>
      </c>
      <c r="Q3" s="4">
        <v>2014</v>
      </c>
      <c r="R3" s="4">
        <v>2015</v>
      </c>
    </row>
    <row r="4" spans="1:20" ht="18" customHeight="1">
      <c r="A4" s="284" t="s">
        <v>15</v>
      </c>
      <c r="B4" s="986" t="s">
        <v>2132</v>
      </c>
      <c r="C4" s="933">
        <v>2188.9276240300001</v>
      </c>
      <c r="D4" s="933">
        <v>8072.7360908400005</v>
      </c>
      <c r="E4" s="933">
        <v>24610.456389628001</v>
      </c>
      <c r="F4" s="933">
        <v>57978.075066022997</v>
      </c>
      <c r="G4" s="933">
        <v>96695.774308064982</v>
      </c>
      <c r="H4" s="933">
        <v>149415.27768859002</v>
      </c>
      <c r="I4" s="933">
        <v>289124.25860433007</v>
      </c>
      <c r="J4" s="933">
        <v>508656.7253481301</v>
      </c>
      <c r="K4" s="933">
        <v>857560.00628320011</v>
      </c>
      <c r="L4" s="933">
        <v>1332467.9080399929</v>
      </c>
      <c r="M4" s="1008">
        <v>1676304.1960562998</v>
      </c>
      <c r="N4" s="1008">
        <v>2136278.7462698999</v>
      </c>
      <c r="O4" s="1008">
        <v>2647773.8392846799</v>
      </c>
      <c r="P4" s="1008">
        <v>2926430.4577520401</v>
      </c>
      <c r="Q4" s="1008">
        <v>2946702.3479726901</v>
      </c>
      <c r="R4" s="1008">
        <v>3464599.9101119088</v>
      </c>
      <c r="T4" s="994"/>
    </row>
    <row r="5" spans="1:20" ht="18" customHeight="1">
      <c r="A5" s="284" t="s">
        <v>14</v>
      </c>
      <c r="B5" s="986" t="s">
        <v>2133</v>
      </c>
      <c r="C5" s="933" t="s">
        <v>8</v>
      </c>
      <c r="D5" s="933">
        <v>5820.9965470000006</v>
      </c>
      <c r="E5" s="933">
        <v>7126.9115299999994</v>
      </c>
      <c r="F5" s="933">
        <v>7822.4470000000001</v>
      </c>
      <c r="G5" s="933">
        <v>9290.6195520000001</v>
      </c>
      <c r="H5" s="933">
        <v>10383.740499</v>
      </c>
      <c r="I5" s="933">
        <v>12407.172979999999</v>
      </c>
      <c r="J5" s="933">
        <v>15434.365722000002</v>
      </c>
      <c r="K5" s="933">
        <v>19496.397411999998</v>
      </c>
      <c r="L5" s="933">
        <v>21585.446728000003</v>
      </c>
      <c r="M5" s="933">
        <v>24020.081493000002</v>
      </c>
      <c r="N5" s="933">
        <v>31107.486387000001</v>
      </c>
      <c r="O5" s="933">
        <v>37558.478033530002</v>
      </c>
      <c r="P5" s="933">
        <v>43079.434785500009</v>
      </c>
      <c r="Q5" s="933">
        <v>49263.273432039998</v>
      </c>
      <c r="R5" s="933">
        <v>53685.136097900002</v>
      </c>
      <c r="T5" s="92" t="s">
        <v>13</v>
      </c>
    </row>
    <row r="6" spans="1:20" ht="18" customHeight="1">
      <c r="A6" s="284" t="s">
        <v>268</v>
      </c>
      <c r="B6" s="986" t="s">
        <v>2134</v>
      </c>
      <c r="C6" s="933" t="s">
        <v>8</v>
      </c>
      <c r="D6" s="933" t="s">
        <v>8</v>
      </c>
      <c r="E6" s="933" t="s">
        <v>8</v>
      </c>
      <c r="F6" s="933" t="s">
        <v>8</v>
      </c>
      <c r="G6" s="933">
        <v>39822.597999999998</v>
      </c>
      <c r="H6" s="933">
        <v>63021.342918000002</v>
      </c>
      <c r="I6" s="933">
        <v>117295.23410129</v>
      </c>
      <c r="J6" s="933">
        <v>192044.08522816101</v>
      </c>
      <c r="K6" s="933">
        <v>466011.47764432599</v>
      </c>
      <c r="L6" s="933">
        <v>657694.18185896706</v>
      </c>
      <c r="M6" s="1008">
        <v>782626.37851578603</v>
      </c>
      <c r="N6" s="1008">
        <v>913327.276376836</v>
      </c>
      <c r="O6" s="1008">
        <v>1075314.51626663</v>
      </c>
      <c r="P6" s="933" t="s">
        <v>8</v>
      </c>
      <c r="Q6" s="933" t="s">
        <v>8</v>
      </c>
      <c r="R6" s="933" t="s">
        <v>8</v>
      </c>
    </row>
    <row r="7" spans="1:20" ht="18" customHeight="1">
      <c r="A7" s="284" t="s">
        <v>12</v>
      </c>
      <c r="B7" s="986" t="s">
        <v>2135</v>
      </c>
      <c r="C7" s="933" t="s">
        <v>8</v>
      </c>
      <c r="D7" s="933" t="s">
        <v>8</v>
      </c>
      <c r="E7" s="933" t="s">
        <v>8</v>
      </c>
      <c r="F7" s="933" t="s">
        <v>8</v>
      </c>
      <c r="G7" s="933">
        <v>513.08600000000001</v>
      </c>
      <c r="H7" s="933">
        <v>773.84100000000001</v>
      </c>
      <c r="I7" s="933">
        <v>897.23900000000003</v>
      </c>
      <c r="J7" s="933">
        <v>1184.2190000000001</v>
      </c>
      <c r="K7" s="933">
        <v>1463.15</v>
      </c>
      <c r="L7" s="933">
        <v>1859.7909999999999</v>
      </c>
      <c r="M7" s="1008">
        <v>2193.8272000000002</v>
      </c>
      <c r="N7" s="1008">
        <v>2687.0039214352701</v>
      </c>
      <c r="O7" s="1008">
        <v>3778</v>
      </c>
      <c r="P7" s="1008">
        <v>4568</v>
      </c>
      <c r="Q7" s="1008">
        <v>5134</v>
      </c>
      <c r="R7" s="1008">
        <v>5502</v>
      </c>
    </row>
    <row r="8" spans="1:20" ht="18" customHeight="1">
      <c r="A8" s="284" t="s">
        <v>11</v>
      </c>
      <c r="B8" s="986" t="s">
        <v>2136</v>
      </c>
      <c r="C8" s="933" t="s">
        <v>8</v>
      </c>
      <c r="D8" s="933" t="s">
        <v>8</v>
      </c>
      <c r="E8" s="933" t="s">
        <v>8</v>
      </c>
      <c r="F8" s="933" t="s">
        <v>8</v>
      </c>
      <c r="G8" s="933">
        <v>814.70136000000002</v>
      </c>
      <c r="H8" s="933">
        <v>997.07093717528005</v>
      </c>
      <c r="I8" s="933">
        <v>1191.32682215668</v>
      </c>
      <c r="J8" s="933">
        <v>1397.7515316873998</v>
      </c>
      <c r="K8" s="933">
        <v>1796.3592590037699</v>
      </c>
      <c r="L8" s="933">
        <v>1926.1687397082201</v>
      </c>
      <c r="M8" s="933">
        <v>2133.7350512215598</v>
      </c>
      <c r="N8" s="933">
        <v>2206.1375299739398</v>
      </c>
      <c r="O8" s="933">
        <v>2398.5318716625297</v>
      </c>
      <c r="P8" s="933">
        <v>2767</v>
      </c>
      <c r="Q8" s="933">
        <v>3298</v>
      </c>
      <c r="R8" s="933">
        <v>3794</v>
      </c>
    </row>
    <row r="9" spans="1:20" ht="18" customHeight="1">
      <c r="A9" s="284" t="s">
        <v>10</v>
      </c>
      <c r="B9" s="986" t="s">
        <v>2137</v>
      </c>
      <c r="C9" s="933">
        <v>5043.7000000000007</v>
      </c>
      <c r="D9" s="933">
        <v>6454</v>
      </c>
      <c r="E9" s="933">
        <v>10361.241999999998</v>
      </c>
      <c r="F9" s="933">
        <v>12255.158009999999</v>
      </c>
      <c r="G9" s="933">
        <v>17025.298999999999</v>
      </c>
      <c r="H9" s="933">
        <v>24133.591000000004</v>
      </c>
      <c r="I9" s="933">
        <v>37188.87999999999</v>
      </c>
      <c r="J9" s="933">
        <v>47267.141360000001</v>
      </c>
      <c r="K9" s="933">
        <v>68143.459980000014</v>
      </c>
      <c r="L9" s="933">
        <v>95043.649000000005</v>
      </c>
      <c r="M9" s="1008">
        <v>144842.52649000002</v>
      </c>
      <c r="N9" s="1008">
        <v>174537.98699999999</v>
      </c>
      <c r="O9" s="1008">
        <v>218866.44166891003</v>
      </c>
      <c r="P9" s="1008">
        <v>250445.66712523912</v>
      </c>
      <c r="Q9" s="1008">
        <v>293038</v>
      </c>
      <c r="R9" s="1008">
        <v>395401.24357415701</v>
      </c>
    </row>
    <row r="10" spans="1:20" ht="18" customHeight="1">
      <c r="A10" s="284" t="s">
        <v>9</v>
      </c>
      <c r="B10" s="986" t="s">
        <v>2138</v>
      </c>
      <c r="C10" s="933" t="s">
        <v>8</v>
      </c>
      <c r="D10" s="933" t="s">
        <v>8</v>
      </c>
      <c r="E10" s="933" t="s">
        <v>8</v>
      </c>
      <c r="F10" s="933">
        <v>109932.99628870479</v>
      </c>
      <c r="G10" s="933">
        <v>128278.175806748</v>
      </c>
      <c r="H10" s="933">
        <v>142227.65185589527</v>
      </c>
      <c r="I10" s="933">
        <v>160176.42638121478</v>
      </c>
      <c r="J10" s="933">
        <v>179167.47735633259</v>
      </c>
      <c r="K10" s="933">
        <v>225468.26300940459</v>
      </c>
      <c r="L10" s="933">
        <v>227568.86876355787</v>
      </c>
      <c r="M10" s="933">
        <v>279011.90057742974</v>
      </c>
      <c r="N10" s="933">
        <v>311128.60589472816</v>
      </c>
      <c r="O10" s="933">
        <v>364273.63872408582</v>
      </c>
      <c r="P10" s="933">
        <v>413415.51091962063</v>
      </c>
      <c r="Q10" s="933">
        <v>402034.5757675668</v>
      </c>
      <c r="R10" s="933">
        <v>434672.08706834581</v>
      </c>
    </row>
    <row r="11" spans="1:20" ht="18" customHeight="1">
      <c r="A11" s="284" t="s">
        <v>7</v>
      </c>
      <c r="B11" s="986" t="s">
        <v>2139</v>
      </c>
      <c r="C11" s="933">
        <v>11343.771000000001</v>
      </c>
      <c r="D11" s="933">
        <v>13943.5162335636</v>
      </c>
      <c r="E11" s="933">
        <v>14525.927040997671</v>
      </c>
      <c r="F11" s="933">
        <v>14320.134899183489</v>
      </c>
      <c r="G11" s="933">
        <v>13512.58227822112</v>
      </c>
      <c r="H11" s="933">
        <v>21215.236581489149</v>
      </c>
      <c r="I11" s="933">
        <v>26198.16779725</v>
      </c>
      <c r="J11" s="933">
        <v>30569.89501</v>
      </c>
      <c r="K11" s="933">
        <v>44652.306216968871</v>
      </c>
      <c r="L11" s="933">
        <v>71015.588848691797</v>
      </c>
      <c r="M11" s="1008">
        <v>91861.444863430006</v>
      </c>
      <c r="N11" s="1008">
        <v>97321.333019233993</v>
      </c>
      <c r="O11" s="1008">
        <v>116489.04344709456</v>
      </c>
      <c r="P11" s="1008">
        <v>150331.23805728232</v>
      </c>
      <c r="Q11" s="1008">
        <v>192924.75641188156</v>
      </c>
      <c r="R11" s="1008">
        <v>230430.99389879211</v>
      </c>
    </row>
    <row r="12" spans="1:20" ht="18" customHeight="1">
      <c r="A12" s="284" t="s">
        <v>6</v>
      </c>
      <c r="B12" s="986" t="s">
        <v>2140</v>
      </c>
      <c r="C12" s="933" t="s">
        <v>8</v>
      </c>
      <c r="D12" s="933" t="s">
        <v>8</v>
      </c>
      <c r="E12" s="933">
        <v>15084</v>
      </c>
      <c r="F12" s="933">
        <v>17185</v>
      </c>
      <c r="G12" s="933">
        <v>20825</v>
      </c>
      <c r="H12" s="933">
        <v>24635</v>
      </c>
      <c r="I12" s="933">
        <v>28284</v>
      </c>
      <c r="J12" s="933">
        <v>32356</v>
      </c>
      <c r="K12" s="933">
        <v>36612</v>
      </c>
      <c r="L12" s="933">
        <v>39732</v>
      </c>
      <c r="M12" s="1008">
        <v>44459</v>
      </c>
      <c r="N12" s="1008">
        <v>46919</v>
      </c>
      <c r="O12" s="1008">
        <v>54465</v>
      </c>
      <c r="P12" s="1008">
        <v>62593</v>
      </c>
      <c r="Q12" s="1008">
        <v>73059</v>
      </c>
      <c r="R12" s="1008">
        <v>84924</v>
      </c>
    </row>
    <row r="13" spans="1:20" ht="18" customHeight="1">
      <c r="A13" s="284" t="s">
        <v>5</v>
      </c>
      <c r="B13" s="986" t="s">
        <v>2141</v>
      </c>
      <c r="C13" s="933" t="s">
        <v>8</v>
      </c>
      <c r="D13" s="933" t="s">
        <v>8</v>
      </c>
      <c r="E13" s="933" t="s">
        <v>8</v>
      </c>
      <c r="F13" s="933" t="s">
        <v>8</v>
      </c>
      <c r="G13" s="933">
        <v>1168.3977175799998</v>
      </c>
      <c r="H13" s="933">
        <v>1257.4783341700002</v>
      </c>
      <c r="I13" s="933">
        <v>1277.172</v>
      </c>
      <c r="J13" s="933">
        <v>1717.3620000000001</v>
      </c>
      <c r="K13" s="933">
        <v>2549.8669017399998</v>
      </c>
      <c r="L13" s="933">
        <v>2315.22533845</v>
      </c>
      <c r="M13" s="1008">
        <v>2861.4098305900002</v>
      </c>
      <c r="N13" s="1008">
        <v>2935.5233856466998</v>
      </c>
      <c r="O13" s="1008">
        <v>3114.2607709333279</v>
      </c>
      <c r="P13" s="1008">
        <v>3260.0927794311028</v>
      </c>
      <c r="Q13" s="1008">
        <v>4135</v>
      </c>
      <c r="R13" s="1008">
        <v>5118</v>
      </c>
    </row>
    <row r="14" spans="1:20" ht="18" customHeight="1">
      <c r="A14" s="284" t="s">
        <v>4</v>
      </c>
      <c r="B14" s="986" t="s">
        <v>2142</v>
      </c>
      <c r="C14" s="933">
        <v>590063</v>
      </c>
      <c r="D14" s="933">
        <v>674047</v>
      </c>
      <c r="E14" s="933">
        <v>703581</v>
      </c>
      <c r="F14" s="933">
        <v>838500</v>
      </c>
      <c r="G14" s="933">
        <v>954224</v>
      </c>
      <c r="H14" s="933">
        <v>1140195</v>
      </c>
      <c r="I14" s="933">
        <v>1434873</v>
      </c>
      <c r="J14" s="933">
        <v>1743858</v>
      </c>
      <c r="K14" s="933">
        <v>1981865</v>
      </c>
      <c r="L14" s="933">
        <v>1979517</v>
      </c>
      <c r="M14" s="1008">
        <v>2087865</v>
      </c>
      <c r="N14" s="1008">
        <v>2216668</v>
      </c>
      <c r="O14" s="1008">
        <v>2439476</v>
      </c>
      <c r="P14" s="1008">
        <v>2589003</v>
      </c>
      <c r="Q14" s="1008">
        <v>2808739</v>
      </c>
      <c r="R14" s="1008">
        <v>3094379</v>
      </c>
    </row>
    <row r="15" spans="1:20" ht="18" customHeight="1">
      <c r="A15" s="284" t="s">
        <v>3</v>
      </c>
      <c r="B15" s="986" t="s">
        <v>2143</v>
      </c>
      <c r="C15" s="933">
        <v>1324.576</v>
      </c>
      <c r="D15" s="933">
        <v>1399.0550000000001</v>
      </c>
      <c r="E15" s="933">
        <v>1783.1130000000001</v>
      </c>
      <c r="F15" s="933">
        <v>2784.8165177199999</v>
      </c>
      <c r="G15" s="933">
        <v>3507.1042750000001</v>
      </c>
      <c r="H15" s="933">
        <v>4134.2349400499998</v>
      </c>
      <c r="I15" s="933">
        <v>4341.9956603500004</v>
      </c>
      <c r="J15" s="933">
        <v>5271.73520586</v>
      </c>
      <c r="K15" s="933">
        <v>5747.9293720899996</v>
      </c>
      <c r="L15" s="933">
        <v>6509.7621325600003</v>
      </c>
      <c r="M15" s="1008">
        <v>6891.0211354100002</v>
      </c>
      <c r="N15" s="1008">
        <v>8277.7696796199998</v>
      </c>
      <c r="O15" s="1008">
        <v>8060.0897094399998</v>
      </c>
      <c r="P15" s="1008">
        <v>9757.1362579500001</v>
      </c>
      <c r="Q15" s="1008">
        <v>10868</v>
      </c>
      <c r="R15" s="1008">
        <v>11421</v>
      </c>
    </row>
    <row r="16" spans="1:20" ht="18" customHeight="1">
      <c r="A16" s="284" t="s">
        <v>79</v>
      </c>
      <c r="B16" s="986" t="s">
        <v>2144</v>
      </c>
      <c r="C16" s="933" t="s">
        <v>8</v>
      </c>
      <c r="D16" s="933" t="s">
        <v>8</v>
      </c>
      <c r="E16" s="933" t="s">
        <v>8</v>
      </c>
      <c r="F16" s="933" t="s">
        <v>8</v>
      </c>
      <c r="G16" s="933">
        <v>1291077.6901471999</v>
      </c>
      <c r="H16" s="933">
        <v>1625435.04584232</v>
      </c>
      <c r="I16" s="933">
        <v>2285717.29301561</v>
      </c>
      <c r="J16" s="933">
        <v>3119091.7354147099</v>
      </c>
      <c r="K16" s="933">
        <v>3984318.40356194</v>
      </c>
      <c r="L16" s="933">
        <v>4326348.9063856201</v>
      </c>
      <c r="M16" s="1008">
        <v>5235706.0186278205</v>
      </c>
      <c r="N16" s="1008">
        <v>6668737.9956296701</v>
      </c>
      <c r="O16" s="1008">
        <v>9010381</v>
      </c>
      <c r="P16" s="1008">
        <v>10392663.108656041</v>
      </c>
      <c r="Q16" s="1008">
        <v>12412296.1</v>
      </c>
      <c r="R16" s="1008">
        <v>15492728.5</v>
      </c>
    </row>
    <row r="17" spans="1:18" ht="18" customHeight="1">
      <c r="A17" s="284" t="s">
        <v>2</v>
      </c>
      <c r="B17" s="986" t="s">
        <v>2145</v>
      </c>
      <c r="C17" s="933" t="s">
        <v>8</v>
      </c>
      <c r="D17" s="933" t="s">
        <v>8</v>
      </c>
      <c r="E17" s="933" t="s">
        <v>8</v>
      </c>
      <c r="F17" s="933" t="s">
        <v>8</v>
      </c>
      <c r="G17" s="933">
        <v>2094845.6151633798</v>
      </c>
      <c r="H17" s="933">
        <v>2466404.1474683797</v>
      </c>
      <c r="I17" s="933">
        <v>3755147.7239354504</v>
      </c>
      <c r="J17" s="933">
        <v>5460278.8452715501</v>
      </c>
      <c r="K17" s="933">
        <v>8209278.8832230708</v>
      </c>
      <c r="L17" s="933">
        <v>7741445.8451744802</v>
      </c>
      <c r="M17" s="1008">
        <v>8941856.5406938195</v>
      </c>
      <c r="N17" s="1008">
        <v>11856723.815027</v>
      </c>
      <c r="O17" s="933">
        <v>16691589.0867569</v>
      </c>
      <c r="P17" s="933">
        <v>18377297.948318101</v>
      </c>
      <c r="Q17" s="933">
        <v>22805221.4017439</v>
      </c>
      <c r="R17" s="933">
        <v>29482727.969028</v>
      </c>
    </row>
    <row r="18" spans="1:18" ht="18" customHeight="1">
      <c r="A18" s="284" t="s">
        <v>1</v>
      </c>
      <c r="B18" s="986" t="s">
        <v>2146</v>
      </c>
      <c r="C18" s="933" t="s">
        <v>8</v>
      </c>
      <c r="D18" s="933" t="s">
        <v>8</v>
      </c>
      <c r="E18" s="933" t="s">
        <v>8</v>
      </c>
      <c r="F18" s="933" t="s">
        <v>8</v>
      </c>
      <c r="G18" s="933" t="s">
        <v>8</v>
      </c>
      <c r="H18" s="933" t="s">
        <v>8</v>
      </c>
      <c r="I18" s="933" t="s">
        <v>8</v>
      </c>
      <c r="J18" s="933" t="s">
        <v>8</v>
      </c>
      <c r="K18" s="933" t="s">
        <v>8</v>
      </c>
      <c r="L18" s="933">
        <v>700.31</v>
      </c>
      <c r="M18" s="933">
        <v>1677.1971720199997</v>
      </c>
      <c r="N18" s="933">
        <v>2900.9870000000001</v>
      </c>
      <c r="O18" s="933">
        <v>3520.0569787999998</v>
      </c>
      <c r="P18" s="933">
        <v>3614.9391724500001</v>
      </c>
      <c r="Q18" s="933">
        <v>3761.5418458899999</v>
      </c>
      <c r="R18" s="933">
        <v>3836</v>
      </c>
    </row>
    <row r="20" spans="1:18" ht="18" customHeight="1">
      <c r="A20" s="920" t="s">
        <v>2111</v>
      </c>
    </row>
  </sheetData>
  <mergeCells count="1">
    <mergeCell ref="C2:R2"/>
  </mergeCells>
  <hyperlinks>
    <hyperlink ref="T5" location="'Content Page'!A1" display="Back to Content Page"/>
  </hyperlinks>
  <pageMargins left="0.7" right="0.7" top="0.75" bottom="0.75" header="0.3" footer="0.3"/>
</worksheet>
</file>

<file path=xl/worksheets/sheet2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
  <sheetViews>
    <sheetView zoomScale="89" zoomScaleNormal="89" workbookViewId="0">
      <selection activeCell="A9" sqref="A9"/>
    </sheetView>
  </sheetViews>
  <sheetFormatPr defaultColWidth="9.1796875" defaultRowHeight="15" customHeight="1"/>
  <cols>
    <col min="1" max="1" width="32.36328125" style="289" customWidth="1"/>
    <col min="2" max="13" width="11.7265625" style="132" customWidth="1"/>
    <col min="14" max="16384" width="9.1796875" style="289"/>
  </cols>
  <sheetData>
    <row r="1" spans="1:15" s="295" customFormat="1" ht="15" customHeight="1">
      <c r="A1" s="140" t="s">
        <v>2167</v>
      </c>
      <c r="B1" s="1010"/>
      <c r="C1" s="1010"/>
      <c r="D1" s="1010"/>
      <c r="E1" s="1010"/>
      <c r="F1" s="1010"/>
      <c r="G1" s="1010"/>
      <c r="H1" s="1010"/>
      <c r="I1" s="1010"/>
      <c r="J1" s="1010"/>
      <c r="K1" s="1010"/>
      <c r="L1" s="1010"/>
      <c r="M1" s="1010"/>
    </row>
    <row r="2" spans="1:15" ht="15" customHeight="1">
      <c r="A2" s="879"/>
      <c r="B2" s="1171" t="s">
        <v>250</v>
      </c>
      <c r="C2" s="1171"/>
      <c r="D2" s="1171"/>
      <c r="E2" s="1171"/>
      <c r="F2" s="1171"/>
      <c r="G2" s="1171"/>
      <c r="H2" s="1171"/>
      <c r="I2" s="1171"/>
      <c r="J2" s="1171"/>
      <c r="K2" s="1171"/>
      <c r="L2" s="1171"/>
      <c r="M2" s="1172"/>
    </row>
    <row r="3" spans="1:15" s="295" customFormat="1" ht="15" customHeight="1">
      <c r="A3" s="879" t="s">
        <v>16</v>
      </c>
      <c r="B3" s="395">
        <v>2004</v>
      </c>
      <c r="C3" s="395">
        <v>2005</v>
      </c>
      <c r="D3" s="395">
        <v>2006</v>
      </c>
      <c r="E3" s="395">
        <v>2007</v>
      </c>
      <c r="F3" s="395">
        <v>2008</v>
      </c>
      <c r="G3" s="395">
        <v>2009</v>
      </c>
      <c r="H3" s="395">
        <v>2010</v>
      </c>
      <c r="I3" s="395">
        <v>2011</v>
      </c>
      <c r="J3" s="395">
        <v>2012</v>
      </c>
      <c r="K3" s="395">
        <v>2013</v>
      </c>
      <c r="L3" s="395">
        <v>2014</v>
      </c>
      <c r="M3" s="395">
        <v>2015</v>
      </c>
      <c r="O3" s="994"/>
    </row>
    <row r="4" spans="1:15" ht="18" customHeight="1">
      <c r="A4" s="284" t="s">
        <v>15</v>
      </c>
      <c r="B4" s="1011">
        <v>28.2</v>
      </c>
      <c r="C4" s="1011">
        <v>5.0999999999999996</v>
      </c>
      <c r="D4" s="1011">
        <v>3.2</v>
      </c>
      <c r="E4" s="1011">
        <v>7.4</v>
      </c>
      <c r="F4" s="1011">
        <v>8.6999999999999993</v>
      </c>
      <c r="G4" s="1011">
        <v>12.1</v>
      </c>
      <c r="H4" s="1012">
        <v>8.1999999999999993</v>
      </c>
      <c r="I4" s="1012">
        <v>3.7</v>
      </c>
      <c r="J4" s="1011">
        <v>3.07</v>
      </c>
      <c r="K4" s="1011">
        <v>3.13</v>
      </c>
      <c r="L4" s="1011">
        <v>3.98</v>
      </c>
      <c r="M4" s="1011">
        <v>5</v>
      </c>
      <c r="O4" s="92" t="s">
        <v>13</v>
      </c>
    </row>
    <row r="5" spans="1:15" ht="18" customHeight="1">
      <c r="A5" s="284" t="s">
        <v>14</v>
      </c>
      <c r="B5" s="1011">
        <v>9.1300000000000008</v>
      </c>
      <c r="C5" s="1011">
        <v>8.8800000000000008</v>
      </c>
      <c r="D5" s="1011">
        <v>8.3800000000000008</v>
      </c>
      <c r="E5" s="1011">
        <v>8.51</v>
      </c>
      <c r="F5" s="1011">
        <v>8.5299999999999994</v>
      </c>
      <c r="G5" s="1011">
        <v>6.9</v>
      </c>
      <c r="H5" s="1012">
        <v>5.49</v>
      </c>
      <c r="I5" s="1012">
        <v>5.2</v>
      </c>
      <c r="J5" s="1012">
        <v>3.7</v>
      </c>
      <c r="K5" s="1011">
        <v>2.58</v>
      </c>
      <c r="L5" s="1011">
        <v>2.67</v>
      </c>
      <c r="M5" s="1011">
        <v>2.5</v>
      </c>
    </row>
    <row r="6" spans="1:15" ht="18" customHeight="1">
      <c r="A6" s="284" t="s">
        <v>268</v>
      </c>
      <c r="B6" s="1011" t="s">
        <v>8</v>
      </c>
      <c r="C6" s="1011" t="s">
        <v>8</v>
      </c>
      <c r="D6" s="1011" t="s">
        <v>8</v>
      </c>
      <c r="E6" s="1011">
        <v>8.6999999999999993</v>
      </c>
      <c r="F6" s="1011">
        <v>8.6</v>
      </c>
      <c r="G6" s="1011">
        <v>19</v>
      </c>
      <c r="H6" s="1012">
        <v>11.6</v>
      </c>
      <c r="I6" s="1012">
        <v>14.6</v>
      </c>
      <c r="J6" s="1011" t="s">
        <v>8</v>
      </c>
      <c r="K6" s="1011" t="s">
        <v>8</v>
      </c>
      <c r="L6" s="1011" t="s">
        <v>8</v>
      </c>
      <c r="M6" s="1011" t="s">
        <v>8</v>
      </c>
    </row>
    <row r="7" spans="1:15" ht="18" customHeight="1">
      <c r="A7" s="284" t="s">
        <v>12</v>
      </c>
      <c r="B7" s="1011">
        <v>4.1500000000000004</v>
      </c>
      <c r="C7" s="1011">
        <v>3.625</v>
      </c>
      <c r="D7" s="1011">
        <v>4.333333333333333</v>
      </c>
      <c r="E7" s="1011">
        <v>5.3833333333333329</v>
      </c>
      <c r="F7" s="1011">
        <v>6.2233333333333336</v>
      </c>
      <c r="G7" s="1011">
        <v>1.95</v>
      </c>
      <c r="H7" s="1012">
        <v>1.6675000000000002</v>
      </c>
      <c r="I7" s="1012">
        <v>1.6675000000000002</v>
      </c>
      <c r="J7" s="1011">
        <v>1.8</v>
      </c>
      <c r="K7" s="1011">
        <v>1.8</v>
      </c>
      <c r="L7" s="1011">
        <v>2.73</v>
      </c>
      <c r="M7" s="1011">
        <v>1.04</v>
      </c>
    </row>
    <row r="8" spans="1:15" ht="18" customHeight="1">
      <c r="A8" s="284" t="s">
        <v>11</v>
      </c>
      <c r="B8" s="1011" t="s">
        <v>8</v>
      </c>
      <c r="C8" s="1011" t="s">
        <v>8</v>
      </c>
      <c r="D8" s="1011" t="s">
        <v>8</v>
      </c>
      <c r="E8" s="1011" t="s">
        <v>8</v>
      </c>
      <c r="F8" s="1011" t="s">
        <v>8</v>
      </c>
      <c r="G8" s="1011" t="s">
        <v>8</v>
      </c>
      <c r="H8" s="982" t="s">
        <v>8</v>
      </c>
      <c r="I8" s="982" t="s">
        <v>8</v>
      </c>
      <c r="J8" s="1011" t="s">
        <v>8</v>
      </c>
      <c r="K8" s="1011" t="s">
        <v>8</v>
      </c>
      <c r="L8" s="1011" t="s">
        <v>8</v>
      </c>
      <c r="M8" s="1011" t="s">
        <v>8</v>
      </c>
    </row>
    <row r="9" spans="1:15" ht="18" customHeight="1">
      <c r="A9" s="284" t="s">
        <v>10</v>
      </c>
      <c r="B9" s="1011">
        <v>27.5</v>
      </c>
      <c r="C9" s="1011">
        <v>10.888888888888889</v>
      </c>
      <c r="D9" s="1011">
        <v>7.8888888888888893</v>
      </c>
      <c r="E9" s="1011">
        <v>4.5</v>
      </c>
      <c r="F9" s="1011">
        <v>4.333333333333333</v>
      </c>
      <c r="G9" s="1011">
        <v>4.333333333333333</v>
      </c>
      <c r="H9" s="1012">
        <v>4.7272727272727275</v>
      </c>
      <c r="I9" s="1012">
        <v>4.7272727272727275</v>
      </c>
      <c r="J9" s="982">
        <v>18.958333333333332</v>
      </c>
      <c r="K9" s="982">
        <v>16.166666666666668</v>
      </c>
      <c r="L9" s="982">
        <v>17.399999999999999</v>
      </c>
      <c r="M9" s="982">
        <v>11.590909090909092</v>
      </c>
    </row>
    <row r="10" spans="1:15" ht="18" customHeight="1">
      <c r="A10" s="284" t="s">
        <v>9</v>
      </c>
      <c r="B10" s="1011" t="s">
        <v>2168</v>
      </c>
      <c r="C10" s="1011" t="s">
        <v>2169</v>
      </c>
      <c r="D10" s="1011" t="s">
        <v>2170</v>
      </c>
      <c r="E10" s="1011" t="s">
        <v>2171</v>
      </c>
      <c r="F10" s="1011" t="s">
        <v>2172</v>
      </c>
      <c r="G10" s="1011" t="s">
        <v>2173</v>
      </c>
      <c r="H10" s="1012" t="s">
        <v>2173</v>
      </c>
      <c r="I10" s="1012" t="s">
        <v>2174</v>
      </c>
      <c r="J10" s="1012" t="s">
        <v>2175</v>
      </c>
      <c r="K10" s="1012" t="s">
        <v>2176</v>
      </c>
      <c r="L10" s="1012" t="s">
        <v>2177</v>
      </c>
      <c r="M10" s="1012" t="s">
        <v>2178</v>
      </c>
    </row>
    <row r="11" spans="1:15" ht="18" customHeight="1">
      <c r="A11" s="284" t="s">
        <v>7</v>
      </c>
      <c r="B11" s="1011">
        <v>8.3914008859039093</v>
      </c>
      <c r="C11" s="1011">
        <v>6.5676576860995208</v>
      </c>
      <c r="D11" s="1011">
        <v>9.5798306160031821</v>
      </c>
      <c r="E11" s="1011">
        <v>10.987589246879129</v>
      </c>
      <c r="F11" s="1011">
        <v>10.629999999999999</v>
      </c>
      <c r="G11" s="1011">
        <v>8.2455999999999996</v>
      </c>
      <c r="H11" s="1012">
        <v>11.117777777777778</v>
      </c>
      <c r="I11" s="1012">
        <v>12.161818181818182</v>
      </c>
      <c r="J11" s="1012">
        <v>9.8522588504447111</v>
      </c>
      <c r="K11" s="1012">
        <v>8.1</v>
      </c>
      <c r="L11" s="1012">
        <v>8.1999999999999993</v>
      </c>
      <c r="M11" s="1012">
        <v>8.3000000000000007</v>
      </c>
    </row>
    <row r="12" spans="1:15" ht="18" customHeight="1">
      <c r="A12" s="284" t="s">
        <v>6</v>
      </c>
      <c r="B12" s="1011">
        <v>8.9</v>
      </c>
      <c r="C12" s="1011" t="s">
        <v>8</v>
      </c>
      <c r="D12" s="1011">
        <v>6.9</v>
      </c>
      <c r="E12" s="1011">
        <v>8.3000000000000007</v>
      </c>
      <c r="F12" s="1011">
        <v>8.6</v>
      </c>
      <c r="G12" s="1011">
        <v>5.0999999999999996</v>
      </c>
      <c r="H12" s="1012">
        <v>4.4000000000000004</v>
      </c>
      <c r="I12" s="1012">
        <v>4.2</v>
      </c>
      <c r="J12" s="1011">
        <v>4.2</v>
      </c>
      <c r="K12" s="1011">
        <v>4</v>
      </c>
      <c r="L12" s="1011">
        <v>3.9</v>
      </c>
      <c r="M12" s="1011" t="s">
        <v>8</v>
      </c>
    </row>
    <row r="13" spans="1:15" ht="18" customHeight="1">
      <c r="A13" s="284" t="s">
        <v>5</v>
      </c>
      <c r="B13" s="982">
        <v>4.75</v>
      </c>
      <c r="C13" s="982">
        <v>3.07</v>
      </c>
      <c r="D13" s="982">
        <v>3.12</v>
      </c>
      <c r="E13" s="982">
        <v>3.771854136392736</v>
      </c>
      <c r="F13" s="982">
        <v>7.8163581888451574</v>
      </c>
      <c r="G13" s="982">
        <v>5.5017770974614386</v>
      </c>
      <c r="H13" s="1012">
        <v>2.3204589377031835</v>
      </c>
      <c r="I13" s="1012">
        <v>1.8319629910340629</v>
      </c>
      <c r="J13" s="1012">
        <v>5.4</v>
      </c>
      <c r="K13" s="1012">
        <v>2.11</v>
      </c>
      <c r="L13" s="1012">
        <v>2.4500000000000002</v>
      </c>
      <c r="M13" s="1012">
        <v>3.1</v>
      </c>
    </row>
    <row r="14" spans="1:15" ht="18" customHeight="1">
      <c r="A14" s="284" t="s">
        <v>4</v>
      </c>
      <c r="B14" s="1011">
        <v>6.0525000000000002</v>
      </c>
      <c r="C14" s="1011">
        <v>6.6025</v>
      </c>
      <c r="D14" s="1011">
        <v>8.3949999999999996</v>
      </c>
      <c r="E14" s="1011">
        <v>10.3</v>
      </c>
      <c r="F14" s="1011">
        <v>11.720700000000001</v>
      </c>
      <c r="G14" s="1011">
        <v>7.2</v>
      </c>
      <c r="H14" s="1012">
        <v>5.4584999999999999</v>
      </c>
      <c r="I14" s="1012">
        <v>5.59</v>
      </c>
      <c r="J14" s="1011">
        <v>5.09</v>
      </c>
      <c r="K14" s="1011">
        <v>5.24</v>
      </c>
      <c r="L14" s="1011">
        <v>6.14</v>
      </c>
      <c r="M14" s="1011">
        <v>6.5</v>
      </c>
    </row>
    <row r="15" spans="1:15" ht="18" customHeight="1">
      <c r="A15" s="284" t="s">
        <v>3</v>
      </c>
      <c r="B15" s="1011">
        <v>5</v>
      </c>
      <c r="C15" s="1011">
        <v>4.5</v>
      </c>
      <c r="D15" s="1011">
        <v>8.5</v>
      </c>
      <c r="E15" s="1013">
        <v>9.5</v>
      </c>
      <c r="F15" s="1011">
        <v>9.5</v>
      </c>
      <c r="G15" s="1013">
        <v>5</v>
      </c>
      <c r="H15" s="1012">
        <v>3.3</v>
      </c>
      <c r="I15" s="1012">
        <v>3.3</v>
      </c>
      <c r="J15" s="1011">
        <v>3.2</v>
      </c>
      <c r="K15" s="1011">
        <v>3.2</v>
      </c>
      <c r="L15" s="1011">
        <v>3.4</v>
      </c>
      <c r="M15" s="1011">
        <v>3.6</v>
      </c>
    </row>
    <row r="16" spans="1:15" ht="18" customHeight="1">
      <c r="A16" s="284" t="s">
        <v>79</v>
      </c>
      <c r="B16" s="1011">
        <v>5.3</v>
      </c>
      <c r="C16" s="1011">
        <v>5.5</v>
      </c>
      <c r="D16" s="1011">
        <v>7.5</v>
      </c>
      <c r="E16" s="1011">
        <v>9.3000000000000007</v>
      </c>
      <c r="F16" s="1011">
        <v>7.8</v>
      </c>
      <c r="G16" s="1011">
        <v>6.7</v>
      </c>
      <c r="H16" s="1012">
        <v>6.6</v>
      </c>
      <c r="I16" s="1012">
        <v>7</v>
      </c>
      <c r="J16" s="1012">
        <v>9.5450665174646421</v>
      </c>
      <c r="K16" s="1012">
        <v>9.9398385568517806</v>
      </c>
      <c r="L16" s="1012">
        <v>9.9</v>
      </c>
      <c r="M16" s="1012">
        <v>10.1</v>
      </c>
    </row>
    <row r="17" spans="1:13" ht="18" customHeight="1">
      <c r="A17" s="284" t="s">
        <v>2</v>
      </c>
      <c r="B17" s="982">
        <v>18.310099999999998</v>
      </c>
      <c r="C17" s="982">
        <v>17.135579999999997</v>
      </c>
      <c r="D17" s="982">
        <v>10.69994</v>
      </c>
      <c r="E17" s="982">
        <v>13.506499999999999</v>
      </c>
      <c r="F17" s="982">
        <v>15.862674999999999</v>
      </c>
      <c r="G17" s="982">
        <v>8.3457000000000008</v>
      </c>
      <c r="H17" s="1012">
        <v>8.2674000000000003</v>
      </c>
      <c r="I17" s="1012">
        <v>9.1082599999999996</v>
      </c>
      <c r="J17" s="1011">
        <v>7</v>
      </c>
      <c r="K17" s="1011">
        <v>6.53</v>
      </c>
      <c r="L17" s="1011">
        <v>9</v>
      </c>
      <c r="M17" s="1011">
        <v>9.41</v>
      </c>
    </row>
    <row r="18" spans="1:13" ht="18" customHeight="1">
      <c r="A18" s="284" t="s">
        <v>1</v>
      </c>
      <c r="B18" s="1014">
        <v>52</v>
      </c>
      <c r="C18" s="1014">
        <v>174</v>
      </c>
      <c r="D18" s="1014">
        <v>254</v>
      </c>
      <c r="E18" s="1014">
        <v>79</v>
      </c>
      <c r="F18" s="1014">
        <v>154</v>
      </c>
      <c r="G18" s="1014">
        <v>10.025</v>
      </c>
      <c r="H18" s="1014">
        <v>8.25</v>
      </c>
      <c r="I18" s="1014">
        <v>9.0500000000000007</v>
      </c>
      <c r="J18" s="1011">
        <v>12</v>
      </c>
      <c r="K18" s="1011">
        <v>11.5</v>
      </c>
      <c r="L18" s="1011">
        <v>11.5</v>
      </c>
      <c r="M18" s="1011">
        <v>8.9</v>
      </c>
    </row>
    <row r="20" spans="1:13" ht="15" customHeight="1">
      <c r="A20" s="920" t="s">
        <v>2111</v>
      </c>
    </row>
  </sheetData>
  <mergeCells count="1">
    <mergeCell ref="B2:M2"/>
  </mergeCells>
  <hyperlinks>
    <hyperlink ref="O4" location="'Content Page'!A1" display="Back to Content Page"/>
  </hyperlinks>
  <pageMargins left="0.7" right="0.7" top="0.75" bottom="0.75" header="0.3" footer="0.3"/>
</worksheet>
</file>

<file path=xl/worksheets/sheet2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
  <sheetViews>
    <sheetView zoomScale="82" zoomScaleNormal="82" workbookViewId="0">
      <selection activeCell="A9" sqref="A9"/>
    </sheetView>
  </sheetViews>
  <sheetFormatPr defaultColWidth="9.1796875" defaultRowHeight="14"/>
  <cols>
    <col min="1" max="1" width="39.36328125" style="289" customWidth="1"/>
    <col min="2" max="13" width="11.7265625" style="132" customWidth="1"/>
    <col min="14" max="16384" width="9.1796875" style="289"/>
  </cols>
  <sheetData>
    <row r="1" spans="1:15" ht="18" customHeight="1">
      <c r="A1" s="140" t="s">
        <v>2179</v>
      </c>
    </row>
    <row r="2" spans="1:15" ht="18" customHeight="1">
      <c r="A2" s="879"/>
      <c r="B2" s="1171" t="s">
        <v>250</v>
      </c>
      <c r="C2" s="1171"/>
      <c r="D2" s="1171"/>
      <c r="E2" s="1171"/>
      <c r="F2" s="1171"/>
      <c r="G2" s="1171"/>
      <c r="H2" s="1171"/>
      <c r="I2" s="1171"/>
      <c r="J2" s="1171"/>
      <c r="K2" s="1171"/>
      <c r="L2" s="1171"/>
      <c r="M2" s="1172"/>
    </row>
    <row r="3" spans="1:15" s="295" customFormat="1" ht="18" customHeight="1">
      <c r="A3" s="879" t="s">
        <v>16</v>
      </c>
      <c r="B3" s="395">
        <v>2004</v>
      </c>
      <c r="C3" s="395">
        <v>2005</v>
      </c>
      <c r="D3" s="395">
        <v>2006</v>
      </c>
      <c r="E3" s="395">
        <v>2007</v>
      </c>
      <c r="F3" s="395">
        <v>2008</v>
      </c>
      <c r="G3" s="395">
        <v>2009</v>
      </c>
      <c r="H3" s="395">
        <v>2010</v>
      </c>
      <c r="I3" s="395">
        <v>2011</v>
      </c>
      <c r="J3" s="395">
        <v>2012</v>
      </c>
      <c r="K3" s="395">
        <v>2013</v>
      </c>
      <c r="L3" s="395">
        <v>2014</v>
      </c>
      <c r="M3" s="395">
        <v>2015</v>
      </c>
    </row>
    <row r="4" spans="1:15" ht="18" customHeight="1">
      <c r="A4" s="284" t="s">
        <v>15</v>
      </c>
      <c r="B4" s="982">
        <v>70.400000000000006</v>
      </c>
      <c r="C4" s="982">
        <v>43.2</v>
      </c>
      <c r="D4" s="982">
        <v>15.3</v>
      </c>
      <c r="E4" s="982">
        <v>13.9</v>
      </c>
      <c r="F4" s="982">
        <v>12</v>
      </c>
      <c r="G4" s="982">
        <v>15.6</v>
      </c>
      <c r="H4" s="1012">
        <v>19</v>
      </c>
      <c r="I4" s="1012">
        <v>14.4</v>
      </c>
      <c r="J4" s="982">
        <v>15.32</v>
      </c>
      <c r="K4" s="982">
        <v>15.06</v>
      </c>
      <c r="L4" s="982">
        <v>14.9</v>
      </c>
      <c r="M4" s="982">
        <v>16.5</v>
      </c>
      <c r="O4" s="994"/>
    </row>
    <row r="5" spans="1:15" ht="18" customHeight="1">
      <c r="A5" s="284" t="s">
        <v>14</v>
      </c>
      <c r="B5" s="982">
        <v>15.75</v>
      </c>
      <c r="C5" s="982">
        <v>16</v>
      </c>
      <c r="D5" s="982">
        <v>16.5</v>
      </c>
      <c r="E5" s="982">
        <v>16</v>
      </c>
      <c r="F5" s="982">
        <v>16.5</v>
      </c>
      <c r="G5" s="982">
        <v>11.5</v>
      </c>
      <c r="H5" s="1012">
        <v>11</v>
      </c>
      <c r="I5" s="1012">
        <v>11</v>
      </c>
      <c r="J5" s="1012">
        <v>11</v>
      </c>
      <c r="K5" s="1012">
        <v>9.33</v>
      </c>
      <c r="L5" s="1012">
        <v>9</v>
      </c>
      <c r="M5" s="1012">
        <v>7.5</v>
      </c>
      <c r="O5" s="92" t="s">
        <v>13</v>
      </c>
    </row>
    <row r="6" spans="1:15" ht="18" customHeight="1">
      <c r="A6" s="284" t="s">
        <v>268</v>
      </c>
      <c r="B6" s="982" t="s">
        <v>8</v>
      </c>
      <c r="C6" s="982" t="s">
        <v>8</v>
      </c>
      <c r="D6" s="982">
        <v>45.4</v>
      </c>
      <c r="E6" s="982">
        <v>41.2</v>
      </c>
      <c r="F6" s="982">
        <v>44.4</v>
      </c>
      <c r="G6" s="982">
        <v>69.8</v>
      </c>
      <c r="H6" s="1012">
        <v>44.7</v>
      </c>
      <c r="I6" s="1012">
        <v>40.6</v>
      </c>
      <c r="J6" s="982" t="s">
        <v>8</v>
      </c>
      <c r="K6" s="982" t="s">
        <v>8</v>
      </c>
      <c r="L6" s="982" t="s">
        <v>8</v>
      </c>
      <c r="M6" s="982" t="s">
        <v>8</v>
      </c>
    </row>
    <row r="7" spans="1:15" ht="18" customHeight="1">
      <c r="A7" s="284" t="s">
        <v>12</v>
      </c>
      <c r="B7" s="982">
        <v>12.17</v>
      </c>
      <c r="C7" s="982">
        <v>11.5</v>
      </c>
      <c r="D7" s="982">
        <v>13.5</v>
      </c>
      <c r="E7" s="982">
        <v>15.42</v>
      </c>
      <c r="F7" s="982">
        <v>16.579999999999998</v>
      </c>
      <c r="G7" s="982">
        <v>11.67</v>
      </c>
      <c r="H7" s="982">
        <v>10.5</v>
      </c>
      <c r="I7" s="982">
        <v>10.5</v>
      </c>
      <c r="J7" s="982">
        <v>9.9</v>
      </c>
      <c r="K7" s="982">
        <v>9.9</v>
      </c>
      <c r="L7" s="982">
        <v>10.33</v>
      </c>
      <c r="M7" s="982">
        <v>10.57</v>
      </c>
    </row>
    <row r="8" spans="1:15" ht="18" customHeight="1">
      <c r="A8" s="284" t="s">
        <v>11</v>
      </c>
      <c r="B8" s="982" t="s">
        <v>8</v>
      </c>
      <c r="C8" s="982" t="s">
        <v>8</v>
      </c>
      <c r="D8" s="982" t="s">
        <v>8</v>
      </c>
      <c r="E8" s="982" t="s">
        <v>8</v>
      </c>
      <c r="F8" s="982" t="s">
        <v>8</v>
      </c>
      <c r="G8" s="982" t="s">
        <v>8</v>
      </c>
      <c r="H8" s="982" t="s">
        <v>8</v>
      </c>
      <c r="I8" s="982" t="s">
        <v>8</v>
      </c>
      <c r="J8" s="982" t="s">
        <v>8</v>
      </c>
      <c r="K8" s="982" t="s">
        <v>8</v>
      </c>
      <c r="L8" s="982" t="s">
        <v>8</v>
      </c>
      <c r="M8" s="982" t="s">
        <v>8</v>
      </c>
    </row>
    <row r="9" spans="1:15" ht="18" customHeight="1">
      <c r="A9" s="284" t="s">
        <v>10</v>
      </c>
      <c r="B9" s="982">
        <v>10.5</v>
      </c>
      <c r="C9" s="982">
        <v>27.5</v>
      </c>
      <c r="D9" s="982">
        <v>23.55</v>
      </c>
      <c r="E9" s="982">
        <v>20.100000000000001</v>
      </c>
      <c r="F9" s="982">
        <v>19.899999999999999</v>
      </c>
      <c r="G9" s="982">
        <v>19.899999999999999</v>
      </c>
      <c r="H9" s="1012">
        <v>18.108333333333334</v>
      </c>
      <c r="I9" s="1012">
        <v>18.108333333333334</v>
      </c>
      <c r="J9" s="982">
        <v>36.166666666666664</v>
      </c>
      <c r="K9" s="982">
        <v>37.770833333333336</v>
      </c>
      <c r="L9" s="982">
        <v>38.21</v>
      </c>
      <c r="M9" s="982">
        <v>36.291666666666664</v>
      </c>
    </row>
    <row r="10" spans="1:15" ht="18" customHeight="1">
      <c r="A10" s="284" t="s">
        <v>9</v>
      </c>
      <c r="B10" s="1012">
        <v>7.75</v>
      </c>
      <c r="C10" s="1012">
        <v>9.1999999999999993</v>
      </c>
      <c r="D10" s="1012">
        <v>10.7</v>
      </c>
      <c r="E10" s="1012">
        <v>11.4</v>
      </c>
      <c r="F10" s="1012">
        <v>9.0500000000000007</v>
      </c>
      <c r="G10" s="1012">
        <v>8.0500000000000007</v>
      </c>
      <c r="H10" s="1012">
        <v>7.05</v>
      </c>
      <c r="I10" s="1012">
        <v>7.5</v>
      </c>
      <c r="J10" s="1012">
        <v>7</v>
      </c>
      <c r="K10" s="1012">
        <v>6.25</v>
      </c>
      <c r="L10" s="1012">
        <v>6.3</v>
      </c>
      <c r="M10" s="1012">
        <v>6.3</v>
      </c>
    </row>
    <row r="11" spans="1:15" ht="18" customHeight="1">
      <c r="A11" s="284" t="s">
        <v>7</v>
      </c>
      <c r="B11" s="982">
        <v>20.594000000000001</v>
      </c>
      <c r="C11" s="982">
        <v>19.187999999999999</v>
      </c>
      <c r="D11" s="982">
        <v>20.276</v>
      </c>
      <c r="E11" s="982">
        <v>18.847999999999999</v>
      </c>
      <c r="F11" s="982">
        <v>17.988</v>
      </c>
      <c r="G11" s="982">
        <v>15.224</v>
      </c>
      <c r="H11" s="982">
        <v>19</v>
      </c>
      <c r="I11" s="982">
        <v>19.071428571428573</v>
      </c>
      <c r="J11" s="982">
        <v>15.525</v>
      </c>
      <c r="K11" s="982">
        <v>14.9</v>
      </c>
      <c r="L11" s="982">
        <v>14.7</v>
      </c>
      <c r="M11" s="982">
        <v>16.3</v>
      </c>
    </row>
    <row r="12" spans="1:15" ht="18" customHeight="1">
      <c r="A12" s="284" t="s">
        <v>6</v>
      </c>
      <c r="B12" s="982">
        <v>12.2</v>
      </c>
      <c r="C12" s="982">
        <v>11.9</v>
      </c>
      <c r="D12" s="982">
        <v>13.8</v>
      </c>
      <c r="E12" s="982">
        <v>15.3</v>
      </c>
      <c r="F12" s="982">
        <v>15.3</v>
      </c>
      <c r="G12" s="982">
        <v>11.3</v>
      </c>
      <c r="H12" s="1012">
        <v>9.8000000000000007</v>
      </c>
      <c r="I12" s="1012">
        <v>9.8000000000000007</v>
      </c>
      <c r="J12" s="982">
        <v>9.5</v>
      </c>
      <c r="K12" s="982">
        <v>9.3000000000000007</v>
      </c>
      <c r="L12" s="982">
        <v>8.6999999999999993</v>
      </c>
      <c r="M12" s="982" t="s">
        <v>8</v>
      </c>
    </row>
    <row r="13" spans="1:15" ht="18" customHeight="1">
      <c r="A13" s="284" t="s">
        <v>5</v>
      </c>
      <c r="B13" s="982">
        <v>9.85</v>
      </c>
      <c r="C13" s="982">
        <v>10.130000000000001</v>
      </c>
      <c r="D13" s="982">
        <v>11.61</v>
      </c>
      <c r="E13" s="982">
        <v>11.255766446230982</v>
      </c>
      <c r="F13" s="982">
        <v>16.187966079776121</v>
      </c>
      <c r="G13" s="982">
        <v>13.492962591470198</v>
      </c>
      <c r="H13" s="1012">
        <v>11.485375963751119</v>
      </c>
      <c r="I13" s="1012">
        <v>11.414206121591576</v>
      </c>
      <c r="J13" s="1012">
        <v>13.6</v>
      </c>
      <c r="K13" s="1012">
        <v>11.59</v>
      </c>
      <c r="L13" s="1012">
        <v>12.05</v>
      </c>
      <c r="M13" s="1012">
        <v>12.6</v>
      </c>
    </row>
    <row r="14" spans="1:15" ht="18" customHeight="1">
      <c r="A14" s="284" t="s">
        <v>4</v>
      </c>
      <c r="B14" s="982">
        <v>11</v>
      </c>
      <c r="C14" s="982">
        <v>10.5</v>
      </c>
      <c r="D14" s="982">
        <v>12.5</v>
      </c>
      <c r="E14" s="982">
        <v>14.5</v>
      </c>
      <c r="F14" s="982">
        <v>15</v>
      </c>
      <c r="G14" s="982">
        <v>10.5</v>
      </c>
      <c r="H14" s="1012">
        <v>9</v>
      </c>
      <c r="I14" s="1012">
        <v>9</v>
      </c>
      <c r="J14" s="982">
        <v>8.5</v>
      </c>
      <c r="K14" s="982">
        <v>8.5</v>
      </c>
      <c r="L14" s="982">
        <v>9.25</v>
      </c>
      <c r="M14" s="982">
        <v>9.8000000000000007</v>
      </c>
    </row>
    <row r="15" spans="1:15" ht="18" customHeight="1">
      <c r="A15" s="284" t="s">
        <v>3</v>
      </c>
      <c r="B15" s="982">
        <v>11</v>
      </c>
      <c r="C15" s="982">
        <v>10.5</v>
      </c>
      <c r="D15" s="982">
        <v>12.5</v>
      </c>
      <c r="E15" s="982">
        <v>14.5</v>
      </c>
      <c r="F15" s="982">
        <v>14.5</v>
      </c>
      <c r="G15" s="982">
        <v>10</v>
      </c>
      <c r="H15" s="1012">
        <v>9</v>
      </c>
      <c r="I15" s="1012">
        <v>9</v>
      </c>
      <c r="J15" s="982">
        <v>8.5</v>
      </c>
      <c r="K15" s="982">
        <v>8.5</v>
      </c>
      <c r="L15" s="982">
        <v>8.8000000000000007</v>
      </c>
      <c r="M15" s="982">
        <v>9</v>
      </c>
    </row>
    <row r="16" spans="1:15" ht="18" customHeight="1">
      <c r="A16" s="284" t="s">
        <v>79</v>
      </c>
      <c r="B16" s="982">
        <v>14.8</v>
      </c>
      <c r="C16" s="982">
        <v>15</v>
      </c>
      <c r="D16" s="982">
        <v>16.8</v>
      </c>
      <c r="E16" s="982">
        <v>15.3</v>
      </c>
      <c r="F16" s="982">
        <v>16</v>
      </c>
      <c r="G16" s="982">
        <v>14.4</v>
      </c>
      <c r="H16" s="1012">
        <v>13.4</v>
      </c>
      <c r="I16" s="1012">
        <v>14.2</v>
      </c>
      <c r="J16" s="1012">
        <v>14.1</v>
      </c>
      <c r="K16" s="1012">
        <v>13.774599237266408</v>
      </c>
      <c r="L16" s="1012">
        <v>12.7</v>
      </c>
      <c r="M16" s="1012">
        <v>14.4</v>
      </c>
    </row>
    <row r="17" spans="1:13" ht="18" customHeight="1">
      <c r="A17" s="284" t="s">
        <v>2</v>
      </c>
      <c r="B17" s="982">
        <v>29.758620000000001</v>
      </c>
      <c r="C17" s="982">
        <v>27.559999999999995</v>
      </c>
      <c r="D17" s="982">
        <v>21.639700000000001</v>
      </c>
      <c r="E17" s="982">
        <v>18.3</v>
      </c>
      <c r="F17" s="982">
        <v>20.845420021570863</v>
      </c>
      <c r="G17" s="982">
        <v>22.710118807640139</v>
      </c>
      <c r="H17" s="1012">
        <v>19.360875052783804</v>
      </c>
      <c r="I17" s="1012">
        <v>17.032279813255364</v>
      </c>
      <c r="J17" s="982">
        <v>16.142079975168631</v>
      </c>
      <c r="K17" s="982">
        <v>16.43140325503407</v>
      </c>
      <c r="L17" s="982">
        <v>20.454657290250555</v>
      </c>
      <c r="M17" s="982">
        <v>23.815038203561365</v>
      </c>
    </row>
    <row r="18" spans="1:13" ht="18" customHeight="1">
      <c r="A18" s="284" t="s">
        <v>1</v>
      </c>
      <c r="B18" s="1012">
        <v>202.5</v>
      </c>
      <c r="C18" s="1012">
        <v>415</v>
      </c>
      <c r="D18" s="1012">
        <v>475</v>
      </c>
      <c r="E18" s="1012">
        <v>775</v>
      </c>
      <c r="F18" s="1012">
        <v>25250</v>
      </c>
      <c r="G18" s="1012">
        <v>13.12</v>
      </c>
      <c r="H18" s="1012">
        <v>18.63</v>
      </c>
      <c r="I18" s="1012">
        <v>19</v>
      </c>
      <c r="J18" s="982">
        <v>14</v>
      </c>
      <c r="K18" s="982">
        <v>15.5</v>
      </c>
      <c r="L18" s="982">
        <v>13.5</v>
      </c>
      <c r="M18" s="982">
        <v>11</v>
      </c>
    </row>
    <row r="19" spans="1:13" ht="18" customHeight="1"/>
    <row r="20" spans="1:13" ht="18" customHeight="1">
      <c r="A20" s="920" t="s">
        <v>2111</v>
      </c>
    </row>
  </sheetData>
  <mergeCells count="1">
    <mergeCell ref="B2:M2"/>
  </mergeCells>
  <hyperlinks>
    <hyperlink ref="O5" location="'Content Page'!A1" display="Back to Content Page"/>
  </hyperlinks>
  <pageMargins left="0.7" right="0.7" top="0.75" bottom="0.75" header="0.3" footer="0.3"/>
</worksheet>
</file>

<file path=xl/worksheets/sheet2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1"/>
  <sheetViews>
    <sheetView topLeftCell="B1" zoomScale="89" zoomScaleNormal="89" workbookViewId="0">
      <selection activeCell="A9" sqref="A9"/>
    </sheetView>
  </sheetViews>
  <sheetFormatPr defaultColWidth="9.1796875" defaultRowHeight="18" customHeight="1"/>
  <cols>
    <col min="1" max="1" width="34.54296875" style="289" customWidth="1"/>
    <col min="2" max="2" width="22.7265625" style="289" customWidth="1"/>
    <col min="3" max="9" width="10.7265625" style="289" customWidth="1"/>
    <col min="10" max="10" width="13.26953125" style="289" bestFit="1" customWidth="1"/>
    <col min="11" max="11" width="14.36328125" style="289" bestFit="1" customWidth="1"/>
    <col min="12" max="18" width="10.7265625" style="289" customWidth="1"/>
    <col min="19" max="16384" width="9.1796875" style="289"/>
  </cols>
  <sheetData>
    <row r="1" spans="1:20" ht="18" customHeight="1">
      <c r="A1" s="1015" t="s">
        <v>2180</v>
      </c>
      <c r="B1" s="1016"/>
      <c r="C1" s="1016"/>
      <c r="D1" s="1016"/>
      <c r="E1" s="1016"/>
      <c r="F1" s="1016"/>
      <c r="G1" s="1016"/>
      <c r="H1" s="1016"/>
      <c r="I1" s="1016"/>
      <c r="J1" s="1016"/>
      <c r="K1" s="1016"/>
      <c r="L1" s="1016"/>
    </row>
    <row r="2" spans="1:20" ht="18" customHeight="1">
      <c r="A2" s="879"/>
      <c r="B2" s="878"/>
      <c r="C2" s="1085" t="s">
        <v>2181</v>
      </c>
      <c r="D2" s="1085"/>
      <c r="E2" s="1085"/>
      <c r="F2" s="1085"/>
      <c r="G2" s="1085"/>
      <c r="H2" s="1085"/>
      <c r="I2" s="1085"/>
      <c r="J2" s="1085"/>
      <c r="K2" s="1085"/>
      <c r="L2" s="1085"/>
      <c r="M2" s="1085"/>
      <c r="N2" s="1085"/>
      <c r="O2" s="1085"/>
      <c r="P2" s="1085"/>
      <c r="Q2" s="1085"/>
      <c r="R2" s="1085"/>
    </row>
    <row r="3" spans="1:20" s="295" customFormat="1" ht="18" customHeight="1">
      <c r="A3" s="879" t="s">
        <v>16</v>
      </c>
      <c r="B3" s="879" t="s">
        <v>2182</v>
      </c>
      <c r="C3" s="4">
        <v>2000</v>
      </c>
      <c r="D3" s="4">
        <v>2001</v>
      </c>
      <c r="E3" s="4">
        <v>2002</v>
      </c>
      <c r="F3" s="4">
        <v>2003</v>
      </c>
      <c r="G3" s="4">
        <v>2004</v>
      </c>
      <c r="H3" s="4">
        <v>2005</v>
      </c>
      <c r="I3" s="4">
        <v>2006</v>
      </c>
      <c r="J3" s="4">
        <v>2007</v>
      </c>
      <c r="K3" s="4">
        <v>2008</v>
      </c>
      <c r="L3" s="4">
        <v>2009</v>
      </c>
      <c r="M3" s="4">
        <v>2010</v>
      </c>
      <c r="N3" s="4">
        <v>2011</v>
      </c>
      <c r="O3" s="4">
        <v>2012</v>
      </c>
      <c r="P3" s="4">
        <v>2013</v>
      </c>
      <c r="Q3" s="4">
        <v>2014</v>
      </c>
      <c r="R3" s="4">
        <v>2015</v>
      </c>
    </row>
    <row r="4" spans="1:20" ht="18" customHeight="1">
      <c r="A4" s="284" t="s">
        <v>15</v>
      </c>
      <c r="B4" s="986" t="s">
        <v>2132</v>
      </c>
      <c r="C4" s="1017">
        <v>10.040544457591768</v>
      </c>
      <c r="D4" s="1017">
        <v>22.07315794342038</v>
      </c>
      <c r="E4" s="1017">
        <v>43.704092885048645</v>
      </c>
      <c r="F4" s="1017">
        <v>74.606300862615214</v>
      </c>
      <c r="G4" s="1017">
        <v>83.439194190752062</v>
      </c>
      <c r="H4" s="1017">
        <v>87.159141308659756</v>
      </c>
      <c r="I4" s="1017">
        <v>80.368295080677157</v>
      </c>
      <c r="J4" s="1017">
        <v>76.706166155817982</v>
      </c>
      <c r="K4" s="1017">
        <v>75.033415446174743</v>
      </c>
      <c r="L4" s="1017">
        <v>79.294913863287277</v>
      </c>
      <c r="M4" s="1018">
        <v>91.906598303891442</v>
      </c>
      <c r="N4" s="1018">
        <v>93.805903218759624</v>
      </c>
      <c r="O4" s="1018">
        <v>95.404231599913132</v>
      </c>
      <c r="P4" s="1018">
        <v>96.507434794107169</v>
      </c>
      <c r="Q4" s="1018">
        <v>98.331984566275466</v>
      </c>
      <c r="R4" s="1018">
        <v>120.09102989257035</v>
      </c>
      <c r="T4" s="994"/>
    </row>
    <row r="5" spans="1:20" ht="18" customHeight="1">
      <c r="A5" s="284" t="s">
        <v>14</v>
      </c>
      <c r="B5" s="986" t="s">
        <v>2133</v>
      </c>
      <c r="C5" s="1017">
        <v>5.1021999999999998</v>
      </c>
      <c r="D5" s="1017">
        <v>5.8414000000000001</v>
      </c>
      <c r="E5" s="1017">
        <v>6.3265000000000002</v>
      </c>
      <c r="F5" s="1017">
        <v>4.9497</v>
      </c>
      <c r="G5" s="1017">
        <v>4.6938000000000004</v>
      </c>
      <c r="H5" s="1017">
        <v>5.1167999999999996</v>
      </c>
      <c r="I5" s="1017">
        <v>5.8303000000000003</v>
      </c>
      <c r="J5" s="1017">
        <v>6.1394000000000002</v>
      </c>
      <c r="K5" s="1017">
        <v>6.8269000000000002</v>
      </c>
      <c r="L5" s="1017">
        <v>7.1551</v>
      </c>
      <c r="M5" s="1018">
        <v>6.7935999999999996</v>
      </c>
      <c r="N5" s="1018">
        <v>6.8000802883723335</v>
      </c>
      <c r="O5" s="1018">
        <v>7.6191332019471689</v>
      </c>
      <c r="P5" s="1018">
        <v>8.3989255143734383</v>
      </c>
      <c r="Q5" s="1018">
        <v>8.9760867394202464</v>
      </c>
      <c r="R5" s="1018">
        <v>10.129002385419605</v>
      </c>
      <c r="T5" s="994"/>
    </row>
    <row r="6" spans="1:20" ht="18" customHeight="1">
      <c r="A6" s="284" t="s">
        <v>268</v>
      </c>
      <c r="B6" s="986" t="s">
        <v>2134</v>
      </c>
      <c r="C6" s="1017">
        <v>21.8</v>
      </c>
      <c r="D6" s="1017">
        <v>206.6</v>
      </c>
      <c r="E6" s="1017">
        <v>346.5</v>
      </c>
      <c r="F6" s="1017">
        <v>405</v>
      </c>
      <c r="G6" s="1017">
        <v>398.3</v>
      </c>
      <c r="H6" s="1017">
        <v>473.78</v>
      </c>
      <c r="I6" s="1017">
        <v>468.05</v>
      </c>
      <c r="J6" s="1017">
        <v>516.67999999999995</v>
      </c>
      <c r="K6" s="1017">
        <v>561.1</v>
      </c>
      <c r="L6" s="1017">
        <v>806.45</v>
      </c>
      <c r="M6" s="1018">
        <v>905.85</v>
      </c>
      <c r="N6" s="1018">
        <v>919.44</v>
      </c>
      <c r="O6" s="1018">
        <v>919.7</v>
      </c>
      <c r="P6" s="1018">
        <v>919.4</v>
      </c>
      <c r="Q6" s="1018">
        <v>925.23</v>
      </c>
      <c r="R6" s="1018">
        <v>925.98</v>
      </c>
      <c r="T6" s="92" t="s">
        <v>13</v>
      </c>
    </row>
    <row r="7" spans="1:20" ht="18" customHeight="1">
      <c r="A7" s="284" t="s">
        <v>12</v>
      </c>
      <c r="B7" s="986" t="s">
        <v>2135</v>
      </c>
      <c r="C7" s="1017">
        <v>6.9</v>
      </c>
      <c r="D7" s="1017">
        <v>8.6</v>
      </c>
      <c r="E7" s="1017">
        <v>10.5</v>
      </c>
      <c r="F7" s="1017">
        <v>7.6</v>
      </c>
      <c r="G7" s="1017">
        <v>6.4</v>
      </c>
      <c r="H7" s="1017">
        <v>6.4</v>
      </c>
      <c r="I7" s="1017">
        <v>6.8</v>
      </c>
      <c r="J7" s="1017">
        <v>7.05</v>
      </c>
      <c r="K7" s="1017">
        <v>8.3000000000000007</v>
      </c>
      <c r="L7" s="1017">
        <v>8.4</v>
      </c>
      <c r="M7" s="1018">
        <v>7.3197999999999999</v>
      </c>
      <c r="N7" s="1018">
        <v>7.3</v>
      </c>
      <c r="O7" s="1018">
        <v>8.1999999999999993</v>
      </c>
      <c r="P7" s="1018">
        <v>9.65</v>
      </c>
      <c r="Q7" s="1018">
        <v>10.89</v>
      </c>
      <c r="R7" s="1018">
        <v>12.75</v>
      </c>
    </row>
    <row r="8" spans="1:20" ht="18" customHeight="1">
      <c r="A8" s="284" t="s">
        <v>11</v>
      </c>
      <c r="B8" s="986" t="s">
        <v>2136</v>
      </c>
      <c r="C8" s="1017">
        <v>1353</v>
      </c>
      <c r="D8" s="1017">
        <v>1318</v>
      </c>
      <c r="E8" s="1017">
        <v>1367</v>
      </c>
      <c r="F8" s="1017">
        <v>1239</v>
      </c>
      <c r="G8" s="1017">
        <v>1869</v>
      </c>
      <c r="H8" s="1017">
        <v>2003</v>
      </c>
      <c r="I8" s="1017">
        <v>2142.3000000000002</v>
      </c>
      <c r="J8" s="1017">
        <v>1873.9</v>
      </c>
      <c r="K8" s="1017">
        <v>1708.4</v>
      </c>
      <c r="L8" s="1017">
        <v>1957.7</v>
      </c>
      <c r="M8" s="1018">
        <v>2089.9499999999998</v>
      </c>
      <c r="N8" s="1018">
        <v>2025.1</v>
      </c>
      <c r="O8" s="1018">
        <v>2194.9699999999998</v>
      </c>
      <c r="P8" s="1018">
        <v>2206.91</v>
      </c>
      <c r="Q8" s="1018">
        <v>2414.81</v>
      </c>
      <c r="R8" s="1018">
        <v>3202.9</v>
      </c>
    </row>
    <row r="9" spans="1:20" ht="18" customHeight="1">
      <c r="A9" s="284" t="s">
        <v>10</v>
      </c>
      <c r="B9" s="986" t="s">
        <v>2137</v>
      </c>
      <c r="C9" s="1017">
        <v>80.099999999999994</v>
      </c>
      <c r="D9" s="1017">
        <v>67.3</v>
      </c>
      <c r="E9" s="1017">
        <v>87.3</v>
      </c>
      <c r="F9" s="1017">
        <v>108.6</v>
      </c>
      <c r="G9" s="1017">
        <v>109.4</v>
      </c>
      <c r="H9" s="1017">
        <v>118.4</v>
      </c>
      <c r="I9" s="1017">
        <v>136</v>
      </c>
      <c r="J9" s="1017">
        <v>139.96</v>
      </c>
      <c r="K9" s="1017">
        <v>140.5</v>
      </c>
      <c r="L9" s="1017">
        <v>141.30000000000001</v>
      </c>
      <c r="M9" s="1018">
        <v>150.5</v>
      </c>
      <c r="N9" s="1018">
        <v>156.5</v>
      </c>
      <c r="O9" s="1018">
        <v>249.10599999999999</v>
      </c>
      <c r="P9" s="1018">
        <v>369.18110000000001</v>
      </c>
      <c r="Q9" s="1018">
        <v>424.4</v>
      </c>
      <c r="R9" s="1018">
        <v>499.61</v>
      </c>
    </row>
    <row r="10" spans="1:20" ht="18" customHeight="1">
      <c r="A10" s="284" t="s">
        <v>9</v>
      </c>
      <c r="B10" s="986" t="s">
        <v>2138</v>
      </c>
      <c r="C10" s="1018">
        <v>26.25</v>
      </c>
      <c r="D10" s="1018">
        <v>29.34</v>
      </c>
      <c r="E10" s="1018">
        <v>29.96</v>
      </c>
      <c r="F10" s="1018">
        <v>27.9</v>
      </c>
      <c r="G10" s="1018">
        <v>27.5</v>
      </c>
      <c r="H10" s="1018">
        <v>29.5</v>
      </c>
      <c r="I10" s="1018">
        <v>31.71</v>
      </c>
      <c r="J10" s="1018">
        <v>31.33</v>
      </c>
      <c r="K10" s="1018">
        <v>28.47</v>
      </c>
      <c r="L10" s="1018">
        <v>31.94</v>
      </c>
      <c r="M10" s="1018">
        <v>30.79</v>
      </c>
      <c r="N10" s="1018">
        <v>28.71</v>
      </c>
      <c r="O10" s="1018">
        <v>30.05</v>
      </c>
      <c r="P10" s="1018">
        <v>30.72</v>
      </c>
      <c r="Q10" s="1018">
        <v>30.62</v>
      </c>
      <c r="R10" s="1018">
        <v>35.06</v>
      </c>
    </row>
    <row r="11" spans="1:20" ht="18" customHeight="1">
      <c r="A11" s="284" t="s">
        <v>7</v>
      </c>
      <c r="B11" s="986" t="s">
        <v>2139</v>
      </c>
      <c r="C11" s="1017">
        <v>15.2</v>
      </c>
      <c r="D11" s="1017">
        <v>20.5</v>
      </c>
      <c r="E11" s="1017">
        <v>23.2</v>
      </c>
      <c r="F11" s="1017">
        <v>23.3</v>
      </c>
      <c r="G11" s="1017">
        <v>22.1</v>
      </c>
      <c r="H11" s="1017">
        <v>22.9</v>
      </c>
      <c r="I11" s="1017">
        <v>24.98</v>
      </c>
      <c r="J11" s="1017">
        <v>25.56</v>
      </c>
      <c r="K11" s="1017">
        <v>24.17</v>
      </c>
      <c r="L11" s="1017">
        <v>26.71</v>
      </c>
      <c r="M11" s="1018">
        <v>32.979999999999997</v>
      </c>
      <c r="N11" s="1018">
        <v>29.06</v>
      </c>
      <c r="O11" s="1018">
        <v>28.23</v>
      </c>
      <c r="P11" s="1018">
        <v>29.91</v>
      </c>
      <c r="Q11" s="1018">
        <v>30.69</v>
      </c>
      <c r="R11" s="1018">
        <v>38.28</v>
      </c>
    </row>
    <row r="12" spans="1:20" ht="18" customHeight="1">
      <c r="A12" s="284" t="s">
        <v>6</v>
      </c>
      <c r="B12" s="986" t="s">
        <v>2140</v>
      </c>
      <c r="C12" s="1017">
        <v>6.9</v>
      </c>
      <c r="D12" s="1017">
        <v>8.6</v>
      </c>
      <c r="E12" s="1017">
        <v>10.5</v>
      </c>
      <c r="F12" s="1017">
        <v>7.6</v>
      </c>
      <c r="G12" s="1017">
        <v>6.4</v>
      </c>
      <c r="H12" s="1017">
        <v>6.6</v>
      </c>
      <c r="I12" s="1017">
        <v>6.9</v>
      </c>
      <c r="J12" s="1017">
        <v>7.2</v>
      </c>
      <c r="K12" s="1017">
        <v>8.4</v>
      </c>
      <c r="L12" s="1017">
        <v>8.4</v>
      </c>
      <c r="M12" s="1018">
        <v>7.57</v>
      </c>
      <c r="N12" s="1018">
        <v>7.15</v>
      </c>
      <c r="O12" s="1018">
        <v>8.1999999999999993</v>
      </c>
      <c r="P12" s="1018">
        <v>9.6199999999999992</v>
      </c>
      <c r="Q12" s="1018">
        <v>11.87</v>
      </c>
      <c r="R12" s="1018">
        <v>12.7</v>
      </c>
    </row>
    <row r="13" spans="1:20" ht="18" customHeight="1">
      <c r="A13" s="284" t="s">
        <v>5</v>
      </c>
      <c r="B13" s="986" t="s">
        <v>2141</v>
      </c>
      <c r="C13" s="1017">
        <v>5.7132293172690787</v>
      </c>
      <c r="D13" s="1017">
        <v>5.8585236947791168</v>
      </c>
      <c r="E13" s="1017">
        <v>5.4883136546184694</v>
      </c>
      <c r="F13" s="1017">
        <v>5.4012752000000006</v>
      </c>
      <c r="G13" s="1017">
        <v>5.5</v>
      </c>
      <c r="H13" s="1017">
        <v>5.5</v>
      </c>
      <c r="I13" s="1017">
        <v>5.5190368421052618</v>
      </c>
      <c r="J13" s="1017">
        <v>6.7060759126984104</v>
      </c>
      <c r="K13" s="1017">
        <v>9.4357078702914912</v>
      </c>
      <c r="L13" s="1017">
        <v>13.581441381140475</v>
      </c>
      <c r="M13" s="1018">
        <v>12.070573234109951</v>
      </c>
      <c r="N13" s="1018">
        <v>12.37998517997152</v>
      </c>
      <c r="O13" s="1018">
        <v>13.7</v>
      </c>
      <c r="P13" s="1018">
        <v>12.058</v>
      </c>
      <c r="Q13" s="1018">
        <v>12.75</v>
      </c>
      <c r="R13" s="1018">
        <v>13.15</v>
      </c>
    </row>
    <row r="14" spans="1:20" ht="18" customHeight="1">
      <c r="A14" s="284" t="s">
        <v>4</v>
      </c>
      <c r="B14" s="986" t="s">
        <v>2142</v>
      </c>
      <c r="C14" s="1017">
        <v>6.9352999999999998</v>
      </c>
      <c r="D14" s="1017">
        <v>8.6030999999999995</v>
      </c>
      <c r="E14" s="1017">
        <v>10.516500000000001</v>
      </c>
      <c r="F14" s="1017">
        <v>7.5647000000000002</v>
      </c>
      <c r="G14" s="1017">
        <v>6.4499000000000004</v>
      </c>
      <c r="H14" s="1017">
        <v>6.3617999999999997</v>
      </c>
      <c r="I14" s="1017">
        <v>6.7671999999999999</v>
      </c>
      <c r="J14" s="1017">
        <v>7.0544000000000002</v>
      </c>
      <c r="K14" s="1017">
        <v>8.2516999999999996</v>
      </c>
      <c r="L14" s="1017">
        <v>8.4372000000000007</v>
      </c>
      <c r="M14" s="1018">
        <v>7.3222000000000005</v>
      </c>
      <c r="N14" s="1018">
        <v>7.2530999999999999</v>
      </c>
      <c r="O14" s="1018">
        <v>8.1999999999999993</v>
      </c>
      <c r="P14" s="1018">
        <v>9.65</v>
      </c>
      <c r="Q14" s="1018">
        <v>10.84</v>
      </c>
      <c r="R14" s="1018">
        <v>12.75</v>
      </c>
    </row>
    <row r="15" spans="1:20" ht="18" customHeight="1">
      <c r="A15" s="284" t="s">
        <v>3</v>
      </c>
      <c r="B15" s="986" t="s">
        <v>2143</v>
      </c>
      <c r="C15" s="1017">
        <v>6.9</v>
      </c>
      <c r="D15" s="1017">
        <v>8.6</v>
      </c>
      <c r="E15" s="1017">
        <v>10.5</v>
      </c>
      <c r="F15" s="1017">
        <v>7.6</v>
      </c>
      <c r="G15" s="1017">
        <v>6.4</v>
      </c>
      <c r="H15" s="1017">
        <v>6.4</v>
      </c>
      <c r="I15" s="1017">
        <v>6.8</v>
      </c>
      <c r="J15" s="1017">
        <v>7.05</v>
      </c>
      <c r="K15" s="1017">
        <v>8.3000000000000007</v>
      </c>
      <c r="L15" s="1017">
        <v>8.4</v>
      </c>
      <c r="M15" s="1018">
        <v>7.3250000000000002</v>
      </c>
      <c r="N15" s="1018">
        <v>7.2606999999999999</v>
      </c>
      <c r="O15" s="1018">
        <v>8.1999999999999993</v>
      </c>
      <c r="P15" s="1018">
        <v>9.6</v>
      </c>
      <c r="Q15" s="1018">
        <v>10.7</v>
      </c>
      <c r="R15" s="1018">
        <v>12.75</v>
      </c>
    </row>
    <row r="16" spans="1:20" ht="18" customHeight="1">
      <c r="A16" s="284" t="s">
        <v>79</v>
      </c>
      <c r="B16" s="986" t="s">
        <v>2144</v>
      </c>
      <c r="C16" s="1017">
        <v>800.7</v>
      </c>
      <c r="D16" s="1017">
        <v>876.4</v>
      </c>
      <c r="E16" s="1017">
        <v>966.7</v>
      </c>
      <c r="F16" s="1017">
        <v>1038.4000000000001</v>
      </c>
      <c r="G16" s="1017">
        <v>1089.4000000000001</v>
      </c>
      <c r="H16" s="1017">
        <v>1122.7</v>
      </c>
      <c r="I16" s="1017">
        <v>1251.9000000000001</v>
      </c>
      <c r="J16" s="1017">
        <v>1232.8</v>
      </c>
      <c r="K16" s="1017">
        <v>1196.3</v>
      </c>
      <c r="L16" s="1017">
        <v>1320.3</v>
      </c>
      <c r="M16" s="1018">
        <v>1409.3</v>
      </c>
      <c r="N16" s="1018">
        <v>1566.7</v>
      </c>
      <c r="O16" s="1018">
        <v>1572</v>
      </c>
      <c r="P16" s="1018">
        <v>1598</v>
      </c>
      <c r="Q16" s="1018">
        <v>1653.1</v>
      </c>
      <c r="R16" s="1018">
        <v>1985.13</v>
      </c>
    </row>
    <row r="17" spans="1:18" ht="18" customHeight="1">
      <c r="A17" s="284" t="s">
        <v>2</v>
      </c>
      <c r="B17" s="986" t="s">
        <v>2145</v>
      </c>
      <c r="C17" s="1017">
        <v>3111.603333333333</v>
      </c>
      <c r="D17" s="1017">
        <v>3610.9416666666662</v>
      </c>
      <c r="E17" s="1017">
        <v>4306.9083333333328</v>
      </c>
      <c r="F17" s="1017">
        <v>4734.4066666666658</v>
      </c>
      <c r="G17" s="1017">
        <v>4774.8966666666665</v>
      </c>
      <c r="H17" s="1017">
        <v>4463.2416666666677</v>
      </c>
      <c r="I17" s="1017">
        <v>3602.8733333333334</v>
      </c>
      <c r="J17" s="1017">
        <v>4002.5224999999996</v>
      </c>
      <c r="K17" s="1017">
        <v>3746.1566666666672</v>
      </c>
      <c r="L17" s="1017">
        <v>5045.8083333333334</v>
      </c>
      <c r="M17" s="1018">
        <v>4796.9974999999995</v>
      </c>
      <c r="N17" s="1018">
        <v>4860.5208333333339</v>
      </c>
      <c r="O17" s="1018">
        <v>5142.3</v>
      </c>
      <c r="P17" s="1018">
        <v>5.39</v>
      </c>
      <c r="Q17" s="1018">
        <v>6.15</v>
      </c>
      <c r="R17" s="1018">
        <v>8.6199999999999992</v>
      </c>
    </row>
    <row r="18" spans="1:18" ht="18" customHeight="1">
      <c r="A18" s="284" t="s">
        <v>1</v>
      </c>
      <c r="B18" s="986" t="s">
        <v>2183</v>
      </c>
      <c r="C18" s="1017">
        <v>44.6</v>
      </c>
      <c r="D18" s="1017">
        <v>55.1</v>
      </c>
      <c r="E18" s="1017">
        <v>55</v>
      </c>
      <c r="F18" s="1017">
        <v>697.9</v>
      </c>
      <c r="G18" s="1017">
        <v>5068.7</v>
      </c>
      <c r="H18" s="1017">
        <v>11081.9</v>
      </c>
      <c r="I18" s="1017">
        <v>162532.54</v>
      </c>
      <c r="J18" s="1017">
        <v>30100000</v>
      </c>
      <c r="K18" s="1017">
        <v>230168571.5</v>
      </c>
      <c r="L18" s="1017">
        <v>1</v>
      </c>
      <c r="M18" s="1018">
        <v>1</v>
      </c>
      <c r="N18" s="1018">
        <v>1</v>
      </c>
      <c r="O18" s="1018">
        <v>1</v>
      </c>
      <c r="P18" s="1018">
        <v>1</v>
      </c>
      <c r="Q18" s="1018">
        <v>1</v>
      </c>
      <c r="R18" s="1018">
        <v>1</v>
      </c>
    </row>
    <row r="19" spans="1:18" ht="18" customHeight="1">
      <c r="A19" s="920" t="s">
        <v>2111</v>
      </c>
    </row>
    <row r="20" spans="1:18" ht="18" customHeight="1">
      <c r="A20" s="289" t="s">
        <v>2184</v>
      </c>
    </row>
    <row r="21" spans="1:18" ht="18" customHeight="1">
      <c r="A21" s="289" t="s">
        <v>2185</v>
      </c>
    </row>
  </sheetData>
  <mergeCells count="1">
    <mergeCell ref="C2:R2"/>
  </mergeCells>
  <hyperlinks>
    <hyperlink ref="T6" location="'Content Page'!A1" display="Back to Content Page"/>
  </hyperlinks>
  <pageMargins left="0.7" right="0.7" top="0.75" bottom="0.75" header="0.3" footer="0.3"/>
  <pageSetup orientation="portrait" horizontalDpi="300" verticalDpi="300" r:id="rId1"/>
</worksheet>
</file>

<file path=xl/worksheets/sheet2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1"/>
  <sheetViews>
    <sheetView zoomScale="91" zoomScaleNormal="91" workbookViewId="0">
      <selection activeCell="A9" sqref="A9"/>
    </sheetView>
  </sheetViews>
  <sheetFormatPr defaultColWidth="9.1796875" defaultRowHeight="18" customHeight="1"/>
  <cols>
    <col min="1" max="1" width="34.1796875" style="289" customWidth="1"/>
    <col min="2" max="2" width="23.36328125" style="289" customWidth="1"/>
    <col min="3" max="18" width="9.7265625" style="289" customWidth="1"/>
    <col min="19" max="16384" width="9.1796875" style="289"/>
  </cols>
  <sheetData>
    <row r="1" spans="1:20" ht="18" customHeight="1">
      <c r="A1" s="1015" t="s">
        <v>2186</v>
      </c>
      <c r="B1" s="1016"/>
      <c r="C1" s="1016"/>
      <c r="D1" s="1016"/>
      <c r="E1" s="1016"/>
      <c r="F1" s="1016"/>
      <c r="G1" s="1016"/>
      <c r="H1" s="1016"/>
      <c r="I1" s="1016"/>
      <c r="J1" s="1016"/>
      <c r="K1" s="1016"/>
      <c r="L1" s="1016"/>
    </row>
    <row r="2" spans="1:20" ht="18" customHeight="1">
      <c r="A2" s="879"/>
      <c r="B2" s="878"/>
      <c r="C2" s="1085" t="s">
        <v>2187</v>
      </c>
      <c r="D2" s="1085"/>
      <c r="E2" s="1085"/>
      <c r="F2" s="1085"/>
      <c r="G2" s="1085"/>
      <c r="H2" s="1085"/>
      <c r="I2" s="1085"/>
      <c r="J2" s="1085"/>
      <c r="K2" s="1085"/>
      <c r="L2" s="1085"/>
      <c r="M2" s="1085"/>
      <c r="N2" s="1085"/>
      <c r="O2" s="1085"/>
      <c r="P2" s="1085"/>
      <c r="Q2" s="1085"/>
      <c r="R2" s="1085"/>
    </row>
    <row r="3" spans="1:20" s="295" customFormat="1" ht="18" customHeight="1">
      <c r="A3" s="879" t="s">
        <v>16</v>
      </c>
      <c r="B3" s="879" t="s">
        <v>2182</v>
      </c>
      <c r="C3" s="4">
        <v>2000</v>
      </c>
      <c r="D3" s="4">
        <v>2001</v>
      </c>
      <c r="E3" s="4">
        <v>2002</v>
      </c>
      <c r="F3" s="4">
        <v>2003</v>
      </c>
      <c r="G3" s="4">
        <v>2004</v>
      </c>
      <c r="H3" s="4">
        <v>2005</v>
      </c>
      <c r="I3" s="4">
        <v>2006</v>
      </c>
      <c r="J3" s="4">
        <v>2007</v>
      </c>
      <c r="K3" s="4">
        <v>2008</v>
      </c>
      <c r="L3" s="4">
        <v>2009</v>
      </c>
      <c r="M3" s="4">
        <v>2010</v>
      </c>
      <c r="N3" s="4">
        <v>2011</v>
      </c>
      <c r="O3" s="4">
        <v>2012</v>
      </c>
      <c r="P3" s="4">
        <v>2013</v>
      </c>
      <c r="Q3" s="4">
        <v>2014</v>
      </c>
      <c r="R3" s="4">
        <v>2015</v>
      </c>
    </row>
    <row r="4" spans="1:20" ht="18" customHeight="1">
      <c r="A4" s="284" t="s">
        <v>15</v>
      </c>
      <c r="B4" s="986" t="s">
        <v>2132</v>
      </c>
      <c r="C4" s="1019" t="s">
        <v>429</v>
      </c>
      <c r="D4" s="1019" t="s">
        <v>429</v>
      </c>
      <c r="E4" s="1019" t="s">
        <v>429</v>
      </c>
      <c r="F4" s="1019">
        <v>84.516557987639843</v>
      </c>
      <c r="G4" s="1019">
        <v>103.74573446611976</v>
      </c>
      <c r="H4" s="1019">
        <v>108.70235990554913</v>
      </c>
      <c r="I4" s="1019">
        <v>100.89478664020096</v>
      </c>
      <c r="J4" s="1019">
        <v>104.99553541705068</v>
      </c>
      <c r="K4" s="1019">
        <v>110.39060704640956</v>
      </c>
      <c r="L4" s="1019">
        <v>110.77697225742448</v>
      </c>
      <c r="M4" s="1019">
        <v>122.108645202893</v>
      </c>
      <c r="N4" s="1019">
        <v>130.58481298239943</v>
      </c>
      <c r="O4" s="1019">
        <v>122.69679431518496</v>
      </c>
      <c r="P4" s="1019">
        <v>128.18752471806656</v>
      </c>
      <c r="Q4" s="1019">
        <v>130.64124863913264</v>
      </c>
      <c r="R4" s="1019">
        <v>133.30319971930919</v>
      </c>
    </row>
    <row r="5" spans="1:20" ht="18" customHeight="1">
      <c r="A5" s="284" t="s">
        <v>14</v>
      </c>
      <c r="B5" s="986" t="s">
        <v>2133</v>
      </c>
      <c r="C5" s="1017">
        <v>4.7054999999999998</v>
      </c>
      <c r="D5" s="1017">
        <v>5.2327000000000004</v>
      </c>
      <c r="E5" s="1017">
        <v>5.9618000000000002</v>
      </c>
      <c r="F5" s="1017">
        <v>5.5834000000000001</v>
      </c>
      <c r="G5" s="1017">
        <v>5.8285999999999998</v>
      </c>
      <c r="H5" s="1017">
        <v>6.3453999999999997</v>
      </c>
      <c r="I5" s="1017">
        <v>7.3331999999999997</v>
      </c>
      <c r="J5" s="1017">
        <v>8.4099000000000004</v>
      </c>
      <c r="K5" s="1017">
        <v>9.9804999999999993</v>
      </c>
      <c r="L5" s="1017">
        <v>9.9334000000000007</v>
      </c>
      <c r="M5" s="973">
        <v>9.0096000000000007</v>
      </c>
      <c r="N5" s="973">
        <v>9.4742519325554682</v>
      </c>
      <c r="O5" s="973">
        <v>9.793906635464019</v>
      </c>
      <c r="P5" s="973">
        <v>11.157683133706596</v>
      </c>
      <c r="Q5" s="973">
        <v>11.923052211517145</v>
      </c>
      <c r="R5" s="973">
        <v>11.236511551646631</v>
      </c>
    </row>
    <row r="6" spans="1:20" ht="18" customHeight="1">
      <c r="A6" s="284" t="s">
        <v>268</v>
      </c>
      <c r="B6" s="986" t="s">
        <v>2134</v>
      </c>
      <c r="C6" s="1019" t="s">
        <v>8</v>
      </c>
      <c r="D6" s="1019" t="s">
        <v>8</v>
      </c>
      <c r="E6" s="1019" t="s">
        <v>8</v>
      </c>
      <c r="F6" s="1019" t="s">
        <v>8</v>
      </c>
      <c r="G6" s="1019" t="s">
        <v>8</v>
      </c>
      <c r="H6" s="1019" t="s">
        <v>8</v>
      </c>
      <c r="I6" s="1019" t="s">
        <v>8</v>
      </c>
      <c r="J6" s="1019" t="s">
        <v>8</v>
      </c>
      <c r="K6" s="1019" t="s">
        <v>8</v>
      </c>
      <c r="L6" s="1017">
        <v>1126.6400000000001</v>
      </c>
      <c r="M6" s="973">
        <v>1203.6600000000001</v>
      </c>
      <c r="N6" s="973">
        <v>1297.82</v>
      </c>
      <c r="O6" s="973">
        <v>1182.1600000000001</v>
      </c>
      <c r="P6" s="1019" t="s">
        <v>8</v>
      </c>
      <c r="Q6" s="1019" t="s">
        <v>8</v>
      </c>
      <c r="R6" s="1019" t="s">
        <v>8</v>
      </c>
      <c r="T6" s="994"/>
    </row>
    <row r="7" spans="1:20" ht="18" customHeight="1">
      <c r="A7" s="284" t="s">
        <v>12</v>
      </c>
      <c r="B7" s="986" t="s">
        <v>2135</v>
      </c>
      <c r="C7" s="1017">
        <v>6.3925999999999998</v>
      </c>
      <c r="D7" s="1017">
        <v>7.7055999999999996</v>
      </c>
      <c r="E7" s="1017">
        <v>9.9031000000000002</v>
      </c>
      <c r="F7" s="1017">
        <v>8.5305999999999997</v>
      </c>
      <c r="G7" s="1017">
        <v>8.0135000000000005</v>
      </c>
      <c r="H7" s="1017">
        <v>7.9126000000000003</v>
      </c>
      <c r="I7" s="1017">
        <v>8.5157000000000007</v>
      </c>
      <c r="J7" s="1017">
        <v>9.6583000000000006</v>
      </c>
      <c r="K7" s="1017">
        <v>12.0517</v>
      </c>
      <c r="L7" s="1017">
        <v>11.695699999999999</v>
      </c>
      <c r="M7" s="973">
        <v>9.7133000000000003</v>
      </c>
      <c r="N7" s="973">
        <v>10.0816</v>
      </c>
      <c r="O7" s="1019">
        <v>10.55</v>
      </c>
      <c r="P7" s="1019">
        <v>12.83</v>
      </c>
      <c r="Q7" s="1019">
        <v>14.39</v>
      </c>
      <c r="R7" s="1019">
        <v>14.21</v>
      </c>
      <c r="T7" s="92" t="s">
        <v>13</v>
      </c>
    </row>
    <row r="8" spans="1:20" ht="18" customHeight="1">
      <c r="A8" s="284" t="s">
        <v>11</v>
      </c>
      <c r="B8" s="986" t="s">
        <v>2136</v>
      </c>
      <c r="C8" s="1019" t="s">
        <v>8</v>
      </c>
      <c r="D8" s="1019" t="s">
        <v>8</v>
      </c>
      <c r="E8" s="1019" t="s">
        <v>8</v>
      </c>
      <c r="F8" s="1019" t="s">
        <v>8</v>
      </c>
      <c r="G8" s="1019" t="s">
        <v>8</v>
      </c>
      <c r="H8" s="1019">
        <v>2488.2399999999998</v>
      </c>
      <c r="I8" s="1019">
        <v>2686.76</v>
      </c>
      <c r="J8" s="1019">
        <v>2563.2199999999998</v>
      </c>
      <c r="K8" s="1019">
        <v>2504.11</v>
      </c>
      <c r="L8" s="1019">
        <v>2721.62</v>
      </c>
      <c r="M8" s="1019">
        <v>2775.61</v>
      </c>
      <c r="N8" s="1019">
        <v>2815.07</v>
      </c>
      <c r="O8" s="1019">
        <v>2821.54</v>
      </c>
      <c r="P8" s="1019">
        <v>2921.43</v>
      </c>
      <c r="Q8" s="1019">
        <v>3202.53</v>
      </c>
      <c r="R8" s="1019">
        <v>3474.8</v>
      </c>
    </row>
    <row r="9" spans="1:20" ht="18" customHeight="1">
      <c r="A9" s="284" t="s">
        <v>10</v>
      </c>
      <c r="B9" s="986" t="s">
        <v>2137</v>
      </c>
      <c r="C9" s="1017">
        <v>54.409597131243515</v>
      </c>
      <c r="D9" s="1017">
        <v>64.695736920995671</v>
      </c>
      <c r="E9" s="1017">
        <v>72.66401482142858</v>
      </c>
      <c r="F9" s="1017">
        <v>110.41343215002469</v>
      </c>
      <c r="G9" s="1017">
        <v>135.65844218168525</v>
      </c>
      <c r="H9" s="1017">
        <v>147.146633048582</v>
      </c>
      <c r="I9" s="1017">
        <v>170.80579052188412</v>
      </c>
      <c r="J9" s="1017">
        <v>192.04870392302811</v>
      </c>
      <c r="K9" s="1017">
        <v>206.67689679743864</v>
      </c>
      <c r="L9" s="1017">
        <v>196.71667936237372</v>
      </c>
      <c r="M9" s="973">
        <v>199.79671129300525</v>
      </c>
      <c r="N9" s="973">
        <v>217.75728610415243</v>
      </c>
      <c r="O9" s="973">
        <v>320.40950372599741</v>
      </c>
      <c r="P9" s="973">
        <v>491.18819999999999</v>
      </c>
      <c r="Q9" s="973">
        <v>503.78</v>
      </c>
      <c r="R9" s="973">
        <v>563.61</v>
      </c>
    </row>
    <row r="10" spans="1:20" ht="18" customHeight="1">
      <c r="A10" s="284" t="s">
        <v>9</v>
      </c>
      <c r="B10" s="986" t="s">
        <v>2138</v>
      </c>
      <c r="C10" s="1017">
        <v>24.395660000000003</v>
      </c>
      <c r="D10" s="1017">
        <v>26.196105325203249</v>
      </c>
      <c r="E10" s="1017">
        <v>28.527582782258062</v>
      </c>
      <c r="F10" s="1017">
        <v>32.274818253968256</v>
      </c>
      <c r="G10" s="1017">
        <v>34.733820866141734</v>
      </c>
      <c r="H10" s="1017">
        <v>36.995673493975907</v>
      </c>
      <c r="I10" s="1017">
        <v>40.340466254980072</v>
      </c>
      <c r="J10" s="1017">
        <v>43.762020520000007</v>
      </c>
      <c r="K10" s="1017">
        <v>42.57</v>
      </c>
      <c r="L10" s="1017">
        <v>45.5</v>
      </c>
      <c r="M10" s="973">
        <v>41.82</v>
      </c>
      <c r="N10" s="973">
        <v>40.92</v>
      </c>
      <c r="O10" s="973">
        <v>39.43</v>
      </c>
      <c r="P10" s="973">
        <v>41.33</v>
      </c>
      <c r="Q10" s="973">
        <v>40.520000000000003</v>
      </c>
      <c r="R10" s="973">
        <v>39.56</v>
      </c>
    </row>
    <row r="11" spans="1:20" ht="18" customHeight="1">
      <c r="A11" s="284" t="s">
        <v>7</v>
      </c>
      <c r="B11" s="986" t="s">
        <v>2139</v>
      </c>
      <c r="C11" s="1017"/>
      <c r="D11" s="1017">
        <v>18.293747829019221</v>
      </c>
      <c r="E11" s="1017">
        <v>21.896391677002214</v>
      </c>
      <c r="F11" s="1017">
        <v>26.36045</v>
      </c>
      <c r="G11" s="1017">
        <v>27.46651</v>
      </c>
      <c r="H11" s="1017">
        <v>28.556789999999999</v>
      </c>
      <c r="I11" s="1017">
        <v>31.38</v>
      </c>
      <c r="J11" s="1017">
        <v>35.020000000000003</v>
      </c>
      <c r="K11" s="1017">
        <v>35.51</v>
      </c>
      <c r="L11" s="1017">
        <v>37.25</v>
      </c>
      <c r="M11" s="973">
        <v>43.67</v>
      </c>
      <c r="N11" s="973">
        <v>40.46</v>
      </c>
      <c r="O11" s="973">
        <v>36.29</v>
      </c>
      <c r="P11" s="973">
        <v>39.71</v>
      </c>
      <c r="Q11" s="973">
        <v>40.770000000000003</v>
      </c>
      <c r="R11" s="973">
        <v>42.41</v>
      </c>
    </row>
    <row r="12" spans="1:20" ht="18" customHeight="1">
      <c r="A12" s="284" t="s">
        <v>6</v>
      </c>
      <c r="B12" s="986" t="s">
        <v>2140</v>
      </c>
      <c r="C12" s="1017">
        <v>6.3925999999999998</v>
      </c>
      <c r="D12" s="1017">
        <v>7.7055999999999996</v>
      </c>
      <c r="E12" s="1017">
        <v>9.9031000000000002</v>
      </c>
      <c r="F12" s="1017">
        <v>8.5305999999999997</v>
      </c>
      <c r="G12" s="1017">
        <v>8.0135000000000005</v>
      </c>
      <c r="H12" s="1017">
        <v>7.9126000000000003</v>
      </c>
      <c r="I12" s="1017">
        <v>8.5157000000000007</v>
      </c>
      <c r="J12" s="1017">
        <v>9.6583000000000006</v>
      </c>
      <c r="K12" s="1017">
        <v>12.0517</v>
      </c>
      <c r="L12" s="1017">
        <v>11.695699999999999</v>
      </c>
      <c r="M12" s="973">
        <v>9.7133000000000003</v>
      </c>
      <c r="N12" s="973">
        <v>10.0816</v>
      </c>
      <c r="O12" s="1019">
        <v>10.53</v>
      </c>
      <c r="P12" s="1019">
        <v>12.77</v>
      </c>
      <c r="Q12" s="1019" t="s">
        <v>8</v>
      </c>
      <c r="R12" s="1019" t="s">
        <v>8</v>
      </c>
    </row>
    <row r="13" spans="1:20" ht="18" customHeight="1">
      <c r="A13" s="284" t="s">
        <v>5</v>
      </c>
      <c r="B13" s="986" t="s">
        <v>2141</v>
      </c>
      <c r="C13" s="1017">
        <v>5.2650379032258021</v>
      </c>
      <c r="D13" s="1017">
        <v>5.251638554216866</v>
      </c>
      <c r="E13" s="1017">
        <v>5.1750847389558192</v>
      </c>
      <c r="F13" s="1017">
        <v>6.1156496000000011</v>
      </c>
      <c r="G13" s="1017">
        <v>6.8377527777777738</v>
      </c>
      <c r="H13" s="1017">
        <v>6.8482763999999969</v>
      </c>
      <c r="I13" s="1017">
        <v>6.9299769230769215</v>
      </c>
      <c r="J13" s="1017">
        <v>9.2294515873015861</v>
      </c>
      <c r="K13" s="1017">
        <v>13.59336846818977</v>
      </c>
      <c r="L13" s="1017">
        <v>18.679413277848287</v>
      </c>
      <c r="M13" s="973">
        <v>16.031626472807073</v>
      </c>
      <c r="N13" s="973">
        <v>17.198417911435381</v>
      </c>
      <c r="O13" s="973">
        <v>17.649999999999999</v>
      </c>
      <c r="P13" s="973">
        <v>16.006</v>
      </c>
      <c r="Q13" s="973">
        <v>16.940000000000001</v>
      </c>
      <c r="R13" s="973">
        <v>14.29</v>
      </c>
    </row>
    <row r="14" spans="1:20" ht="18" customHeight="1">
      <c r="A14" s="284" t="s">
        <v>4</v>
      </c>
      <c r="B14" s="986" t="s">
        <v>2142</v>
      </c>
      <c r="C14" s="1017">
        <v>6.3925999999999998</v>
      </c>
      <c r="D14" s="1017">
        <v>7.7055999999999996</v>
      </c>
      <c r="E14" s="1017">
        <v>9.9031000000000002</v>
      </c>
      <c r="F14" s="1017">
        <v>8.5305999999999997</v>
      </c>
      <c r="G14" s="1017">
        <v>8.0135000000000005</v>
      </c>
      <c r="H14" s="1017">
        <v>7.9126000000000003</v>
      </c>
      <c r="I14" s="1017">
        <v>8.5157000000000007</v>
      </c>
      <c r="J14" s="1017">
        <v>9.6583000000000006</v>
      </c>
      <c r="K14" s="1017">
        <v>12.0517</v>
      </c>
      <c r="L14" s="1017">
        <v>11.695699999999999</v>
      </c>
      <c r="M14" s="973">
        <v>9.7133000000000003</v>
      </c>
      <c r="N14" s="973">
        <v>10.0816</v>
      </c>
      <c r="O14" s="1019">
        <v>10.55</v>
      </c>
      <c r="P14" s="1019">
        <v>12.82</v>
      </c>
      <c r="Q14" s="1019">
        <v>14.4</v>
      </c>
      <c r="R14" s="1019">
        <v>14.14</v>
      </c>
    </row>
    <row r="15" spans="1:20" ht="18" customHeight="1">
      <c r="A15" s="284" t="s">
        <v>3</v>
      </c>
      <c r="B15" s="986" t="s">
        <v>2143</v>
      </c>
      <c r="C15" s="1017">
        <v>6.3925999999999998</v>
      </c>
      <c r="D15" s="1017">
        <v>7.7055999999999996</v>
      </c>
      <c r="E15" s="1017">
        <v>9.9031000000000002</v>
      </c>
      <c r="F15" s="1017">
        <v>8.5305999999999997</v>
      </c>
      <c r="G15" s="1017">
        <v>8.0135000000000005</v>
      </c>
      <c r="H15" s="1017">
        <v>7.9126000000000003</v>
      </c>
      <c r="I15" s="1017">
        <v>8.5157000000000007</v>
      </c>
      <c r="J15" s="1017">
        <v>9.6583000000000006</v>
      </c>
      <c r="K15" s="1017">
        <v>12.0517</v>
      </c>
      <c r="L15" s="1017">
        <v>11.695699999999999</v>
      </c>
      <c r="M15" s="973">
        <v>9.7133000000000003</v>
      </c>
      <c r="N15" s="973">
        <v>10.0816</v>
      </c>
      <c r="O15" s="1019">
        <v>10.5</v>
      </c>
      <c r="P15" s="1019">
        <v>12.83</v>
      </c>
      <c r="Q15" s="1019">
        <v>14.41</v>
      </c>
      <c r="R15" s="1019">
        <v>14.15</v>
      </c>
    </row>
    <row r="16" spans="1:20" ht="18" customHeight="1">
      <c r="A16" s="284" t="s">
        <v>79</v>
      </c>
      <c r="B16" s="986" t="s">
        <v>2144</v>
      </c>
      <c r="C16" s="1019" t="s">
        <v>8</v>
      </c>
      <c r="D16" s="1019" t="s">
        <v>8</v>
      </c>
      <c r="E16" s="1019" t="s">
        <v>8</v>
      </c>
      <c r="F16" s="1019" t="s">
        <v>8</v>
      </c>
      <c r="G16" s="1019" t="s">
        <v>8</v>
      </c>
      <c r="H16" s="1019" t="s">
        <v>8</v>
      </c>
      <c r="I16" s="1019" t="s">
        <v>8</v>
      </c>
      <c r="J16" s="1019" t="s">
        <v>8</v>
      </c>
      <c r="K16" s="1017">
        <v>1803.3051106</v>
      </c>
      <c r="L16" s="1017">
        <v>1886.8127176000003</v>
      </c>
      <c r="M16" s="973">
        <v>1932.6987380999999</v>
      </c>
      <c r="N16" s="973">
        <v>2089.5303291999999</v>
      </c>
      <c r="O16" s="973">
        <v>2031</v>
      </c>
      <c r="P16" s="973">
        <v>2129</v>
      </c>
      <c r="Q16" s="973">
        <v>2195.79</v>
      </c>
      <c r="R16" s="973">
        <v>2249.02</v>
      </c>
    </row>
    <row r="17" spans="1:18" ht="18" customHeight="1">
      <c r="A17" s="284" t="s">
        <v>2</v>
      </c>
      <c r="B17" s="986" t="s">
        <v>2145</v>
      </c>
      <c r="C17" s="1019">
        <v>2861.98</v>
      </c>
      <c r="D17" s="1019">
        <v>3238.13</v>
      </c>
      <c r="E17" s="1019">
        <v>4085.8</v>
      </c>
      <c r="F17" s="1019">
        <v>4906.13</v>
      </c>
      <c r="G17" s="1019">
        <v>5940.13</v>
      </c>
      <c r="H17" s="1019">
        <v>5563.5875000000005</v>
      </c>
      <c r="I17" s="1019">
        <v>4527.0266666666666</v>
      </c>
      <c r="J17" s="1019">
        <v>5468.652629145482</v>
      </c>
      <c r="K17" s="1019">
        <v>5476.0205893774</v>
      </c>
      <c r="L17" s="1019">
        <v>7013.8000436722759</v>
      </c>
      <c r="M17" s="1019">
        <v>6353.5812678563479</v>
      </c>
      <c r="N17" s="1019">
        <v>6761.3033204086432</v>
      </c>
      <c r="O17" s="1019">
        <v>6613.1882700874985</v>
      </c>
      <c r="P17" s="1019">
        <v>7.1558045151955723</v>
      </c>
      <c r="Q17" s="1019">
        <v>8.17</v>
      </c>
      <c r="R17" s="1019">
        <v>9.6999999999999993</v>
      </c>
    </row>
    <row r="18" spans="1:18" ht="18" customHeight="1">
      <c r="A18" s="284" t="s">
        <v>1</v>
      </c>
      <c r="B18" s="986" t="s">
        <v>2146</v>
      </c>
      <c r="C18" s="1019" t="s">
        <v>8</v>
      </c>
      <c r="D18" s="1019" t="s">
        <v>8</v>
      </c>
      <c r="E18" s="1019" t="s">
        <v>8</v>
      </c>
      <c r="F18" s="1019" t="s">
        <v>8</v>
      </c>
      <c r="G18" s="1019" t="s">
        <v>8</v>
      </c>
      <c r="H18" s="1019" t="s">
        <v>8</v>
      </c>
      <c r="I18" s="1019" t="s">
        <v>8</v>
      </c>
      <c r="J18" s="1019" t="s">
        <v>8</v>
      </c>
      <c r="K18" s="1019" t="s">
        <v>8</v>
      </c>
      <c r="L18" s="1019" t="s">
        <v>8</v>
      </c>
      <c r="M18" s="1019" t="s">
        <v>8</v>
      </c>
      <c r="N18" s="1019" t="s">
        <v>8</v>
      </c>
      <c r="O18" s="1019" t="s">
        <v>8</v>
      </c>
      <c r="P18" s="1019" t="s">
        <v>8</v>
      </c>
      <c r="Q18" s="1019" t="s">
        <v>8</v>
      </c>
      <c r="R18" s="1019" t="s">
        <v>8</v>
      </c>
    </row>
    <row r="20" spans="1:18" ht="18" customHeight="1">
      <c r="A20" s="920" t="s">
        <v>2111</v>
      </c>
    </row>
    <row r="21" spans="1:18" ht="15" customHeight="1">
      <c r="A21" s="289" t="s">
        <v>2185</v>
      </c>
    </row>
  </sheetData>
  <mergeCells count="1">
    <mergeCell ref="C2:R2"/>
  </mergeCells>
  <hyperlinks>
    <hyperlink ref="T7" location="'Content Page'!A1" display="Back to Content Page"/>
  </hyperlinks>
  <pageMargins left="0.7" right="0.7" top="0.75" bottom="0.75" header="0.3" footer="0.3"/>
  <pageSetup orientation="portrait" horizontalDpi="300" verticalDpi="300" r:id="rId1"/>
</worksheet>
</file>

<file path=xl/worksheets/sheet2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1"/>
  <sheetViews>
    <sheetView topLeftCell="B1" zoomScale="92" zoomScaleNormal="92" workbookViewId="0">
      <selection activeCell="A9" sqref="A9"/>
    </sheetView>
  </sheetViews>
  <sheetFormatPr defaultColWidth="9.1796875" defaultRowHeight="18" customHeight="1"/>
  <cols>
    <col min="1" max="1" width="33.1796875" style="289" customWidth="1"/>
    <col min="2" max="2" width="20.36328125" style="289" customWidth="1"/>
    <col min="3" max="18" width="9.7265625" style="289" customWidth="1"/>
    <col min="19" max="16384" width="9.1796875" style="289"/>
  </cols>
  <sheetData>
    <row r="1" spans="1:20" ht="18" customHeight="1">
      <c r="A1" s="1015" t="s">
        <v>2188</v>
      </c>
      <c r="B1" s="1016"/>
      <c r="C1" s="1016"/>
      <c r="D1" s="1016"/>
      <c r="E1" s="1016"/>
      <c r="F1" s="1016"/>
      <c r="G1" s="1016"/>
      <c r="H1" s="1016"/>
      <c r="I1" s="1016"/>
      <c r="J1" s="1016"/>
      <c r="K1" s="1016"/>
      <c r="L1" s="1016"/>
    </row>
    <row r="2" spans="1:20" ht="18" customHeight="1">
      <c r="A2" s="879"/>
      <c r="B2" s="878"/>
      <c r="C2" s="1085" t="s">
        <v>2189</v>
      </c>
      <c r="D2" s="1085"/>
      <c r="E2" s="1085"/>
      <c r="F2" s="1085"/>
      <c r="G2" s="1085"/>
      <c r="H2" s="1085"/>
      <c r="I2" s="1085"/>
      <c r="J2" s="1085"/>
      <c r="K2" s="1085"/>
      <c r="L2" s="1085"/>
      <c r="M2" s="1085"/>
      <c r="N2" s="1085"/>
      <c r="O2" s="1085"/>
      <c r="P2" s="1085"/>
      <c r="Q2" s="1085"/>
      <c r="R2" s="1085"/>
    </row>
    <row r="3" spans="1:20" s="295" customFormat="1" ht="18" customHeight="1">
      <c r="A3" s="988" t="s">
        <v>16</v>
      </c>
      <c r="B3" s="988" t="s">
        <v>2182</v>
      </c>
      <c r="C3" s="1020">
        <v>2000</v>
      </c>
      <c r="D3" s="1020">
        <v>2001</v>
      </c>
      <c r="E3" s="1020">
        <v>2002</v>
      </c>
      <c r="F3" s="1020">
        <v>2003</v>
      </c>
      <c r="G3" s="1020">
        <v>2004</v>
      </c>
      <c r="H3" s="1020">
        <v>2005</v>
      </c>
      <c r="I3" s="1020">
        <v>2006</v>
      </c>
      <c r="J3" s="1020">
        <v>2007</v>
      </c>
      <c r="K3" s="1020">
        <v>2008</v>
      </c>
      <c r="L3" s="1020">
        <v>2009</v>
      </c>
      <c r="M3" s="1020">
        <v>2010</v>
      </c>
      <c r="N3" s="1020">
        <v>2011</v>
      </c>
      <c r="O3" s="1020">
        <v>2012</v>
      </c>
      <c r="P3" s="1020">
        <v>2013</v>
      </c>
      <c r="Q3" s="1020">
        <v>2014</v>
      </c>
      <c r="R3" s="1020">
        <v>2015</v>
      </c>
    </row>
    <row r="4" spans="1:20" ht="18" customHeight="1">
      <c r="A4" s="284" t="s">
        <v>15</v>
      </c>
      <c r="B4" s="986" t="s">
        <v>2132</v>
      </c>
      <c r="C4" s="1019">
        <v>1.3959841187714979</v>
      </c>
      <c r="D4" s="1019">
        <v>2.4793376880797093</v>
      </c>
      <c r="E4" s="1019">
        <v>4.2078188198256958</v>
      </c>
      <c r="F4" s="1019">
        <v>9.9703048303251407</v>
      </c>
      <c r="G4" s="1019">
        <v>13.04951832052201</v>
      </c>
      <c r="H4" s="1019">
        <v>13.732579586316668</v>
      </c>
      <c r="I4" s="1019">
        <v>11.956613527361748</v>
      </c>
      <c r="J4" s="1019">
        <v>10.88427033202125</v>
      </c>
      <c r="K4" s="1019">
        <v>9.229439897725868</v>
      </c>
      <c r="L4" s="1019">
        <v>9.5557575332821294</v>
      </c>
      <c r="M4" s="1019">
        <v>12.572731490015357</v>
      </c>
      <c r="N4" s="1019">
        <v>12.992119628572846</v>
      </c>
      <c r="O4" s="1019">
        <v>11.642963492812045</v>
      </c>
      <c r="P4" s="1019">
        <v>10.040302749162244</v>
      </c>
      <c r="Q4" s="1019">
        <v>9.0698555078960084</v>
      </c>
      <c r="R4" s="1019">
        <v>11.26</v>
      </c>
    </row>
    <row r="5" spans="1:20" ht="18" customHeight="1">
      <c r="A5" s="284" t="s">
        <v>14</v>
      </c>
      <c r="B5" s="986" t="s">
        <v>2133</v>
      </c>
      <c r="C5" s="1017">
        <v>0.73629999999999995</v>
      </c>
      <c r="D5" s="1017">
        <v>0.68220000000000003</v>
      </c>
      <c r="E5" s="1017">
        <v>0.60232599355200722</v>
      </c>
      <c r="F5" s="1017">
        <v>0.65559559327126937</v>
      </c>
      <c r="G5" s="1017">
        <v>0.72750905637894481</v>
      </c>
      <c r="H5" s="1017">
        <v>0.79889981173706293</v>
      </c>
      <c r="I5" s="1017">
        <v>0.86321579334044518</v>
      </c>
      <c r="J5" s="1017">
        <v>0.87099167443776881</v>
      </c>
      <c r="K5" s="1017">
        <v>0.82904671260962626</v>
      </c>
      <c r="L5" s="1017">
        <v>0.85009680448751046</v>
      </c>
      <c r="M5" s="973">
        <v>0.92778313162399018</v>
      </c>
      <c r="N5" s="973">
        <v>0.94558871640847064</v>
      </c>
      <c r="O5" s="973">
        <v>0.92855600268680416</v>
      </c>
      <c r="P5" s="973">
        <v>0.87096399947477676</v>
      </c>
      <c r="Q5" s="973">
        <v>0.82737212356786949</v>
      </c>
      <c r="R5" s="973">
        <v>0.79551698823742989</v>
      </c>
    </row>
    <row r="6" spans="1:20" ht="18" customHeight="1">
      <c r="A6" s="284" t="s">
        <v>268</v>
      </c>
      <c r="B6" s="986" t="s">
        <v>2134</v>
      </c>
      <c r="C6" s="1019" t="s">
        <v>8</v>
      </c>
      <c r="D6" s="1019" t="s">
        <v>8</v>
      </c>
      <c r="E6" s="1019" t="s">
        <v>8</v>
      </c>
      <c r="F6" s="1019" t="s">
        <v>8</v>
      </c>
      <c r="G6" s="1019" t="s">
        <v>8</v>
      </c>
      <c r="H6" s="1019" t="s">
        <v>8</v>
      </c>
      <c r="I6" s="1019" t="s">
        <v>8</v>
      </c>
      <c r="J6" s="1019" t="s">
        <v>8</v>
      </c>
      <c r="K6" s="1019" t="s">
        <v>8</v>
      </c>
      <c r="L6" s="1017">
        <v>97.44</v>
      </c>
      <c r="M6" s="973">
        <v>123.84</v>
      </c>
      <c r="N6" s="973">
        <v>127.64</v>
      </c>
      <c r="O6" s="973">
        <v>112.36</v>
      </c>
      <c r="P6" s="1019" t="s">
        <v>8</v>
      </c>
      <c r="Q6" s="1019" t="s">
        <v>8</v>
      </c>
      <c r="R6" s="1019" t="s">
        <v>8</v>
      </c>
      <c r="T6" s="994"/>
    </row>
    <row r="7" spans="1:20" ht="18" customHeight="1">
      <c r="A7" s="284" t="s">
        <v>12</v>
      </c>
      <c r="B7" s="986" t="s">
        <v>2135</v>
      </c>
      <c r="C7" s="1017">
        <v>1</v>
      </c>
      <c r="D7" s="1017">
        <v>1</v>
      </c>
      <c r="E7" s="1017">
        <v>1</v>
      </c>
      <c r="F7" s="1017">
        <v>1</v>
      </c>
      <c r="G7" s="1017">
        <v>1</v>
      </c>
      <c r="H7" s="1017">
        <v>1</v>
      </c>
      <c r="I7" s="1017">
        <v>1</v>
      </c>
      <c r="J7" s="1017">
        <v>1</v>
      </c>
      <c r="K7" s="1017">
        <v>1</v>
      </c>
      <c r="L7" s="1017">
        <v>1</v>
      </c>
      <c r="M7" s="1017">
        <v>1</v>
      </c>
      <c r="N7" s="1017">
        <v>1</v>
      </c>
      <c r="O7" s="1017">
        <v>1</v>
      </c>
      <c r="P7" s="1017">
        <v>1</v>
      </c>
      <c r="Q7" s="1017">
        <v>1</v>
      </c>
      <c r="R7" s="1017">
        <v>1</v>
      </c>
      <c r="T7" s="92" t="s">
        <v>13</v>
      </c>
    </row>
    <row r="8" spans="1:20" ht="18" customHeight="1">
      <c r="A8" s="284" t="s">
        <v>11</v>
      </c>
      <c r="B8" s="986" t="s">
        <v>2136</v>
      </c>
      <c r="C8" s="1019" t="s">
        <v>8</v>
      </c>
      <c r="D8" s="1019" t="s">
        <v>8</v>
      </c>
      <c r="E8" s="1019" t="s">
        <v>8</v>
      </c>
      <c r="F8" s="1019" t="s">
        <v>8</v>
      </c>
      <c r="G8" s="1019" t="s">
        <v>8</v>
      </c>
      <c r="H8" s="1019">
        <v>314.55</v>
      </c>
      <c r="I8" s="1019">
        <v>318.75</v>
      </c>
      <c r="J8" s="1019">
        <v>265.49</v>
      </c>
      <c r="K8" s="1019">
        <v>208.94</v>
      </c>
      <c r="L8" s="1019">
        <v>234.81</v>
      </c>
      <c r="M8" s="1019">
        <v>284.69</v>
      </c>
      <c r="N8" s="1019">
        <v>279.77</v>
      </c>
      <c r="O8" s="1019">
        <v>267.70999999999998</v>
      </c>
      <c r="P8" s="1019">
        <v>229.26</v>
      </c>
      <c r="Q8" s="1019">
        <v>222.51</v>
      </c>
      <c r="R8" s="1019">
        <v>226.57</v>
      </c>
    </row>
    <row r="9" spans="1:20" ht="18" customHeight="1">
      <c r="A9" s="284" t="s">
        <v>10</v>
      </c>
      <c r="B9" s="986" t="s">
        <v>2137</v>
      </c>
      <c r="C9" s="1017">
        <v>8.5010999999999992</v>
      </c>
      <c r="D9" s="1017">
        <v>8.5464000000000002</v>
      </c>
      <c r="E9" s="1017">
        <v>7.3688000000000002</v>
      </c>
      <c r="F9" s="1017">
        <v>13.0954</v>
      </c>
      <c r="G9" s="1017">
        <v>17.132899999999999</v>
      </c>
      <c r="H9" s="1017">
        <v>18.604500000000002</v>
      </c>
      <c r="I9" s="1017">
        <v>20.216906771755507</v>
      </c>
      <c r="J9" s="1017">
        <v>19.873446176982515</v>
      </c>
      <c r="K9" s="1017">
        <v>17.251099052128428</v>
      </c>
      <c r="L9" s="1017">
        <v>17.044552625360751</v>
      </c>
      <c r="M9" s="973">
        <v>20.582813119303946</v>
      </c>
      <c r="N9" s="973">
        <v>21.664526536084534</v>
      </c>
      <c r="O9" s="973">
        <v>30.087618816976157</v>
      </c>
      <c r="P9" s="973">
        <v>38.374499999999998</v>
      </c>
      <c r="Q9" s="973">
        <v>37.697600000000001</v>
      </c>
      <c r="R9" s="973">
        <v>39.03</v>
      </c>
    </row>
    <row r="10" spans="1:20" ht="18" customHeight="1">
      <c r="A10" s="284" t="s">
        <v>9</v>
      </c>
      <c r="B10" s="986" t="s">
        <v>2138</v>
      </c>
      <c r="C10" s="1017">
        <v>3.8688000000000002</v>
      </c>
      <c r="D10" s="1017">
        <v>3.4860162601626019</v>
      </c>
      <c r="E10" s="1017">
        <v>2.9296370967741932</v>
      </c>
      <c r="F10" s="1017">
        <v>3.8610714285714285</v>
      </c>
      <c r="G10" s="1017">
        <v>4.4475196850393717</v>
      </c>
      <c r="H10" s="1017">
        <v>4.7687951807228908</v>
      </c>
      <c r="I10" s="1017">
        <v>4.8433067729083676</v>
      </c>
      <c r="J10" s="1017">
        <v>4.6282624000000006</v>
      </c>
      <c r="K10" s="1017">
        <v>3.6</v>
      </c>
      <c r="L10" s="1017">
        <v>3.98</v>
      </c>
      <c r="M10" s="973">
        <v>4.3600000000000003</v>
      </c>
      <c r="N10" s="973">
        <v>4.1100000000000003</v>
      </c>
      <c r="O10" s="973">
        <v>3.78</v>
      </c>
      <c r="P10" s="973">
        <v>3.28</v>
      </c>
      <c r="Q10" s="973">
        <v>2.85</v>
      </c>
      <c r="R10" s="973">
        <v>2.83</v>
      </c>
    </row>
    <row r="11" spans="1:20" ht="18" customHeight="1">
      <c r="A11" s="284" t="s">
        <v>7</v>
      </c>
      <c r="B11" s="986" t="s">
        <v>2139</v>
      </c>
      <c r="C11" s="1017">
        <v>2.1920000000000002</v>
      </c>
      <c r="D11" s="1017">
        <v>2.5042483331166356</v>
      </c>
      <c r="E11" s="1017">
        <v>2.2662145735551</v>
      </c>
      <c r="F11" s="1017">
        <v>2.9150999999999998</v>
      </c>
      <c r="G11" s="1017">
        <v>3.2995900000000002</v>
      </c>
      <c r="H11" s="1017">
        <v>3.6147300000000002</v>
      </c>
      <c r="I11" s="1017">
        <v>3.72</v>
      </c>
      <c r="J11" s="1017">
        <v>3.63</v>
      </c>
      <c r="K11" s="1017">
        <v>2.97</v>
      </c>
      <c r="L11" s="1017">
        <v>3.22</v>
      </c>
      <c r="M11" s="973">
        <v>4.53</v>
      </c>
      <c r="N11" s="973">
        <v>4.04</v>
      </c>
      <c r="O11" s="973">
        <v>3.44</v>
      </c>
      <c r="P11" s="973">
        <v>3.11</v>
      </c>
      <c r="Q11" s="973">
        <v>2.83</v>
      </c>
      <c r="R11" s="973">
        <v>2.99</v>
      </c>
    </row>
    <row r="12" spans="1:20" ht="18" customHeight="1">
      <c r="A12" s="284" t="s">
        <v>6</v>
      </c>
      <c r="B12" s="986" t="s">
        <v>2140</v>
      </c>
      <c r="C12" s="1017">
        <v>1</v>
      </c>
      <c r="D12" s="1017">
        <v>1</v>
      </c>
      <c r="E12" s="1017">
        <v>1</v>
      </c>
      <c r="F12" s="1017">
        <v>1</v>
      </c>
      <c r="G12" s="1017">
        <v>1</v>
      </c>
      <c r="H12" s="1017">
        <v>1</v>
      </c>
      <c r="I12" s="1017">
        <v>1</v>
      </c>
      <c r="J12" s="1017">
        <v>1</v>
      </c>
      <c r="K12" s="1017">
        <v>1</v>
      </c>
      <c r="L12" s="1017">
        <v>1</v>
      </c>
      <c r="M12" s="1017">
        <v>1</v>
      </c>
      <c r="N12" s="1017">
        <v>1</v>
      </c>
      <c r="O12" s="1017">
        <v>1</v>
      </c>
      <c r="P12" s="1017">
        <v>1</v>
      </c>
      <c r="Q12" s="1017">
        <v>1</v>
      </c>
      <c r="R12" s="1017">
        <v>1</v>
      </c>
    </row>
    <row r="13" spans="1:20" ht="18" customHeight="1">
      <c r="A13" s="284" t="s">
        <v>5</v>
      </c>
      <c r="B13" s="986" t="s">
        <v>2141</v>
      </c>
      <c r="C13" s="1017">
        <v>0.82478467741935524</v>
      </c>
      <c r="D13" s="1017">
        <v>0.69247228915662717</v>
      </c>
      <c r="E13" s="1017">
        <v>0.52249718875501994</v>
      </c>
      <c r="F13" s="1017">
        <v>0.72110120000000022</v>
      </c>
      <c r="G13" s="1017">
        <v>0.85316230158730122</v>
      </c>
      <c r="H13" s="1017">
        <v>0.86606679999999969</v>
      </c>
      <c r="I13" s="1017">
        <v>0.82114979757084972</v>
      </c>
      <c r="J13" s="1017">
        <v>0.95494325396825408</v>
      </c>
      <c r="K13" s="1017">
        <v>1.1231949763139524</v>
      </c>
      <c r="L13" s="1017">
        <v>1.6061161564354425</v>
      </c>
      <c r="M13" s="973">
        <v>1.6528222911763821</v>
      </c>
      <c r="N13" s="973">
        <v>1.7105820558827243</v>
      </c>
      <c r="O13" s="973">
        <v>1.03</v>
      </c>
      <c r="P13" s="973">
        <v>1.2558025271301749</v>
      </c>
      <c r="Q13" s="973">
        <v>1.18</v>
      </c>
      <c r="R13" s="973">
        <v>1.05</v>
      </c>
    </row>
    <row r="14" spans="1:20" ht="18" customHeight="1">
      <c r="A14" s="284" t="s">
        <v>4</v>
      </c>
      <c r="B14" s="986" t="s">
        <v>2142</v>
      </c>
      <c r="C14" s="1017">
        <v>1</v>
      </c>
      <c r="D14" s="1017">
        <v>1</v>
      </c>
      <c r="E14" s="1017">
        <v>1</v>
      </c>
      <c r="F14" s="1017">
        <v>1</v>
      </c>
      <c r="G14" s="1017">
        <v>1</v>
      </c>
      <c r="H14" s="1017">
        <v>1</v>
      </c>
      <c r="I14" s="1017">
        <v>1</v>
      </c>
      <c r="J14" s="1017">
        <v>1</v>
      </c>
      <c r="K14" s="1017">
        <v>1</v>
      </c>
      <c r="L14" s="1017">
        <v>1</v>
      </c>
      <c r="M14" s="1017">
        <v>1</v>
      </c>
      <c r="N14" s="1017">
        <v>1</v>
      </c>
      <c r="O14" s="1017">
        <v>1</v>
      </c>
      <c r="P14" s="1017">
        <v>1</v>
      </c>
      <c r="Q14" s="1017">
        <v>1</v>
      </c>
      <c r="R14" s="1017">
        <v>1</v>
      </c>
    </row>
    <row r="15" spans="1:20" ht="18" customHeight="1">
      <c r="A15" s="284" t="s">
        <v>3</v>
      </c>
      <c r="B15" s="986" t="s">
        <v>2143</v>
      </c>
      <c r="C15" s="1017">
        <v>1</v>
      </c>
      <c r="D15" s="1017">
        <v>1</v>
      </c>
      <c r="E15" s="1017">
        <v>1</v>
      </c>
      <c r="F15" s="1017">
        <v>1</v>
      </c>
      <c r="G15" s="1017">
        <v>1</v>
      </c>
      <c r="H15" s="1017">
        <v>1</v>
      </c>
      <c r="I15" s="1017">
        <v>1</v>
      </c>
      <c r="J15" s="1017">
        <v>1</v>
      </c>
      <c r="K15" s="1017">
        <v>1</v>
      </c>
      <c r="L15" s="1017">
        <v>1</v>
      </c>
      <c r="M15" s="1017">
        <v>1</v>
      </c>
      <c r="N15" s="1017">
        <v>1</v>
      </c>
      <c r="O15" s="1017">
        <v>1</v>
      </c>
      <c r="P15" s="1017">
        <v>1</v>
      </c>
      <c r="Q15" s="1017">
        <v>1</v>
      </c>
      <c r="R15" s="1017">
        <v>1</v>
      </c>
    </row>
    <row r="16" spans="1:20" ht="18" customHeight="1">
      <c r="A16" s="284" t="s">
        <v>79</v>
      </c>
      <c r="B16" s="986" t="s">
        <v>2144</v>
      </c>
      <c r="C16" s="1019" t="s">
        <v>8</v>
      </c>
      <c r="D16" s="1019" t="s">
        <v>8</v>
      </c>
      <c r="E16" s="1019" t="s">
        <v>8</v>
      </c>
      <c r="F16" s="1019" t="s">
        <v>8</v>
      </c>
      <c r="G16" s="1019" t="s">
        <v>8</v>
      </c>
      <c r="H16" s="1019" t="s">
        <v>8</v>
      </c>
      <c r="I16" s="1019" t="s">
        <v>8</v>
      </c>
      <c r="J16" s="1019" t="s">
        <v>8</v>
      </c>
      <c r="K16" s="1017">
        <v>134.41134605978357</v>
      </c>
      <c r="L16" s="1017">
        <v>176.50502309766037</v>
      </c>
      <c r="M16" s="973">
        <v>220.0578486461026</v>
      </c>
      <c r="N16" s="973">
        <v>193.06328109350727</v>
      </c>
      <c r="O16" s="973">
        <v>191</v>
      </c>
      <c r="P16" s="973">
        <v>165</v>
      </c>
      <c r="Q16" s="973">
        <v>152.43</v>
      </c>
      <c r="R16" s="973">
        <v>151.58000000000001</v>
      </c>
    </row>
    <row r="17" spans="1:18" ht="18" customHeight="1">
      <c r="A17" s="284" t="s">
        <v>2</v>
      </c>
      <c r="B17" s="986" t="s">
        <v>2145</v>
      </c>
      <c r="C17" s="1019">
        <v>447.35</v>
      </c>
      <c r="D17" s="1019">
        <v>424.42</v>
      </c>
      <c r="E17" s="1019">
        <v>413.59</v>
      </c>
      <c r="F17" s="1019">
        <v>630.09</v>
      </c>
      <c r="G17" s="1019">
        <v>741.19</v>
      </c>
      <c r="H17" s="1019">
        <v>704.85249999999996</v>
      </c>
      <c r="I17" s="1019">
        <v>532.7700000000001</v>
      </c>
      <c r="J17" s="1019">
        <v>568.00465002152271</v>
      </c>
      <c r="K17" s="1019">
        <v>456.40167767645585</v>
      </c>
      <c r="L17" s="1019">
        <v>602.2495337777533</v>
      </c>
      <c r="M17" s="1019">
        <v>656.44789089376434</v>
      </c>
      <c r="N17" s="1019">
        <v>672.45810503996893</v>
      </c>
      <c r="O17" s="1019">
        <v>627.70354417292936</v>
      </c>
      <c r="P17" s="1019">
        <v>0.56053748829131222</v>
      </c>
      <c r="Q17" s="1019">
        <v>0.56999999999999995</v>
      </c>
      <c r="R17" s="1019">
        <v>0.67</v>
      </c>
    </row>
    <row r="18" spans="1:18" ht="18" customHeight="1">
      <c r="A18" s="284" t="s">
        <v>1</v>
      </c>
      <c r="B18" s="986" t="s">
        <v>2146</v>
      </c>
      <c r="C18" s="1019" t="s">
        <v>8</v>
      </c>
      <c r="D18" s="1019" t="s">
        <v>8</v>
      </c>
      <c r="E18" s="1019" t="s">
        <v>8</v>
      </c>
      <c r="F18" s="1019" t="s">
        <v>8</v>
      </c>
      <c r="G18" s="1019" t="s">
        <v>8</v>
      </c>
      <c r="H18" s="1019" t="s">
        <v>8</v>
      </c>
      <c r="I18" s="1019" t="s">
        <v>8</v>
      </c>
      <c r="J18" s="1019" t="s">
        <v>8</v>
      </c>
      <c r="K18" s="1019" t="s">
        <v>8</v>
      </c>
      <c r="L18" s="1019" t="s">
        <v>8</v>
      </c>
      <c r="M18" s="1019" t="s">
        <v>8</v>
      </c>
      <c r="N18" s="1019" t="s">
        <v>8</v>
      </c>
      <c r="O18" s="1019" t="s">
        <v>8</v>
      </c>
      <c r="P18" s="1019" t="s">
        <v>8</v>
      </c>
      <c r="Q18" s="1019" t="s">
        <v>8</v>
      </c>
      <c r="R18" s="1019" t="s">
        <v>8</v>
      </c>
    </row>
    <row r="20" spans="1:18" ht="18" customHeight="1">
      <c r="A20" s="920" t="s">
        <v>2111</v>
      </c>
    </row>
    <row r="21" spans="1:18" ht="18" customHeight="1">
      <c r="A21" s="289" t="s">
        <v>2185</v>
      </c>
    </row>
  </sheetData>
  <mergeCells count="1">
    <mergeCell ref="C2:R2"/>
  </mergeCells>
  <hyperlinks>
    <hyperlink ref="T7" location="'Content Page'!A1" display="Back to Content Page"/>
  </hyperlinks>
  <pageMargins left="0.7" right="0.7" top="0.75" bottom="0.75" header="0.3" footer="0.3"/>
  <pageSetup orientation="portrait" horizontalDpi="300" verticalDpi="300" r:id="rId1"/>
</worksheet>
</file>

<file path=xl/worksheets/sheet2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1"/>
  <sheetViews>
    <sheetView zoomScale="90" zoomScaleNormal="90" workbookViewId="0">
      <selection activeCell="A9" sqref="A9"/>
    </sheetView>
  </sheetViews>
  <sheetFormatPr defaultColWidth="9.1796875" defaultRowHeight="18" customHeight="1"/>
  <cols>
    <col min="1" max="1" width="35.36328125" style="289" customWidth="1"/>
    <col min="2" max="2" width="22.36328125" style="289" customWidth="1"/>
    <col min="3" max="18" width="9.7265625" style="289" customWidth="1"/>
    <col min="19" max="16384" width="9.1796875" style="289"/>
  </cols>
  <sheetData>
    <row r="1" spans="1:20" ht="18" customHeight="1">
      <c r="A1" s="1015" t="s">
        <v>2190</v>
      </c>
      <c r="B1" s="1016"/>
      <c r="C1" s="1016"/>
      <c r="D1" s="1016"/>
      <c r="E1" s="1016"/>
      <c r="F1" s="1016"/>
      <c r="G1" s="1016"/>
      <c r="H1" s="1016"/>
      <c r="I1" s="1016"/>
      <c r="J1" s="1016"/>
      <c r="K1" s="1016"/>
      <c r="L1" s="1016"/>
    </row>
    <row r="2" spans="1:20" ht="18" customHeight="1">
      <c r="A2" s="879"/>
      <c r="B2" s="877"/>
      <c r="C2" s="1085" t="s">
        <v>2191</v>
      </c>
      <c r="D2" s="1085"/>
      <c r="E2" s="1085"/>
      <c r="F2" s="1085"/>
      <c r="G2" s="1085"/>
      <c r="H2" s="1085"/>
      <c r="I2" s="1085"/>
      <c r="J2" s="1085"/>
      <c r="K2" s="1085"/>
      <c r="L2" s="1085"/>
      <c r="M2" s="1085"/>
      <c r="N2" s="1085"/>
      <c r="O2" s="1085"/>
      <c r="P2" s="1085"/>
      <c r="Q2" s="1085"/>
      <c r="R2" s="1085"/>
    </row>
    <row r="3" spans="1:20" s="295" customFormat="1" ht="18" customHeight="1">
      <c r="A3" s="879" t="s">
        <v>16</v>
      </c>
      <c r="B3" s="879" t="s">
        <v>2182</v>
      </c>
      <c r="C3" s="4">
        <v>2000</v>
      </c>
      <c r="D3" s="4">
        <v>2001</v>
      </c>
      <c r="E3" s="4">
        <v>2002</v>
      </c>
      <c r="F3" s="4">
        <v>2003</v>
      </c>
      <c r="G3" s="4">
        <v>2004</v>
      </c>
      <c r="H3" s="4">
        <v>2005</v>
      </c>
      <c r="I3" s="4">
        <v>2006</v>
      </c>
      <c r="J3" s="4">
        <v>2007</v>
      </c>
      <c r="K3" s="4">
        <v>2008</v>
      </c>
      <c r="L3" s="4">
        <v>2009</v>
      </c>
      <c r="M3" s="4">
        <v>2010</v>
      </c>
      <c r="N3" s="4">
        <v>2011</v>
      </c>
      <c r="O3" s="4">
        <v>2012</v>
      </c>
      <c r="P3" s="4">
        <v>2013</v>
      </c>
      <c r="Q3" s="4">
        <v>2014</v>
      </c>
      <c r="R3" s="4">
        <v>2015</v>
      </c>
    </row>
    <row r="4" spans="1:20" ht="18" customHeight="1">
      <c r="A4" s="284" t="s">
        <v>15</v>
      </c>
      <c r="B4" s="986" t="s">
        <v>2132</v>
      </c>
      <c r="C4" s="1019" t="s">
        <v>429</v>
      </c>
      <c r="D4" s="1019" t="s">
        <v>429</v>
      </c>
      <c r="E4" s="1019" t="s">
        <v>429</v>
      </c>
      <c r="F4" s="1019" t="s">
        <v>429</v>
      </c>
      <c r="G4" s="1019" t="s">
        <v>429</v>
      </c>
      <c r="H4" s="1019" t="s">
        <v>429</v>
      </c>
      <c r="I4" s="1019" t="s">
        <v>429</v>
      </c>
      <c r="J4" s="1019" t="s">
        <v>429</v>
      </c>
      <c r="K4" s="1019" t="s">
        <v>429</v>
      </c>
      <c r="L4" s="1019" t="s">
        <v>429</v>
      </c>
      <c r="M4" s="1019" t="s">
        <v>429</v>
      </c>
      <c r="N4" s="1019" t="s">
        <v>429</v>
      </c>
      <c r="O4" s="1019">
        <v>151.20734297918389</v>
      </c>
      <c r="P4" s="1019">
        <v>151.02925910426941</v>
      </c>
      <c r="Q4" s="1019">
        <v>161.9705511906476</v>
      </c>
      <c r="R4" s="1019">
        <v>183.71</v>
      </c>
    </row>
    <row r="5" spans="1:20" ht="18" customHeight="1">
      <c r="A5" s="284" t="s">
        <v>14</v>
      </c>
      <c r="B5" s="986" t="s">
        <v>2133</v>
      </c>
      <c r="C5" s="1017">
        <v>7.7220730919519154</v>
      </c>
      <c r="D5" s="1017">
        <v>8.4145470739483503</v>
      </c>
      <c r="E5" s="1017">
        <v>9.4865920022990249</v>
      </c>
      <c r="F5" s="1017">
        <v>8.0792571592256675</v>
      </c>
      <c r="G5" s="1017">
        <v>8.5952762248239925</v>
      </c>
      <c r="H5" s="1017">
        <v>9.284773469131828</v>
      </c>
      <c r="I5" s="1017">
        <v>10.764033498326159</v>
      </c>
      <c r="J5" s="1017">
        <v>12.289102909126372</v>
      </c>
      <c r="K5" s="1017">
        <v>12.548742664301637</v>
      </c>
      <c r="L5" s="1017">
        <v>11.152515233670877</v>
      </c>
      <c r="M5" s="973">
        <v>10.499089291170742</v>
      </c>
      <c r="N5" s="973">
        <v>10.910700224253596</v>
      </c>
      <c r="O5" s="973">
        <v>12.076440292798283</v>
      </c>
      <c r="P5" s="973">
        <v>13.139861264420476</v>
      </c>
      <c r="Q5" s="973">
        <v>14.784586698607335</v>
      </c>
      <c r="R5" s="973">
        <v>15.485956798256852</v>
      </c>
    </row>
    <row r="6" spans="1:20" ht="18" customHeight="1">
      <c r="A6" s="284" t="s">
        <v>268</v>
      </c>
      <c r="B6" s="986" t="s">
        <v>2134</v>
      </c>
      <c r="C6" s="1019" t="s">
        <v>8</v>
      </c>
      <c r="D6" s="1019" t="s">
        <v>8</v>
      </c>
      <c r="E6" s="1019" t="s">
        <v>8</v>
      </c>
      <c r="F6" s="1019" t="s">
        <v>8</v>
      </c>
      <c r="G6" s="1019" t="s">
        <v>8</v>
      </c>
      <c r="H6" s="1019" t="s">
        <v>8</v>
      </c>
      <c r="I6" s="1019" t="s">
        <v>8</v>
      </c>
      <c r="J6" s="1019" t="s">
        <v>8</v>
      </c>
      <c r="K6" s="1019" t="s">
        <v>8</v>
      </c>
      <c r="L6" s="1017">
        <v>1264.6199999999999</v>
      </c>
      <c r="M6" s="973">
        <v>1401.03</v>
      </c>
      <c r="N6" s="973">
        <v>1474.91</v>
      </c>
      <c r="O6" s="973">
        <v>1454.42</v>
      </c>
      <c r="P6" s="1019" t="s">
        <v>8</v>
      </c>
      <c r="Q6" s="1019" t="s">
        <v>8</v>
      </c>
      <c r="R6" s="1019" t="s">
        <v>8</v>
      </c>
      <c r="T6" s="994"/>
    </row>
    <row r="7" spans="1:20" ht="18" customHeight="1">
      <c r="A7" s="284" t="s">
        <v>12</v>
      </c>
      <c r="B7" s="986" t="s">
        <v>2135</v>
      </c>
      <c r="C7" s="1017">
        <v>10.486300000000002</v>
      </c>
      <c r="D7" s="1017">
        <v>12.391500000000001</v>
      </c>
      <c r="E7" s="1017">
        <v>15.7584</v>
      </c>
      <c r="F7" s="1017">
        <v>12.340399999999999</v>
      </c>
      <c r="G7" s="1017">
        <v>11.8078</v>
      </c>
      <c r="H7" s="1017">
        <v>11.568099999999999</v>
      </c>
      <c r="I7" s="1017">
        <v>12.496400000000001</v>
      </c>
      <c r="J7" s="1017">
        <v>14.114600000000001</v>
      </c>
      <c r="K7" s="1017">
        <v>15.125399999999999</v>
      </c>
      <c r="L7" s="1017">
        <v>13.117699999999999</v>
      </c>
      <c r="M7" s="973">
        <v>11.3149</v>
      </c>
      <c r="N7" s="973">
        <v>11.619000000000002</v>
      </c>
      <c r="O7" s="1019">
        <v>13.02</v>
      </c>
      <c r="P7" s="1019">
        <v>15.1</v>
      </c>
      <c r="Q7" s="1019">
        <v>17.88</v>
      </c>
      <c r="R7" s="1019">
        <v>19.670000000000002</v>
      </c>
      <c r="T7" s="92" t="s">
        <v>13</v>
      </c>
    </row>
    <row r="8" spans="1:20" ht="18" customHeight="1">
      <c r="A8" s="284" t="s">
        <v>11</v>
      </c>
      <c r="B8" s="986" t="s">
        <v>2136</v>
      </c>
      <c r="C8" s="1019" t="s">
        <v>8</v>
      </c>
      <c r="D8" s="1019" t="s">
        <v>8</v>
      </c>
      <c r="E8" s="1019" t="s">
        <v>8</v>
      </c>
      <c r="F8" s="1019" t="s">
        <v>8</v>
      </c>
      <c r="G8" s="1019" t="s">
        <v>8</v>
      </c>
      <c r="H8" s="1019">
        <v>3639.4</v>
      </c>
      <c r="I8" s="1019">
        <v>3943.71</v>
      </c>
      <c r="J8" s="1019">
        <v>3747.56</v>
      </c>
      <c r="K8" s="1019">
        <v>3156.79</v>
      </c>
      <c r="L8" s="1019">
        <v>3062.4</v>
      </c>
      <c r="M8" s="1019">
        <v>3227.44</v>
      </c>
      <c r="N8" s="1019">
        <v>3245.89</v>
      </c>
      <c r="O8" s="1019">
        <v>3478.8</v>
      </c>
      <c r="P8" s="1019">
        <v>3452.77</v>
      </c>
      <c r="Q8" s="1019">
        <v>3975</v>
      </c>
      <c r="R8" s="1019">
        <v>3978.45</v>
      </c>
    </row>
    <row r="9" spans="1:20" ht="18" customHeight="1">
      <c r="A9" s="284" t="s">
        <v>10</v>
      </c>
      <c r="B9" s="986" t="s">
        <v>2137</v>
      </c>
      <c r="C9" s="1017">
        <v>89.4666</v>
      </c>
      <c r="D9" s="1017">
        <v>103.96339999999999</v>
      </c>
      <c r="E9" s="1017">
        <v>115.4178</v>
      </c>
      <c r="F9" s="1017">
        <v>159.25880000000001</v>
      </c>
      <c r="G9" s="1017">
        <v>199.53039999999999</v>
      </c>
      <c r="H9" s="1017">
        <v>215.22460000000001</v>
      </c>
      <c r="I9" s="1017">
        <v>250.72574139516834</v>
      </c>
      <c r="J9" s="1017">
        <v>280.29660305399125</v>
      </c>
      <c r="K9" s="1017">
        <v>260.54002193676695</v>
      </c>
      <c r="L9" s="1017">
        <v>220.94633893698892</v>
      </c>
      <c r="M9" s="973">
        <v>232.68404940784728</v>
      </c>
      <c r="N9" s="973">
        <v>250.76128597435829</v>
      </c>
      <c r="O9" s="973">
        <v>395.32664744678931</v>
      </c>
      <c r="P9" s="973">
        <v>577.59739999999999</v>
      </c>
      <c r="Q9" s="973">
        <v>593.52</v>
      </c>
      <c r="R9" s="973">
        <v>762.59</v>
      </c>
    </row>
    <row r="10" spans="1:20" ht="18" customHeight="1">
      <c r="A10" s="284" t="s">
        <v>9</v>
      </c>
      <c r="B10" s="986" t="s">
        <v>2138</v>
      </c>
      <c r="C10" s="1017">
        <v>39.991115999999991</v>
      </c>
      <c r="D10" s="1017">
        <v>42.136475609756097</v>
      </c>
      <c r="E10" s="1017">
        <v>45.332512096774188</v>
      </c>
      <c r="F10" s="1017">
        <v>46.618809523809524</v>
      </c>
      <c r="G10" s="1017">
        <v>51.267814960629927</v>
      </c>
      <c r="H10" s="1017">
        <v>54.096219678714853</v>
      </c>
      <c r="I10" s="1017">
        <v>58.971143426294816</v>
      </c>
      <c r="J10" s="1017">
        <v>63.9774308</v>
      </c>
      <c r="K10" s="1017">
        <v>53.493285080645158</v>
      </c>
      <c r="L10" s="1017">
        <v>51.17393839999999</v>
      </c>
      <c r="M10" s="973">
        <v>48.76</v>
      </c>
      <c r="N10" s="973">
        <v>47.13</v>
      </c>
      <c r="O10" s="973">
        <v>48.612361467243652</v>
      </c>
      <c r="P10" s="973">
        <v>48.68</v>
      </c>
      <c r="Q10" s="973">
        <v>50.3</v>
      </c>
      <c r="R10" s="973">
        <v>54.53</v>
      </c>
    </row>
    <row r="11" spans="1:20" ht="18" customHeight="1">
      <c r="A11" s="284" t="s">
        <v>7</v>
      </c>
      <c r="B11" s="986" t="s">
        <v>2139</v>
      </c>
      <c r="C11" s="1017">
        <v>22.890408333333337</v>
      </c>
      <c r="D11" s="1017">
        <v>29.434790074886159</v>
      </c>
      <c r="E11" s="1017">
        <v>34.800693192354416</v>
      </c>
      <c r="F11" s="1017">
        <v>38.10718</v>
      </c>
      <c r="G11" s="1017">
        <v>36.586199999999998</v>
      </c>
      <c r="H11" s="1017">
        <v>43.222090000000001</v>
      </c>
      <c r="I11" s="1017">
        <v>49.87</v>
      </c>
      <c r="J11" s="1017">
        <v>48.68</v>
      </c>
      <c r="K11" s="1017">
        <v>36.99</v>
      </c>
      <c r="L11" s="1017">
        <v>44.84</v>
      </c>
      <c r="M11" s="973">
        <v>53.21</v>
      </c>
      <c r="N11" s="973">
        <v>42.21</v>
      </c>
      <c r="O11" s="973">
        <v>47.8</v>
      </c>
      <c r="P11" s="973">
        <v>48.99</v>
      </c>
      <c r="Q11" s="973">
        <v>50.55</v>
      </c>
      <c r="R11" s="973">
        <v>58.51</v>
      </c>
    </row>
    <row r="12" spans="1:20" ht="18" customHeight="1">
      <c r="A12" s="284" t="s">
        <v>6</v>
      </c>
      <c r="B12" s="986" t="s">
        <v>2140</v>
      </c>
      <c r="C12" s="1017">
        <v>10.486300000000002</v>
      </c>
      <c r="D12" s="1017">
        <v>12.391500000000001</v>
      </c>
      <c r="E12" s="1017">
        <v>15.7584</v>
      </c>
      <c r="F12" s="1017">
        <v>12.340399999999999</v>
      </c>
      <c r="G12" s="1017">
        <v>11.8078</v>
      </c>
      <c r="H12" s="1017">
        <v>11.568099999999999</v>
      </c>
      <c r="I12" s="1017">
        <v>12.496400000000001</v>
      </c>
      <c r="J12" s="1017">
        <v>14.114600000000001</v>
      </c>
      <c r="K12" s="1017">
        <v>15.125399999999999</v>
      </c>
      <c r="L12" s="1017">
        <v>13.117699999999999</v>
      </c>
      <c r="M12" s="973">
        <v>11.3149</v>
      </c>
      <c r="N12" s="973">
        <v>11.619000000000002</v>
      </c>
      <c r="O12" s="1019">
        <v>12.98</v>
      </c>
      <c r="P12" s="1019">
        <v>15.03</v>
      </c>
      <c r="Q12" s="1019" t="s">
        <v>8</v>
      </c>
      <c r="R12" s="1019" t="s">
        <v>8</v>
      </c>
    </row>
    <row r="13" spans="1:20" ht="18" customHeight="1">
      <c r="A13" s="284" t="s">
        <v>5</v>
      </c>
      <c r="B13" s="986" t="s">
        <v>2141</v>
      </c>
      <c r="C13" s="1017">
        <v>8.6446044176706849</v>
      </c>
      <c r="D13" s="1017">
        <v>8.4397104417670672</v>
      </c>
      <c r="E13" s="1017">
        <v>8.2328751004015999</v>
      </c>
      <c r="F13" s="1017">
        <v>8.8292011999999964</v>
      </c>
      <c r="G13" s="1017">
        <v>10.074660317460319</v>
      </c>
      <c r="H13" s="1017">
        <v>10.011763199999997</v>
      </c>
      <c r="I13" s="1017">
        <v>10.16918380566802</v>
      </c>
      <c r="J13" s="1017">
        <v>13.44856865079365</v>
      </c>
      <c r="K13" s="1017">
        <v>16.964505616130481</v>
      </c>
      <c r="L13" s="1017">
        <v>21.077521546626251</v>
      </c>
      <c r="M13" s="973">
        <v>18.655415854070863</v>
      </c>
      <c r="N13" s="973">
        <v>19.757240310318064</v>
      </c>
      <c r="O13" s="973">
        <v>21.628</v>
      </c>
      <c r="P13" s="973">
        <v>18.872</v>
      </c>
      <c r="Q13" s="973">
        <v>20.89</v>
      </c>
      <c r="R13" s="973">
        <v>19.46</v>
      </c>
    </row>
    <row r="14" spans="1:20" ht="18" customHeight="1">
      <c r="A14" s="284" t="s">
        <v>4</v>
      </c>
      <c r="B14" s="986" t="s">
        <v>2142</v>
      </c>
      <c r="C14" s="1017">
        <v>10.486300000000002</v>
      </c>
      <c r="D14" s="1017">
        <v>12.391500000000001</v>
      </c>
      <c r="E14" s="1017">
        <v>15.7584</v>
      </c>
      <c r="F14" s="1017">
        <v>12.340399999999999</v>
      </c>
      <c r="G14" s="1017">
        <v>11.8078</v>
      </c>
      <c r="H14" s="1017">
        <v>11.568099999999999</v>
      </c>
      <c r="I14" s="1017">
        <v>12.496400000000001</v>
      </c>
      <c r="J14" s="1017">
        <v>14.114600000000001</v>
      </c>
      <c r="K14" s="1017">
        <v>15.125399999999999</v>
      </c>
      <c r="L14" s="1017">
        <v>13.117699999999999</v>
      </c>
      <c r="M14" s="973">
        <v>11.3149</v>
      </c>
      <c r="N14" s="973">
        <v>11.619000000000002</v>
      </c>
      <c r="O14" s="1019">
        <v>13.01</v>
      </c>
      <c r="P14" s="1019">
        <v>15.11</v>
      </c>
      <c r="Q14" s="1019">
        <v>17.86</v>
      </c>
      <c r="R14" s="1019">
        <v>19.489999999999998</v>
      </c>
    </row>
    <row r="15" spans="1:20" ht="18" customHeight="1">
      <c r="A15" s="284" t="s">
        <v>3</v>
      </c>
      <c r="B15" s="986" t="s">
        <v>2143</v>
      </c>
      <c r="C15" s="1017">
        <v>10.486300000000002</v>
      </c>
      <c r="D15" s="1017">
        <v>12.391500000000001</v>
      </c>
      <c r="E15" s="1017">
        <v>15.7584</v>
      </c>
      <c r="F15" s="1017">
        <v>12.340399999999999</v>
      </c>
      <c r="G15" s="1017">
        <v>11.8078</v>
      </c>
      <c r="H15" s="1017">
        <v>11.568099999999999</v>
      </c>
      <c r="I15" s="1017">
        <v>12.496400000000001</v>
      </c>
      <c r="J15" s="1017">
        <v>14.114600000000001</v>
      </c>
      <c r="K15" s="1017">
        <v>15.125399999999999</v>
      </c>
      <c r="L15" s="1017">
        <v>13.117699999999999</v>
      </c>
      <c r="M15" s="973">
        <v>11.3149</v>
      </c>
      <c r="N15" s="973">
        <v>11.619000000000002</v>
      </c>
      <c r="O15" s="1019">
        <v>13.01</v>
      </c>
      <c r="P15" s="1019">
        <v>15.1</v>
      </c>
      <c r="Q15" s="1019">
        <v>17.850000000000001</v>
      </c>
      <c r="R15" s="1019">
        <v>19.489999999999998</v>
      </c>
    </row>
    <row r="16" spans="1:20" ht="18" customHeight="1">
      <c r="A16" s="284" t="s">
        <v>79</v>
      </c>
      <c r="B16" s="986" t="s">
        <v>2144</v>
      </c>
      <c r="C16" s="1019" t="s">
        <v>8</v>
      </c>
      <c r="D16" s="1019" t="s">
        <v>8</v>
      </c>
      <c r="E16" s="1019" t="s">
        <v>8</v>
      </c>
      <c r="F16" s="1019" t="s">
        <v>8</v>
      </c>
      <c r="G16" s="1019" t="s">
        <v>8</v>
      </c>
      <c r="H16" s="1019" t="s">
        <v>8</v>
      </c>
      <c r="I16" s="1019" t="s">
        <v>8</v>
      </c>
      <c r="J16" s="1019" t="s">
        <v>8</v>
      </c>
      <c r="K16" s="1017">
        <v>1849.8446557500001</v>
      </c>
      <c r="L16" s="1017">
        <v>2109.9414361600002</v>
      </c>
      <c r="M16" s="973">
        <v>2244.33871064</v>
      </c>
      <c r="N16" s="973">
        <v>2449.0745326400001</v>
      </c>
      <c r="O16" s="973">
        <v>2499</v>
      </c>
      <c r="P16" s="973">
        <v>2517</v>
      </c>
      <c r="Q16" s="973">
        <v>2721.93</v>
      </c>
      <c r="R16" s="973">
        <v>2981.07</v>
      </c>
    </row>
    <row r="17" spans="1:18" ht="18" customHeight="1">
      <c r="A17" s="284" t="s">
        <v>2</v>
      </c>
      <c r="B17" s="986" t="s">
        <v>2145</v>
      </c>
      <c r="C17" s="1019">
        <v>4689.33</v>
      </c>
      <c r="D17" s="1019">
        <v>5202.82</v>
      </c>
      <c r="E17" s="1019">
        <v>6486.49</v>
      </c>
      <c r="F17" s="1019">
        <v>7731.19</v>
      </c>
      <c r="G17" s="1019">
        <v>8753.42</v>
      </c>
      <c r="H17" s="1019">
        <v>8145.6425000000017</v>
      </c>
      <c r="I17" s="1019">
        <v>6646.2104583333339</v>
      </c>
      <c r="J17" s="1019">
        <v>8010.1135757107813</v>
      </c>
      <c r="K17" s="1019">
        <v>6883.7917219551637</v>
      </c>
      <c r="L17" s="1019">
        <v>7868.3045100488407</v>
      </c>
      <c r="M17" s="1019">
        <v>7410.5198026855614</v>
      </c>
      <c r="N17" s="1019">
        <v>7792.8060427357195</v>
      </c>
      <c r="O17" s="1019">
        <v>8151.1544305617981</v>
      </c>
      <c r="P17" s="1019">
        <v>8.4359401012895194</v>
      </c>
      <c r="Q17" s="1019">
        <v>10.5</v>
      </c>
      <c r="R17" s="1019">
        <v>13.16</v>
      </c>
    </row>
    <row r="18" spans="1:18" ht="18" customHeight="1">
      <c r="A18" s="284" t="s">
        <v>1</v>
      </c>
      <c r="B18" s="986" t="s">
        <v>2146</v>
      </c>
      <c r="C18" s="1019" t="s">
        <v>8</v>
      </c>
      <c r="D18" s="1019" t="s">
        <v>8</v>
      </c>
      <c r="E18" s="1019" t="s">
        <v>8</v>
      </c>
      <c r="F18" s="1019" t="s">
        <v>8</v>
      </c>
      <c r="G18" s="1019" t="s">
        <v>8</v>
      </c>
      <c r="H18" s="1019" t="s">
        <v>8</v>
      </c>
      <c r="I18" s="1019" t="s">
        <v>8</v>
      </c>
      <c r="J18" s="1019" t="s">
        <v>8</v>
      </c>
      <c r="K18" s="1019" t="s">
        <v>8</v>
      </c>
      <c r="L18" s="1019" t="s">
        <v>8</v>
      </c>
      <c r="M18" s="1019" t="s">
        <v>8</v>
      </c>
      <c r="N18" s="1019" t="s">
        <v>8</v>
      </c>
      <c r="O18" s="1019" t="s">
        <v>8</v>
      </c>
      <c r="P18" s="1019" t="s">
        <v>8</v>
      </c>
      <c r="Q18" s="1019" t="s">
        <v>8</v>
      </c>
      <c r="R18" s="1019" t="s">
        <v>8</v>
      </c>
    </row>
    <row r="20" spans="1:18" ht="18" customHeight="1">
      <c r="A20" s="920" t="s">
        <v>2111</v>
      </c>
    </row>
    <row r="21" spans="1:18" ht="18" customHeight="1">
      <c r="A21" s="289" t="s">
        <v>2185</v>
      </c>
    </row>
  </sheetData>
  <mergeCells count="1">
    <mergeCell ref="C2:R2"/>
  </mergeCells>
  <hyperlinks>
    <hyperlink ref="T7" location="'Content Page'!A1" display="Back to Content Page"/>
  </hyperlinks>
  <pageMargins left="0.7" right="0.7" top="0.75" bottom="0.75" header="0.3" footer="0.3"/>
  <pageSetup orientation="portrait" horizontalDpi="300" verticalDpi="300" r:id="rId1"/>
</worksheet>
</file>

<file path=xl/worksheets/sheet2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2"/>
  <sheetViews>
    <sheetView zoomScale="98" zoomScaleNormal="98" workbookViewId="0">
      <pane xSplit="1" ySplit="4" topLeftCell="C5" activePane="bottomRight" state="frozen"/>
      <selection activeCell="A9" sqref="A9"/>
      <selection pane="topRight" activeCell="A9" sqref="A9"/>
      <selection pane="bottomLeft" activeCell="A9" sqref="A9"/>
      <selection pane="bottomRight" activeCell="A9" sqref="A9"/>
    </sheetView>
  </sheetViews>
  <sheetFormatPr defaultColWidth="9.1796875" defaultRowHeight="14"/>
  <cols>
    <col min="1" max="1" width="35.81640625" style="289" customWidth="1"/>
    <col min="2" max="9" width="9.7265625" style="289" customWidth="1"/>
    <col min="10" max="10" width="13.26953125" style="289" bestFit="1" customWidth="1"/>
    <col min="11" max="17" width="9.7265625" style="289" customWidth="1"/>
    <col min="18" max="16384" width="9.1796875" style="289"/>
  </cols>
  <sheetData>
    <row r="1" spans="1:19">
      <c r="A1" s="140" t="s">
        <v>2192</v>
      </c>
    </row>
    <row r="2" spans="1:19" ht="15" customHeight="1">
      <c r="A2" s="879"/>
      <c r="B2" s="1173" t="s">
        <v>2193</v>
      </c>
      <c r="C2" s="1171"/>
      <c r="D2" s="1171"/>
      <c r="E2" s="1171"/>
      <c r="F2" s="1171"/>
      <c r="G2" s="1171"/>
      <c r="H2" s="1171"/>
      <c r="I2" s="1171"/>
      <c r="J2" s="1171"/>
      <c r="K2" s="1171"/>
      <c r="L2" s="1171"/>
      <c r="M2" s="1171"/>
      <c r="N2" s="1171"/>
      <c r="O2" s="1171"/>
      <c r="P2" s="1171"/>
      <c r="Q2" s="1172"/>
    </row>
    <row r="3" spans="1:19" s="295" customFormat="1" ht="15" customHeight="1">
      <c r="A3" s="879" t="s">
        <v>16</v>
      </c>
      <c r="B3" s="4">
        <v>2000</v>
      </c>
      <c r="C3" s="4">
        <v>2001</v>
      </c>
      <c r="D3" s="4">
        <v>2002</v>
      </c>
      <c r="E3" s="4">
        <v>2003</v>
      </c>
      <c r="F3" s="4">
        <v>2004</v>
      </c>
      <c r="G3" s="4">
        <v>2005</v>
      </c>
      <c r="H3" s="4">
        <v>2006</v>
      </c>
      <c r="I3" s="4">
        <v>2007</v>
      </c>
      <c r="J3" s="4">
        <v>2008</v>
      </c>
      <c r="K3" s="4">
        <v>2009</v>
      </c>
      <c r="L3" s="4">
        <v>2010</v>
      </c>
      <c r="M3" s="4">
        <v>2011</v>
      </c>
      <c r="N3" s="4">
        <v>2012</v>
      </c>
      <c r="O3" s="4">
        <v>2013</v>
      </c>
      <c r="P3" s="4">
        <v>2014</v>
      </c>
      <c r="Q3" s="4">
        <v>2015</v>
      </c>
    </row>
    <row r="4" spans="1:19" ht="15" customHeight="1">
      <c r="A4" s="284" t="s">
        <v>15</v>
      </c>
      <c r="B4" s="907">
        <v>324.98796087079683</v>
      </c>
      <c r="C4" s="907">
        <v>152.56901620609713</v>
      </c>
      <c r="D4" s="907">
        <v>108.89190270243074</v>
      </c>
      <c r="E4" s="907">
        <v>98.224143657330387</v>
      </c>
      <c r="F4" s="978">
        <v>43.542106751968475</v>
      </c>
      <c r="G4" s="978">
        <v>22.953513851394192</v>
      </c>
      <c r="H4" s="978">
        <v>13.305210178003108</v>
      </c>
      <c r="I4" s="978">
        <v>12.251497445948729</v>
      </c>
      <c r="J4" s="978">
        <v>12.475829132639717</v>
      </c>
      <c r="K4" s="978">
        <v>13.730283928840947</v>
      </c>
      <c r="L4" s="978">
        <v>14.469656493257403</v>
      </c>
      <c r="M4" s="978">
        <v>13.48246792185131</v>
      </c>
      <c r="N4" s="978">
        <v>10.277904921884044</v>
      </c>
      <c r="O4" s="907">
        <v>8.7778142933261307</v>
      </c>
      <c r="P4" s="907">
        <v>7.2803873036110929</v>
      </c>
      <c r="Q4" s="907">
        <v>14.3</v>
      </c>
    </row>
    <row r="5" spans="1:19" ht="15" customHeight="1">
      <c r="A5" s="284" t="s">
        <v>14</v>
      </c>
      <c r="B5" s="978">
        <v>8.5498754108963464</v>
      </c>
      <c r="C5" s="978">
        <v>6.5798322393816351</v>
      </c>
      <c r="D5" s="978">
        <v>7.9863958764634537</v>
      </c>
      <c r="E5" s="978">
        <v>9.2362822787220598</v>
      </c>
      <c r="F5" s="978">
        <v>6.9703177477817091</v>
      </c>
      <c r="G5" s="978">
        <v>8.6005499697269041</v>
      </c>
      <c r="H5" s="978">
        <v>11.61719057714641</v>
      </c>
      <c r="I5" s="978">
        <v>7.0759854938360682</v>
      </c>
      <c r="J5" s="973">
        <v>12.576486696590287</v>
      </c>
      <c r="K5" s="978">
        <v>8.2097867645614624</v>
      </c>
      <c r="L5" s="978">
        <v>6.947500113719614</v>
      </c>
      <c r="M5" s="978">
        <v>8.4518023521627175</v>
      </c>
      <c r="N5" s="978">
        <v>7.5489415097965242</v>
      </c>
      <c r="O5" s="978">
        <v>5.9088532802159932</v>
      </c>
      <c r="P5" s="978">
        <v>4.4000000000000004</v>
      </c>
      <c r="Q5" s="978">
        <v>3.1</v>
      </c>
      <c r="S5" s="92" t="s">
        <v>13</v>
      </c>
    </row>
    <row r="6" spans="1:19" ht="15" customHeight="1">
      <c r="A6" s="284" t="s">
        <v>268</v>
      </c>
      <c r="B6" s="907">
        <v>550</v>
      </c>
      <c r="C6" s="907">
        <v>357.3</v>
      </c>
      <c r="D6" s="907">
        <v>25.3</v>
      </c>
      <c r="E6" s="978">
        <v>12.8</v>
      </c>
      <c r="F6" s="978">
        <v>4</v>
      </c>
      <c r="G6" s="978">
        <v>21.6</v>
      </c>
      <c r="H6" s="978">
        <v>13.1</v>
      </c>
      <c r="I6" s="978">
        <v>16.7</v>
      </c>
      <c r="J6" s="978">
        <v>18</v>
      </c>
      <c r="K6" s="978">
        <v>46.1</v>
      </c>
      <c r="L6" s="978">
        <v>23.5</v>
      </c>
      <c r="M6" s="978">
        <v>15.6</v>
      </c>
      <c r="N6" s="978">
        <v>9.6</v>
      </c>
      <c r="O6" s="978">
        <v>1.3</v>
      </c>
      <c r="P6" s="978">
        <v>1.03</v>
      </c>
      <c r="Q6" s="978">
        <v>1.3</v>
      </c>
    </row>
    <row r="7" spans="1:19" ht="15" customHeight="1">
      <c r="A7" s="284" t="s">
        <v>12</v>
      </c>
      <c r="B7" s="978">
        <v>5.9</v>
      </c>
      <c r="C7" s="978">
        <v>5.4</v>
      </c>
      <c r="D7" s="978">
        <v>12.1</v>
      </c>
      <c r="E7" s="978">
        <v>7.2</v>
      </c>
      <c r="F7" s="978">
        <v>5.0999999999999996</v>
      </c>
      <c r="G7" s="978">
        <v>3.5</v>
      </c>
      <c r="H7" s="978">
        <v>6.1</v>
      </c>
      <c r="I7" s="978">
        <v>8</v>
      </c>
      <c r="J7" s="978">
        <v>10.7</v>
      </c>
      <c r="K7" s="978">
        <v>7.3</v>
      </c>
      <c r="L7" s="978">
        <v>3.6</v>
      </c>
      <c r="M7" s="978">
        <v>5</v>
      </c>
      <c r="N7" s="978">
        <v>6</v>
      </c>
      <c r="O7" s="978">
        <v>5</v>
      </c>
      <c r="P7" s="978">
        <v>5.4</v>
      </c>
      <c r="Q7" s="978">
        <v>3.2</v>
      </c>
    </row>
    <row r="8" spans="1:19" ht="15" customHeight="1">
      <c r="A8" s="284" t="s">
        <v>11</v>
      </c>
      <c r="B8" s="907">
        <v>11.8</v>
      </c>
      <c r="C8" s="907">
        <v>7.4</v>
      </c>
      <c r="D8" s="907">
        <v>16.5</v>
      </c>
      <c r="E8" s="907">
        <v>-1.7</v>
      </c>
      <c r="F8" s="978">
        <v>13.8</v>
      </c>
      <c r="G8" s="978">
        <v>18.399999999999999</v>
      </c>
      <c r="H8" s="978">
        <v>10.8</v>
      </c>
      <c r="I8" s="978">
        <v>10.3</v>
      </c>
      <c r="J8" s="978">
        <v>9.1999999999999993</v>
      </c>
      <c r="K8" s="907">
        <v>8.9570000000000007</v>
      </c>
      <c r="L8" s="907">
        <v>9.1999999999999993</v>
      </c>
      <c r="M8" s="907">
        <v>9.5</v>
      </c>
      <c r="N8" s="907">
        <v>5.7</v>
      </c>
      <c r="O8" s="907">
        <v>5.8</v>
      </c>
      <c r="P8" s="907">
        <v>6.1</v>
      </c>
      <c r="Q8" s="907">
        <v>7.4</v>
      </c>
    </row>
    <row r="9" spans="1:19" ht="15" customHeight="1">
      <c r="A9" s="284" t="s">
        <v>10</v>
      </c>
      <c r="B9" s="978">
        <v>10.1</v>
      </c>
      <c r="C9" s="978">
        <v>22.7</v>
      </c>
      <c r="D9" s="978">
        <v>14.8</v>
      </c>
      <c r="E9" s="978">
        <v>9.6</v>
      </c>
      <c r="F9" s="978">
        <v>11.5</v>
      </c>
      <c r="G9" s="978">
        <v>16.399999999999999</v>
      </c>
      <c r="H9" s="978">
        <v>13.9</v>
      </c>
      <c r="I9" s="978">
        <v>8</v>
      </c>
      <c r="J9" s="978">
        <v>8.6999999999999993</v>
      </c>
      <c r="K9" s="978">
        <v>8.4209999999999994</v>
      </c>
      <c r="L9" s="978">
        <v>7.4</v>
      </c>
      <c r="M9" s="978">
        <v>7.6</v>
      </c>
      <c r="N9" s="978">
        <v>21.3</v>
      </c>
      <c r="O9" s="978">
        <v>27.3</v>
      </c>
      <c r="P9" s="978">
        <v>23.8</v>
      </c>
      <c r="Q9" s="978">
        <v>21.9</v>
      </c>
    </row>
    <row r="10" spans="1:19" ht="15" customHeight="1">
      <c r="A10" s="284" t="s">
        <v>9</v>
      </c>
      <c r="B10" s="978">
        <v>4.2</v>
      </c>
      <c r="C10" s="978">
        <v>5.4</v>
      </c>
      <c r="D10" s="978">
        <v>6.4</v>
      </c>
      <c r="E10" s="978">
        <v>3.9</v>
      </c>
      <c r="F10" s="978">
        <v>4.7</v>
      </c>
      <c r="G10" s="978">
        <v>4.9000000000000004</v>
      </c>
      <c r="H10" s="978">
        <v>8.9</v>
      </c>
      <c r="I10" s="978">
        <v>8.8000000000000007</v>
      </c>
      <c r="J10" s="978">
        <v>9.6999999999999993</v>
      </c>
      <c r="K10" s="978">
        <v>2.5</v>
      </c>
      <c r="L10" s="978">
        <v>2.9</v>
      </c>
      <c r="M10" s="978">
        <v>6.5</v>
      </c>
      <c r="N10" s="978">
        <v>3.9</v>
      </c>
      <c r="O10" s="978">
        <v>3.5</v>
      </c>
      <c r="P10" s="978">
        <v>3.2</v>
      </c>
      <c r="Q10" s="978">
        <v>1.3</v>
      </c>
    </row>
    <row r="11" spans="1:19" ht="15" customHeight="1">
      <c r="A11" s="284" t="s">
        <v>7</v>
      </c>
      <c r="B11" s="907">
        <v>9.1775869141598889</v>
      </c>
      <c r="C11" s="907">
        <v>11.205563035525927</v>
      </c>
      <c r="D11" s="907">
        <v>17.284229345114383</v>
      </c>
      <c r="E11" s="907">
        <v>11.487300115411543</v>
      </c>
      <c r="F11" s="978">
        <v>11.431471790398334</v>
      </c>
      <c r="G11" s="978">
        <v>6.9665471500402418</v>
      </c>
      <c r="H11" s="978">
        <v>13.580145371834448</v>
      </c>
      <c r="I11" s="978">
        <v>9.1737784451194671</v>
      </c>
      <c r="J11" s="978">
        <v>14.499478503243182</v>
      </c>
      <c r="K11" s="978">
        <v>3.7887453610195365</v>
      </c>
      <c r="L11" s="978">
        <v>12.427320948170362</v>
      </c>
      <c r="M11" s="978">
        <v>11.166042249273048</v>
      </c>
      <c r="N11" s="978">
        <v>2.6024545695662198</v>
      </c>
      <c r="O11" s="907">
        <v>4.2613525094196092</v>
      </c>
      <c r="P11" s="907">
        <v>2.6</v>
      </c>
      <c r="Q11" s="907">
        <v>3.6</v>
      </c>
    </row>
    <row r="12" spans="1:19" ht="15" customHeight="1">
      <c r="A12" s="284" t="s">
        <v>6</v>
      </c>
      <c r="B12" s="978">
        <v>8.5</v>
      </c>
      <c r="C12" s="978">
        <v>6.6</v>
      </c>
      <c r="D12" s="978">
        <v>11.4</v>
      </c>
      <c r="E12" s="978">
        <v>7.3279965046014715</v>
      </c>
      <c r="F12" s="978">
        <v>4.1366433469405059</v>
      </c>
      <c r="G12" s="978">
        <v>2.2804824084360646</v>
      </c>
      <c r="H12" s="978">
        <v>4.9534757956294522</v>
      </c>
      <c r="I12" s="978">
        <v>6.5526749479075415</v>
      </c>
      <c r="J12" s="978">
        <v>9.0643848752966463</v>
      </c>
      <c r="K12" s="978">
        <v>9.4943949395589406</v>
      </c>
      <c r="L12" s="978">
        <v>4.9155888496565039</v>
      </c>
      <c r="M12" s="978">
        <v>5.0000429708303473</v>
      </c>
      <c r="N12" s="978">
        <v>6.7232861204675975</v>
      </c>
      <c r="O12" s="978">
        <v>5.6095998883537765</v>
      </c>
      <c r="P12" s="978">
        <v>5.4</v>
      </c>
      <c r="Q12" s="978">
        <v>3.4</v>
      </c>
    </row>
    <row r="13" spans="1:19" ht="15" customHeight="1">
      <c r="A13" s="284" t="s">
        <v>5</v>
      </c>
      <c r="B13" s="978">
        <v>6.3</v>
      </c>
      <c r="C13" s="978">
        <v>6</v>
      </c>
      <c r="D13" s="978">
        <v>0.2</v>
      </c>
      <c r="E13" s="978">
        <v>3.6</v>
      </c>
      <c r="F13" s="978">
        <v>4.0999999999999996</v>
      </c>
      <c r="G13" s="978">
        <v>0.9</v>
      </c>
      <c r="H13" s="978">
        <v>-0.4</v>
      </c>
      <c r="I13" s="978">
        <v>5.3</v>
      </c>
      <c r="J13" s="978">
        <v>36.42087067352459</v>
      </c>
      <c r="K13" s="978">
        <v>34.223615233985576</v>
      </c>
      <c r="L13" s="978">
        <v>-2.3718903270348051</v>
      </c>
      <c r="M13" s="978">
        <v>2.6</v>
      </c>
      <c r="N13" s="978">
        <v>7.1</v>
      </c>
      <c r="O13" s="978">
        <v>4.3608432483517925</v>
      </c>
      <c r="P13" s="978">
        <v>1.393298536115293</v>
      </c>
      <c r="Q13" s="978">
        <v>4</v>
      </c>
    </row>
    <row r="14" spans="1:19" ht="15" customHeight="1">
      <c r="A14" s="284" t="s">
        <v>4</v>
      </c>
      <c r="B14" s="978">
        <v>5.3</v>
      </c>
      <c r="C14" s="978">
        <v>5.7</v>
      </c>
      <c r="D14" s="978">
        <v>9.1999999999999993</v>
      </c>
      <c r="E14" s="978">
        <v>5.8</v>
      </c>
      <c r="F14" s="978">
        <v>1.4</v>
      </c>
      <c r="G14" s="978">
        <v>3.4</v>
      </c>
      <c r="H14" s="978">
        <v>4.7</v>
      </c>
      <c r="I14" s="978">
        <v>7.1</v>
      </c>
      <c r="J14" s="978">
        <v>11.5</v>
      </c>
      <c r="K14" s="978">
        <v>7.2</v>
      </c>
      <c r="L14" s="978">
        <v>4.3</v>
      </c>
      <c r="M14" s="978">
        <v>5</v>
      </c>
      <c r="N14" s="978">
        <v>5.6</v>
      </c>
      <c r="O14" s="978">
        <v>5.7</v>
      </c>
      <c r="P14" s="978">
        <v>6.1</v>
      </c>
      <c r="Q14" s="978">
        <v>4.5999999999999996</v>
      </c>
    </row>
    <row r="15" spans="1:19" ht="15" customHeight="1">
      <c r="A15" s="284" t="s">
        <v>3</v>
      </c>
      <c r="B15" s="907">
        <v>7.3</v>
      </c>
      <c r="C15" s="907">
        <v>7.5</v>
      </c>
      <c r="D15" s="907">
        <v>11.7</v>
      </c>
      <c r="E15" s="907">
        <v>7.4</v>
      </c>
      <c r="F15" s="978">
        <v>3.4</v>
      </c>
      <c r="G15" s="978">
        <v>5.5</v>
      </c>
      <c r="H15" s="978">
        <v>5.3</v>
      </c>
      <c r="I15" s="978">
        <v>8.0534409296503942</v>
      </c>
      <c r="J15" s="978">
        <v>12.627422222513109</v>
      </c>
      <c r="K15" s="978">
        <v>7.5523387934908994</v>
      </c>
      <c r="L15" s="978">
        <v>4.5115432446679016</v>
      </c>
      <c r="M15" s="978">
        <v>6.0990576175993541</v>
      </c>
      <c r="N15" s="978">
        <v>8.9463916274870474</v>
      </c>
      <c r="O15" s="978">
        <v>5.6339101823873543</v>
      </c>
      <c r="P15" s="978">
        <v>5.7</v>
      </c>
      <c r="Q15" s="978">
        <v>5</v>
      </c>
    </row>
    <row r="16" spans="1:19" ht="15" customHeight="1">
      <c r="A16" s="284" t="s">
        <v>79</v>
      </c>
      <c r="B16" s="978">
        <v>6</v>
      </c>
      <c r="C16" s="978">
        <v>5.0999999999999996</v>
      </c>
      <c r="D16" s="978">
        <v>4.3</v>
      </c>
      <c r="E16" s="978">
        <v>5.3</v>
      </c>
      <c r="F16" s="978">
        <v>4.7</v>
      </c>
      <c r="G16" s="978">
        <v>5</v>
      </c>
      <c r="H16" s="978">
        <v>7.3</v>
      </c>
      <c r="I16" s="978">
        <v>7</v>
      </c>
      <c r="J16" s="978">
        <v>10.3</v>
      </c>
      <c r="K16" s="978">
        <v>12.1</v>
      </c>
      <c r="L16" s="978">
        <v>5.5</v>
      </c>
      <c r="M16" s="978">
        <v>12.7</v>
      </c>
      <c r="N16" s="978">
        <v>16</v>
      </c>
      <c r="O16" s="978">
        <v>7.9</v>
      </c>
      <c r="P16" s="978">
        <v>6.1</v>
      </c>
      <c r="Q16" s="978">
        <v>5.6</v>
      </c>
    </row>
    <row r="17" spans="1:17" ht="15" customHeight="1">
      <c r="A17" s="284" t="s">
        <v>2</v>
      </c>
      <c r="B17" s="978">
        <v>25.9</v>
      </c>
      <c r="C17" s="978">
        <v>21.691797876909586</v>
      </c>
      <c r="D17" s="978">
        <v>22.167452177256123</v>
      </c>
      <c r="E17" s="978">
        <v>21.505675217405681</v>
      </c>
      <c r="F17" s="978">
        <v>17.964552081127728</v>
      </c>
      <c r="G17" s="978">
        <v>18.348454490845153</v>
      </c>
      <c r="H17" s="978">
        <v>9.0595739496275591</v>
      </c>
      <c r="I17" s="978">
        <v>10.686334077273154</v>
      </c>
      <c r="J17" s="978">
        <v>12.4</v>
      </c>
      <c r="K17" s="978">
        <v>13.458333333333336</v>
      </c>
      <c r="L17" s="978">
        <v>8.1964120361150172</v>
      </c>
      <c r="M17" s="978">
        <v>6.4360962311844396</v>
      </c>
      <c r="N17" s="978">
        <v>6.5622009020289136</v>
      </c>
      <c r="O17" s="978">
        <v>7</v>
      </c>
      <c r="P17" s="978">
        <v>7.8</v>
      </c>
      <c r="Q17" s="978">
        <v>10.199999999999999</v>
      </c>
    </row>
    <row r="18" spans="1:17" ht="15" customHeight="1">
      <c r="A18" s="284" t="s">
        <v>1</v>
      </c>
      <c r="B18" s="978">
        <v>622.79999999999995</v>
      </c>
      <c r="C18" s="978">
        <v>602.6</v>
      </c>
      <c r="D18" s="978">
        <v>583.70000000000005</v>
      </c>
      <c r="E18" s="978">
        <v>505.1</v>
      </c>
      <c r="F18" s="978">
        <v>350</v>
      </c>
      <c r="G18" s="978">
        <v>237.8</v>
      </c>
      <c r="H18" s="978">
        <v>1016.7</v>
      </c>
      <c r="I18" s="978">
        <v>6723.7</v>
      </c>
      <c r="J18" s="978">
        <v>231000000</v>
      </c>
      <c r="K18" s="978">
        <v>-7.7</v>
      </c>
      <c r="L18" s="978">
        <v>3.1</v>
      </c>
      <c r="M18" s="978">
        <v>3.5</v>
      </c>
      <c r="N18" s="978">
        <v>2.9</v>
      </c>
      <c r="O18" s="978">
        <v>1.6</v>
      </c>
      <c r="P18" s="978">
        <v>-0.2</v>
      </c>
      <c r="Q18" s="978">
        <v>-1.5</v>
      </c>
    </row>
    <row r="19" spans="1:17" ht="15" customHeight="1"/>
    <row r="20" spans="1:17" ht="15" customHeight="1">
      <c r="A20" s="920" t="s">
        <v>2111</v>
      </c>
    </row>
    <row r="21" spans="1:17" ht="15" customHeight="1"/>
    <row r="35" ht="13.5" customHeight="1"/>
    <row r="36" ht="13.5" customHeight="1"/>
    <row r="37" ht="13.5" customHeight="1"/>
    <row r="38" ht="13.5" customHeight="1"/>
    <row r="39" ht="13.5" customHeight="1"/>
    <row r="40" ht="13.5" customHeight="1"/>
    <row r="41" ht="13.5" customHeight="1"/>
    <row r="42" ht="13.5" customHeight="1"/>
    <row r="52" ht="12" customHeight="1"/>
  </sheetData>
  <mergeCells count="1">
    <mergeCell ref="B2:Q2"/>
  </mergeCells>
  <hyperlinks>
    <hyperlink ref="S5" location="'Content Page'!A1" display="Back to Content Page"/>
  </hyperlinks>
  <pageMargins left="0.75" right="0.75" top="1" bottom="1" header="0.5" footer="0.5"/>
  <pageSetup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02"/>
  <sheetViews>
    <sheetView topLeftCell="L1" zoomScale="93" zoomScaleNormal="93" workbookViewId="0">
      <selection activeCell="V7" sqref="V7"/>
    </sheetView>
  </sheetViews>
  <sheetFormatPr defaultRowHeight="14.5"/>
  <cols>
    <col min="1" max="1" width="14.7265625" customWidth="1"/>
    <col min="2" max="2" width="29.81640625" customWidth="1"/>
    <col min="3" max="3" width="10.36328125" style="499" customWidth="1"/>
    <col min="4" max="5" width="7" style="499" customWidth="1"/>
    <col min="6" max="6" width="9.54296875" style="499" customWidth="1"/>
    <col min="7" max="8" width="7" style="499" customWidth="1"/>
    <col min="9" max="9" width="9.54296875" style="499" customWidth="1"/>
    <col min="10" max="11" width="9.54296875" customWidth="1"/>
    <col min="12" max="16" width="11" customWidth="1"/>
    <col min="17" max="17" width="11" style="283" customWidth="1"/>
    <col min="18" max="18" width="11" customWidth="1"/>
    <col min="19" max="19" width="13.26953125" bestFit="1" customWidth="1"/>
    <col min="20" max="21" width="9.1796875" style="499"/>
  </cols>
  <sheetData>
    <row r="1" spans="1:22">
      <c r="A1" s="140" t="s">
        <v>1358</v>
      </c>
      <c r="B1" s="57"/>
      <c r="C1" s="289"/>
      <c r="D1" s="289"/>
      <c r="E1" s="289"/>
      <c r="F1" s="289"/>
      <c r="G1" s="289"/>
      <c r="H1" s="289"/>
      <c r="I1" s="289"/>
      <c r="J1" s="57"/>
      <c r="K1" s="57"/>
      <c r="L1" s="57"/>
      <c r="M1" s="57"/>
      <c r="N1" s="57"/>
      <c r="O1" s="57"/>
      <c r="P1" s="57"/>
      <c r="Q1" s="289"/>
      <c r="R1" s="57"/>
      <c r="S1" s="57"/>
    </row>
    <row r="2" spans="1:22">
      <c r="A2" s="36"/>
      <c r="B2" s="57"/>
      <c r="C2" s="289"/>
      <c r="D2" s="289"/>
      <c r="E2" s="289"/>
      <c r="F2" s="289"/>
      <c r="G2" s="289"/>
      <c r="H2" s="289"/>
      <c r="I2" s="289"/>
      <c r="J2" s="57"/>
      <c r="K2" s="57"/>
      <c r="L2" s="57"/>
      <c r="M2" s="57"/>
      <c r="N2" s="57"/>
      <c r="O2" s="57"/>
      <c r="P2" s="57"/>
      <c r="Q2" s="289"/>
      <c r="R2" s="57"/>
      <c r="S2" s="57"/>
    </row>
    <row r="3" spans="1:22" s="6" customFormat="1">
      <c r="A3" s="747" t="s">
        <v>16</v>
      </c>
      <c r="B3" s="747" t="s">
        <v>68</v>
      </c>
      <c r="C3" s="760"/>
      <c r="D3" s="504">
        <v>2000</v>
      </c>
      <c r="E3" s="504">
        <v>2001</v>
      </c>
      <c r="F3" s="504">
        <v>2002</v>
      </c>
      <c r="G3" s="504">
        <v>2003</v>
      </c>
      <c r="H3" s="504">
        <v>2004</v>
      </c>
      <c r="I3" s="504">
        <v>2005</v>
      </c>
      <c r="J3" s="505">
        <v>2006</v>
      </c>
      <c r="K3" s="505">
        <v>2007</v>
      </c>
      <c r="L3" s="505">
        <v>2008</v>
      </c>
      <c r="M3" s="505">
        <v>2009</v>
      </c>
      <c r="N3" s="505">
        <v>2010</v>
      </c>
      <c r="O3" s="505">
        <v>2011</v>
      </c>
      <c r="P3" s="505">
        <v>2012</v>
      </c>
      <c r="Q3" s="505">
        <v>2013</v>
      </c>
      <c r="R3" s="505">
        <v>2014</v>
      </c>
      <c r="S3" s="75">
        <v>2015</v>
      </c>
    </row>
    <row r="4" spans="1:22">
      <c r="A4" s="1098" t="s">
        <v>15</v>
      </c>
      <c r="B4" s="1096" t="s">
        <v>66</v>
      </c>
      <c r="C4" s="518" t="s">
        <v>55</v>
      </c>
      <c r="D4" s="584" t="s">
        <v>429</v>
      </c>
      <c r="E4" s="584" t="s">
        <v>429</v>
      </c>
      <c r="F4" s="584" t="s">
        <v>429</v>
      </c>
      <c r="G4" s="584" t="s">
        <v>429</v>
      </c>
      <c r="H4" s="584" t="s">
        <v>429</v>
      </c>
      <c r="I4" s="584" t="s">
        <v>429</v>
      </c>
      <c r="J4" s="584" t="s">
        <v>429</v>
      </c>
      <c r="K4" s="584" t="s">
        <v>429</v>
      </c>
      <c r="L4" s="584" t="s">
        <v>429</v>
      </c>
      <c r="M4" s="584" t="s">
        <v>429</v>
      </c>
      <c r="N4" s="584" t="s">
        <v>429</v>
      </c>
      <c r="O4" s="584" t="s">
        <v>429</v>
      </c>
      <c r="P4" s="584" t="s">
        <v>429</v>
      </c>
      <c r="Q4" s="584" t="s">
        <v>429</v>
      </c>
      <c r="R4" s="584">
        <v>437</v>
      </c>
      <c r="S4" s="609" t="s">
        <v>429</v>
      </c>
      <c r="V4" s="499"/>
    </row>
    <row r="5" spans="1:22" s="499" customFormat="1">
      <c r="A5" s="1098"/>
      <c r="B5" s="1096"/>
      <c r="C5" s="518" t="s">
        <v>56</v>
      </c>
      <c r="D5" s="584" t="s">
        <v>429</v>
      </c>
      <c r="E5" s="584" t="s">
        <v>429</v>
      </c>
      <c r="F5" s="584" t="s">
        <v>429</v>
      </c>
      <c r="G5" s="584" t="s">
        <v>429</v>
      </c>
      <c r="H5" s="584" t="s">
        <v>429</v>
      </c>
      <c r="I5" s="584" t="s">
        <v>429</v>
      </c>
      <c r="J5" s="584" t="s">
        <v>429</v>
      </c>
      <c r="K5" s="584" t="s">
        <v>429</v>
      </c>
      <c r="L5" s="584" t="s">
        <v>429</v>
      </c>
      <c r="M5" s="584" t="s">
        <v>429</v>
      </c>
      <c r="N5" s="584" t="s">
        <v>429</v>
      </c>
      <c r="O5" s="584" t="s">
        <v>429</v>
      </c>
      <c r="P5" s="584" t="s">
        <v>429</v>
      </c>
      <c r="Q5" s="584" t="s">
        <v>429</v>
      </c>
      <c r="R5" s="584">
        <v>1044</v>
      </c>
      <c r="S5" s="609" t="s">
        <v>429</v>
      </c>
    </row>
    <row r="6" spans="1:22" s="499" customFormat="1">
      <c r="A6" s="1098"/>
      <c r="B6" s="1096"/>
      <c r="C6" s="518" t="s">
        <v>59</v>
      </c>
      <c r="D6" s="584" t="s">
        <v>429</v>
      </c>
      <c r="E6" s="584" t="s">
        <v>429</v>
      </c>
      <c r="F6" s="584" t="s">
        <v>429</v>
      </c>
      <c r="G6" s="584" t="s">
        <v>429</v>
      </c>
      <c r="H6" s="584" t="s">
        <v>429</v>
      </c>
      <c r="I6" s="584" t="s">
        <v>429</v>
      </c>
      <c r="J6" s="584" t="s">
        <v>429</v>
      </c>
      <c r="K6" s="584" t="s">
        <v>429</v>
      </c>
      <c r="L6" s="584" t="s">
        <v>429</v>
      </c>
      <c r="M6" s="584" t="s">
        <v>429</v>
      </c>
      <c r="N6" s="584" t="s">
        <v>429</v>
      </c>
      <c r="O6" s="584" t="s">
        <v>429</v>
      </c>
      <c r="P6" s="584" t="s">
        <v>429</v>
      </c>
      <c r="Q6" s="584" t="s">
        <v>429</v>
      </c>
      <c r="R6" s="584">
        <v>1481</v>
      </c>
      <c r="S6" s="609" t="s">
        <v>429</v>
      </c>
    </row>
    <row r="7" spans="1:22">
      <c r="A7" s="1098"/>
      <c r="B7" s="1096" t="s">
        <v>65</v>
      </c>
      <c r="C7" s="518" t="s">
        <v>55</v>
      </c>
      <c r="D7" s="584" t="s">
        <v>429</v>
      </c>
      <c r="E7" s="584" t="s">
        <v>429</v>
      </c>
      <c r="F7" s="584" t="s">
        <v>429</v>
      </c>
      <c r="G7" s="584" t="s">
        <v>429</v>
      </c>
      <c r="H7" s="584" t="s">
        <v>429</v>
      </c>
      <c r="I7" s="584" t="s">
        <v>429</v>
      </c>
      <c r="J7" s="584" t="s">
        <v>429</v>
      </c>
      <c r="K7" s="584" t="s">
        <v>429</v>
      </c>
      <c r="L7" s="584" t="s">
        <v>429</v>
      </c>
      <c r="M7" s="584" t="s">
        <v>429</v>
      </c>
      <c r="N7" s="584" t="s">
        <v>429</v>
      </c>
      <c r="O7" s="584" t="s">
        <v>429</v>
      </c>
      <c r="P7" s="584" t="s">
        <v>429</v>
      </c>
      <c r="Q7" s="584" t="s">
        <v>429</v>
      </c>
      <c r="R7" s="584">
        <v>11920</v>
      </c>
      <c r="S7" s="609" t="s">
        <v>429</v>
      </c>
      <c r="V7" s="285" t="s">
        <v>13</v>
      </c>
    </row>
    <row r="8" spans="1:22" s="499" customFormat="1">
      <c r="A8" s="1098"/>
      <c r="B8" s="1096"/>
      <c r="C8" s="518" t="s">
        <v>56</v>
      </c>
      <c r="D8" s="584" t="s">
        <v>429</v>
      </c>
      <c r="E8" s="584" t="s">
        <v>429</v>
      </c>
      <c r="F8" s="584" t="s">
        <v>429</v>
      </c>
      <c r="G8" s="584" t="s">
        <v>429</v>
      </c>
      <c r="H8" s="584" t="s">
        <v>429</v>
      </c>
      <c r="I8" s="584" t="s">
        <v>429</v>
      </c>
      <c r="J8" s="584" t="s">
        <v>429</v>
      </c>
      <c r="K8" s="584" t="s">
        <v>429</v>
      </c>
      <c r="L8" s="584" t="s">
        <v>429</v>
      </c>
      <c r="M8" s="584" t="s">
        <v>429</v>
      </c>
      <c r="N8" s="584" t="s">
        <v>429</v>
      </c>
      <c r="O8" s="584" t="s">
        <v>429</v>
      </c>
      <c r="P8" s="584" t="s">
        <v>429</v>
      </c>
      <c r="Q8" s="584" t="s">
        <v>429</v>
      </c>
      <c r="R8" s="584">
        <v>15450</v>
      </c>
      <c r="S8" s="609" t="s">
        <v>429</v>
      </c>
      <c r="V8" s="92"/>
    </row>
    <row r="9" spans="1:22" s="499" customFormat="1">
      <c r="A9" s="1098"/>
      <c r="B9" s="1096"/>
      <c r="C9" s="518" t="s">
        <v>59</v>
      </c>
      <c r="D9" s="584" t="s">
        <v>429</v>
      </c>
      <c r="E9" s="584" t="s">
        <v>429</v>
      </c>
      <c r="F9" s="584">
        <v>4350</v>
      </c>
      <c r="G9" s="584" t="s">
        <v>429</v>
      </c>
      <c r="H9" s="584" t="s">
        <v>429</v>
      </c>
      <c r="I9" s="584" t="s">
        <v>429</v>
      </c>
      <c r="J9" s="584" t="s">
        <v>429</v>
      </c>
      <c r="K9" s="584" t="s">
        <v>429</v>
      </c>
      <c r="L9" s="584" t="s">
        <v>429</v>
      </c>
      <c r="M9" s="584" t="s">
        <v>429</v>
      </c>
      <c r="N9" s="584" t="s">
        <v>429</v>
      </c>
      <c r="O9" s="584" t="s">
        <v>429</v>
      </c>
      <c r="P9" s="584" t="s">
        <v>429</v>
      </c>
      <c r="Q9" s="584" t="s">
        <v>429</v>
      </c>
      <c r="R9" s="584">
        <v>27370</v>
      </c>
      <c r="S9" s="609" t="s">
        <v>429</v>
      </c>
      <c r="V9" s="92"/>
    </row>
    <row r="10" spans="1:22">
      <c r="A10" s="1098"/>
      <c r="B10" s="1096" t="s">
        <v>64</v>
      </c>
      <c r="C10" s="518" t="s">
        <v>55</v>
      </c>
      <c r="D10" s="584" t="s">
        <v>429</v>
      </c>
      <c r="E10" s="584" t="s">
        <v>429</v>
      </c>
      <c r="F10" s="584" t="s">
        <v>429</v>
      </c>
      <c r="G10" s="584" t="s">
        <v>429</v>
      </c>
      <c r="H10" s="584" t="s">
        <v>429</v>
      </c>
      <c r="I10" s="584" t="s">
        <v>429</v>
      </c>
      <c r="J10" s="584" t="s">
        <v>429</v>
      </c>
      <c r="K10" s="584" t="s">
        <v>429</v>
      </c>
      <c r="L10" s="584" t="s">
        <v>429</v>
      </c>
      <c r="M10" s="584" t="s">
        <v>429</v>
      </c>
      <c r="N10" s="584" t="s">
        <v>429</v>
      </c>
      <c r="O10" s="584" t="s">
        <v>429</v>
      </c>
      <c r="P10" s="584" t="s">
        <v>429</v>
      </c>
      <c r="Q10" s="584" t="s">
        <v>429</v>
      </c>
      <c r="R10" s="584">
        <v>393</v>
      </c>
      <c r="S10" s="609" t="s">
        <v>429</v>
      </c>
      <c r="V10" s="499"/>
    </row>
    <row r="11" spans="1:22" s="499" customFormat="1">
      <c r="A11" s="1098"/>
      <c r="B11" s="1096"/>
      <c r="C11" s="518" t="s">
        <v>56</v>
      </c>
      <c r="D11" s="584" t="s">
        <v>429</v>
      </c>
      <c r="E11" s="584" t="s">
        <v>429</v>
      </c>
      <c r="F11" s="584" t="s">
        <v>429</v>
      </c>
      <c r="G11" s="584" t="s">
        <v>429</v>
      </c>
      <c r="H11" s="584" t="s">
        <v>429</v>
      </c>
      <c r="I11" s="584" t="s">
        <v>429</v>
      </c>
      <c r="J11" s="584" t="s">
        <v>429</v>
      </c>
      <c r="K11" s="584" t="s">
        <v>429</v>
      </c>
      <c r="L11" s="584" t="s">
        <v>429</v>
      </c>
      <c r="M11" s="584" t="s">
        <v>429</v>
      </c>
      <c r="N11" s="584" t="s">
        <v>429</v>
      </c>
      <c r="O11" s="584" t="s">
        <v>429</v>
      </c>
      <c r="P11" s="584" t="s">
        <v>429</v>
      </c>
      <c r="Q11" s="584" t="s">
        <v>429</v>
      </c>
      <c r="R11" s="584">
        <v>2164</v>
      </c>
      <c r="S11" s="609" t="s">
        <v>429</v>
      </c>
    </row>
    <row r="12" spans="1:22" s="499" customFormat="1">
      <c r="A12" s="1098"/>
      <c r="B12" s="1096"/>
      <c r="C12" s="518" t="s">
        <v>59</v>
      </c>
      <c r="D12" s="584" t="s">
        <v>429</v>
      </c>
      <c r="E12" s="584" t="s">
        <v>429</v>
      </c>
      <c r="F12" s="584">
        <v>1220</v>
      </c>
      <c r="G12" s="584" t="s">
        <v>429</v>
      </c>
      <c r="H12" s="584" t="s">
        <v>429</v>
      </c>
      <c r="I12" s="584" t="s">
        <v>429</v>
      </c>
      <c r="J12" s="584" t="s">
        <v>429</v>
      </c>
      <c r="K12" s="584" t="s">
        <v>429</v>
      </c>
      <c r="L12" s="584" t="s">
        <v>429</v>
      </c>
      <c r="M12" s="584" t="s">
        <v>429</v>
      </c>
      <c r="N12" s="584" t="s">
        <v>429</v>
      </c>
      <c r="O12" s="584" t="s">
        <v>429</v>
      </c>
      <c r="P12" s="584" t="s">
        <v>429</v>
      </c>
      <c r="Q12" s="584" t="s">
        <v>429</v>
      </c>
      <c r="R12" s="584">
        <v>2557</v>
      </c>
      <c r="S12" s="609" t="s">
        <v>429</v>
      </c>
    </row>
    <row r="13" spans="1:22" s="499" customFormat="1">
      <c r="A13" s="1098"/>
      <c r="B13" s="1096" t="s">
        <v>63</v>
      </c>
      <c r="C13" s="518" t="s">
        <v>55</v>
      </c>
      <c r="D13" s="584" t="s">
        <v>429</v>
      </c>
      <c r="E13" s="584" t="s">
        <v>429</v>
      </c>
      <c r="F13" s="584" t="s">
        <v>429</v>
      </c>
      <c r="G13" s="584" t="s">
        <v>429</v>
      </c>
      <c r="H13" s="584" t="s">
        <v>429</v>
      </c>
      <c r="I13" s="584" t="s">
        <v>429</v>
      </c>
      <c r="J13" s="584" t="s">
        <v>429</v>
      </c>
      <c r="K13" s="584" t="s">
        <v>429</v>
      </c>
      <c r="L13" s="584" t="s">
        <v>429</v>
      </c>
      <c r="M13" s="584" t="s">
        <v>429</v>
      </c>
      <c r="N13" s="584" t="s">
        <v>429</v>
      </c>
      <c r="O13" s="584" t="s">
        <v>429</v>
      </c>
      <c r="P13" s="584" t="s">
        <v>429</v>
      </c>
      <c r="Q13" s="584" t="s">
        <v>429</v>
      </c>
      <c r="R13" s="584">
        <v>4475</v>
      </c>
      <c r="S13" s="609" t="s">
        <v>429</v>
      </c>
    </row>
    <row r="14" spans="1:22" s="499" customFormat="1">
      <c r="A14" s="1098"/>
      <c r="B14" s="1096"/>
      <c r="C14" s="518" t="s">
        <v>56</v>
      </c>
      <c r="D14" s="584" t="s">
        <v>429</v>
      </c>
      <c r="E14" s="584" t="s">
        <v>429</v>
      </c>
      <c r="F14" s="584" t="s">
        <v>429</v>
      </c>
      <c r="G14" s="584" t="s">
        <v>429</v>
      </c>
      <c r="H14" s="584" t="s">
        <v>429</v>
      </c>
      <c r="I14" s="584" t="s">
        <v>429</v>
      </c>
      <c r="J14" s="584" t="s">
        <v>429</v>
      </c>
      <c r="K14" s="584" t="s">
        <v>429</v>
      </c>
      <c r="L14" s="584" t="s">
        <v>429</v>
      </c>
      <c r="M14" s="584" t="s">
        <v>429</v>
      </c>
      <c r="N14" s="584" t="s">
        <v>429</v>
      </c>
      <c r="O14" s="584" t="s">
        <v>429</v>
      </c>
      <c r="P14" s="584" t="s">
        <v>429</v>
      </c>
      <c r="Q14" s="584" t="s">
        <v>429</v>
      </c>
      <c r="R14" s="584">
        <v>15904</v>
      </c>
      <c r="S14" s="609" t="s">
        <v>429</v>
      </c>
    </row>
    <row r="15" spans="1:22">
      <c r="A15" s="1098"/>
      <c r="B15" s="1096"/>
      <c r="C15" s="518" t="s">
        <v>59</v>
      </c>
      <c r="D15" s="584" t="s">
        <v>429</v>
      </c>
      <c r="E15" s="584" t="s">
        <v>429</v>
      </c>
      <c r="F15" s="584">
        <v>1079</v>
      </c>
      <c r="G15" s="584" t="s">
        <v>429</v>
      </c>
      <c r="H15" s="584" t="s">
        <v>429</v>
      </c>
      <c r="I15" s="584" t="s">
        <v>429</v>
      </c>
      <c r="J15" s="584" t="s">
        <v>429</v>
      </c>
      <c r="K15" s="584" t="s">
        <v>429</v>
      </c>
      <c r="L15" s="584" t="s">
        <v>429</v>
      </c>
      <c r="M15" s="584" t="s">
        <v>429</v>
      </c>
      <c r="N15" s="584" t="s">
        <v>429</v>
      </c>
      <c r="O15" s="584" t="s">
        <v>429</v>
      </c>
      <c r="P15" s="584" t="s">
        <v>429</v>
      </c>
      <c r="Q15" s="584" t="s">
        <v>429</v>
      </c>
      <c r="R15" s="584">
        <v>20379</v>
      </c>
      <c r="S15" s="609" t="s">
        <v>429</v>
      </c>
      <c r="V15" s="499"/>
    </row>
    <row r="16" spans="1:22">
      <c r="A16" s="1098"/>
      <c r="B16" s="1096" t="s">
        <v>255</v>
      </c>
      <c r="C16" s="518" t="s">
        <v>55</v>
      </c>
      <c r="D16" s="584" t="s">
        <v>429</v>
      </c>
      <c r="E16" s="584" t="s">
        <v>429</v>
      </c>
      <c r="F16" s="584" t="s">
        <v>429</v>
      </c>
      <c r="G16" s="584" t="s">
        <v>429</v>
      </c>
      <c r="H16" s="584" t="s">
        <v>429</v>
      </c>
      <c r="I16" s="584" t="s">
        <v>429</v>
      </c>
      <c r="J16" s="584" t="s">
        <v>429</v>
      </c>
      <c r="K16" s="584" t="s">
        <v>429</v>
      </c>
      <c r="L16" s="584" t="s">
        <v>429</v>
      </c>
      <c r="M16" s="584" t="s">
        <v>429</v>
      </c>
      <c r="N16" s="584" t="s">
        <v>429</v>
      </c>
      <c r="O16" s="584" t="s">
        <v>429</v>
      </c>
      <c r="P16" s="584" t="s">
        <v>429</v>
      </c>
      <c r="Q16" s="584" t="s">
        <v>429</v>
      </c>
      <c r="R16" s="584">
        <v>1806</v>
      </c>
      <c r="S16" s="609" t="s">
        <v>429</v>
      </c>
      <c r="V16" s="499"/>
    </row>
    <row r="17" spans="1:22" s="499" customFormat="1">
      <c r="A17" s="1098"/>
      <c r="B17" s="1096"/>
      <c r="C17" s="518" t="s">
        <v>56</v>
      </c>
      <c r="D17" s="584" t="s">
        <v>429</v>
      </c>
      <c r="E17" s="584" t="s">
        <v>429</v>
      </c>
      <c r="F17" s="584" t="s">
        <v>429</v>
      </c>
      <c r="G17" s="584" t="s">
        <v>429</v>
      </c>
      <c r="H17" s="584" t="s">
        <v>429</v>
      </c>
      <c r="I17" s="584" t="s">
        <v>429</v>
      </c>
      <c r="J17" s="584" t="s">
        <v>429</v>
      </c>
      <c r="K17" s="584" t="s">
        <v>429</v>
      </c>
      <c r="L17" s="584" t="s">
        <v>429</v>
      </c>
      <c r="M17" s="584" t="s">
        <v>429</v>
      </c>
      <c r="N17" s="584" t="s">
        <v>429</v>
      </c>
      <c r="O17" s="584" t="s">
        <v>429</v>
      </c>
      <c r="P17" s="584" t="s">
        <v>429</v>
      </c>
      <c r="Q17" s="584" t="s">
        <v>429</v>
      </c>
      <c r="R17" s="584">
        <v>2834</v>
      </c>
      <c r="S17" s="609" t="s">
        <v>429</v>
      </c>
    </row>
    <row r="18" spans="1:22" s="499" customFormat="1">
      <c r="A18" s="1098"/>
      <c r="B18" s="1096"/>
      <c r="C18" s="518" t="s">
        <v>59</v>
      </c>
      <c r="D18" s="584" t="s">
        <v>429</v>
      </c>
      <c r="E18" s="584" t="s">
        <v>429</v>
      </c>
      <c r="F18" s="584" t="s">
        <v>429</v>
      </c>
      <c r="G18" s="584" t="s">
        <v>429</v>
      </c>
      <c r="H18" s="584" t="s">
        <v>429</v>
      </c>
      <c r="I18" s="584" t="s">
        <v>429</v>
      </c>
      <c r="J18" s="584" t="s">
        <v>429</v>
      </c>
      <c r="K18" s="584" t="s">
        <v>429</v>
      </c>
      <c r="L18" s="584" t="s">
        <v>429</v>
      </c>
      <c r="M18" s="584" t="s">
        <v>429</v>
      </c>
      <c r="N18" s="584" t="s">
        <v>429</v>
      </c>
      <c r="O18" s="584" t="s">
        <v>429</v>
      </c>
      <c r="P18" s="584" t="s">
        <v>429</v>
      </c>
      <c r="Q18" s="584" t="s">
        <v>429</v>
      </c>
      <c r="R18" s="584">
        <v>4640</v>
      </c>
      <c r="S18" s="609" t="s">
        <v>429</v>
      </c>
    </row>
    <row r="19" spans="1:22">
      <c r="A19" s="1098"/>
      <c r="B19" s="1096" t="s">
        <v>62</v>
      </c>
      <c r="C19" s="518" t="s">
        <v>55</v>
      </c>
      <c r="D19" s="584" t="s">
        <v>429</v>
      </c>
      <c r="E19" s="584" t="s">
        <v>429</v>
      </c>
      <c r="F19" s="584">
        <v>4648</v>
      </c>
      <c r="G19" s="584" t="s">
        <v>429</v>
      </c>
      <c r="H19" s="584" t="s">
        <v>429</v>
      </c>
      <c r="I19" s="584" t="s">
        <v>429</v>
      </c>
      <c r="J19" s="584" t="s">
        <v>429</v>
      </c>
      <c r="K19" s="584" t="s">
        <v>429</v>
      </c>
      <c r="L19" s="584" t="s">
        <v>429</v>
      </c>
      <c r="M19" s="584" t="s">
        <v>429</v>
      </c>
      <c r="N19" s="584" t="s">
        <v>429</v>
      </c>
      <c r="O19" s="584" t="s">
        <v>429</v>
      </c>
      <c r="P19" s="584" t="s">
        <v>429</v>
      </c>
      <c r="Q19" s="584" t="s">
        <v>429</v>
      </c>
      <c r="R19" s="584">
        <v>29980</v>
      </c>
      <c r="S19" s="609" t="s">
        <v>429</v>
      </c>
      <c r="V19" s="499"/>
    </row>
    <row r="20" spans="1:22" s="499" customFormat="1">
      <c r="A20" s="1098"/>
      <c r="B20" s="1096"/>
      <c r="C20" s="518" t="s">
        <v>56</v>
      </c>
      <c r="D20" s="584" t="s">
        <v>429</v>
      </c>
      <c r="E20" s="584" t="s">
        <v>429</v>
      </c>
      <c r="F20" s="584" t="s">
        <v>429</v>
      </c>
      <c r="G20" s="584" t="s">
        <v>429</v>
      </c>
      <c r="H20" s="584" t="s">
        <v>429</v>
      </c>
      <c r="I20" s="584" t="s">
        <v>429</v>
      </c>
      <c r="J20" s="584" t="s">
        <v>429</v>
      </c>
      <c r="K20" s="584" t="s">
        <v>429</v>
      </c>
      <c r="L20" s="584" t="s">
        <v>429</v>
      </c>
      <c r="M20" s="584" t="s">
        <v>429</v>
      </c>
      <c r="N20" s="584" t="s">
        <v>429</v>
      </c>
      <c r="O20" s="584" t="s">
        <v>429</v>
      </c>
      <c r="P20" s="584" t="s">
        <v>429</v>
      </c>
      <c r="Q20" s="584" t="s">
        <v>429</v>
      </c>
      <c r="R20" s="584">
        <v>32998</v>
      </c>
      <c r="S20" s="609" t="s">
        <v>429</v>
      </c>
    </row>
    <row r="21" spans="1:22" s="499" customFormat="1">
      <c r="A21" s="1098"/>
      <c r="B21" s="1096"/>
      <c r="C21" s="518" t="s">
        <v>59</v>
      </c>
      <c r="D21" s="584" t="s">
        <v>429</v>
      </c>
      <c r="E21" s="584" t="s">
        <v>429</v>
      </c>
      <c r="F21" s="584" t="s">
        <v>429</v>
      </c>
      <c r="G21" s="584" t="s">
        <v>429</v>
      </c>
      <c r="H21" s="584" t="s">
        <v>429</v>
      </c>
      <c r="I21" s="584" t="s">
        <v>429</v>
      </c>
      <c r="J21" s="584" t="s">
        <v>429</v>
      </c>
      <c r="K21" s="584" t="s">
        <v>429</v>
      </c>
      <c r="L21" s="584" t="s">
        <v>429</v>
      </c>
      <c r="M21" s="584" t="s">
        <v>429</v>
      </c>
      <c r="N21" s="584" t="s">
        <v>429</v>
      </c>
      <c r="O21" s="584" t="s">
        <v>429</v>
      </c>
      <c r="P21" s="584" t="s">
        <v>429</v>
      </c>
      <c r="Q21" s="584" t="s">
        <v>429</v>
      </c>
      <c r="R21" s="584">
        <v>62978</v>
      </c>
      <c r="S21" s="609" t="s">
        <v>429</v>
      </c>
    </row>
    <row r="22" spans="1:22">
      <c r="A22" s="1098"/>
      <c r="B22" s="1096" t="s">
        <v>61</v>
      </c>
      <c r="C22" s="518" t="s">
        <v>55</v>
      </c>
      <c r="D22" s="584" t="s">
        <v>429</v>
      </c>
      <c r="E22" s="584" t="s">
        <v>429</v>
      </c>
      <c r="F22" s="584" t="s">
        <v>429</v>
      </c>
      <c r="G22" s="584" t="s">
        <v>429</v>
      </c>
      <c r="H22" s="584" t="s">
        <v>429</v>
      </c>
      <c r="I22" s="584" t="s">
        <v>429</v>
      </c>
      <c r="J22" s="584" t="s">
        <v>429</v>
      </c>
      <c r="K22" s="584" t="s">
        <v>429</v>
      </c>
      <c r="L22" s="584" t="s">
        <v>429</v>
      </c>
      <c r="M22" s="584" t="s">
        <v>429</v>
      </c>
      <c r="N22" s="584" t="s">
        <v>429</v>
      </c>
      <c r="O22" s="584" t="s">
        <v>429</v>
      </c>
      <c r="P22" s="584" t="s">
        <v>429</v>
      </c>
      <c r="Q22" s="584" t="s">
        <v>429</v>
      </c>
      <c r="R22" s="584">
        <v>1476</v>
      </c>
      <c r="S22" s="609" t="s">
        <v>429</v>
      </c>
      <c r="V22" s="499"/>
    </row>
    <row r="23" spans="1:22" s="499" customFormat="1">
      <c r="A23" s="1098"/>
      <c r="B23" s="1096"/>
      <c r="C23" s="518" t="s">
        <v>56</v>
      </c>
      <c r="D23" s="584" t="s">
        <v>429</v>
      </c>
      <c r="E23" s="584" t="s">
        <v>429</v>
      </c>
      <c r="F23" s="584" t="s">
        <v>429</v>
      </c>
      <c r="G23" s="584" t="s">
        <v>429</v>
      </c>
      <c r="H23" s="584" t="s">
        <v>429</v>
      </c>
      <c r="I23" s="584" t="s">
        <v>429</v>
      </c>
      <c r="J23" s="584" t="s">
        <v>429</v>
      </c>
      <c r="K23" s="584" t="s">
        <v>429</v>
      </c>
      <c r="L23" s="584" t="s">
        <v>429</v>
      </c>
      <c r="M23" s="584" t="s">
        <v>429</v>
      </c>
      <c r="N23" s="584" t="s">
        <v>429</v>
      </c>
      <c r="O23" s="584" t="s">
        <v>429</v>
      </c>
      <c r="P23" s="584" t="s">
        <v>429</v>
      </c>
      <c r="Q23" s="584" t="s">
        <v>429</v>
      </c>
      <c r="R23" s="584">
        <v>2026</v>
      </c>
      <c r="S23" s="609" t="s">
        <v>429</v>
      </c>
    </row>
    <row r="24" spans="1:22" s="499" customFormat="1">
      <c r="A24" s="1098"/>
      <c r="B24" s="1096"/>
      <c r="C24" s="518" t="s">
        <v>59</v>
      </c>
      <c r="D24" s="584" t="s">
        <v>429</v>
      </c>
      <c r="E24" s="584" t="s">
        <v>429</v>
      </c>
      <c r="F24" s="584" t="s">
        <v>429</v>
      </c>
      <c r="G24" s="584" t="s">
        <v>429</v>
      </c>
      <c r="H24" s="584" t="s">
        <v>429</v>
      </c>
      <c r="I24" s="584" t="s">
        <v>429</v>
      </c>
      <c r="J24" s="584" t="s">
        <v>429</v>
      </c>
      <c r="K24" s="584" t="s">
        <v>429</v>
      </c>
      <c r="L24" s="584" t="s">
        <v>429</v>
      </c>
      <c r="M24" s="584" t="s">
        <v>429</v>
      </c>
      <c r="N24" s="584" t="s">
        <v>429</v>
      </c>
      <c r="O24" s="584" t="s">
        <v>429</v>
      </c>
      <c r="P24" s="584" t="s">
        <v>429</v>
      </c>
      <c r="Q24" s="584" t="s">
        <v>429</v>
      </c>
      <c r="R24" s="584">
        <v>3502</v>
      </c>
      <c r="S24" s="609" t="s">
        <v>429</v>
      </c>
    </row>
    <row r="25" spans="1:22">
      <c r="A25" s="1098"/>
      <c r="B25" s="1096" t="s">
        <v>60</v>
      </c>
      <c r="C25" s="518" t="s">
        <v>55</v>
      </c>
      <c r="D25" s="584" t="s">
        <v>429</v>
      </c>
      <c r="E25" s="584" t="s">
        <v>429</v>
      </c>
      <c r="F25" s="584">
        <v>934</v>
      </c>
      <c r="G25" s="584" t="s">
        <v>429</v>
      </c>
      <c r="H25" s="584" t="s">
        <v>429</v>
      </c>
      <c r="I25" s="584" t="s">
        <v>429</v>
      </c>
      <c r="J25" s="584" t="s">
        <v>429</v>
      </c>
      <c r="K25" s="584" t="s">
        <v>429</v>
      </c>
      <c r="L25" s="584" t="s">
        <v>429</v>
      </c>
      <c r="M25" s="584" t="s">
        <v>429</v>
      </c>
      <c r="N25" s="584" t="s">
        <v>429</v>
      </c>
      <c r="O25" s="584" t="s">
        <v>429</v>
      </c>
      <c r="P25" s="584" t="s">
        <v>429</v>
      </c>
      <c r="Q25" s="584" t="s">
        <v>429</v>
      </c>
      <c r="R25" s="584">
        <v>9595</v>
      </c>
      <c r="S25" s="609" t="s">
        <v>429</v>
      </c>
      <c r="V25" s="499"/>
    </row>
    <row r="26" spans="1:22" s="499" customFormat="1">
      <c r="A26" s="1098"/>
      <c r="B26" s="1096"/>
      <c r="C26" s="518" t="s">
        <v>56</v>
      </c>
      <c r="D26" s="584" t="s">
        <v>429</v>
      </c>
      <c r="E26" s="584" t="s">
        <v>429</v>
      </c>
      <c r="F26" s="584" t="s">
        <v>429</v>
      </c>
      <c r="G26" s="584" t="s">
        <v>429</v>
      </c>
      <c r="H26" s="584" t="s">
        <v>429</v>
      </c>
      <c r="I26" s="584" t="s">
        <v>429</v>
      </c>
      <c r="J26" s="584" t="s">
        <v>429</v>
      </c>
      <c r="K26" s="584" t="s">
        <v>429</v>
      </c>
      <c r="L26" s="584" t="s">
        <v>429</v>
      </c>
      <c r="M26" s="584" t="s">
        <v>429</v>
      </c>
      <c r="N26" s="584" t="s">
        <v>429</v>
      </c>
      <c r="O26" s="584" t="s">
        <v>429</v>
      </c>
      <c r="P26" s="584" t="s">
        <v>429</v>
      </c>
      <c r="Q26" s="584" t="s">
        <v>429</v>
      </c>
      <c r="R26" s="584">
        <v>4468</v>
      </c>
      <c r="S26" s="609" t="s">
        <v>429</v>
      </c>
    </row>
    <row r="27" spans="1:22" s="499" customFormat="1">
      <c r="A27" s="1098"/>
      <c r="B27" s="1096"/>
      <c r="C27" s="518" t="s">
        <v>59</v>
      </c>
      <c r="D27" s="584" t="s">
        <v>429</v>
      </c>
      <c r="E27" s="584" t="s">
        <v>429</v>
      </c>
      <c r="F27" s="584" t="s">
        <v>429</v>
      </c>
      <c r="G27" s="584" t="s">
        <v>429</v>
      </c>
      <c r="H27" s="584" t="s">
        <v>429</v>
      </c>
      <c r="I27" s="584" t="s">
        <v>429</v>
      </c>
      <c r="J27" s="584" t="s">
        <v>429</v>
      </c>
      <c r="K27" s="584" t="s">
        <v>429</v>
      </c>
      <c r="L27" s="584" t="s">
        <v>429</v>
      </c>
      <c r="M27" s="584" t="s">
        <v>429</v>
      </c>
      <c r="N27" s="584" t="s">
        <v>429</v>
      </c>
      <c r="O27" s="584" t="s">
        <v>429</v>
      </c>
      <c r="P27" s="584" t="s">
        <v>429</v>
      </c>
      <c r="Q27" s="584" t="s">
        <v>429</v>
      </c>
      <c r="R27" s="584">
        <v>14063</v>
      </c>
      <c r="S27" s="609" t="s">
        <v>429</v>
      </c>
    </row>
    <row r="28" spans="1:22" s="499" customFormat="1">
      <c r="A28" s="1098"/>
      <c r="B28" s="1096" t="s">
        <v>861</v>
      </c>
      <c r="C28" s="518" t="s">
        <v>55</v>
      </c>
      <c r="D28" s="584" t="s">
        <v>429</v>
      </c>
      <c r="E28" s="584" t="s">
        <v>429</v>
      </c>
      <c r="F28" s="584" t="s">
        <v>429</v>
      </c>
      <c r="G28" s="584" t="s">
        <v>429</v>
      </c>
      <c r="H28" s="584" t="s">
        <v>429</v>
      </c>
      <c r="I28" s="584" t="s">
        <v>429</v>
      </c>
      <c r="J28" s="584" t="s">
        <v>429</v>
      </c>
      <c r="K28" s="584" t="s">
        <v>429</v>
      </c>
      <c r="L28" s="584" t="s">
        <v>429</v>
      </c>
      <c r="M28" s="584" t="s">
        <v>429</v>
      </c>
      <c r="N28" s="584" t="s">
        <v>429</v>
      </c>
      <c r="O28" s="584" t="s">
        <v>429</v>
      </c>
      <c r="P28" s="584" t="s">
        <v>429</v>
      </c>
      <c r="Q28" s="584" t="s">
        <v>429</v>
      </c>
      <c r="R28" s="584">
        <v>3048</v>
      </c>
      <c r="S28" s="609" t="s">
        <v>429</v>
      </c>
    </row>
    <row r="29" spans="1:22" s="499" customFormat="1">
      <c r="A29" s="1098"/>
      <c r="B29" s="1096"/>
      <c r="C29" s="518" t="s">
        <v>56</v>
      </c>
      <c r="D29" s="584" t="s">
        <v>429</v>
      </c>
      <c r="E29" s="584" t="s">
        <v>429</v>
      </c>
      <c r="F29" s="584" t="s">
        <v>429</v>
      </c>
      <c r="G29" s="584" t="s">
        <v>429</v>
      </c>
      <c r="H29" s="584" t="s">
        <v>429</v>
      </c>
      <c r="I29" s="584" t="s">
        <v>429</v>
      </c>
      <c r="J29" s="584" t="s">
        <v>429</v>
      </c>
      <c r="K29" s="584" t="s">
        <v>429</v>
      </c>
      <c r="L29" s="584" t="s">
        <v>429</v>
      </c>
      <c r="M29" s="584" t="s">
        <v>429</v>
      </c>
      <c r="N29" s="584" t="s">
        <v>429</v>
      </c>
      <c r="O29" s="584" t="s">
        <v>429</v>
      </c>
      <c r="P29" s="584" t="s">
        <v>429</v>
      </c>
      <c r="Q29" s="584" t="s">
        <v>429</v>
      </c>
      <c r="R29" s="584">
        <v>5983</v>
      </c>
      <c r="S29" s="609" t="s">
        <v>429</v>
      </c>
    </row>
    <row r="30" spans="1:22" s="499" customFormat="1">
      <c r="A30" s="1098"/>
      <c r="B30" s="1096"/>
      <c r="C30" s="518" t="s">
        <v>59</v>
      </c>
      <c r="D30" s="584" t="s">
        <v>429</v>
      </c>
      <c r="E30" s="584" t="s">
        <v>429</v>
      </c>
      <c r="F30" s="584">
        <v>335</v>
      </c>
      <c r="G30" s="584" t="s">
        <v>429</v>
      </c>
      <c r="H30" s="584" t="s">
        <v>429</v>
      </c>
      <c r="I30" s="584" t="s">
        <v>429</v>
      </c>
      <c r="J30" s="584" t="s">
        <v>429</v>
      </c>
      <c r="K30" s="584" t="s">
        <v>429</v>
      </c>
      <c r="L30" s="584" t="s">
        <v>429</v>
      </c>
      <c r="M30" s="584" t="s">
        <v>429</v>
      </c>
      <c r="N30" s="584" t="s">
        <v>429</v>
      </c>
      <c r="O30" s="584" t="s">
        <v>429</v>
      </c>
      <c r="P30" s="584" t="s">
        <v>429</v>
      </c>
      <c r="Q30" s="584" t="s">
        <v>429</v>
      </c>
      <c r="R30" s="584">
        <v>9031</v>
      </c>
      <c r="S30" s="609" t="s">
        <v>429</v>
      </c>
    </row>
    <row r="31" spans="1:22" s="292" customFormat="1">
      <c r="A31" s="1098"/>
      <c r="B31" s="1096" t="s">
        <v>59</v>
      </c>
      <c r="C31" s="518" t="s">
        <v>55</v>
      </c>
      <c r="D31" s="605" t="s">
        <v>429</v>
      </c>
      <c r="E31" s="605" t="s">
        <v>429</v>
      </c>
      <c r="F31" s="605" t="s">
        <v>429</v>
      </c>
      <c r="G31" s="605" t="s">
        <v>429</v>
      </c>
      <c r="H31" s="605" t="s">
        <v>429</v>
      </c>
      <c r="I31" s="605" t="s">
        <v>429</v>
      </c>
      <c r="J31" s="605" t="s">
        <v>429</v>
      </c>
      <c r="K31" s="605" t="s">
        <v>429</v>
      </c>
      <c r="L31" s="605" t="s">
        <v>429</v>
      </c>
      <c r="M31" s="605" t="s">
        <v>429</v>
      </c>
      <c r="N31" s="605" t="s">
        <v>429</v>
      </c>
      <c r="O31" s="605" t="s">
        <v>429</v>
      </c>
      <c r="P31" s="605" t="s">
        <v>429</v>
      </c>
      <c r="Q31" s="605" t="s">
        <v>429</v>
      </c>
      <c r="R31" s="658">
        <v>97371</v>
      </c>
      <c r="S31" s="656" t="s">
        <v>429</v>
      </c>
      <c r="T31" s="613" t="s">
        <v>17</v>
      </c>
    </row>
    <row r="32" spans="1:22" s="292" customFormat="1">
      <c r="A32" s="1098"/>
      <c r="B32" s="1096"/>
      <c r="C32" s="518" t="s">
        <v>56</v>
      </c>
      <c r="D32" s="605" t="s">
        <v>429</v>
      </c>
      <c r="E32" s="605" t="s">
        <v>429</v>
      </c>
      <c r="F32" s="605" t="s">
        <v>429</v>
      </c>
      <c r="G32" s="605" t="s">
        <v>429</v>
      </c>
      <c r="H32" s="605" t="s">
        <v>429</v>
      </c>
      <c r="I32" s="605" t="s">
        <v>429</v>
      </c>
      <c r="J32" s="605" t="s">
        <v>429</v>
      </c>
      <c r="K32" s="605" t="s">
        <v>429</v>
      </c>
      <c r="L32" s="605" t="s">
        <v>429</v>
      </c>
      <c r="M32" s="605" t="s">
        <v>429</v>
      </c>
      <c r="N32" s="605" t="s">
        <v>429</v>
      </c>
      <c r="O32" s="605" t="s">
        <v>429</v>
      </c>
      <c r="P32" s="605" t="s">
        <v>429</v>
      </c>
      <c r="Q32" s="605" t="s">
        <v>429</v>
      </c>
      <c r="R32" s="658">
        <v>121062</v>
      </c>
      <c r="S32" s="656" t="s">
        <v>429</v>
      </c>
    </row>
    <row r="33" spans="1:19" s="292" customFormat="1">
      <c r="A33" s="1098"/>
      <c r="B33" s="1096"/>
      <c r="C33" s="518" t="s">
        <v>59</v>
      </c>
      <c r="D33" s="605" t="s">
        <v>429</v>
      </c>
      <c r="E33" s="605" t="s">
        <v>429</v>
      </c>
      <c r="F33" s="605">
        <f>F30+F25+F19+F15+F12+F9</f>
        <v>12566</v>
      </c>
      <c r="G33" s="605" t="s">
        <v>429</v>
      </c>
      <c r="H33" s="605" t="s">
        <v>429</v>
      </c>
      <c r="I33" s="605" t="s">
        <v>429</v>
      </c>
      <c r="J33" s="605" t="s">
        <v>429</v>
      </c>
      <c r="K33" s="605" t="s">
        <v>429</v>
      </c>
      <c r="L33" s="605" t="s">
        <v>429</v>
      </c>
      <c r="M33" s="605" t="s">
        <v>429</v>
      </c>
      <c r="N33" s="605" t="s">
        <v>429</v>
      </c>
      <c r="O33" s="605" t="s">
        <v>429</v>
      </c>
      <c r="P33" s="605" t="s">
        <v>429</v>
      </c>
      <c r="Q33" s="605" t="s">
        <v>429</v>
      </c>
      <c r="R33" s="658">
        <f>+R31+R32</f>
        <v>218433</v>
      </c>
      <c r="S33" s="656" t="s">
        <v>429</v>
      </c>
    </row>
    <row r="34" spans="1:19" s="12" customFormat="1">
      <c r="A34" s="1098" t="s">
        <v>14</v>
      </c>
      <c r="B34" s="1096" t="s">
        <v>66</v>
      </c>
      <c r="C34" s="518" t="s">
        <v>55</v>
      </c>
      <c r="D34" s="584" t="s">
        <v>429</v>
      </c>
      <c r="E34" s="584" t="s">
        <v>429</v>
      </c>
      <c r="F34" s="584" t="s">
        <v>429</v>
      </c>
      <c r="G34" s="584" t="s">
        <v>429</v>
      </c>
      <c r="H34" s="584" t="s">
        <v>429</v>
      </c>
      <c r="I34" s="584" t="s">
        <v>429</v>
      </c>
      <c r="J34" s="584">
        <v>272</v>
      </c>
      <c r="K34" s="584" t="s">
        <v>429</v>
      </c>
      <c r="L34" s="584" t="s">
        <v>429</v>
      </c>
      <c r="M34" s="584" t="s">
        <v>429</v>
      </c>
      <c r="N34" s="584" t="s">
        <v>429</v>
      </c>
      <c r="O34" s="584" t="s">
        <v>429</v>
      </c>
      <c r="P34" s="584">
        <v>545</v>
      </c>
      <c r="Q34" s="584">
        <v>545</v>
      </c>
      <c r="R34" s="584">
        <v>504</v>
      </c>
      <c r="S34" s="584">
        <v>541</v>
      </c>
    </row>
    <row r="35" spans="1:19" s="499" customFormat="1">
      <c r="A35" s="1098"/>
      <c r="B35" s="1096"/>
      <c r="C35" s="518" t="s">
        <v>56</v>
      </c>
      <c r="D35" s="584" t="s">
        <v>429</v>
      </c>
      <c r="E35" s="584" t="s">
        <v>429</v>
      </c>
      <c r="F35" s="584" t="s">
        <v>429</v>
      </c>
      <c r="G35" s="584" t="s">
        <v>429</v>
      </c>
      <c r="H35" s="584" t="s">
        <v>429</v>
      </c>
      <c r="I35" s="584" t="s">
        <v>429</v>
      </c>
      <c r="J35" s="584">
        <v>688</v>
      </c>
      <c r="K35" s="584" t="s">
        <v>429</v>
      </c>
      <c r="L35" s="584" t="s">
        <v>429</v>
      </c>
      <c r="M35" s="584" t="s">
        <v>429</v>
      </c>
      <c r="N35" s="584" t="s">
        <v>429</v>
      </c>
      <c r="O35" s="584" t="s">
        <v>429</v>
      </c>
      <c r="P35" s="584">
        <v>779</v>
      </c>
      <c r="Q35" s="584">
        <v>779</v>
      </c>
      <c r="R35" s="584">
        <v>635</v>
      </c>
      <c r="S35" s="584">
        <v>772</v>
      </c>
    </row>
    <row r="36" spans="1:19" s="499" customFormat="1">
      <c r="A36" s="1098"/>
      <c r="B36" s="1096"/>
      <c r="C36" s="518" t="s">
        <v>59</v>
      </c>
      <c r="D36" s="584" t="s">
        <v>429</v>
      </c>
      <c r="E36" s="584" t="s">
        <v>429</v>
      </c>
      <c r="F36" s="584" t="s">
        <v>429</v>
      </c>
      <c r="G36" s="584" t="s">
        <v>429</v>
      </c>
      <c r="H36" s="584" t="s">
        <v>429</v>
      </c>
      <c r="I36" s="584" t="s">
        <v>429</v>
      </c>
      <c r="J36" s="584">
        <v>960</v>
      </c>
      <c r="K36" s="584" t="s">
        <v>429</v>
      </c>
      <c r="L36" s="584" t="s">
        <v>429</v>
      </c>
      <c r="M36" s="584" t="s">
        <v>429</v>
      </c>
      <c r="N36" s="584" t="s">
        <v>429</v>
      </c>
      <c r="O36" s="584" t="s">
        <v>429</v>
      </c>
      <c r="P36" s="584">
        <v>1324</v>
      </c>
      <c r="Q36" s="584">
        <v>1324</v>
      </c>
      <c r="R36" s="584">
        <f>SUM(R34:R35)</f>
        <v>1139</v>
      </c>
      <c r="S36" s="584">
        <f>SUM(S34:S35)</f>
        <v>1313</v>
      </c>
    </row>
    <row r="37" spans="1:19" s="12" customFormat="1">
      <c r="A37" s="1098"/>
      <c r="B37" s="1096" t="s">
        <v>65</v>
      </c>
      <c r="C37" s="518" t="s">
        <v>55</v>
      </c>
      <c r="D37" s="584" t="s">
        <v>429</v>
      </c>
      <c r="E37" s="584" t="s">
        <v>429</v>
      </c>
      <c r="F37" s="584" t="s">
        <v>429</v>
      </c>
      <c r="G37" s="584" t="s">
        <v>429</v>
      </c>
      <c r="H37" s="584" t="s">
        <v>429</v>
      </c>
      <c r="I37" s="584" t="s">
        <v>429</v>
      </c>
      <c r="J37" s="584">
        <v>1471</v>
      </c>
      <c r="K37" s="584">
        <v>1309</v>
      </c>
      <c r="L37" s="584">
        <v>1005</v>
      </c>
      <c r="M37" s="584">
        <v>1005</v>
      </c>
      <c r="N37" s="584">
        <v>1005</v>
      </c>
      <c r="O37" s="584">
        <v>1005</v>
      </c>
      <c r="P37" s="584">
        <v>4810</v>
      </c>
      <c r="Q37" s="584">
        <v>4810</v>
      </c>
      <c r="R37" s="584">
        <v>4890</v>
      </c>
      <c r="S37" s="584">
        <v>4891</v>
      </c>
    </row>
    <row r="38" spans="1:19" s="499" customFormat="1">
      <c r="A38" s="1098"/>
      <c r="B38" s="1096"/>
      <c r="C38" s="518" t="s">
        <v>56</v>
      </c>
      <c r="D38" s="584" t="s">
        <v>429</v>
      </c>
      <c r="E38" s="584" t="s">
        <v>429</v>
      </c>
      <c r="F38" s="584" t="s">
        <v>429</v>
      </c>
      <c r="G38" s="584" t="s">
        <v>429</v>
      </c>
      <c r="H38" s="584" t="s">
        <v>429</v>
      </c>
      <c r="I38" s="584" t="s">
        <v>429</v>
      </c>
      <c r="J38" s="584">
        <v>977</v>
      </c>
      <c r="K38" s="584">
        <v>891</v>
      </c>
      <c r="L38" s="584">
        <v>706</v>
      </c>
      <c r="M38" s="584">
        <v>706</v>
      </c>
      <c r="N38" s="584">
        <v>706</v>
      </c>
      <c r="O38" s="584">
        <v>706</v>
      </c>
      <c r="P38" s="584">
        <v>2557</v>
      </c>
      <c r="Q38" s="584">
        <v>2557</v>
      </c>
      <c r="R38" s="584">
        <v>2993</v>
      </c>
      <c r="S38" s="584">
        <v>2997</v>
      </c>
    </row>
    <row r="39" spans="1:19" s="499" customFormat="1">
      <c r="A39" s="1098"/>
      <c r="B39" s="1096"/>
      <c r="C39" s="518" t="s">
        <v>59</v>
      </c>
      <c r="D39" s="584" t="s">
        <v>429</v>
      </c>
      <c r="E39" s="584" t="s">
        <v>429</v>
      </c>
      <c r="F39" s="584" t="s">
        <v>429</v>
      </c>
      <c r="G39" s="584" t="s">
        <v>429</v>
      </c>
      <c r="H39" s="584" t="s">
        <v>429</v>
      </c>
      <c r="I39" s="584" t="s">
        <v>429</v>
      </c>
      <c r="J39" s="584">
        <v>2448</v>
      </c>
      <c r="K39" s="584">
        <v>2200</v>
      </c>
      <c r="L39" s="584">
        <v>1711</v>
      </c>
      <c r="M39" s="584">
        <v>1711</v>
      </c>
      <c r="N39" s="584">
        <v>1711</v>
      </c>
      <c r="O39" s="584">
        <v>1711</v>
      </c>
      <c r="P39" s="584">
        <v>7367</v>
      </c>
      <c r="Q39" s="584">
        <v>7367</v>
      </c>
      <c r="R39" s="584">
        <f>SUM(R37:R38)</f>
        <v>7883</v>
      </c>
      <c r="S39" s="584">
        <f>SUM(S37:S38)</f>
        <v>7888</v>
      </c>
    </row>
    <row r="40" spans="1:19" s="12" customFormat="1">
      <c r="A40" s="1098"/>
      <c r="B40" s="1096" t="s">
        <v>64</v>
      </c>
      <c r="C40" s="518" t="s">
        <v>55</v>
      </c>
      <c r="D40" s="584" t="s">
        <v>429</v>
      </c>
      <c r="E40" s="584" t="s">
        <v>429</v>
      </c>
      <c r="F40" s="584" t="s">
        <v>429</v>
      </c>
      <c r="G40" s="584" t="s">
        <v>429</v>
      </c>
      <c r="H40" s="584" t="s">
        <v>429</v>
      </c>
      <c r="I40" s="584" t="s">
        <v>429</v>
      </c>
      <c r="J40" s="584">
        <v>427</v>
      </c>
      <c r="K40" s="584">
        <v>463</v>
      </c>
      <c r="L40" s="584">
        <v>419</v>
      </c>
      <c r="M40" s="584">
        <v>419</v>
      </c>
      <c r="N40" s="584">
        <v>419</v>
      </c>
      <c r="O40" s="584">
        <v>419</v>
      </c>
      <c r="P40" s="584">
        <v>3667</v>
      </c>
      <c r="Q40" s="584">
        <v>3667</v>
      </c>
      <c r="R40" s="584">
        <v>4590</v>
      </c>
      <c r="S40" s="584">
        <v>4592</v>
      </c>
    </row>
    <row r="41" spans="1:19" s="499" customFormat="1">
      <c r="A41" s="1098"/>
      <c r="B41" s="1096"/>
      <c r="C41" s="518" t="s">
        <v>56</v>
      </c>
      <c r="D41" s="584" t="s">
        <v>429</v>
      </c>
      <c r="E41" s="584" t="s">
        <v>429</v>
      </c>
      <c r="F41" s="584" t="s">
        <v>429</v>
      </c>
      <c r="G41" s="584" t="s">
        <v>429</v>
      </c>
      <c r="H41" s="584" t="s">
        <v>429</v>
      </c>
      <c r="I41" s="584" t="s">
        <v>429</v>
      </c>
      <c r="J41" s="584">
        <v>1155</v>
      </c>
      <c r="K41" s="584">
        <v>1181</v>
      </c>
      <c r="L41" s="584">
        <v>1056</v>
      </c>
      <c r="M41" s="584">
        <v>1056</v>
      </c>
      <c r="N41" s="584">
        <v>1056</v>
      </c>
      <c r="O41" s="584">
        <v>1056</v>
      </c>
      <c r="P41" s="584">
        <v>4560</v>
      </c>
      <c r="Q41" s="584">
        <v>4560</v>
      </c>
      <c r="R41" s="584">
        <v>5447</v>
      </c>
      <c r="S41" s="584">
        <v>5884</v>
      </c>
    </row>
    <row r="42" spans="1:19" s="499" customFormat="1">
      <c r="A42" s="1098"/>
      <c r="B42" s="1096"/>
      <c r="C42" s="518" t="s">
        <v>59</v>
      </c>
      <c r="D42" s="584" t="s">
        <v>429</v>
      </c>
      <c r="E42" s="584" t="s">
        <v>429</v>
      </c>
      <c r="F42" s="584" t="s">
        <v>429</v>
      </c>
      <c r="G42" s="584" t="s">
        <v>429</v>
      </c>
      <c r="H42" s="584" t="s">
        <v>429</v>
      </c>
      <c r="I42" s="584" t="s">
        <v>429</v>
      </c>
      <c r="J42" s="584">
        <v>1582</v>
      </c>
      <c r="K42" s="584">
        <v>1644</v>
      </c>
      <c r="L42" s="584">
        <v>1475</v>
      </c>
      <c r="M42" s="584">
        <v>1475</v>
      </c>
      <c r="N42" s="584">
        <v>1475</v>
      </c>
      <c r="O42" s="584">
        <v>1475</v>
      </c>
      <c r="P42" s="584">
        <v>8227</v>
      </c>
      <c r="Q42" s="584">
        <v>8227</v>
      </c>
      <c r="R42" s="584">
        <f>SUM(R40:R41)</f>
        <v>10037</v>
      </c>
      <c r="S42" s="584">
        <f>SUM(S40:S41)</f>
        <v>10476</v>
      </c>
    </row>
    <row r="43" spans="1:19" s="12" customFormat="1">
      <c r="A43" s="1098"/>
      <c r="B43" s="1096" t="s">
        <v>63</v>
      </c>
      <c r="C43" s="518" t="s">
        <v>55</v>
      </c>
      <c r="D43" s="584" t="s">
        <v>429</v>
      </c>
      <c r="E43" s="584" t="s">
        <v>429</v>
      </c>
      <c r="F43" s="584" t="s">
        <v>429</v>
      </c>
      <c r="G43" s="584" t="s">
        <v>429</v>
      </c>
      <c r="H43" s="584" t="s">
        <v>429</v>
      </c>
      <c r="I43" s="584" t="s">
        <v>429</v>
      </c>
      <c r="J43" s="584">
        <v>194</v>
      </c>
      <c r="K43" s="584">
        <v>479</v>
      </c>
      <c r="L43" s="584">
        <v>116</v>
      </c>
      <c r="M43" s="584">
        <v>116</v>
      </c>
      <c r="N43" s="584">
        <v>116</v>
      </c>
      <c r="O43" s="584">
        <v>116</v>
      </c>
      <c r="P43" s="584">
        <v>1230</v>
      </c>
      <c r="Q43" s="584">
        <v>1230</v>
      </c>
      <c r="R43" s="584">
        <v>1891</v>
      </c>
      <c r="S43" s="584">
        <v>1952</v>
      </c>
    </row>
    <row r="44" spans="1:19" s="499" customFormat="1">
      <c r="A44" s="1098"/>
      <c r="B44" s="1096"/>
      <c r="C44" s="518" t="s">
        <v>56</v>
      </c>
      <c r="D44" s="584" t="s">
        <v>429</v>
      </c>
      <c r="E44" s="584" t="s">
        <v>429</v>
      </c>
      <c r="F44" s="584" t="s">
        <v>429</v>
      </c>
      <c r="G44" s="584" t="s">
        <v>429</v>
      </c>
      <c r="H44" s="584" t="s">
        <v>429</v>
      </c>
      <c r="I44" s="584" t="s">
        <v>429</v>
      </c>
      <c r="J44" s="584">
        <v>1187</v>
      </c>
      <c r="K44" s="584">
        <v>991</v>
      </c>
      <c r="L44" s="584">
        <v>706</v>
      </c>
      <c r="M44" s="584">
        <v>706</v>
      </c>
      <c r="N44" s="584">
        <v>706</v>
      </c>
      <c r="O44" s="584">
        <v>706</v>
      </c>
      <c r="P44" s="584">
        <v>3107</v>
      </c>
      <c r="Q44" s="584">
        <v>3107</v>
      </c>
      <c r="R44" s="584">
        <v>4327</v>
      </c>
      <c r="S44" s="584">
        <v>4562</v>
      </c>
    </row>
    <row r="45" spans="1:19" s="499" customFormat="1">
      <c r="A45" s="1098"/>
      <c r="B45" s="1096"/>
      <c r="C45" s="518" t="s">
        <v>59</v>
      </c>
      <c r="D45" s="584" t="s">
        <v>429</v>
      </c>
      <c r="E45" s="584" t="s">
        <v>429</v>
      </c>
      <c r="F45" s="584" t="s">
        <v>429</v>
      </c>
      <c r="G45" s="584" t="s">
        <v>429</v>
      </c>
      <c r="H45" s="584" t="s">
        <v>429</v>
      </c>
      <c r="I45" s="584" t="s">
        <v>429</v>
      </c>
      <c r="J45" s="584">
        <v>1381</v>
      </c>
      <c r="K45" s="584">
        <v>1470</v>
      </c>
      <c r="L45" s="584">
        <v>822</v>
      </c>
      <c r="M45" s="584">
        <v>822</v>
      </c>
      <c r="N45" s="584">
        <v>822</v>
      </c>
      <c r="O45" s="584">
        <v>822</v>
      </c>
      <c r="P45" s="584">
        <v>4337</v>
      </c>
      <c r="Q45" s="584">
        <v>4337</v>
      </c>
      <c r="R45" s="584">
        <f>SUM(R43:R44)</f>
        <v>6218</v>
      </c>
      <c r="S45" s="584">
        <f>SUM(S43:S44)</f>
        <v>6514</v>
      </c>
    </row>
    <row r="46" spans="1:19" s="12" customFormat="1">
      <c r="A46" s="1098"/>
      <c r="B46" s="1096" t="s">
        <v>255</v>
      </c>
      <c r="C46" s="518" t="s">
        <v>55</v>
      </c>
      <c r="D46" s="584" t="s">
        <v>429</v>
      </c>
      <c r="E46" s="584" t="s">
        <v>429</v>
      </c>
      <c r="F46" s="584" t="s">
        <v>429</v>
      </c>
      <c r="G46" s="584" t="s">
        <v>429</v>
      </c>
      <c r="H46" s="584" t="s">
        <v>429</v>
      </c>
      <c r="I46" s="584" t="s">
        <v>429</v>
      </c>
      <c r="J46" s="584">
        <v>1916</v>
      </c>
      <c r="K46" s="584">
        <v>1703</v>
      </c>
      <c r="L46" s="584">
        <v>1538</v>
      </c>
      <c r="M46" s="584">
        <v>1523</v>
      </c>
      <c r="N46" s="584">
        <v>1538</v>
      </c>
      <c r="O46" s="584">
        <v>1538</v>
      </c>
      <c r="P46" s="584">
        <v>2143</v>
      </c>
      <c r="Q46" s="584">
        <v>2143</v>
      </c>
      <c r="R46" s="584">
        <v>2490</v>
      </c>
      <c r="S46" s="584">
        <v>2485</v>
      </c>
    </row>
    <row r="47" spans="1:19" s="499" customFormat="1">
      <c r="A47" s="1098"/>
      <c r="B47" s="1096"/>
      <c r="C47" s="518" t="s">
        <v>56</v>
      </c>
      <c r="D47" s="584" t="s">
        <v>429</v>
      </c>
      <c r="E47" s="584" t="s">
        <v>429</v>
      </c>
      <c r="F47" s="584" t="s">
        <v>429</v>
      </c>
      <c r="G47" s="584" t="s">
        <v>429</v>
      </c>
      <c r="H47" s="584" t="s">
        <v>429</v>
      </c>
      <c r="I47" s="584" t="s">
        <v>429</v>
      </c>
      <c r="J47" s="584">
        <v>1081</v>
      </c>
      <c r="K47" s="584">
        <v>964</v>
      </c>
      <c r="L47" s="584">
        <v>838</v>
      </c>
      <c r="M47" s="584">
        <v>838</v>
      </c>
      <c r="N47" s="584">
        <v>838</v>
      </c>
      <c r="O47" s="584">
        <v>838</v>
      </c>
      <c r="P47" s="584">
        <v>1654</v>
      </c>
      <c r="Q47" s="584">
        <v>1654</v>
      </c>
      <c r="R47" s="584">
        <v>1744</v>
      </c>
      <c r="S47" s="584">
        <v>1855</v>
      </c>
    </row>
    <row r="48" spans="1:19" s="499" customFormat="1">
      <c r="A48" s="1098"/>
      <c r="B48" s="1096"/>
      <c r="C48" s="518" t="s">
        <v>59</v>
      </c>
      <c r="D48" s="584" t="s">
        <v>429</v>
      </c>
      <c r="E48" s="584" t="s">
        <v>429</v>
      </c>
      <c r="F48" s="584" t="s">
        <v>429</v>
      </c>
      <c r="G48" s="584" t="s">
        <v>429</v>
      </c>
      <c r="H48" s="584" t="s">
        <v>429</v>
      </c>
      <c r="I48" s="584" t="s">
        <v>429</v>
      </c>
      <c r="J48" s="584">
        <v>2997</v>
      </c>
      <c r="K48" s="584">
        <v>2667</v>
      </c>
      <c r="L48" s="584">
        <v>2376</v>
      </c>
      <c r="M48" s="584">
        <v>2376</v>
      </c>
      <c r="N48" s="584">
        <v>2376</v>
      </c>
      <c r="O48" s="584">
        <v>2376</v>
      </c>
      <c r="P48" s="584">
        <v>3797</v>
      </c>
      <c r="Q48" s="584">
        <v>3797</v>
      </c>
      <c r="R48" s="584">
        <f>SUM(R46:R47)</f>
        <v>4234</v>
      </c>
      <c r="S48" s="584">
        <f>SUM(S46:S47)</f>
        <v>4340</v>
      </c>
    </row>
    <row r="49" spans="1:19" s="12" customFormat="1">
      <c r="A49" s="1098"/>
      <c r="B49" s="1096" t="s">
        <v>62</v>
      </c>
      <c r="C49" s="518" t="s">
        <v>55</v>
      </c>
      <c r="D49" s="584" t="s">
        <v>429</v>
      </c>
      <c r="E49" s="584" t="s">
        <v>429</v>
      </c>
      <c r="F49" s="584" t="s">
        <v>429</v>
      </c>
      <c r="G49" s="584" t="s">
        <v>429</v>
      </c>
      <c r="H49" s="584" t="s">
        <v>429</v>
      </c>
      <c r="I49" s="584" t="s">
        <v>429</v>
      </c>
      <c r="J49" s="584">
        <v>1404</v>
      </c>
      <c r="K49" s="584">
        <v>1399</v>
      </c>
      <c r="L49" s="584">
        <v>1448</v>
      </c>
      <c r="M49" s="584">
        <v>1448</v>
      </c>
      <c r="N49" s="584">
        <v>1448</v>
      </c>
      <c r="O49" s="584">
        <v>1448</v>
      </c>
      <c r="P49" s="584">
        <v>14421</v>
      </c>
      <c r="Q49" s="584">
        <v>14421</v>
      </c>
      <c r="R49" s="584">
        <v>15426</v>
      </c>
      <c r="S49" s="584">
        <v>15497</v>
      </c>
    </row>
    <row r="50" spans="1:19" s="499" customFormat="1">
      <c r="A50" s="1098"/>
      <c r="B50" s="1096"/>
      <c r="C50" s="518" t="s">
        <v>56</v>
      </c>
      <c r="D50" s="584" t="s">
        <v>429</v>
      </c>
      <c r="E50" s="584" t="s">
        <v>429</v>
      </c>
      <c r="F50" s="584" t="s">
        <v>429</v>
      </c>
      <c r="G50" s="584" t="s">
        <v>429</v>
      </c>
      <c r="H50" s="584" t="s">
        <v>429</v>
      </c>
      <c r="I50" s="584" t="s">
        <v>429</v>
      </c>
      <c r="J50" s="584">
        <v>1010</v>
      </c>
      <c r="K50" s="584">
        <v>935</v>
      </c>
      <c r="L50" s="584">
        <v>910</v>
      </c>
      <c r="M50" s="584">
        <v>910</v>
      </c>
      <c r="N50" s="584">
        <v>910</v>
      </c>
      <c r="O50" s="584">
        <v>910</v>
      </c>
      <c r="P50" s="584">
        <v>9847</v>
      </c>
      <c r="Q50" s="584">
        <v>9847</v>
      </c>
      <c r="R50" s="584">
        <v>8335</v>
      </c>
      <c r="S50" s="584">
        <v>8449</v>
      </c>
    </row>
    <row r="51" spans="1:19" s="499" customFormat="1">
      <c r="A51" s="1098"/>
      <c r="B51" s="1096"/>
      <c r="C51" s="518" t="s">
        <v>59</v>
      </c>
      <c r="D51" s="584" t="s">
        <v>429</v>
      </c>
      <c r="E51" s="584" t="s">
        <v>429</v>
      </c>
      <c r="F51" s="584" t="s">
        <v>429</v>
      </c>
      <c r="G51" s="584" t="s">
        <v>429</v>
      </c>
      <c r="H51" s="584" t="s">
        <v>429</v>
      </c>
      <c r="I51" s="584" t="s">
        <v>429</v>
      </c>
      <c r="J51" s="584">
        <v>2414</v>
      </c>
      <c r="K51" s="584">
        <v>2334</v>
      </c>
      <c r="L51" s="584">
        <v>2358</v>
      </c>
      <c r="M51" s="584">
        <v>2358</v>
      </c>
      <c r="N51" s="584">
        <v>2358</v>
      </c>
      <c r="O51" s="584">
        <v>2358</v>
      </c>
      <c r="P51" s="584">
        <v>24268</v>
      </c>
      <c r="Q51" s="584">
        <v>24268</v>
      </c>
      <c r="R51" s="584">
        <f>SUM(R49:R50)</f>
        <v>23761</v>
      </c>
      <c r="S51" s="584">
        <f>SUM(S49:S50)</f>
        <v>23946</v>
      </c>
    </row>
    <row r="52" spans="1:19" s="12" customFormat="1">
      <c r="A52" s="1098"/>
      <c r="B52" s="1096" t="s">
        <v>61</v>
      </c>
      <c r="C52" s="518" t="s">
        <v>55</v>
      </c>
      <c r="D52" s="584" t="s">
        <v>429</v>
      </c>
      <c r="E52" s="584" t="s">
        <v>429</v>
      </c>
      <c r="F52" s="584" t="s">
        <v>429</v>
      </c>
      <c r="G52" s="584" t="s">
        <v>429</v>
      </c>
      <c r="H52" s="584" t="s">
        <v>429</v>
      </c>
      <c r="I52" s="584" t="s">
        <v>429</v>
      </c>
      <c r="J52" s="584">
        <v>2552</v>
      </c>
      <c r="K52" s="584">
        <v>2359</v>
      </c>
      <c r="L52" s="584">
        <v>2391</v>
      </c>
      <c r="M52" s="584">
        <v>2391</v>
      </c>
      <c r="N52" s="584">
        <v>2391</v>
      </c>
      <c r="O52" s="584">
        <v>2391</v>
      </c>
      <c r="P52" s="584" t="s">
        <v>429</v>
      </c>
      <c r="Q52" s="584" t="s">
        <v>429</v>
      </c>
      <c r="R52" s="584" t="s">
        <v>429</v>
      </c>
      <c r="S52" s="584" t="s">
        <v>429</v>
      </c>
    </row>
    <row r="53" spans="1:19" s="499" customFormat="1">
      <c r="A53" s="1098"/>
      <c r="B53" s="1096"/>
      <c r="C53" s="518" t="s">
        <v>56</v>
      </c>
      <c r="D53" s="584" t="s">
        <v>429</v>
      </c>
      <c r="E53" s="584" t="s">
        <v>429</v>
      </c>
      <c r="F53" s="584" t="s">
        <v>429</v>
      </c>
      <c r="G53" s="584" t="s">
        <v>429</v>
      </c>
      <c r="H53" s="584" t="s">
        <v>429</v>
      </c>
      <c r="I53" s="584" t="s">
        <v>429</v>
      </c>
      <c r="J53" s="584">
        <v>1549</v>
      </c>
      <c r="K53" s="584">
        <v>1467</v>
      </c>
      <c r="L53" s="584">
        <v>1426</v>
      </c>
      <c r="M53" s="584">
        <v>1426</v>
      </c>
      <c r="N53" s="584">
        <v>1426</v>
      </c>
      <c r="O53" s="584">
        <v>1426</v>
      </c>
      <c r="P53" s="584" t="s">
        <v>429</v>
      </c>
      <c r="Q53" s="584" t="s">
        <v>429</v>
      </c>
      <c r="R53" s="584" t="s">
        <v>429</v>
      </c>
      <c r="S53" s="584" t="s">
        <v>429</v>
      </c>
    </row>
    <row r="54" spans="1:19" s="499" customFormat="1">
      <c r="A54" s="1098"/>
      <c r="B54" s="1096"/>
      <c r="C54" s="518" t="s">
        <v>59</v>
      </c>
      <c r="D54" s="584" t="s">
        <v>429</v>
      </c>
      <c r="E54" s="584" t="s">
        <v>429</v>
      </c>
      <c r="F54" s="584" t="s">
        <v>429</v>
      </c>
      <c r="G54" s="584" t="s">
        <v>429</v>
      </c>
      <c r="H54" s="584" t="s">
        <v>429</v>
      </c>
      <c r="I54" s="584" t="s">
        <v>429</v>
      </c>
      <c r="J54" s="584">
        <v>4101</v>
      </c>
      <c r="K54" s="584">
        <v>3826</v>
      </c>
      <c r="L54" s="584">
        <v>3817</v>
      </c>
      <c r="M54" s="584">
        <v>3817</v>
      </c>
      <c r="N54" s="584">
        <v>3817</v>
      </c>
      <c r="O54" s="584">
        <v>3817</v>
      </c>
      <c r="P54" s="584" t="s">
        <v>429</v>
      </c>
      <c r="Q54" s="584" t="s">
        <v>429</v>
      </c>
      <c r="R54" s="584" t="s">
        <v>429</v>
      </c>
      <c r="S54" s="584" t="s">
        <v>429</v>
      </c>
    </row>
    <row r="55" spans="1:19" s="12" customFormat="1">
      <c r="A55" s="1098"/>
      <c r="B55" s="1096" t="s">
        <v>60</v>
      </c>
      <c r="C55" s="518" t="s">
        <v>55</v>
      </c>
      <c r="D55" s="584" t="s">
        <v>429</v>
      </c>
      <c r="E55" s="584" t="s">
        <v>429</v>
      </c>
      <c r="F55" s="584" t="s">
        <v>429</v>
      </c>
      <c r="G55" s="584" t="s">
        <v>429</v>
      </c>
      <c r="H55" s="584" t="s">
        <v>429</v>
      </c>
      <c r="I55" s="584" t="s">
        <v>429</v>
      </c>
      <c r="J55" s="584">
        <v>187</v>
      </c>
      <c r="K55" s="584">
        <v>164</v>
      </c>
      <c r="L55" s="584">
        <v>225</v>
      </c>
      <c r="M55" s="584">
        <v>225</v>
      </c>
      <c r="N55" s="584">
        <v>225</v>
      </c>
      <c r="O55" s="584">
        <v>225</v>
      </c>
      <c r="P55" s="584">
        <v>2661</v>
      </c>
      <c r="Q55" s="584">
        <v>2661</v>
      </c>
      <c r="R55" s="584">
        <v>2563</v>
      </c>
      <c r="S55" s="584">
        <v>2658</v>
      </c>
    </row>
    <row r="56" spans="1:19" s="499" customFormat="1">
      <c r="A56" s="1098"/>
      <c r="B56" s="1096"/>
      <c r="C56" s="518" t="s">
        <v>56</v>
      </c>
      <c r="D56" s="584" t="s">
        <v>429</v>
      </c>
      <c r="E56" s="584" t="s">
        <v>429</v>
      </c>
      <c r="F56" s="584" t="s">
        <v>429</v>
      </c>
      <c r="G56" s="584" t="s">
        <v>429</v>
      </c>
      <c r="H56" s="584" t="s">
        <v>429</v>
      </c>
      <c r="I56" s="584" t="s">
        <v>429</v>
      </c>
      <c r="J56" s="584">
        <v>159</v>
      </c>
      <c r="K56" s="584">
        <v>141</v>
      </c>
      <c r="L56" s="584">
        <v>220</v>
      </c>
      <c r="M56" s="584">
        <v>220</v>
      </c>
      <c r="N56" s="584">
        <v>220</v>
      </c>
      <c r="O56" s="584">
        <v>220</v>
      </c>
      <c r="P56" s="584">
        <v>1544</v>
      </c>
      <c r="Q56" s="584">
        <v>1544</v>
      </c>
      <c r="R56" s="584">
        <v>1381</v>
      </c>
      <c r="S56" s="584">
        <v>1452</v>
      </c>
    </row>
    <row r="57" spans="1:19" s="499" customFormat="1">
      <c r="A57" s="1098"/>
      <c r="B57" s="1096"/>
      <c r="C57" s="518" t="s">
        <v>59</v>
      </c>
      <c r="D57" s="584" t="s">
        <v>429</v>
      </c>
      <c r="E57" s="584" t="s">
        <v>429</v>
      </c>
      <c r="F57" s="584" t="s">
        <v>429</v>
      </c>
      <c r="G57" s="584" t="s">
        <v>429</v>
      </c>
      <c r="H57" s="584" t="s">
        <v>429</v>
      </c>
      <c r="I57" s="584" t="s">
        <v>429</v>
      </c>
      <c r="J57" s="584">
        <v>346</v>
      </c>
      <c r="K57" s="584">
        <v>305</v>
      </c>
      <c r="L57" s="584">
        <v>445</v>
      </c>
      <c r="M57" s="584">
        <v>445</v>
      </c>
      <c r="N57" s="584">
        <v>445</v>
      </c>
      <c r="O57" s="584">
        <v>445</v>
      </c>
      <c r="P57" s="584">
        <v>4205</v>
      </c>
      <c r="Q57" s="584">
        <v>4205</v>
      </c>
      <c r="R57" s="584">
        <f>SUM(R55:R56)</f>
        <v>3944</v>
      </c>
      <c r="S57" s="584">
        <f>SUM(S55:S56)</f>
        <v>4110</v>
      </c>
    </row>
    <row r="58" spans="1:19" s="292" customFormat="1">
      <c r="A58" s="1098"/>
      <c r="B58" s="1096" t="s">
        <v>59</v>
      </c>
      <c r="C58" s="518" t="s">
        <v>55</v>
      </c>
      <c r="D58" s="605" t="s">
        <v>429</v>
      </c>
      <c r="E58" s="605" t="s">
        <v>429</v>
      </c>
      <c r="F58" s="605" t="s">
        <v>429</v>
      </c>
      <c r="G58" s="605" t="s">
        <v>429</v>
      </c>
      <c r="H58" s="605" t="s">
        <v>429</v>
      </c>
      <c r="I58" s="605" t="s">
        <v>429</v>
      </c>
      <c r="J58" s="605">
        <f>J34+J37+J40+J43+J46+J49+J52+J55</f>
        <v>8423</v>
      </c>
      <c r="K58" s="605">
        <f t="shared" ref="K58:O59" si="0">K37+K40+K43+K46+K49+K52+K55</f>
        <v>7876</v>
      </c>
      <c r="L58" s="605">
        <f t="shared" si="0"/>
        <v>7142</v>
      </c>
      <c r="M58" s="605">
        <f t="shared" si="0"/>
        <v>7127</v>
      </c>
      <c r="N58" s="605">
        <f t="shared" si="0"/>
        <v>7142</v>
      </c>
      <c r="O58" s="605">
        <f t="shared" si="0"/>
        <v>7142</v>
      </c>
      <c r="P58" s="605">
        <f t="shared" ref="P58:S59" si="1">P34+P37+P40+P43+P46+P49+P55</f>
        <v>29477</v>
      </c>
      <c r="Q58" s="605">
        <f t="shared" si="1"/>
        <v>29477</v>
      </c>
      <c r="R58" s="605">
        <f t="shared" si="1"/>
        <v>32354</v>
      </c>
      <c r="S58" s="605">
        <f t="shared" si="1"/>
        <v>32616</v>
      </c>
    </row>
    <row r="59" spans="1:19" s="292" customFormat="1">
      <c r="A59" s="1098"/>
      <c r="B59" s="1096"/>
      <c r="C59" s="518" t="s">
        <v>56</v>
      </c>
      <c r="D59" s="605" t="s">
        <v>429</v>
      </c>
      <c r="E59" s="605" t="s">
        <v>429</v>
      </c>
      <c r="F59" s="605" t="s">
        <v>429</v>
      </c>
      <c r="G59" s="605" t="s">
        <v>429</v>
      </c>
      <c r="H59" s="605" t="s">
        <v>429</v>
      </c>
      <c r="I59" s="605" t="s">
        <v>429</v>
      </c>
      <c r="J59" s="605">
        <f>J35+J38+J41+J44+J47+J50+J53</f>
        <v>7647</v>
      </c>
      <c r="K59" s="605">
        <f t="shared" si="0"/>
        <v>6570</v>
      </c>
      <c r="L59" s="605">
        <f t="shared" si="0"/>
        <v>5862</v>
      </c>
      <c r="M59" s="605">
        <f t="shared" si="0"/>
        <v>5862</v>
      </c>
      <c r="N59" s="605">
        <f t="shared" si="0"/>
        <v>5862</v>
      </c>
      <c r="O59" s="605">
        <f t="shared" si="0"/>
        <v>5862</v>
      </c>
      <c r="P59" s="605">
        <f t="shared" si="1"/>
        <v>24048</v>
      </c>
      <c r="Q59" s="605">
        <f t="shared" si="1"/>
        <v>24048</v>
      </c>
      <c r="R59" s="605">
        <f t="shared" si="1"/>
        <v>24862</v>
      </c>
      <c r="S59" s="605">
        <f t="shared" si="1"/>
        <v>25971</v>
      </c>
    </row>
    <row r="60" spans="1:19" s="292" customFormat="1">
      <c r="A60" s="1098"/>
      <c r="B60" s="1096"/>
      <c r="C60" s="518" t="s">
        <v>59</v>
      </c>
      <c r="D60" s="605" t="s">
        <v>429</v>
      </c>
      <c r="E60" s="605" t="s">
        <v>429</v>
      </c>
      <c r="F60" s="605" t="s">
        <v>429</v>
      </c>
      <c r="G60" s="605" t="s">
        <v>429</v>
      </c>
      <c r="H60" s="605" t="s">
        <v>429</v>
      </c>
      <c r="I60" s="605" t="s">
        <v>429</v>
      </c>
      <c r="J60" s="605">
        <f>J58+J59</f>
        <v>16070</v>
      </c>
      <c r="K60" s="605">
        <f t="shared" ref="K60:S60" si="2">K58+K59</f>
        <v>14446</v>
      </c>
      <c r="L60" s="605">
        <f t="shared" si="2"/>
        <v>13004</v>
      </c>
      <c r="M60" s="605">
        <f t="shared" si="2"/>
        <v>12989</v>
      </c>
      <c r="N60" s="605">
        <f t="shared" si="2"/>
        <v>13004</v>
      </c>
      <c r="O60" s="605">
        <f t="shared" si="2"/>
        <v>13004</v>
      </c>
      <c r="P60" s="605">
        <f t="shared" si="2"/>
        <v>53525</v>
      </c>
      <c r="Q60" s="605">
        <f t="shared" si="2"/>
        <v>53525</v>
      </c>
      <c r="R60" s="605">
        <f t="shared" si="2"/>
        <v>57216</v>
      </c>
      <c r="S60" s="605">
        <f t="shared" si="2"/>
        <v>58587</v>
      </c>
    </row>
    <row r="61" spans="1:19" s="12" customFormat="1" ht="15" customHeight="1">
      <c r="A61" s="1099" t="s">
        <v>268</v>
      </c>
      <c r="B61" s="1096" t="s">
        <v>66</v>
      </c>
      <c r="C61" s="518" t="s">
        <v>55</v>
      </c>
      <c r="D61" s="584" t="s">
        <v>429</v>
      </c>
      <c r="E61" s="584" t="s">
        <v>429</v>
      </c>
      <c r="F61" s="584" t="s">
        <v>429</v>
      </c>
      <c r="G61" s="584" t="s">
        <v>429</v>
      </c>
      <c r="H61" s="584" t="s">
        <v>429</v>
      </c>
      <c r="I61" s="584" t="s">
        <v>429</v>
      </c>
      <c r="J61" s="584" t="s">
        <v>429</v>
      </c>
      <c r="K61" s="584" t="s">
        <v>429</v>
      </c>
      <c r="L61" s="584" t="s">
        <v>429</v>
      </c>
      <c r="M61" s="584" t="s">
        <v>429</v>
      </c>
      <c r="N61" s="584" t="s">
        <v>429</v>
      </c>
      <c r="O61" s="584">
        <v>8019</v>
      </c>
      <c r="P61" s="584">
        <v>5531</v>
      </c>
      <c r="Q61" s="584" t="s">
        <v>429</v>
      </c>
      <c r="R61" s="584" t="s">
        <v>429</v>
      </c>
      <c r="S61" s="609" t="s">
        <v>429</v>
      </c>
    </row>
    <row r="62" spans="1:19" s="499" customFormat="1">
      <c r="A62" s="1099"/>
      <c r="B62" s="1096"/>
      <c r="C62" s="518" t="s">
        <v>56</v>
      </c>
      <c r="D62" s="584" t="s">
        <v>429</v>
      </c>
      <c r="E62" s="584" t="s">
        <v>429</v>
      </c>
      <c r="F62" s="584" t="s">
        <v>429</v>
      </c>
      <c r="G62" s="584" t="s">
        <v>429</v>
      </c>
      <c r="H62" s="584" t="s">
        <v>429</v>
      </c>
      <c r="I62" s="584" t="s">
        <v>429</v>
      </c>
      <c r="J62" s="584" t="s">
        <v>429</v>
      </c>
      <c r="K62" s="584" t="s">
        <v>429</v>
      </c>
      <c r="L62" s="584" t="s">
        <v>429</v>
      </c>
      <c r="M62" s="584" t="s">
        <v>429</v>
      </c>
      <c r="N62" s="584" t="s">
        <v>429</v>
      </c>
      <c r="O62" s="584">
        <v>25961</v>
      </c>
      <c r="P62" s="584">
        <v>28247</v>
      </c>
      <c r="Q62" s="584" t="s">
        <v>429</v>
      </c>
      <c r="R62" s="584" t="s">
        <v>429</v>
      </c>
      <c r="S62" s="609" t="s">
        <v>429</v>
      </c>
    </row>
    <row r="63" spans="1:19" s="499" customFormat="1">
      <c r="A63" s="1099"/>
      <c r="B63" s="1096"/>
      <c r="C63" s="518" t="s">
        <v>59</v>
      </c>
      <c r="D63" s="584" t="s">
        <v>429</v>
      </c>
      <c r="E63" s="584" t="s">
        <v>429</v>
      </c>
      <c r="F63" s="584" t="s">
        <v>429</v>
      </c>
      <c r="G63" s="584" t="s">
        <v>429</v>
      </c>
      <c r="H63" s="584" t="s">
        <v>429</v>
      </c>
      <c r="I63" s="584" t="s">
        <v>429</v>
      </c>
      <c r="J63" s="584" t="s">
        <v>429</v>
      </c>
      <c r="K63" s="584" t="s">
        <v>429</v>
      </c>
      <c r="L63" s="584" t="s">
        <v>429</v>
      </c>
      <c r="M63" s="584" t="s">
        <v>429</v>
      </c>
      <c r="N63" s="584" t="s">
        <v>429</v>
      </c>
      <c r="O63" s="584">
        <v>33980</v>
      </c>
      <c r="P63" s="584">
        <v>33778</v>
      </c>
      <c r="Q63" s="584" t="s">
        <v>429</v>
      </c>
      <c r="R63" s="584" t="s">
        <v>429</v>
      </c>
      <c r="S63" s="609" t="s">
        <v>429</v>
      </c>
    </row>
    <row r="64" spans="1:19" s="12" customFormat="1">
      <c r="A64" s="1099"/>
      <c r="B64" s="1096" t="s">
        <v>65</v>
      </c>
      <c r="C64" s="518" t="s">
        <v>55</v>
      </c>
      <c r="D64" s="584" t="s">
        <v>429</v>
      </c>
      <c r="E64" s="584" t="s">
        <v>429</v>
      </c>
      <c r="F64" s="584" t="s">
        <v>429</v>
      </c>
      <c r="G64" s="584" t="s">
        <v>429</v>
      </c>
      <c r="H64" s="584" t="s">
        <v>429</v>
      </c>
      <c r="I64" s="584" t="s">
        <v>429</v>
      </c>
      <c r="J64" s="584" t="s">
        <v>429</v>
      </c>
      <c r="K64" s="584" t="s">
        <v>429</v>
      </c>
      <c r="L64" s="584" t="s">
        <v>429</v>
      </c>
      <c r="M64" s="584" t="s">
        <v>429</v>
      </c>
      <c r="N64" s="584" t="s">
        <v>429</v>
      </c>
      <c r="O64" s="584">
        <v>17535</v>
      </c>
      <c r="P64" s="584">
        <v>16818</v>
      </c>
      <c r="Q64" s="584" t="s">
        <v>429</v>
      </c>
      <c r="R64" s="584" t="s">
        <v>429</v>
      </c>
      <c r="S64" s="609" t="s">
        <v>429</v>
      </c>
    </row>
    <row r="65" spans="1:22" s="499" customFormat="1">
      <c r="A65" s="1099"/>
      <c r="B65" s="1096"/>
      <c r="C65" s="518" t="s">
        <v>56</v>
      </c>
      <c r="D65" s="584" t="s">
        <v>429</v>
      </c>
      <c r="E65" s="584" t="s">
        <v>429</v>
      </c>
      <c r="F65" s="584" t="s">
        <v>429</v>
      </c>
      <c r="G65" s="584" t="s">
        <v>429</v>
      </c>
      <c r="H65" s="584" t="s">
        <v>429</v>
      </c>
      <c r="I65" s="584" t="s">
        <v>429</v>
      </c>
      <c r="J65" s="584" t="s">
        <v>429</v>
      </c>
      <c r="K65" s="584" t="s">
        <v>429</v>
      </c>
      <c r="L65" s="584" t="s">
        <v>429</v>
      </c>
      <c r="M65" s="584" t="s">
        <v>429</v>
      </c>
      <c r="N65" s="584" t="s">
        <v>429</v>
      </c>
      <c r="O65" s="584">
        <v>57964</v>
      </c>
      <c r="P65" s="584">
        <v>50361</v>
      </c>
      <c r="Q65" s="584" t="s">
        <v>429</v>
      </c>
      <c r="R65" s="584" t="s">
        <v>429</v>
      </c>
      <c r="S65" s="609" t="s">
        <v>429</v>
      </c>
    </row>
    <row r="66" spans="1:22" s="499" customFormat="1">
      <c r="A66" s="1099"/>
      <c r="B66" s="1096"/>
      <c r="C66" s="518" t="s">
        <v>59</v>
      </c>
      <c r="D66" s="584" t="s">
        <v>429</v>
      </c>
      <c r="E66" s="584" t="s">
        <v>429</v>
      </c>
      <c r="F66" s="584" t="s">
        <v>429</v>
      </c>
      <c r="G66" s="584" t="s">
        <v>429</v>
      </c>
      <c r="H66" s="584" t="s">
        <v>429</v>
      </c>
      <c r="I66" s="584" t="s">
        <v>429</v>
      </c>
      <c r="J66" s="584" t="s">
        <v>429</v>
      </c>
      <c r="K66" s="584" t="s">
        <v>429</v>
      </c>
      <c r="L66" s="584" t="s">
        <v>429</v>
      </c>
      <c r="M66" s="584" t="s">
        <v>429</v>
      </c>
      <c r="N66" s="584" t="s">
        <v>429</v>
      </c>
      <c r="O66" s="584">
        <v>75499</v>
      </c>
      <c r="P66" s="584">
        <v>67179</v>
      </c>
      <c r="Q66" s="584" t="s">
        <v>429</v>
      </c>
      <c r="R66" s="584" t="s">
        <v>429</v>
      </c>
      <c r="S66" s="609" t="s">
        <v>429</v>
      </c>
    </row>
    <row r="67" spans="1:22" s="12" customFormat="1">
      <c r="A67" s="1099"/>
      <c r="B67" s="1096" t="s">
        <v>64</v>
      </c>
      <c r="C67" s="518" t="s">
        <v>55</v>
      </c>
      <c r="D67" s="584" t="s">
        <v>429</v>
      </c>
      <c r="E67" s="584" t="s">
        <v>429</v>
      </c>
      <c r="F67" s="584" t="s">
        <v>429</v>
      </c>
      <c r="G67" s="584" t="s">
        <v>429</v>
      </c>
      <c r="H67" s="584" t="s">
        <v>429</v>
      </c>
      <c r="I67" s="584" t="s">
        <v>429</v>
      </c>
      <c r="J67" s="584" t="s">
        <v>429</v>
      </c>
      <c r="K67" s="584" t="s">
        <v>429</v>
      </c>
      <c r="L67" s="584" t="s">
        <v>429</v>
      </c>
      <c r="M67" s="584" t="s">
        <v>429</v>
      </c>
      <c r="N67" s="584" t="s">
        <v>429</v>
      </c>
      <c r="O67" s="584">
        <v>1871</v>
      </c>
      <c r="P67" s="584">
        <v>1815</v>
      </c>
      <c r="Q67" s="584" t="s">
        <v>429</v>
      </c>
      <c r="R67" s="584" t="s">
        <v>429</v>
      </c>
      <c r="S67" s="609" t="s">
        <v>429</v>
      </c>
    </row>
    <row r="68" spans="1:22" s="499" customFormat="1">
      <c r="A68" s="1099"/>
      <c r="B68" s="1096"/>
      <c r="C68" s="518" t="s">
        <v>56</v>
      </c>
      <c r="D68" s="584" t="s">
        <v>429</v>
      </c>
      <c r="E68" s="584" t="s">
        <v>429</v>
      </c>
      <c r="F68" s="584" t="s">
        <v>429</v>
      </c>
      <c r="G68" s="584" t="s">
        <v>429</v>
      </c>
      <c r="H68" s="584" t="s">
        <v>429</v>
      </c>
      <c r="I68" s="584" t="s">
        <v>429</v>
      </c>
      <c r="J68" s="584" t="s">
        <v>429</v>
      </c>
      <c r="K68" s="584" t="s">
        <v>429</v>
      </c>
      <c r="L68" s="584" t="s">
        <v>429</v>
      </c>
      <c r="M68" s="584" t="s">
        <v>429</v>
      </c>
      <c r="N68" s="584" t="s">
        <v>429</v>
      </c>
      <c r="O68" s="584">
        <v>9223</v>
      </c>
      <c r="P68" s="584">
        <v>15569</v>
      </c>
      <c r="Q68" s="584" t="s">
        <v>429</v>
      </c>
      <c r="R68" s="584" t="s">
        <v>429</v>
      </c>
      <c r="S68" s="609" t="s">
        <v>429</v>
      </c>
    </row>
    <row r="69" spans="1:22" s="499" customFormat="1">
      <c r="A69" s="1099"/>
      <c r="B69" s="1096"/>
      <c r="C69" s="518" t="s">
        <v>59</v>
      </c>
      <c r="D69" s="584" t="s">
        <v>429</v>
      </c>
      <c r="E69" s="584" t="s">
        <v>429</v>
      </c>
      <c r="F69" s="584" t="s">
        <v>429</v>
      </c>
      <c r="G69" s="584" t="s">
        <v>429</v>
      </c>
      <c r="H69" s="584" t="s">
        <v>429</v>
      </c>
      <c r="I69" s="584" t="s">
        <v>429</v>
      </c>
      <c r="J69" s="584" t="s">
        <v>429</v>
      </c>
      <c r="K69" s="584" t="s">
        <v>429</v>
      </c>
      <c r="L69" s="584" t="s">
        <v>429</v>
      </c>
      <c r="M69" s="584" t="s">
        <v>429</v>
      </c>
      <c r="N69" s="584" t="s">
        <v>429</v>
      </c>
      <c r="O69" s="584">
        <v>11094</v>
      </c>
      <c r="P69" s="584">
        <v>17384</v>
      </c>
      <c r="Q69" s="584" t="s">
        <v>429</v>
      </c>
      <c r="R69" s="584" t="s">
        <v>429</v>
      </c>
      <c r="S69" s="609" t="s">
        <v>429</v>
      </c>
    </row>
    <row r="70" spans="1:22" s="12" customFormat="1">
      <c r="A70" s="1099"/>
      <c r="B70" s="1096" t="s">
        <v>63</v>
      </c>
      <c r="C70" s="518" t="s">
        <v>55</v>
      </c>
      <c r="D70" s="584" t="s">
        <v>429</v>
      </c>
      <c r="E70" s="584" t="s">
        <v>429</v>
      </c>
      <c r="F70" s="584" t="s">
        <v>429</v>
      </c>
      <c r="G70" s="584" t="s">
        <v>429</v>
      </c>
      <c r="H70" s="584" t="s">
        <v>429</v>
      </c>
      <c r="I70" s="584" t="s">
        <v>429</v>
      </c>
      <c r="J70" s="584" t="s">
        <v>429</v>
      </c>
      <c r="K70" s="584" t="s">
        <v>429</v>
      </c>
      <c r="L70" s="584" t="s">
        <v>429</v>
      </c>
      <c r="M70" s="584" t="s">
        <v>429</v>
      </c>
      <c r="N70" s="584" t="s">
        <v>429</v>
      </c>
      <c r="O70" s="584">
        <v>2274</v>
      </c>
      <c r="P70" s="584">
        <v>3156</v>
      </c>
      <c r="Q70" s="584" t="s">
        <v>429</v>
      </c>
      <c r="R70" s="584" t="s">
        <v>429</v>
      </c>
      <c r="S70" s="609" t="s">
        <v>429</v>
      </c>
    </row>
    <row r="71" spans="1:22" s="499" customFormat="1">
      <c r="A71" s="1099"/>
      <c r="B71" s="1096"/>
      <c r="C71" s="518" t="s">
        <v>56</v>
      </c>
      <c r="D71" s="584" t="s">
        <v>429</v>
      </c>
      <c r="E71" s="584" t="s">
        <v>429</v>
      </c>
      <c r="F71" s="584" t="s">
        <v>429</v>
      </c>
      <c r="G71" s="584" t="s">
        <v>429</v>
      </c>
      <c r="H71" s="584" t="s">
        <v>429</v>
      </c>
      <c r="I71" s="584" t="s">
        <v>429</v>
      </c>
      <c r="J71" s="584" t="s">
        <v>429</v>
      </c>
      <c r="K71" s="584" t="s">
        <v>429</v>
      </c>
      <c r="L71" s="584" t="s">
        <v>429</v>
      </c>
      <c r="M71" s="584" t="s">
        <v>429</v>
      </c>
      <c r="N71" s="584" t="s">
        <v>429</v>
      </c>
      <c r="O71" s="584">
        <v>29122</v>
      </c>
      <c r="P71" s="584">
        <v>27774</v>
      </c>
      <c r="Q71" s="584" t="s">
        <v>429</v>
      </c>
      <c r="R71" s="584" t="s">
        <v>429</v>
      </c>
      <c r="S71" s="609" t="s">
        <v>429</v>
      </c>
    </row>
    <row r="72" spans="1:22" s="499" customFormat="1">
      <c r="A72" s="1099"/>
      <c r="B72" s="1096"/>
      <c r="C72" s="518" t="s">
        <v>59</v>
      </c>
      <c r="D72" s="584" t="s">
        <v>429</v>
      </c>
      <c r="E72" s="584" t="s">
        <v>429</v>
      </c>
      <c r="F72" s="584" t="s">
        <v>429</v>
      </c>
      <c r="G72" s="584" t="s">
        <v>429</v>
      </c>
      <c r="H72" s="584" t="s">
        <v>429</v>
      </c>
      <c r="I72" s="584" t="s">
        <v>429</v>
      </c>
      <c r="J72" s="584" t="s">
        <v>429</v>
      </c>
      <c r="K72" s="584" t="s">
        <v>429</v>
      </c>
      <c r="L72" s="584" t="s">
        <v>429</v>
      </c>
      <c r="M72" s="584" t="s">
        <v>429</v>
      </c>
      <c r="N72" s="584" t="s">
        <v>429</v>
      </c>
      <c r="O72" s="584">
        <v>31396</v>
      </c>
      <c r="P72" s="584">
        <v>30930</v>
      </c>
      <c r="Q72" s="584" t="s">
        <v>429</v>
      </c>
      <c r="R72" s="584" t="s">
        <v>429</v>
      </c>
      <c r="S72" s="609" t="s">
        <v>429</v>
      </c>
    </row>
    <row r="73" spans="1:22" s="12" customFormat="1">
      <c r="A73" s="1099"/>
      <c r="B73" s="1096" t="s">
        <v>255</v>
      </c>
      <c r="C73" s="518" t="s">
        <v>55</v>
      </c>
      <c r="D73" s="584" t="s">
        <v>429</v>
      </c>
      <c r="E73" s="584" t="s">
        <v>429</v>
      </c>
      <c r="F73" s="584" t="s">
        <v>429</v>
      </c>
      <c r="G73" s="584" t="s">
        <v>429</v>
      </c>
      <c r="H73" s="584" t="s">
        <v>429</v>
      </c>
      <c r="I73" s="584" t="s">
        <v>429</v>
      </c>
      <c r="J73" s="584" t="s">
        <v>429</v>
      </c>
      <c r="K73" s="584" t="s">
        <v>429</v>
      </c>
      <c r="L73" s="584" t="s">
        <v>429</v>
      </c>
      <c r="M73" s="584" t="s">
        <v>429</v>
      </c>
      <c r="N73" s="584" t="s">
        <v>429</v>
      </c>
      <c r="O73" s="584">
        <v>5403</v>
      </c>
      <c r="P73" s="584">
        <v>6960</v>
      </c>
      <c r="Q73" s="584" t="s">
        <v>429</v>
      </c>
      <c r="R73" s="584" t="s">
        <v>429</v>
      </c>
      <c r="S73" s="609" t="s">
        <v>429</v>
      </c>
    </row>
    <row r="74" spans="1:22" s="499" customFormat="1">
      <c r="A74" s="1099"/>
      <c r="B74" s="1096"/>
      <c r="C74" s="518" t="s">
        <v>56</v>
      </c>
      <c r="D74" s="584" t="s">
        <v>429</v>
      </c>
      <c r="E74" s="584" t="s">
        <v>429</v>
      </c>
      <c r="F74" s="584" t="s">
        <v>429</v>
      </c>
      <c r="G74" s="584" t="s">
        <v>429</v>
      </c>
      <c r="H74" s="584" t="s">
        <v>429</v>
      </c>
      <c r="I74" s="584" t="s">
        <v>429</v>
      </c>
      <c r="J74" s="584" t="s">
        <v>429</v>
      </c>
      <c r="K74" s="584" t="s">
        <v>429</v>
      </c>
      <c r="L74" s="584" t="s">
        <v>429</v>
      </c>
      <c r="M74" s="584" t="s">
        <v>429</v>
      </c>
      <c r="N74" s="584" t="s">
        <v>429</v>
      </c>
      <c r="O74" s="584">
        <v>8742</v>
      </c>
      <c r="P74" s="584">
        <v>13068</v>
      </c>
      <c r="Q74" s="584" t="s">
        <v>429</v>
      </c>
      <c r="R74" s="584" t="s">
        <v>429</v>
      </c>
      <c r="S74" s="609" t="s">
        <v>429</v>
      </c>
    </row>
    <row r="75" spans="1:22" s="499" customFormat="1">
      <c r="A75" s="1099"/>
      <c r="B75" s="1096"/>
      <c r="C75" s="518" t="s">
        <v>59</v>
      </c>
      <c r="D75" s="584" t="s">
        <v>429</v>
      </c>
      <c r="E75" s="584" t="s">
        <v>429</v>
      </c>
      <c r="F75" s="584" t="s">
        <v>429</v>
      </c>
      <c r="G75" s="584" t="s">
        <v>429</v>
      </c>
      <c r="H75" s="584" t="s">
        <v>429</v>
      </c>
      <c r="I75" s="584" t="s">
        <v>429</v>
      </c>
      <c r="J75" s="584" t="s">
        <v>429</v>
      </c>
      <c r="K75" s="584" t="s">
        <v>429</v>
      </c>
      <c r="L75" s="584" t="s">
        <v>429</v>
      </c>
      <c r="M75" s="584" t="s">
        <v>429</v>
      </c>
      <c r="N75" s="584" t="s">
        <v>429</v>
      </c>
      <c r="O75" s="584">
        <v>14145</v>
      </c>
      <c r="P75" s="584">
        <v>20028</v>
      </c>
      <c r="Q75" s="584" t="s">
        <v>429</v>
      </c>
      <c r="R75" s="584" t="s">
        <v>429</v>
      </c>
      <c r="S75" s="609" t="s">
        <v>429</v>
      </c>
    </row>
    <row r="76" spans="1:22" s="12" customFormat="1">
      <c r="A76" s="1099"/>
      <c r="B76" s="1096" t="s">
        <v>62</v>
      </c>
      <c r="C76" s="518" t="s">
        <v>55</v>
      </c>
      <c r="D76" s="584" t="s">
        <v>429</v>
      </c>
      <c r="E76" s="584" t="s">
        <v>429</v>
      </c>
      <c r="F76" s="584" t="s">
        <v>429</v>
      </c>
      <c r="G76" s="584" t="s">
        <v>429</v>
      </c>
      <c r="H76" s="584" t="s">
        <v>429</v>
      </c>
      <c r="I76" s="584" t="s">
        <v>429</v>
      </c>
      <c r="J76" s="584" t="s">
        <v>429</v>
      </c>
      <c r="K76" s="584" t="s">
        <v>429</v>
      </c>
      <c r="L76" s="584" t="s">
        <v>429</v>
      </c>
      <c r="M76" s="584" t="s">
        <v>429</v>
      </c>
      <c r="N76" s="584" t="s">
        <v>429</v>
      </c>
      <c r="O76" s="584">
        <v>58882</v>
      </c>
      <c r="P76" s="584">
        <v>61183</v>
      </c>
      <c r="Q76" s="584" t="s">
        <v>429</v>
      </c>
      <c r="R76" s="584" t="s">
        <v>429</v>
      </c>
      <c r="S76" s="609" t="s">
        <v>429</v>
      </c>
      <c r="V76" s="12" t="s">
        <v>17</v>
      </c>
    </row>
    <row r="77" spans="1:22" s="499" customFormat="1">
      <c r="A77" s="1099"/>
      <c r="B77" s="1096"/>
      <c r="C77" s="518" t="s">
        <v>56</v>
      </c>
      <c r="D77" s="584" t="s">
        <v>429</v>
      </c>
      <c r="E77" s="584" t="s">
        <v>429</v>
      </c>
      <c r="F77" s="584" t="s">
        <v>429</v>
      </c>
      <c r="G77" s="584" t="s">
        <v>429</v>
      </c>
      <c r="H77" s="584" t="s">
        <v>429</v>
      </c>
      <c r="I77" s="584" t="s">
        <v>429</v>
      </c>
      <c r="J77" s="584" t="s">
        <v>429</v>
      </c>
      <c r="K77" s="584" t="s">
        <v>429</v>
      </c>
      <c r="L77" s="584" t="s">
        <v>429</v>
      </c>
      <c r="M77" s="584" t="s">
        <v>429</v>
      </c>
      <c r="N77" s="584" t="s">
        <v>429</v>
      </c>
      <c r="O77" s="584">
        <v>125402</v>
      </c>
      <c r="P77" s="584">
        <v>129717</v>
      </c>
      <c r="Q77" s="584" t="s">
        <v>429</v>
      </c>
      <c r="R77" s="584" t="s">
        <v>429</v>
      </c>
      <c r="S77" s="609" t="s">
        <v>429</v>
      </c>
    </row>
    <row r="78" spans="1:22" s="499" customFormat="1">
      <c r="A78" s="1099"/>
      <c r="B78" s="1096"/>
      <c r="C78" s="518" t="s">
        <v>59</v>
      </c>
      <c r="D78" s="584" t="s">
        <v>429</v>
      </c>
      <c r="E78" s="584" t="s">
        <v>429</v>
      </c>
      <c r="F78" s="584" t="s">
        <v>429</v>
      </c>
      <c r="G78" s="584" t="s">
        <v>429</v>
      </c>
      <c r="H78" s="584" t="s">
        <v>429</v>
      </c>
      <c r="I78" s="584" t="s">
        <v>429</v>
      </c>
      <c r="J78" s="584" t="s">
        <v>429</v>
      </c>
      <c r="K78" s="584" t="s">
        <v>429</v>
      </c>
      <c r="L78" s="584" t="s">
        <v>429</v>
      </c>
      <c r="M78" s="584" t="s">
        <v>429</v>
      </c>
      <c r="N78" s="584" t="s">
        <v>429</v>
      </c>
      <c r="O78" s="584">
        <v>184284</v>
      </c>
      <c r="P78" s="584">
        <v>190900</v>
      </c>
      <c r="Q78" s="584" t="s">
        <v>429</v>
      </c>
      <c r="R78" s="584" t="s">
        <v>429</v>
      </c>
      <c r="S78" s="609" t="s">
        <v>429</v>
      </c>
    </row>
    <row r="79" spans="1:22" s="12" customFormat="1">
      <c r="A79" s="1099"/>
      <c r="B79" s="1096" t="s">
        <v>61</v>
      </c>
      <c r="C79" s="518" t="s">
        <v>55</v>
      </c>
      <c r="D79" s="584" t="s">
        <v>429</v>
      </c>
      <c r="E79" s="584" t="s">
        <v>429</v>
      </c>
      <c r="F79" s="584" t="s">
        <v>429</v>
      </c>
      <c r="G79" s="584" t="s">
        <v>429</v>
      </c>
      <c r="H79" s="584" t="s">
        <v>429</v>
      </c>
      <c r="I79" s="584" t="s">
        <v>429</v>
      </c>
      <c r="J79" s="584" t="s">
        <v>429</v>
      </c>
      <c r="K79" s="584" t="s">
        <v>429</v>
      </c>
      <c r="L79" s="584" t="s">
        <v>429</v>
      </c>
      <c r="M79" s="584" t="s">
        <v>429</v>
      </c>
      <c r="N79" s="584" t="s">
        <v>429</v>
      </c>
      <c r="O79" s="584" t="s">
        <v>429</v>
      </c>
      <c r="P79" s="584" t="s">
        <v>429</v>
      </c>
      <c r="Q79" s="584" t="s">
        <v>429</v>
      </c>
      <c r="R79" s="584" t="s">
        <v>429</v>
      </c>
      <c r="S79" s="609" t="s">
        <v>429</v>
      </c>
    </row>
    <row r="80" spans="1:22" s="499" customFormat="1">
      <c r="A80" s="1099"/>
      <c r="B80" s="1096"/>
      <c r="C80" s="518" t="s">
        <v>56</v>
      </c>
      <c r="D80" s="584" t="s">
        <v>429</v>
      </c>
      <c r="E80" s="584" t="s">
        <v>429</v>
      </c>
      <c r="F80" s="584" t="s">
        <v>429</v>
      </c>
      <c r="G80" s="584" t="s">
        <v>429</v>
      </c>
      <c r="H80" s="584" t="s">
        <v>429</v>
      </c>
      <c r="I80" s="584" t="s">
        <v>429</v>
      </c>
      <c r="J80" s="584" t="s">
        <v>429</v>
      </c>
      <c r="K80" s="584" t="s">
        <v>429</v>
      </c>
      <c r="L80" s="584" t="s">
        <v>429</v>
      </c>
      <c r="M80" s="584" t="s">
        <v>429</v>
      </c>
      <c r="N80" s="584" t="s">
        <v>429</v>
      </c>
      <c r="O80" s="584" t="s">
        <v>429</v>
      </c>
      <c r="P80" s="584" t="s">
        <v>429</v>
      </c>
      <c r="Q80" s="584" t="s">
        <v>429</v>
      </c>
      <c r="R80" s="584" t="s">
        <v>429</v>
      </c>
      <c r="S80" s="609" t="s">
        <v>429</v>
      </c>
    </row>
    <row r="81" spans="1:22" s="499" customFormat="1">
      <c r="A81" s="1099"/>
      <c r="B81" s="1096"/>
      <c r="C81" s="518" t="s">
        <v>59</v>
      </c>
      <c r="D81" s="584" t="s">
        <v>429</v>
      </c>
      <c r="E81" s="584" t="s">
        <v>429</v>
      </c>
      <c r="F81" s="584" t="s">
        <v>429</v>
      </c>
      <c r="G81" s="584" t="s">
        <v>429</v>
      </c>
      <c r="H81" s="584" t="s">
        <v>429</v>
      </c>
      <c r="I81" s="584" t="s">
        <v>429</v>
      </c>
      <c r="J81" s="584" t="s">
        <v>429</v>
      </c>
      <c r="K81" s="584" t="s">
        <v>429</v>
      </c>
      <c r="L81" s="584" t="s">
        <v>429</v>
      </c>
      <c r="M81" s="584" t="s">
        <v>429</v>
      </c>
      <c r="N81" s="584" t="s">
        <v>429</v>
      </c>
      <c r="O81" s="584" t="s">
        <v>429</v>
      </c>
      <c r="P81" s="584" t="s">
        <v>429</v>
      </c>
      <c r="Q81" s="584" t="s">
        <v>429</v>
      </c>
      <c r="R81" s="584" t="s">
        <v>429</v>
      </c>
      <c r="S81" s="609" t="s">
        <v>429</v>
      </c>
    </row>
    <row r="82" spans="1:22" s="12" customFormat="1">
      <c r="A82" s="1099"/>
      <c r="B82" s="1096" t="s">
        <v>60</v>
      </c>
      <c r="C82" s="518" t="s">
        <v>55</v>
      </c>
      <c r="D82" s="584" t="s">
        <v>429</v>
      </c>
      <c r="E82" s="584" t="s">
        <v>429</v>
      </c>
      <c r="F82" s="584" t="s">
        <v>429</v>
      </c>
      <c r="G82" s="584" t="s">
        <v>429</v>
      </c>
      <c r="H82" s="584" t="s">
        <v>429</v>
      </c>
      <c r="I82" s="584" t="s">
        <v>429</v>
      </c>
      <c r="J82" s="584" t="s">
        <v>429</v>
      </c>
      <c r="K82" s="584" t="s">
        <v>429</v>
      </c>
      <c r="L82" s="584" t="s">
        <v>429</v>
      </c>
      <c r="M82" s="584" t="s">
        <v>429</v>
      </c>
      <c r="N82" s="584" t="s">
        <v>429</v>
      </c>
      <c r="O82" s="584">
        <v>40670</v>
      </c>
      <c r="P82" s="584">
        <v>76057</v>
      </c>
      <c r="Q82" s="584" t="s">
        <v>429</v>
      </c>
      <c r="R82" s="584" t="s">
        <v>429</v>
      </c>
      <c r="S82" s="609" t="s">
        <v>429</v>
      </c>
    </row>
    <row r="83" spans="1:22" s="499" customFormat="1">
      <c r="A83" s="1099"/>
      <c r="B83" s="1096"/>
      <c r="C83" s="518" t="s">
        <v>56</v>
      </c>
      <c r="D83" s="584" t="s">
        <v>429</v>
      </c>
      <c r="E83" s="584" t="s">
        <v>429</v>
      </c>
      <c r="F83" s="584" t="s">
        <v>429</v>
      </c>
      <c r="G83" s="584" t="s">
        <v>429</v>
      </c>
      <c r="H83" s="584" t="s">
        <v>429</v>
      </c>
      <c r="I83" s="584" t="s">
        <v>429</v>
      </c>
      <c r="J83" s="584" t="s">
        <v>429</v>
      </c>
      <c r="K83" s="584" t="s">
        <v>429</v>
      </c>
      <c r="L83" s="584" t="s">
        <v>429</v>
      </c>
      <c r="M83" s="584" t="s">
        <v>429</v>
      </c>
      <c r="N83" s="584" t="s">
        <v>429</v>
      </c>
      <c r="O83" s="584">
        <v>55373</v>
      </c>
      <c r="P83" s="584">
        <v>60766</v>
      </c>
      <c r="Q83" s="584" t="s">
        <v>429</v>
      </c>
      <c r="R83" s="584" t="s">
        <v>429</v>
      </c>
      <c r="S83" s="609" t="s">
        <v>429</v>
      </c>
      <c r="V83" s="289"/>
    </row>
    <row r="84" spans="1:22" s="499" customFormat="1">
      <c r="A84" s="1099"/>
      <c r="B84" s="1096"/>
      <c r="C84" s="518" t="s">
        <v>59</v>
      </c>
      <c r="D84" s="584" t="s">
        <v>429</v>
      </c>
      <c r="E84" s="584" t="s">
        <v>429</v>
      </c>
      <c r="F84" s="584" t="s">
        <v>429</v>
      </c>
      <c r="G84" s="584" t="s">
        <v>429</v>
      </c>
      <c r="H84" s="584" t="s">
        <v>429</v>
      </c>
      <c r="I84" s="584" t="s">
        <v>429</v>
      </c>
      <c r="J84" s="584" t="s">
        <v>429</v>
      </c>
      <c r="K84" s="584" t="s">
        <v>429</v>
      </c>
      <c r="L84" s="584" t="s">
        <v>429</v>
      </c>
      <c r="M84" s="584" t="s">
        <v>429</v>
      </c>
      <c r="N84" s="584" t="s">
        <v>429</v>
      </c>
      <c r="O84" s="584">
        <v>96043</v>
      </c>
      <c r="P84" s="584">
        <v>136823</v>
      </c>
      <c r="Q84" s="584" t="s">
        <v>429</v>
      </c>
      <c r="R84" s="584" t="s">
        <v>429</v>
      </c>
      <c r="S84" s="609" t="s">
        <v>429</v>
      </c>
      <c r="V84" s="289"/>
    </row>
    <row r="85" spans="1:22" s="12" customFormat="1">
      <c r="A85" s="1099"/>
      <c r="B85" s="1096" t="s">
        <v>861</v>
      </c>
      <c r="C85" s="518" t="s">
        <v>55</v>
      </c>
      <c r="D85" s="584" t="s">
        <v>429</v>
      </c>
      <c r="E85" s="584" t="s">
        <v>429</v>
      </c>
      <c r="F85" s="584" t="s">
        <v>429</v>
      </c>
      <c r="G85" s="584" t="s">
        <v>429</v>
      </c>
      <c r="H85" s="584" t="s">
        <v>429</v>
      </c>
      <c r="I85" s="584" t="s">
        <v>429</v>
      </c>
      <c r="J85" s="584" t="s">
        <v>429</v>
      </c>
      <c r="K85" s="584" t="s">
        <v>429</v>
      </c>
      <c r="L85" s="584" t="s">
        <v>429</v>
      </c>
      <c r="M85" s="584" t="s">
        <v>429</v>
      </c>
      <c r="N85" s="584" t="s">
        <v>429</v>
      </c>
      <c r="O85" s="584">
        <v>15427</v>
      </c>
      <c r="P85" s="584">
        <v>9681</v>
      </c>
      <c r="Q85" s="584" t="s">
        <v>429</v>
      </c>
      <c r="R85" s="584" t="s">
        <v>429</v>
      </c>
      <c r="S85" s="609" t="s">
        <v>429</v>
      </c>
      <c r="V85" s="134"/>
    </row>
    <row r="86" spans="1:22" s="499" customFormat="1">
      <c r="A86" s="1099"/>
      <c r="B86" s="1096"/>
      <c r="C86" s="518" t="s">
        <v>56</v>
      </c>
      <c r="D86" s="584" t="s">
        <v>429</v>
      </c>
      <c r="E86" s="584" t="s">
        <v>429</v>
      </c>
      <c r="F86" s="584" t="s">
        <v>429</v>
      </c>
      <c r="G86" s="584" t="s">
        <v>429</v>
      </c>
      <c r="H86" s="584" t="s">
        <v>429</v>
      </c>
      <c r="I86" s="584" t="s">
        <v>429</v>
      </c>
      <c r="J86" s="584" t="s">
        <v>429</v>
      </c>
      <c r="K86" s="584" t="s">
        <v>429</v>
      </c>
      <c r="L86" s="584" t="s">
        <v>429</v>
      </c>
      <c r="M86" s="584" t="s">
        <v>429</v>
      </c>
      <c r="N86" s="584" t="s">
        <v>429</v>
      </c>
      <c r="O86" s="584">
        <v>25817</v>
      </c>
      <c r="P86" s="584">
        <v>4548</v>
      </c>
      <c r="Q86" s="584" t="s">
        <v>429</v>
      </c>
      <c r="R86" s="584" t="s">
        <v>429</v>
      </c>
      <c r="S86" s="609" t="s">
        <v>429</v>
      </c>
      <c r="V86" s="289"/>
    </row>
    <row r="87" spans="1:22" s="499" customFormat="1">
      <c r="A87" s="1099"/>
      <c r="B87" s="1096"/>
      <c r="C87" s="518" t="s">
        <v>59</v>
      </c>
      <c r="D87" s="584" t="s">
        <v>429</v>
      </c>
      <c r="E87" s="584" t="s">
        <v>429</v>
      </c>
      <c r="F87" s="584" t="s">
        <v>429</v>
      </c>
      <c r="G87" s="584" t="s">
        <v>429</v>
      </c>
      <c r="H87" s="584" t="s">
        <v>429</v>
      </c>
      <c r="I87" s="584" t="s">
        <v>429</v>
      </c>
      <c r="J87" s="584" t="s">
        <v>429</v>
      </c>
      <c r="K87" s="584" t="s">
        <v>429</v>
      </c>
      <c r="L87" s="584" t="s">
        <v>429</v>
      </c>
      <c r="M87" s="584" t="s">
        <v>429</v>
      </c>
      <c r="N87" s="584" t="s">
        <v>429</v>
      </c>
      <c r="O87" s="584">
        <v>41244</v>
      </c>
      <c r="P87" s="584">
        <v>14229</v>
      </c>
      <c r="Q87" s="584" t="s">
        <v>429</v>
      </c>
      <c r="R87" s="584" t="s">
        <v>429</v>
      </c>
      <c r="S87" s="609" t="s">
        <v>429</v>
      </c>
      <c r="V87" s="289"/>
    </row>
    <row r="88" spans="1:22" s="292" customFormat="1">
      <c r="A88" s="1099"/>
      <c r="B88" s="1096" t="s">
        <v>59</v>
      </c>
      <c r="C88" s="518" t="s">
        <v>55</v>
      </c>
      <c r="D88" s="605" t="s">
        <v>429</v>
      </c>
      <c r="E88" s="605" t="s">
        <v>429</v>
      </c>
      <c r="F88" s="605" t="s">
        <v>429</v>
      </c>
      <c r="G88" s="605" t="s">
        <v>429</v>
      </c>
      <c r="H88" s="605" t="s">
        <v>429</v>
      </c>
      <c r="I88" s="605" t="s">
        <v>429</v>
      </c>
      <c r="J88" s="605" t="s">
        <v>429</v>
      </c>
      <c r="K88" s="605" t="s">
        <v>429</v>
      </c>
      <c r="L88" s="605" t="s">
        <v>429</v>
      </c>
      <c r="M88" s="605" t="s">
        <v>429</v>
      </c>
      <c r="N88" s="605" t="s">
        <v>429</v>
      </c>
      <c r="O88" s="605">
        <f>O61+O64+O67+O70+O73+O76+O82+O85</f>
        <v>150081</v>
      </c>
      <c r="P88" s="605">
        <f>P61+P64+P67+P70+P73+P76+P82+P85</f>
        <v>181201</v>
      </c>
      <c r="Q88" s="605" t="s">
        <v>429</v>
      </c>
      <c r="R88" s="605" t="s">
        <v>429</v>
      </c>
      <c r="S88" s="656" t="s">
        <v>429</v>
      </c>
      <c r="V88" s="136"/>
    </row>
    <row r="89" spans="1:22" s="292" customFormat="1">
      <c r="A89" s="1099"/>
      <c r="B89" s="1096"/>
      <c r="C89" s="518" t="s">
        <v>56</v>
      </c>
      <c r="D89" s="605" t="s">
        <v>429</v>
      </c>
      <c r="E89" s="605" t="s">
        <v>429</v>
      </c>
      <c r="F89" s="605" t="s">
        <v>429</v>
      </c>
      <c r="G89" s="605" t="s">
        <v>429</v>
      </c>
      <c r="H89" s="605" t="s">
        <v>429</v>
      </c>
      <c r="I89" s="605" t="s">
        <v>429</v>
      </c>
      <c r="J89" s="605" t="s">
        <v>429</v>
      </c>
      <c r="K89" s="605" t="s">
        <v>429</v>
      </c>
      <c r="L89" s="605" t="s">
        <v>429</v>
      </c>
      <c r="M89" s="605" t="s">
        <v>429</v>
      </c>
      <c r="N89" s="605" t="s">
        <v>429</v>
      </c>
      <c r="O89" s="605">
        <f>O62+O65+O68+O71+O74+O77+O83+O86</f>
        <v>337604</v>
      </c>
      <c r="P89" s="605">
        <f>P62+P65+P68+P71+P74+P77+P83+P86</f>
        <v>330050</v>
      </c>
      <c r="Q89" s="605" t="s">
        <v>429</v>
      </c>
      <c r="R89" s="605" t="s">
        <v>429</v>
      </c>
      <c r="S89" s="656" t="s">
        <v>429</v>
      </c>
    </row>
    <row r="90" spans="1:22" s="292" customFormat="1">
      <c r="A90" s="1099"/>
      <c r="B90" s="1096"/>
      <c r="C90" s="518" t="s">
        <v>59</v>
      </c>
      <c r="D90" s="605" t="s">
        <v>429</v>
      </c>
      <c r="E90" s="605" t="s">
        <v>429</v>
      </c>
      <c r="F90" s="605" t="s">
        <v>429</v>
      </c>
      <c r="G90" s="605" t="s">
        <v>429</v>
      </c>
      <c r="H90" s="605" t="s">
        <v>429</v>
      </c>
      <c r="I90" s="605" t="s">
        <v>429</v>
      </c>
      <c r="J90" s="605" t="s">
        <v>429</v>
      </c>
      <c r="K90" s="605" t="s">
        <v>429</v>
      </c>
      <c r="L90" s="605" t="s">
        <v>429</v>
      </c>
      <c r="M90" s="605" t="s">
        <v>429</v>
      </c>
      <c r="N90" s="605" t="s">
        <v>429</v>
      </c>
      <c r="O90" s="605">
        <f>O89+O88</f>
        <v>487685</v>
      </c>
      <c r="P90" s="605">
        <f>P89+P88</f>
        <v>511251</v>
      </c>
      <c r="Q90" s="605" t="s">
        <v>429</v>
      </c>
      <c r="R90" s="605" t="s">
        <v>429</v>
      </c>
      <c r="S90" s="656" t="s">
        <v>429</v>
      </c>
    </row>
    <row r="91" spans="1:22">
      <c r="A91" s="1098" t="s">
        <v>12</v>
      </c>
      <c r="B91" s="1096" t="s">
        <v>66</v>
      </c>
      <c r="C91" s="518" t="s">
        <v>55</v>
      </c>
      <c r="D91" s="584" t="s">
        <v>429</v>
      </c>
      <c r="E91" s="584" t="s">
        <v>429</v>
      </c>
      <c r="F91" s="584" t="s">
        <v>429</v>
      </c>
      <c r="G91" s="584" t="s">
        <v>429</v>
      </c>
      <c r="H91" s="584" t="s">
        <v>429</v>
      </c>
      <c r="I91" s="584">
        <v>418</v>
      </c>
      <c r="J91" s="584">
        <v>498</v>
      </c>
      <c r="K91" s="584">
        <v>562</v>
      </c>
      <c r="L91" s="584">
        <v>574</v>
      </c>
      <c r="M91" s="584">
        <v>704</v>
      </c>
      <c r="N91" s="584">
        <v>675</v>
      </c>
      <c r="O91" s="584">
        <v>836</v>
      </c>
      <c r="P91" s="584">
        <v>1067</v>
      </c>
      <c r="Q91" s="584" t="s">
        <v>429</v>
      </c>
      <c r="R91" s="584" t="s">
        <v>429</v>
      </c>
      <c r="S91" s="609" t="s">
        <v>429</v>
      </c>
      <c r="V91" s="499"/>
    </row>
    <row r="92" spans="1:22" s="499" customFormat="1">
      <c r="A92" s="1098"/>
      <c r="B92" s="1096"/>
      <c r="C92" s="518" t="s">
        <v>56</v>
      </c>
      <c r="D92" s="584" t="s">
        <v>429</v>
      </c>
      <c r="E92" s="584" t="s">
        <v>429</v>
      </c>
      <c r="F92" s="584" t="s">
        <v>429</v>
      </c>
      <c r="G92" s="584" t="s">
        <v>429</v>
      </c>
      <c r="H92" s="584" t="s">
        <v>429</v>
      </c>
      <c r="I92" s="584">
        <v>722</v>
      </c>
      <c r="J92" s="584">
        <v>849</v>
      </c>
      <c r="K92" s="584">
        <v>800</v>
      </c>
      <c r="L92" s="584">
        <v>765</v>
      </c>
      <c r="M92" s="584">
        <v>887</v>
      </c>
      <c r="N92" s="584">
        <v>1031</v>
      </c>
      <c r="O92" s="584">
        <v>1060</v>
      </c>
      <c r="P92" s="584">
        <v>1270</v>
      </c>
      <c r="Q92" s="584" t="s">
        <v>429</v>
      </c>
      <c r="R92" s="584" t="s">
        <v>429</v>
      </c>
      <c r="S92" s="609" t="s">
        <v>429</v>
      </c>
    </row>
    <row r="93" spans="1:22" s="499" customFormat="1">
      <c r="A93" s="1098"/>
      <c r="B93" s="1096"/>
      <c r="C93" s="518" t="s">
        <v>59</v>
      </c>
      <c r="D93" s="584" t="s">
        <v>429</v>
      </c>
      <c r="E93" s="584" t="s">
        <v>429</v>
      </c>
      <c r="F93" s="584" t="s">
        <v>429</v>
      </c>
      <c r="G93" s="584" t="s">
        <v>429</v>
      </c>
      <c r="H93" s="584" t="s">
        <v>429</v>
      </c>
      <c r="I93" s="584">
        <v>1140</v>
      </c>
      <c r="J93" s="584">
        <v>1347</v>
      </c>
      <c r="K93" s="584">
        <v>1362</v>
      </c>
      <c r="L93" s="584">
        <v>1339</v>
      </c>
      <c r="M93" s="584">
        <v>1591</v>
      </c>
      <c r="N93" s="584">
        <v>1706</v>
      </c>
      <c r="O93" s="584">
        <v>1896</v>
      </c>
      <c r="P93" s="584">
        <v>2337</v>
      </c>
      <c r="Q93" s="584" t="s">
        <v>429</v>
      </c>
      <c r="R93" s="584" t="s">
        <v>429</v>
      </c>
      <c r="S93" s="609" t="s">
        <v>429</v>
      </c>
    </row>
    <row r="94" spans="1:22">
      <c r="A94" s="1098"/>
      <c r="B94" s="1096" t="s">
        <v>65</v>
      </c>
      <c r="C94" s="518" t="s">
        <v>55</v>
      </c>
      <c r="D94" s="584" t="s">
        <v>429</v>
      </c>
      <c r="E94" s="584" t="s">
        <v>429</v>
      </c>
      <c r="F94" s="584" t="s">
        <v>429</v>
      </c>
      <c r="G94" s="584" t="s">
        <v>429</v>
      </c>
      <c r="H94" s="584" t="s">
        <v>429</v>
      </c>
      <c r="I94" s="584">
        <v>661</v>
      </c>
      <c r="J94" s="584">
        <v>574</v>
      </c>
      <c r="K94" s="584">
        <v>615</v>
      </c>
      <c r="L94" s="584">
        <v>640</v>
      </c>
      <c r="M94" s="584">
        <v>629</v>
      </c>
      <c r="N94" s="584">
        <v>680</v>
      </c>
      <c r="O94" s="584">
        <v>688</v>
      </c>
      <c r="P94" s="584">
        <v>765</v>
      </c>
      <c r="Q94" s="584" t="s">
        <v>429</v>
      </c>
      <c r="R94" s="584" t="s">
        <v>429</v>
      </c>
      <c r="S94" s="609" t="s">
        <v>429</v>
      </c>
      <c r="V94" s="499"/>
    </row>
    <row r="95" spans="1:22" s="499" customFormat="1">
      <c r="A95" s="1098"/>
      <c r="B95" s="1096"/>
      <c r="C95" s="518" t="s">
        <v>56</v>
      </c>
      <c r="D95" s="584" t="s">
        <v>429</v>
      </c>
      <c r="E95" s="584" t="s">
        <v>429</v>
      </c>
      <c r="F95" s="584" t="s">
        <v>429</v>
      </c>
      <c r="G95" s="584" t="s">
        <v>429</v>
      </c>
      <c r="H95" s="584" t="s">
        <v>429</v>
      </c>
      <c r="I95" s="584">
        <v>781</v>
      </c>
      <c r="J95" s="584">
        <v>846</v>
      </c>
      <c r="K95" s="584">
        <v>758</v>
      </c>
      <c r="L95" s="584">
        <v>795</v>
      </c>
      <c r="M95" s="584">
        <v>880</v>
      </c>
      <c r="N95" s="584">
        <v>978</v>
      </c>
      <c r="O95" s="584">
        <v>1107</v>
      </c>
      <c r="P95" s="584">
        <v>1049</v>
      </c>
      <c r="Q95" s="584" t="s">
        <v>429</v>
      </c>
      <c r="R95" s="584" t="s">
        <v>429</v>
      </c>
      <c r="S95" s="609" t="s">
        <v>429</v>
      </c>
    </row>
    <row r="96" spans="1:22" s="499" customFormat="1">
      <c r="A96" s="1098"/>
      <c r="B96" s="1096"/>
      <c r="C96" s="518" t="s">
        <v>59</v>
      </c>
      <c r="D96" s="584" t="s">
        <v>429</v>
      </c>
      <c r="E96" s="584" t="s">
        <v>429</v>
      </c>
      <c r="F96" s="584" t="s">
        <v>429</v>
      </c>
      <c r="G96" s="584" t="s">
        <v>429</v>
      </c>
      <c r="H96" s="584" t="s">
        <v>429</v>
      </c>
      <c r="I96" s="584">
        <v>1442</v>
      </c>
      <c r="J96" s="584">
        <v>1420</v>
      </c>
      <c r="K96" s="584">
        <v>1373</v>
      </c>
      <c r="L96" s="584">
        <v>1435</v>
      </c>
      <c r="M96" s="584">
        <v>1509</v>
      </c>
      <c r="N96" s="584">
        <v>1658</v>
      </c>
      <c r="O96" s="584">
        <v>1795</v>
      </c>
      <c r="P96" s="584">
        <v>1814</v>
      </c>
      <c r="Q96" s="584" t="s">
        <v>429</v>
      </c>
      <c r="R96" s="584" t="s">
        <v>429</v>
      </c>
      <c r="S96" s="609" t="s">
        <v>429</v>
      </c>
    </row>
    <row r="97" spans="1:22">
      <c r="A97" s="1098"/>
      <c r="B97" s="1096" t="s">
        <v>64</v>
      </c>
      <c r="C97" s="518" t="s">
        <v>55</v>
      </c>
      <c r="D97" s="584" t="s">
        <v>429</v>
      </c>
      <c r="E97" s="584" t="s">
        <v>429</v>
      </c>
      <c r="F97" s="584" t="s">
        <v>429</v>
      </c>
      <c r="G97" s="584" t="s">
        <v>429</v>
      </c>
      <c r="H97" s="584" t="s">
        <v>429</v>
      </c>
      <c r="I97" s="584">
        <v>2193</v>
      </c>
      <c r="J97" s="584">
        <v>2010</v>
      </c>
      <c r="K97" s="584">
        <v>2173</v>
      </c>
      <c r="L97" s="584">
        <v>2091</v>
      </c>
      <c r="M97" s="584">
        <v>2977</v>
      </c>
      <c r="N97" s="584">
        <v>3059</v>
      </c>
      <c r="O97" s="584">
        <v>3363</v>
      </c>
      <c r="P97" s="584">
        <v>3249</v>
      </c>
      <c r="Q97" s="584" t="s">
        <v>429</v>
      </c>
      <c r="R97" s="584" t="s">
        <v>429</v>
      </c>
      <c r="S97" s="609" t="s">
        <v>429</v>
      </c>
      <c r="V97" s="499"/>
    </row>
    <row r="98" spans="1:22" s="499" customFormat="1">
      <c r="A98" s="1098"/>
      <c r="B98" s="1096"/>
      <c r="C98" s="518" t="s">
        <v>56</v>
      </c>
      <c r="D98" s="584" t="s">
        <v>429</v>
      </c>
      <c r="E98" s="584" t="s">
        <v>429</v>
      </c>
      <c r="F98" s="584" t="s">
        <v>429</v>
      </c>
      <c r="G98" s="584" t="s">
        <v>429</v>
      </c>
      <c r="H98" s="584" t="s">
        <v>429</v>
      </c>
      <c r="I98" s="584">
        <v>4512</v>
      </c>
      <c r="J98" s="584">
        <v>3978</v>
      </c>
      <c r="K98" s="584">
        <v>4505</v>
      </c>
      <c r="L98" s="584">
        <v>4394</v>
      </c>
      <c r="M98" s="584">
        <v>5941</v>
      </c>
      <c r="N98" s="584">
        <v>6316</v>
      </c>
      <c r="O98" s="584">
        <v>6795</v>
      </c>
      <c r="P98" s="584">
        <v>7303</v>
      </c>
      <c r="Q98" s="584" t="s">
        <v>429</v>
      </c>
      <c r="R98" s="584" t="s">
        <v>429</v>
      </c>
      <c r="S98" s="609" t="s">
        <v>429</v>
      </c>
    </row>
    <row r="99" spans="1:22" s="499" customFormat="1">
      <c r="A99" s="1098"/>
      <c r="B99" s="1096"/>
      <c r="C99" s="518" t="s">
        <v>59</v>
      </c>
      <c r="D99" s="584" t="s">
        <v>429</v>
      </c>
      <c r="E99" s="584" t="s">
        <v>429</v>
      </c>
      <c r="F99" s="584" t="s">
        <v>429</v>
      </c>
      <c r="G99" s="584" t="s">
        <v>429</v>
      </c>
      <c r="H99" s="584" t="s">
        <v>429</v>
      </c>
      <c r="I99" s="584">
        <v>6705</v>
      </c>
      <c r="J99" s="584">
        <v>5988</v>
      </c>
      <c r="K99" s="584">
        <v>6678</v>
      </c>
      <c r="L99" s="584">
        <v>6485</v>
      </c>
      <c r="M99" s="584">
        <v>8918</v>
      </c>
      <c r="N99" s="584">
        <v>9375</v>
      </c>
      <c r="O99" s="584">
        <v>10158</v>
      </c>
      <c r="P99" s="584">
        <v>10552</v>
      </c>
      <c r="Q99" s="584" t="s">
        <v>429</v>
      </c>
      <c r="R99" s="584" t="s">
        <v>429</v>
      </c>
      <c r="S99" s="609" t="s">
        <v>429</v>
      </c>
    </row>
    <row r="100" spans="1:22">
      <c r="A100" s="1098"/>
      <c r="B100" s="1096" t="s">
        <v>63</v>
      </c>
      <c r="C100" s="518" t="s">
        <v>55</v>
      </c>
      <c r="D100" s="584" t="s">
        <v>429</v>
      </c>
      <c r="E100" s="584" t="s">
        <v>429</v>
      </c>
      <c r="F100" s="584" t="s">
        <v>429</v>
      </c>
      <c r="G100" s="584" t="s">
        <v>429</v>
      </c>
      <c r="H100" s="584" t="s">
        <v>429</v>
      </c>
      <c r="I100" s="584">
        <v>424</v>
      </c>
      <c r="J100" s="584">
        <v>537</v>
      </c>
      <c r="K100" s="584">
        <v>875</v>
      </c>
      <c r="L100" s="584">
        <v>1046</v>
      </c>
      <c r="M100" s="584">
        <v>1068</v>
      </c>
      <c r="N100" s="584">
        <v>1310</v>
      </c>
      <c r="O100" s="584">
        <v>1233</v>
      </c>
      <c r="P100" s="584">
        <v>1061</v>
      </c>
      <c r="Q100" s="584" t="s">
        <v>429</v>
      </c>
      <c r="R100" s="584" t="s">
        <v>429</v>
      </c>
      <c r="S100" s="609" t="s">
        <v>429</v>
      </c>
      <c r="V100" s="499"/>
    </row>
    <row r="101" spans="1:22" s="499" customFormat="1">
      <c r="A101" s="1098"/>
      <c r="B101" s="1096"/>
      <c r="C101" s="518" t="s">
        <v>56</v>
      </c>
      <c r="D101" s="584" t="s">
        <v>429</v>
      </c>
      <c r="E101" s="584" t="s">
        <v>429</v>
      </c>
      <c r="F101" s="584" t="s">
        <v>429</v>
      </c>
      <c r="G101" s="584" t="s">
        <v>429</v>
      </c>
      <c r="H101" s="584" t="s">
        <v>429</v>
      </c>
      <c r="I101" s="584">
        <v>1871</v>
      </c>
      <c r="J101" s="584">
        <v>2439</v>
      </c>
      <c r="K101" s="584">
        <v>3350</v>
      </c>
      <c r="L101" s="584">
        <v>4203</v>
      </c>
      <c r="M101" s="584">
        <v>4264</v>
      </c>
      <c r="N101" s="584">
        <v>4070</v>
      </c>
      <c r="O101" s="584">
        <v>4530</v>
      </c>
      <c r="P101" s="584">
        <v>4709</v>
      </c>
      <c r="Q101" s="584" t="s">
        <v>429</v>
      </c>
      <c r="R101" s="584" t="s">
        <v>429</v>
      </c>
      <c r="S101" s="609" t="s">
        <v>429</v>
      </c>
    </row>
    <row r="102" spans="1:22" s="499" customFormat="1">
      <c r="A102" s="1098"/>
      <c r="B102" s="1096"/>
      <c r="C102" s="518" t="s">
        <v>59</v>
      </c>
      <c r="D102" s="584" t="s">
        <v>429</v>
      </c>
      <c r="E102" s="584" t="s">
        <v>429</v>
      </c>
      <c r="F102" s="584" t="s">
        <v>429</v>
      </c>
      <c r="G102" s="584" t="s">
        <v>429</v>
      </c>
      <c r="H102" s="584" t="s">
        <v>429</v>
      </c>
      <c r="I102" s="584">
        <v>2295</v>
      </c>
      <c r="J102" s="584">
        <v>2976</v>
      </c>
      <c r="K102" s="584">
        <v>4225</v>
      </c>
      <c r="L102" s="584">
        <v>5249</v>
      </c>
      <c r="M102" s="584">
        <v>5332</v>
      </c>
      <c r="N102" s="584">
        <v>5380</v>
      </c>
      <c r="O102" s="584">
        <v>5763</v>
      </c>
      <c r="P102" s="584">
        <v>5770</v>
      </c>
      <c r="Q102" s="584" t="s">
        <v>429</v>
      </c>
      <c r="R102" s="584" t="s">
        <v>429</v>
      </c>
      <c r="S102" s="609" t="s">
        <v>429</v>
      </c>
    </row>
    <row r="103" spans="1:22">
      <c r="A103" s="1098"/>
      <c r="B103" s="1096" t="s">
        <v>255</v>
      </c>
      <c r="C103" s="518" t="s">
        <v>55</v>
      </c>
      <c r="D103" s="584" t="s">
        <v>429</v>
      </c>
      <c r="E103" s="584" t="s">
        <v>429</v>
      </c>
      <c r="F103" s="584" t="s">
        <v>429</v>
      </c>
      <c r="G103" s="584" t="s">
        <v>429</v>
      </c>
      <c r="H103" s="584" t="s">
        <v>429</v>
      </c>
      <c r="I103" s="584">
        <v>3909</v>
      </c>
      <c r="J103" s="584">
        <v>3292</v>
      </c>
      <c r="K103" s="584">
        <v>3795</v>
      </c>
      <c r="L103" s="584">
        <v>3539</v>
      </c>
      <c r="M103" s="584">
        <v>4365</v>
      </c>
      <c r="N103" s="584">
        <v>3551</v>
      </c>
      <c r="O103" s="584">
        <v>4965</v>
      </c>
      <c r="P103" s="584">
        <v>6038</v>
      </c>
      <c r="Q103" s="584" t="s">
        <v>429</v>
      </c>
      <c r="R103" s="584" t="s">
        <v>429</v>
      </c>
      <c r="S103" s="609" t="s">
        <v>429</v>
      </c>
      <c r="V103" s="499"/>
    </row>
    <row r="104" spans="1:22" s="499" customFormat="1">
      <c r="A104" s="1098"/>
      <c r="B104" s="1096"/>
      <c r="C104" s="518" t="s">
        <v>56</v>
      </c>
      <c r="D104" s="584" t="s">
        <v>429</v>
      </c>
      <c r="E104" s="584" t="s">
        <v>429</v>
      </c>
      <c r="F104" s="584" t="s">
        <v>429</v>
      </c>
      <c r="G104" s="584" t="s">
        <v>429</v>
      </c>
      <c r="H104" s="584" t="s">
        <v>429</v>
      </c>
      <c r="I104" s="584">
        <v>3035</v>
      </c>
      <c r="J104" s="584">
        <v>2250</v>
      </c>
      <c r="K104" s="584">
        <v>2491</v>
      </c>
      <c r="L104" s="584">
        <v>2526</v>
      </c>
      <c r="M104" s="584">
        <v>2762</v>
      </c>
      <c r="N104" s="584">
        <v>2481</v>
      </c>
      <c r="O104" s="584">
        <v>3333</v>
      </c>
      <c r="P104" s="584">
        <v>3949</v>
      </c>
      <c r="Q104" s="584" t="s">
        <v>429</v>
      </c>
      <c r="R104" s="584" t="s">
        <v>429</v>
      </c>
      <c r="S104" s="609" t="s">
        <v>429</v>
      </c>
    </row>
    <row r="105" spans="1:22" s="499" customFormat="1">
      <c r="A105" s="1098"/>
      <c r="B105" s="1096"/>
      <c r="C105" s="518" t="s">
        <v>59</v>
      </c>
      <c r="D105" s="584" t="s">
        <v>429</v>
      </c>
      <c r="E105" s="584" t="s">
        <v>429</v>
      </c>
      <c r="F105" s="584" t="s">
        <v>429</v>
      </c>
      <c r="G105" s="584" t="s">
        <v>429</v>
      </c>
      <c r="H105" s="584" t="s">
        <v>429</v>
      </c>
      <c r="I105" s="584">
        <v>6944</v>
      </c>
      <c r="J105" s="584">
        <v>5542</v>
      </c>
      <c r="K105" s="584">
        <v>6286</v>
      </c>
      <c r="L105" s="584">
        <v>6065</v>
      </c>
      <c r="M105" s="584">
        <v>7127</v>
      </c>
      <c r="N105" s="584">
        <v>6032</v>
      </c>
      <c r="O105" s="584">
        <v>8298</v>
      </c>
      <c r="P105" s="584">
        <v>9987</v>
      </c>
      <c r="Q105" s="584" t="s">
        <v>429</v>
      </c>
      <c r="R105" s="584" t="s">
        <v>429</v>
      </c>
      <c r="S105" s="609" t="s">
        <v>429</v>
      </c>
    </row>
    <row r="106" spans="1:22">
      <c r="A106" s="1098"/>
      <c r="B106" s="1096" t="s">
        <v>62</v>
      </c>
      <c r="C106" s="518" t="s">
        <v>55</v>
      </c>
      <c r="D106" s="584" t="s">
        <v>429</v>
      </c>
      <c r="E106" s="584" t="s">
        <v>429</v>
      </c>
      <c r="F106" s="584" t="s">
        <v>429</v>
      </c>
      <c r="G106" s="584" t="s">
        <v>429</v>
      </c>
      <c r="H106" s="584" t="s">
        <v>429</v>
      </c>
      <c r="I106" s="584">
        <v>11874</v>
      </c>
      <c r="J106" s="584">
        <v>14308</v>
      </c>
      <c r="K106" s="584">
        <v>17095</v>
      </c>
      <c r="L106" s="584">
        <v>18622</v>
      </c>
      <c r="M106" s="584">
        <v>19448</v>
      </c>
      <c r="N106" s="584">
        <v>22554</v>
      </c>
      <c r="O106" s="584">
        <v>24895</v>
      </c>
      <c r="P106" s="584">
        <v>26566</v>
      </c>
      <c r="Q106" s="584" t="s">
        <v>429</v>
      </c>
      <c r="R106" s="584" t="s">
        <v>429</v>
      </c>
      <c r="S106" s="609" t="s">
        <v>429</v>
      </c>
      <c r="V106" s="499"/>
    </row>
    <row r="107" spans="1:22" s="499" customFormat="1">
      <c r="A107" s="1098"/>
      <c r="B107" s="1096"/>
      <c r="C107" s="518" t="s">
        <v>56</v>
      </c>
      <c r="D107" s="584" t="s">
        <v>429</v>
      </c>
      <c r="E107" s="584" t="s">
        <v>429</v>
      </c>
      <c r="F107" s="584" t="s">
        <v>429</v>
      </c>
      <c r="G107" s="584" t="s">
        <v>429</v>
      </c>
      <c r="H107" s="584" t="s">
        <v>429</v>
      </c>
      <c r="I107" s="584">
        <v>11324</v>
      </c>
      <c r="J107" s="584">
        <v>14417</v>
      </c>
      <c r="K107" s="584">
        <v>16824</v>
      </c>
      <c r="L107" s="584">
        <v>17533</v>
      </c>
      <c r="M107" s="584">
        <v>18507</v>
      </c>
      <c r="N107" s="584">
        <v>21472</v>
      </c>
      <c r="O107" s="584">
        <v>24291</v>
      </c>
      <c r="P107" s="584">
        <v>25757</v>
      </c>
      <c r="Q107" s="584" t="s">
        <v>429</v>
      </c>
      <c r="R107" s="584" t="s">
        <v>429</v>
      </c>
      <c r="S107" s="609" t="s">
        <v>429</v>
      </c>
    </row>
    <row r="108" spans="1:22" s="499" customFormat="1">
      <c r="A108" s="1098"/>
      <c r="B108" s="1096"/>
      <c r="C108" s="518" t="s">
        <v>59</v>
      </c>
      <c r="D108" s="584" t="s">
        <v>429</v>
      </c>
      <c r="E108" s="584" t="s">
        <v>429</v>
      </c>
      <c r="F108" s="584" t="s">
        <v>429</v>
      </c>
      <c r="G108" s="584" t="s">
        <v>429</v>
      </c>
      <c r="H108" s="584" t="s">
        <v>429</v>
      </c>
      <c r="I108" s="584">
        <v>23198</v>
      </c>
      <c r="J108" s="584">
        <v>28725</v>
      </c>
      <c r="K108" s="584">
        <v>33919</v>
      </c>
      <c r="L108" s="584">
        <v>36155</v>
      </c>
      <c r="M108" s="584">
        <v>37955</v>
      </c>
      <c r="N108" s="584">
        <v>44026</v>
      </c>
      <c r="O108" s="584">
        <v>49186</v>
      </c>
      <c r="P108" s="584">
        <v>52323</v>
      </c>
      <c r="Q108" s="584" t="s">
        <v>429</v>
      </c>
      <c r="R108" s="584" t="s">
        <v>429</v>
      </c>
      <c r="S108" s="609" t="s">
        <v>429</v>
      </c>
    </row>
    <row r="109" spans="1:22">
      <c r="A109" s="1098"/>
      <c r="B109" s="1096" t="s">
        <v>61</v>
      </c>
      <c r="C109" s="518" t="s">
        <v>55</v>
      </c>
      <c r="D109" s="584" t="s">
        <v>429</v>
      </c>
      <c r="E109" s="584" t="s">
        <v>429</v>
      </c>
      <c r="F109" s="584" t="s">
        <v>429</v>
      </c>
      <c r="G109" s="584" t="s">
        <v>429</v>
      </c>
      <c r="H109" s="584" t="s">
        <v>429</v>
      </c>
      <c r="I109" s="584" t="s">
        <v>429</v>
      </c>
      <c r="J109" s="584" t="s">
        <v>429</v>
      </c>
      <c r="K109" s="584" t="s">
        <v>429</v>
      </c>
      <c r="L109" s="584" t="s">
        <v>429</v>
      </c>
      <c r="M109" s="584" t="s">
        <v>429</v>
      </c>
      <c r="N109" s="584" t="s">
        <v>429</v>
      </c>
      <c r="O109" s="584" t="s">
        <v>429</v>
      </c>
      <c r="P109" s="584" t="s">
        <v>429</v>
      </c>
      <c r="Q109" s="584" t="s">
        <v>429</v>
      </c>
      <c r="R109" s="584" t="s">
        <v>429</v>
      </c>
      <c r="S109" s="609" t="s">
        <v>429</v>
      </c>
      <c r="V109" s="499"/>
    </row>
    <row r="110" spans="1:22" s="499" customFormat="1">
      <c r="A110" s="1098"/>
      <c r="B110" s="1096"/>
      <c r="C110" s="518" t="s">
        <v>56</v>
      </c>
      <c r="D110" s="584" t="s">
        <v>429</v>
      </c>
      <c r="E110" s="584" t="s">
        <v>429</v>
      </c>
      <c r="F110" s="584" t="s">
        <v>429</v>
      </c>
      <c r="G110" s="584" t="s">
        <v>429</v>
      </c>
      <c r="H110" s="584" t="s">
        <v>429</v>
      </c>
      <c r="I110" s="584" t="s">
        <v>429</v>
      </c>
      <c r="J110" s="584" t="s">
        <v>429</v>
      </c>
      <c r="K110" s="584" t="s">
        <v>429</v>
      </c>
      <c r="L110" s="584" t="s">
        <v>429</v>
      </c>
      <c r="M110" s="584" t="s">
        <v>429</v>
      </c>
      <c r="N110" s="584" t="s">
        <v>429</v>
      </c>
      <c r="O110" s="584" t="s">
        <v>429</v>
      </c>
      <c r="P110" s="584" t="s">
        <v>429</v>
      </c>
      <c r="Q110" s="584" t="s">
        <v>429</v>
      </c>
      <c r="R110" s="584" t="s">
        <v>429</v>
      </c>
      <c r="S110" s="609" t="s">
        <v>429</v>
      </c>
    </row>
    <row r="111" spans="1:22" s="499" customFormat="1">
      <c r="A111" s="1098"/>
      <c r="B111" s="1096"/>
      <c r="C111" s="518" t="s">
        <v>59</v>
      </c>
      <c r="D111" s="584" t="s">
        <v>429</v>
      </c>
      <c r="E111" s="584" t="s">
        <v>429</v>
      </c>
      <c r="F111" s="584" t="s">
        <v>429</v>
      </c>
      <c r="G111" s="584" t="s">
        <v>429</v>
      </c>
      <c r="H111" s="584" t="s">
        <v>429</v>
      </c>
      <c r="I111" s="584" t="s">
        <v>429</v>
      </c>
      <c r="J111" s="584" t="s">
        <v>429</v>
      </c>
      <c r="K111" s="584" t="s">
        <v>429</v>
      </c>
      <c r="L111" s="584" t="s">
        <v>429</v>
      </c>
      <c r="M111" s="584" t="s">
        <v>429</v>
      </c>
      <c r="N111" s="584" t="s">
        <v>429</v>
      </c>
      <c r="O111" s="584" t="s">
        <v>429</v>
      </c>
      <c r="P111" s="584" t="s">
        <v>429</v>
      </c>
      <c r="Q111" s="584" t="s">
        <v>429</v>
      </c>
      <c r="R111" s="584" t="s">
        <v>429</v>
      </c>
      <c r="S111" s="609" t="s">
        <v>429</v>
      </c>
    </row>
    <row r="112" spans="1:22">
      <c r="A112" s="1098"/>
      <c r="B112" s="1096" t="s">
        <v>60</v>
      </c>
      <c r="C112" s="518" t="s">
        <v>55</v>
      </c>
      <c r="D112" s="584" t="s">
        <v>429</v>
      </c>
      <c r="E112" s="584" t="s">
        <v>429</v>
      </c>
      <c r="F112" s="584" t="s">
        <v>429</v>
      </c>
      <c r="G112" s="584" t="s">
        <v>429</v>
      </c>
      <c r="H112" s="584" t="s">
        <v>429</v>
      </c>
      <c r="I112" s="584">
        <v>1534</v>
      </c>
      <c r="J112" s="584">
        <v>1792</v>
      </c>
      <c r="K112" s="584">
        <v>2058</v>
      </c>
      <c r="L112" s="584">
        <v>2473</v>
      </c>
      <c r="M112" s="584">
        <v>3027</v>
      </c>
      <c r="N112" s="584">
        <v>3537</v>
      </c>
      <c r="O112" s="584">
        <v>4904</v>
      </c>
      <c r="P112" s="584">
        <v>4526</v>
      </c>
      <c r="Q112" s="584" t="s">
        <v>429</v>
      </c>
      <c r="R112" s="584" t="s">
        <v>429</v>
      </c>
      <c r="S112" s="609" t="s">
        <v>429</v>
      </c>
      <c r="V112" s="499"/>
    </row>
    <row r="113" spans="1:22" s="499" customFormat="1">
      <c r="A113" s="1098"/>
      <c r="B113" s="1096"/>
      <c r="C113" s="518" t="s">
        <v>56</v>
      </c>
      <c r="D113" s="584" t="s">
        <v>429</v>
      </c>
      <c r="E113" s="584" t="s">
        <v>429</v>
      </c>
      <c r="F113" s="584" t="s">
        <v>429</v>
      </c>
      <c r="G113" s="584" t="s">
        <v>429</v>
      </c>
      <c r="H113" s="584" t="s">
        <v>429</v>
      </c>
      <c r="I113" s="584">
        <v>1494</v>
      </c>
      <c r="J113" s="584">
        <v>1717</v>
      </c>
      <c r="K113" s="584">
        <v>2002</v>
      </c>
      <c r="L113" s="584">
        <v>2401</v>
      </c>
      <c r="M113" s="584">
        <v>2496</v>
      </c>
      <c r="N113" s="584">
        <v>2450</v>
      </c>
      <c r="O113" s="584">
        <v>3026</v>
      </c>
      <c r="P113" s="584">
        <v>2926</v>
      </c>
      <c r="Q113" s="584" t="s">
        <v>429</v>
      </c>
      <c r="R113" s="584" t="s">
        <v>429</v>
      </c>
      <c r="S113" s="609" t="s">
        <v>429</v>
      </c>
    </row>
    <row r="114" spans="1:22" s="499" customFormat="1">
      <c r="A114" s="1098"/>
      <c r="B114" s="1096"/>
      <c r="C114" s="518" t="s">
        <v>59</v>
      </c>
      <c r="D114" s="584" t="s">
        <v>429</v>
      </c>
      <c r="E114" s="584" t="s">
        <v>429</v>
      </c>
      <c r="F114" s="584" t="s">
        <v>429</v>
      </c>
      <c r="G114" s="584" t="s">
        <v>429</v>
      </c>
      <c r="H114" s="584" t="s">
        <v>429</v>
      </c>
      <c r="I114" s="584">
        <v>3028</v>
      </c>
      <c r="J114" s="584">
        <v>3509</v>
      </c>
      <c r="K114" s="584">
        <v>4060</v>
      </c>
      <c r="L114" s="584">
        <v>4874</v>
      </c>
      <c r="M114" s="584">
        <v>5523</v>
      </c>
      <c r="N114" s="584">
        <v>5987</v>
      </c>
      <c r="O114" s="584">
        <v>7930</v>
      </c>
      <c r="P114" s="584">
        <v>7452</v>
      </c>
      <c r="Q114" s="584" t="s">
        <v>429</v>
      </c>
      <c r="R114" s="584" t="s">
        <v>429</v>
      </c>
      <c r="S114" s="609" t="s">
        <v>429</v>
      </c>
    </row>
    <row r="115" spans="1:22" s="292" customFormat="1">
      <c r="A115" s="1098"/>
      <c r="B115" s="1096" t="s">
        <v>59</v>
      </c>
      <c r="C115" s="518" t="s">
        <v>55</v>
      </c>
      <c r="D115" s="605" t="s">
        <v>429</v>
      </c>
      <c r="E115" s="605" t="s">
        <v>429</v>
      </c>
      <c r="F115" s="605" t="s">
        <v>429</v>
      </c>
      <c r="G115" s="605" t="s">
        <v>429</v>
      </c>
      <c r="H115" s="605" t="s">
        <v>429</v>
      </c>
      <c r="I115" s="605">
        <f>I91+I94+I97+I100+I103+I106+I112</f>
        <v>21013</v>
      </c>
      <c r="J115" s="605">
        <f t="shared" ref="J115:P115" si="3">J91+J94+J97+J100+J103+J106+J112</f>
        <v>23011</v>
      </c>
      <c r="K115" s="605">
        <f t="shared" si="3"/>
        <v>27173</v>
      </c>
      <c r="L115" s="605">
        <f t="shared" si="3"/>
        <v>28985</v>
      </c>
      <c r="M115" s="605">
        <f t="shared" si="3"/>
        <v>32218</v>
      </c>
      <c r="N115" s="605">
        <f t="shared" si="3"/>
        <v>35366</v>
      </c>
      <c r="O115" s="605">
        <f t="shared" si="3"/>
        <v>40884</v>
      </c>
      <c r="P115" s="605">
        <f t="shared" si="3"/>
        <v>43272</v>
      </c>
      <c r="Q115" s="605" t="s">
        <v>429</v>
      </c>
      <c r="R115" s="605" t="s">
        <v>429</v>
      </c>
      <c r="S115" s="656" t="s">
        <v>429</v>
      </c>
    </row>
    <row r="116" spans="1:22" s="292" customFormat="1">
      <c r="A116" s="1098"/>
      <c r="B116" s="1096"/>
      <c r="C116" s="518" t="s">
        <v>56</v>
      </c>
      <c r="D116" s="605" t="s">
        <v>429</v>
      </c>
      <c r="E116" s="605" t="s">
        <v>429</v>
      </c>
      <c r="F116" s="605" t="s">
        <v>429</v>
      </c>
      <c r="G116" s="605" t="s">
        <v>429</v>
      </c>
      <c r="H116" s="605" t="s">
        <v>429</v>
      </c>
      <c r="I116" s="605">
        <f>I92+I95+I98+I101+I104+I107+I113</f>
        <v>23739</v>
      </c>
      <c r="J116" s="605">
        <f t="shared" ref="J116:P116" si="4">J92+J95+J98+J101+J104+J107+J113</f>
        <v>26496</v>
      </c>
      <c r="K116" s="605">
        <f t="shared" si="4"/>
        <v>30730</v>
      </c>
      <c r="L116" s="605">
        <f t="shared" si="4"/>
        <v>32617</v>
      </c>
      <c r="M116" s="605">
        <f t="shared" si="4"/>
        <v>35737</v>
      </c>
      <c r="N116" s="605">
        <f t="shared" si="4"/>
        <v>38798</v>
      </c>
      <c r="O116" s="605">
        <f t="shared" si="4"/>
        <v>44142</v>
      </c>
      <c r="P116" s="605">
        <f t="shared" si="4"/>
        <v>46963</v>
      </c>
      <c r="Q116" s="605" t="s">
        <v>429</v>
      </c>
      <c r="R116" s="605" t="s">
        <v>429</v>
      </c>
      <c r="S116" s="656" t="s">
        <v>429</v>
      </c>
    </row>
    <row r="117" spans="1:22" s="292" customFormat="1">
      <c r="A117" s="1098"/>
      <c r="B117" s="1096"/>
      <c r="C117" s="518" t="s">
        <v>59</v>
      </c>
      <c r="D117" s="605" t="s">
        <v>429</v>
      </c>
      <c r="E117" s="605" t="s">
        <v>429</v>
      </c>
      <c r="F117" s="605" t="s">
        <v>429</v>
      </c>
      <c r="G117" s="605" t="s">
        <v>429</v>
      </c>
      <c r="H117" s="605" t="s">
        <v>429</v>
      </c>
      <c r="I117" s="605">
        <f t="shared" ref="I117:P117" si="5">I115+I116</f>
        <v>44752</v>
      </c>
      <c r="J117" s="605">
        <f t="shared" si="5"/>
        <v>49507</v>
      </c>
      <c r="K117" s="605">
        <f t="shared" si="5"/>
        <v>57903</v>
      </c>
      <c r="L117" s="605">
        <f t="shared" si="5"/>
        <v>61602</v>
      </c>
      <c r="M117" s="605">
        <f t="shared" si="5"/>
        <v>67955</v>
      </c>
      <c r="N117" s="605">
        <f t="shared" si="5"/>
        <v>74164</v>
      </c>
      <c r="O117" s="605">
        <f t="shared" si="5"/>
        <v>85026</v>
      </c>
      <c r="P117" s="605">
        <f t="shared" si="5"/>
        <v>90235</v>
      </c>
      <c r="Q117" s="605" t="s">
        <v>429</v>
      </c>
      <c r="R117" s="605" t="s">
        <v>429</v>
      </c>
      <c r="S117" s="656" t="s">
        <v>429</v>
      </c>
    </row>
    <row r="118" spans="1:22">
      <c r="A118" s="1098" t="s">
        <v>11</v>
      </c>
      <c r="B118" s="1096" t="s">
        <v>66</v>
      </c>
      <c r="C118" s="518" t="s">
        <v>55</v>
      </c>
      <c r="D118" s="584" t="s">
        <v>429</v>
      </c>
      <c r="E118" s="584" t="s">
        <v>429</v>
      </c>
      <c r="F118" s="584" t="s">
        <v>429</v>
      </c>
      <c r="G118" s="584" t="s">
        <v>429</v>
      </c>
      <c r="H118" s="584" t="s">
        <v>429</v>
      </c>
      <c r="I118" s="584">
        <v>418</v>
      </c>
      <c r="J118" s="584">
        <v>498</v>
      </c>
      <c r="K118" s="584">
        <v>562</v>
      </c>
      <c r="L118" s="584">
        <v>574</v>
      </c>
      <c r="M118" s="584">
        <v>704</v>
      </c>
      <c r="N118" s="584">
        <v>675</v>
      </c>
      <c r="O118" s="584">
        <v>836</v>
      </c>
      <c r="P118" s="584">
        <v>1067</v>
      </c>
      <c r="Q118" s="584" t="s">
        <v>429</v>
      </c>
      <c r="R118" s="584" t="s">
        <v>429</v>
      </c>
      <c r="S118" s="584" t="s">
        <v>429</v>
      </c>
      <c r="V118" s="499"/>
    </row>
    <row r="119" spans="1:22" s="499" customFormat="1">
      <c r="A119" s="1098"/>
      <c r="B119" s="1096"/>
      <c r="C119" s="518" t="s">
        <v>56</v>
      </c>
      <c r="D119" s="584" t="s">
        <v>429</v>
      </c>
      <c r="E119" s="584" t="s">
        <v>429</v>
      </c>
      <c r="F119" s="584" t="s">
        <v>429</v>
      </c>
      <c r="G119" s="584" t="s">
        <v>429</v>
      </c>
      <c r="H119" s="584" t="s">
        <v>429</v>
      </c>
      <c r="I119" s="584">
        <v>722</v>
      </c>
      <c r="J119" s="584">
        <v>849</v>
      </c>
      <c r="K119" s="584">
        <v>800</v>
      </c>
      <c r="L119" s="584">
        <v>765</v>
      </c>
      <c r="M119" s="584">
        <v>887</v>
      </c>
      <c r="N119" s="584">
        <v>1031</v>
      </c>
      <c r="O119" s="584">
        <v>1060</v>
      </c>
      <c r="P119" s="584">
        <v>1270</v>
      </c>
      <c r="Q119" s="584" t="s">
        <v>429</v>
      </c>
      <c r="R119" s="584" t="s">
        <v>429</v>
      </c>
      <c r="S119" s="584" t="s">
        <v>429</v>
      </c>
    </row>
    <row r="120" spans="1:22" s="499" customFormat="1">
      <c r="A120" s="1098"/>
      <c r="B120" s="1096"/>
      <c r="C120" s="518" t="s">
        <v>59</v>
      </c>
      <c r="D120" s="584" t="s">
        <v>429</v>
      </c>
      <c r="E120" s="584" t="s">
        <v>429</v>
      </c>
      <c r="F120" s="584" t="s">
        <v>429</v>
      </c>
      <c r="G120" s="584" t="s">
        <v>429</v>
      </c>
      <c r="H120" s="584" t="s">
        <v>429</v>
      </c>
      <c r="I120" s="584">
        <v>1140</v>
      </c>
      <c r="J120" s="584">
        <v>1347</v>
      </c>
      <c r="K120" s="584">
        <v>1362</v>
      </c>
      <c r="L120" s="584">
        <v>1339</v>
      </c>
      <c r="M120" s="584">
        <v>1591</v>
      </c>
      <c r="N120" s="584">
        <v>1706</v>
      </c>
      <c r="O120" s="584">
        <v>1896</v>
      </c>
      <c r="P120" s="584">
        <v>2337</v>
      </c>
      <c r="Q120" s="584" t="s">
        <v>429</v>
      </c>
      <c r="R120" s="584" t="s">
        <v>429</v>
      </c>
      <c r="S120" s="584" t="s">
        <v>429</v>
      </c>
    </row>
    <row r="121" spans="1:22">
      <c r="A121" s="1098"/>
      <c r="B121" s="1096" t="s">
        <v>65</v>
      </c>
      <c r="C121" s="518" t="s">
        <v>55</v>
      </c>
      <c r="D121" s="584" t="s">
        <v>429</v>
      </c>
      <c r="E121" s="584" t="s">
        <v>429</v>
      </c>
      <c r="F121" s="584" t="s">
        <v>429</v>
      </c>
      <c r="G121" s="584" t="s">
        <v>429</v>
      </c>
      <c r="H121" s="584" t="s">
        <v>429</v>
      </c>
      <c r="I121" s="584">
        <v>661</v>
      </c>
      <c r="J121" s="584">
        <v>574</v>
      </c>
      <c r="K121" s="584">
        <v>615</v>
      </c>
      <c r="L121" s="584">
        <v>640</v>
      </c>
      <c r="M121" s="584">
        <v>629</v>
      </c>
      <c r="N121" s="584">
        <v>680</v>
      </c>
      <c r="O121" s="584">
        <v>688</v>
      </c>
      <c r="P121" s="584">
        <v>765</v>
      </c>
      <c r="Q121" s="584" t="s">
        <v>429</v>
      </c>
      <c r="R121" s="584" t="s">
        <v>429</v>
      </c>
      <c r="S121" s="584" t="s">
        <v>429</v>
      </c>
      <c r="V121" s="499"/>
    </row>
    <row r="122" spans="1:22" s="499" customFormat="1">
      <c r="A122" s="1098"/>
      <c r="B122" s="1096"/>
      <c r="C122" s="518" t="s">
        <v>56</v>
      </c>
      <c r="D122" s="584" t="s">
        <v>429</v>
      </c>
      <c r="E122" s="584" t="s">
        <v>429</v>
      </c>
      <c r="F122" s="584" t="s">
        <v>429</v>
      </c>
      <c r="G122" s="584" t="s">
        <v>429</v>
      </c>
      <c r="H122" s="584" t="s">
        <v>429</v>
      </c>
      <c r="I122" s="584">
        <v>781</v>
      </c>
      <c r="J122" s="584">
        <v>846</v>
      </c>
      <c r="K122" s="584">
        <v>758</v>
      </c>
      <c r="L122" s="584">
        <v>795</v>
      </c>
      <c r="M122" s="584">
        <v>880</v>
      </c>
      <c r="N122" s="584">
        <v>978</v>
      </c>
      <c r="O122" s="584">
        <v>1107</v>
      </c>
      <c r="P122" s="584">
        <v>1049</v>
      </c>
      <c r="Q122" s="584" t="s">
        <v>429</v>
      </c>
      <c r="R122" s="584" t="s">
        <v>429</v>
      </c>
      <c r="S122" s="584" t="s">
        <v>429</v>
      </c>
    </row>
    <row r="123" spans="1:22" s="499" customFormat="1">
      <c r="A123" s="1098"/>
      <c r="B123" s="1096"/>
      <c r="C123" s="518" t="s">
        <v>59</v>
      </c>
      <c r="D123" s="584" t="s">
        <v>429</v>
      </c>
      <c r="E123" s="584" t="s">
        <v>429</v>
      </c>
      <c r="F123" s="584" t="s">
        <v>429</v>
      </c>
      <c r="G123" s="584" t="s">
        <v>429</v>
      </c>
      <c r="H123" s="584" t="s">
        <v>429</v>
      </c>
      <c r="I123" s="584">
        <v>1442</v>
      </c>
      <c r="J123" s="584">
        <v>1420</v>
      </c>
      <c r="K123" s="584">
        <v>1373</v>
      </c>
      <c r="L123" s="584">
        <v>1435</v>
      </c>
      <c r="M123" s="584">
        <v>1509</v>
      </c>
      <c r="N123" s="584">
        <v>1658</v>
      </c>
      <c r="O123" s="584">
        <v>1795</v>
      </c>
      <c r="P123" s="584">
        <v>1814</v>
      </c>
      <c r="Q123" s="584" t="s">
        <v>429</v>
      </c>
      <c r="R123" s="584" t="s">
        <v>429</v>
      </c>
      <c r="S123" s="584" t="s">
        <v>429</v>
      </c>
    </row>
    <row r="124" spans="1:22">
      <c r="A124" s="1098"/>
      <c r="B124" s="1096" t="s">
        <v>64</v>
      </c>
      <c r="C124" s="518" t="s">
        <v>55</v>
      </c>
      <c r="D124" s="584" t="s">
        <v>429</v>
      </c>
      <c r="E124" s="584" t="s">
        <v>429</v>
      </c>
      <c r="F124" s="584" t="s">
        <v>429</v>
      </c>
      <c r="G124" s="584" t="s">
        <v>429</v>
      </c>
      <c r="H124" s="584" t="s">
        <v>429</v>
      </c>
      <c r="I124" s="584">
        <v>2193</v>
      </c>
      <c r="J124" s="584">
        <v>2010</v>
      </c>
      <c r="K124" s="584">
        <v>2173</v>
      </c>
      <c r="L124" s="584">
        <v>2091</v>
      </c>
      <c r="M124" s="584">
        <v>2977</v>
      </c>
      <c r="N124" s="584">
        <v>3059</v>
      </c>
      <c r="O124" s="584">
        <v>3363</v>
      </c>
      <c r="P124" s="584">
        <v>3249</v>
      </c>
      <c r="Q124" s="584" t="s">
        <v>429</v>
      </c>
      <c r="R124" s="584" t="s">
        <v>429</v>
      </c>
      <c r="S124" s="584" t="s">
        <v>429</v>
      </c>
      <c r="V124" s="499"/>
    </row>
    <row r="125" spans="1:22" s="499" customFormat="1">
      <c r="A125" s="1098"/>
      <c r="B125" s="1096"/>
      <c r="C125" s="518" t="s">
        <v>56</v>
      </c>
      <c r="D125" s="584" t="s">
        <v>429</v>
      </c>
      <c r="E125" s="584" t="s">
        <v>429</v>
      </c>
      <c r="F125" s="584" t="s">
        <v>429</v>
      </c>
      <c r="G125" s="584" t="s">
        <v>429</v>
      </c>
      <c r="H125" s="584" t="s">
        <v>429</v>
      </c>
      <c r="I125" s="584">
        <v>4512</v>
      </c>
      <c r="J125" s="584">
        <v>3978</v>
      </c>
      <c r="K125" s="584">
        <v>4505</v>
      </c>
      <c r="L125" s="584">
        <v>4394</v>
      </c>
      <c r="M125" s="584">
        <v>5941</v>
      </c>
      <c r="N125" s="584">
        <v>6316</v>
      </c>
      <c r="O125" s="584">
        <v>6795</v>
      </c>
      <c r="P125" s="584">
        <v>7303</v>
      </c>
      <c r="Q125" s="584" t="s">
        <v>429</v>
      </c>
      <c r="R125" s="584" t="s">
        <v>429</v>
      </c>
      <c r="S125" s="584" t="s">
        <v>429</v>
      </c>
    </row>
    <row r="126" spans="1:22" s="499" customFormat="1">
      <c r="A126" s="1098"/>
      <c r="B126" s="1096"/>
      <c r="C126" s="518" t="s">
        <v>59</v>
      </c>
      <c r="D126" s="584" t="s">
        <v>429</v>
      </c>
      <c r="E126" s="584" t="s">
        <v>429</v>
      </c>
      <c r="F126" s="584" t="s">
        <v>429</v>
      </c>
      <c r="G126" s="584" t="s">
        <v>429</v>
      </c>
      <c r="H126" s="584" t="s">
        <v>429</v>
      </c>
      <c r="I126" s="584">
        <v>6705</v>
      </c>
      <c r="J126" s="584">
        <v>5988</v>
      </c>
      <c r="K126" s="584">
        <v>6678</v>
      </c>
      <c r="L126" s="584">
        <v>6485</v>
      </c>
      <c r="M126" s="584">
        <v>8918</v>
      </c>
      <c r="N126" s="584">
        <v>9375</v>
      </c>
      <c r="O126" s="584">
        <v>10158</v>
      </c>
      <c r="P126" s="584">
        <v>10552</v>
      </c>
      <c r="Q126" s="584" t="s">
        <v>429</v>
      </c>
      <c r="R126" s="584" t="s">
        <v>429</v>
      </c>
      <c r="S126" s="584" t="s">
        <v>429</v>
      </c>
    </row>
    <row r="127" spans="1:22">
      <c r="A127" s="1098"/>
      <c r="B127" s="1096" t="s">
        <v>63</v>
      </c>
      <c r="C127" s="518" t="s">
        <v>55</v>
      </c>
      <c r="D127" s="584" t="s">
        <v>429</v>
      </c>
      <c r="E127" s="584" t="s">
        <v>429</v>
      </c>
      <c r="F127" s="584" t="s">
        <v>429</v>
      </c>
      <c r="G127" s="584" t="s">
        <v>429</v>
      </c>
      <c r="H127" s="584" t="s">
        <v>429</v>
      </c>
      <c r="I127" s="584">
        <v>424</v>
      </c>
      <c r="J127" s="584">
        <v>537</v>
      </c>
      <c r="K127" s="584">
        <v>875</v>
      </c>
      <c r="L127" s="584">
        <v>1046</v>
      </c>
      <c r="M127" s="584">
        <v>1068</v>
      </c>
      <c r="N127" s="584">
        <v>1310</v>
      </c>
      <c r="O127" s="584">
        <v>1233</v>
      </c>
      <c r="P127" s="584">
        <v>1061</v>
      </c>
      <c r="Q127" s="584" t="s">
        <v>429</v>
      </c>
      <c r="R127" s="584" t="s">
        <v>429</v>
      </c>
      <c r="S127" s="584" t="s">
        <v>429</v>
      </c>
      <c r="V127" s="499"/>
    </row>
    <row r="128" spans="1:22" s="499" customFormat="1">
      <c r="A128" s="1098"/>
      <c r="B128" s="1096"/>
      <c r="C128" s="518" t="s">
        <v>56</v>
      </c>
      <c r="D128" s="584" t="s">
        <v>429</v>
      </c>
      <c r="E128" s="584" t="s">
        <v>429</v>
      </c>
      <c r="F128" s="584" t="s">
        <v>429</v>
      </c>
      <c r="G128" s="584" t="s">
        <v>429</v>
      </c>
      <c r="H128" s="584" t="s">
        <v>429</v>
      </c>
      <c r="I128" s="584">
        <v>1871</v>
      </c>
      <c r="J128" s="584">
        <v>2439</v>
      </c>
      <c r="K128" s="584">
        <v>3350</v>
      </c>
      <c r="L128" s="584">
        <v>4203</v>
      </c>
      <c r="M128" s="584">
        <v>4264</v>
      </c>
      <c r="N128" s="584">
        <v>4070</v>
      </c>
      <c r="O128" s="584">
        <v>4530</v>
      </c>
      <c r="P128" s="584">
        <v>4709</v>
      </c>
      <c r="Q128" s="584" t="s">
        <v>429</v>
      </c>
      <c r="R128" s="584" t="s">
        <v>429</v>
      </c>
      <c r="S128" s="584" t="s">
        <v>429</v>
      </c>
    </row>
    <row r="129" spans="1:28" s="499" customFormat="1">
      <c r="A129" s="1098"/>
      <c r="B129" s="1096"/>
      <c r="C129" s="518" t="s">
        <v>59</v>
      </c>
      <c r="D129" s="584" t="s">
        <v>429</v>
      </c>
      <c r="E129" s="584" t="s">
        <v>429</v>
      </c>
      <c r="F129" s="584" t="s">
        <v>429</v>
      </c>
      <c r="G129" s="584" t="s">
        <v>429</v>
      </c>
      <c r="H129" s="584" t="s">
        <v>429</v>
      </c>
      <c r="I129" s="584">
        <v>2295</v>
      </c>
      <c r="J129" s="584">
        <v>2976</v>
      </c>
      <c r="K129" s="584">
        <v>4225</v>
      </c>
      <c r="L129" s="584">
        <v>5249</v>
      </c>
      <c r="M129" s="584">
        <v>5332</v>
      </c>
      <c r="N129" s="584">
        <v>5380</v>
      </c>
      <c r="O129" s="584">
        <v>5763</v>
      </c>
      <c r="P129" s="584">
        <v>5770</v>
      </c>
      <c r="Q129" s="584" t="s">
        <v>429</v>
      </c>
      <c r="R129" s="584" t="s">
        <v>429</v>
      </c>
      <c r="S129" s="584" t="s">
        <v>429</v>
      </c>
    </row>
    <row r="130" spans="1:28">
      <c r="A130" s="1098"/>
      <c r="B130" s="1096" t="s">
        <v>255</v>
      </c>
      <c r="C130" s="518" t="s">
        <v>55</v>
      </c>
      <c r="D130" s="584" t="s">
        <v>429</v>
      </c>
      <c r="E130" s="584" t="s">
        <v>429</v>
      </c>
      <c r="F130" s="584" t="s">
        <v>429</v>
      </c>
      <c r="G130" s="584" t="s">
        <v>429</v>
      </c>
      <c r="H130" s="584" t="s">
        <v>429</v>
      </c>
      <c r="I130" s="584">
        <v>3909</v>
      </c>
      <c r="J130" s="584">
        <v>3292</v>
      </c>
      <c r="K130" s="584">
        <v>3795</v>
      </c>
      <c r="L130" s="584">
        <v>3539</v>
      </c>
      <c r="M130" s="584">
        <v>4365</v>
      </c>
      <c r="N130" s="584">
        <v>3551</v>
      </c>
      <c r="O130" s="584">
        <v>4965</v>
      </c>
      <c r="P130" s="584">
        <v>6038</v>
      </c>
      <c r="Q130" s="584" t="s">
        <v>429</v>
      </c>
      <c r="R130" s="584" t="s">
        <v>429</v>
      </c>
      <c r="S130" s="584" t="s">
        <v>429</v>
      </c>
      <c r="V130" s="499"/>
    </row>
    <row r="131" spans="1:28" s="499" customFormat="1">
      <c r="A131" s="1098"/>
      <c r="B131" s="1096"/>
      <c r="C131" s="518" t="s">
        <v>56</v>
      </c>
      <c r="D131" s="584" t="s">
        <v>429</v>
      </c>
      <c r="E131" s="584" t="s">
        <v>429</v>
      </c>
      <c r="F131" s="584" t="s">
        <v>429</v>
      </c>
      <c r="G131" s="584" t="s">
        <v>429</v>
      </c>
      <c r="H131" s="584" t="s">
        <v>429</v>
      </c>
      <c r="I131" s="584">
        <v>3035</v>
      </c>
      <c r="J131" s="584">
        <v>2250</v>
      </c>
      <c r="K131" s="584">
        <v>2491</v>
      </c>
      <c r="L131" s="584">
        <v>2526</v>
      </c>
      <c r="M131" s="584">
        <v>2762</v>
      </c>
      <c r="N131" s="584">
        <v>2481</v>
      </c>
      <c r="O131" s="584">
        <v>3333</v>
      </c>
      <c r="P131" s="584">
        <v>3949</v>
      </c>
      <c r="Q131" s="584" t="s">
        <v>429</v>
      </c>
      <c r="R131" s="584" t="s">
        <v>429</v>
      </c>
      <c r="S131" s="584" t="s">
        <v>429</v>
      </c>
    </row>
    <row r="132" spans="1:28" s="499" customFormat="1">
      <c r="A132" s="1098"/>
      <c r="B132" s="1096"/>
      <c r="C132" s="518" t="s">
        <v>59</v>
      </c>
      <c r="D132" s="584" t="s">
        <v>429</v>
      </c>
      <c r="E132" s="584" t="s">
        <v>429</v>
      </c>
      <c r="F132" s="584" t="s">
        <v>429</v>
      </c>
      <c r="G132" s="584" t="s">
        <v>429</v>
      </c>
      <c r="H132" s="584" t="s">
        <v>429</v>
      </c>
      <c r="I132" s="584">
        <v>6944</v>
      </c>
      <c r="J132" s="584">
        <v>5542</v>
      </c>
      <c r="K132" s="584">
        <v>6286</v>
      </c>
      <c r="L132" s="584">
        <v>6065</v>
      </c>
      <c r="M132" s="584">
        <v>7127</v>
      </c>
      <c r="N132" s="584">
        <v>6032</v>
      </c>
      <c r="O132" s="584">
        <v>8298</v>
      </c>
      <c r="P132" s="584">
        <v>9987</v>
      </c>
      <c r="Q132" s="584" t="s">
        <v>429</v>
      </c>
      <c r="R132" s="584" t="s">
        <v>429</v>
      </c>
      <c r="S132" s="584" t="s">
        <v>429</v>
      </c>
    </row>
    <row r="133" spans="1:28">
      <c r="A133" s="1098"/>
      <c r="B133" s="1096" t="s">
        <v>62</v>
      </c>
      <c r="C133" s="518" t="s">
        <v>55</v>
      </c>
      <c r="D133" s="584" t="s">
        <v>429</v>
      </c>
      <c r="E133" s="584" t="s">
        <v>429</v>
      </c>
      <c r="F133" s="584" t="s">
        <v>429</v>
      </c>
      <c r="G133" s="584" t="s">
        <v>429</v>
      </c>
      <c r="H133" s="584" t="s">
        <v>429</v>
      </c>
      <c r="I133" s="584">
        <v>11874</v>
      </c>
      <c r="J133" s="584">
        <v>14308</v>
      </c>
      <c r="K133" s="584">
        <v>17095</v>
      </c>
      <c r="L133" s="584">
        <v>18622</v>
      </c>
      <c r="M133" s="584">
        <v>19448</v>
      </c>
      <c r="N133" s="584">
        <v>22554</v>
      </c>
      <c r="O133" s="584">
        <v>24895</v>
      </c>
      <c r="P133" s="584">
        <v>26566</v>
      </c>
      <c r="Q133" s="584" t="s">
        <v>429</v>
      </c>
      <c r="R133" s="584" t="s">
        <v>429</v>
      </c>
      <c r="S133" s="584" t="s">
        <v>429</v>
      </c>
      <c r="V133" s="499"/>
    </row>
    <row r="134" spans="1:28" s="499" customFormat="1">
      <c r="A134" s="1098"/>
      <c r="B134" s="1096"/>
      <c r="C134" s="518" t="s">
        <v>56</v>
      </c>
      <c r="D134" s="584" t="s">
        <v>429</v>
      </c>
      <c r="E134" s="584" t="s">
        <v>429</v>
      </c>
      <c r="F134" s="584" t="s">
        <v>429</v>
      </c>
      <c r="G134" s="584" t="s">
        <v>429</v>
      </c>
      <c r="H134" s="584" t="s">
        <v>429</v>
      </c>
      <c r="I134" s="584">
        <v>11324</v>
      </c>
      <c r="J134" s="584">
        <v>14417</v>
      </c>
      <c r="K134" s="584">
        <v>16824</v>
      </c>
      <c r="L134" s="584">
        <v>17533</v>
      </c>
      <c r="M134" s="584">
        <v>18507</v>
      </c>
      <c r="N134" s="584">
        <v>21472</v>
      </c>
      <c r="O134" s="584">
        <v>24291</v>
      </c>
      <c r="P134" s="584">
        <v>25757</v>
      </c>
      <c r="Q134" s="584" t="s">
        <v>429</v>
      </c>
      <c r="R134" s="584" t="s">
        <v>429</v>
      </c>
      <c r="S134" s="584" t="s">
        <v>429</v>
      </c>
    </row>
    <row r="135" spans="1:28" s="499" customFormat="1">
      <c r="A135" s="1098"/>
      <c r="B135" s="1096"/>
      <c r="C135" s="518" t="s">
        <v>59</v>
      </c>
      <c r="D135" s="584" t="s">
        <v>429</v>
      </c>
      <c r="E135" s="584" t="s">
        <v>429</v>
      </c>
      <c r="F135" s="584" t="s">
        <v>429</v>
      </c>
      <c r="G135" s="584" t="s">
        <v>429</v>
      </c>
      <c r="H135" s="584" t="s">
        <v>429</v>
      </c>
      <c r="I135" s="584">
        <v>23198</v>
      </c>
      <c r="J135" s="584">
        <v>28725</v>
      </c>
      <c r="K135" s="584">
        <v>33919</v>
      </c>
      <c r="L135" s="584">
        <v>36155</v>
      </c>
      <c r="M135" s="584">
        <v>37955</v>
      </c>
      <c r="N135" s="584">
        <v>44026</v>
      </c>
      <c r="O135" s="584">
        <v>49186</v>
      </c>
      <c r="P135" s="584">
        <v>52323</v>
      </c>
      <c r="Q135" s="584" t="s">
        <v>429</v>
      </c>
      <c r="R135" s="584" t="s">
        <v>429</v>
      </c>
      <c r="S135" s="584" t="s">
        <v>429</v>
      </c>
    </row>
    <row r="136" spans="1:28">
      <c r="A136" s="1098"/>
      <c r="B136" s="1096" t="s">
        <v>61</v>
      </c>
      <c r="C136" s="518" t="s">
        <v>55</v>
      </c>
      <c r="D136" s="584" t="s">
        <v>429</v>
      </c>
      <c r="E136" s="584" t="s">
        <v>429</v>
      </c>
      <c r="F136" s="584" t="s">
        <v>429</v>
      </c>
      <c r="G136" s="584" t="s">
        <v>429</v>
      </c>
      <c r="H136" s="584" t="s">
        <v>429</v>
      </c>
      <c r="I136" s="584" t="s">
        <v>429</v>
      </c>
      <c r="J136" s="584" t="s">
        <v>429</v>
      </c>
      <c r="K136" s="584" t="s">
        <v>429</v>
      </c>
      <c r="L136" s="584" t="s">
        <v>429</v>
      </c>
      <c r="M136" s="584" t="s">
        <v>429</v>
      </c>
      <c r="N136" s="584" t="s">
        <v>429</v>
      </c>
      <c r="O136" s="584" t="s">
        <v>429</v>
      </c>
      <c r="P136" s="584" t="s">
        <v>429</v>
      </c>
      <c r="Q136" s="584" t="s">
        <v>429</v>
      </c>
      <c r="R136" s="584" t="s">
        <v>429</v>
      </c>
      <c r="S136" s="584" t="s">
        <v>429</v>
      </c>
      <c r="V136" s="499"/>
    </row>
    <row r="137" spans="1:28" s="499" customFormat="1">
      <c r="A137" s="1098"/>
      <c r="B137" s="1096"/>
      <c r="C137" s="518" t="s">
        <v>56</v>
      </c>
      <c r="D137" s="584" t="s">
        <v>429</v>
      </c>
      <c r="E137" s="584" t="s">
        <v>429</v>
      </c>
      <c r="F137" s="584" t="s">
        <v>429</v>
      </c>
      <c r="G137" s="584" t="s">
        <v>429</v>
      </c>
      <c r="H137" s="584" t="s">
        <v>429</v>
      </c>
      <c r="I137" s="584" t="s">
        <v>429</v>
      </c>
      <c r="J137" s="584" t="s">
        <v>429</v>
      </c>
      <c r="K137" s="584" t="s">
        <v>429</v>
      </c>
      <c r="L137" s="584" t="s">
        <v>429</v>
      </c>
      <c r="M137" s="584" t="s">
        <v>429</v>
      </c>
      <c r="N137" s="584" t="s">
        <v>429</v>
      </c>
      <c r="O137" s="584" t="s">
        <v>429</v>
      </c>
      <c r="P137" s="584" t="s">
        <v>429</v>
      </c>
      <c r="Q137" s="584" t="s">
        <v>429</v>
      </c>
      <c r="R137" s="584" t="s">
        <v>429</v>
      </c>
      <c r="S137" s="584" t="s">
        <v>429</v>
      </c>
    </row>
    <row r="138" spans="1:28" s="499" customFormat="1">
      <c r="A138" s="1098"/>
      <c r="B138" s="1096"/>
      <c r="C138" s="518" t="s">
        <v>59</v>
      </c>
      <c r="D138" s="584" t="s">
        <v>429</v>
      </c>
      <c r="E138" s="584" t="s">
        <v>429</v>
      </c>
      <c r="F138" s="584" t="s">
        <v>429</v>
      </c>
      <c r="G138" s="584" t="s">
        <v>429</v>
      </c>
      <c r="H138" s="584" t="s">
        <v>429</v>
      </c>
      <c r="I138" s="584" t="s">
        <v>429</v>
      </c>
      <c r="J138" s="584" t="s">
        <v>429</v>
      </c>
      <c r="K138" s="584" t="s">
        <v>429</v>
      </c>
      <c r="L138" s="584" t="s">
        <v>429</v>
      </c>
      <c r="M138" s="584" t="s">
        <v>429</v>
      </c>
      <c r="N138" s="584" t="s">
        <v>429</v>
      </c>
      <c r="O138" s="584" t="s">
        <v>429</v>
      </c>
      <c r="P138" s="584" t="s">
        <v>429</v>
      </c>
      <c r="Q138" s="584" t="s">
        <v>429</v>
      </c>
      <c r="R138" s="584" t="s">
        <v>429</v>
      </c>
      <c r="S138" s="584" t="s">
        <v>429</v>
      </c>
    </row>
    <row r="139" spans="1:28">
      <c r="A139" s="1098"/>
      <c r="B139" s="1096" t="s">
        <v>60</v>
      </c>
      <c r="C139" s="518" t="s">
        <v>55</v>
      </c>
      <c r="D139" s="584" t="s">
        <v>429</v>
      </c>
      <c r="E139" s="584" t="s">
        <v>429</v>
      </c>
      <c r="F139" s="584" t="s">
        <v>429</v>
      </c>
      <c r="G139" s="584" t="s">
        <v>429</v>
      </c>
      <c r="H139" s="584" t="s">
        <v>429</v>
      </c>
      <c r="I139" s="584">
        <v>1534</v>
      </c>
      <c r="J139" s="584">
        <v>1792</v>
      </c>
      <c r="K139" s="584">
        <v>2058</v>
      </c>
      <c r="L139" s="584">
        <v>2473</v>
      </c>
      <c r="M139" s="584">
        <v>3027</v>
      </c>
      <c r="N139" s="584">
        <v>3537</v>
      </c>
      <c r="O139" s="584">
        <v>4904</v>
      </c>
      <c r="P139" s="584">
        <v>4526</v>
      </c>
      <c r="Q139" s="584" t="s">
        <v>429</v>
      </c>
      <c r="R139" s="584" t="s">
        <v>429</v>
      </c>
      <c r="S139" s="584" t="s">
        <v>429</v>
      </c>
      <c r="V139" s="499"/>
    </row>
    <row r="140" spans="1:28" s="499" customFormat="1">
      <c r="A140" s="1098"/>
      <c r="B140" s="1096"/>
      <c r="C140" s="518" t="s">
        <v>56</v>
      </c>
      <c r="D140" s="584" t="s">
        <v>429</v>
      </c>
      <c r="E140" s="584" t="s">
        <v>429</v>
      </c>
      <c r="F140" s="584" t="s">
        <v>429</v>
      </c>
      <c r="G140" s="584" t="s">
        <v>429</v>
      </c>
      <c r="H140" s="584" t="s">
        <v>429</v>
      </c>
      <c r="I140" s="584">
        <v>1494</v>
      </c>
      <c r="J140" s="584">
        <v>1717</v>
      </c>
      <c r="K140" s="584">
        <v>2002</v>
      </c>
      <c r="L140" s="584">
        <v>2401</v>
      </c>
      <c r="M140" s="584">
        <v>2496</v>
      </c>
      <c r="N140" s="584">
        <v>2450</v>
      </c>
      <c r="O140" s="584">
        <v>3026</v>
      </c>
      <c r="P140" s="584">
        <v>2926</v>
      </c>
      <c r="Q140" s="584" t="s">
        <v>429</v>
      </c>
      <c r="R140" s="584" t="s">
        <v>429</v>
      </c>
      <c r="S140" s="584" t="s">
        <v>429</v>
      </c>
      <c r="T140" s="289"/>
      <c r="U140" s="289"/>
      <c r="V140" s="289"/>
      <c r="W140" s="289"/>
      <c r="X140" s="289"/>
      <c r="Y140" s="289"/>
      <c r="Z140" s="289"/>
      <c r="AA140" s="289"/>
      <c r="AB140" s="289"/>
    </row>
    <row r="141" spans="1:28" s="499" customFormat="1">
      <c r="A141" s="1098"/>
      <c r="B141" s="1096"/>
      <c r="C141" s="518" t="s">
        <v>59</v>
      </c>
      <c r="D141" s="584" t="s">
        <v>429</v>
      </c>
      <c r="E141" s="584" t="s">
        <v>429</v>
      </c>
      <c r="F141" s="584" t="s">
        <v>429</v>
      </c>
      <c r="G141" s="584" t="s">
        <v>429</v>
      </c>
      <c r="H141" s="584" t="s">
        <v>429</v>
      </c>
      <c r="I141" s="584">
        <v>3028</v>
      </c>
      <c r="J141" s="584">
        <v>3509</v>
      </c>
      <c r="K141" s="584">
        <v>4060</v>
      </c>
      <c r="L141" s="584">
        <v>4874</v>
      </c>
      <c r="M141" s="584">
        <v>5523</v>
      </c>
      <c r="N141" s="584">
        <v>5987</v>
      </c>
      <c r="O141" s="584">
        <v>7930</v>
      </c>
      <c r="P141" s="584">
        <v>7452</v>
      </c>
      <c r="Q141" s="584" t="s">
        <v>429</v>
      </c>
      <c r="R141" s="584" t="s">
        <v>429</v>
      </c>
      <c r="S141" s="584" t="s">
        <v>429</v>
      </c>
      <c r="T141" s="289"/>
      <c r="U141" s="289"/>
      <c r="V141" s="289"/>
      <c r="W141" s="289"/>
      <c r="X141" s="289"/>
      <c r="Y141" s="289"/>
      <c r="Z141" s="289"/>
      <c r="AA141" s="289"/>
      <c r="AB141" s="289"/>
    </row>
    <row r="142" spans="1:28">
      <c r="A142" s="1098"/>
      <c r="B142" s="1096" t="s">
        <v>861</v>
      </c>
      <c r="C142" s="518" t="s">
        <v>55</v>
      </c>
      <c r="D142" s="584" t="s">
        <v>429</v>
      </c>
      <c r="E142" s="584" t="s">
        <v>429</v>
      </c>
      <c r="F142" s="584" t="s">
        <v>429</v>
      </c>
      <c r="G142" s="584" t="s">
        <v>429</v>
      </c>
      <c r="H142" s="584" t="s">
        <v>429</v>
      </c>
      <c r="I142" s="584">
        <v>132</v>
      </c>
      <c r="J142" s="584">
        <v>106</v>
      </c>
      <c r="K142" s="584">
        <v>213</v>
      </c>
      <c r="L142" s="584">
        <v>321</v>
      </c>
      <c r="M142" s="584">
        <v>307</v>
      </c>
      <c r="N142" s="584">
        <v>191</v>
      </c>
      <c r="O142" s="584">
        <v>359</v>
      </c>
      <c r="P142" s="584" t="s">
        <v>429</v>
      </c>
      <c r="Q142" s="584" t="s">
        <v>429</v>
      </c>
      <c r="R142" s="584" t="s">
        <v>429</v>
      </c>
      <c r="S142" s="584" t="s">
        <v>429</v>
      </c>
      <c r="T142" s="289"/>
      <c r="U142" s="289"/>
      <c r="V142" s="289"/>
      <c r="W142" s="289"/>
      <c r="X142" s="289"/>
      <c r="Y142" s="289"/>
      <c r="Z142" s="289"/>
      <c r="AA142" s="289"/>
      <c r="AB142" s="289"/>
    </row>
    <row r="143" spans="1:28" s="499" customFormat="1">
      <c r="A143" s="1098"/>
      <c r="B143" s="1096"/>
      <c r="C143" s="518" t="s">
        <v>56</v>
      </c>
      <c r="D143" s="584" t="s">
        <v>429</v>
      </c>
      <c r="E143" s="584" t="s">
        <v>429</v>
      </c>
      <c r="F143" s="584" t="s">
        <v>429</v>
      </c>
      <c r="G143" s="584" t="s">
        <v>429</v>
      </c>
      <c r="H143" s="584" t="s">
        <v>429</v>
      </c>
      <c r="I143" s="584">
        <v>64</v>
      </c>
      <c r="J143" s="584">
        <v>67</v>
      </c>
      <c r="K143" s="584">
        <v>197</v>
      </c>
      <c r="L143" s="584">
        <v>146</v>
      </c>
      <c r="M143" s="584">
        <v>198</v>
      </c>
      <c r="N143" s="584">
        <v>89</v>
      </c>
      <c r="O143" s="584">
        <v>163</v>
      </c>
      <c r="P143" s="584" t="s">
        <v>429</v>
      </c>
      <c r="Q143" s="584" t="s">
        <v>429</v>
      </c>
      <c r="R143" s="584" t="s">
        <v>429</v>
      </c>
      <c r="S143" s="584" t="s">
        <v>429</v>
      </c>
    </row>
    <row r="144" spans="1:28" s="499" customFormat="1">
      <c r="A144" s="1098"/>
      <c r="B144" s="1096"/>
      <c r="C144" s="518" t="s">
        <v>59</v>
      </c>
      <c r="D144" s="584" t="s">
        <v>429</v>
      </c>
      <c r="E144" s="584" t="s">
        <v>429</v>
      </c>
      <c r="F144" s="584" t="s">
        <v>429</v>
      </c>
      <c r="G144" s="584" t="s">
        <v>429</v>
      </c>
      <c r="H144" s="584" t="s">
        <v>429</v>
      </c>
      <c r="I144" s="584">
        <v>196</v>
      </c>
      <c r="J144" s="584">
        <v>173</v>
      </c>
      <c r="K144" s="584">
        <v>410</v>
      </c>
      <c r="L144" s="584">
        <v>467</v>
      </c>
      <c r="M144" s="584">
        <v>505</v>
      </c>
      <c r="N144" s="584">
        <v>280</v>
      </c>
      <c r="O144" s="584">
        <v>522</v>
      </c>
      <c r="P144" s="584" t="s">
        <v>429</v>
      </c>
      <c r="Q144" s="584" t="s">
        <v>429</v>
      </c>
      <c r="R144" s="584" t="s">
        <v>429</v>
      </c>
      <c r="S144" s="584" t="s">
        <v>429</v>
      </c>
    </row>
    <row r="145" spans="1:28" s="292" customFormat="1">
      <c r="A145" s="1098"/>
      <c r="B145" s="1096" t="s">
        <v>59</v>
      </c>
      <c r="C145" s="518" t="s">
        <v>55</v>
      </c>
      <c r="D145" s="605" t="s">
        <v>429</v>
      </c>
      <c r="E145" s="605" t="s">
        <v>429</v>
      </c>
      <c r="F145" s="605" t="s">
        <v>429</v>
      </c>
      <c r="G145" s="605" t="s">
        <v>429</v>
      </c>
      <c r="H145" s="605" t="s">
        <v>429</v>
      </c>
      <c r="I145" s="605">
        <f>I118+I121+I124+I127+I130+I133+I139+I142</f>
        <v>21145</v>
      </c>
      <c r="J145" s="605">
        <f t="shared" ref="J145:O145" si="6">J118+J121+J124+J127+J130+J133+J139+J142</f>
        <v>23117</v>
      </c>
      <c r="K145" s="605">
        <f t="shared" si="6"/>
        <v>27386</v>
      </c>
      <c r="L145" s="605">
        <f t="shared" si="6"/>
        <v>29306</v>
      </c>
      <c r="M145" s="605">
        <f t="shared" si="6"/>
        <v>32525</v>
      </c>
      <c r="N145" s="605">
        <f t="shared" si="6"/>
        <v>35557</v>
      </c>
      <c r="O145" s="605">
        <f t="shared" si="6"/>
        <v>41243</v>
      </c>
      <c r="P145" s="605">
        <f>P118+P121+P124+P127+P130+P133+P139</f>
        <v>43272</v>
      </c>
      <c r="Q145" s="605" t="s">
        <v>429</v>
      </c>
      <c r="R145" s="605" t="s">
        <v>429</v>
      </c>
      <c r="S145" s="605" t="s">
        <v>429</v>
      </c>
      <c r="T145" s="136"/>
      <c r="U145" s="136"/>
      <c r="V145" s="136"/>
      <c r="W145" s="136"/>
      <c r="X145" s="136"/>
      <c r="Y145" s="136"/>
      <c r="Z145" s="136"/>
      <c r="AA145" s="136"/>
      <c r="AB145" s="136"/>
    </row>
    <row r="146" spans="1:28" s="292" customFormat="1">
      <c r="A146" s="1098"/>
      <c r="B146" s="1096"/>
      <c r="C146" s="518" t="s">
        <v>56</v>
      </c>
      <c r="D146" s="605" t="s">
        <v>429</v>
      </c>
      <c r="E146" s="605" t="s">
        <v>429</v>
      </c>
      <c r="F146" s="605" t="s">
        <v>429</v>
      </c>
      <c r="G146" s="605" t="s">
        <v>429</v>
      </c>
      <c r="H146" s="605" t="s">
        <v>429</v>
      </c>
      <c r="I146" s="605">
        <f>I119+I122+I125+I128+I131+I134+I140+I143</f>
        <v>23803</v>
      </c>
      <c r="J146" s="605">
        <f t="shared" ref="J146:O146" si="7">J119+J122+J125+J128+J131+J134+J140+J143</f>
        <v>26563</v>
      </c>
      <c r="K146" s="605">
        <f t="shared" si="7"/>
        <v>30927</v>
      </c>
      <c r="L146" s="605">
        <f t="shared" si="7"/>
        <v>32763</v>
      </c>
      <c r="M146" s="605">
        <f t="shared" si="7"/>
        <v>35935</v>
      </c>
      <c r="N146" s="605">
        <f t="shared" si="7"/>
        <v>38887</v>
      </c>
      <c r="O146" s="605">
        <f t="shared" si="7"/>
        <v>44305</v>
      </c>
      <c r="P146" s="605">
        <f>P119+P122+P125+P128+P131+P134+P140</f>
        <v>46963</v>
      </c>
      <c r="Q146" s="605" t="s">
        <v>429</v>
      </c>
      <c r="R146" s="605" t="s">
        <v>429</v>
      </c>
      <c r="S146" s="605" t="s">
        <v>429</v>
      </c>
    </row>
    <row r="147" spans="1:28" s="292" customFormat="1">
      <c r="A147" s="1098"/>
      <c r="B147" s="1096"/>
      <c r="C147" s="518" t="s">
        <v>59</v>
      </c>
      <c r="D147" s="605" t="s">
        <v>429</v>
      </c>
      <c r="E147" s="605" t="s">
        <v>429</v>
      </c>
      <c r="F147" s="605" t="s">
        <v>429</v>
      </c>
      <c r="G147" s="605" t="s">
        <v>429</v>
      </c>
      <c r="H147" s="605" t="s">
        <v>429</v>
      </c>
      <c r="I147" s="605">
        <f t="shared" ref="I147:P147" si="8">I146+I145</f>
        <v>44948</v>
      </c>
      <c r="J147" s="605">
        <f t="shared" si="8"/>
        <v>49680</v>
      </c>
      <c r="K147" s="605">
        <f t="shared" si="8"/>
        <v>58313</v>
      </c>
      <c r="L147" s="605">
        <f t="shared" si="8"/>
        <v>62069</v>
      </c>
      <c r="M147" s="605">
        <f t="shared" si="8"/>
        <v>68460</v>
      </c>
      <c r="N147" s="605">
        <f t="shared" si="8"/>
        <v>74444</v>
      </c>
      <c r="O147" s="605">
        <f t="shared" si="8"/>
        <v>85548</v>
      </c>
      <c r="P147" s="605">
        <f t="shared" si="8"/>
        <v>90235</v>
      </c>
      <c r="Q147" s="605" t="s">
        <v>429</v>
      </c>
      <c r="R147" s="605" t="s">
        <v>429</v>
      </c>
      <c r="S147" s="605" t="s">
        <v>429</v>
      </c>
    </row>
    <row r="148" spans="1:28">
      <c r="A148" s="1098" t="s">
        <v>10</v>
      </c>
      <c r="B148" s="1096" t="s">
        <v>66</v>
      </c>
      <c r="C148" s="518" t="s">
        <v>55</v>
      </c>
      <c r="D148" s="584" t="s">
        <v>429</v>
      </c>
      <c r="E148" s="584" t="s">
        <v>429</v>
      </c>
      <c r="F148" s="584" t="s">
        <v>429</v>
      </c>
      <c r="G148" s="584" t="s">
        <v>429</v>
      </c>
      <c r="H148" s="584" t="s">
        <v>429</v>
      </c>
      <c r="I148" s="584" t="s">
        <v>429</v>
      </c>
      <c r="J148" s="584" t="s">
        <v>429</v>
      </c>
      <c r="K148" s="584" t="s">
        <v>429</v>
      </c>
      <c r="L148" s="584">
        <v>133</v>
      </c>
      <c r="M148" s="584" t="s">
        <v>429</v>
      </c>
      <c r="N148" s="584" t="s">
        <v>429</v>
      </c>
      <c r="O148" s="584" t="s">
        <v>429</v>
      </c>
      <c r="P148" s="584" t="s">
        <v>429</v>
      </c>
      <c r="Q148" s="584" t="s">
        <v>429</v>
      </c>
      <c r="R148" s="584" t="s">
        <v>429</v>
      </c>
      <c r="S148" s="584" t="s">
        <v>429</v>
      </c>
      <c r="T148" s="12" t="s">
        <v>17</v>
      </c>
      <c r="U148" s="499" t="s">
        <v>17</v>
      </c>
      <c r="V148" s="499"/>
      <c r="W148" s="12" t="s">
        <v>17</v>
      </c>
      <c r="X148" t="s">
        <v>17</v>
      </c>
    </row>
    <row r="149" spans="1:28" s="499" customFormat="1">
      <c r="A149" s="1098"/>
      <c r="B149" s="1096"/>
      <c r="C149" s="518" t="s">
        <v>56</v>
      </c>
      <c r="D149" s="584" t="s">
        <v>429</v>
      </c>
      <c r="E149" s="584" t="s">
        <v>429</v>
      </c>
      <c r="F149" s="584" t="s">
        <v>429</v>
      </c>
      <c r="G149" s="584" t="s">
        <v>429</v>
      </c>
      <c r="H149" s="584" t="s">
        <v>429</v>
      </c>
      <c r="I149" s="584" t="s">
        <v>429</v>
      </c>
      <c r="J149" s="584" t="s">
        <v>429</v>
      </c>
      <c r="K149" s="584" t="s">
        <v>429</v>
      </c>
      <c r="L149" s="584">
        <v>-2</v>
      </c>
      <c r="M149" s="584" t="s">
        <v>429</v>
      </c>
      <c r="N149" s="584" t="s">
        <v>429</v>
      </c>
      <c r="O149" s="584" t="s">
        <v>429</v>
      </c>
      <c r="P149" s="584" t="s">
        <v>429</v>
      </c>
      <c r="Q149" s="584" t="s">
        <v>429</v>
      </c>
      <c r="R149" s="584" t="s">
        <v>429</v>
      </c>
      <c r="S149" s="584" t="s">
        <v>429</v>
      </c>
      <c r="T149" s="12"/>
      <c r="W149" s="12"/>
    </row>
    <row r="150" spans="1:28" s="499" customFormat="1">
      <c r="A150" s="1098"/>
      <c r="B150" s="1096"/>
      <c r="C150" s="518" t="s">
        <v>59</v>
      </c>
      <c r="D150" s="584" t="s">
        <v>429</v>
      </c>
      <c r="E150" s="584" t="s">
        <v>429</v>
      </c>
      <c r="F150" s="584" t="s">
        <v>429</v>
      </c>
      <c r="G150" s="584" t="s">
        <v>429</v>
      </c>
      <c r="H150" s="584" t="s">
        <v>429</v>
      </c>
      <c r="I150" s="584" t="s">
        <v>429</v>
      </c>
      <c r="J150" s="584" t="s">
        <v>429</v>
      </c>
      <c r="K150" s="584" t="s">
        <v>429</v>
      </c>
      <c r="L150" s="584">
        <v>131</v>
      </c>
      <c r="M150" s="584" t="s">
        <v>429</v>
      </c>
      <c r="N150" s="584" t="s">
        <v>429</v>
      </c>
      <c r="O150" s="584" t="s">
        <v>429</v>
      </c>
      <c r="P150" s="584" t="s">
        <v>429</v>
      </c>
      <c r="Q150" s="584" t="s">
        <v>429</v>
      </c>
      <c r="R150" s="584" t="s">
        <v>429</v>
      </c>
      <c r="S150" s="584" t="s">
        <v>429</v>
      </c>
      <c r="T150" s="12"/>
      <c r="W150" s="12"/>
    </row>
    <row r="151" spans="1:28">
      <c r="A151" s="1098"/>
      <c r="B151" s="1096" t="s">
        <v>65</v>
      </c>
      <c r="C151" s="518" t="s">
        <v>55</v>
      </c>
      <c r="D151" s="584" t="s">
        <v>429</v>
      </c>
      <c r="E151" s="584" t="s">
        <v>429</v>
      </c>
      <c r="F151" s="584" t="s">
        <v>429</v>
      </c>
      <c r="G151" s="584" t="s">
        <v>429</v>
      </c>
      <c r="H151" s="584" t="s">
        <v>429</v>
      </c>
      <c r="I151" s="584" t="s">
        <v>429</v>
      </c>
      <c r="J151" s="584" t="s">
        <v>429</v>
      </c>
      <c r="K151" s="584" t="s">
        <v>429</v>
      </c>
      <c r="L151" s="584">
        <v>750</v>
      </c>
      <c r="M151" s="584" t="s">
        <v>429</v>
      </c>
      <c r="N151" s="584" t="s">
        <v>429</v>
      </c>
      <c r="O151" s="584" t="s">
        <v>429</v>
      </c>
      <c r="P151" s="584" t="s">
        <v>429</v>
      </c>
      <c r="Q151" s="584" t="s">
        <v>429</v>
      </c>
      <c r="R151" s="584" t="s">
        <v>429</v>
      </c>
      <c r="S151" s="584" t="s">
        <v>429</v>
      </c>
      <c r="V151" s="499"/>
    </row>
    <row r="152" spans="1:28" s="499" customFormat="1">
      <c r="A152" s="1098"/>
      <c r="B152" s="1096"/>
      <c r="C152" s="518" t="s">
        <v>56</v>
      </c>
      <c r="D152" s="584" t="s">
        <v>429</v>
      </c>
      <c r="E152" s="584" t="s">
        <v>429</v>
      </c>
      <c r="F152" s="584" t="s">
        <v>429</v>
      </c>
      <c r="G152" s="584" t="s">
        <v>429</v>
      </c>
      <c r="H152" s="584" t="s">
        <v>429</v>
      </c>
      <c r="I152" s="584" t="s">
        <v>429</v>
      </c>
      <c r="J152" s="584" t="s">
        <v>429</v>
      </c>
      <c r="K152" s="584" t="s">
        <v>429</v>
      </c>
      <c r="L152" s="584">
        <v>-69</v>
      </c>
      <c r="M152" s="584" t="s">
        <v>429</v>
      </c>
      <c r="N152" s="584" t="s">
        <v>429</v>
      </c>
      <c r="O152" s="584" t="s">
        <v>429</v>
      </c>
      <c r="P152" s="584" t="s">
        <v>429</v>
      </c>
      <c r="Q152" s="584" t="s">
        <v>429</v>
      </c>
      <c r="R152" s="584" t="s">
        <v>429</v>
      </c>
      <c r="S152" s="584" t="s">
        <v>429</v>
      </c>
    </row>
    <row r="153" spans="1:28" s="499" customFormat="1">
      <c r="A153" s="1098"/>
      <c r="B153" s="1096"/>
      <c r="C153" s="518" t="s">
        <v>59</v>
      </c>
      <c r="D153" s="584" t="s">
        <v>429</v>
      </c>
      <c r="E153" s="584" t="s">
        <v>429</v>
      </c>
      <c r="F153" s="584" t="s">
        <v>429</v>
      </c>
      <c r="G153" s="584" t="s">
        <v>429</v>
      </c>
      <c r="H153" s="584" t="s">
        <v>429</v>
      </c>
      <c r="I153" s="584" t="s">
        <v>429</v>
      </c>
      <c r="J153" s="584" t="s">
        <v>429</v>
      </c>
      <c r="K153" s="584" t="s">
        <v>429</v>
      </c>
      <c r="L153" s="584">
        <v>681</v>
      </c>
      <c r="M153" s="584" t="s">
        <v>429</v>
      </c>
      <c r="N153" s="584">
        <v>697</v>
      </c>
      <c r="O153" s="584" t="s">
        <v>429</v>
      </c>
      <c r="P153" s="584" t="s">
        <v>429</v>
      </c>
      <c r="Q153" s="584" t="s">
        <v>429</v>
      </c>
      <c r="R153" s="584" t="s">
        <v>429</v>
      </c>
      <c r="S153" s="584" t="s">
        <v>429</v>
      </c>
    </row>
    <row r="154" spans="1:28">
      <c r="A154" s="1098"/>
      <c r="B154" s="1096" t="s">
        <v>64</v>
      </c>
      <c r="C154" s="518" t="s">
        <v>55</v>
      </c>
      <c r="D154" s="584" t="s">
        <v>429</v>
      </c>
      <c r="E154" s="584" t="s">
        <v>429</v>
      </c>
      <c r="F154" s="584" t="s">
        <v>429</v>
      </c>
      <c r="G154" s="584" t="s">
        <v>429</v>
      </c>
      <c r="H154" s="584" t="s">
        <v>429</v>
      </c>
      <c r="I154" s="584" t="s">
        <v>429</v>
      </c>
      <c r="J154" s="584" t="s">
        <v>429</v>
      </c>
      <c r="K154" s="584" t="s">
        <v>429</v>
      </c>
      <c r="L154" s="584">
        <v>329</v>
      </c>
      <c r="M154" s="584" t="s">
        <v>429</v>
      </c>
      <c r="N154" s="584" t="s">
        <v>429</v>
      </c>
      <c r="O154" s="584" t="s">
        <v>429</v>
      </c>
      <c r="P154" s="584" t="s">
        <v>429</v>
      </c>
      <c r="Q154" s="584" t="s">
        <v>429</v>
      </c>
      <c r="R154" s="584" t="s">
        <v>429</v>
      </c>
      <c r="S154" s="584" t="s">
        <v>429</v>
      </c>
      <c r="V154" s="499"/>
    </row>
    <row r="155" spans="1:28" s="499" customFormat="1">
      <c r="A155" s="1098"/>
      <c r="B155" s="1096"/>
      <c r="C155" s="518" t="s">
        <v>56</v>
      </c>
      <c r="D155" s="584" t="s">
        <v>429</v>
      </c>
      <c r="E155" s="584" t="s">
        <v>429</v>
      </c>
      <c r="F155" s="584" t="s">
        <v>429</v>
      </c>
      <c r="G155" s="584" t="s">
        <v>429</v>
      </c>
      <c r="H155" s="584" t="s">
        <v>429</v>
      </c>
      <c r="I155" s="584" t="s">
        <v>429</v>
      </c>
      <c r="J155" s="584" t="s">
        <v>429</v>
      </c>
      <c r="K155" s="584" t="s">
        <v>429</v>
      </c>
      <c r="L155" s="584">
        <v>52</v>
      </c>
      <c r="M155" s="584" t="s">
        <v>429</v>
      </c>
      <c r="N155" s="584" t="s">
        <v>429</v>
      </c>
      <c r="O155" s="584" t="s">
        <v>429</v>
      </c>
      <c r="P155" s="584" t="s">
        <v>429</v>
      </c>
      <c r="Q155" s="584" t="s">
        <v>429</v>
      </c>
      <c r="R155" s="584" t="s">
        <v>429</v>
      </c>
      <c r="S155" s="584" t="s">
        <v>429</v>
      </c>
    </row>
    <row r="156" spans="1:28" s="499" customFormat="1">
      <c r="A156" s="1098"/>
      <c r="B156" s="1096"/>
      <c r="C156" s="518" t="s">
        <v>59</v>
      </c>
      <c r="D156" s="584" t="s">
        <v>429</v>
      </c>
      <c r="E156" s="584" t="s">
        <v>429</v>
      </c>
      <c r="F156" s="584" t="s">
        <v>429</v>
      </c>
      <c r="G156" s="584" t="s">
        <v>429</v>
      </c>
      <c r="H156" s="584" t="s">
        <v>429</v>
      </c>
      <c r="I156" s="584" t="s">
        <v>429</v>
      </c>
      <c r="J156" s="584" t="s">
        <v>429</v>
      </c>
      <c r="K156" s="584" t="s">
        <v>429</v>
      </c>
      <c r="L156" s="584">
        <v>381</v>
      </c>
      <c r="M156" s="584" t="s">
        <v>429</v>
      </c>
      <c r="N156" s="584">
        <v>1155</v>
      </c>
      <c r="O156" s="584" t="s">
        <v>429</v>
      </c>
      <c r="P156" s="584" t="s">
        <v>429</v>
      </c>
      <c r="Q156" s="584" t="s">
        <v>429</v>
      </c>
      <c r="R156" s="584" t="s">
        <v>429</v>
      </c>
      <c r="S156" s="584" t="s">
        <v>429</v>
      </c>
    </row>
    <row r="157" spans="1:28">
      <c r="A157" s="1098"/>
      <c r="B157" s="1096" t="s">
        <v>63</v>
      </c>
      <c r="C157" s="518" t="s">
        <v>55</v>
      </c>
      <c r="D157" s="584" t="s">
        <v>429</v>
      </c>
      <c r="E157" s="584" t="s">
        <v>429</v>
      </c>
      <c r="F157" s="584" t="s">
        <v>429</v>
      </c>
      <c r="G157" s="584" t="s">
        <v>429</v>
      </c>
      <c r="H157" s="584" t="s">
        <v>429</v>
      </c>
      <c r="I157" s="584" t="s">
        <v>429</v>
      </c>
      <c r="J157" s="584" t="s">
        <v>429</v>
      </c>
      <c r="K157" s="584" t="s">
        <v>429</v>
      </c>
      <c r="L157" s="584">
        <v>58</v>
      </c>
      <c r="M157" s="584" t="s">
        <v>429</v>
      </c>
      <c r="N157" s="584" t="s">
        <v>429</v>
      </c>
      <c r="O157" s="584" t="s">
        <v>429</v>
      </c>
      <c r="P157" s="584" t="s">
        <v>429</v>
      </c>
      <c r="Q157" s="584" t="s">
        <v>429</v>
      </c>
      <c r="R157" s="584" t="s">
        <v>429</v>
      </c>
      <c r="S157" s="584" t="s">
        <v>429</v>
      </c>
      <c r="V157" s="499"/>
    </row>
    <row r="158" spans="1:28" s="499" customFormat="1">
      <c r="A158" s="1098"/>
      <c r="B158" s="1096"/>
      <c r="C158" s="518" t="s">
        <v>56</v>
      </c>
      <c r="D158" s="584" t="s">
        <v>429</v>
      </c>
      <c r="E158" s="584" t="s">
        <v>429</v>
      </c>
      <c r="F158" s="584" t="s">
        <v>429</v>
      </c>
      <c r="G158" s="584" t="s">
        <v>429</v>
      </c>
      <c r="H158" s="584" t="s">
        <v>429</v>
      </c>
      <c r="I158" s="584" t="s">
        <v>429</v>
      </c>
      <c r="J158" s="584" t="s">
        <v>429</v>
      </c>
      <c r="K158" s="584" t="s">
        <v>429</v>
      </c>
      <c r="L158" s="584">
        <v>1</v>
      </c>
      <c r="M158" s="584" t="s">
        <v>429</v>
      </c>
      <c r="N158" s="584" t="s">
        <v>429</v>
      </c>
      <c r="O158" s="584" t="s">
        <v>429</v>
      </c>
      <c r="P158" s="584" t="s">
        <v>429</v>
      </c>
      <c r="Q158" s="584" t="s">
        <v>429</v>
      </c>
      <c r="R158" s="584" t="s">
        <v>429</v>
      </c>
      <c r="S158" s="584" t="s">
        <v>429</v>
      </c>
    </row>
    <row r="159" spans="1:28" s="499" customFormat="1">
      <c r="A159" s="1098"/>
      <c r="B159" s="1096"/>
      <c r="C159" s="518" t="s">
        <v>59</v>
      </c>
      <c r="D159" s="584" t="s">
        <v>429</v>
      </c>
      <c r="E159" s="584" t="s">
        <v>429</v>
      </c>
      <c r="F159" s="584" t="s">
        <v>429</v>
      </c>
      <c r="G159" s="584" t="s">
        <v>429</v>
      </c>
      <c r="H159" s="584" t="s">
        <v>429</v>
      </c>
      <c r="I159" s="584" t="s">
        <v>429</v>
      </c>
      <c r="J159" s="584" t="s">
        <v>429</v>
      </c>
      <c r="K159" s="584" t="s">
        <v>429</v>
      </c>
      <c r="L159" s="584">
        <v>59</v>
      </c>
      <c r="M159" s="584" t="s">
        <v>429</v>
      </c>
      <c r="N159" s="584">
        <v>416</v>
      </c>
      <c r="O159" s="584" t="s">
        <v>429</v>
      </c>
      <c r="P159" s="584" t="s">
        <v>429</v>
      </c>
      <c r="Q159" s="584" t="s">
        <v>429</v>
      </c>
      <c r="R159" s="584" t="s">
        <v>429</v>
      </c>
      <c r="S159" s="584" t="s">
        <v>429</v>
      </c>
    </row>
    <row r="160" spans="1:28">
      <c r="A160" s="1098"/>
      <c r="B160" s="1096" t="s">
        <v>255</v>
      </c>
      <c r="C160" s="518" t="s">
        <v>55</v>
      </c>
      <c r="D160" s="584" t="s">
        <v>429</v>
      </c>
      <c r="E160" s="584" t="s">
        <v>429</v>
      </c>
      <c r="F160" s="584" t="s">
        <v>429</v>
      </c>
      <c r="G160" s="584" t="s">
        <v>429</v>
      </c>
      <c r="H160" s="584" t="s">
        <v>429</v>
      </c>
      <c r="I160" s="584" t="s">
        <v>429</v>
      </c>
      <c r="J160" s="584" t="s">
        <v>429</v>
      </c>
      <c r="K160" s="584" t="s">
        <v>429</v>
      </c>
      <c r="L160" s="584">
        <v>296</v>
      </c>
      <c r="M160" s="584" t="s">
        <v>429</v>
      </c>
      <c r="N160" s="584" t="s">
        <v>429</v>
      </c>
      <c r="O160" s="584" t="s">
        <v>429</v>
      </c>
      <c r="P160" s="584" t="s">
        <v>429</v>
      </c>
      <c r="Q160" s="584" t="s">
        <v>429</v>
      </c>
      <c r="R160" s="584" t="s">
        <v>429</v>
      </c>
      <c r="S160" s="584" t="s">
        <v>429</v>
      </c>
      <c r="V160" s="499"/>
    </row>
    <row r="161" spans="1:22" s="499" customFormat="1">
      <c r="A161" s="1098"/>
      <c r="B161" s="1096"/>
      <c r="C161" s="518" t="s">
        <v>56</v>
      </c>
      <c r="D161" s="584" t="s">
        <v>429</v>
      </c>
      <c r="E161" s="584" t="s">
        <v>429</v>
      </c>
      <c r="F161" s="584" t="s">
        <v>429</v>
      </c>
      <c r="G161" s="584" t="s">
        <v>429</v>
      </c>
      <c r="H161" s="584" t="s">
        <v>429</v>
      </c>
      <c r="I161" s="584" t="s">
        <v>429</v>
      </c>
      <c r="J161" s="584" t="s">
        <v>429</v>
      </c>
      <c r="K161" s="584" t="s">
        <v>429</v>
      </c>
      <c r="L161" s="584">
        <v>32</v>
      </c>
      <c r="M161" s="584" t="s">
        <v>429</v>
      </c>
      <c r="N161" s="584" t="s">
        <v>429</v>
      </c>
      <c r="O161" s="584" t="s">
        <v>429</v>
      </c>
      <c r="P161" s="584" t="s">
        <v>429</v>
      </c>
      <c r="Q161" s="584" t="s">
        <v>429</v>
      </c>
      <c r="R161" s="584" t="s">
        <v>429</v>
      </c>
      <c r="S161" s="584" t="s">
        <v>429</v>
      </c>
    </row>
    <row r="162" spans="1:22" s="499" customFormat="1">
      <c r="A162" s="1098"/>
      <c r="B162" s="1096"/>
      <c r="C162" s="518" t="s">
        <v>59</v>
      </c>
      <c r="D162" s="584" t="s">
        <v>429</v>
      </c>
      <c r="E162" s="584" t="s">
        <v>429</v>
      </c>
      <c r="F162" s="584" t="s">
        <v>429</v>
      </c>
      <c r="G162" s="584" t="s">
        <v>429</v>
      </c>
      <c r="H162" s="584" t="s">
        <v>429</v>
      </c>
      <c r="I162" s="584" t="s">
        <v>429</v>
      </c>
      <c r="J162" s="584" t="s">
        <v>429</v>
      </c>
      <c r="K162" s="584" t="s">
        <v>429</v>
      </c>
      <c r="L162" s="584">
        <v>328</v>
      </c>
      <c r="M162" s="584" t="s">
        <v>429</v>
      </c>
      <c r="N162" s="584">
        <v>201</v>
      </c>
      <c r="O162" s="584" t="s">
        <v>429</v>
      </c>
      <c r="P162" s="584" t="s">
        <v>429</v>
      </c>
      <c r="Q162" s="584" t="s">
        <v>429</v>
      </c>
      <c r="R162" s="584" t="s">
        <v>429</v>
      </c>
      <c r="S162" s="584" t="s">
        <v>429</v>
      </c>
    </row>
    <row r="163" spans="1:22">
      <c r="A163" s="1098"/>
      <c r="B163" s="1096" t="s">
        <v>62</v>
      </c>
      <c r="C163" s="518" t="s">
        <v>55</v>
      </c>
      <c r="D163" s="584" t="s">
        <v>429</v>
      </c>
      <c r="E163" s="584" t="s">
        <v>429</v>
      </c>
      <c r="F163" s="584" t="s">
        <v>429</v>
      </c>
      <c r="G163" s="584" t="s">
        <v>429</v>
      </c>
      <c r="H163" s="584" t="s">
        <v>429</v>
      </c>
      <c r="I163" s="584" t="s">
        <v>429</v>
      </c>
      <c r="J163" s="584" t="s">
        <v>429</v>
      </c>
      <c r="K163" s="584" t="s">
        <v>429</v>
      </c>
      <c r="L163" s="584">
        <v>215</v>
      </c>
      <c r="M163" s="584" t="s">
        <v>429</v>
      </c>
      <c r="N163" s="584" t="s">
        <v>429</v>
      </c>
      <c r="O163" s="584" t="s">
        <v>429</v>
      </c>
      <c r="P163" s="584" t="s">
        <v>429</v>
      </c>
      <c r="Q163" s="584" t="s">
        <v>429</v>
      </c>
      <c r="R163" s="584" t="s">
        <v>429</v>
      </c>
      <c r="S163" s="584" t="s">
        <v>429</v>
      </c>
      <c r="V163" s="499"/>
    </row>
    <row r="164" spans="1:22" s="499" customFormat="1">
      <c r="A164" s="1098"/>
      <c r="B164" s="1096"/>
      <c r="C164" s="518" t="s">
        <v>56</v>
      </c>
      <c r="D164" s="584" t="s">
        <v>429</v>
      </c>
      <c r="E164" s="584" t="s">
        <v>429</v>
      </c>
      <c r="F164" s="584" t="s">
        <v>429</v>
      </c>
      <c r="G164" s="584" t="s">
        <v>429</v>
      </c>
      <c r="H164" s="584" t="s">
        <v>429</v>
      </c>
      <c r="I164" s="584" t="s">
        <v>429</v>
      </c>
      <c r="J164" s="584" t="s">
        <v>429</v>
      </c>
      <c r="K164" s="584" t="s">
        <v>429</v>
      </c>
      <c r="L164" s="584">
        <v>46</v>
      </c>
      <c r="M164" s="584" t="s">
        <v>429</v>
      </c>
      <c r="N164" s="584" t="s">
        <v>429</v>
      </c>
      <c r="O164" s="584" t="s">
        <v>429</v>
      </c>
      <c r="P164" s="584" t="s">
        <v>429</v>
      </c>
      <c r="Q164" s="584" t="s">
        <v>429</v>
      </c>
      <c r="R164" s="584" t="s">
        <v>429</v>
      </c>
      <c r="S164" s="584" t="s">
        <v>429</v>
      </c>
    </row>
    <row r="165" spans="1:22" s="499" customFormat="1">
      <c r="A165" s="1098"/>
      <c r="B165" s="1096"/>
      <c r="C165" s="518" t="s">
        <v>59</v>
      </c>
      <c r="D165" s="584" t="s">
        <v>429</v>
      </c>
      <c r="E165" s="584" t="s">
        <v>429</v>
      </c>
      <c r="F165" s="584" t="s">
        <v>429</v>
      </c>
      <c r="G165" s="584" t="s">
        <v>429</v>
      </c>
      <c r="H165" s="584" t="s">
        <v>429</v>
      </c>
      <c r="I165" s="584" t="s">
        <v>429</v>
      </c>
      <c r="J165" s="584" t="s">
        <v>429</v>
      </c>
      <c r="K165" s="584" t="s">
        <v>429</v>
      </c>
      <c r="L165" s="584">
        <v>261</v>
      </c>
      <c r="M165" s="584" t="s">
        <v>429</v>
      </c>
      <c r="N165" s="584">
        <v>863</v>
      </c>
      <c r="O165" s="584" t="s">
        <v>429</v>
      </c>
      <c r="P165" s="584" t="s">
        <v>429</v>
      </c>
      <c r="Q165" s="584" t="s">
        <v>429</v>
      </c>
      <c r="R165" s="584" t="s">
        <v>429</v>
      </c>
      <c r="S165" s="584" t="s">
        <v>429</v>
      </c>
    </row>
    <row r="166" spans="1:22">
      <c r="A166" s="1098"/>
      <c r="B166" s="1096" t="s">
        <v>61</v>
      </c>
      <c r="C166" s="518" t="s">
        <v>55</v>
      </c>
      <c r="D166" s="584" t="s">
        <v>429</v>
      </c>
      <c r="E166" s="584" t="s">
        <v>429</v>
      </c>
      <c r="F166" s="584" t="s">
        <v>429</v>
      </c>
      <c r="G166" s="584" t="s">
        <v>429</v>
      </c>
      <c r="H166" s="584" t="s">
        <v>429</v>
      </c>
      <c r="I166" s="584" t="s">
        <v>429</v>
      </c>
      <c r="J166" s="584" t="s">
        <v>429</v>
      </c>
      <c r="K166" s="584" t="s">
        <v>429</v>
      </c>
      <c r="L166" s="584">
        <v>54</v>
      </c>
      <c r="M166" s="584" t="s">
        <v>429</v>
      </c>
      <c r="N166" s="584" t="s">
        <v>429</v>
      </c>
      <c r="O166" s="584" t="s">
        <v>429</v>
      </c>
      <c r="P166" s="584" t="s">
        <v>429</v>
      </c>
      <c r="Q166" s="584" t="s">
        <v>429</v>
      </c>
      <c r="R166" s="584" t="s">
        <v>429</v>
      </c>
      <c r="S166" s="584" t="s">
        <v>429</v>
      </c>
      <c r="V166" s="499"/>
    </row>
    <row r="167" spans="1:22" s="499" customFormat="1">
      <c r="A167" s="1098"/>
      <c r="B167" s="1096"/>
      <c r="C167" s="518" t="s">
        <v>56</v>
      </c>
      <c r="D167" s="584" t="s">
        <v>429</v>
      </c>
      <c r="E167" s="584" t="s">
        <v>429</v>
      </c>
      <c r="F167" s="584" t="s">
        <v>429</v>
      </c>
      <c r="G167" s="584" t="s">
        <v>429</v>
      </c>
      <c r="H167" s="584" t="s">
        <v>429</v>
      </c>
      <c r="I167" s="584" t="s">
        <v>429</v>
      </c>
      <c r="J167" s="584" t="s">
        <v>429</v>
      </c>
      <c r="K167" s="584" t="s">
        <v>429</v>
      </c>
      <c r="L167" s="584">
        <v>21</v>
      </c>
      <c r="M167" s="584" t="s">
        <v>429</v>
      </c>
      <c r="N167" s="584" t="s">
        <v>429</v>
      </c>
      <c r="O167" s="584" t="s">
        <v>429</v>
      </c>
      <c r="P167" s="584" t="s">
        <v>429</v>
      </c>
      <c r="Q167" s="584" t="s">
        <v>429</v>
      </c>
      <c r="R167" s="584" t="s">
        <v>429</v>
      </c>
      <c r="S167" s="584" t="s">
        <v>429</v>
      </c>
    </row>
    <row r="168" spans="1:22" s="499" customFormat="1">
      <c r="A168" s="1098"/>
      <c r="B168" s="1096"/>
      <c r="C168" s="518" t="s">
        <v>59</v>
      </c>
      <c r="D168" s="584" t="s">
        <v>429</v>
      </c>
      <c r="E168" s="584" t="s">
        <v>429</v>
      </c>
      <c r="F168" s="584" t="s">
        <v>429</v>
      </c>
      <c r="G168" s="584" t="s">
        <v>429</v>
      </c>
      <c r="H168" s="584" t="s">
        <v>429</v>
      </c>
      <c r="I168" s="584" t="s">
        <v>429</v>
      </c>
      <c r="J168" s="584" t="s">
        <v>429</v>
      </c>
      <c r="K168" s="584" t="s">
        <v>429</v>
      </c>
      <c r="L168" s="584">
        <v>75</v>
      </c>
      <c r="M168" s="584" t="s">
        <v>429</v>
      </c>
      <c r="N168" s="584">
        <v>58</v>
      </c>
      <c r="O168" s="584" t="s">
        <v>429</v>
      </c>
      <c r="P168" s="584" t="s">
        <v>429</v>
      </c>
      <c r="Q168" s="584" t="s">
        <v>429</v>
      </c>
      <c r="R168" s="584" t="s">
        <v>429</v>
      </c>
      <c r="S168" s="584" t="s">
        <v>429</v>
      </c>
    </row>
    <row r="169" spans="1:22">
      <c r="A169" s="1098"/>
      <c r="B169" s="1096" t="s">
        <v>60</v>
      </c>
      <c r="C169" s="518" t="s">
        <v>55</v>
      </c>
      <c r="D169" s="584" t="s">
        <v>429</v>
      </c>
      <c r="E169" s="584" t="s">
        <v>429</v>
      </c>
      <c r="F169" s="584" t="s">
        <v>429</v>
      </c>
      <c r="G169" s="584" t="s">
        <v>429</v>
      </c>
      <c r="H169" s="584" t="s">
        <v>429</v>
      </c>
      <c r="I169" s="584" t="s">
        <v>429</v>
      </c>
      <c r="J169" s="584" t="s">
        <v>429</v>
      </c>
      <c r="K169" s="584" t="s">
        <v>429</v>
      </c>
      <c r="L169" s="584">
        <v>201</v>
      </c>
      <c r="M169" s="584" t="s">
        <v>429</v>
      </c>
      <c r="N169" s="584" t="s">
        <v>429</v>
      </c>
      <c r="O169" s="584" t="s">
        <v>429</v>
      </c>
      <c r="P169" s="584" t="s">
        <v>429</v>
      </c>
      <c r="Q169" s="584" t="s">
        <v>429</v>
      </c>
      <c r="R169" s="584" t="s">
        <v>429</v>
      </c>
      <c r="S169" s="584" t="s">
        <v>429</v>
      </c>
      <c r="V169" s="499"/>
    </row>
    <row r="170" spans="1:22" s="499" customFormat="1">
      <c r="A170" s="1098"/>
      <c r="B170" s="1096"/>
      <c r="C170" s="518" t="s">
        <v>56</v>
      </c>
      <c r="D170" s="584" t="s">
        <v>429</v>
      </c>
      <c r="E170" s="584" t="s">
        <v>429</v>
      </c>
      <c r="F170" s="584" t="s">
        <v>429</v>
      </c>
      <c r="G170" s="584" t="s">
        <v>429</v>
      </c>
      <c r="H170" s="584" t="s">
        <v>429</v>
      </c>
      <c r="I170" s="584" t="s">
        <v>429</v>
      </c>
      <c r="J170" s="584" t="s">
        <v>429</v>
      </c>
      <c r="K170" s="584" t="s">
        <v>429</v>
      </c>
      <c r="L170" s="584">
        <v>-13</v>
      </c>
      <c r="M170" s="584" t="s">
        <v>429</v>
      </c>
      <c r="N170" s="584" t="s">
        <v>429</v>
      </c>
      <c r="O170" s="584" t="s">
        <v>429</v>
      </c>
      <c r="P170" s="584" t="s">
        <v>429</v>
      </c>
      <c r="Q170" s="584" t="s">
        <v>429</v>
      </c>
      <c r="R170" s="584" t="s">
        <v>429</v>
      </c>
      <c r="S170" s="584" t="s">
        <v>429</v>
      </c>
    </row>
    <row r="171" spans="1:22" s="499" customFormat="1">
      <c r="A171" s="1098"/>
      <c r="B171" s="1096"/>
      <c r="C171" s="518" t="s">
        <v>59</v>
      </c>
      <c r="D171" s="584" t="s">
        <v>429</v>
      </c>
      <c r="E171" s="584" t="s">
        <v>429</v>
      </c>
      <c r="F171" s="584" t="s">
        <v>429</v>
      </c>
      <c r="G171" s="584" t="s">
        <v>429</v>
      </c>
      <c r="H171" s="584" t="s">
        <v>429</v>
      </c>
      <c r="I171" s="584" t="s">
        <v>429</v>
      </c>
      <c r="J171" s="584" t="s">
        <v>429</v>
      </c>
      <c r="K171" s="584" t="s">
        <v>429</v>
      </c>
      <c r="L171" s="584">
        <v>188</v>
      </c>
      <c r="M171" s="584" t="s">
        <v>429</v>
      </c>
      <c r="N171" s="584">
        <v>437</v>
      </c>
      <c r="O171" s="584" t="s">
        <v>429</v>
      </c>
      <c r="P171" s="584" t="s">
        <v>429</v>
      </c>
      <c r="Q171" s="584" t="s">
        <v>429</v>
      </c>
      <c r="R171" s="584" t="s">
        <v>429</v>
      </c>
      <c r="S171" s="584" t="s">
        <v>429</v>
      </c>
    </row>
    <row r="172" spans="1:22" s="292" customFormat="1">
      <c r="A172" s="1098"/>
      <c r="B172" s="1096" t="s">
        <v>59</v>
      </c>
      <c r="C172" s="518" t="s">
        <v>55</v>
      </c>
      <c r="D172" s="605" t="s">
        <v>429</v>
      </c>
      <c r="E172" s="605" t="s">
        <v>429</v>
      </c>
      <c r="F172" s="605" t="s">
        <v>429</v>
      </c>
      <c r="G172" s="605" t="s">
        <v>429</v>
      </c>
      <c r="H172" s="605" t="s">
        <v>429</v>
      </c>
      <c r="I172" s="605" t="s">
        <v>429</v>
      </c>
      <c r="J172" s="605" t="s">
        <v>429</v>
      </c>
      <c r="K172" s="605" t="s">
        <v>429</v>
      </c>
      <c r="L172" s="605">
        <f>L148+L151+L154+L157+L160+L163+L166+L169</f>
        <v>2036</v>
      </c>
      <c r="M172" s="605" t="s">
        <v>429</v>
      </c>
      <c r="N172" s="605" t="s">
        <v>429</v>
      </c>
      <c r="O172" s="605" t="s">
        <v>429</v>
      </c>
      <c r="P172" s="605" t="s">
        <v>429</v>
      </c>
      <c r="Q172" s="605" t="s">
        <v>429</v>
      </c>
      <c r="R172" s="605" t="s">
        <v>429</v>
      </c>
      <c r="S172" s="605" t="s">
        <v>429</v>
      </c>
    </row>
    <row r="173" spans="1:22" s="292" customFormat="1">
      <c r="A173" s="1098"/>
      <c r="B173" s="1096"/>
      <c r="C173" s="518" t="s">
        <v>56</v>
      </c>
      <c r="D173" s="605" t="s">
        <v>429</v>
      </c>
      <c r="E173" s="605" t="s">
        <v>429</v>
      </c>
      <c r="F173" s="605" t="s">
        <v>429</v>
      </c>
      <c r="G173" s="605" t="s">
        <v>429</v>
      </c>
      <c r="H173" s="605" t="s">
        <v>429</v>
      </c>
      <c r="I173" s="605" t="s">
        <v>429</v>
      </c>
      <c r="J173" s="605" t="s">
        <v>429</v>
      </c>
      <c r="K173" s="605" t="s">
        <v>429</v>
      </c>
      <c r="L173" s="605">
        <f>L149+L152+L155+L158+L161+L164+L167</f>
        <v>81</v>
      </c>
      <c r="M173" s="605" t="s">
        <v>429</v>
      </c>
      <c r="N173" s="605" t="s">
        <v>429</v>
      </c>
      <c r="O173" s="605" t="s">
        <v>429</v>
      </c>
      <c r="P173" s="605" t="s">
        <v>429</v>
      </c>
      <c r="Q173" s="605" t="s">
        <v>429</v>
      </c>
      <c r="R173" s="605" t="s">
        <v>429</v>
      </c>
      <c r="S173" s="605" t="s">
        <v>429</v>
      </c>
    </row>
    <row r="174" spans="1:22" s="292" customFormat="1">
      <c r="A174" s="1098"/>
      <c r="B174" s="1096"/>
      <c r="C174" s="518" t="s">
        <v>59</v>
      </c>
      <c r="D174" s="605" t="s">
        <v>429</v>
      </c>
      <c r="E174" s="605" t="s">
        <v>429</v>
      </c>
      <c r="F174" s="605" t="s">
        <v>429</v>
      </c>
      <c r="G174" s="605" t="s">
        <v>429</v>
      </c>
      <c r="H174" s="605" t="s">
        <v>429</v>
      </c>
      <c r="I174" s="605" t="s">
        <v>429</v>
      </c>
      <c r="J174" s="605" t="s">
        <v>429</v>
      </c>
      <c r="K174" s="605" t="s">
        <v>429</v>
      </c>
      <c r="L174" s="605">
        <f>L172+L173</f>
        <v>2117</v>
      </c>
      <c r="M174" s="605" t="s">
        <v>429</v>
      </c>
      <c r="N174" s="605">
        <f>N153+N156+N159+N162+N165+N168+N171</f>
        <v>3827</v>
      </c>
      <c r="O174" s="605" t="s">
        <v>429</v>
      </c>
      <c r="P174" s="605" t="s">
        <v>429</v>
      </c>
      <c r="Q174" s="605" t="s">
        <v>429</v>
      </c>
      <c r="R174" s="605" t="s">
        <v>429</v>
      </c>
      <c r="S174" s="605" t="s">
        <v>429</v>
      </c>
    </row>
    <row r="175" spans="1:22">
      <c r="A175" s="1098" t="s">
        <v>9</v>
      </c>
      <c r="B175" s="1096" t="s">
        <v>66</v>
      </c>
      <c r="C175" s="518" t="s">
        <v>55</v>
      </c>
      <c r="D175" s="584" t="s">
        <v>429</v>
      </c>
      <c r="E175" s="584" t="s">
        <v>429</v>
      </c>
      <c r="F175" s="584" t="s">
        <v>429</v>
      </c>
      <c r="G175" s="584" t="s">
        <v>429</v>
      </c>
      <c r="H175" s="584" t="s">
        <v>429</v>
      </c>
      <c r="I175" s="584" t="s">
        <v>429</v>
      </c>
      <c r="J175" s="584" t="s">
        <v>429</v>
      </c>
      <c r="K175" s="584" t="s">
        <v>429</v>
      </c>
      <c r="L175" s="584" t="s">
        <v>429</v>
      </c>
      <c r="M175" s="584" t="s">
        <v>429</v>
      </c>
      <c r="N175" s="584" t="s">
        <v>429</v>
      </c>
      <c r="O175" s="606">
        <v>222</v>
      </c>
      <c r="P175" s="606">
        <v>202</v>
      </c>
      <c r="Q175" s="606">
        <v>230</v>
      </c>
      <c r="R175" s="606">
        <v>234</v>
      </c>
      <c r="S175" s="606">
        <v>214</v>
      </c>
      <c r="T175" s="604"/>
      <c r="U175" s="604"/>
      <c r="V175" s="604"/>
    </row>
    <row r="176" spans="1:22" s="499" customFormat="1">
      <c r="A176" s="1098"/>
      <c r="B176" s="1096"/>
      <c r="C176" s="518" t="s">
        <v>56</v>
      </c>
      <c r="D176" s="584" t="s">
        <v>429</v>
      </c>
      <c r="E176" s="584" t="s">
        <v>429</v>
      </c>
      <c r="F176" s="584" t="s">
        <v>429</v>
      </c>
      <c r="G176" s="584" t="s">
        <v>429</v>
      </c>
      <c r="H176" s="584" t="s">
        <v>429</v>
      </c>
      <c r="I176" s="584" t="s">
        <v>429</v>
      </c>
      <c r="J176" s="584" t="s">
        <v>429</v>
      </c>
      <c r="K176" s="584" t="s">
        <v>429</v>
      </c>
      <c r="L176" s="584" t="s">
        <v>429</v>
      </c>
      <c r="M176" s="584" t="s">
        <v>429</v>
      </c>
      <c r="N176" s="584" t="s">
        <v>429</v>
      </c>
      <c r="O176" s="606">
        <v>148</v>
      </c>
      <c r="P176" s="606">
        <v>128</v>
      </c>
      <c r="Q176" s="606">
        <v>135</v>
      </c>
      <c r="R176" s="606">
        <v>93</v>
      </c>
      <c r="S176" s="606">
        <v>148</v>
      </c>
      <c r="V176" s="558"/>
    </row>
    <row r="177" spans="1:22" s="499" customFormat="1">
      <c r="A177" s="1098"/>
      <c r="B177" s="1096"/>
      <c r="C177" s="518" t="s">
        <v>59</v>
      </c>
      <c r="D177" s="584" t="s">
        <v>429</v>
      </c>
      <c r="E177" s="584" t="s">
        <v>429</v>
      </c>
      <c r="F177" s="584" t="s">
        <v>429</v>
      </c>
      <c r="G177" s="584" t="s">
        <v>429</v>
      </c>
      <c r="H177" s="584" t="s">
        <v>429</v>
      </c>
      <c r="I177" s="584" t="s">
        <v>429</v>
      </c>
      <c r="J177" s="584" t="s">
        <v>429</v>
      </c>
      <c r="K177" s="584" t="s">
        <v>429</v>
      </c>
      <c r="L177" s="584" t="s">
        <v>429</v>
      </c>
      <c r="M177" s="584" t="s">
        <v>429</v>
      </c>
      <c r="N177" s="606">
        <v>365</v>
      </c>
      <c r="O177" s="606">
        <v>370</v>
      </c>
      <c r="P177" s="606">
        <v>330</v>
      </c>
      <c r="Q177" s="606">
        <v>373</v>
      </c>
      <c r="R177" s="606">
        <v>327</v>
      </c>
      <c r="S177" s="606">
        <v>362</v>
      </c>
      <c r="V177" s="558"/>
    </row>
    <row r="178" spans="1:22">
      <c r="A178" s="1098"/>
      <c r="B178" s="1096" t="s">
        <v>65</v>
      </c>
      <c r="C178" s="518" t="s">
        <v>55</v>
      </c>
      <c r="D178" s="584" t="s">
        <v>429</v>
      </c>
      <c r="E178" s="584" t="s">
        <v>429</v>
      </c>
      <c r="F178" s="584" t="s">
        <v>429</v>
      </c>
      <c r="G178" s="584" t="s">
        <v>429</v>
      </c>
      <c r="H178" s="584" t="s">
        <v>429</v>
      </c>
      <c r="I178" s="584" t="s">
        <v>429</v>
      </c>
      <c r="J178" s="584" t="s">
        <v>429</v>
      </c>
      <c r="K178" s="584" t="s">
        <v>429</v>
      </c>
      <c r="L178" s="584" t="s">
        <v>429</v>
      </c>
      <c r="M178" s="584" t="s">
        <v>429</v>
      </c>
      <c r="N178" s="584" t="s">
        <v>429</v>
      </c>
      <c r="O178" s="606">
        <v>2246</v>
      </c>
      <c r="P178" s="606">
        <v>2335</v>
      </c>
      <c r="Q178" s="606">
        <v>1730</v>
      </c>
      <c r="R178" s="606">
        <v>1292</v>
      </c>
      <c r="S178" s="606">
        <v>1279</v>
      </c>
      <c r="V178" s="499"/>
    </row>
    <row r="179" spans="1:22" s="499" customFormat="1">
      <c r="A179" s="1098"/>
      <c r="B179" s="1096"/>
      <c r="C179" s="518" t="s">
        <v>56</v>
      </c>
      <c r="D179" s="584" t="s">
        <v>429</v>
      </c>
      <c r="E179" s="584" t="s">
        <v>429</v>
      </c>
      <c r="F179" s="584" t="s">
        <v>429</v>
      </c>
      <c r="G179" s="584" t="s">
        <v>429</v>
      </c>
      <c r="H179" s="584" t="s">
        <v>429</v>
      </c>
      <c r="I179" s="584" t="s">
        <v>429</v>
      </c>
      <c r="J179" s="584" t="s">
        <v>429</v>
      </c>
      <c r="K179" s="584" t="s">
        <v>429</v>
      </c>
      <c r="L179" s="584" t="s">
        <v>429</v>
      </c>
      <c r="M179" s="584" t="s">
        <v>429</v>
      </c>
      <c r="N179" s="584" t="s">
        <v>429</v>
      </c>
      <c r="O179" s="606">
        <v>726</v>
      </c>
      <c r="P179" s="606">
        <v>715</v>
      </c>
      <c r="Q179" s="606">
        <v>686</v>
      </c>
      <c r="R179" s="606">
        <v>541</v>
      </c>
      <c r="S179" s="606">
        <v>499</v>
      </c>
    </row>
    <row r="180" spans="1:22" s="499" customFormat="1">
      <c r="A180" s="1098"/>
      <c r="B180" s="1096"/>
      <c r="C180" s="518" t="s">
        <v>59</v>
      </c>
      <c r="D180" s="584" t="s">
        <v>429</v>
      </c>
      <c r="E180" s="584" t="s">
        <v>429</v>
      </c>
      <c r="F180" s="584" t="s">
        <v>429</v>
      </c>
      <c r="G180" s="584" t="s">
        <v>429</v>
      </c>
      <c r="H180" s="584" t="s">
        <v>429</v>
      </c>
      <c r="I180" s="584" t="s">
        <v>429</v>
      </c>
      <c r="J180" s="584" t="s">
        <v>429</v>
      </c>
      <c r="K180" s="584" t="s">
        <v>429</v>
      </c>
      <c r="L180" s="584" t="s">
        <v>429</v>
      </c>
      <c r="M180" s="584" t="s">
        <v>429</v>
      </c>
      <c r="N180" s="606">
        <v>5185</v>
      </c>
      <c r="O180" s="606">
        <v>2972</v>
      </c>
      <c r="P180" s="606">
        <v>3050</v>
      </c>
      <c r="Q180" s="606">
        <v>2416</v>
      </c>
      <c r="R180" s="606">
        <v>1833</v>
      </c>
      <c r="S180" s="606">
        <v>1778</v>
      </c>
    </row>
    <row r="181" spans="1:22">
      <c r="A181" s="1098"/>
      <c r="B181" s="1096" t="s">
        <v>64</v>
      </c>
      <c r="C181" s="518" t="s">
        <v>55</v>
      </c>
      <c r="D181" s="584" t="s">
        <v>429</v>
      </c>
      <c r="E181" s="584" t="s">
        <v>429</v>
      </c>
      <c r="F181" s="584" t="s">
        <v>429</v>
      </c>
      <c r="G181" s="584" t="s">
        <v>429</v>
      </c>
      <c r="H181" s="584" t="s">
        <v>429</v>
      </c>
      <c r="I181" s="584" t="s">
        <v>429</v>
      </c>
      <c r="J181" s="584" t="s">
        <v>429</v>
      </c>
      <c r="K181" s="584" t="s">
        <v>429</v>
      </c>
      <c r="L181" s="584" t="s">
        <v>429</v>
      </c>
      <c r="M181" s="584" t="s">
        <v>429</v>
      </c>
      <c r="N181" s="584" t="s">
        <v>429</v>
      </c>
      <c r="O181" s="606">
        <v>1775</v>
      </c>
      <c r="P181" s="606">
        <v>1787</v>
      </c>
      <c r="Q181" s="606">
        <v>1879</v>
      </c>
      <c r="R181" s="606">
        <v>1798</v>
      </c>
      <c r="S181" s="606">
        <v>1642</v>
      </c>
      <c r="V181" s="499"/>
    </row>
    <row r="182" spans="1:22" s="499" customFormat="1">
      <c r="A182" s="1098"/>
      <c r="B182" s="1096"/>
      <c r="C182" s="518" t="s">
        <v>56</v>
      </c>
      <c r="D182" s="584" t="s">
        <v>429</v>
      </c>
      <c r="E182" s="584" t="s">
        <v>429</v>
      </c>
      <c r="F182" s="584" t="s">
        <v>429</v>
      </c>
      <c r="G182" s="584" t="s">
        <v>429</v>
      </c>
      <c r="H182" s="584" t="s">
        <v>429</v>
      </c>
      <c r="I182" s="584" t="s">
        <v>429</v>
      </c>
      <c r="J182" s="584" t="s">
        <v>429</v>
      </c>
      <c r="K182" s="584" t="s">
        <v>429</v>
      </c>
      <c r="L182" s="584" t="s">
        <v>429</v>
      </c>
      <c r="M182" s="584" t="s">
        <v>429</v>
      </c>
      <c r="N182" s="584" t="s">
        <v>429</v>
      </c>
      <c r="O182" s="606">
        <v>2352</v>
      </c>
      <c r="P182" s="606">
        <v>2308</v>
      </c>
      <c r="Q182" s="606">
        <v>2654</v>
      </c>
      <c r="R182" s="606">
        <v>2575</v>
      </c>
      <c r="S182" s="606">
        <v>2595</v>
      </c>
    </row>
    <row r="183" spans="1:22" s="499" customFormat="1">
      <c r="A183" s="1098"/>
      <c r="B183" s="1096"/>
      <c r="C183" s="518" t="s">
        <v>59</v>
      </c>
      <c r="D183" s="584" t="s">
        <v>429</v>
      </c>
      <c r="E183" s="584" t="s">
        <v>429</v>
      </c>
      <c r="F183" s="584" t="s">
        <v>429</v>
      </c>
      <c r="G183" s="584" t="s">
        <v>429</v>
      </c>
      <c r="H183" s="584" t="s">
        <v>429</v>
      </c>
      <c r="I183" s="584" t="s">
        <v>429</v>
      </c>
      <c r="J183" s="584" t="s">
        <v>429</v>
      </c>
      <c r="K183" s="584" t="s">
        <v>429</v>
      </c>
      <c r="L183" s="584" t="s">
        <v>429</v>
      </c>
      <c r="M183" s="584" t="s">
        <v>429</v>
      </c>
      <c r="N183" s="606">
        <v>4120</v>
      </c>
      <c r="O183" s="606">
        <v>4127</v>
      </c>
      <c r="P183" s="606">
        <v>4095</v>
      </c>
      <c r="Q183" s="606">
        <v>4533</v>
      </c>
      <c r="R183" s="606">
        <v>4373</v>
      </c>
      <c r="S183" s="606">
        <v>4237</v>
      </c>
    </row>
    <row r="184" spans="1:22">
      <c r="A184" s="1098"/>
      <c r="B184" s="1096" t="s">
        <v>63</v>
      </c>
      <c r="C184" s="518" t="s">
        <v>55</v>
      </c>
      <c r="D184" s="584" t="s">
        <v>429</v>
      </c>
      <c r="E184" s="584" t="s">
        <v>429</v>
      </c>
      <c r="F184" s="584" t="s">
        <v>429</v>
      </c>
      <c r="G184" s="584" t="s">
        <v>429</v>
      </c>
      <c r="H184" s="584" t="s">
        <v>429</v>
      </c>
      <c r="I184" s="584" t="s">
        <v>429</v>
      </c>
      <c r="J184" s="584" t="s">
        <v>429</v>
      </c>
      <c r="K184" s="584" t="s">
        <v>429</v>
      </c>
      <c r="L184" s="584" t="s">
        <v>429</v>
      </c>
      <c r="M184" s="584" t="s">
        <v>429</v>
      </c>
      <c r="N184" s="584" t="s">
        <v>429</v>
      </c>
      <c r="O184" s="606">
        <v>602</v>
      </c>
      <c r="P184" s="606">
        <v>600</v>
      </c>
      <c r="Q184" s="606">
        <v>674</v>
      </c>
      <c r="R184" s="606">
        <v>596</v>
      </c>
      <c r="S184" s="606">
        <v>522</v>
      </c>
      <c r="V184" s="499"/>
    </row>
    <row r="185" spans="1:22" s="499" customFormat="1">
      <c r="A185" s="1098"/>
      <c r="B185" s="1096"/>
      <c r="C185" s="518" t="s">
        <v>56</v>
      </c>
      <c r="D185" s="584" t="s">
        <v>429</v>
      </c>
      <c r="E185" s="584" t="s">
        <v>429</v>
      </c>
      <c r="F185" s="584" t="s">
        <v>429</v>
      </c>
      <c r="G185" s="584" t="s">
        <v>429</v>
      </c>
      <c r="H185" s="584" t="s">
        <v>429</v>
      </c>
      <c r="I185" s="584" t="s">
        <v>429</v>
      </c>
      <c r="J185" s="584" t="s">
        <v>429</v>
      </c>
      <c r="K185" s="584" t="s">
        <v>429</v>
      </c>
      <c r="L185" s="584" t="s">
        <v>429</v>
      </c>
      <c r="M185" s="584" t="s">
        <v>429</v>
      </c>
      <c r="N185" s="584" t="s">
        <v>429</v>
      </c>
      <c r="O185" s="606">
        <v>1966</v>
      </c>
      <c r="P185" s="606">
        <v>2062</v>
      </c>
      <c r="Q185" s="606">
        <v>2265</v>
      </c>
      <c r="R185" s="606">
        <v>2040</v>
      </c>
      <c r="S185" s="606">
        <v>1711</v>
      </c>
    </row>
    <row r="186" spans="1:22" s="499" customFormat="1">
      <c r="A186" s="1098"/>
      <c r="B186" s="1096"/>
      <c r="C186" s="518" t="s">
        <v>59</v>
      </c>
      <c r="D186" s="584" t="s">
        <v>429</v>
      </c>
      <c r="E186" s="584" t="s">
        <v>429</v>
      </c>
      <c r="F186" s="584" t="s">
        <v>429</v>
      </c>
      <c r="G186" s="584" t="s">
        <v>429</v>
      </c>
      <c r="H186" s="584" t="s">
        <v>429</v>
      </c>
      <c r="I186" s="584" t="s">
        <v>429</v>
      </c>
      <c r="J186" s="584" t="s">
        <v>429</v>
      </c>
      <c r="K186" s="584" t="s">
        <v>429</v>
      </c>
      <c r="L186" s="584" t="s">
        <v>429</v>
      </c>
      <c r="M186" s="584" t="s">
        <v>429</v>
      </c>
      <c r="N186" s="606">
        <v>2367</v>
      </c>
      <c r="O186" s="606">
        <v>2568</v>
      </c>
      <c r="P186" s="606">
        <v>2662</v>
      </c>
      <c r="Q186" s="606">
        <v>2939</v>
      </c>
      <c r="R186" s="606">
        <v>2636</v>
      </c>
      <c r="S186" s="606">
        <v>2233</v>
      </c>
    </row>
    <row r="187" spans="1:22">
      <c r="A187" s="1098"/>
      <c r="B187" s="1096" t="s">
        <v>255</v>
      </c>
      <c r="C187" s="518" t="s">
        <v>55</v>
      </c>
      <c r="D187" s="584" t="s">
        <v>429</v>
      </c>
      <c r="E187" s="584" t="s">
        <v>429</v>
      </c>
      <c r="F187" s="584" t="s">
        <v>429</v>
      </c>
      <c r="G187" s="584" t="s">
        <v>429</v>
      </c>
      <c r="H187" s="584" t="s">
        <v>429</v>
      </c>
      <c r="I187" s="584" t="s">
        <v>429</v>
      </c>
      <c r="J187" s="584" t="s">
        <v>429</v>
      </c>
      <c r="K187" s="584" t="s">
        <v>429</v>
      </c>
      <c r="L187" s="584" t="s">
        <v>429</v>
      </c>
      <c r="M187" s="584" t="s">
        <v>429</v>
      </c>
      <c r="N187" s="584" t="s">
        <v>429</v>
      </c>
      <c r="O187" s="606">
        <v>1478</v>
      </c>
      <c r="P187" s="606">
        <v>1495</v>
      </c>
      <c r="Q187" s="606">
        <v>1468</v>
      </c>
      <c r="R187" s="606">
        <v>1548</v>
      </c>
      <c r="S187" s="606">
        <v>1442</v>
      </c>
      <c r="V187" s="499"/>
    </row>
    <row r="188" spans="1:22" s="499" customFormat="1">
      <c r="A188" s="1098"/>
      <c r="B188" s="1096"/>
      <c r="C188" s="518" t="s">
        <v>56</v>
      </c>
      <c r="D188" s="584" t="s">
        <v>429</v>
      </c>
      <c r="E188" s="584" t="s">
        <v>429</v>
      </c>
      <c r="F188" s="584" t="s">
        <v>429</v>
      </c>
      <c r="G188" s="584" t="s">
        <v>429</v>
      </c>
      <c r="H188" s="584" t="s">
        <v>429</v>
      </c>
      <c r="I188" s="584" t="s">
        <v>429</v>
      </c>
      <c r="J188" s="584" t="s">
        <v>429</v>
      </c>
      <c r="K188" s="584" t="s">
        <v>429</v>
      </c>
      <c r="L188" s="584" t="s">
        <v>429</v>
      </c>
      <c r="M188" s="584" t="s">
        <v>429</v>
      </c>
      <c r="N188" s="584" t="s">
        <v>429</v>
      </c>
      <c r="O188" s="606">
        <v>322</v>
      </c>
      <c r="P188" s="606">
        <v>360</v>
      </c>
      <c r="Q188" s="606">
        <v>377</v>
      </c>
      <c r="R188" s="606">
        <v>358</v>
      </c>
      <c r="S188" s="606">
        <v>354</v>
      </c>
    </row>
    <row r="189" spans="1:22" s="499" customFormat="1">
      <c r="A189" s="1098"/>
      <c r="B189" s="1096"/>
      <c r="C189" s="518" t="s">
        <v>59</v>
      </c>
      <c r="D189" s="584" t="s">
        <v>429</v>
      </c>
      <c r="E189" s="584" t="s">
        <v>429</v>
      </c>
      <c r="F189" s="584" t="s">
        <v>429</v>
      </c>
      <c r="G189" s="584" t="s">
        <v>429</v>
      </c>
      <c r="H189" s="584" t="s">
        <v>429</v>
      </c>
      <c r="I189" s="584" t="s">
        <v>429</v>
      </c>
      <c r="J189" s="584" t="s">
        <v>429</v>
      </c>
      <c r="K189" s="584" t="s">
        <v>429</v>
      </c>
      <c r="L189" s="584" t="s">
        <v>429</v>
      </c>
      <c r="M189" s="584" t="s">
        <v>429</v>
      </c>
      <c r="N189" s="606">
        <v>2242</v>
      </c>
      <c r="O189" s="606">
        <v>1800</v>
      </c>
      <c r="P189" s="606">
        <v>1855</v>
      </c>
      <c r="Q189" s="606">
        <v>1845</v>
      </c>
      <c r="R189" s="606">
        <v>1905</v>
      </c>
      <c r="S189" s="606">
        <v>1796</v>
      </c>
    </row>
    <row r="190" spans="1:22">
      <c r="A190" s="1098"/>
      <c r="B190" s="1096" t="s">
        <v>62</v>
      </c>
      <c r="C190" s="518" t="s">
        <v>55</v>
      </c>
      <c r="D190" s="584" t="s">
        <v>429</v>
      </c>
      <c r="E190" s="584" t="s">
        <v>429</v>
      </c>
      <c r="F190" s="584" t="s">
        <v>429</v>
      </c>
      <c r="G190" s="584" t="s">
        <v>429</v>
      </c>
      <c r="H190" s="584" t="s">
        <v>429</v>
      </c>
      <c r="I190" s="584" t="s">
        <v>429</v>
      </c>
      <c r="J190" s="584" t="s">
        <v>429</v>
      </c>
      <c r="K190" s="584" t="s">
        <v>429</v>
      </c>
      <c r="L190" s="584" t="s">
        <v>429</v>
      </c>
      <c r="M190" s="584" t="s">
        <v>429</v>
      </c>
      <c r="N190" s="584" t="s">
        <v>429</v>
      </c>
      <c r="O190" s="606">
        <v>530</v>
      </c>
      <c r="P190" s="606">
        <v>896</v>
      </c>
      <c r="Q190" s="606">
        <v>1158</v>
      </c>
      <c r="R190" s="606">
        <v>769</v>
      </c>
      <c r="S190" s="606">
        <v>896</v>
      </c>
      <c r="V190" s="499"/>
    </row>
    <row r="191" spans="1:22" s="499" customFormat="1">
      <c r="A191" s="1098"/>
      <c r="B191" s="1096"/>
      <c r="C191" s="518" t="s">
        <v>56</v>
      </c>
      <c r="D191" s="584" t="s">
        <v>429</v>
      </c>
      <c r="E191" s="584" t="s">
        <v>429</v>
      </c>
      <c r="F191" s="584" t="s">
        <v>429</v>
      </c>
      <c r="G191" s="584" t="s">
        <v>429</v>
      </c>
      <c r="H191" s="584" t="s">
        <v>429</v>
      </c>
      <c r="I191" s="584" t="s">
        <v>429</v>
      </c>
      <c r="J191" s="584" t="s">
        <v>429</v>
      </c>
      <c r="K191" s="584" t="s">
        <v>429</v>
      </c>
      <c r="L191" s="584" t="s">
        <v>429</v>
      </c>
      <c r="M191" s="584" t="s">
        <v>429</v>
      </c>
      <c r="N191" s="584" t="s">
        <v>429</v>
      </c>
      <c r="O191" s="606">
        <v>96</v>
      </c>
      <c r="P191" s="606">
        <v>341</v>
      </c>
      <c r="Q191" s="606">
        <v>645</v>
      </c>
      <c r="R191" s="606">
        <v>470</v>
      </c>
      <c r="S191" s="606">
        <v>378</v>
      </c>
    </row>
    <row r="192" spans="1:22" s="499" customFormat="1">
      <c r="A192" s="1098"/>
      <c r="B192" s="1096"/>
      <c r="C192" s="518" t="s">
        <v>59</v>
      </c>
      <c r="D192" s="584" t="s">
        <v>429</v>
      </c>
      <c r="E192" s="584" t="s">
        <v>429</v>
      </c>
      <c r="F192" s="584" t="s">
        <v>429</v>
      </c>
      <c r="G192" s="584" t="s">
        <v>429</v>
      </c>
      <c r="H192" s="584" t="s">
        <v>429</v>
      </c>
      <c r="I192" s="584" t="s">
        <v>429</v>
      </c>
      <c r="J192" s="584" t="s">
        <v>429</v>
      </c>
      <c r="K192" s="584" t="s">
        <v>429</v>
      </c>
      <c r="L192" s="584" t="s">
        <v>429</v>
      </c>
      <c r="M192" s="584" t="s">
        <v>429</v>
      </c>
      <c r="N192" s="606">
        <v>692</v>
      </c>
      <c r="O192" s="606">
        <v>626</v>
      </c>
      <c r="P192" s="606">
        <v>1237</v>
      </c>
      <c r="Q192" s="606">
        <v>1803</v>
      </c>
      <c r="R192" s="606">
        <v>1239</v>
      </c>
      <c r="S192" s="606">
        <v>1274</v>
      </c>
    </row>
    <row r="193" spans="1:22">
      <c r="A193" s="1098"/>
      <c r="B193" s="1096" t="s">
        <v>61</v>
      </c>
      <c r="C193" s="518" t="s">
        <v>55</v>
      </c>
      <c r="D193" s="584" t="s">
        <v>429</v>
      </c>
      <c r="E193" s="584" t="s">
        <v>429</v>
      </c>
      <c r="F193" s="584" t="s">
        <v>429</v>
      </c>
      <c r="G193" s="584" t="s">
        <v>429</v>
      </c>
      <c r="H193" s="584" t="s">
        <v>429</v>
      </c>
      <c r="I193" s="584" t="s">
        <v>429</v>
      </c>
      <c r="J193" s="584" t="s">
        <v>429</v>
      </c>
      <c r="K193" s="584" t="s">
        <v>429</v>
      </c>
      <c r="L193" s="584" t="s">
        <v>429</v>
      </c>
      <c r="M193" s="584" t="s">
        <v>429</v>
      </c>
      <c r="N193" s="584" t="s">
        <v>429</v>
      </c>
      <c r="O193" s="606">
        <v>7871</v>
      </c>
      <c r="P193" s="606">
        <v>9519</v>
      </c>
      <c r="Q193" s="606">
        <v>9257</v>
      </c>
      <c r="R193" s="606">
        <v>9521</v>
      </c>
      <c r="S193" s="606">
        <v>9132</v>
      </c>
      <c r="V193" s="499"/>
    </row>
    <row r="194" spans="1:22" s="499" customFormat="1">
      <c r="A194" s="1098"/>
      <c r="B194" s="1096"/>
      <c r="C194" s="518" t="s">
        <v>56</v>
      </c>
      <c r="D194" s="584" t="s">
        <v>429</v>
      </c>
      <c r="E194" s="584" t="s">
        <v>429</v>
      </c>
      <c r="F194" s="584" t="s">
        <v>429</v>
      </c>
      <c r="G194" s="584" t="s">
        <v>429</v>
      </c>
      <c r="H194" s="584" t="s">
        <v>429</v>
      </c>
      <c r="I194" s="584" t="s">
        <v>429</v>
      </c>
      <c r="J194" s="584" t="s">
        <v>429</v>
      </c>
      <c r="K194" s="584" t="s">
        <v>429</v>
      </c>
      <c r="L194" s="584" t="s">
        <v>429</v>
      </c>
      <c r="M194" s="584" t="s">
        <v>429</v>
      </c>
      <c r="N194" s="584" t="s">
        <v>429</v>
      </c>
      <c r="O194" s="606">
        <v>6191</v>
      </c>
      <c r="P194" s="606">
        <v>6685</v>
      </c>
      <c r="Q194" s="606">
        <v>6670</v>
      </c>
      <c r="R194" s="606">
        <v>6688</v>
      </c>
      <c r="S194" s="606">
        <v>6323</v>
      </c>
    </row>
    <row r="195" spans="1:22" s="499" customFormat="1">
      <c r="A195" s="1098"/>
      <c r="B195" s="1096"/>
      <c r="C195" s="518" t="s">
        <v>59</v>
      </c>
      <c r="D195" s="584" t="s">
        <v>429</v>
      </c>
      <c r="E195" s="584" t="s">
        <v>429</v>
      </c>
      <c r="F195" s="584" t="s">
        <v>429</v>
      </c>
      <c r="G195" s="584" t="s">
        <v>429</v>
      </c>
      <c r="H195" s="584" t="s">
        <v>429</v>
      </c>
      <c r="I195" s="584" t="s">
        <v>429</v>
      </c>
      <c r="J195" s="584" t="s">
        <v>429</v>
      </c>
      <c r="K195" s="584" t="s">
        <v>429</v>
      </c>
      <c r="L195" s="584" t="s">
        <v>429</v>
      </c>
      <c r="M195" s="584" t="s">
        <v>429</v>
      </c>
      <c r="N195" s="606">
        <v>16914</v>
      </c>
      <c r="O195" s="606">
        <v>14062</v>
      </c>
      <c r="P195" s="606">
        <v>16204</v>
      </c>
      <c r="Q195" s="606">
        <v>15927</v>
      </c>
      <c r="R195" s="606">
        <v>16211</v>
      </c>
      <c r="S195" s="606">
        <v>15455</v>
      </c>
    </row>
    <row r="196" spans="1:22">
      <c r="A196" s="1098"/>
      <c r="B196" s="1096" t="s">
        <v>60</v>
      </c>
      <c r="C196" s="518" t="s">
        <v>55</v>
      </c>
      <c r="D196" s="584" t="s">
        <v>429</v>
      </c>
      <c r="E196" s="584" t="s">
        <v>429</v>
      </c>
      <c r="F196" s="584" t="s">
        <v>429</v>
      </c>
      <c r="G196" s="584" t="s">
        <v>429</v>
      </c>
      <c r="H196" s="584" t="s">
        <v>429</v>
      </c>
      <c r="I196" s="584" t="s">
        <v>429</v>
      </c>
      <c r="J196" s="584" t="s">
        <v>429</v>
      </c>
      <c r="K196" s="584" t="s">
        <v>429</v>
      </c>
      <c r="L196" s="584" t="s">
        <v>429</v>
      </c>
      <c r="M196" s="584" t="s">
        <v>429</v>
      </c>
      <c r="N196" s="584" t="s">
        <v>429</v>
      </c>
      <c r="O196" s="606">
        <v>1051</v>
      </c>
      <c r="P196" s="606">
        <v>946</v>
      </c>
      <c r="Q196" s="606">
        <v>1075</v>
      </c>
      <c r="R196" s="606">
        <v>1228</v>
      </c>
      <c r="S196" s="606">
        <v>1407</v>
      </c>
      <c r="V196" s="499"/>
    </row>
    <row r="197" spans="1:22" s="499" customFormat="1">
      <c r="A197" s="1098"/>
      <c r="B197" s="1096"/>
      <c r="C197" s="518" t="s">
        <v>56</v>
      </c>
      <c r="D197" s="584" t="s">
        <v>429</v>
      </c>
      <c r="E197" s="584" t="s">
        <v>429</v>
      </c>
      <c r="F197" s="584" t="s">
        <v>429</v>
      </c>
      <c r="G197" s="584" t="s">
        <v>429</v>
      </c>
      <c r="H197" s="584" t="s">
        <v>429</v>
      </c>
      <c r="I197" s="584" t="s">
        <v>429</v>
      </c>
      <c r="J197" s="584" t="s">
        <v>429</v>
      </c>
      <c r="K197" s="584" t="s">
        <v>429</v>
      </c>
      <c r="L197" s="584" t="s">
        <v>429</v>
      </c>
      <c r="M197" s="584" t="s">
        <v>429</v>
      </c>
      <c r="N197" s="584" t="s">
        <v>429</v>
      </c>
      <c r="O197" s="606">
        <v>761</v>
      </c>
      <c r="P197" s="606">
        <v>668</v>
      </c>
      <c r="Q197" s="606">
        <v>783</v>
      </c>
      <c r="R197" s="606">
        <v>922</v>
      </c>
      <c r="S197" s="606">
        <v>837</v>
      </c>
    </row>
    <row r="198" spans="1:22" s="499" customFormat="1">
      <c r="A198" s="1098"/>
      <c r="B198" s="1096"/>
      <c r="C198" s="518" t="s">
        <v>59</v>
      </c>
      <c r="D198" s="584" t="s">
        <v>429</v>
      </c>
      <c r="E198" s="584" t="s">
        <v>429</v>
      </c>
      <c r="F198" s="584" t="s">
        <v>429</v>
      </c>
      <c r="G198" s="584" t="s">
        <v>429</v>
      </c>
      <c r="H198" s="584" t="s">
        <v>429</v>
      </c>
      <c r="I198" s="584" t="s">
        <v>429</v>
      </c>
      <c r="J198" s="584" t="s">
        <v>429</v>
      </c>
      <c r="K198" s="584" t="s">
        <v>429</v>
      </c>
      <c r="L198" s="584" t="s">
        <v>429</v>
      </c>
      <c r="M198" s="584" t="s">
        <v>429</v>
      </c>
      <c r="N198" s="606">
        <v>1542</v>
      </c>
      <c r="O198" s="606">
        <v>1812</v>
      </c>
      <c r="P198" s="606">
        <v>1614</v>
      </c>
      <c r="Q198" s="606">
        <v>1858</v>
      </c>
      <c r="R198" s="606">
        <v>2150</v>
      </c>
      <c r="S198" s="606">
        <v>2244</v>
      </c>
    </row>
    <row r="199" spans="1:22" s="283" customFormat="1">
      <c r="A199" s="1098"/>
      <c r="B199" s="1096" t="s">
        <v>70</v>
      </c>
      <c r="C199" s="518" t="s">
        <v>55</v>
      </c>
      <c r="D199" s="584" t="s">
        <v>429</v>
      </c>
      <c r="E199" s="584" t="s">
        <v>429</v>
      </c>
      <c r="F199" s="584" t="s">
        <v>429</v>
      </c>
      <c r="G199" s="584" t="s">
        <v>429</v>
      </c>
      <c r="H199" s="584" t="s">
        <v>429</v>
      </c>
      <c r="I199" s="584" t="s">
        <v>429</v>
      </c>
      <c r="J199" s="584" t="s">
        <v>429</v>
      </c>
      <c r="K199" s="584" t="s">
        <v>429</v>
      </c>
      <c r="L199" s="584" t="s">
        <v>429</v>
      </c>
      <c r="M199" s="584" t="s">
        <v>429</v>
      </c>
      <c r="N199" s="584" t="s">
        <v>429</v>
      </c>
      <c r="O199" s="606">
        <v>550</v>
      </c>
      <c r="P199" s="606">
        <v>388</v>
      </c>
      <c r="Q199" s="606">
        <v>792</v>
      </c>
      <c r="R199" s="606">
        <v>654</v>
      </c>
      <c r="S199" s="606">
        <v>662</v>
      </c>
      <c r="T199" s="499"/>
      <c r="U199" s="499"/>
      <c r="V199" s="499"/>
    </row>
    <row r="200" spans="1:22" s="499" customFormat="1">
      <c r="A200" s="1098"/>
      <c r="B200" s="1096"/>
      <c r="C200" s="518" t="s">
        <v>56</v>
      </c>
      <c r="D200" s="584" t="s">
        <v>429</v>
      </c>
      <c r="E200" s="584" t="s">
        <v>429</v>
      </c>
      <c r="F200" s="584" t="s">
        <v>429</v>
      </c>
      <c r="G200" s="584" t="s">
        <v>429</v>
      </c>
      <c r="H200" s="584" t="s">
        <v>429</v>
      </c>
      <c r="I200" s="584" t="s">
        <v>429</v>
      </c>
      <c r="J200" s="584" t="s">
        <v>429</v>
      </c>
      <c r="K200" s="584" t="s">
        <v>429</v>
      </c>
      <c r="L200" s="584" t="s">
        <v>429</v>
      </c>
      <c r="M200" s="584" t="s">
        <v>429</v>
      </c>
      <c r="N200" s="584" t="s">
        <v>429</v>
      </c>
      <c r="O200" s="606">
        <v>434</v>
      </c>
      <c r="P200" s="606">
        <v>305</v>
      </c>
      <c r="Q200" s="606">
        <v>1101</v>
      </c>
      <c r="R200" s="606">
        <v>744</v>
      </c>
      <c r="S200" s="606">
        <v>491</v>
      </c>
    </row>
    <row r="201" spans="1:22" s="499" customFormat="1">
      <c r="A201" s="1098"/>
      <c r="B201" s="1096"/>
      <c r="C201" s="518" t="s">
        <v>59</v>
      </c>
      <c r="D201" s="584" t="s">
        <v>429</v>
      </c>
      <c r="E201" s="584" t="s">
        <v>429</v>
      </c>
      <c r="F201" s="584" t="s">
        <v>429</v>
      </c>
      <c r="G201" s="584" t="s">
        <v>429</v>
      </c>
      <c r="H201" s="584" t="s">
        <v>429</v>
      </c>
      <c r="I201" s="584" t="s">
        <v>429</v>
      </c>
      <c r="J201" s="584" t="s">
        <v>429</v>
      </c>
      <c r="K201" s="584" t="s">
        <v>429</v>
      </c>
      <c r="L201" s="584" t="s">
        <v>429</v>
      </c>
      <c r="M201" s="584" t="s">
        <v>429</v>
      </c>
      <c r="N201" s="584" t="s">
        <v>429</v>
      </c>
      <c r="O201" s="606">
        <v>984</v>
      </c>
      <c r="P201" s="606">
        <v>693</v>
      </c>
      <c r="Q201" s="606">
        <v>1893</v>
      </c>
      <c r="R201" s="606">
        <v>1398</v>
      </c>
      <c r="S201" s="606">
        <v>1153</v>
      </c>
    </row>
    <row r="202" spans="1:22" s="283" customFormat="1">
      <c r="A202" s="1098"/>
      <c r="B202" s="1097" t="s">
        <v>418</v>
      </c>
      <c r="C202" s="518" t="s">
        <v>55</v>
      </c>
      <c r="D202" s="584" t="s">
        <v>429</v>
      </c>
      <c r="E202" s="584" t="s">
        <v>429</v>
      </c>
      <c r="F202" s="584" t="s">
        <v>429</v>
      </c>
      <c r="G202" s="584" t="s">
        <v>429</v>
      </c>
      <c r="H202" s="584" t="s">
        <v>429</v>
      </c>
      <c r="I202" s="584" t="s">
        <v>429</v>
      </c>
      <c r="J202" s="584" t="s">
        <v>429</v>
      </c>
      <c r="K202" s="584" t="s">
        <v>429</v>
      </c>
      <c r="L202" s="584" t="s">
        <v>429</v>
      </c>
      <c r="M202" s="584" t="s">
        <v>429</v>
      </c>
      <c r="N202" s="584" t="s">
        <v>429</v>
      </c>
      <c r="O202" s="606">
        <v>63</v>
      </c>
      <c r="P202" s="606">
        <v>94</v>
      </c>
      <c r="Q202" s="606">
        <v>212</v>
      </c>
      <c r="R202" s="606">
        <v>318</v>
      </c>
      <c r="S202" s="606">
        <v>209</v>
      </c>
      <c r="T202" s="499"/>
      <c r="U202" s="499"/>
      <c r="V202" s="499"/>
    </row>
    <row r="203" spans="1:22" s="499" customFormat="1">
      <c r="A203" s="1098"/>
      <c r="B203" s="1097"/>
      <c r="C203" s="518" t="s">
        <v>56</v>
      </c>
      <c r="D203" s="584" t="s">
        <v>429</v>
      </c>
      <c r="E203" s="584" t="s">
        <v>429</v>
      </c>
      <c r="F203" s="584" t="s">
        <v>429</v>
      </c>
      <c r="G203" s="584" t="s">
        <v>429</v>
      </c>
      <c r="H203" s="584" t="s">
        <v>429</v>
      </c>
      <c r="I203" s="584" t="s">
        <v>429</v>
      </c>
      <c r="J203" s="584" t="s">
        <v>429</v>
      </c>
      <c r="K203" s="584" t="s">
        <v>429</v>
      </c>
      <c r="L203" s="584" t="s">
        <v>429</v>
      </c>
      <c r="M203" s="584" t="s">
        <v>429</v>
      </c>
      <c r="N203" s="584" t="s">
        <v>429</v>
      </c>
      <c r="O203" s="606">
        <v>90</v>
      </c>
      <c r="P203" s="606">
        <v>212</v>
      </c>
      <c r="Q203" s="606">
        <v>170</v>
      </c>
      <c r="R203" s="606">
        <v>271</v>
      </c>
      <c r="S203" s="606">
        <v>172</v>
      </c>
    </row>
    <row r="204" spans="1:22" s="499" customFormat="1">
      <c r="A204" s="1098"/>
      <c r="B204" s="1097"/>
      <c r="C204" s="518" t="s">
        <v>59</v>
      </c>
      <c r="D204" s="584" t="s">
        <v>429</v>
      </c>
      <c r="E204" s="584" t="s">
        <v>429</v>
      </c>
      <c r="F204" s="584" t="s">
        <v>429</v>
      </c>
      <c r="G204" s="584" t="s">
        <v>429</v>
      </c>
      <c r="H204" s="584" t="s">
        <v>429</v>
      </c>
      <c r="I204" s="584" t="s">
        <v>429</v>
      </c>
      <c r="J204" s="584" t="s">
        <v>429</v>
      </c>
      <c r="K204" s="584" t="s">
        <v>429</v>
      </c>
      <c r="L204" s="584" t="s">
        <v>429</v>
      </c>
      <c r="M204" s="584" t="s">
        <v>429</v>
      </c>
      <c r="N204" s="584" t="s">
        <v>429</v>
      </c>
      <c r="O204" s="606">
        <v>153</v>
      </c>
      <c r="P204" s="606">
        <v>306</v>
      </c>
      <c r="Q204" s="606">
        <v>382</v>
      </c>
      <c r="R204" s="606">
        <v>589</v>
      </c>
      <c r="S204" s="606">
        <v>381</v>
      </c>
    </row>
    <row r="205" spans="1:22" s="292" customFormat="1">
      <c r="A205" s="1098"/>
      <c r="B205" s="1096" t="s">
        <v>59</v>
      </c>
      <c r="C205" s="518" t="s">
        <v>55</v>
      </c>
      <c r="D205" s="605" t="s">
        <v>429</v>
      </c>
      <c r="E205" s="605" t="s">
        <v>429</v>
      </c>
      <c r="F205" s="605" t="s">
        <v>429</v>
      </c>
      <c r="G205" s="605" t="s">
        <v>429</v>
      </c>
      <c r="H205" s="605" t="s">
        <v>429</v>
      </c>
      <c r="I205" s="605" t="s">
        <v>429</v>
      </c>
      <c r="J205" s="605" t="s">
        <v>429</v>
      </c>
      <c r="K205" s="605" t="s">
        <v>429</v>
      </c>
      <c r="L205" s="605" t="s">
        <v>429</v>
      </c>
      <c r="M205" s="605" t="s">
        <v>429</v>
      </c>
      <c r="N205" s="605" t="s">
        <v>429</v>
      </c>
      <c r="O205" s="605">
        <f t="shared" ref="O205:Q206" si="9">O178+O181+O184+O187+O190+O193+O196+O199+O202</f>
        <v>16166</v>
      </c>
      <c r="P205" s="605">
        <f t="shared" si="9"/>
        <v>18060</v>
      </c>
      <c r="Q205" s="605">
        <f t="shared" si="9"/>
        <v>18245</v>
      </c>
      <c r="R205" s="605">
        <v>17958</v>
      </c>
      <c r="S205" s="605">
        <f>S202+S199+S196+S193+S190+S187+S184+S175+S181+S178</f>
        <v>17405</v>
      </c>
    </row>
    <row r="206" spans="1:22" s="292" customFormat="1">
      <c r="A206" s="1098"/>
      <c r="B206" s="1096"/>
      <c r="C206" s="518" t="s">
        <v>56</v>
      </c>
      <c r="D206" s="605" t="s">
        <v>429</v>
      </c>
      <c r="E206" s="605" t="s">
        <v>429</v>
      </c>
      <c r="F206" s="605" t="s">
        <v>429</v>
      </c>
      <c r="G206" s="605" t="s">
        <v>429</v>
      </c>
      <c r="H206" s="605" t="s">
        <v>429</v>
      </c>
      <c r="I206" s="605" t="s">
        <v>429</v>
      </c>
      <c r="J206" s="605" t="s">
        <v>429</v>
      </c>
      <c r="K206" s="605" t="s">
        <v>429</v>
      </c>
      <c r="L206" s="605" t="s">
        <v>429</v>
      </c>
      <c r="M206" s="605" t="s">
        <v>429</v>
      </c>
      <c r="N206" s="605" t="s">
        <v>429</v>
      </c>
      <c r="O206" s="605">
        <f t="shared" si="9"/>
        <v>12938</v>
      </c>
      <c r="P206" s="605">
        <f t="shared" si="9"/>
        <v>13656</v>
      </c>
      <c r="Q206" s="605">
        <f t="shared" si="9"/>
        <v>15351</v>
      </c>
      <c r="R206" s="605">
        <v>14702</v>
      </c>
      <c r="S206" s="605">
        <f>S203+S200+S197+S194+S191+S188+S185+S176+S182+S179</f>
        <v>13508</v>
      </c>
    </row>
    <row r="207" spans="1:22" s="292" customFormat="1">
      <c r="A207" s="1098"/>
      <c r="B207" s="1096"/>
      <c r="C207" s="518" t="s">
        <v>59</v>
      </c>
      <c r="D207" s="605" t="s">
        <v>429</v>
      </c>
      <c r="E207" s="605" t="s">
        <v>429</v>
      </c>
      <c r="F207" s="605" t="s">
        <v>429</v>
      </c>
      <c r="G207" s="605" t="s">
        <v>429</v>
      </c>
      <c r="H207" s="605" t="s">
        <v>429</v>
      </c>
      <c r="I207" s="605" t="s">
        <v>429</v>
      </c>
      <c r="J207" s="605" t="s">
        <v>429</v>
      </c>
      <c r="K207" s="605" t="s">
        <v>429</v>
      </c>
      <c r="L207" s="605" t="s">
        <v>429</v>
      </c>
      <c r="M207" s="605" t="s">
        <v>429</v>
      </c>
      <c r="N207" s="605">
        <f>N180+N183+N186+N189+N192+N195+N198</f>
        <v>33062</v>
      </c>
      <c r="O207" s="605">
        <f>O206+O205</f>
        <v>29104</v>
      </c>
      <c r="P207" s="605">
        <f>P206+P205</f>
        <v>31716</v>
      </c>
      <c r="Q207" s="605">
        <f>Q206+Q205</f>
        <v>33596</v>
      </c>
      <c r="R207" s="605">
        <v>32660</v>
      </c>
      <c r="S207" s="605">
        <f>SUM(S205:S206)</f>
        <v>30913</v>
      </c>
    </row>
    <row r="208" spans="1:22">
      <c r="A208" s="1098" t="s">
        <v>7</v>
      </c>
      <c r="B208" s="1096" t="s">
        <v>66</v>
      </c>
      <c r="C208" s="518" t="s">
        <v>55</v>
      </c>
      <c r="D208" s="584" t="s">
        <v>429</v>
      </c>
      <c r="E208" s="584" t="s">
        <v>429</v>
      </c>
      <c r="F208" s="584" t="s">
        <v>429</v>
      </c>
      <c r="G208" s="584" t="s">
        <v>429</v>
      </c>
      <c r="H208" s="584" t="s">
        <v>429</v>
      </c>
      <c r="I208" s="584" t="s">
        <v>429</v>
      </c>
      <c r="J208" s="584">
        <v>440</v>
      </c>
      <c r="K208" s="584">
        <v>638</v>
      </c>
      <c r="L208" s="584">
        <v>846</v>
      </c>
      <c r="M208" s="584">
        <v>1163</v>
      </c>
      <c r="N208" s="584">
        <v>1193</v>
      </c>
      <c r="O208" s="584">
        <v>1751</v>
      </c>
      <c r="P208" s="584">
        <v>2372</v>
      </c>
      <c r="Q208" s="584">
        <v>1997</v>
      </c>
      <c r="R208" s="584">
        <v>2024</v>
      </c>
      <c r="S208" s="592">
        <v>1365</v>
      </c>
      <c r="V208" s="499"/>
    </row>
    <row r="209" spans="1:31" s="499" customFormat="1">
      <c r="A209" s="1098"/>
      <c r="B209" s="1096"/>
      <c r="C209" s="518" t="s">
        <v>56</v>
      </c>
      <c r="D209" s="584" t="s">
        <v>429</v>
      </c>
      <c r="E209" s="584" t="s">
        <v>429</v>
      </c>
      <c r="F209" s="584" t="s">
        <v>429</v>
      </c>
      <c r="G209" s="584" t="s">
        <v>429</v>
      </c>
      <c r="H209" s="584" t="s">
        <v>429</v>
      </c>
      <c r="I209" s="584" t="s">
        <v>429</v>
      </c>
      <c r="J209" s="584">
        <v>1237</v>
      </c>
      <c r="K209" s="584">
        <v>1122</v>
      </c>
      <c r="L209" s="584">
        <v>1700</v>
      </c>
      <c r="M209" s="584">
        <v>2238</v>
      </c>
      <c r="N209" s="584">
        <v>2207</v>
      </c>
      <c r="O209" s="584">
        <v>3462</v>
      </c>
      <c r="P209" s="584">
        <v>4516</v>
      </c>
      <c r="Q209" s="584">
        <v>4132</v>
      </c>
      <c r="R209" s="584">
        <v>3747</v>
      </c>
      <c r="S209" s="592">
        <v>2018</v>
      </c>
    </row>
    <row r="210" spans="1:31" s="499" customFormat="1">
      <c r="A210" s="1098"/>
      <c r="B210" s="1096"/>
      <c r="C210" s="518" t="s">
        <v>59</v>
      </c>
      <c r="D210" s="584" t="s">
        <v>429</v>
      </c>
      <c r="E210" s="584" t="s">
        <v>429</v>
      </c>
      <c r="F210" s="584" t="s">
        <v>429</v>
      </c>
      <c r="G210" s="584" t="s">
        <v>429</v>
      </c>
      <c r="H210" s="584" t="s">
        <v>429</v>
      </c>
      <c r="I210" s="584" t="s">
        <v>429</v>
      </c>
      <c r="J210" s="584">
        <v>1677</v>
      </c>
      <c r="K210" s="584">
        <v>1760</v>
      </c>
      <c r="L210" s="584">
        <v>2546</v>
      </c>
      <c r="M210" s="584">
        <v>3401</v>
      </c>
      <c r="N210" s="584">
        <v>3400</v>
      </c>
      <c r="O210" s="584">
        <v>5213</v>
      </c>
      <c r="P210" s="584">
        <v>6888</v>
      </c>
      <c r="Q210" s="584">
        <v>6129</v>
      </c>
      <c r="R210" s="584">
        <v>5771</v>
      </c>
      <c r="S210" s="592">
        <v>3383</v>
      </c>
    </row>
    <row r="211" spans="1:31">
      <c r="A211" s="1098"/>
      <c r="B211" s="1096" t="s">
        <v>65</v>
      </c>
      <c r="C211" s="518" t="s">
        <v>55</v>
      </c>
      <c r="D211" s="584" t="s">
        <v>429</v>
      </c>
      <c r="E211" s="584" t="s">
        <v>429</v>
      </c>
      <c r="F211" s="584" t="s">
        <v>429</v>
      </c>
      <c r="G211" s="584" t="s">
        <v>429</v>
      </c>
      <c r="H211" s="584" t="s">
        <v>429</v>
      </c>
      <c r="I211" s="584" t="s">
        <v>429</v>
      </c>
      <c r="J211" s="584">
        <v>5790</v>
      </c>
      <c r="K211" s="584">
        <v>8921</v>
      </c>
      <c r="L211" s="584">
        <v>7952</v>
      </c>
      <c r="M211" s="584">
        <v>11891</v>
      </c>
      <c r="N211" s="584">
        <v>9732</v>
      </c>
      <c r="O211" s="584">
        <v>8725</v>
      </c>
      <c r="P211" s="584">
        <v>6359</v>
      </c>
      <c r="Q211" s="584">
        <v>12157</v>
      </c>
      <c r="R211" s="584">
        <v>15275</v>
      </c>
      <c r="S211" s="592">
        <v>18467</v>
      </c>
      <c r="V211" s="499"/>
    </row>
    <row r="212" spans="1:31" s="499" customFormat="1">
      <c r="A212" s="1098"/>
      <c r="B212" s="1096"/>
      <c r="C212" s="518" t="s">
        <v>56</v>
      </c>
      <c r="D212" s="584" t="s">
        <v>429</v>
      </c>
      <c r="E212" s="584" t="s">
        <v>429</v>
      </c>
      <c r="F212" s="584" t="s">
        <v>429</v>
      </c>
      <c r="G212" s="584" t="s">
        <v>429</v>
      </c>
      <c r="H212" s="584" t="s">
        <v>429</v>
      </c>
      <c r="I212" s="584" t="s">
        <v>429</v>
      </c>
      <c r="J212" s="584">
        <v>11600</v>
      </c>
      <c r="K212" s="584">
        <v>14280</v>
      </c>
      <c r="L212" s="584">
        <v>16186</v>
      </c>
      <c r="M212" s="584">
        <v>20793</v>
      </c>
      <c r="N212" s="584">
        <v>20213</v>
      </c>
      <c r="O212" s="584">
        <v>19608</v>
      </c>
      <c r="P212" s="584">
        <v>10439</v>
      </c>
      <c r="Q212" s="584">
        <v>18460</v>
      </c>
      <c r="R212" s="584">
        <v>24118</v>
      </c>
      <c r="S212" s="592">
        <v>27109</v>
      </c>
    </row>
    <row r="213" spans="1:31" s="499" customFormat="1">
      <c r="A213" s="1098"/>
      <c r="B213" s="1096"/>
      <c r="C213" s="518" t="s">
        <v>59</v>
      </c>
      <c r="D213" s="584" t="s">
        <v>429</v>
      </c>
      <c r="E213" s="584" t="s">
        <v>429</v>
      </c>
      <c r="F213" s="584" t="s">
        <v>429</v>
      </c>
      <c r="G213" s="584" t="s">
        <v>429</v>
      </c>
      <c r="H213" s="584" t="s">
        <v>429</v>
      </c>
      <c r="I213" s="584" t="s">
        <v>429</v>
      </c>
      <c r="J213" s="584">
        <v>17390</v>
      </c>
      <c r="K213" s="584">
        <v>23201</v>
      </c>
      <c r="L213" s="584">
        <v>24138</v>
      </c>
      <c r="M213" s="584">
        <v>32684</v>
      </c>
      <c r="N213" s="584">
        <v>29945</v>
      </c>
      <c r="O213" s="584">
        <v>28333</v>
      </c>
      <c r="P213" s="584">
        <v>16798</v>
      </c>
      <c r="Q213" s="584">
        <v>30617</v>
      </c>
      <c r="R213" s="584">
        <v>39393</v>
      </c>
      <c r="S213" s="592">
        <v>45576</v>
      </c>
    </row>
    <row r="214" spans="1:31">
      <c r="A214" s="1098"/>
      <c r="B214" s="1096" t="s">
        <v>64</v>
      </c>
      <c r="C214" s="518" t="s">
        <v>55</v>
      </c>
      <c r="D214" s="584" t="s">
        <v>429</v>
      </c>
      <c r="E214" s="584" t="s">
        <v>429</v>
      </c>
      <c r="F214" s="584" t="s">
        <v>429</v>
      </c>
      <c r="G214" s="584" t="s">
        <v>429</v>
      </c>
      <c r="H214" s="584" t="s">
        <v>429</v>
      </c>
      <c r="I214" s="584" t="s">
        <v>429</v>
      </c>
      <c r="J214" s="584">
        <v>801</v>
      </c>
      <c r="K214" s="584">
        <v>813</v>
      </c>
      <c r="L214" s="584">
        <v>1456</v>
      </c>
      <c r="M214" s="584">
        <v>1282</v>
      </c>
      <c r="N214" s="584">
        <v>1352</v>
      </c>
      <c r="O214" s="584">
        <v>1522</v>
      </c>
      <c r="P214" s="584">
        <v>3670</v>
      </c>
      <c r="Q214" s="584">
        <v>1615</v>
      </c>
      <c r="R214" s="584">
        <v>2184</v>
      </c>
      <c r="S214" s="592">
        <v>2559</v>
      </c>
      <c r="V214" s="499"/>
    </row>
    <row r="215" spans="1:31" s="499" customFormat="1">
      <c r="A215" s="1098"/>
      <c r="B215" s="1096"/>
      <c r="C215" s="518" t="s">
        <v>56</v>
      </c>
      <c r="D215" s="584" t="s">
        <v>429</v>
      </c>
      <c r="E215" s="584" t="s">
        <v>429</v>
      </c>
      <c r="F215" s="584" t="s">
        <v>429</v>
      </c>
      <c r="G215" s="584" t="s">
        <v>429</v>
      </c>
      <c r="H215" s="584" t="s">
        <v>429</v>
      </c>
      <c r="I215" s="584" t="s">
        <v>429</v>
      </c>
      <c r="J215" s="584">
        <v>2844</v>
      </c>
      <c r="K215" s="584">
        <v>2769</v>
      </c>
      <c r="L215" s="584">
        <v>3759</v>
      </c>
      <c r="M215" s="584">
        <v>3872</v>
      </c>
      <c r="N215" s="584">
        <v>4011</v>
      </c>
      <c r="O215" s="584">
        <v>4111</v>
      </c>
      <c r="P215" s="584">
        <v>11743</v>
      </c>
      <c r="Q215" s="584">
        <v>5048</v>
      </c>
      <c r="R215" s="584">
        <v>7724</v>
      </c>
      <c r="S215" s="592">
        <v>7479</v>
      </c>
    </row>
    <row r="216" spans="1:31" s="499" customFormat="1">
      <c r="A216" s="1098"/>
      <c r="B216" s="1096"/>
      <c r="C216" s="518" t="s">
        <v>59</v>
      </c>
      <c r="D216" s="584" t="s">
        <v>429</v>
      </c>
      <c r="E216" s="584" t="s">
        <v>429</v>
      </c>
      <c r="F216" s="584" t="s">
        <v>429</v>
      </c>
      <c r="G216" s="584" t="s">
        <v>429</v>
      </c>
      <c r="H216" s="584" t="s">
        <v>429</v>
      </c>
      <c r="I216" s="584" t="s">
        <v>429</v>
      </c>
      <c r="J216" s="584">
        <v>3645</v>
      </c>
      <c r="K216" s="584">
        <v>3582</v>
      </c>
      <c r="L216" s="584">
        <v>5215</v>
      </c>
      <c r="M216" s="584">
        <v>5154</v>
      </c>
      <c r="N216" s="584">
        <v>5363</v>
      </c>
      <c r="O216" s="584">
        <v>5633</v>
      </c>
      <c r="P216" s="584">
        <v>15413</v>
      </c>
      <c r="Q216" s="584">
        <v>6663</v>
      </c>
      <c r="R216" s="584">
        <v>9908</v>
      </c>
      <c r="S216" s="592">
        <v>10038</v>
      </c>
    </row>
    <row r="217" spans="1:31">
      <c r="A217" s="1098"/>
      <c r="B217" s="1096" t="s">
        <v>63</v>
      </c>
      <c r="C217" s="518" t="s">
        <v>55</v>
      </c>
      <c r="D217" s="584" t="s">
        <v>429</v>
      </c>
      <c r="E217" s="584" t="s">
        <v>429</v>
      </c>
      <c r="F217" s="584" t="s">
        <v>429</v>
      </c>
      <c r="G217" s="584" t="s">
        <v>429</v>
      </c>
      <c r="H217" s="584" t="s">
        <v>429</v>
      </c>
      <c r="I217" s="584" t="s">
        <v>429</v>
      </c>
      <c r="J217" s="584">
        <v>605</v>
      </c>
      <c r="K217" s="584">
        <v>649</v>
      </c>
      <c r="L217" s="584">
        <v>707</v>
      </c>
      <c r="M217" s="584">
        <v>769</v>
      </c>
      <c r="N217" s="584">
        <v>922</v>
      </c>
      <c r="O217" s="584">
        <v>1479</v>
      </c>
      <c r="P217" s="584">
        <v>2093</v>
      </c>
      <c r="Q217" s="584">
        <v>1863</v>
      </c>
      <c r="R217" s="584">
        <v>2346</v>
      </c>
      <c r="S217" s="592">
        <v>3844</v>
      </c>
      <c r="U217" s="296"/>
      <c r="V217" s="296"/>
      <c r="W217" s="296"/>
      <c r="X217" s="296"/>
      <c r="Y217" s="296"/>
      <c r="Z217" s="296"/>
      <c r="AA217" s="296"/>
      <c r="AB217" s="296"/>
      <c r="AC217" s="296"/>
      <c r="AD217" s="296"/>
      <c r="AE217" s="296"/>
    </row>
    <row r="218" spans="1:31" s="499" customFormat="1">
      <c r="A218" s="1098"/>
      <c r="B218" s="1096"/>
      <c r="C218" s="518" t="s">
        <v>56</v>
      </c>
      <c r="D218" s="584" t="s">
        <v>429</v>
      </c>
      <c r="E218" s="584" t="s">
        <v>429</v>
      </c>
      <c r="F218" s="584" t="s">
        <v>429</v>
      </c>
      <c r="G218" s="584" t="s">
        <v>429</v>
      </c>
      <c r="H218" s="584" t="s">
        <v>429</v>
      </c>
      <c r="I218" s="584" t="s">
        <v>429</v>
      </c>
      <c r="J218" s="584">
        <v>3593</v>
      </c>
      <c r="K218" s="584">
        <v>3544</v>
      </c>
      <c r="L218" s="584">
        <v>4196</v>
      </c>
      <c r="M218" s="584">
        <v>4596</v>
      </c>
      <c r="N218" s="584">
        <v>4740</v>
      </c>
      <c r="O218" s="584">
        <v>7044</v>
      </c>
      <c r="P218" s="584">
        <v>8677</v>
      </c>
      <c r="Q218" s="584">
        <v>10292</v>
      </c>
      <c r="R218" s="584">
        <v>11547</v>
      </c>
      <c r="S218" s="592">
        <v>15603</v>
      </c>
      <c r="U218" s="296"/>
      <c r="V218" s="296"/>
      <c r="W218" s="296"/>
      <c r="X218" s="296"/>
      <c r="Y218" s="296"/>
      <c r="Z218" s="296"/>
      <c r="AA218" s="296"/>
      <c r="AB218" s="296"/>
      <c r="AC218" s="296"/>
      <c r="AD218" s="296"/>
      <c r="AE218" s="296"/>
    </row>
    <row r="219" spans="1:31" s="499" customFormat="1">
      <c r="A219" s="1098"/>
      <c r="B219" s="1096"/>
      <c r="C219" s="518" t="s">
        <v>59</v>
      </c>
      <c r="D219" s="584" t="s">
        <v>429</v>
      </c>
      <c r="E219" s="584" t="s">
        <v>429</v>
      </c>
      <c r="F219" s="584" t="s">
        <v>429</v>
      </c>
      <c r="G219" s="584" t="s">
        <v>429</v>
      </c>
      <c r="H219" s="584" t="s">
        <v>429</v>
      </c>
      <c r="I219" s="584" t="s">
        <v>429</v>
      </c>
      <c r="J219" s="584">
        <v>4198</v>
      </c>
      <c r="K219" s="584">
        <v>4193</v>
      </c>
      <c r="L219" s="584">
        <v>4903</v>
      </c>
      <c r="M219" s="584">
        <v>5365</v>
      </c>
      <c r="N219" s="584">
        <v>5662</v>
      </c>
      <c r="O219" s="584">
        <v>8523</v>
      </c>
      <c r="P219" s="584">
        <v>10770</v>
      </c>
      <c r="Q219" s="584">
        <v>12155</v>
      </c>
      <c r="R219" s="584">
        <v>13893</v>
      </c>
      <c r="S219" s="592">
        <v>19447</v>
      </c>
      <c r="U219" s="296"/>
      <c r="V219" s="296"/>
      <c r="W219" s="296"/>
      <c r="X219" s="296"/>
      <c r="Y219" s="296"/>
      <c r="Z219" s="296"/>
      <c r="AA219" s="296"/>
      <c r="AB219" s="615"/>
      <c r="AC219" s="296"/>
      <c r="AD219" s="296"/>
      <c r="AE219" s="296"/>
    </row>
    <row r="220" spans="1:31">
      <c r="A220" s="1098"/>
      <c r="B220" s="1096" t="s">
        <v>255</v>
      </c>
      <c r="C220" s="518" t="s">
        <v>55</v>
      </c>
      <c r="D220" s="584" t="s">
        <v>429</v>
      </c>
      <c r="E220" s="584" t="s">
        <v>429</v>
      </c>
      <c r="F220" s="584" t="s">
        <v>429</v>
      </c>
      <c r="G220" s="584" t="s">
        <v>429</v>
      </c>
      <c r="H220" s="584" t="s">
        <v>429</v>
      </c>
      <c r="I220" s="584" t="s">
        <v>429</v>
      </c>
      <c r="J220" s="584">
        <v>464</v>
      </c>
      <c r="K220" s="584">
        <v>586</v>
      </c>
      <c r="L220" s="584">
        <v>788</v>
      </c>
      <c r="M220" s="584">
        <v>777</v>
      </c>
      <c r="N220" s="584">
        <v>1577</v>
      </c>
      <c r="O220" s="584">
        <v>3202</v>
      </c>
      <c r="P220" s="584">
        <v>3991</v>
      </c>
      <c r="Q220" s="584">
        <v>2234</v>
      </c>
      <c r="R220" s="584">
        <v>1854</v>
      </c>
      <c r="S220" s="592">
        <v>2030</v>
      </c>
      <c r="U220" s="296"/>
      <c r="V220" s="296"/>
      <c r="W220" s="296"/>
      <c r="X220" s="296"/>
      <c r="Y220" s="296"/>
      <c r="Z220" s="296"/>
      <c r="AA220" s="296"/>
      <c r="AB220" s="615"/>
      <c r="AC220" s="296"/>
      <c r="AD220" s="296"/>
      <c r="AE220" s="296"/>
    </row>
    <row r="221" spans="1:31" s="499" customFormat="1">
      <c r="A221" s="1098"/>
      <c r="B221" s="1096"/>
      <c r="C221" s="518" t="s">
        <v>56</v>
      </c>
      <c r="D221" s="584" t="s">
        <v>429</v>
      </c>
      <c r="E221" s="584" t="s">
        <v>429</v>
      </c>
      <c r="F221" s="584" t="s">
        <v>429</v>
      </c>
      <c r="G221" s="584" t="s">
        <v>429</v>
      </c>
      <c r="H221" s="584" t="s">
        <v>429</v>
      </c>
      <c r="I221" s="584" t="s">
        <v>429</v>
      </c>
      <c r="J221" s="584">
        <v>680</v>
      </c>
      <c r="K221" s="584">
        <v>890</v>
      </c>
      <c r="L221" s="584">
        <v>1064</v>
      </c>
      <c r="M221" s="584">
        <v>1140</v>
      </c>
      <c r="N221" s="584">
        <v>2439</v>
      </c>
      <c r="O221" s="584">
        <v>4846</v>
      </c>
      <c r="P221" s="584">
        <v>6824</v>
      </c>
      <c r="Q221" s="584">
        <v>3519</v>
      </c>
      <c r="R221" s="584">
        <v>2614</v>
      </c>
      <c r="S221" s="592">
        <v>2867</v>
      </c>
      <c r="U221" s="296"/>
      <c r="V221" s="296"/>
      <c r="W221" s="296"/>
      <c r="X221" s="296"/>
      <c r="Y221" s="296"/>
      <c r="Z221" s="296"/>
      <c r="AA221" s="296"/>
      <c r="AB221" s="615"/>
      <c r="AC221" s="296"/>
      <c r="AD221" s="296"/>
      <c r="AE221" s="296"/>
    </row>
    <row r="222" spans="1:31" s="499" customFormat="1">
      <c r="A222" s="1098"/>
      <c r="B222" s="1096"/>
      <c r="C222" s="518" t="s">
        <v>59</v>
      </c>
      <c r="D222" s="584" t="s">
        <v>429</v>
      </c>
      <c r="E222" s="584" t="s">
        <v>429</v>
      </c>
      <c r="F222" s="584" t="s">
        <v>429</v>
      </c>
      <c r="G222" s="584" t="s">
        <v>429</v>
      </c>
      <c r="H222" s="584" t="s">
        <v>429</v>
      </c>
      <c r="I222" s="584" t="s">
        <v>429</v>
      </c>
      <c r="J222" s="584">
        <v>1144</v>
      </c>
      <c r="K222" s="584">
        <v>1476</v>
      </c>
      <c r="L222" s="584">
        <v>1852</v>
      </c>
      <c r="M222" s="584">
        <v>1917</v>
      </c>
      <c r="N222" s="584">
        <v>4016</v>
      </c>
      <c r="O222" s="584">
        <v>8048</v>
      </c>
      <c r="P222" s="584">
        <v>10815</v>
      </c>
      <c r="Q222" s="584">
        <v>5753</v>
      </c>
      <c r="R222" s="584">
        <v>4468</v>
      </c>
      <c r="S222" s="592">
        <v>4897</v>
      </c>
    </row>
    <row r="223" spans="1:31">
      <c r="A223" s="1098"/>
      <c r="B223" s="1096" t="s">
        <v>62</v>
      </c>
      <c r="C223" s="518" t="s">
        <v>55</v>
      </c>
      <c r="D223" s="584" t="s">
        <v>429</v>
      </c>
      <c r="E223" s="584" t="s">
        <v>429</v>
      </c>
      <c r="F223" s="584" t="s">
        <v>429</v>
      </c>
      <c r="G223" s="584" t="s">
        <v>429</v>
      </c>
      <c r="H223" s="584" t="s">
        <v>429</v>
      </c>
      <c r="I223" s="584" t="s">
        <v>429</v>
      </c>
      <c r="J223" s="584">
        <v>4967</v>
      </c>
      <c r="K223" s="584">
        <v>11315</v>
      </c>
      <c r="L223" s="584">
        <v>15916</v>
      </c>
      <c r="M223" s="584">
        <v>12989</v>
      </c>
      <c r="N223" s="584">
        <v>22757</v>
      </c>
      <c r="O223" s="584">
        <v>23804</v>
      </c>
      <c r="P223" s="584">
        <v>26387</v>
      </c>
      <c r="Q223" s="584">
        <v>29241</v>
      </c>
      <c r="R223" s="584" t="s">
        <v>958</v>
      </c>
      <c r="S223" s="592">
        <v>40144</v>
      </c>
      <c r="V223" s="499"/>
    </row>
    <row r="224" spans="1:31" s="499" customFormat="1">
      <c r="A224" s="1098"/>
      <c r="B224" s="1096"/>
      <c r="C224" s="518" t="s">
        <v>56</v>
      </c>
      <c r="D224" s="584" t="s">
        <v>429</v>
      </c>
      <c r="E224" s="584" t="s">
        <v>429</v>
      </c>
      <c r="F224" s="584" t="s">
        <v>429</v>
      </c>
      <c r="G224" s="584" t="s">
        <v>429</v>
      </c>
      <c r="H224" s="584" t="s">
        <v>429</v>
      </c>
      <c r="I224" s="584" t="s">
        <v>429</v>
      </c>
      <c r="J224" s="584">
        <v>6777</v>
      </c>
      <c r="K224" s="584">
        <v>14713</v>
      </c>
      <c r="L224" s="584">
        <v>17252</v>
      </c>
      <c r="M224" s="584">
        <v>15219</v>
      </c>
      <c r="N224" s="584">
        <v>23116</v>
      </c>
      <c r="O224" s="584">
        <v>26388</v>
      </c>
      <c r="P224" s="584">
        <v>28034</v>
      </c>
      <c r="Q224" s="584">
        <v>29734</v>
      </c>
      <c r="R224" s="584">
        <v>35408</v>
      </c>
      <c r="S224" s="592">
        <v>39674</v>
      </c>
    </row>
    <row r="225" spans="1:22" s="499" customFormat="1">
      <c r="A225" s="1098"/>
      <c r="B225" s="1096"/>
      <c r="C225" s="518" t="s">
        <v>59</v>
      </c>
      <c r="D225" s="584" t="s">
        <v>429</v>
      </c>
      <c r="E225" s="584" t="s">
        <v>429</v>
      </c>
      <c r="F225" s="584" t="s">
        <v>429</v>
      </c>
      <c r="G225" s="584" t="s">
        <v>429</v>
      </c>
      <c r="H225" s="584" t="s">
        <v>429</v>
      </c>
      <c r="I225" s="584" t="s">
        <v>429</v>
      </c>
      <c r="J225" s="584">
        <v>11744</v>
      </c>
      <c r="K225" s="584">
        <v>26028</v>
      </c>
      <c r="L225" s="584">
        <v>33168</v>
      </c>
      <c r="M225" s="584">
        <v>28208</v>
      </c>
      <c r="N225" s="584">
        <v>45873</v>
      </c>
      <c r="O225" s="584">
        <v>50192</v>
      </c>
      <c r="P225" s="584">
        <v>54421</v>
      </c>
      <c r="Q225" s="584">
        <v>58975</v>
      </c>
      <c r="R225" s="584">
        <v>71267</v>
      </c>
      <c r="S225" s="592">
        <v>79818</v>
      </c>
    </row>
    <row r="226" spans="1:22">
      <c r="A226" s="1098"/>
      <c r="B226" s="1096" t="s">
        <v>61</v>
      </c>
      <c r="C226" s="518" t="s">
        <v>55</v>
      </c>
      <c r="D226" s="584" t="s">
        <v>429</v>
      </c>
      <c r="E226" s="584" t="s">
        <v>429</v>
      </c>
      <c r="F226" s="584" t="s">
        <v>429</v>
      </c>
      <c r="G226" s="584" t="s">
        <v>429</v>
      </c>
      <c r="H226" s="584" t="s">
        <v>429</v>
      </c>
      <c r="I226" s="584" t="s">
        <v>429</v>
      </c>
      <c r="J226" s="584">
        <v>569</v>
      </c>
      <c r="K226" s="584">
        <v>280</v>
      </c>
      <c r="L226" s="584">
        <v>333</v>
      </c>
      <c r="M226" s="584">
        <v>441</v>
      </c>
      <c r="N226" s="584">
        <v>562</v>
      </c>
      <c r="O226" s="584">
        <v>939</v>
      </c>
      <c r="P226" s="584">
        <v>961</v>
      </c>
      <c r="Q226" s="584">
        <v>603</v>
      </c>
      <c r="R226" s="584" t="s">
        <v>429</v>
      </c>
      <c r="S226" s="592" t="s">
        <v>8</v>
      </c>
      <c r="V226" s="499"/>
    </row>
    <row r="227" spans="1:22" s="499" customFormat="1">
      <c r="A227" s="1098"/>
      <c r="B227" s="1096"/>
      <c r="C227" s="518" t="s">
        <v>56</v>
      </c>
      <c r="D227" s="584" t="s">
        <v>429</v>
      </c>
      <c r="E227" s="584" t="s">
        <v>429</v>
      </c>
      <c r="F227" s="584" t="s">
        <v>429</v>
      </c>
      <c r="G227" s="584" t="s">
        <v>429</v>
      </c>
      <c r="H227" s="584" t="s">
        <v>429</v>
      </c>
      <c r="I227" s="584" t="s">
        <v>429</v>
      </c>
      <c r="J227" s="584">
        <v>1174</v>
      </c>
      <c r="K227" s="584">
        <v>912</v>
      </c>
      <c r="L227" s="584">
        <v>951</v>
      </c>
      <c r="M227" s="584">
        <v>1256</v>
      </c>
      <c r="N227" s="584">
        <v>2147</v>
      </c>
      <c r="O227" s="584">
        <v>1823</v>
      </c>
      <c r="P227" s="584">
        <v>1661</v>
      </c>
      <c r="Q227" s="584">
        <v>1581</v>
      </c>
      <c r="R227" s="584" t="s">
        <v>429</v>
      </c>
      <c r="S227" s="592" t="s">
        <v>8</v>
      </c>
    </row>
    <row r="228" spans="1:22" s="499" customFormat="1">
      <c r="A228" s="1098"/>
      <c r="B228" s="1096"/>
      <c r="C228" s="518" t="s">
        <v>59</v>
      </c>
      <c r="D228" s="584" t="s">
        <v>429</v>
      </c>
      <c r="E228" s="584" t="s">
        <v>429</v>
      </c>
      <c r="F228" s="584" t="s">
        <v>429</v>
      </c>
      <c r="G228" s="584" t="s">
        <v>429</v>
      </c>
      <c r="H228" s="584" t="s">
        <v>429</v>
      </c>
      <c r="I228" s="584" t="s">
        <v>429</v>
      </c>
      <c r="J228" s="584">
        <v>1743</v>
      </c>
      <c r="K228" s="584">
        <v>1192</v>
      </c>
      <c r="L228" s="584">
        <v>1284</v>
      </c>
      <c r="M228" s="584">
        <v>1697</v>
      </c>
      <c r="N228" s="584">
        <v>2709</v>
      </c>
      <c r="O228" s="584">
        <v>2762</v>
      </c>
      <c r="P228" s="584">
        <v>2622</v>
      </c>
      <c r="Q228" s="584">
        <v>2184</v>
      </c>
      <c r="R228" s="584" t="s">
        <v>429</v>
      </c>
      <c r="S228" s="592" t="s">
        <v>8</v>
      </c>
    </row>
    <row r="229" spans="1:22">
      <c r="A229" s="1098"/>
      <c r="B229" s="1096" t="s">
        <v>60</v>
      </c>
      <c r="C229" s="518" t="s">
        <v>55</v>
      </c>
      <c r="D229" s="584" t="s">
        <v>429</v>
      </c>
      <c r="E229" s="584" t="s">
        <v>429</v>
      </c>
      <c r="F229" s="584" t="s">
        <v>429</v>
      </c>
      <c r="G229" s="584" t="s">
        <v>429</v>
      </c>
      <c r="H229" s="584" t="s">
        <v>429</v>
      </c>
      <c r="I229" s="584" t="s">
        <v>429</v>
      </c>
      <c r="J229" s="584">
        <v>895</v>
      </c>
      <c r="K229" s="584">
        <v>999</v>
      </c>
      <c r="L229" s="584">
        <v>1108</v>
      </c>
      <c r="M229" s="584">
        <v>1514</v>
      </c>
      <c r="N229" s="584">
        <v>1649</v>
      </c>
      <c r="O229" s="584">
        <v>2433</v>
      </c>
      <c r="P229" s="584">
        <v>3085</v>
      </c>
      <c r="Q229" s="584">
        <v>2827</v>
      </c>
      <c r="R229" s="584">
        <v>5124</v>
      </c>
      <c r="S229" s="592">
        <v>4615</v>
      </c>
      <c r="V229" s="499"/>
    </row>
    <row r="230" spans="1:22" s="499" customFormat="1">
      <c r="A230" s="1098"/>
      <c r="B230" s="1096"/>
      <c r="C230" s="518" t="s">
        <v>56</v>
      </c>
      <c r="D230" s="584" t="s">
        <v>429</v>
      </c>
      <c r="E230" s="584" t="s">
        <v>429</v>
      </c>
      <c r="F230" s="584" t="s">
        <v>429</v>
      </c>
      <c r="G230" s="584" t="s">
        <v>429</v>
      </c>
      <c r="H230" s="584" t="s">
        <v>429</v>
      </c>
      <c r="I230" s="584" t="s">
        <v>429</v>
      </c>
      <c r="J230" s="584">
        <v>797</v>
      </c>
      <c r="K230" s="584">
        <v>1045</v>
      </c>
      <c r="L230" s="584">
        <v>1246</v>
      </c>
      <c r="M230" s="584">
        <v>1310</v>
      </c>
      <c r="N230" s="584">
        <v>1447</v>
      </c>
      <c r="O230" s="584">
        <v>2327</v>
      </c>
      <c r="P230" s="584">
        <v>2967</v>
      </c>
      <c r="Q230" s="584">
        <v>2770</v>
      </c>
      <c r="R230" s="584">
        <v>3932</v>
      </c>
      <c r="S230" s="592">
        <v>3609</v>
      </c>
    </row>
    <row r="231" spans="1:22" s="499" customFormat="1">
      <c r="A231" s="1098"/>
      <c r="B231" s="1096"/>
      <c r="C231" s="518" t="s">
        <v>59</v>
      </c>
      <c r="D231" s="584" t="s">
        <v>429</v>
      </c>
      <c r="E231" s="584" t="s">
        <v>429</v>
      </c>
      <c r="F231" s="584" t="s">
        <v>429</v>
      </c>
      <c r="G231" s="584" t="s">
        <v>429</v>
      </c>
      <c r="H231" s="584" t="s">
        <v>429</v>
      </c>
      <c r="I231" s="584" t="s">
        <v>429</v>
      </c>
      <c r="J231" s="584">
        <v>1692</v>
      </c>
      <c r="K231" s="584">
        <v>2044</v>
      </c>
      <c r="L231" s="584">
        <v>2354</v>
      </c>
      <c r="M231" s="584">
        <v>2824</v>
      </c>
      <c r="N231" s="584">
        <v>3096</v>
      </c>
      <c r="O231" s="584">
        <v>4760</v>
      </c>
      <c r="P231" s="584">
        <v>6052</v>
      </c>
      <c r="Q231" s="584">
        <v>5597</v>
      </c>
      <c r="R231" s="584">
        <v>9056</v>
      </c>
      <c r="S231" s="592">
        <v>8224</v>
      </c>
    </row>
    <row r="232" spans="1:22" s="292" customFormat="1">
      <c r="A232" s="1098"/>
      <c r="B232" s="1096" t="s">
        <v>59</v>
      </c>
      <c r="C232" s="518" t="s">
        <v>55</v>
      </c>
      <c r="D232" s="605" t="s">
        <v>429</v>
      </c>
      <c r="E232" s="605" t="s">
        <v>429</v>
      </c>
      <c r="F232" s="605" t="s">
        <v>429</v>
      </c>
      <c r="G232" s="605" t="s">
        <v>429</v>
      </c>
      <c r="H232" s="605" t="s">
        <v>429</v>
      </c>
      <c r="I232" s="605" t="s">
        <v>429</v>
      </c>
      <c r="J232" s="605">
        <f t="shared" ref="J232:Q232" si="10">J208+J211+J214+J217+J220+J223+J226+J229</f>
        <v>14531</v>
      </c>
      <c r="K232" s="605">
        <f t="shared" si="10"/>
        <v>24201</v>
      </c>
      <c r="L232" s="605">
        <f t="shared" si="10"/>
        <v>29106</v>
      </c>
      <c r="M232" s="605">
        <f t="shared" si="10"/>
        <v>30826</v>
      </c>
      <c r="N232" s="605">
        <f t="shared" si="10"/>
        <v>39744</v>
      </c>
      <c r="O232" s="605">
        <f t="shared" si="10"/>
        <v>43855</v>
      </c>
      <c r="P232" s="605">
        <f t="shared" si="10"/>
        <v>48918</v>
      </c>
      <c r="Q232" s="605">
        <f t="shared" si="10"/>
        <v>52537</v>
      </c>
      <c r="R232" s="605">
        <v>65869</v>
      </c>
      <c r="S232" s="605">
        <v>74160</v>
      </c>
    </row>
    <row r="233" spans="1:22" s="292" customFormat="1">
      <c r="A233" s="1098"/>
      <c r="B233" s="1096"/>
      <c r="C233" s="518" t="s">
        <v>56</v>
      </c>
      <c r="D233" s="605" t="s">
        <v>429</v>
      </c>
      <c r="E233" s="605" t="s">
        <v>429</v>
      </c>
      <c r="F233" s="605" t="s">
        <v>429</v>
      </c>
      <c r="G233" s="605" t="s">
        <v>429</v>
      </c>
      <c r="H233" s="605" t="s">
        <v>429</v>
      </c>
      <c r="I233" s="605" t="s">
        <v>429</v>
      </c>
      <c r="J233" s="605">
        <f t="shared" ref="J233:Q233" si="11">J209+J212+J215+J218+J221+J224+J227</f>
        <v>27905</v>
      </c>
      <c r="K233" s="605">
        <f t="shared" si="11"/>
        <v>38230</v>
      </c>
      <c r="L233" s="605">
        <f t="shared" si="11"/>
        <v>45108</v>
      </c>
      <c r="M233" s="605">
        <f t="shared" si="11"/>
        <v>49114</v>
      </c>
      <c r="N233" s="605">
        <f t="shared" si="11"/>
        <v>58873</v>
      </c>
      <c r="O233" s="605">
        <f t="shared" si="11"/>
        <v>67282</v>
      </c>
      <c r="P233" s="605">
        <f t="shared" si="11"/>
        <v>71894</v>
      </c>
      <c r="Q233" s="605">
        <f t="shared" si="11"/>
        <v>72766</v>
      </c>
      <c r="R233" s="605">
        <v>91562</v>
      </c>
      <c r="S233" s="605">
        <v>100642</v>
      </c>
    </row>
    <row r="234" spans="1:22" s="292" customFormat="1">
      <c r="A234" s="1098"/>
      <c r="B234" s="1096"/>
      <c r="C234" s="518" t="s">
        <v>59</v>
      </c>
      <c r="D234" s="605" t="s">
        <v>429</v>
      </c>
      <c r="E234" s="605" t="s">
        <v>429</v>
      </c>
      <c r="F234" s="605" t="s">
        <v>429</v>
      </c>
      <c r="G234" s="605" t="s">
        <v>429</v>
      </c>
      <c r="H234" s="605" t="s">
        <v>429</v>
      </c>
      <c r="I234" s="605" t="s">
        <v>429</v>
      </c>
      <c r="J234" s="605">
        <f t="shared" ref="J234:Q234" si="12">J232+J233</f>
        <v>42436</v>
      </c>
      <c r="K234" s="605">
        <f t="shared" si="12"/>
        <v>62431</v>
      </c>
      <c r="L234" s="605">
        <f t="shared" si="12"/>
        <v>74214</v>
      </c>
      <c r="M234" s="605">
        <f t="shared" si="12"/>
        <v>79940</v>
      </c>
      <c r="N234" s="605">
        <f t="shared" si="12"/>
        <v>98617</v>
      </c>
      <c r="O234" s="605">
        <f t="shared" si="12"/>
        <v>111137</v>
      </c>
      <c r="P234" s="605">
        <f t="shared" si="12"/>
        <v>120812</v>
      </c>
      <c r="Q234" s="605">
        <f t="shared" si="12"/>
        <v>125303</v>
      </c>
      <c r="R234" s="605">
        <v>157431</v>
      </c>
      <c r="S234" s="605">
        <v>174802</v>
      </c>
    </row>
    <row r="235" spans="1:22">
      <c r="A235" s="1098" t="s">
        <v>32</v>
      </c>
      <c r="B235" s="1096" t="s">
        <v>66</v>
      </c>
      <c r="C235" s="518" t="s">
        <v>55</v>
      </c>
      <c r="D235" s="584" t="s">
        <v>429</v>
      </c>
      <c r="E235" s="584" t="s">
        <v>429</v>
      </c>
      <c r="F235" s="584" t="s">
        <v>429</v>
      </c>
      <c r="G235" s="584" t="s">
        <v>429</v>
      </c>
      <c r="H235" s="584" t="s">
        <v>429</v>
      </c>
      <c r="I235" s="584" t="s">
        <v>429</v>
      </c>
      <c r="J235" s="584">
        <v>103</v>
      </c>
      <c r="K235" s="584">
        <v>81</v>
      </c>
      <c r="L235" s="584">
        <v>78</v>
      </c>
      <c r="M235" s="584">
        <v>196</v>
      </c>
      <c r="N235" s="584" t="s">
        <v>429</v>
      </c>
      <c r="O235" s="584" t="s">
        <v>429</v>
      </c>
      <c r="P235" s="584" t="s">
        <v>429</v>
      </c>
      <c r="Q235" s="584">
        <v>526</v>
      </c>
      <c r="R235" s="584">
        <v>569</v>
      </c>
      <c r="S235" s="584">
        <v>559</v>
      </c>
      <c r="V235" s="499"/>
    </row>
    <row r="236" spans="1:22" s="499" customFormat="1">
      <c r="A236" s="1098"/>
      <c r="B236" s="1096"/>
      <c r="C236" s="518" t="s">
        <v>56</v>
      </c>
      <c r="D236" s="584" t="s">
        <v>429</v>
      </c>
      <c r="E236" s="584" t="s">
        <v>429</v>
      </c>
      <c r="F236" s="584" t="s">
        <v>429</v>
      </c>
      <c r="G236" s="584" t="s">
        <v>429</v>
      </c>
      <c r="H236" s="584" t="s">
        <v>429</v>
      </c>
      <c r="I236" s="584" t="s">
        <v>429</v>
      </c>
      <c r="J236" s="584">
        <v>144</v>
      </c>
      <c r="K236" s="584">
        <v>124</v>
      </c>
      <c r="L236" s="584">
        <v>124</v>
      </c>
      <c r="M236" s="584">
        <v>219</v>
      </c>
      <c r="N236" s="584" t="s">
        <v>429</v>
      </c>
      <c r="O236" s="584" t="s">
        <v>429</v>
      </c>
      <c r="P236" s="584" t="s">
        <v>429</v>
      </c>
      <c r="Q236" s="584">
        <v>493</v>
      </c>
      <c r="R236" s="584">
        <v>557</v>
      </c>
      <c r="S236" s="584">
        <v>487</v>
      </c>
    </row>
    <row r="237" spans="1:22" s="499" customFormat="1">
      <c r="A237" s="1098"/>
      <c r="B237" s="1096"/>
      <c r="C237" s="518" t="s">
        <v>59</v>
      </c>
      <c r="D237" s="584" t="s">
        <v>429</v>
      </c>
      <c r="E237" s="584" t="s">
        <v>429</v>
      </c>
      <c r="F237" s="584" t="s">
        <v>429</v>
      </c>
      <c r="G237" s="584" t="s">
        <v>429</v>
      </c>
      <c r="H237" s="584" t="s">
        <v>429</v>
      </c>
      <c r="I237" s="584" t="s">
        <v>429</v>
      </c>
      <c r="J237" s="584">
        <v>247</v>
      </c>
      <c r="K237" s="584">
        <v>205</v>
      </c>
      <c r="L237" s="584">
        <v>202</v>
      </c>
      <c r="M237" s="584">
        <v>415</v>
      </c>
      <c r="N237" s="584" t="s">
        <v>429</v>
      </c>
      <c r="O237" s="584" t="s">
        <v>429</v>
      </c>
      <c r="P237" s="584" t="s">
        <v>429</v>
      </c>
      <c r="Q237" s="584">
        <f>SUM(Q235:Q236)</f>
        <v>1019</v>
      </c>
      <c r="R237" s="584">
        <v>1126</v>
      </c>
      <c r="S237" s="584">
        <v>1046</v>
      </c>
    </row>
    <row r="238" spans="1:22">
      <c r="A238" s="1098"/>
      <c r="B238" s="1096" t="s">
        <v>65</v>
      </c>
      <c r="C238" s="518" t="s">
        <v>55</v>
      </c>
      <c r="D238" s="584" t="s">
        <v>429</v>
      </c>
      <c r="E238" s="584" t="s">
        <v>429</v>
      </c>
      <c r="F238" s="584" t="s">
        <v>429</v>
      </c>
      <c r="G238" s="584" t="s">
        <v>429</v>
      </c>
      <c r="H238" s="584" t="s">
        <v>429</v>
      </c>
      <c r="I238" s="584" t="s">
        <v>429</v>
      </c>
      <c r="J238" s="584">
        <v>1718</v>
      </c>
      <c r="K238" s="584">
        <v>1749</v>
      </c>
      <c r="L238" s="584">
        <v>2087</v>
      </c>
      <c r="M238" s="584">
        <v>1868</v>
      </c>
      <c r="N238" s="584" t="s">
        <v>429</v>
      </c>
      <c r="O238" s="584" t="s">
        <v>429</v>
      </c>
      <c r="P238" s="584" t="s">
        <v>429</v>
      </c>
      <c r="Q238" s="584">
        <v>6106</v>
      </c>
      <c r="R238" s="584">
        <v>9111</v>
      </c>
      <c r="S238" s="584">
        <v>11601</v>
      </c>
      <c r="V238" s="499"/>
    </row>
    <row r="239" spans="1:22" s="499" customFormat="1">
      <c r="A239" s="1098"/>
      <c r="B239" s="1096"/>
      <c r="C239" s="518" t="s">
        <v>56</v>
      </c>
      <c r="D239" s="584" t="s">
        <v>429</v>
      </c>
      <c r="E239" s="584" t="s">
        <v>429</v>
      </c>
      <c r="F239" s="584" t="s">
        <v>429</v>
      </c>
      <c r="G239" s="584" t="s">
        <v>429</v>
      </c>
      <c r="H239" s="584" t="s">
        <v>429</v>
      </c>
      <c r="I239" s="584" t="s">
        <v>429</v>
      </c>
      <c r="J239" s="584">
        <v>1435</v>
      </c>
      <c r="K239" s="584">
        <v>1476</v>
      </c>
      <c r="L239" s="584">
        <v>1578</v>
      </c>
      <c r="M239" s="584">
        <v>1333</v>
      </c>
      <c r="N239" s="584" t="s">
        <v>429</v>
      </c>
      <c r="O239" s="584" t="s">
        <v>429</v>
      </c>
      <c r="P239" s="584" t="s">
        <v>429</v>
      </c>
      <c r="Q239" s="584">
        <v>2801</v>
      </c>
      <c r="R239" s="584">
        <v>3229</v>
      </c>
      <c r="S239" s="584">
        <v>3891</v>
      </c>
    </row>
    <row r="240" spans="1:22" s="499" customFormat="1">
      <c r="A240" s="1098"/>
      <c r="B240" s="1096"/>
      <c r="C240" s="518" t="s">
        <v>59</v>
      </c>
      <c r="D240" s="584" t="s">
        <v>429</v>
      </c>
      <c r="E240" s="584" t="s">
        <v>429</v>
      </c>
      <c r="F240" s="584" t="s">
        <v>429</v>
      </c>
      <c r="G240" s="584" t="s">
        <v>429</v>
      </c>
      <c r="H240" s="584" t="s">
        <v>429</v>
      </c>
      <c r="I240" s="584" t="s">
        <v>429</v>
      </c>
      <c r="J240" s="584">
        <v>3153</v>
      </c>
      <c r="K240" s="584">
        <v>3225</v>
      </c>
      <c r="L240" s="584">
        <v>3665</v>
      </c>
      <c r="M240" s="584">
        <v>3201</v>
      </c>
      <c r="N240" s="584" t="s">
        <v>429</v>
      </c>
      <c r="O240" s="584" t="s">
        <v>429</v>
      </c>
      <c r="P240" s="584" t="s">
        <v>429</v>
      </c>
      <c r="Q240" s="584">
        <f>SUM(Q238:Q239)</f>
        <v>8907</v>
      </c>
      <c r="R240" s="584">
        <v>12340</v>
      </c>
      <c r="S240" s="584">
        <v>15492</v>
      </c>
    </row>
    <row r="241" spans="1:22">
      <c r="A241" s="1098"/>
      <c r="B241" s="1096" t="s">
        <v>64</v>
      </c>
      <c r="C241" s="518" t="s">
        <v>55</v>
      </c>
      <c r="D241" s="584" t="s">
        <v>429</v>
      </c>
      <c r="E241" s="584" t="s">
        <v>429</v>
      </c>
      <c r="F241" s="584" t="s">
        <v>429</v>
      </c>
      <c r="G241" s="584" t="s">
        <v>429</v>
      </c>
      <c r="H241" s="584" t="s">
        <v>429</v>
      </c>
      <c r="I241" s="584" t="s">
        <v>429</v>
      </c>
      <c r="J241" s="584">
        <v>631</v>
      </c>
      <c r="K241" s="584">
        <v>650</v>
      </c>
      <c r="L241" s="584">
        <v>740</v>
      </c>
      <c r="M241" s="584">
        <v>665</v>
      </c>
      <c r="N241" s="584" t="s">
        <v>429</v>
      </c>
      <c r="O241" s="584" t="s">
        <v>429</v>
      </c>
      <c r="P241" s="584" t="s">
        <v>429</v>
      </c>
      <c r="Q241" s="584">
        <v>1923</v>
      </c>
      <c r="R241" s="584">
        <v>1818</v>
      </c>
      <c r="S241" s="584">
        <v>2344</v>
      </c>
      <c r="V241" s="499"/>
    </row>
    <row r="242" spans="1:22" s="499" customFormat="1">
      <c r="A242" s="1098"/>
      <c r="B242" s="1096"/>
      <c r="C242" s="518" t="s">
        <v>56</v>
      </c>
      <c r="D242" s="584" t="s">
        <v>429</v>
      </c>
      <c r="E242" s="584" t="s">
        <v>429</v>
      </c>
      <c r="F242" s="584" t="s">
        <v>429</v>
      </c>
      <c r="G242" s="584" t="s">
        <v>429</v>
      </c>
      <c r="H242" s="584" t="s">
        <v>429</v>
      </c>
      <c r="I242" s="584" t="s">
        <v>429</v>
      </c>
      <c r="J242" s="584">
        <v>1025</v>
      </c>
      <c r="K242" s="584">
        <v>1091</v>
      </c>
      <c r="L242" s="584">
        <v>1124</v>
      </c>
      <c r="M242" s="584">
        <v>784</v>
      </c>
      <c r="N242" s="584" t="s">
        <v>429</v>
      </c>
      <c r="O242" s="584" t="s">
        <v>429</v>
      </c>
      <c r="P242" s="584" t="s">
        <v>429</v>
      </c>
      <c r="Q242" s="584">
        <v>1867</v>
      </c>
      <c r="R242" s="584">
        <v>638</v>
      </c>
      <c r="S242" s="584">
        <v>2947</v>
      </c>
    </row>
    <row r="243" spans="1:22" s="499" customFormat="1">
      <c r="A243" s="1098"/>
      <c r="B243" s="1096"/>
      <c r="C243" s="518" t="s">
        <v>59</v>
      </c>
      <c r="D243" s="584" t="s">
        <v>429</v>
      </c>
      <c r="E243" s="584" t="s">
        <v>429</v>
      </c>
      <c r="F243" s="584" t="s">
        <v>429</v>
      </c>
      <c r="G243" s="584" t="s">
        <v>429</v>
      </c>
      <c r="H243" s="584" t="s">
        <v>429</v>
      </c>
      <c r="I243" s="584" t="s">
        <v>429</v>
      </c>
      <c r="J243" s="584">
        <v>1656</v>
      </c>
      <c r="K243" s="584">
        <v>1741</v>
      </c>
      <c r="L243" s="584">
        <v>1864</v>
      </c>
      <c r="M243" s="584">
        <v>1449</v>
      </c>
      <c r="N243" s="584" t="s">
        <v>429</v>
      </c>
      <c r="O243" s="584" t="s">
        <v>429</v>
      </c>
      <c r="P243" s="584" t="s">
        <v>429</v>
      </c>
      <c r="Q243" s="584">
        <f>SUM(Q241:Q242)</f>
        <v>3790</v>
      </c>
      <c r="R243" s="584">
        <v>2456</v>
      </c>
      <c r="S243" s="584">
        <v>5291</v>
      </c>
    </row>
    <row r="244" spans="1:22">
      <c r="A244" s="1098"/>
      <c r="B244" s="1096" t="s">
        <v>63</v>
      </c>
      <c r="C244" s="518" t="s">
        <v>55</v>
      </c>
      <c r="D244" s="584" t="s">
        <v>429</v>
      </c>
      <c r="E244" s="584" t="s">
        <v>429</v>
      </c>
      <c r="F244" s="584" t="s">
        <v>429</v>
      </c>
      <c r="G244" s="584" t="s">
        <v>429</v>
      </c>
      <c r="H244" s="584" t="s">
        <v>429</v>
      </c>
      <c r="I244" s="584" t="s">
        <v>429</v>
      </c>
      <c r="J244" s="584">
        <v>92</v>
      </c>
      <c r="K244" s="584">
        <v>113</v>
      </c>
      <c r="L244" s="584">
        <v>139</v>
      </c>
      <c r="M244" s="584">
        <v>262</v>
      </c>
      <c r="N244" s="584" t="s">
        <v>429</v>
      </c>
      <c r="O244" s="584" t="s">
        <v>429</v>
      </c>
      <c r="P244" s="584" t="s">
        <v>429</v>
      </c>
      <c r="Q244" s="584">
        <v>425</v>
      </c>
      <c r="R244" s="584">
        <v>786</v>
      </c>
      <c r="S244" s="584">
        <v>375</v>
      </c>
      <c r="V244" s="499"/>
    </row>
    <row r="245" spans="1:22" s="499" customFormat="1">
      <c r="A245" s="1098"/>
      <c r="B245" s="1096"/>
      <c r="C245" s="518" t="s">
        <v>56</v>
      </c>
      <c r="D245" s="584" t="s">
        <v>429</v>
      </c>
      <c r="E245" s="584" t="s">
        <v>429</v>
      </c>
      <c r="F245" s="584" t="s">
        <v>429</v>
      </c>
      <c r="G245" s="584" t="s">
        <v>429</v>
      </c>
      <c r="H245" s="584" t="s">
        <v>429</v>
      </c>
      <c r="I245" s="584" t="s">
        <v>429</v>
      </c>
      <c r="J245" s="584">
        <v>443</v>
      </c>
      <c r="K245" s="584">
        <v>432</v>
      </c>
      <c r="L245" s="584">
        <v>395</v>
      </c>
      <c r="M245" s="584">
        <v>635</v>
      </c>
      <c r="N245" s="584" t="s">
        <v>429</v>
      </c>
      <c r="O245" s="584" t="s">
        <v>429</v>
      </c>
      <c r="P245" s="584" t="s">
        <v>429</v>
      </c>
      <c r="Q245" s="584">
        <v>560</v>
      </c>
      <c r="R245" s="584">
        <v>1466</v>
      </c>
      <c r="S245" s="584">
        <v>1118</v>
      </c>
    </row>
    <row r="246" spans="1:22" s="499" customFormat="1">
      <c r="A246" s="1098"/>
      <c r="B246" s="1096"/>
      <c r="C246" s="518" t="s">
        <v>59</v>
      </c>
      <c r="D246" s="584" t="s">
        <v>429</v>
      </c>
      <c r="E246" s="584" t="s">
        <v>429</v>
      </c>
      <c r="F246" s="584" t="s">
        <v>429</v>
      </c>
      <c r="G246" s="584" t="s">
        <v>429</v>
      </c>
      <c r="H246" s="584" t="s">
        <v>429</v>
      </c>
      <c r="I246" s="584" t="s">
        <v>429</v>
      </c>
      <c r="J246" s="584">
        <v>535</v>
      </c>
      <c r="K246" s="584">
        <v>545</v>
      </c>
      <c r="L246" s="584">
        <v>534</v>
      </c>
      <c r="M246" s="584">
        <v>897</v>
      </c>
      <c r="N246" s="584" t="s">
        <v>429</v>
      </c>
      <c r="O246" s="584" t="s">
        <v>429</v>
      </c>
      <c r="P246" s="584" t="s">
        <v>429</v>
      </c>
      <c r="Q246" s="584">
        <f>SUM(Q244:Q245)</f>
        <v>985</v>
      </c>
      <c r="R246" s="584">
        <v>2252</v>
      </c>
      <c r="S246" s="584">
        <v>1493</v>
      </c>
    </row>
    <row r="247" spans="1:22">
      <c r="A247" s="1098"/>
      <c r="B247" s="1096" t="s">
        <v>255</v>
      </c>
      <c r="C247" s="518" t="s">
        <v>55</v>
      </c>
      <c r="D247" s="584" t="s">
        <v>429</v>
      </c>
      <c r="E247" s="584" t="s">
        <v>429</v>
      </c>
      <c r="F247" s="584" t="s">
        <v>429</v>
      </c>
      <c r="G247" s="584" t="s">
        <v>429</v>
      </c>
      <c r="H247" s="584" t="s">
        <v>429</v>
      </c>
      <c r="I247" s="584" t="s">
        <v>429</v>
      </c>
      <c r="J247" s="584">
        <v>555</v>
      </c>
      <c r="K247" s="584">
        <v>662</v>
      </c>
      <c r="L247" s="584">
        <v>752</v>
      </c>
      <c r="M247" s="584">
        <v>1053</v>
      </c>
      <c r="N247" s="584" t="s">
        <v>429</v>
      </c>
      <c r="O247" s="584" t="s">
        <v>429</v>
      </c>
      <c r="P247" s="584" t="s">
        <v>429</v>
      </c>
      <c r="Q247" s="584">
        <v>1790</v>
      </c>
      <c r="R247" s="584">
        <v>1852</v>
      </c>
      <c r="S247" s="584">
        <v>34</v>
      </c>
      <c r="V247" s="499"/>
    </row>
    <row r="248" spans="1:22" s="499" customFormat="1">
      <c r="A248" s="1098"/>
      <c r="B248" s="1096"/>
      <c r="C248" s="518" t="s">
        <v>56</v>
      </c>
      <c r="D248" s="584" t="s">
        <v>429</v>
      </c>
      <c r="E248" s="584" t="s">
        <v>429</v>
      </c>
      <c r="F248" s="584" t="s">
        <v>429</v>
      </c>
      <c r="G248" s="584" t="s">
        <v>429</v>
      </c>
      <c r="H248" s="584" t="s">
        <v>429</v>
      </c>
      <c r="I248" s="584" t="s">
        <v>429</v>
      </c>
      <c r="J248" s="584">
        <v>343</v>
      </c>
      <c r="K248" s="584">
        <v>355</v>
      </c>
      <c r="L248" s="584">
        <v>376</v>
      </c>
      <c r="M248" s="584">
        <v>500</v>
      </c>
      <c r="N248" s="584" t="s">
        <v>429</v>
      </c>
      <c r="O248" s="584" t="s">
        <v>429</v>
      </c>
      <c r="P248" s="584" t="s">
        <v>429</v>
      </c>
      <c r="Q248" s="584">
        <v>1215</v>
      </c>
      <c r="R248" s="584">
        <v>837</v>
      </c>
      <c r="S248" s="584">
        <v>38</v>
      </c>
    </row>
    <row r="249" spans="1:22" s="499" customFormat="1">
      <c r="A249" s="1098"/>
      <c r="B249" s="1096"/>
      <c r="C249" s="518" t="s">
        <v>59</v>
      </c>
      <c r="D249" s="584" t="s">
        <v>429</v>
      </c>
      <c r="E249" s="584" t="s">
        <v>429</v>
      </c>
      <c r="F249" s="584" t="s">
        <v>429</v>
      </c>
      <c r="G249" s="584" t="s">
        <v>429</v>
      </c>
      <c r="H249" s="584" t="s">
        <v>429</v>
      </c>
      <c r="I249" s="584" t="s">
        <v>429</v>
      </c>
      <c r="J249" s="584">
        <v>898</v>
      </c>
      <c r="K249" s="584">
        <v>1017</v>
      </c>
      <c r="L249" s="584">
        <v>1128</v>
      </c>
      <c r="M249" s="584">
        <v>1553</v>
      </c>
      <c r="N249" s="584" t="s">
        <v>429</v>
      </c>
      <c r="O249" s="584" t="s">
        <v>429</v>
      </c>
      <c r="P249" s="584" t="s">
        <v>429</v>
      </c>
      <c r="Q249" s="584">
        <f>SUM(Q247:Q248)</f>
        <v>3005</v>
      </c>
      <c r="R249" s="584">
        <v>2689</v>
      </c>
      <c r="S249" s="584">
        <v>72</v>
      </c>
    </row>
    <row r="250" spans="1:22">
      <c r="A250" s="1098"/>
      <c r="B250" s="1096" t="s">
        <v>62</v>
      </c>
      <c r="C250" s="518" t="s">
        <v>55</v>
      </c>
      <c r="D250" s="584" t="s">
        <v>429</v>
      </c>
      <c r="E250" s="584" t="s">
        <v>429</v>
      </c>
      <c r="F250" s="584" t="s">
        <v>429</v>
      </c>
      <c r="G250" s="584" t="s">
        <v>429</v>
      </c>
      <c r="H250" s="584" t="s">
        <v>429</v>
      </c>
      <c r="I250" s="584" t="s">
        <v>429</v>
      </c>
      <c r="J250" s="584">
        <v>0</v>
      </c>
      <c r="K250" s="584">
        <v>0</v>
      </c>
      <c r="L250" s="584">
        <v>0</v>
      </c>
      <c r="M250" s="584">
        <v>0</v>
      </c>
      <c r="N250" s="584" t="s">
        <v>429</v>
      </c>
      <c r="O250" s="584" t="s">
        <v>429</v>
      </c>
      <c r="P250" s="584" t="s">
        <v>429</v>
      </c>
      <c r="Q250" s="584">
        <v>281</v>
      </c>
      <c r="R250" s="584">
        <v>230</v>
      </c>
      <c r="S250" s="584">
        <v>1140</v>
      </c>
      <c r="V250" s="499"/>
    </row>
    <row r="251" spans="1:22" s="499" customFormat="1">
      <c r="A251" s="1098"/>
      <c r="B251" s="1096"/>
      <c r="C251" s="518" t="s">
        <v>56</v>
      </c>
      <c r="D251" s="584" t="s">
        <v>429</v>
      </c>
      <c r="E251" s="584" t="s">
        <v>429</v>
      </c>
      <c r="F251" s="584" t="s">
        <v>429</v>
      </c>
      <c r="G251" s="584" t="s">
        <v>429</v>
      </c>
      <c r="H251" s="584" t="s">
        <v>429</v>
      </c>
      <c r="I251" s="584" t="s">
        <v>429</v>
      </c>
      <c r="J251" s="584">
        <v>0</v>
      </c>
      <c r="K251" s="584">
        <v>0</v>
      </c>
      <c r="L251" s="584">
        <v>0</v>
      </c>
      <c r="M251" s="584">
        <v>0</v>
      </c>
      <c r="N251" s="584" t="s">
        <v>429</v>
      </c>
      <c r="O251" s="584" t="s">
        <v>429</v>
      </c>
      <c r="P251" s="584" t="s">
        <v>429</v>
      </c>
      <c r="Q251" s="584">
        <v>241</v>
      </c>
      <c r="R251" s="584">
        <v>220</v>
      </c>
      <c r="S251" s="584">
        <v>568</v>
      </c>
    </row>
    <row r="252" spans="1:22" s="499" customFormat="1">
      <c r="A252" s="1098"/>
      <c r="B252" s="1096"/>
      <c r="C252" s="518" t="s">
        <v>59</v>
      </c>
      <c r="D252" s="584" t="s">
        <v>429</v>
      </c>
      <c r="E252" s="584" t="s">
        <v>429</v>
      </c>
      <c r="F252" s="584" t="s">
        <v>429</v>
      </c>
      <c r="G252" s="584" t="s">
        <v>429</v>
      </c>
      <c r="H252" s="584" t="s">
        <v>429</v>
      </c>
      <c r="I252" s="584" t="s">
        <v>429</v>
      </c>
      <c r="J252" s="584">
        <v>0</v>
      </c>
      <c r="K252" s="584">
        <v>0</v>
      </c>
      <c r="L252" s="584">
        <v>0</v>
      </c>
      <c r="M252" s="584">
        <v>0</v>
      </c>
      <c r="N252" s="584" t="s">
        <v>429</v>
      </c>
      <c r="O252" s="584" t="s">
        <v>429</v>
      </c>
      <c r="P252" s="584" t="s">
        <v>429</v>
      </c>
      <c r="Q252" s="584">
        <f>SUM(Q250:Q251)</f>
        <v>522</v>
      </c>
      <c r="R252" s="584">
        <v>450</v>
      </c>
      <c r="S252" s="584">
        <v>1708</v>
      </c>
    </row>
    <row r="253" spans="1:22">
      <c r="A253" s="1098"/>
      <c r="B253" s="1096" t="s">
        <v>61</v>
      </c>
      <c r="C253" s="518" t="s">
        <v>55</v>
      </c>
      <c r="D253" s="584" t="s">
        <v>429</v>
      </c>
      <c r="E253" s="584" t="s">
        <v>429</v>
      </c>
      <c r="F253" s="584" t="s">
        <v>429</v>
      </c>
      <c r="G253" s="584" t="s">
        <v>429</v>
      </c>
      <c r="H253" s="584" t="s">
        <v>429</v>
      </c>
      <c r="I253" s="584" t="s">
        <v>429</v>
      </c>
      <c r="J253" s="584">
        <v>190</v>
      </c>
      <c r="K253" s="584">
        <v>219</v>
      </c>
      <c r="L253" s="584">
        <v>272</v>
      </c>
      <c r="M253" s="584">
        <v>771</v>
      </c>
      <c r="N253" s="584" t="s">
        <v>429</v>
      </c>
      <c r="O253" s="584" t="s">
        <v>429</v>
      </c>
      <c r="P253" s="584" t="s">
        <v>429</v>
      </c>
      <c r="Q253" s="584">
        <v>10960</v>
      </c>
      <c r="R253" s="584">
        <v>12985</v>
      </c>
      <c r="S253" s="584">
        <v>13322</v>
      </c>
      <c r="V253" s="499"/>
    </row>
    <row r="254" spans="1:22" s="499" customFormat="1">
      <c r="A254" s="1098"/>
      <c r="B254" s="1096"/>
      <c r="C254" s="518" t="s">
        <v>56</v>
      </c>
      <c r="D254" s="584" t="s">
        <v>429</v>
      </c>
      <c r="E254" s="584" t="s">
        <v>429</v>
      </c>
      <c r="F254" s="584" t="s">
        <v>429</v>
      </c>
      <c r="G254" s="584" t="s">
        <v>429</v>
      </c>
      <c r="H254" s="584" t="s">
        <v>429</v>
      </c>
      <c r="I254" s="584" t="s">
        <v>429</v>
      </c>
      <c r="J254" s="584">
        <v>5155</v>
      </c>
      <c r="K254" s="584">
        <v>5881</v>
      </c>
      <c r="L254" s="584">
        <v>7010</v>
      </c>
      <c r="M254" s="584">
        <v>8608</v>
      </c>
      <c r="N254" s="584" t="s">
        <v>429</v>
      </c>
      <c r="O254" s="584" t="s">
        <v>429</v>
      </c>
      <c r="P254" s="584" t="s">
        <v>429</v>
      </c>
      <c r="Q254" s="584">
        <v>8909</v>
      </c>
      <c r="R254" s="584">
        <v>8240</v>
      </c>
      <c r="S254" s="584">
        <v>8070</v>
      </c>
    </row>
    <row r="255" spans="1:22" s="499" customFormat="1">
      <c r="A255" s="1098"/>
      <c r="B255" s="1096"/>
      <c r="C255" s="518" t="s">
        <v>59</v>
      </c>
      <c r="D255" s="584" t="s">
        <v>429</v>
      </c>
      <c r="E255" s="584" t="s">
        <v>429</v>
      </c>
      <c r="F255" s="584" t="s">
        <v>429</v>
      </c>
      <c r="G255" s="584" t="s">
        <v>429</v>
      </c>
      <c r="H255" s="584" t="s">
        <v>429</v>
      </c>
      <c r="I255" s="584" t="s">
        <v>429</v>
      </c>
      <c r="J255" s="584">
        <v>5345</v>
      </c>
      <c r="K255" s="584">
        <v>6100</v>
      </c>
      <c r="L255" s="584">
        <v>7282</v>
      </c>
      <c r="M255" s="584">
        <v>9379</v>
      </c>
      <c r="N255" s="584" t="s">
        <v>429</v>
      </c>
      <c r="O255" s="584" t="s">
        <v>429</v>
      </c>
      <c r="P255" s="584" t="s">
        <v>429</v>
      </c>
      <c r="Q255" s="584">
        <f>SUM(Q253:Q254)</f>
        <v>19869</v>
      </c>
      <c r="R255" s="584">
        <v>21225</v>
      </c>
      <c r="S255" s="584">
        <v>21392</v>
      </c>
    </row>
    <row r="256" spans="1:22">
      <c r="A256" s="1098"/>
      <c r="B256" s="1096" t="s">
        <v>60</v>
      </c>
      <c r="C256" s="518" t="s">
        <v>55</v>
      </c>
      <c r="D256" s="584" t="s">
        <v>429</v>
      </c>
      <c r="E256" s="584" t="s">
        <v>429</v>
      </c>
      <c r="F256" s="584" t="s">
        <v>429</v>
      </c>
      <c r="G256" s="584" t="s">
        <v>429</v>
      </c>
      <c r="H256" s="584" t="s">
        <v>429</v>
      </c>
      <c r="I256" s="584" t="s">
        <v>429</v>
      </c>
      <c r="J256" s="584">
        <v>589</v>
      </c>
      <c r="K256" s="584">
        <v>600</v>
      </c>
      <c r="L256" s="584">
        <v>676</v>
      </c>
      <c r="M256" s="584">
        <v>825</v>
      </c>
      <c r="N256" s="584" t="s">
        <v>429</v>
      </c>
      <c r="O256" s="584" t="s">
        <v>429</v>
      </c>
      <c r="P256" s="584" t="s">
        <v>429</v>
      </c>
      <c r="Q256" s="584">
        <v>2029</v>
      </c>
      <c r="R256" s="584">
        <v>2261</v>
      </c>
      <c r="S256" s="584">
        <v>2409</v>
      </c>
      <c r="V256" s="499"/>
    </row>
    <row r="257" spans="1:20" s="499" customFormat="1">
      <c r="A257" s="1098"/>
      <c r="B257" s="1096"/>
      <c r="C257" s="518" t="s">
        <v>56</v>
      </c>
      <c r="D257" s="584" t="s">
        <v>429</v>
      </c>
      <c r="E257" s="584" t="s">
        <v>429</v>
      </c>
      <c r="F257" s="584" t="s">
        <v>429</v>
      </c>
      <c r="G257" s="584" t="s">
        <v>429</v>
      </c>
      <c r="H257" s="584" t="s">
        <v>429</v>
      </c>
      <c r="I257" s="584" t="s">
        <v>429</v>
      </c>
      <c r="J257" s="584">
        <v>199</v>
      </c>
      <c r="K257" s="584">
        <v>175</v>
      </c>
      <c r="L257" s="584">
        <v>202</v>
      </c>
      <c r="M257" s="584">
        <v>293</v>
      </c>
      <c r="N257" s="584" t="s">
        <v>429</v>
      </c>
      <c r="O257" s="584" t="s">
        <v>429</v>
      </c>
      <c r="P257" s="584" t="s">
        <v>429</v>
      </c>
      <c r="Q257" s="584">
        <v>1099</v>
      </c>
      <c r="R257" s="584">
        <v>638</v>
      </c>
      <c r="S257" s="584">
        <v>749</v>
      </c>
    </row>
    <row r="258" spans="1:20" s="499" customFormat="1">
      <c r="A258" s="1098"/>
      <c r="B258" s="1096"/>
      <c r="C258" s="518" t="s">
        <v>59</v>
      </c>
      <c r="D258" s="584" t="s">
        <v>429</v>
      </c>
      <c r="E258" s="584" t="s">
        <v>429</v>
      </c>
      <c r="F258" s="584" t="s">
        <v>429</v>
      </c>
      <c r="G258" s="584" t="s">
        <v>429</v>
      </c>
      <c r="H258" s="584" t="s">
        <v>429</v>
      </c>
      <c r="I258" s="584" t="s">
        <v>429</v>
      </c>
      <c r="J258" s="584">
        <v>788</v>
      </c>
      <c r="K258" s="584">
        <v>775</v>
      </c>
      <c r="L258" s="584">
        <v>878</v>
      </c>
      <c r="M258" s="584">
        <v>1118</v>
      </c>
      <c r="N258" s="584" t="s">
        <v>429</v>
      </c>
      <c r="O258" s="584" t="s">
        <v>429</v>
      </c>
      <c r="P258" s="584" t="s">
        <v>429</v>
      </c>
      <c r="Q258" s="584">
        <f>SUM(Q256:Q257)</f>
        <v>3128</v>
      </c>
      <c r="R258" s="584">
        <v>2899</v>
      </c>
      <c r="S258" s="584">
        <v>3158</v>
      </c>
    </row>
    <row r="259" spans="1:20" s="292" customFormat="1">
      <c r="A259" s="1098"/>
      <c r="B259" s="1096" t="s">
        <v>59</v>
      </c>
      <c r="C259" s="518" t="s">
        <v>55</v>
      </c>
      <c r="D259" s="605" t="s">
        <v>429</v>
      </c>
      <c r="E259" s="605" t="s">
        <v>429</v>
      </c>
      <c r="F259" s="605" t="s">
        <v>429</v>
      </c>
      <c r="G259" s="605" t="s">
        <v>429</v>
      </c>
      <c r="H259" s="605" t="s">
        <v>429</v>
      </c>
      <c r="I259" s="605" t="s">
        <v>429</v>
      </c>
      <c r="J259" s="605">
        <f>J235+J238+J241+J244+J247+J250+J253+J256</f>
        <v>3878</v>
      </c>
      <c r="K259" s="605">
        <f>K235+K238+K241+K244+K247+K250+K253+K256</f>
        <v>4074</v>
      </c>
      <c r="L259" s="605">
        <f>L235+L238+L241+L244+L247+L250+L253+L256</f>
        <v>4744</v>
      </c>
      <c r="M259" s="605">
        <f>M235+M238+M241+M244+M247+M250+M253+M256</f>
        <v>5640</v>
      </c>
      <c r="N259" s="605" t="s">
        <v>429</v>
      </c>
      <c r="O259" s="605" t="s">
        <v>429</v>
      </c>
      <c r="P259" s="605" t="s">
        <v>429</v>
      </c>
      <c r="Q259" s="605">
        <v>24044</v>
      </c>
      <c r="R259" s="605">
        <v>29612</v>
      </c>
      <c r="S259" s="605">
        <v>31784</v>
      </c>
    </row>
    <row r="260" spans="1:20" s="292" customFormat="1">
      <c r="A260" s="1098"/>
      <c r="B260" s="1096"/>
      <c r="C260" s="518" t="s">
        <v>56</v>
      </c>
      <c r="D260" s="605" t="s">
        <v>429</v>
      </c>
      <c r="E260" s="605" t="s">
        <v>429</v>
      </c>
      <c r="F260" s="605" t="s">
        <v>429</v>
      </c>
      <c r="G260" s="605" t="s">
        <v>429</v>
      </c>
      <c r="H260" s="605" t="s">
        <v>429</v>
      </c>
      <c r="I260" s="605" t="s">
        <v>429</v>
      </c>
      <c r="J260" s="605">
        <f>J236+J239+J242+J245+J248+J251+J254</f>
        <v>8545</v>
      </c>
      <c r="K260" s="605">
        <f>K236+K239+K242+K245+K248+K251+K254</f>
        <v>9359</v>
      </c>
      <c r="L260" s="605">
        <f>L236+L239+L242+L245+L248+L251+L254</f>
        <v>10607</v>
      </c>
      <c r="M260" s="605">
        <f>M236+M239+M242+M245+M248+M251+M254</f>
        <v>12079</v>
      </c>
      <c r="N260" s="605" t="s">
        <v>429</v>
      </c>
      <c r="O260" s="605" t="s">
        <v>429</v>
      </c>
      <c r="P260" s="605" t="s">
        <v>429</v>
      </c>
      <c r="Q260" s="605">
        <v>17202</v>
      </c>
      <c r="R260" s="605">
        <v>17343</v>
      </c>
      <c r="S260" s="605">
        <v>17868</v>
      </c>
    </row>
    <row r="261" spans="1:20" s="292" customFormat="1">
      <c r="A261" s="1098"/>
      <c r="B261" s="1096"/>
      <c r="C261" s="518" t="s">
        <v>59</v>
      </c>
      <c r="D261" s="605" t="s">
        <v>429</v>
      </c>
      <c r="E261" s="605" t="s">
        <v>429</v>
      </c>
      <c r="F261" s="605" t="s">
        <v>429</v>
      </c>
      <c r="G261" s="605" t="s">
        <v>429</v>
      </c>
      <c r="H261" s="605" t="s">
        <v>429</v>
      </c>
      <c r="I261" s="605" t="s">
        <v>429</v>
      </c>
      <c r="J261" s="605">
        <f>J259+J260</f>
        <v>12423</v>
      </c>
      <c r="K261" s="605">
        <f>K259+K260</f>
        <v>13433</v>
      </c>
      <c r="L261" s="605">
        <f>L259+L260</f>
        <v>15351</v>
      </c>
      <c r="M261" s="605">
        <f>M259+M260</f>
        <v>17719</v>
      </c>
      <c r="N261" s="605" t="s">
        <v>429</v>
      </c>
      <c r="O261" s="605" t="s">
        <v>429</v>
      </c>
      <c r="P261" s="605" t="s">
        <v>429</v>
      </c>
      <c r="Q261" s="605">
        <f>SUM(Q259:Q260)</f>
        <v>41246</v>
      </c>
      <c r="R261" s="605">
        <v>46963</v>
      </c>
      <c r="S261" s="605">
        <v>49652</v>
      </c>
    </row>
    <row r="262" spans="1:20" s="499" customFormat="1">
      <c r="A262" s="1098" t="s">
        <v>5</v>
      </c>
      <c r="B262" s="1096" t="s">
        <v>66</v>
      </c>
      <c r="C262" s="518" t="s">
        <v>55</v>
      </c>
      <c r="D262" s="584" t="s">
        <v>429</v>
      </c>
      <c r="E262" s="584" t="s">
        <v>429</v>
      </c>
      <c r="F262" s="584" t="s">
        <v>429</v>
      </c>
      <c r="G262" s="584" t="s">
        <v>429</v>
      </c>
      <c r="H262" s="584" t="s">
        <v>429</v>
      </c>
      <c r="I262" s="584" t="s">
        <v>429</v>
      </c>
      <c r="J262" s="584" t="s">
        <v>429</v>
      </c>
      <c r="K262" s="584" t="s">
        <v>429</v>
      </c>
      <c r="L262" s="584" t="s">
        <v>429</v>
      </c>
      <c r="M262" s="584" t="s">
        <v>429</v>
      </c>
      <c r="N262" s="584" t="s">
        <v>429</v>
      </c>
      <c r="O262" s="584" t="s">
        <v>429</v>
      </c>
      <c r="P262" s="584" t="s">
        <v>429</v>
      </c>
      <c r="Q262" s="584" t="s">
        <v>429</v>
      </c>
      <c r="R262" s="584" t="s">
        <v>429</v>
      </c>
      <c r="S262" s="609" t="s">
        <v>429</v>
      </c>
    </row>
    <row r="263" spans="1:20" s="499" customFormat="1">
      <c r="A263" s="1098"/>
      <c r="B263" s="1096"/>
      <c r="C263" s="518" t="s">
        <v>56</v>
      </c>
      <c r="D263" s="584" t="s">
        <v>429</v>
      </c>
      <c r="E263" s="584" t="s">
        <v>429</v>
      </c>
      <c r="F263" s="584" t="s">
        <v>429</v>
      </c>
      <c r="G263" s="584" t="s">
        <v>429</v>
      </c>
      <c r="H263" s="584" t="s">
        <v>429</v>
      </c>
      <c r="I263" s="584" t="s">
        <v>429</v>
      </c>
      <c r="J263" s="584" t="s">
        <v>429</v>
      </c>
      <c r="K263" s="584" t="s">
        <v>429</v>
      </c>
      <c r="L263" s="584" t="s">
        <v>429</v>
      </c>
      <c r="M263" s="584" t="s">
        <v>429</v>
      </c>
      <c r="N263" s="584" t="s">
        <v>429</v>
      </c>
      <c r="O263" s="584" t="s">
        <v>429</v>
      </c>
      <c r="P263" s="584" t="s">
        <v>429</v>
      </c>
      <c r="Q263" s="584" t="s">
        <v>429</v>
      </c>
      <c r="R263" s="584" t="s">
        <v>429</v>
      </c>
      <c r="S263" s="609" t="s">
        <v>429</v>
      </c>
    </row>
    <row r="264" spans="1:20" s="499" customFormat="1">
      <c r="A264" s="1098"/>
      <c r="B264" s="1096"/>
      <c r="C264" s="518" t="s">
        <v>59</v>
      </c>
      <c r="D264" s="584" t="s">
        <v>429</v>
      </c>
      <c r="E264" s="584" t="s">
        <v>429</v>
      </c>
      <c r="F264" s="584" t="s">
        <v>429</v>
      </c>
      <c r="G264" s="584" t="s">
        <v>429</v>
      </c>
      <c r="H264" s="584" t="s">
        <v>429</v>
      </c>
      <c r="I264" s="584" t="s">
        <v>429</v>
      </c>
      <c r="J264" s="584" t="s">
        <v>429</v>
      </c>
      <c r="K264" s="584" t="s">
        <v>429</v>
      </c>
      <c r="L264" s="584" t="s">
        <v>429</v>
      </c>
      <c r="M264" s="584" t="s">
        <v>429</v>
      </c>
      <c r="N264" s="584" t="s">
        <v>429</v>
      </c>
      <c r="O264" s="584" t="s">
        <v>429</v>
      </c>
      <c r="P264" s="584" t="s">
        <v>429</v>
      </c>
      <c r="Q264" s="584" t="s">
        <v>429</v>
      </c>
      <c r="R264" s="584" t="s">
        <v>429</v>
      </c>
      <c r="S264" s="609" t="s">
        <v>429</v>
      </c>
    </row>
    <row r="265" spans="1:20" s="499" customFormat="1">
      <c r="A265" s="1098"/>
      <c r="B265" s="1096" t="s">
        <v>65</v>
      </c>
      <c r="C265" s="518" t="s">
        <v>55</v>
      </c>
      <c r="D265" s="584" t="s">
        <v>429</v>
      </c>
      <c r="E265" s="584" t="s">
        <v>429</v>
      </c>
      <c r="F265" s="584" t="s">
        <v>429</v>
      </c>
      <c r="G265" s="584" t="s">
        <v>429</v>
      </c>
      <c r="H265" s="584" t="s">
        <v>429</v>
      </c>
      <c r="I265" s="584" t="s">
        <v>429</v>
      </c>
      <c r="J265" s="584" t="s">
        <v>429</v>
      </c>
      <c r="K265" s="584" t="s">
        <v>429</v>
      </c>
      <c r="L265" s="584" t="s">
        <v>429</v>
      </c>
      <c r="M265" s="584" t="s">
        <v>429</v>
      </c>
      <c r="N265" s="584" t="s">
        <v>429</v>
      </c>
      <c r="O265" s="584" t="s">
        <v>429</v>
      </c>
      <c r="P265" s="584" t="s">
        <v>429</v>
      </c>
      <c r="Q265" s="584" t="s">
        <v>429</v>
      </c>
      <c r="R265" s="584" t="s">
        <v>429</v>
      </c>
      <c r="S265" s="609" t="s">
        <v>429</v>
      </c>
    </row>
    <row r="266" spans="1:20" s="499" customFormat="1">
      <c r="A266" s="1098"/>
      <c r="B266" s="1096"/>
      <c r="C266" s="518" t="s">
        <v>56</v>
      </c>
      <c r="D266" s="584" t="s">
        <v>429</v>
      </c>
      <c r="E266" s="584" t="s">
        <v>429</v>
      </c>
      <c r="F266" s="584" t="s">
        <v>429</v>
      </c>
      <c r="G266" s="584" t="s">
        <v>429</v>
      </c>
      <c r="H266" s="584" t="s">
        <v>429</v>
      </c>
      <c r="I266" s="584" t="s">
        <v>429</v>
      </c>
      <c r="J266" s="584" t="s">
        <v>429</v>
      </c>
      <c r="K266" s="584" t="s">
        <v>429</v>
      </c>
      <c r="L266" s="584" t="s">
        <v>429</v>
      </c>
      <c r="M266" s="584" t="s">
        <v>429</v>
      </c>
      <c r="N266" s="584" t="s">
        <v>429</v>
      </c>
      <c r="O266" s="584" t="s">
        <v>429</v>
      </c>
      <c r="P266" s="584" t="s">
        <v>429</v>
      </c>
      <c r="Q266" s="584" t="s">
        <v>429</v>
      </c>
      <c r="R266" s="584" t="s">
        <v>429</v>
      </c>
      <c r="S266" s="609" t="s">
        <v>429</v>
      </c>
    </row>
    <row r="267" spans="1:20" s="499" customFormat="1">
      <c r="A267" s="1098"/>
      <c r="B267" s="1096"/>
      <c r="C267" s="518" t="s">
        <v>59</v>
      </c>
      <c r="D267" s="584" t="s">
        <v>429</v>
      </c>
      <c r="E267" s="584" t="s">
        <v>429</v>
      </c>
      <c r="F267" s="584" t="s">
        <v>429</v>
      </c>
      <c r="G267" s="584" t="s">
        <v>429</v>
      </c>
      <c r="H267" s="584" t="s">
        <v>429</v>
      </c>
      <c r="I267" s="584" t="s">
        <v>429</v>
      </c>
      <c r="J267" s="584" t="s">
        <v>429</v>
      </c>
      <c r="K267" s="584" t="s">
        <v>429</v>
      </c>
      <c r="L267" s="584" t="s">
        <v>429</v>
      </c>
      <c r="M267" s="584" t="s">
        <v>429</v>
      </c>
      <c r="N267" s="584" t="s">
        <v>429</v>
      </c>
      <c r="O267" s="584" t="s">
        <v>429</v>
      </c>
      <c r="P267" s="584" t="s">
        <v>429</v>
      </c>
      <c r="Q267" s="584" t="s">
        <v>429</v>
      </c>
      <c r="R267" s="584" t="s">
        <v>429</v>
      </c>
      <c r="S267" s="609" t="s">
        <v>429</v>
      </c>
    </row>
    <row r="268" spans="1:20" s="499" customFormat="1">
      <c r="A268" s="1098"/>
      <c r="B268" s="1096" t="s">
        <v>64</v>
      </c>
      <c r="C268" s="518" t="s">
        <v>55</v>
      </c>
      <c r="D268" s="584" t="s">
        <v>429</v>
      </c>
      <c r="E268" s="584" t="s">
        <v>429</v>
      </c>
      <c r="F268" s="584" t="s">
        <v>429</v>
      </c>
      <c r="G268" s="584" t="s">
        <v>429</v>
      </c>
      <c r="H268" s="584" t="s">
        <v>429</v>
      </c>
      <c r="I268" s="584" t="s">
        <v>429</v>
      </c>
      <c r="J268" s="584" t="s">
        <v>429</v>
      </c>
      <c r="K268" s="584" t="s">
        <v>429</v>
      </c>
      <c r="L268" s="584" t="s">
        <v>429</v>
      </c>
      <c r="M268" s="584" t="s">
        <v>429</v>
      </c>
      <c r="N268" s="584" t="s">
        <v>429</v>
      </c>
      <c r="O268" s="584" t="s">
        <v>429</v>
      </c>
      <c r="P268" s="584" t="s">
        <v>429</v>
      </c>
      <c r="Q268" s="584" t="s">
        <v>429</v>
      </c>
      <c r="R268" s="584" t="s">
        <v>429</v>
      </c>
      <c r="S268" s="609" t="s">
        <v>429</v>
      </c>
    </row>
    <row r="269" spans="1:20" s="499" customFormat="1">
      <c r="A269" s="1098"/>
      <c r="B269" s="1096"/>
      <c r="C269" s="518" t="s">
        <v>56</v>
      </c>
      <c r="D269" s="584" t="s">
        <v>429</v>
      </c>
      <c r="E269" s="584" t="s">
        <v>429</v>
      </c>
      <c r="F269" s="584" t="s">
        <v>429</v>
      </c>
      <c r="G269" s="584" t="s">
        <v>429</v>
      </c>
      <c r="H269" s="584" t="s">
        <v>429</v>
      </c>
      <c r="I269" s="584" t="s">
        <v>429</v>
      </c>
      <c r="J269" s="584" t="s">
        <v>429</v>
      </c>
      <c r="K269" s="584" t="s">
        <v>429</v>
      </c>
      <c r="L269" s="584" t="s">
        <v>429</v>
      </c>
      <c r="M269" s="584" t="s">
        <v>429</v>
      </c>
      <c r="N269" s="584" t="s">
        <v>429</v>
      </c>
      <c r="O269" s="584" t="s">
        <v>429</v>
      </c>
      <c r="P269" s="584" t="s">
        <v>429</v>
      </c>
      <c r="Q269" s="584" t="s">
        <v>429</v>
      </c>
      <c r="R269" s="584" t="s">
        <v>429</v>
      </c>
      <c r="S269" s="609" t="s">
        <v>429</v>
      </c>
    </row>
    <row r="270" spans="1:20" s="499" customFormat="1">
      <c r="A270" s="1098"/>
      <c r="B270" s="1096"/>
      <c r="C270" s="518" t="s">
        <v>59</v>
      </c>
      <c r="D270" s="584" t="s">
        <v>429</v>
      </c>
      <c r="E270" s="584" t="s">
        <v>429</v>
      </c>
      <c r="F270" s="584" t="s">
        <v>429</v>
      </c>
      <c r="G270" s="584" t="s">
        <v>429</v>
      </c>
      <c r="H270" s="584" t="s">
        <v>429</v>
      </c>
      <c r="I270" s="584" t="s">
        <v>429</v>
      </c>
      <c r="J270" s="584" t="s">
        <v>429</v>
      </c>
      <c r="K270" s="584" t="s">
        <v>429</v>
      </c>
      <c r="L270" s="584" t="s">
        <v>429</v>
      </c>
      <c r="M270" s="584" t="s">
        <v>429</v>
      </c>
      <c r="N270" s="584" t="s">
        <v>429</v>
      </c>
      <c r="O270" s="584" t="s">
        <v>429</v>
      </c>
      <c r="P270" s="584" t="s">
        <v>429</v>
      </c>
      <c r="Q270" s="584" t="s">
        <v>429</v>
      </c>
      <c r="R270" s="584" t="s">
        <v>429</v>
      </c>
      <c r="S270" s="609" t="s">
        <v>429</v>
      </c>
    </row>
    <row r="271" spans="1:20" s="499" customFormat="1">
      <c r="A271" s="1098"/>
      <c r="B271" s="1096" t="s">
        <v>63</v>
      </c>
      <c r="C271" s="518" t="s">
        <v>55</v>
      </c>
      <c r="D271" s="584" t="s">
        <v>429</v>
      </c>
      <c r="E271" s="584" t="s">
        <v>429</v>
      </c>
      <c r="F271" s="584" t="s">
        <v>429</v>
      </c>
      <c r="G271" s="584" t="s">
        <v>429</v>
      </c>
      <c r="H271" s="584" t="s">
        <v>429</v>
      </c>
      <c r="I271" s="584" t="s">
        <v>429</v>
      </c>
      <c r="J271" s="584" t="s">
        <v>429</v>
      </c>
      <c r="K271" s="584" t="s">
        <v>429</v>
      </c>
      <c r="L271" s="584" t="s">
        <v>429</v>
      </c>
      <c r="M271" s="584" t="s">
        <v>429</v>
      </c>
      <c r="N271" s="584" t="s">
        <v>429</v>
      </c>
      <c r="O271" s="584" t="s">
        <v>429</v>
      </c>
      <c r="P271" s="584" t="s">
        <v>429</v>
      </c>
      <c r="Q271" s="584" t="s">
        <v>429</v>
      </c>
      <c r="R271" s="584" t="s">
        <v>429</v>
      </c>
      <c r="S271" s="609" t="s">
        <v>429</v>
      </c>
    </row>
    <row r="272" spans="1:20" s="499" customFormat="1">
      <c r="A272" s="1098"/>
      <c r="B272" s="1096"/>
      <c r="C272" s="518" t="s">
        <v>56</v>
      </c>
      <c r="D272" s="584" t="s">
        <v>429</v>
      </c>
      <c r="E272" s="584" t="s">
        <v>429</v>
      </c>
      <c r="F272" s="584" t="s">
        <v>429</v>
      </c>
      <c r="G272" s="584" t="s">
        <v>429</v>
      </c>
      <c r="H272" s="584" t="s">
        <v>429</v>
      </c>
      <c r="I272" s="584" t="s">
        <v>429</v>
      </c>
      <c r="J272" s="584" t="s">
        <v>429</v>
      </c>
      <c r="K272" s="584" t="s">
        <v>429</v>
      </c>
      <c r="L272" s="584" t="s">
        <v>429</v>
      </c>
      <c r="M272" s="584" t="s">
        <v>429</v>
      </c>
      <c r="N272" s="584" t="s">
        <v>429</v>
      </c>
      <c r="O272" s="584" t="s">
        <v>429</v>
      </c>
      <c r="P272" s="584" t="s">
        <v>429</v>
      </c>
      <c r="Q272" s="584" t="s">
        <v>429</v>
      </c>
      <c r="R272" s="584" t="s">
        <v>429</v>
      </c>
      <c r="S272" s="609" t="s">
        <v>429</v>
      </c>
      <c r="T272" s="192" t="s">
        <v>17</v>
      </c>
    </row>
    <row r="273" spans="1:19" s="499" customFormat="1">
      <c r="A273" s="1098"/>
      <c r="B273" s="1096"/>
      <c r="C273" s="518" t="s">
        <v>59</v>
      </c>
      <c r="D273" s="584" t="s">
        <v>429</v>
      </c>
      <c r="E273" s="584" t="s">
        <v>429</v>
      </c>
      <c r="F273" s="584" t="s">
        <v>429</v>
      </c>
      <c r="G273" s="584" t="s">
        <v>429</v>
      </c>
      <c r="H273" s="584" t="s">
        <v>429</v>
      </c>
      <c r="I273" s="584" t="s">
        <v>429</v>
      </c>
      <c r="J273" s="584" t="s">
        <v>429</v>
      </c>
      <c r="K273" s="584" t="s">
        <v>429</v>
      </c>
      <c r="L273" s="584" t="s">
        <v>429</v>
      </c>
      <c r="M273" s="584" t="s">
        <v>429</v>
      </c>
      <c r="N273" s="584" t="s">
        <v>429</v>
      </c>
      <c r="O273" s="584" t="s">
        <v>429</v>
      </c>
      <c r="P273" s="584" t="s">
        <v>429</v>
      </c>
      <c r="Q273" s="584" t="s">
        <v>429</v>
      </c>
      <c r="R273" s="584" t="s">
        <v>429</v>
      </c>
      <c r="S273" s="609" t="s">
        <v>429</v>
      </c>
    </row>
    <row r="274" spans="1:19" s="499" customFormat="1">
      <c r="A274" s="1098"/>
      <c r="B274" s="1096" t="s">
        <v>255</v>
      </c>
      <c r="C274" s="518" t="s">
        <v>55</v>
      </c>
      <c r="D274" s="584" t="s">
        <v>429</v>
      </c>
      <c r="E274" s="584" t="s">
        <v>429</v>
      </c>
      <c r="F274" s="584" t="s">
        <v>429</v>
      </c>
      <c r="G274" s="584" t="s">
        <v>429</v>
      </c>
      <c r="H274" s="584" t="s">
        <v>429</v>
      </c>
      <c r="I274" s="584" t="s">
        <v>429</v>
      </c>
      <c r="J274" s="584" t="s">
        <v>429</v>
      </c>
      <c r="K274" s="584" t="s">
        <v>429</v>
      </c>
      <c r="L274" s="584" t="s">
        <v>429</v>
      </c>
      <c r="M274" s="584" t="s">
        <v>429</v>
      </c>
      <c r="N274" s="584" t="s">
        <v>429</v>
      </c>
      <c r="O274" s="584" t="s">
        <v>429</v>
      </c>
      <c r="P274" s="584" t="s">
        <v>429</v>
      </c>
      <c r="Q274" s="584" t="s">
        <v>429</v>
      </c>
      <c r="R274" s="584" t="s">
        <v>429</v>
      </c>
      <c r="S274" s="609" t="s">
        <v>429</v>
      </c>
    </row>
    <row r="275" spans="1:19" s="499" customFormat="1">
      <c r="A275" s="1098"/>
      <c r="B275" s="1096"/>
      <c r="C275" s="518" t="s">
        <v>56</v>
      </c>
      <c r="D275" s="584" t="s">
        <v>429</v>
      </c>
      <c r="E275" s="584" t="s">
        <v>429</v>
      </c>
      <c r="F275" s="584" t="s">
        <v>429</v>
      </c>
      <c r="G275" s="584" t="s">
        <v>429</v>
      </c>
      <c r="H275" s="584" t="s">
        <v>429</v>
      </c>
      <c r="I275" s="584" t="s">
        <v>429</v>
      </c>
      <c r="J275" s="584" t="s">
        <v>429</v>
      </c>
      <c r="K275" s="584" t="s">
        <v>429</v>
      </c>
      <c r="L275" s="584" t="s">
        <v>429</v>
      </c>
      <c r="M275" s="584" t="s">
        <v>429</v>
      </c>
      <c r="N275" s="584" t="s">
        <v>429</v>
      </c>
      <c r="O275" s="584" t="s">
        <v>429</v>
      </c>
      <c r="P275" s="584" t="s">
        <v>429</v>
      </c>
      <c r="Q275" s="584" t="s">
        <v>429</v>
      </c>
      <c r="R275" s="584" t="s">
        <v>429</v>
      </c>
      <c r="S275" s="609" t="s">
        <v>429</v>
      </c>
    </row>
    <row r="276" spans="1:19" s="499" customFormat="1">
      <c r="A276" s="1098"/>
      <c r="B276" s="1096"/>
      <c r="C276" s="518" t="s">
        <v>59</v>
      </c>
      <c r="D276" s="584" t="s">
        <v>429</v>
      </c>
      <c r="E276" s="584" t="s">
        <v>429</v>
      </c>
      <c r="F276" s="584" t="s">
        <v>429</v>
      </c>
      <c r="G276" s="584" t="s">
        <v>429</v>
      </c>
      <c r="H276" s="584" t="s">
        <v>429</v>
      </c>
      <c r="I276" s="584" t="s">
        <v>429</v>
      </c>
      <c r="J276" s="584" t="s">
        <v>429</v>
      </c>
      <c r="K276" s="584" t="s">
        <v>429</v>
      </c>
      <c r="L276" s="584" t="s">
        <v>429</v>
      </c>
      <c r="M276" s="584" t="s">
        <v>429</v>
      </c>
      <c r="N276" s="584" t="s">
        <v>429</v>
      </c>
      <c r="O276" s="584" t="s">
        <v>429</v>
      </c>
      <c r="P276" s="584" t="s">
        <v>429</v>
      </c>
      <c r="Q276" s="584" t="s">
        <v>429</v>
      </c>
      <c r="R276" s="584" t="s">
        <v>429</v>
      </c>
      <c r="S276" s="609" t="s">
        <v>429</v>
      </c>
    </row>
    <row r="277" spans="1:19" s="499" customFormat="1">
      <c r="A277" s="1098"/>
      <c r="B277" s="1096" t="s">
        <v>62</v>
      </c>
      <c r="C277" s="518" t="s">
        <v>55</v>
      </c>
      <c r="D277" s="584" t="s">
        <v>429</v>
      </c>
      <c r="E277" s="584" t="s">
        <v>429</v>
      </c>
      <c r="F277" s="584" t="s">
        <v>429</v>
      </c>
      <c r="G277" s="584" t="s">
        <v>429</v>
      </c>
      <c r="H277" s="584" t="s">
        <v>429</v>
      </c>
      <c r="I277" s="584" t="s">
        <v>429</v>
      </c>
      <c r="J277" s="584" t="s">
        <v>429</v>
      </c>
      <c r="K277" s="584" t="s">
        <v>429</v>
      </c>
      <c r="L277" s="584" t="s">
        <v>429</v>
      </c>
      <c r="M277" s="584" t="s">
        <v>429</v>
      </c>
      <c r="N277" s="584" t="s">
        <v>429</v>
      </c>
      <c r="O277" s="584" t="s">
        <v>429</v>
      </c>
      <c r="P277" s="584" t="s">
        <v>429</v>
      </c>
      <c r="Q277" s="584" t="s">
        <v>429</v>
      </c>
      <c r="R277" s="584" t="s">
        <v>429</v>
      </c>
      <c r="S277" s="609" t="s">
        <v>429</v>
      </c>
    </row>
    <row r="278" spans="1:19" s="499" customFormat="1">
      <c r="A278" s="1098"/>
      <c r="B278" s="1096"/>
      <c r="C278" s="518" t="s">
        <v>56</v>
      </c>
      <c r="D278" s="584" t="s">
        <v>429</v>
      </c>
      <c r="E278" s="584" t="s">
        <v>429</v>
      </c>
      <c r="F278" s="584" t="s">
        <v>429</v>
      </c>
      <c r="G278" s="584" t="s">
        <v>429</v>
      </c>
      <c r="H278" s="584" t="s">
        <v>429</v>
      </c>
      <c r="I278" s="584" t="s">
        <v>429</v>
      </c>
      <c r="J278" s="584" t="s">
        <v>429</v>
      </c>
      <c r="K278" s="584" t="s">
        <v>429</v>
      </c>
      <c r="L278" s="584" t="s">
        <v>429</v>
      </c>
      <c r="M278" s="584" t="s">
        <v>429</v>
      </c>
      <c r="N278" s="584" t="s">
        <v>429</v>
      </c>
      <c r="O278" s="584" t="s">
        <v>429</v>
      </c>
      <c r="P278" s="584" t="s">
        <v>429</v>
      </c>
      <c r="Q278" s="584" t="s">
        <v>429</v>
      </c>
      <c r="R278" s="584" t="s">
        <v>429</v>
      </c>
      <c r="S278" s="609" t="s">
        <v>429</v>
      </c>
    </row>
    <row r="279" spans="1:19" s="499" customFormat="1">
      <c r="A279" s="1098"/>
      <c r="B279" s="1096"/>
      <c r="C279" s="518" t="s">
        <v>59</v>
      </c>
      <c r="D279" s="584" t="s">
        <v>429</v>
      </c>
      <c r="E279" s="584" t="s">
        <v>429</v>
      </c>
      <c r="F279" s="584" t="s">
        <v>429</v>
      </c>
      <c r="G279" s="584" t="s">
        <v>429</v>
      </c>
      <c r="H279" s="584" t="s">
        <v>429</v>
      </c>
      <c r="I279" s="584" t="s">
        <v>429</v>
      </c>
      <c r="J279" s="584" t="s">
        <v>429</v>
      </c>
      <c r="K279" s="584" t="s">
        <v>429</v>
      </c>
      <c r="L279" s="584" t="s">
        <v>429</v>
      </c>
      <c r="M279" s="584" t="s">
        <v>429</v>
      </c>
      <c r="N279" s="584" t="s">
        <v>429</v>
      </c>
      <c r="O279" s="584" t="s">
        <v>429</v>
      </c>
      <c r="P279" s="584" t="s">
        <v>429</v>
      </c>
      <c r="Q279" s="584" t="s">
        <v>429</v>
      </c>
      <c r="R279" s="584" t="s">
        <v>429</v>
      </c>
      <c r="S279" s="609" t="s">
        <v>429</v>
      </c>
    </row>
    <row r="280" spans="1:19" s="499" customFormat="1">
      <c r="A280" s="1098"/>
      <c r="B280" s="1096" t="s">
        <v>61</v>
      </c>
      <c r="C280" s="518" t="s">
        <v>55</v>
      </c>
      <c r="D280" s="584" t="s">
        <v>429</v>
      </c>
      <c r="E280" s="584" t="s">
        <v>429</v>
      </c>
      <c r="F280" s="584" t="s">
        <v>429</v>
      </c>
      <c r="G280" s="584" t="s">
        <v>429</v>
      </c>
      <c r="H280" s="584" t="s">
        <v>429</v>
      </c>
      <c r="I280" s="584" t="s">
        <v>429</v>
      </c>
      <c r="J280" s="584" t="s">
        <v>429</v>
      </c>
      <c r="K280" s="584" t="s">
        <v>429</v>
      </c>
      <c r="L280" s="584" t="s">
        <v>429</v>
      </c>
      <c r="M280" s="584" t="s">
        <v>429</v>
      </c>
      <c r="N280" s="584" t="s">
        <v>429</v>
      </c>
      <c r="O280" s="584" t="s">
        <v>429</v>
      </c>
      <c r="P280" s="584" t="s">
        <v>429</v>
      </c>
      <c r="Q280" s="584" t="s">
        <v>429</v>
      </c>
      <c r="R280" s="584" t="s">
        <v>429</v>
      </c>
      <c r="S280" s="609" t="s">
        <v>429</v>
      </c>
    </row>
    <row r="281" spans="1:19" s="499" customFormat="1">
      <c r="A281" s="1098"/>
      <c r="B281" s="1096"/>
      <c r="C281" s="518" t="s">
        <v>56</v>
      </c>
      <c r="D281" s="584" t="s">
        <v>429</v>
      </c>
      <c r="E281" s="584" t="s">
        <v>429</v>
      </c>
      <c r="F281" s="584" t="s">
        <v>429</v>
      </c>
      <c r="G281" s="584" t="s">
        <v>429</v>
      </c>
      <c r="H281" s="584" t="s">
        <v>429</v>
      </c>
      <c r="I281" s="584" t="s">
        <v>429</v>
      </c>
      <c r="J281" s="584" t="s">
        <v>429</v>
      </c>
      <c r="K281" s="584" t="s">
        <v>429</v>
      </c>
      <c r="L281" s="584" t="s">
        <v>429</v>
      </c>
      <c r="M281" s="584" t="s">
        <v>429</v>
      </c>
      <c r="N281" s="584" t="s">
        <v>429</v>
      </c>
      <c r="O281" s="584" t="s">
        <v>429</v>
      </c>
      <c r="P281" s="584" t="s">
        <v>429</v>
      </c>
      <c r="Q281" s="584" t="s">
        <v>429</v>
      </c>
      <c r="R281" s="584" t="s">
        <v>429</v>
      </c>
      <c r="S281" s="609" t="s">
        <v>429</v>
      </c>
    </row>
    <row r="282" spans="1:19" s="499" customFormat="1">
      <c r="A282" s="1098"/>
      <c r="B282" s="1096"/>
      <c r="C282" s="518" t="s">
        <v>59</v>
      </c>
      <c r="D282" s="584" t="s">
        <v>429</v>
      </c>
      <c r="E282" s="584" t="s">
        <v>429</v>
      </c>
      <c r="F282" s="584" t="s">
        <v>429</v>
      </c>
      <c r="G282" s="584" t="s">
        <v>429</v>
      </c>
      <c r="H282" s="584" t="s">
        <v>429</v>
      </c>
      <c r="I282" s="584" t="s">
        <v>429</v>
      </c>
      <c r="J282" s="584" t="s">
        <v>429</v>
      </c>
      <c r="K282" s="584" t="s">
        <v>429</v>
      </c>
      <c r="L282" s="584" t="s">
        <v>429</v>
      </c>
      <c r="M282" s="584" t="s">
        <v>429</v>
      </c>
      <c r="N282" s="584" t="s">
        <v>429</v>
      </c>
      <c r="O282" s="584" t="s">
        <v>429</v>
      </c>
      <c r="P282" s="584" t="s">
        <v>429</v>
      </c>
      <c r="Q282" s="584" t="s">
        <v>429</v>
      </c>
      <c r="R282" s="584" t="s">
        <v>429</v>
      </c>
      <c r="S282" s="609" t="s">
        <v>429</v>
      </c>
    </row>
    <row r="283" spans="1:19" s="499" customFormat="1">
      <c r="A283" s="1098"/>
      <c r="B283" s="1096" t="s">
        <v>60</v>
      </c>
      <c r="C283" s="518" t="s">
        <v>55</v>
      </c>
      <c r="D283" s="584" t="s">
        <v>429</v>
      </c>
      <c r="E283" s="584" t="s">
        <v>429</v>
      </c>
      <c r="F283" s="584" t="s">
        <v>429</v>
      </c>
      <c r="G283" s="584" t="s">
        <v>429</v>
      </c>
      <c r="H283" s="584" t="s">
        <v>429</v>
      </c>
      <c r="I283" s="584" t="s">
        <v>429</v>
      </c>
      <c r="J283" s="584" t="s">
        <v>429</v>
      </c>
      <c r="K283" s="584" t="s">
        <v>429</v>
      </c>
      <c r="L283" s="584" t="s">
        <v>429</v>
      </c>
      <c r="M283" s="584" t="s">
        <v>429</v>
      </c>
      <c r="N283" s="584" t="s">
        <v>429</v>
      </c>
      <c r="O283" s="584" t="s">
        <v>429</v>
      </c>
      <c r="P283" s="584" t="s">
        <v>429</v>
      </c>
      <c r="Q283" s="584" t="s">
        <v>429</v>
      </c>
      <c r="R283" s="584" t="s">
        <v>429</v>
      </c>
      <c r="S283" s="609" t="s">
        <v>429</v>
      </c>
    </row>
    <row r="284" spans="1:19" s="499" customFormat="1">
      <c r="A284" s="1098"/>
      <c r="B284" s="1096"/>
      <c r="C284" s="518" t="s">
        <v>56</v>
      </c>
      <c r="D284" s="584" t="s">
        <v>429</v>
      </c>
      <c r="E284" s="584" t="s">
        <v>429</v>
      </c>
      <c r="F284" s="584" t="s">
        <v>429</v>
      </c>
      <c r="G284" s="584" t="s">
        <v>429</v>
      </c>
      <c r="H284" s="584" t="s">
        <v>429</v>
      </c>
      <c r="I284" s="584" t="s">
        <v>429</v>
      </c>
      <c r="J284" s="584" t="s">
        <v>429</v>
      </c>
      <c r="K284" s="584" t="s">
        <v>429</v>
      </c>
      <c r="L284" s="584" t="s">
        <v>429</v>
      </c>
      <c r="M284" s="584" t="s">
        <v>429</v>
      </c>
      <c r="N284" s="584" t="s">
        <v>429</v>
      </c>
      <c r="O284" s="584" t="s">
        <v>429</v>
      </c>
      <c r="P284" s="584" t="s">
        <v>429</v>
      </c>
      <c r="Q284" s="584" t="s">
        <v>429</v>
      </c>
      <c r="R284" s="584" t="s">
        <v>429</v>
      </c>
      <c r="S284" s="609" t="s">
        <v>429</v>
      </c>
    </row>
    <row r="285" spans="1:19" s="499" customFormat="1">
      <c r="A285" s="1098"/>
      <c r="B285" s="1096"/>
      <c r="C285" s="518" t="s">
        <v>59</v>
      </c>
      <c r="D285" s="584" t="s">
        <v>429</v>
      </c>
      <c r="E285" s="584" t="s">
        <v>429</v>
      </c>
      <c r="F285" s="584" t="s">
        <v>429</v>
      </c>
      <c r="G285" s="584" t="s">
        <v>429</v>
      </c>
      <c r="H285" s="584" t="s">
        <v>429</v>
      </c>
      <c r="I285" s="584" t="s">
        <v>429</v>
      </c>
      <c r="J285" s="584" t="s">
        <v>429</v>
      </c>
      <c r="K285" s="584" t="s">
        <v>429</v>
      </c>
      <c r="L285" s="584" t="s">
        <v>429</v>
      </c>
      <c r="M285" s="584" t="s">
        <v>429</v>
      </c>
      <c r="N285" s="584" t="s">
        <v>429</v>
      </c>
      <c r="O285" s="584" t="s">
        <v>429</v>
      </c>
      <c r="P285" s="584" t="s">
        <v>429</v>
      </c>
      <c r="Q285" s="584" t="s">
        <v>429</v>
      </c>
      <c r="R285" s="584" t="s">
        <v>429</v>
      </c>
      <c r="S285" s="609" t="s">
        <v>429</v>
      </c>
    </row>
    <row r="286" spans="1:19" s="292" customFormat="1">
      <c r="A286" s="1098"/>
      <c r="B286" s="1096" t="s">
        <v>59</v>
      </c>
      <c r="C286" s="518" t="s">
        <v>55</v>
      </c>
      <c r="D286" s="605" t="s">
        <v>429</v>
      </c>
      <c r="E286" s="605" t="s">
        <v>429</v>
      </c>
      <c r="F286" s="605" t="s">
        <v>429</v>
      </c>
      <c r="G286" s="605" t="s">
        <v>429</v>
      </c>
      <c r="H286" s="605" t="s">
        <v>429</v>
      </c>
      <c r="I286" s="605" t="s">
        <v>429</v>
      </c>
      <c r="J286" s="605" t="s">
        <v>429</v>
      </c>
      <c r="K286" s="605" t="s">
        <v>429</v>
      </c>
      <c r="L286" s="605" t="s">
        <v>429</v>
      </c>
      <c r="M286" s="605" t="s">
        <v>429</v>
      </c>
      <c r="N286" s="605" t="s">
        <v>429</v>
      </c>
      <c r="O286" s="605" t="s">
        <v>429</v>
      </c>
      <c r="P286" s="605" t="s">
        <v>429</v>
      </c>
      <c r="Q286" s="605" t="s">
        <v>429</v>
      </c>
      <c r="R286" s="605" t="s">
        <v>429</v>
      </c>
      <c r="S286" s="656" t="s">
        <v>429</v>
      </c>
    </row>
    <row r="287" spans="1:19" s="292" customFormat="1">
      <c r="A287" s="1098"/>
      <c r="B287" s="1096"/>
      <c r="C287" s="518" t="s">
        <v>56</v>
      </c>
      <c r="D287" s="605" t="s">
        <v>429</v>
      </c>
      <c r="E287" s="605" t="s">
        <v>429</v>
      </c>
      <c r="F287" s="605" t="s">
        <v>429</v>
      </c>
      <c r="G287" s="605" t="s">
        <v>429</v>
      </c>
      <c r="H287" s="605" t="s">
        <v>429</v>
      </c>
      <c r="I287" s="605" t="s">
        <v>429</v>
      </c>
      <c r="J287" s="605" t="s">
        <v>429</v>
      </c>
      <c r="K287" s="605" t="s">
        <v>429</v>
      </c>
      <c r="L287" s="605" t="s">
        <v>429</v>
      </c>
      <c r="M287" s="605" t="s">
        <v>429</v>
      </c>
      <c r="N287" s="605" t="s">
        <v>429</v>
      </c>
      <c r="O287" s="605" t="s">
        <v>429</v>
      </c>
      <c r="P287" s="605" t="s">
        <v>429</v>
      </c>
      <c r="Q287" s="605" t="s">
        <v>429</v>
      </c>
      <c r="R287" s="605" t="s">
        <v>429</v>
      </c>
      <c r="S287" s="656" t="s">
        <v>429</v>
      </c>
    </row>
    <row r="288" spans="1:19" s="292" customFormat="1">
      <c r="A288" s="1098"/>
      <c r="B288" s="1096"/>
      <c r="C288" s="518" t="s">
        <v>59</v>
      </c>
      <c r="D288" s="605" t="s">
        <v>429</v>
      </c>
      <c r="E288" s="605" t="s">
        <v>429</v>
      </c>
      <c r="F288" s="605" t="s">
        <v>429</v>
      </c>
      <c r="G288" s="605" t="s">
        <v>429</v>
      </c>
      <c r="H288" s="605" t="s">
        <v>429</v>
      </c>
      <c r="I288" s="605" t="s">
        <v>429</v>
      </c>
      <c r="J288" s="605" t="s">
        <v>429</v>
      </c>
      <c r="K288" s="605" t="s">
        <v>429</v>
      </c>
      <c r="L288" s="605" t="s">
        <v>429</v>
      </c>
      <c r="M288" s="605" t="s">
        <v>429</v>
      </c>
      <c r="N288" s="605" t="s">
        <v>429</v>
      </c>
      <c r="O288" s="605" t="s">
        <v>429</v>
      </c>
      <c r="P288" s="605" t="s">
        <v>429</v>
      </c>
      <c r="Q288" s="605" t="s">
        <v>429</v>
      </c>
      <c r="R288" s="605" t="s">
        <v>429</v>
      </c>
      <c r="S288" s="656" t="s">
        <v>429</v>
      </c>
    </row>
    <row r="289" spans="1:22">
      <c r="A289" s="1098" t="s">
        <v>4</v>
      </c>
      <c r="B289" s="1096" t="s">
        <v>66</v>
      </c>
      <c r="C289" s="518" t="s">
        <v>55</v>
      </c>
      <c r="D289" s="584" t="s">
        <v>429</v>
      </c>
      <c r="E289" s="584" t="s">
        <v>429</v>
      </c>
      <c r="F289" s="584" t="s">
        <v>429</v>
      </c>
      <c r="G289" s="584" t="s">
        <v>429</v>
      </c>
      <c r="H289" s="584" t="s">
        <v>429</v>
      </c>
      <c r="I289" s="584" t="s">
        <v>429</v>
      </c>
      <c r="J289" s="584" t="s">
        <v>429</v>
      </c>
      <c r="K289" s="584" t="s">
        <v>429</v>
      </c>
      <c r="L289" s="584">
        <v>3108.6290319999998</v>
      </c>
      <c r="M289" s="584">
        <v>3218.5194639999995</v>
      </c>
      <c r="N289" s="584">
        <v>3458.7579999999998</v>
      </c>
      <c r="O289" s="584">
        <v>3845.8049999999998</v>
      </c>
      <c r="P289" s="584">
        <v>4277.1779999999999</v>
      </c>
      <c r="Q289" s="584">
        <v>4690.9610000000002</v>
      </c>
      <c r="R289" s="584">
        <v>4734.6189999999997</v>
      </c>
      <c r="S289" s="584" t="s">
        <v>429</v>
      </c>
      <c r="V289" s="499"/>
    </row>
    <row r="290" spans="1:22" s="499" customFormat="1">
      <c r="A290" s="1098"/>
      <c r="B290" s="1096"/>
      <c r="C290" s="518" t="s">
        <v>56</v>
      </c>
      <c r="D290" s="584" t="s">
        <v>429</v>
      </c>
      <c r="E290" s="584" t="s">
        <v>429</v>
      </c>
      <c r="F290" s="584" t="s">
        <v>429</v>
      </c>
      <c r="G290" s="584" t="s">
        <v>429</v>
      </c>
      <c r="H290" s="584" t="s">
        <v>429</v>
      </c>
      <c r="I290" s="584" t="s">
        <v>429</v>
      </c>
      <c r="J290" s="584" t="s">
        <v>429</v>
      </c>
      <c r="K290" s="584" t="s">
        <v>429</v>
      </c>
      <c r="L290" s="584">
        <v>3983.2097050000002</v>
      </c>
      <c r="M290" s="584">
        <v>4045.1536560000018</v>
      </c>
      <c r="N290" s="584">
        <v>4093.4589999999998</v>
      </c>
      <c r="O290" s="584">
        <v>4376.2449999999999</v>
      </c>
      <c r="P290" s="584">
        <v>4619.1729999999998</v>
      </c>
      <c r="Q290" s="584">
        <v>4769.4219999999996</v>
      </c>
      <c r="R290" s="584">
        <v>4838.1390000000001</v>
      </c>
      <c r="S290" s="584" t="s">
        <v>429</v>
      </c>
    </row>
    <row r="291" spans="1:22" s="499" customFormat="1">
      <c r="A291" s="1098"/>
      <c r="B291" s="1096"/>
      <c r="C291" s="518" t="s">
        <v>59</v>
      </c>
      <c r="D291" s="584" t="s">
        <v>429</v>
      </c>
      <c r="E291" s="584" t="s">
        <v>429</v>
      </c>
      <c r="F291" s="584" t="s">
        <v>429</v>
      </c>
      <c r="G291" s="584" t="s">
        <v>429</v>
      </c>
      <c r="H291" s="584" t="s">
        <v>429</v>
      </c>
      <c r="I291" s="584" t="s">
        <v>429</v>
      </c>
      <c r="J291" s="584" t="s">
        <v>429</v>
      </c>
      <c r="K291" s="584" t="s">
        <v>429</v>
      </c>
      <c r="L291" s="584">
        <v>7091.838737</v>
      </c>
      <c r="M291" s="584">
        <v>7263.6731200000013</v>
      </c>
      <c r="N291" s="584">
        <v>7552.2169999999996</v>
      </c>
      <c r="O291" s="584">
        <v>8222.0499999999993</v>
      </c>
      <c r="P291" s="584">
        <v>8896.3509999999987</v>
      </c>
      <c r="Q291" s="584">
        <v>9460.3829999999998</v>
      </c>
      <c r="R291" s="584">
        <v>9572.7579999999998</v>
      </c>
      <c r="S291" s="584" t="s">
        <v>429</v>
      </c>
    </row>
    <row r="292" spans="1:22">
      <c r="A292" s="1098"/>
      <c r="B292" s="1096" t="s">
        <v>65</v>
      </c>
      <c r="C292" s="518" t="s">
        <v>55</v>
      </c>
      <c r="D292" s="584" t="s">
        <v>429</v>
      </c>
      <c r="E292" s="584" t="s">
        <v>429</v>
      </c>
      <c r="F292" s="584" t="s">
        <v>429</v>
      </c>
      <c r="G292" s="584" t="s">
        <v>429</v>
      </c>
      <c r="H292" s="584" t="s">
        <v>429</v>
      </c>
      <c r="I292" s="584" t="s">
        <v>429</v>
      </c>
      <c r="J292" s="584" t="s">
        <v>429</v>
      </c>
      <c r="K292" s="584" t="s">
        <v>429</v>
      </c>
      <c r="L292" s="584">
        <v>49830.897596000068</v>
      </c>
      <c r="M292" s="584">
        <v>56005.874654000079</v>
      </c>
      <c r="N292" s="584">
        <v>59390.421999999999</v>
      </c>
      <c r="O292" s="584">
        <v>69149.415999999997</v>
      </c>
      <c r="P292" s="584">
        <v>67353.467000000004</v>
      </c>
      <c r="Q292" s="584">
        <v>70616.247999999992</v>
      </c>
      <c r="R292" s="584">
        <v>69331.481</v>
      </c>
      <c r="S292" s="584" t="s">
        <v>429</v>
      </c>
      <c r="V292" s="499"/>
    </row>
    <row r="293" spans="1:22" s="499" customFormat="1">
      <c r="A293" s="1098"/>
      <c r="B293" s="1096"/>
      <c r="C293" s="518" t="s">
        <v>56</v>
      </c>
      <c r="D293" s="584" t="s">
        <v>429</v>
      </c>
      <c r="E293" s="584" t="s">
        <v>429</v>
      </c>
      <c r="F293" s="584" t="s">
        <v>429</v>
      </c>
      <c r="G293" s="584" t="s">
        <v>429</v>
      </c>
      <c r="H293" s="584" t="s">
        <v>429</v>
      </c>
      <c r="I293" s="584" t="s">
        <v>429</v>
      </c>
      <c r="J293" s="584" t="s">
        <v>429</v>
      </c>
      <c r="K293" s="584" t="s">
        <v>429</v>
      </c>
      <c r="L293" s="584">
        <v>18274.392137999992</v>
      </c>
      <c r="M293" s="584">
        <v>20017.191250000047</v>
      </c>
      <c r="N293" s="584">
        <v>22032.374000000003</v>
      </c>
      <c r="O293" s="584">
        <v>24916.548000000003</v>
      </c>
      <c r="P293" s="584">
        <v>24476.684000000001</v>
      </c>
      <c r="Q293" s="584">
        <v>25612.868999999999</v>
      </c>
      <c r="R293" s="584">
        <v>25343.983999999997</v>
      </c>
      <c r="S293" s="584" t="s">
        <v>429</v>
      </c>
    </row>
    <row r="294" spans="1:22" s="499" customFormat="1">
      <c r="A294" s="1098"/>
      <c r="B294" s="1096"/>
      <c r="C294" s="518" t="s">
        <v>59</v>
      </c>
      <c r="D294" s="584" t="s">
        <v>429</v>
      </c>
      <c r="E294" s="584" t="s">
        <v>429</v>
      </c>
      <c r="F294" s="584" t="s">
        <v>429</v>
      </c>
      <c r="G294" s="584" t="s">
        <v>429</v>
      </c>
      <c r="H294" s="584" t="s">
        <v>429</v>
      </c>
      <c r="I294" s="584" t="s">
        <v>429</v>
      </c>
      <c r="J294" s="584" t="s">
        <v>429</v>
      </c>
      <c r="K294" s="584" t="s">
        <v>429</v>
      </c>
      <c r="L294" s="584">
        <v>68105.289734000064</v>
      </c>
      <c r="M294" s="584">
        <v>76023.065904000134</v>
      </c>
      <c r="N294" s="584">
        <v>81422.796000000002</v>
      </c>
      <c r="O294" s="584">
        <v>94065.964000000007</v>
      </c>
      <c r="P294" s="584">
        <v>91830.151000000013</v>
      </c>
      <c r="Q294" s="584">
        <v>96229.521999999997</v>
      </c>
      <c r="R294" s="584">
        <v>94675.865999999995</v>
      </c>
      <c r="S294" s="584" t="s">
        <v>429</v>
      </c>
    </row>
    <row r="295" spans="1:22">
      <c r="A295" s="1098"/>
      <c r="B295" s="1096" t="s">
        <v>64</v>
      </c>
      <c r="C295" s="518" t="s">
        <v>55</v>
      </c>
      <c r="D295" s="584" t="s">
        <v>429</v>
      </c>
      <c r="E295" s="584" t="s">
        <v>429</v>
      </c>
      <c r="F295" s="584" t="s">
        <v>429</v>
      </c>
      <c r="G295" s="584" t="s">
        <v>429</v>
      </c>
      <c r="H295" s="584" t="s">
        <v>429</v>
      </c>
      <c r="I295" s="584" t="s">
        <v>429</v>
      </c>
      <c r="J295" s="584" t="s">
        <v>429</v>
      </c>
      <c r="K295" s="584" t="s">
        <v>429</v>
      </c>
      <c r="L295" s="584">
        <v>37097.124268999985</v>
      </c>
      <c r="M295" s="584">
        <v>41278.269112000016</v>
      </c>
      <c r="N295" s="584">
        <v>50694.471000000005</v>
      </c>
      <c r="O295" s="584">
        <v>53051.517999999996</v>
      </c>
      <c r="P295" s="584">
        <v>53589.546000000002</v>
      </c>
      <c r="Q295" s="584">
        <v>55896.142999999996</v>
      </c>
      <c r="R295" s="584">
        <v>57305.540000000008</v>
      </c>
      <c r="S295" s="584" t="s">
        <v>429</v>
      </c>
      <c r="V295" s="499"/>
    </row>
    <row r="296" spans="1:22" s="499" customFormat="1">
      <c r="A296" s="1098"/>
      <c r="B296" s="1096"/>
      <c r="C296" s="518" t="s">
        <v>56</v>
      </c>
      <c r="D296" s="584" t="s">
        <v>429</v>
      </c>
      <c r="E296" s="584" t="s">
        <v>429</v>
      </c>
      <c r="F296" s="584" t="s">
        <v>429</v>
      </c>
      <c r="G296" s="584" t="s">
        <v>429</v>
      </c>
      <c r="H296" s="584" t="s">
        <v>429</v>
      </c>
      <c r="I296" s="584" t="s">
        <v>429</v>
      </c>
      <c r="J296" s="584" t="s">
        <v>429</v>
      </c>
      <c r="K296" s="584" t="s">
        <v>429</v>
      </c>
      <c r="L296" s="584">
        <v>42678.747212999966</v>
      </c>
      <c r="M296" s="584">
        <v>46186.935133999985</v>
      </c>
      <c r="N296" s="584">
        <v>51851.247000000003</v>
      </c>
      <c r="O296" s="584">
        <v>53996.157999999996</v>
      </c>
      <c r="P296" s="584">
        <v>55679.310000000005</v>
      </c>
      <c r="Q296" s="584">
        <v>57642.645000000004</v>
      </c>
      <c r="R296" s="584">
        <v>58570.399999999994</v>
      </c>
      <c r="S296" s="584" t="s">
        <v>429</v>
      </c>
    </row>
    <row r="297" spans="1:22" s="499" customFormat="1">
      <c r="A297" s="1098"/>
      <c r="B297" s="1096"/>
      <c r="C297" s="518" t="s">
        <v>59</v>
      </c>
      <c r="D297" s="584" t="s">
        <v>429</v>
      </c>
      <c r="E297" s="584" t="s">
        <v>429</v>
      </c>
      <c r="F297" s="584" t="s">
        <v>429</v>
      </c>
      <c r="G297" s="584" t="s">
        <v>429</v>
      </c>
      <c r="H297" s="584" t="s">
        <v>429</v>
      </c>
      <c r="I297" s="584" t="s">
        <v>429</v>
      </c>
      <c r="J297" s="584" t="s">
        <v>429</v>
      </c>
      <c r="K297" s="584" t="s">
        <v>429</v>
      </c>
      <c r="L297" s="584">
        <v>79775.871481999959</v>
      </c>
      <c r="M297" s="584">
        <v>87465.204246000008</v>
      </c>
      <c r="N297" s="584">
        <v>102545.71800000001</v>
      </c>
      <c r="O297" s="584">
        <v>107047.67599999999</v>
      </c>
      <c r="P297" s="584">
        <v>109268.856</v>
      </c>
      <c r="Q297" s="584">
        <v>113540.064</v>
      </c>
      <c r="R297" s="584">
        <v>115876.344</v>
      </c>
      <c r="S297" s="584" t="s">
        <v>429</v>
      </c>
    </row>
    <row r="298" spans="1:22">
      <c r="A298" s="1098"/>
      <c r="B298" s="1096" t="s">
        <v>63</v>
      </c>
      <c r="C298" s="518" t="s">
        <v>55</v>
      </c>
      <c r="D298" s="584" t="s">
        <v>429</v>
      </c>
      <c r="E298" s="584" t="s">
        <v>429</v>
      </c>
      <c r="F298" s="584" t="s">
        <v>429</v>
      </c>
      <c r="G298" s="584" t="s">
        <v>429</v>
      </c>
      <c r="H298" s="584" t="s">
        <v>429</v>
      </c>
      <c r="I298" s="584" t="s">
        <v>429</v>
      </c>
      <c r="J298" s="584" t="s">
        <v>429</v>
      </c>
      <c r="K298" s="584" t="s">
        <v>429</v>
      </c>
      <c r="L298" s="584">
        <v>10167.022208000002</v>
      </c>
      <c r="M298" s="584">
        <v>11116.785911000004</v>
      </c>
      <c r="N298" s="584">
        <v>10834.349</v>
      </c>
      <c r="O298" s="584">
        <v>11046.121000000001</v>
      </c>
      <c r="P298" s="584">
        <v>11138.359999999999</v>
      </c>
      <c r="Q298" s="584">
        <v>11553.485000000001</v>
      </c>
      <c r="R298" s="584">
        <v>11905.126</v>
      </c>
      <c r="S298" s="584" t="s">
        <v>429</v>
      </c>
      <c r="V298" s="499"/>
    </row>
    <row r="299" spans="1:22" s="499" customFormat="1">
      <c r="A299" s="1098"/>
      <c r="B299" s="1096"/>
      <c r="C299" s="518" t="s">
        <v>56</v>
      </c>
      <c r="D299" s="584" t="s">
        <v>429</v>
      </c>
      <c r="E299" s="584" t="s">
        <v>429</v>
      </c>
      <c r="F299" s="584" t="s">
        <v>429</v>
      </c>
      <c r="G299" s="584" t="s">
        <v>429</v>
      </c>
      <c r="H299" s="584" t="s">
        <v>429</v>
      </c>
      <c r="I299" s="584" t="s">
        <v>429</v>
      </c>
      <c r="J299" s="584" t="s">
        <v>429</v>
      </c>
      <c r="K299" s="584" t="s">
        <v>429</v>
      </c>
      <c r="L299" s="584">
        <v>26124.139718000028</v>
      </c>
      <c r="M299" s="584">
        <v>27700.235783000018</v>
      </c>
      <c r="N299" s="584">
        <v>28991.025000000001</v>
      </c>
      <c r="O299" s="584">
        <v>29083.560999999998</v>
      </c>
      <c r="P299" s="584">
        <v>29201.129000000001</v>
      </c>
      <c r="Q299" s="584">
        <v>30051.321</v>
      </c>
      <c r="R299" s="584">
        <v>30635.322</v>
      </c>
      <c r="S299" s="584" t="s">
        <v>429</v>
      </c>
    </row>
    <row r="300" spans="1:22" s="499" customFormat="1">
      <c r="A300" s="1098"/>
      <c r="B300" s="1096"/>
      <c r="C300" s="518" t="s">
        <v>59</v>
      </c>
      <c r="D300" s="584" t="s">
        <v>429</v>
      </c>
      <c r="E300" s="584" t="s">
        <v>429</v>
      </c>
      <c r="F300" s="584" t="s">
        <v>429</v>
      </c>
      <c r="G300" s="584" t="s">
        <v>429</v>
      </c>
      <c r="H300" s="584" t="s">
        <v>429</v>
      </c>
      <c r="I300" s="584" t="s">
        <v>429</v>
      </c>
      <c r="J300" s="584" t="s">
        <v>429</v>
      </c>
      <c r="K300" s="584" t="s">
        <v>429</v>
      </c>
      <c r="L300" s="584">
        <v>36291.16192600003</v>
      </c>
      <c r="M300" s="584">
        <v>38817.021694000025</v>
      </c>
      <c r="N300" s="584">
        <v>39825.374000000003</v>
      </c>
      <c r="O300" s="584">
        <v>40129.682000000001</v>
      </c>
      <c r="P300" s="584">
        <v>40339.489000000001</v>
      </c>
      <c r="Q300" s="584">
        <v>41604.805999999997</v>
      </c>
      <c r="R300" s="584">
        <v>42541.502</v>
      </c>
      <c r="S300" s="584" t="s">
        <v>429</v>
      </c>
    </row>
    <row r="301" spans="1:22">
      <c r="A301" s="1098"/>
      <c r="B301" s="1096" t="s">
        <v>255</v>
      </c>
      <c r="C301" s="518" t="s">
        <v>55</v>
      </c>
      <c r="D301" s="584" t="s">
        <v>429</v>
      </c>
      <c r="E301" s="584" t="s">
        <v>429</v>
      </c>
      <c r="F301" s="584" t="s">
        <v>429</v>
      </c>
      <c r="G301" s="584" t="s">
        <v>429</v>
      </c>
      <c r="H301" s="584" t="s">
        <v>429</v>
      </c>
      <c r="I301" s="584" t="s">
        <v>429</v>
      </c>
      <c r="J301" s="584" t="s">
        <v>429</v>
      </c>
      <c r="K301" s="584" t="s">
        <v>429</v>
      </c>
      <c r="L301" s="584">
        <v>21046.237661999934</v>
      </c>
      <c r="M301" s="584">
        <v>23960.669561999992</v>
      </c>
      <c r="N301" s="584">
        <v>26451.687999999998</v>
      </c>
      <c r="O301" s="584">
        <v>29147.049999999996</v>
      </c>
      <c r="P301" s="584">
        <v>31333.99</v>
      </c>
      <c r="Q301" s="584">
        <v>33366.444000000003</v>
      </c>
      <c r="R301" s="584">
        <v>34072.859000000004</v>
      </c>
      <c r="S301" s="584" t="s">
        <v>429</v>
      </c>
      <c r="V301" s="499"/>
    </row>
    <row r="302" spans="1:22" s="499" customFormat="1">
      <c r="A302" s="1098"/>
      <c r="B302" s="1096"/>
      <c r="C302" s="518" t="s">
        <v>56</v>
      </c>
      <c r="D302" s="584" t="s">
        <v>429</v>
      </c>
      <c r="E302" s="584" t="s">
        <v>429</v>
      </c>
      <c r="F302" s="584" t="s">
        <v>429</v>
      </c>
      <c r="G302" s="584" t="s">
        <v>429</v>
      </c>
      <c r="H302" s="584" t="s">
        <v>429</v>
      </c>
      <c r="I302" s="584" t="s">
        <v>429</v>
      </c>
      <c r="J302" s="584" t="s">
        <v>429</v>
      </c>
      <c r="K302" s="584" t="s">
        <v>429</v>
      </c>
      <c r="L302" s="584">
        <v>13202.479719999999</v>
      </c>
      <c r="M302" s="584">
        <v>14550.83326199998</v>
      </c>
      <c r="N302" s="584">
        <v>14974.654</v>
      </c>
      <c r="O302" s="584">
        <v>15576.987999999999</v>
      </c>
      <c r="P302" s="584">
        <v>16164.076000000001</v>
      </c>
      <c r="Q302" s="584">
        <v>16242.583999999999</v>
      </c>
      <c r="R302" s="584">
        <v>16469.456000000002</v>
      </c>
      <c r="S302" s="584" t="s">
        <v>429</v>
      </c>
    </row>
    <row r="303" spans="1:22" s="499" customFormat="1">
      <c r="A303" s="1098"/>
      <c r="B303" s="1096"/>
      <c r="C303" s="518" t="s">
        <v>59</v>
      </c>
      <c r="D303" s="584" t="s">
        <v>429</v>
      </c>
      <c r="E303" s="584" t="s">
        <v>429</v>
      </c>
      <c r="F303" s="584" t="s">
        <v>429</v>
      </c>
      <c r="G303" s="584" t="s">
        <v>429</v>
      </c>
      <c r="H303" s="584" t="s">
        <v>429</v>
      </c>
      <c r="I303" s="584" t="s">
        <v>429</v>
      </c>
      <c r="J303" s="584" t="s">
        <v>429</v>
      </c>
      <c r="K303" s="584" t="s">
        <v>429</v>
      </c>
      <c r="L303" s="584">
        <v>34248.71738199993</v>
      </c>
      <c r="M303" s="584">
        <v>38511.502823999974</v>
      </c>
      <c r="N303" s="584">
        <v>41426.341999999997</v>
      </c>
      <c r="O303" s="584">
        <v>44724.037999999993</v>
      </c>
      <c r="P303" s="584">
        <v>47498.066000000006</v>
      </c>
      <c r="Q303" s="584">
        <v>49609.962</v>
      </c>
      <c r="R303" s="584">
        <v>50542.313000000002</v>
      </c>
      <c r="S303" s="584" t="s">
        <v>429</v>
      </c>
    </row>
    <row r="304" spans="1:22">
      <c r="A304" s="1098"/>
      <c r="B304" s="1096" t="s">
        <v>62</v>
      </c>
      <c r="C304" s="518" t="s">
        <v>55</v>
      </c>
      <c r="D304" s="584" t="s">
        <v>429</v>
      </c>
      <c r="E304" s="584" t="s">
        <v>429</v>
      </c>
      <c r="F304" s="584" t="s">
        <v>429</v>
      </c>
      <c r="G304" s="584" t="s">
        <v>429</v>
      </c>
      <c r="H304" s="584" t="s">
        <v>429</v>
      </c>
      <c r="I304" s="584" t="s">
        <v>429</v>
      </c>
      <c r="J304" s="584" t="s">
        <v>429</v>
      </c>
      <c r="K304" s="584" t="s">
        <v>429</v>
      </c>
      <c r="L304" s="584">
        <v>63982.066032999996</v>
      </c>
      <c r="M304" s="584">
        <v>68869.478394000093</v>
      </c>
      <c r="N304" s="584">
        <v>46733.812999999995</v>
      </c>
      <c r="O304" s="584">
        <v>49725.385999999999</v>
      </c>
      <c r="P304" s="584">
        <v>51438.915999999997</v>
      </c>
      <c r="Q304" s="584">
        <v>55732.502000000008</v>
      </c>
      <c r="R304" s="584">
        <v>55946.308999999994</v>
      </c>
      <c r="S304" s="584" t="s">
        <v>429</v>
      </c>
      <c r="V304" s="499"/>
    </row>
    <row r="305" spans="1:22" s="499" customFormat="1">
      <c r="A305" s="1098"/>
      <c r="B305" s="1096"/>
      <c r="C305" s="518" t="s">
        <v>56</v>
      </c>
      <c r="D305" s="584" t="s">
        <v>429</v>
      </c>
      <c r="E305" s="584" t="s">
        <v>429</v>
      </c>
      <c r="F305" s="584" t="s">
        <v>429</v>
      </c>
      <c r="G305" s="584" t="s">
        <v>429</v>
      </c>
      <c r="H305" s="584" t="s">
        <v>429</v>
      </c>
      <c r="I305" s="584" t="s">
        <v>429</v>
      </c>
      <c r="J305" s="584" t="s">
        <v>429</v>
      </c>
      <c r="K305" s="584" t="s">
        <v>429</v>
      </c>
      <c r="L305" s="584">
        <v>38161.68453099989</v>
      </c>
      <c r="M305" s="584">
        <v>39659.369790999961</v>
      </c>
      <c r="N305" s="584">
        <v>20193.343000000001</v>
      </c>
      <c r="O305" s="584">
        <v>20882.900000000001</v>
      </c>
      <c r="P305" s="584">
        <v>21096.697</v>
      </c>
      <c r="Q305" s="584">
        <v>22505.896000000001</v>
      </c>
      <c r="R305" s="584">
        <v>21987.887999999999</v>
      </c>
      <c r="S305" s="584" t="s">
        <v>429</v>
      </c>
    </row>
    <row r="306" spans="1:22" s="499" customFormat="1">
      <c r="A306" s="1098"/>
      <c r="B306" s="1096"/>
      <c r="C306" s="518" t="s">
        <v>59</v>
      </c>
      <c r="D306" s="584" t="s">
        <v>429</v>
      </c>
      <c r="E306" s="584" t="s">
        <v>429</v>
      </c>
      <c r="F306" s="584" t="s">
        <v>429</v>
      </c>
      <c r="G306" s="584" t="s">
        <v>429</v>
      </c>
      <c r="H306" s="584" t="s">
        <v>429</v>
      </c>
      <c r="I306" s="584" t="s">
        <v>429</v>
      </c>
      <c r="J306" s="584" t="s">
        <v>429</v>
      </c>
      <c r="K306" s="584" t="s">
        <v>429</v>
      </c>
      <c r="L306" s="584">
        <v>102143.75056399989</v>
      </c>
      <c r="M306" s="584">
        <v>108528.84818500005</v>
      </c>
      <c r="N306" s="584">
        <v>66927.155999999988</v>
      </c>
      <c r="O306" s="584">
        <v>70608.285999999993</v>
      </c>
      <c r="P306" s="584">
        <v>72535.612999999998</v>
      </c>
      <c r="Q306" s="584">
        <v>78240.133999999991</v>
      </c>
      <c r="R306" s="584">
        <v>77934.195999999996</v>
      </c>
      <c r="S306" s="584" t="s">
        <v>429</v>
      </c>
    </row>
    <row r="307" spans="1:22">
      <c r="A307" s="1098"/>
      <c r="B307" s="1096" t="s">
        <v>61</v>
      </c>
      <c r="C307" s="518" t="s">
        <v>55</v>
      </c>
      <c r="D307" s="584" t="s">
        <v>429</v>
      </c>
      <c r="E307" s="584" t="s">
        <v>429</v>
      </c>
      <c r="F307" s="584" t="s">
        <v>429</v>
      </c>
      <c r="G307" s="584" t="s">
        <v>429</v>
      </c>
      <c r="H307" s="584" t="s">
        <v>429</v>
      </c>
      <c r="I307" s="584" t="s">
        <v>429</v>
      </c>
      <c r="J307" s="584" t="s">
        <v>429</v>
      </c>
      <c r="K307" s="584" t="s">
        <v>429</v>
      </c>
      <c r="L307" s="584">
        <v>94481.308888000451</v>
      </c>
      <c r="M307" s="584">
        <v>96177.840871000459</v>
      </c>
      <c r="N307" s="584">
        <v>126395.66499999999</v>
      </c>
      <c r="O307" s="584">
        <v>128460.89100000002</v>
      </c>
      <c r="P307" s="584">
        <v>129140.91200000001</v>
      </c>
      <c r="Q307" s="584">
        <v>134204.682</v>
      </c>
      <c r="R307" s="584">
        <v>132638.61199999999</v>
      </c>
      <c r="S307" s="584" t="s">
        <v>429</v>
      </c>
      <c r="V307" s="499"/>
    </row>
    <row r="308" spans="1:22" s="499" customFormat="1">
      <c r="A308" s="1098"/>
      <c r="B308" s="1096"/>
      <c r="C308" s="518" t="s">
        <v>56</v>
      </c>
      <c r="D308" s="584" t="s">
        <v>429</v>
      </c>
      <c r="E308" s="584" t="s">
        <v>429</v>
      </c>
      <c r="F308" s="584" t="s">
        <v>429</v>
      </c>
      <c r="G308" s="584" t="s">
        <v>429</v>
      </c>
      <c r="H308" s="584" t="s">
        <v>429</v>
      </c>
      <c r="I308" s="584" t="s">
        <v>429</v>
      </c>
      <c r="J308" s="584" t="s">
        <v>429</v>
      </c>
      <c r="K308" s="584" t="s">
        <v>429</v>
      </c>
      <c r="L308" s="584">
        <v>79090.728346000353</v>
      </c>
      <c r="M308" s="584">
        <v>78318.501141000394</v>
      </c>
      <c r="N308" s="584">
        <v>101180.954</v>
      </c>
      <c r="O308" s="584">
        <v>101649.31</v>
      </c>
      <c r="P308" s="584">
        <v>100841.414</v>
      </c>
      <c r="Q308" s="584">
        <v>106140.72500000001</v>
      </c>
      <c r="R308" s="584">
        <v>105011.314</v>
      </c>
      <c r="S308" s="584" t="s">
        <v>429</v>
      </c>
    </row>
    <row r="309" spans="1:22" s="499" customFormat="1">
      <c r="A309" s="1098"/>
      <c r="B309" s="1096"/>
      <c r="C309" s="518" t="s">
        <v>59</v>
      </c>
      <c r="D309" s="584" t="s">
        <v>429</v>
      </c>
      <c r="E309" s="584" t="s">
        <v>429</v>
      </c>
      <c r="F309" s="584" t="s">
        <v>429</v>
      </c>
      <c r="G309" s="584" t="s">
        <v>429</v>
      </c>
      <c r="H309" s="584" t="s">
        <v>429</v>
      </c>
      <c r="I309" s="584" t="s">
        <v>429</v>
      </c>
      <c r="J309" s="584" t="s">
        <v>429</v>
      </c>
      <c r="K309" s="584" t="s">
        <v>429</v>
      </c>
      <c r="L309" s="584">
        <v>173572.0372340008</v>
      </c>
      <c r="M309" s="584">
        <v>174496.34201200085</v>
      </c>
      <c r="N309" s="584">
        <v>227576.61900000001</v>
      </c>
      <c r="O309" s="584">
        <v>230110.201</v>
      </c>
      <c r="P309" s="584">
        <v>229982.326</v>
      </c>
      <c r="Q309" s="584">
        <v>240346</v>
      </c>
      <c r="R309" s="584">
        <v>237650.39199999999</v>
      </c>
      <c r="S309" s="584" t="s">
        <v>429</v>
      </c>
    </row>
    <row r="310" spans="1:22">
      <c r="A310" s="1098"/>
      <c r="B310" s="1096" t="s">
        <v>60</v>
      </c>
      <c r="C310" s="518" t="s">
        <v>55</v>
      </c>
      <c r="D310" s="584" t="s">
        <v>429</v>
      </c>
      <c r="E310" s="584" t="s">
        <v>429</v>
      </c>
      <c r="F310" s="584" t="s">
        <v>429</v>
      </c>
      <c r="G310" s="584" t="s">
        <v>429</v>
      </c>
      <c r="H310" s="584" t="s">
        <v>429</v>
      </c>
      <c r="I310" s="584" t="s">
        <v>429</v>
      </c>
      <c r="J310" s="584" t="s">
        <v>429</v>
      </c>
      <c r="K310" s="584" t="s">
        <v>429</v>
      </c>
      <c r="L310" s="584">
        <v>21611.915762000011</v>
      </c>
      <c r="M310" s="584">
        <v>22528.110832999995</v>
      </c>
      <c r="N310" s="584">
        <v>21283.618999999999</v>
      </c>
      <c r="O310" s="584">
        <v>21551.175999999999</v>
      </c>
      <c r="P310" s="584">
        <v>22496.093999999997</v>
      </c>
      <c r="Q310" s="584">
        <v>24146.673000000003</v>
      </c>
      <c r="R310" s="584">
        <v>25222.945</v>
      </c>
      <c r="S310" s="584" t="s">
        <v>429</v>
      </c>
      <c r="V310" s="499"/>
    </row>
    <row r="311" spans="1:22" s="499" customFormat="1">
      <c r="A311" s="1098"/>
      <c r="B311" s="1096"/>
      <c r="C311" s="518" t="s">
        <v>56</v>
      </c>
      <c r="D311" s="584" t="s">
        <v>429</v>
      </c>
      <c r="E311" s="584" t="s">
        <v>429</v>
      </c>
      <c r="F311" s="584" t="s">
        <v>429</v>
      </c>
      <c r="G311" s="584" t="s">
        <v>429</v>
      </c>
      <c r="H311" s="584" t="s">
        <v>429</v>
      </c>
      <c r="I311" s="584" t="s">
        <v>429</v>
      </c>
      <c r="J311" s="584" t="s">
        <v>429</v>
      </c>
      <c r="K311" s="584" t="s">
        <v>429</v>
      </c>
      <c r="L311" s="584">
        <v>9610.5843309999982</v>
      </c>
      <c r="M311" s="584">
        <v>9770.9715050000013</v>
      </c>
      <c r="N311" s="584">
        <v>9162.4380000000001</v>
      </c>
      <c r="O311" s="584">
        <v>9634.3220000000001</v>
      </c>
      <c r="P311" s="584">
        <v>9369.2870000000003</v>
      </c>
      <c r="Q311" s="584">
        <v>9960.8639999999996</v>
      </c>
      <c r="R311" s="584">
        <v>10111.616</v>
      </c>
      <c r="S311" s="584" t="s">
        <v>429</v>
      </c>
    </row>
    <row r="312" spans="1:22" s="499" customFormat="1">
      <c r="A312" s="1098"/>
      <c r="B312" s="1096"/>
      <c r="C312" s="518" t="s">
        <v>59</v>
      </c>
      <c r="D312" s="584" t="s">
        <v>429</v>
      </c>
      <c r="E312" s="584" t="s">
        <v>429</v>
      </c>
      <c r="F312" s="584" t="s">
        <v>429</v>
      </c>
      <c r="G312" s="584" t="s">
        <v>429</v>
      </c>
      <c r="H312" s="584" t="s">
        <v>429</v>
      </c>
      <c r="I312" s="584" t="s">
        <v>429</v>
      </c>
      <c r="J312" s="584" t="s">
        <v>429</v>
      </c>
      <c r="K312" s="584" t="s">
        <v>429</v>
      </c>
      <c r="L312" s="584">
        <v>31222.50009300001</v>
      </c>
      <c r="M312" s="584">
        <v>32299.082337999997</v>
      </c>
      <c r="N312" s="584">
        <v>30446.057000000001</v>
      </c>
      <c r="O312" s="584">
        <v>31185.498</v>
      </c>
      <c r="P312" s="584">
        <v>31865.380999999998</v>
      </c>
      <c r="Q312" s="584">
        <v>34108.042000000001</v>
      </c>
      <c r="R312" s="584">
        <v>35334.561000000002</v>
      </c>
      <c r="S312" s="584" t="s">
        <v>429</v>
      </c>
    </row>
    <row r="313" spans="1:22">
      <c r="A313" s="1098"/>
      <c r="B313" s="1096" t="s">
        <v>70</v>
      </c>
      <c r="C313" s="518" t="s">
        <v>55</v>
      </c>
      <c r="D313" s="584" t="s">
        <v>429</v>
      </c>
      <c r="E313" s="584" t="s">
        <v>429</v>
      </c>
      <c r="F313" s="584" t="s">
        <v>429</v>
      </c>
      <c r="G313" s="584" t="s">
        <v>429</v>
      </c>
      <c r="H313" s="584" t="s">
        <v>429</v>
      </c>
      <c r="I313" s="584" t="s">
        <v>429</v>
      </c>
      <c r="J313" s="584" t="s">
        <v>429</v>
      </c>
      <c r="K313" s="584" t="s">
        <v>429</v>
      </c>
      <c r="L313" s="584">
        <v>3936.0690919999993</v>
      </c>
      <c r="M313" s="584">
        <v>4093.8494630000005</v>
      </c>
      <c r="N313" s="584">
        <v>1725.7289999999998</v>
      </c>
      <c r="O313" s="584">
        <v>1740.6310000000001</v>
      </c>
      <c r="P313" s="584">
        <v>1893.1420000000001</v>
      </c>
      <c r="Q313" s="584">
        <v>2026.373</v>
      </c>
      <c r="R313" s="584">
        <v>2063.5590000000002</v>
      </c>
      <c r="S313" s="584" t="s">
        <v>429</v>
      </c>
      <c r="V313" s="499"/>
    </row>
    <row r="314" spans="1:22" s="499" customFormat="1">
      <c r="A314" s="1098"/>
      <c r="B314" s="1096"/>
      <c r="C314" s="518" t="s">
        <v>56</v>
      </c>
      <c r="D314" s="584" t="s">
        <v>429</v>
      </c>
      <c r="E314" s="584" t="s">
        <v>429</v>
      </c>
      <c r="F314" s="584" t="s">
        <v>429</v>
      </c>
      <c r="G314" s="584" t="s">
        <v>429</v>
      </c>
      <c r="H314" s="584" t="s">
        <v>429</v>
      </c>
      <c r="I314" s="584" t="s">
        <v>429</v>
      </c>
      <c r="J314" s="584" t="s">
        <v>429</v>
      </c>
      <c r="K314" s="584" t="s">
        <v>429</v>
      </c>
      <c r="L314" s="584">
        <v>2049.1234589999995</v>
      </c>
      <c r="M314" s="584">
        <v>2190.8138080000003</v>
      </c>
      <c r="N314" s="584">
        <v>531.16300000000001</v>
      </c>
      <c r="O314" s="584">
        <v>537.20900000000006</v>
      </c>
      <c r="P314" s="584">
        <v>619.78399999999999</v>
      </c>
      <c r="Q314" s="584">
        <v>691.24800000000005</v>
      </c>
      <c r="R314" s="584">
        <v>755.12199999999996</v>
      </c>
      <c r="S314" s="584" t="s">
        <v>429</v>
      </c>
    </row>
    <row r="315" spans="1:22" s="499" customFormat="1">
      <c r="A315" s="1098"/>
      <c r="B315" s="1096"/>
      <c r="C315" s="518" t="s">
        <v>59</v>
      </c>
      <c r="D315" s="584" t="s">
        <v>429</v>
      </c>
      <c r="E315" s="584" t="s">
        <v>429</v>
      </c>
      <c r="F315" s="584" t="s">
        <v>429</v>
      </c>
      <c r="G315" s="584" t="s">
        <v>429</v>
      </c>
      <c r="H315" s="584" t="s">
        <v>429</v>
      </c>
      <c r="I315" s="584" t="s">
        <v>429</v>
      </c>
      <c r="J315" s="584" t="s">
        <v>429</v>
      </c>
      <c r="K315" s="584" t="s">
        <v>429</v>
      </c>
      <c r="L315" s="584">
        <v>5985.1925509999983</v>
      </c>
      <c r="M315" s="584">
        <v>6284.6632710000013</v>
      </c>
      <c r="N315" s="584">
        <v>2256.8919999999998</v>
      </c>
      <c r="O315" s="584">
        <v>2277.84</v>
      </c>
      <c r="P315" s="584">
        <v>2512.9259999999999</v>
      </c>
      <c r="Q315" s="584">
        <v>2717.6210000000001</v>
      </c>
      <c r="R315" s="584">
        <v>2818.6819999999998</v>
      </c>
      <c r="S315" s="584" t="s">
        <v>429</v>
      </c>
    </row>
    <row r="316" spans="1:22">
      <c r="A316" s="1098"/>
      <c r="B316" s="1096" t="s">
        <v>861</v>
      </c>
      <c r="C316" s="518" t="s">
        <v>55</v>
      </c>
      <c r="D316" s="584" t="s">
        <v>429</v>
      </c>
      <c r="E316" s="584" t="s">
        <v>429</v>
      </c>
      <c r="F316" s="584" t="s">
        <v>429</v>
      </c>
      <c r="G316" s="584" t="s">
        <v>429</v>
      </c>
      <c r="H316" s="584" t="s">
        <v>429</v>
      </c>
      <c r="I316" s="584" t="s">
        <v>429</v>
      </c>
      <c r="J316" s="584" t="s">
        <v>429</v>
      </c>
      <c r="K316" s="584" t="s">
        <v>429</v>
      </c>
      <c r="L316" s="584">
        <v>0</v>
      </c>
      <c r="M316" s="584">
        <v>0</v>
      </c>
      <c r="N316" s="584">
        <v>9.7050000000000001</v>
      </c>
      <c r="O316" s="584">
        <v>0</v>
      </c>
      <c r="P316" s="584">
        <v>0</v>
      </c>
      <c r="Q316" s="584">
        <v>0</v>
      </c>
      <c r="R316" s="584">
        <v>0</v>
      </c>
      <c r="S316" s="584" t="s">
        <v>429</v>
      </c>
      <c r="V316" s="499"/>
    </row>
    <row r="317" spans="1:22" s="499" customFormat="1">
      <c r="A317" s="1098"/>
      <c r="B317" s="1096"/>
      <c r="C317" s="518" t="s">
        <v>56</v>
      </c>
      <c r="D317" s="584" t="s">
        <v>429</v>
      </c>
      <c r="E317" s="584" t="s">
        <v>429</v>
      </c>
      <c r="F317" s="584" t="s">
        <v>429</v>
      </c>
      <c r="G317" s="584" t="s">
        <v>429</v>
      </c>
      <c r="H317" s="584" t="s">
        <v>429</v>
      </c>
      <c r="I317" s="584" t="s">
        <v>429</v>
      </c>
      <c r="J317" s="584" t="s">
        <v>429</v>
      </c>
      <c r="K317" s="584" t="s">
        <v>429</v>
      </c>
      <c r="L317" s="584">
        <v>0</v>
      </c>
      <c r="M317" s="584">
        <v>0</v>
      </c>
      <c r="N317" s="584">
        <v>5.4690000000000003</v>
      </c>
      <c r="O317" s="584">
        <v>0</v>
      </c>
      <c r="P317" s="584">
        <v>0</v>
      </c>
      <c r="Q317" s="584">
        <v>0</v>
      </c>
      <c r="R317" s="584">
        <v>0</v>
      </c>
      <c r="S317" s="584" t="s">
        <v>429</v>
      </c>
    </row>
    <row r="318" spans="1:22" s="499" customFormat="1">
      <c r="A318" s="1098"/>
      <c r="B318" s="1096"/>
      <c r="C318" s="518" t="s">
        <v>59</v>
      </c>
      <c r="D318" s="584" t="s">
        <v>429</v>
      </c>
      <c r="E318" s="584" t="s">
        <v>429</v>
      </c>
      <c r="F318" s="584" t="s">
        <v>429</v>
      </c>
      <c r="G318" s="584" t="s">
        <v>429</v>
      </c>
      <c r="H318" s="584" t="s">
        <v>429</v>
      </c>
      <c r="I318" s="584" t="s">
        <v>429</v>
      </c>
      <c r="J318" s="584" t="s">
        <v>429</v>
      </c>
      <c r="K318" s="584" t="s">
        <v>429</v>
      </c>
      <c r="L318" s="584">
        <v>0</v>
      </c>
      <c r="M318" s="584">
        <v>0</v>
      </c>
      <c r="N318" s="584">
        <v>15.173999999999999</v>
      </c>
      <c r="O318" s="584">
        <v>0</v>
      </c>
      <c r="P318" s="584">
        <v>0</v>
      </c>
      <c r="Q318" s="584">
        <v>0</v>
      </c>
      <c r="R318" s="584">
        <v>0</v>
      </c>
      <c r="S318" s="584" t="s">
        <v>429</v>
      </c>
    </row>
    <row r="319" spans="1:22" s="292" customFormat="1">
      <c r="A319" s="1098"/>
      <c r="B319" s="1096" t="s">
        <v>59</v>
      </c>
      <c r="C319" s="518" t="s">
        <v>55</v>
      </c>
      <c r="D319" s="605" t="s">
        <v>429</v>
      </c>
      <c r="E319" s="605" t="s">
        <v>429</v>
      </c>
      <c r="F319" s="605" t="s">
        <v>429</v>
      </c>
      <c r="G319" s="605" t="s">
        <v>429</v>
      </c>
      <c r="H319" s="605" t="s">
        <v>429</v>
      </c>
      <c r="I319" s="605" t="s">
        <v>429</v>
      </c>
      <c r="J319" s="605" t="s">
        <v>429</v>
      </c>
      <c r="K319" s="605" t="s">
        <v>429</v>
      </c>
      <c r="L319" s="605">
        <f>L292+L295+L298+L301+L304+L307+L310+L313+L316</f>
        <v>302152.64151000045</v>
      </c>
      <c r="M319" s="605">
        <v>327249.39826400066</v>
      </c>
      <c r="N319" s="605">
        <v>346978.21900000004</v>
      </c>
      <c r="O319" s="605">
        <v>367717.99399999995</v>
      </c>
      <c r="P319" s="605">
        <v>372661.60499999998</v>
      </c>
      <c r="Q319" s="605">
        <v>392233.51100000006</v>
      </c>
      <c r="R319" s="605">
        <v>393221.05</v>
      </c>
      <c r="S319" s="605" t="s">
        <v>429</v>
      </c>
    </row>
    <row r="320" spans="1:22" s="292" customFormat="1">
      <c r="A320" s="1098"/>
      <c r="B320" s="1096"/>
      <c r="C320" s="518" t="s">
        <v>56</v>
      </c>
      <c r="D320" s="605" t="s">
        <v>429</v>
      </c>
      <c r="E320" s="605" t="s">
        <v>429</v>
      </c>
      <c r="F320" s="605" t="s">
        <v>429</v>
      </c>
      <c r="G320" s="605" t="s">
        <v>429</v>
      </c>
      <c r="H320" s="605" t="s">
        <v>429</v>
      </c>
      <c r="I320" s="605" t="s">
        <v>429</v>
      </c>
      <c r="J320" s="605" t="s">
        <v>429</v>
      </c>
      <c r="K320" s="605" t="s">
        <v>429</v>
      </c>
      <c r="L320" s="605">
        <f>L293+L296+L299+L302+L305+L308+L311+L314+L317</f>
        <v>229191.8794560002</v>
      </c>
      <c r="M320" s="605">
        <v>242440.00533000039</v>
      </c>
      <c r="N320" s="605">
        <v>253016.12600000002</v>
      </c>
      <c r="O320" s="605">
        <v>260653.24100000001</v>
      </c>
      <c r="P320" s="605">
        <v>262067.55400000003</v>
      </c>
      <c r="Q320" s="605">
        <v>273617.57400000002</v>
      </c>
      <c r="R320" s="605">
        <v>273723.24099999992</v>
      </c>
      <c r="S320" s="605" t="s">
        <v>429</v>
      </c>
    </row>
    <row r="321" spans="1:22" s="292" customFormat="1">
      <c r="A321" s="1098"/>
      <c r="B321" s="1096"/>
      <c r="C321" s="518" t="s">
        <v>59</v>
      </c>
      <c r="D321" s="605" t="s">
        <v>429</v>
      </c>
      <c r="E321" s="605" t="s">
        <v>429</v>
      </c>
      <c r="F321" s="605" t="s">
        <v>429</v>
      </c>
      <c r="G321" s="605" t="s">
        <v>429</v>
      </c>
      <c r="H321" s="605" t="s">
        <v>429</v>
      </c>
      <c r="I321" s="605" t="s">
        <v>429</v>
      </c>
      <c r="J321" s="605" t="s">
        <v>429</v>
      </c>
      <c r="K321" s="605" t="s">
        <v>429</v>
      </c>
      <c r="L321" s="605">
        <f>L320+L319</f>
        <v>531344.52096600062</v>
      </c>
      <c r="M321" s="605">
        <v>569689.40359400108</v>
      </c>
      <c r="N321" s="605">
        <v>599994.34500000009</v>
      </c>
      <c r="O321" s="605">
        <v>628371.23499999999</v>
      </c>
      <c r="P321" s="605">
        <v>634729.15899999999</v>
      </c>
      <c r="Q321" s="605">
        <v>665856.53399999999</v>
      </c>
      <c r="R321" s="605">
        <v>666946.61400000006</v>
      </c>
      <c r="S321" s="605" t="s">
        <v>429</v>
      </c>
    </row>
    <row r="322" spans="1:22">
      <c r="A322" s="1098" t="s">
        <v>3</v>
      </c>
      <c r="B322" s="1096" t="s">
        <v>66</v>
      </c>
      <c r="C322" s="518" t="s">
        <v>55</v>
      </c>
      <c r="D322" s="584" t="s">
        <v>429</v>
      </c>
      <c r="E322" s="584" t="s">
        <v>429</v>
      </c>
      <c r="F322" s="584" t="s">
        <v>429</v>
      </c>
      <c r="G322" s="584" t="s">
        <v>429</v>
      </c>
      <c r="H322" s="584" t="s">
        <v>429</v>
      </c>
      <c r="I322" s="584" t="s">
        <v>429</v>
      </c>
      <c r="J322" s="584" t="s">
        <v>429</v>
      </c>
      <c r="K322" s="584" t="s">
        <v>429</v>
      </c>
      <c r="L322" s="584">
        <v>350</v>
      </c>
      <c r="M322" s="584">
        <v>376</v>
      </c>
      <c r="N322" s="584" t="s">
        <v>429</v>
      </c>
      <c r="O322" s="584" t="s">
        <v>429</v>
      </c>
      <c r="P322" s="584">
        <v>439</v>
      </c>
      <c r="Q322" s="584" t="s">
        <v>429</v>
      </c>
      <c r="R322" s="584" t="s">
        <v>429</v>
      </c>
      <c r="S322" s="584" t="s">
        <v>429</v>
      </c>
      <c r="V322" s="499"/>
    </row>
    <row r="323" spans="1:22" s="499" customFormat="1">
      <c r="A323" s="1098"/>
      <c r="B323" s="1096"/>
      <c r="C323" s="518" t="s">
        <v>56</v>
      </c>
      <c r="D323" s="584" t="s">
        <v>429</v>
      </c>
      <c r="E323" s="584" t="s">
        <v>429</v>
      </c>
      <c r="F323" s="584" t="s">
        <v>429</v>
      </c>
      <c r="G323" s="584" t="s">
        <v>429</v>
      </c>
      <c r="H323" s="584" t="s">
        <v>429</v>
      </c>
      <c r="I323" s="584" t="s">
        <v>429</v>
      </c>
      <c r="J323" s="584" t="s">
        <v>429</v>
      </c>
      <c r="K323" s="584" t="s">
        <v>429</v>
      </c>
      <c r="L323" s="584">
        <v>509</v>
      </c>
      <c r="M323" s="584">
        <v>536</v>
      </c>
      <c r="N323" s="584" t="s">
        <v>429</v>
      </c>
      <c r="O323" s="584" t="s">
        <v>429</v>
      </c>
      <c r="P323" s="584">
        <v>454</v>
      </c>
      <c r="Q323" s="584" t="s">
        <v>429</v>
      </c>
      <c r="R323" s="584" t="s">
        <v>429</v>
      </c>
      <c r="S323" s="584" t="s">
        <v>429</v>
      </c>
    </row>
    <row r="324" spans="1:22" s="499" customFormat="1">
      <c r="A324" s="1098"/>
      <c r="B324" s="1096"/>
      <c r="C324" s="518" t="s">
        <v>59</v>
      </c>
      <c r="D324" s="584" t="s">
        <v>429</v>
      </c>
      <c r="E324" s="584" t="s">
        <v>429</v>
      </c>
      <c r="F324" s="584" t="s">
        <v>429</v>
      </c>
      <c r="G324" s="584" t="s">
        <v>429</v>
      </c>
      <c r="H324" s="584" t="s">
        <v>429</v>
      </c>
      <c r="I324" s="584" t="s">
        <v>429</v>
      </c>
      <c r="J324" s="584" t="s">
        <v>429</v>
      </c>
      <c r="K324" s="584" t="s">
        <v>429</v>
      </c>
      <c r="L324" s="584">
        <v>859</v>
      </c>
      <c r="M324" s="584">
        <v>912</v>
      </c>
      <c r="N324" s="584" t="s">
        <v>429</v>
      </c>
      <c r="O324" s="584" t="s">
        <v>429</v>
      </c>
      <c r="P324" s="584">
        <f>P323+P322</f>
        <v>893</v>
      </c>
      <c r="Q324" s="584" t="s">
        <v>429</v>
      </c>
      <c r="R324" s="584" t="s">
        <v>429</v>
      </c>
      <c r="S324" s="584" t="s">
        <v>429</v>
      </c>
    </row>
    <row r="325" spans="1:22">
      <c r="A325" s="1098"/>
      <c r="B325" s="1096" t="s">
        <v>65</v>
      </c>
      <c r="C325" s="518" t="s">
        <v>55</v>
      </c>
      <c r="D325" s="584" t="s">
        <v>429</v>
      </c>
      <c r="E325" s="584" t="s">
        <v>429</v>
      </c>
      <c r="F325" s="584" t="s">
        <v>429</v>
      </c>
      <c r="G325" s="584" t="s">
        <v>429</v>
      </c>
      <c r="H325" s="584" t="s">
        <v>429</v>
      </c>
      <c r="I325" s="584" t="s">
        <v>429</v>
      </c>
      <c r="J325" s="584" t="s">
        <v>429</v>
      </c>
      <c r="K325" s="584" t="s">
        <v>429</v>
      </c>
      <c r="L325" s="584">
        <v>117</v>
      </c>
      <c r="M325" s="584">
        <v>133</v>
      </c>
      <c r="N325" s="584" t="s">
        <v>429</v>
      </c>
      <c r="O325" s="584" t="s">
        <v>429</v>
      </c>
      <c r="P325" s="584">
        <v>1113</v>
      </c>
      <c r="Q325" s="584">
        <v>525</v>
      </c>
      <c r="R325" s="584" t="s">
        <v>429</v>
      </c>
      <c r="S325" s="584" t="s">
        <v>429</v>
      </c>
      <c r="V325" s="499"/>
    </row>
    <row r="326" spans="1:22" s="499" customFormat="1">
      <c r="A326" s="1098"/>
      <c r="B326" s="1096"/>
      <c r="C326" s="518" t="s">
        <v>56</v>
      </c>
      <c r="D326" s="584" t="s">
        <v>429</v>
      </c>
      <c r="E326" s="584" t="s">
        <v>429</v>
      </c>
      <c r="F326" s="584" t="s">
        <v>429</v>
      </c>
      <c r="G326" s="584" t="s">
        <v>429</v>
      </c>
      <c r="H326" s="584" t="s">
        <v>429</v>
      </c>
      <c r="I326" s="584" t="s">
        <v>429</v>
      </c>
      <c r="J326" s="584" t="s">
        <v>429</v>
      </c>
      <c r="K326" s="584" t="s">
        <v>429</v>
      </c>
      <c r="L326" s="584">
        <v>141</v>
      </c>
      <c r="M326" s="584">
        <v>144</v>
      </c>
      <c r="N326" s="584" t="s">
        <v>429</v>
      </c>
      <c r="O326" s="584" t="s">
        <v>429</v>
      </c>
      <c r="P326" s="584">
        <v>827</v>
      </c>
      <c r="Q326" s="584">
        <v>365</v>
      </c>
      <c r="R326" s="584" t="s">
        <v>429</v>
      </c>
      <c r="S326" s="584" t="s">
        <v>429</v>
      </c>
    </row>
    <row r="327" spans="1:22" s="499" customFormat="1">
      <c r="A327" s="1098"/>
      <c r="B327" s="1096"/>
      <c r="C327" s="518" t="s">
        <v>59</v>
      </c>
      <c r="D327" s="584" t="s">
        <v>429</v>
      </c>
      <c r="E327" s="584" t="s">
        <v>429</v>
      </c>
      <c r="F327" s="584" t="s">
        <v>429</v>
      </c>
      <c r="G327" s="584" t="s">
        <v>429</v>
      </c>
      <c r="H327" s="584" t="s">
        <v>429</v>
      </c>
      <c r="I327" s="584" t="s">
        <v>429</v>
      </c>
      <c r="J327" s="584" t="s">
        <v>429</v>
      </c>
      <c r="K327" s="584" t="s">
        <v>429</v>
      </c>
      <c r="L327" s="584">
        <v>258</v>
      </c>
      <c r="M327" s="584">
        <v>277</v>
      </c>
      <c r="N327" s="584" t="s">
        <v>429</v>
      </c>
      <c r="O327" s="584" t="s">
        <v>429</v>
      </c>
      <c r="P327" s="584">
        <f>P326+P325</f>
        <v>1940</v>
      </c>
      <c r="Q327" s="584">
        <v>890</v>
      </c>
      <c r="R327" s="584" t="s">
        <v>429</v>
      </c>
      <c r="S327" s="584" t="s">
        <v>429</v>
      </c>
    </row>
    <row r="328" spans="1:22">
      <c r="A328" s="1098"/>
      <c r="B328" s="1096" t="s">
        <v>64</v>
      </c>
      <c r="C328" s="518" t="s">
        <v>55</v>
      </c>
      <c r="D328" s="584" t="s">
        <v>429</v>
      </c>
      <c r="E328" s="584" t="s">
        <v>429</v>
      </c>
      <c r="F328" s="584" t="s">
        <v>429</v>
      </c>
      <c r="G328" s="584" t="s">
        <v>429</v>
      </c>
      <c r="H328" s="584" t="s">
        <v>429</v>
      </c>
      <c r="I328" s="584" t="s">
        <v>429</v>
      </c>
      <c r="J328" s="584" t="s">
        <v>429</v>
      </c>
      <c r="K328" s="584" t="s">
        <v>429</v>
      </c>
      <c r="L328" s="584">
        <v>87</v>
      </c>
      <c r="M328" s="584">
        <v>101</v>
      </c>
      <c r="N328" s="584" t="s">
        <v>429</v>
      </c>
      <c r="O328" s="584" t="s">
        <v>429</v>
      </c>
      <c r="P328" s="584">
        <v>109</v>
      </c>
      <c r="Q328" s="584">
        <v>213</v>
      </c>
      <c r="R328" s="584" t="s">
        <v>429</v>
      </c>
      <c r="S328" s="584" t="s">
        <v>429</v>
      </c>
      <c r="V328" s="499"/>
    </row>
    <row r="329" spans="1:22" s="499" customFormat="1">
      <c r="A329" s="1098"/>
      <c r="B329" s="1096"/>
      <c r="C329" s="518" t="s">
        <v>56</v>
      </c>
      <c r="D329" s="584" t="s">
        <v>429</v>
      </c>
      <c r="E329" s="584" t="s">
        <v>429</v>
      </c>
      <c r="F329" s="584" t="s">
        <v>429</v>
      </c>
      <c r="G329" s="584" t="s">
        <v>429</v>
      </c>
      <c r="H329" s="584" t="s">
        <v>429</v>
      </c>
      <c r="I329" s="584" t="s">
        <v>429</v>
      </c>
      <c r="J329" s="584" t="s">
        <v>429</v>
      </c>
      <c r="K329" s="584" t="s">
        <v>429</v>
      </c>
      <c r="L329" s="584">
        <v>201</v>
      </c>
      <c r="M329" s="584">
        <v>197</v>
      </c>
      <c r="N329" s="584" t="s">
        <v>429</v>
      </c>
      <c r="O329" s="584" t="s">
        <v>429</v>
      </c>
      <c r="P329" s="584">
        <v>268</v>
      </c>
      <c r="Q329" s="584">
        <v>441</v>
      </c>
      <c r="R329" s="584" t="s">
        <v>429</v>
      </c>
      <c r="S329" s="584" t="s">
        <v>429</v>
      </c>
    </row>
    <row r="330" spans="1:22" s="499" customFormat="1">
      <c r="A330" s="1098"/>
      <c r="B330" s="1096"/>
      <c r="C330" s="518" t="s">
        <v>59</v>
      </c>
      <c r="D330" s="584" t="s">
        <v>429</v>
      </c>
      <c r="E330" s="584" t="s">
        <v>429</v>
      </c>
      <c r="F330" s="584" t="s">
        <v>429</v>
      </c>
      <c r="G330" s="584" t="s">
        <v>429</v>
      </c>
      <c r="H330" s="584" t="s">
        <v>429</v>
      </c>
      <c r="I330" s="584" t="s">
        <v>429</v>
      </c>
      <c r="J330" s="584" t="s">
        <v>429</v>
      </c>
      <c r="K330" s="584" t="s">
        <v>429</v>
      </c>
      <c r="L330" s="584">
        <v>288</v>
      </c>
      <c r="M330" s="584">
        <v>298</v>
      </c>
      <c r="N330" s="584" t="s">
        <v>429</v>
      </c>
      <c r="O330" s="584" t="s">
        <v>429</v>
      </c>
      <c r="P330" s="584">
        <f>P329+P328</f>
        <v>377</v>
      </c>
      <c r="Q330" s="584">
        <v>654</v>
      </c>
      <c r="R330" s="584" t="s">
        <v>429</v>
      </c>
      <c r="S330" s="584" t="s">
        <v>429</v>
      </c>
    </row>
    <row r="331" spans="1:22">
      <c r="A331" s="1098"/>
      <c r="B331" s="1096" t="s">
        <v>63</v>
      </c>
      <c r="C331" s="518" t="s">
        <v>55</v>
      </c>
      <c r="D331" s="584" t="s">
        <v>429</v>
      </c>
      <c r="E331" s="584" t="s">
        <v>429</v>
      </c>
      <c r="F331" s="584" t="s">
        <v>429</v>
      </c>
      <c r="G331" s="584" t="s">
        <v>429</v>
      </c>
      <c r="H331" s="584" t="s">
        <v>429</v>
      </c>
      <c r="I331" s="584" t="s">
        <v>429</v>
      </c>
      <c r="J331" s="584" t="s">
        <v>429</v>
      </c>
      <c r="K331" s="584" t="s">
        <v>429</v>
      </c>
      <c r="L331" s="584">
        <v>7</v>
      </c>
      <c r="M331" s="584">
        <v>4</v>
      </c>
      <c r="N331" s="584" t="s">
        <v>429</v>
      </c>
      <c r="O331" s="584" t="s">
        <v>429</v>
      </c>
      <c r="P331" s="584">
        <v>327</v>
      </c>
      <c r="Q331" s="584" t="s">
        <v>429</v>
      </c>
      <c r="R331" s="584" t="s">
        <v>429</v>
      </c>
      <c r="S331" s="584" t="s">
        <v>429</v>
      </c>
      <c r="V331" s="499"/>
    </row>
    <row r="332" spans="1:22" s="499" customFormat="1">
      <c r="A332" s="1098"/>
      <c r="B332" s="1096"/>
      <c r="C332" s="518" t="s">
        <v>56</v>
      </c>
      <c r="D332" s="584" t="s">
        <v>429</v>
      </c>
      <c r="E332" s="584" t="s">
        <v>429</v>
      </c>
      <c r="F332" s="584" t="s">
        <v>429</v>
      </c>
      <c r="G332" s="584" t="s">
        <v>429</v>
      </c>
      <c r="H332" s="584" t="s">
        <v>429</v>
      </c>
      <c r="I332" s="584" t="s">
        <v>429</v>
      </c>
      <c r="J332" s="584" t="s">
        <v>429</v>
      </c>
      <c r="K332" s="584" t="s">
        <v>429</v>
      </c>
      <c r="L332" s="584">
        <v>49</v>
      </c>
      <c r="M332" s="584">
        <v>45</v>
      </c>
      <c r="N332" s="584" t="s">
        <v>429</v>
      </c>
      <c r="O332" s="584" t="s">
        <v>429</v>
      </c>
      <c r="P332" s="584">
        <v>898</v>
      </c>
      <c r="Q332" s="584" t="s">
        <v>429</v>
      </c>
      <c r="R332" s="584" t="s">
        <v>429</v>
      </c>
      <c r="S332" s="584" t="s">
        <v>429</v>
      </c>
    </row>
    <row r="333" spans="1:22" s="499" customFormat="1">
      <c r="A333" s="1098"/>
      <c r="B333" s="1096"/>
      <c r="C333" s="518" t="s">
        <v>59</v>
      </c>
      <c r="D333" s="584" t="s">
        <v>429</v>
      </c>
      <c r="E333" s="584" t="s">
        <v>429</v>
      </c>
      <c r="F333" s="584" t="s">
        <v>429</v>
      </c>
      <c r="G333" s="584" t="s">
        <v>429</v>
      </c>
      <c r="H333" s="584" t="s">
        <v>429</v>
      </c>
      <c r="I333" s="584" t="s">
        <v>429</v>
      </c>
      <c r="J333" s="584" t="s">
        <v>429</v>
      </c>
      <c r="K333" s="584" t="s">
        <v>429</v>
      </c>
      <c r="L333" s="584">
        <v>56</v>
      </c>
      <c r="M333" s="584">
        <v>49</v>
      </c>
      <c r="N333" s="584" t="s">
        <v>429</v>
      </c>
      <c r="O333" s="584" t="s">
        <v>429</v>
      </c>
      <c r="P333" s="584">
        <f>P332+P331</f>
        <v>1225</v>
      </c>
      <c r="Q333" s="584" t="s">
        <v>429</v>
      </c>
      <c r="R333" s="584" t="s">
        <v>429</v>
      </c>
      <c r="S333" s="584" t="s">
        <v>429</v>
      </c>
    </row>
    <row r="334" spans="1:22">
      <c r="A334" s="1098"/>
      <c r="B334" s="1096" t="s">
        <v>255</v>
      </c>
      <c r="C334" s="518" t="s">
        <v>55</v>
      </c>
      <c r="D334" s="584" t="s">
        <v>429</v>
      </c>
      <c r="E334" s="584" t="s">
        <v>429</v>
      </c>
      <c r="F334" s="584" t="s">
        <v>429</v>
      </c>
      <c r="G334" s="584" t="s">
        <v>429</v>
      </c>
      <c r="H334" s="584" t="s">
        <v>429</v>
      </c>
      <c r="I334" s="584" t="s">
        <v>429</v>
      </c>
      <c r="J334" s="584" t="s">
        <v>429</v>
      </c>
      <c r="K334" s="584" t="s">
        <v>429</v>
      </c>
      <c r="L334" s="584">
        <v>258</v>
      </c>
      <c r="M334" s="584">
        <v>225</v>
      </c>
      <c r="N334" s="584" t="s">
        <v>429</v>
      </c>
      <c r="O334" s="584" t="s">
        <v>429</v>
      </c>
      <c r="P334" s="584">
        <v>175</v>
      </c>
      <c r="Q334" s="584" t="s">
        <v>429</v>
      </c>
      <c r="R334" s="584" t="s">
        <v>429</v>
      </c>
      <c r="S334" s="584" t="s">
        <v>429</v>
      </c>
      <c r="V334" s="499"/>
    </row>
    <row r="335" spans="1:22" s="499" customFormat="1">
      <c r="A335" s="1098"/>
      <c r="B335" s="1096"/>
      <c r="C335" s="518" t="s">
        <v>56</v>
      </c>
      <c r="D335" s="584" t="s">
        <v>429</v>
      </c>
      <c r="E335" s="584" t="s">
        <v>429</v>
      </c>
      <c r="F335" s="584" t="s">
        <v>429</v>
      </c>
      <c r="G335" s="584" t="s">
        <v>429</v>
      </c>
      <c r="H335" s="584" t="s">
        <v>429</v>
      </c>
      <c r="I335" s="584" t="s">
        <v>429</v>
      </c>
      <c r="J335" s="584" t="s">
        <v>429</v>
      </c>
      <c r="K335" s="584" t="s">
        <v>429</v>
      </c>
      <c r="L335" s="584">
        <v>193</v>
      </c>
      <c r="M335" s="584">
        <v>184</v>
      </c>
      <c r="N335" s="584" t="s">
        <v>429</v>
      </c>
      <c r="O335" s="584" t="s">
        <v>429</v>
      </c>
      <c r="P335" s="584">
        <v>122</v>
      </c>
      <c r="Q335" s="584" t="s">
        <v>429</v>
      </c>
      <c r="R335" s="584" t="s">
        <v>429</v>
      </c>
      <c r="S335" s="584" t="s">
        <v>429</v>
      </c>
    </row>
    <row r="336" spans="1:22" s="499" customFormat="1">
      <c r="A336" s="1098"/>
      <c r="B336" s="1096"/>
      <c r="C336" s="518" t="s">
        <v>59</v>
      </c>
      <c r="D336" s="584" t="s">
        <v>429</v>
      </c>
      <c r="E336" s="584" t="s">
        <v>429</v>
      </c>
      <c r="F336" s="584" t="s">
        <v>429</v>
      </c>
      <c r="G336" s="584" t="s">
        <v>429</v>
      </c>
      <c r="H336" s="584" t="s">
        <v>429</v>
      </c>
      <c r="I336" s="584" t="s">
        <v>429</v>
      </c>
      <c r="J336" s="584" t="s">
        <v>429</v>
      </c>
      <c r="K336" s="584" t="s">
        <v>429</v>
      </c>
      <c r="L336" s="584">
        <v>451</v>
      </c>
      <c r="M336" s="584">
        <v>409</v>
      </c>
      <c r="N336" s="584" t="s">
        <v>429</v>
      </c>
      <c r="O336" s="584" t="s">
        <v>429</v>
      </c>
      <c r="P336" s="584">
        <f>P335+P334</f>
        <v>297</v>
      </c>
      <c r="Q336" s="584" t="s">
        <v>429</v>
      </c>
      <c r="R336" s="584" t="s">
        <v>429</v>
      </c>
      <c r="S336" s="584" t="s">
        <v>429</v>
      </c>
    </row>
    <row r="337" spans="1:22">
      <c r="A337" s="1098"/>
      <c r="B337" s="1096" t="s">
        <v>62</v>
      </c>
      <c r="C337" s="518" t="s">
        <v>55</v>
      </c>
      <c r="D337" s="584" t="s">
        <v>429</v>
      </c>
      <c r="E337" s="584" t="s">
        <v>429</v>
      </c>
      <c r="F337" s="584" t="s">
        <v>429</v>
      </c>
      <c r="G337" s="584" t="s">
        <v>429</v>
      </c>
      <c r="H337" s="584" t="s">
        <v>429</v>
      </c>
      <c r="I337" s="584" t="s">
        <v>429</v>
      </c>
      <c r="J337" s="584" t="s">
        <v>429</v>
      </c>
      <c r="K337" s="584" t="s">
        <v>429</v>
      </c>
      <c r="L337" s="584">
        <v>164</v>
      </c>
      <c r="M337" s="584">
        <v>135</v>
      </c>
      <c r="N337" s="584" t="s">
        <v>429</v>
      </c>
      <c r="O337" s="584" t="s">
        <v>429</v>
      </c>
      <c r="P337" s="584">
        <v>255</v>
      </c>
      <c r="Q337" s="584" t="s">
        <v>429</v>
      </c>
      <c r="R337" s="584" t="s">
        <v>429</v>
      </c>
      <c r="S337" s="584" t="s">
        <v>429</v>
      </c>
      <c r="V337" s="499"/>
    </row>
    <row r="338" spans="1:22" s="499" customFormat="1">
      <c r="A338" s="1098"/>
      <c r="B338" s="1096"/>
      <c r="C338" s="518" t="s">
        <v>56</v>
      </c>
      <c r="D338" s="584" t="s">
        <v>429</v>
      </c>
      <c r="E338" s="584" t="s">
        <v>429</v>
      </c>
      <c r="F338" s="584" t="s">
        <v>429</v>
      </c>
      <c r="G338" s="584" t="s">
        <v>429</v>
      </c>
      <c r="H338" s="584" t="s">
        <v>429</v>
      </c>
      <c r="I338" s="584" t="s">
        <v>429</v>
      </c>
      <c r="J338" s="584" t="s">
        <v>429</v>
      </c>
      <c r="K338" s="584" t="s">
        <v>429</v>
      </c>
      <c r="L338" s="584">
        <v>143</v>
      </c>
      <c r="M338" s="584">
        <v>137</v>
      </c>
      <c r="N338" s="584" t="s">
        <v>429</v>
      </c>
      <c r="O338" s="584" t="s">
        <v>429</v>
      </c>
      <c r="P338" s="584">
        <v>289</v>
      </c>
      <c r="Q338" s="584" t="s">
        <v>429</v>
      </c>
      <c r="R338" s="584" t="s">
        <v>429</v>
      </c>
      <c r="S338" s="584" t="s">
        <v>429</v>
      </c>
    </row>
    <row r="339" spans="1:22" s="499" customFormat="1">
      <c r="A339" s="1098"/>
      <c r="B339" s="1096"/>
      <c r="C339" s="518" t="s">
        <v>59</v>
      </c>
      <c r="D339" s="584" t="s">
        <v>429</v>
      </c>
      <c r="E339" s="584" t="s">
        <v>429</v>
      </c>
      <c r="F339" s="584" t="s">
        <v>429</v>
      </c>
      <c r="G339" s="584" t="s">
        <v>429</v>
      </c>
      <c r="H339" s="584" t="s">
        <v>429</v>
      </c>
      <c r="I339" s="584" t="s">
        <v>429</v>
      </c>
      <c r="J339" s="584" t="s">
        <v>429</v>
      </c>
      <c r="K339" s="584" t="s">
        <v>429</v>
      </c>
      <c r="L339" s="584">
        <v>307</v>
      </c>
      <c r="M339" s="584">
        <v>272</v>
      </c>
      <c r="N339" s="584" t="s">
        <v>429</v>
      </c>
      <c r="O339" s="584" t="s">
        <v>429</v>
      </c>
      <c r="P339" s="584">
        <f>P338+P337</f>
        <v>544</v>
      </c>
      <c r="Q339" s="584" t="s">
        <v>429</v>
      </c>
      <c r="R339" s="584" t="s">
        <v>429</v>
      </c>
      <c r="S339" s="584" t="s">
        <v>429</v>
      </c>
    </row>
    <row r="340" spans="1:22">
      <c r="A340" s="1098"/>
      <c r="B340" s="1096" t="s">
        <v>61</v>
      </c>
      <c r="C340" s="518" t="s">
        <v>55</v>
      </c>
      <c r="D340" s="584" t="s">
        <v>429</v>
      </c>
      <c r="E340" s="584" t="s">
        <v>429</v>
      </c>
      <c r="F340" s="584" t="s">
        <v>429</v>
      </c>
      <c r="G340" s="584" t="s">
        <v>429</v>
      </c>
      <c r="H340" s="584" t="s">
        <v>429</v>
      </c>
      <c r="I340" s="584" t="s">
        <v>429</v>
      </c>
      <c r="J340" s="584" t="s">
        <v>429</v>
      </c>
      <c r="K340" s="584" t="s">
        <v>429</v>
      </c>
      <c r="L340" s="584">
        <v>425</v>
      </c>
      <c r="M340" s="584">
        <v>421</v>
      </c>
      <c r="N340" s="584" t="s">
        <v>429</v>
      </c>
      <c r="O340" s="584" t="s">
        <v>429</v>
      </c>
      <c r="P340" s="584">
        <v>796</v>
      </c>
      <c r="Q340" s="584">
        <v>501</v>
      </c>
      <c r="R340" s="584" t="s">
        <v>429</v>
      </c>
      <c r="S340" s="584" t="s">
        <v>429</v>
      </c>
      <c r="V340" s="499"/>
    </row>
    <row r="341" spans="1:22" s="499" customFormat="1">
      <c r="A341" s="1098"/>
      <c r="B341" s="1096"/>
      <c r="C341" s="518" t="s">
        <v>56</v>
      </c>
      <c r="D341" s="584" t="s">
        <v>429</v>
      </c>
      <c r="E341" s="584" t="s">
        <v>429</v>
      </c>
      <c r="F341" s="584" t="s">
        <v>429</v>
      </c>
      <c r="G341" s="584" t="s">
        <v>429</v>
      </c>
      <c r="H341" s="584" t="s">
        <v>429</v>
      </c>
      <c r="I341" s="584" t="s">
        <v>429</v>
      </c>
      <c r="J341" s="584" t="s">
        <v>429</v>
      </c>
      <c r="K341" s="584" t="s">
        <v>429</v>
      </c>
      <c r="L341" s="584">
        <v>480</v>
      </c>
      <c r="M341" s="584">
        <v>508</v>
      </c>
      <c r="N341" s="584" t="s">
        <v>429</v>
      </c>
      <c r="O341" s="584" t="s">
        <v>429</v>
      </c>
      <c r="P341" s="584">
        <v>773</v>
      </c>
      <c r="Q341" s="584">
        <v>298</v>
      </c>
      <c r="R341" s="584" t="s">
        <v>429</v>
      </c>
      <c r="S341" s="584" t="s">
        <v>429</v>
      </c>
    </row>
    <row r="342" spans="1:22" s="499" customFormat="1">
      <c r="A342" s="1098"/>
      <c r="B342" s="1096"/>
      <c r="C342" s="518" t="s">
        <v>59</v>
      </c>
      <c r="D342" s="584" t="s">
        <v>429</v>
      </c>
      <c r="E342" s="584" t="s">
        <v>429</v>
      </c>
      <c r="F342" s="584" t="s">
        <v>429</v>
      </c>
      <c r="G342" s="584" t="s">
        <v>429</v>
      </c>
      <c r="H342" s="584" t="s">
        <v>429</v>
      </c>
      <c r="I342" s="584" t="s">
        <v>429</v>
      </c>
      <c r="J342" s="584" t="s">
        <v>429</v>
      </c>
      <c r="K342" s="584" t="s">
        <v>429</v>
      </c>
      <c r="L342" s="584">
        <v>905</v>
      </c>
      <c r="M342" s="584">
        <v>929</v>
      </c>
      <c r="N342" s="584" t="s">
        <v>429</v>
      </c>
      <c r="O342" s="584" t="s">
        <v>429</v>
      </c>
      <c r="P342" s="584">
        <f>P341+P340</f>
        <v>1569</v>
      </c>
      <c r="Q342" s="584">
        <v>799</v>
      </c>
      <c r="R342" s="584" t="s">
        <v>429</v>
      </c>
      <c r="S342" s="584" t="s">
        <v>429</v>
      </c>
    </row>
    <row r="343" spans="1:22">
      <c r="A343" s="1098"/>
      <c r="B343" s="1096" t="s">
        <v>60</v>
      </c>
      <c r="C343" s="518" t="s">
        <v>55</v>
      </c>
      <c r="D343" s="584" t="s">
        <v>429</v>
      </c>
      <c r="E343" s="584" t="s">
        <v>429</v>
      </c>
      <c r="F343" s="584" t="s">
        <v>429</v>
      </c>
      <c r="G343" s="584" t="s">
        <v>429</v>
      </c>
      <c r="H343" s="584" t="s">
        <v>429</v>
      </c>
      <c r="I343" s="584" t="s">
        <v>429</v>
      </c>
      <c r="J343" s="584" t="s">
        <v>429</v>
      </c>
      <c r="K343" s="584" t="s">
        <v>429</v>
      </c>
      <c r="L343" s="584">
        <v>183</v>
      </c>
      <c r="M343" s="584">
        <v>201</v>
      </c>
      <c r="N343" s="584" t="s">
        <v>429</v>
      </c>
      <c r="O343" s="584" t="s">
        <v>429</v>
      </c>
      <c r="P343" s="584">
        <v>212</v>
      </c>
      <c r="Q343" s="584">
        <v>329</v>
      </c>
      <c r="R343" s="584" t="s">
        <v>429</v>
      </c>
      <c r="S343" s="584" t="s">
        <v>429</v>
      </c>
      <c r="V343" s="499"/>
    </row>
    <row r="344" spans="1:22" s="499" customFormat="1">
      <c r="A344" s="1098"/>
      <c r="B344" s="1096"/>
      <c r="C344" s="518" t="s">
        <v>56</v>
      </c>
      <c r="D344" s="584" t="s">
        <v>429</v>
      </c>
      <c r="E344" s="584" t="s">
        <v>429</v>
      </c>
      <c r="F344" s="584" t="s">
        <v>429</v>
      </c>
      <c r="G344" s="584" t="s">
        <v>429</v>
      </c>
      <c r="H344" s="584" t="s">
        <v>429</v>
      </c>
      <c r="I344" s="584" t="s">
        <v>429</v>
      </c>
      <c r="J344" s="584" t="s">
        <v>429</v>
      </c>
      <c r="K344" s="584" t="s">
        <v>429</v>
      </c>
      <c r="L344" s="584">
        <v>141</v>
      </c>
      <c r="M344" s="584">
        <v>164</v>
      </c>
      <c r="N344" s="584" t="s">
        <v>429</v>
      </c>
      <c r="O344" s="584" t="s">
        <v>429</v>
      </c>
      <c r="P344" s="584">
        <v>160</v>
      </c>
      <c r="Q344" s="584">
        <v>188</v>
      </c>
      <c r="R344" s="584" t="s">
        <v>429</v>
      </c>
      <c r="S344" s="584" t="s">
        <v>429</v>
      </c>
    </row>
    <row r="345" spans="1:22" s="499" customFormat="1">
      <c r="A345" s="1098"/>
      <c r="B345" s="1096"/>
      <c r="C345" s="518" t="s">
        <v>59</v>
      </c>
      <c r="D345" s="584" t="s">
        <v>429</v>
      </c>
      <c r="E345" s="584" t="s">
        <v>429</v>
      </c>
      <c r="F345" s="584" t="s">
        <v>429</v>
      </c>
      <c r="G345" s="584" t="s">
        <v>429</v>
      </c>
      <c r="H345" s="584" t="s">
        <v>429</v>
      </c>
      <c r="I345" s="584" t="s">
        <v>429</v>
      </c>
      <c r="J345" s="584" t="s">
        <v>429</v>
      </c>
      <c r="K345" s="584" t="s">
        <v>429</v>
      </c>
      <c r="L345" s="584">
        <v>324</v>
      </c>
      <c r="M345" s="584">
        <v>365</v>
      </c>
      <c r="N345" s="584" t="s">
        <v>429</v>
      </c>
      <c r="O345" s="584" t="s">
        <v>429</v>
      </c>
      <c r="P345" s="584">
        <f>P344+P343</f>
        <v>372</v>
      </c>
      <c r="Q345" s="584">
        <v>517</v>
      </c>
      <c r="R345" s="584" t="s">
        <v>429</v>
      </c>
      <c r="S345" s="584" t="s">
        <v>429</v>
      </c>
    </row>
    <row r="346" spans="1:22" s="292" customFormat="1">
      <c r="A346" s="1098"/>
      <c r="B346" s="1096" t="s">
        <v>59</v>
      </c>
      <c r="C346" s="518" t="s">
        <v>55</v>
      </c>
      <c r="D346" s="605" t="s">
        <v>429</v>
      </c>
      <c r="E346" s="605" t="s">
        <v>429</v>
      </c>
      <c r="F346" s="605" t="s">
        <v>429</v>
      </c>
      <c r="G346" s="605" t="s">
        <v>429</v>
      </c>
      <c r="H346" s="605" t="s">
        <v>429</v>
      </c>
      <c r="I346" s="605" t="s">
        <v>429</v>
      </c>
      <c r="J346" s="605" t="s">
        <v>429</v>
      </c>
      <c r="K346" s="605" t="s">
        <v>429</v>
      </c>
      <c r="L346" s="605">
        <f>L322+L325+L328+L331+L334+L337+L340+L343</f>
        <v>1591</v>
      </c>
      <c r="M346" s="605">
        <f>M322+M325+M328+M331+M334+M337+M340+M343</f>
        <v>1596</v>
      </c>
      <c r="N346" s="605" t="s">
        <v>429</v>
      </c>
      <c r="O346" s="605" t="s">
        <v>429</v>
      </c>
      <c r="P346" s="605">
        <f>P322+P325+P328+P331+P334+P337+P340+P343</f>
        <v>3426</v>
      </c>
      <c r="Q346" s="605">
        <f>Q325+Q328+Q340+Q343</f>
        <v>1568</v>
      </c>
      <c r="R346" s="605">
        <v>5913</v>
      </c>
      <c r="S346" s="605" t="s">
        <v>429</v>
      </c>
    </row>
    <row r="347" spans="1:22" s="292" customFormat="1">
      <c r="A347" s="1098"/>
      <c r="B347" s="1096"/>
      <c r="C347" s="518" t="s">
        <v>56</v>
      </c>
      <c r="D347" s="605" t="s">
        <v>429</v>
      </c>
      <c r="E347" s="605" t="s">
        <v>429</v>
      </c>
      <c r="F347" s="605" t="s">
        <v>429</v>
      </c>
      <c r="G347" s="605" t="s">
        <v>429</v>
      </c>
      <c r="H347" s="605" t="s">
        <v>429</v>
      </c>
      <c r="I347" s="605" t="s">
        <v>429</v>
      </c>
      <c r="J347" s="605" t="s">
        <v>429</v>
      </c>
      <c r="K347" s="605" t="s">
        <v>429</v>
      </c>
      <c r="L347" s="605">
        <f>L323+L326+L329+L332+L335+L338+L341</f>
        <v>1716</v>
      </c>
      <c r="M347" s="605">
        <f>M323+M326+M329+M332+M335+M338+M341</f>
        <v>1751</v>
      </c>
      <c r="N347" s="605" t="s">
        <v>429</v>
      </c>
      <c r="O347" s="605" t="s">
        <v>429</v>
      </c>
      <c r="P347" s="605">
        <f>P323+P326+P329+P332+P335+P338+P341</f>
        <v>3631</v>
      </c>
      <c r="Q347" s="605">
        <f>Q326+Q329+Q341+Q344</f>
        <v>1292</v>
      </c>
      <c r="R347" s="605">
        <v>6168</v>
      </c>
      <c r="S347" s="605" t="s">
        <v>429</v>
      </c>
    </row>
    <row r="348" spans="1:22" s="292" customFormat="1">
      <c r="A348" s="1098"/>
      <c r="B348" s="1096"/>
      <c r="C348" s="518" t="s">
        <v>59</v>
      </c>
      <c r="D348" s="605" t="s">
        <v>429</v>
      </c>
      <c r="E348" s="605" t="s">
        <v>429</v>
      </c>
      <c r="F348" s="605" t="s">
        <v>429</v>
      </c>
      <c r="G348" s="605" t="s">
        <v>429</v>
      </c>
      <c r="H348" s="605" t="s">
        <v>429</v>
      </c>
      <c r="I348" s="605" t="s">
        <v>429</v>
      </c>
      <c r="J348" s="605" t="s">
        <v>429</v>
      </c>
      <c r="K348" s="605" t="s">
        <v>429</v>
      </c>
      <c r="L348" s="605">
        <f>L346+L347</f>
        <v>3307</v>
      </c>
      <c r="M348" s="605">
        <f>M346+M347</f>
        <v>3347</v>
      </c>
      <c r="N348" s="605" t="s">
        <v>429</v>
      </c>
      <c r="O348" s="605" t="s">
        <v>429</v>
      </c>
      <c r="P348" s="605">
        <f>P346+P347</f>
        <v>7057</v>
      </c>
      <c r="Q348" s="605">
        <f>Q346+Q347</f>
        <v>2860</v>
      </c>
      <c r="R348" s="605">
        <v>12081</v>
      </c>
      <c r="S348" s="605" t="s">
        <v>429</v>
      </c>
    </row>
    <row r="349" spans="1:22" s="499" customFormat="1">
      <c r="A349" s="1099" t="s">
        <v>79</v>
      </c>
      <c r="B349" s="1096" t="s">
        <v>66</v>
      </c>
      <c r="C349" s="518" t="s">
        <v>55</v>
      </c>
      <c r="D349" s="584" t="s">
        <v>429</v>
      </c>
      <c r="E349" s="584" t="s">
        <v>429</v>
      </c>
      <c r="F349" s="584" t="s">
        <v>429</v>
      </c>
      <c r="G349" s="584" t="s">
        <v>429</v>
      </c>
      <c r="H349" s="584" t="s">
        <v>429</v>
      </c>
      <c r="I349" s="584" t="s">
        <v>429</v>
      </c>
      <c r="J349" s="584" t="s">
        <v>429</v>
      </c>
      <c r="K349" s="584" t="s">
        <v>429</v>
      </c>
      <c r="L349" s="584" t="s">
        <v>429</v>
      </c>
      <c r="M349" s="584" t="s">
        <v>429</v>
      </c>
      <c r="N349" s="584" t="s">
        <v>429</v>
      </c>
      <c r="O349" s="584" t="s">
        <v>429</v>
      </c>
      <c r="P349" s="584" t="s">
        <v>52</v>
      </c>
      <c r="Q349" s="584" t="s">
        <v>52</v>
      </c>
      <c r="R349" s="607" t="s">
        <v>429</v>
      </c>
      <c r="S349" s="607" t="s">
        <v>429</v>
      </c>
    </row>
    <row r="350" spans="1:22" s="499" customFormat="1">
      <c r="A350" s="1099"/>
      <c r="B350" s="1096"/>
      <c r="C350" s="518" t="s">
        <v>56</v>
      </c>
      <c r="D350" s="584" t="s">
        <v>429</v>
      </c>
      <c r="E350" s="584" t="s">
        <v>429</v>
      </c>
      <c r="F350" s="584" t="s">
        <v>429</v>
      </c>
      <c r="G350" s="584" t="s">
        <v>429</v>
      </c>
      <c r="H350" s="584" t="s">
        <v>429</v>
      </c>
      <c r="I350" s="584" t="s">
        <v>429</v>
      </c>
      <c r="J350" s="584" t="s">
        <v>429</v>
      </c>
      <c r="K350" s="584" t="s">
        <v>429</v>
      </c>
      <c r="L350" s="584" t="s">
        <v>429</v>
      </c>
      <c r="M350" s="584" t="s">
        <v>429</v>
      </c>
      <c r="N350" s="584" t="s">
        <v>429</v>
      </c>
      <c r="O350" s="584" t="s">
        <v>429</v>
      </c>
      <c r="P350" s="607" t="s">
        <v>429</v>
      </c>
      <c r="Q350" s="607" t="s">
        <v>429</v>
      </c>
      <c r="R350" s="607" t="s">
        <v>429</v>
      </c>
      <c r="S350" s="607" t="s">
        <v>429</v>
      </c>
    </row>
    <row r="351" spans="1:22" s="499" customFormat="1">
      <c r="A351" s="1099"/>
      <c r="B351" s="1096"/>
      <c r="C351" s="518" t="s">
        <v>59</v>
      </c>
      <c r="D351" s="607" t="s">
        <v>429</v>
      </c>
      <c r="E351" s="607" t="s">
        <v>429</v>
      </c>
      <c r="F351" s="607" t="s">
        <v>429</v>
      </c>
      <c r="G351" s="607" t="s">
        <v>429</v>
      </c>
      <c r="H351" s="607" t="s">
        <v>429</v>
      </c>
      <c r="I351" s="607" t="s">
        <v>429</v>
      </c>
      <c r="J351" s="607" t="s">
        <v>429</v>
      </c>
      <c r="K351" s="607" t="s">
        <v>429</v>
      </c>
      <c r="L351" s="607" t="s">
        <v>429</v>
      </c>
      <c r="M351" s="607" t="s">
        <v>429</v>
      </c>
      <c r="N351" s="607" t="s">
        <v>429</v>
      </c>
      <c r="O351" s="607" t="s">
        <v>429</v>
      </c>
      <c r="P351" s="607" t="s">
        <v>429</v>
      </c>
      <c r="Q351" s="607" t="s">
        <v>429</v>
      </c>
      <c r="R351" s="607" t="s">
        <v>429</v>
      </c>
      <c r="S351" s="607" t="s">
        <v>429</v>
      </c>
    </row>
    <row r="352" spans="1:22" s="499" customFormat="1">
      <c r="A352" s="1099"/>
      <c r="B352" s="1096" t="s">
        <v>65</v>
      </c>
      <c r="C352" s="518" t="s">
        <v>55</v>
      </c>
      <c r="D352" s="607" t="s">
        <v>429</v>
      </c>
      <c r="E352" s="607" t="s">
        <v>429</v>
      </c>
      <c r="F352" s="607" t="s">
        <v>429</v>
      </c>
      <c r="G352" s="607" t="s">
        <v>429</v>
      </c>
      <c r="H352" s="607" t="s">
        <v>429</v>
      </c>
      <c r="I352" s="607" t="s">
        <v>429</v>
      </c>
      <c r="J352" s="607" t="s">
        <v>429</v>
      </c>
      <c r="K352" s="607" t="s">
        <v>429</v>
      </c>
      <c r="L352" s="607" t="s">
        <v>429</v>
      </c>
      <c r="M352" s="607" t="s">
        <v>429</v>
      </c>
      <c r="N352" s="607" t="s">
        <v>429</v>
      </c>
      <c r="O352" s="607" t="s">
        <v>429</v>
      </c>
      <c r="P352" s="607" t="s">
        <v>429</v>
      </c>
      <c r="Q352" s="607" t="s">
        <v>429</v>
      </c>
      <c r="R352" s="607" t="s">
        <v>429</v>
      </c>
      <c r="S352" s="607" t="s">
        <v>429</v>
      </c>
    </row>
    <row r="353" spans="1:19" s="499" customFormat="1">
      <c r="A353" s="1099"/>
      <c r="B353" s="1096"/>
      <c r="C353" s="518" t="s">
        <v>56</v>
      </c>
      <c r="D353" s="607" t="s">
        <v>429</v>
      </c>
      <c r="E353" s="607" t="s">
        <v>429</v>
      </c>
      <c r="F353" s="607" t="s">
        <v>429</v>
      </c>
      <c r="G353" s="607" t="s">
        <v>429</v>
      </c>
      <c r="H353" s="607" t="s">
        <v>429</v>
      </c>
      <c r="I353" s="607" t="s">
        <v>429</v>
      </c>
      <c r="J353" s="607" t="s">
        <v>429</v>
      </c>
      <c r="K353" s="607" t="s">
        <v>429</v>
      </c>
      <c r="L353" s="607" t="s">
        <v>429</v>
      </c>
      <c r="M353" s="607" t="s">
        <v>429</v>
      </c>
      <c r="N353" s="607" t="s">
        <v>429</v>
      </c>
      <c r="O353" s="607" t="s">
        <v>429</v>
      </c>
      <c r="P353" s="607" t="s">
        <v>429</v>
      </c>
      <c r="Q353" s="607" t="s">
        <v>429</v>
      </c>
      <c r="R353" s="607" t="s">
        <v>429</v>
      </c>
      <c r="S353" s="607" t="s">
        <v>429</v>
      </c>
    </row>
    <row r="354" spans="1:19" s="499" customFormat="1">
      <c r="A354" s="1099"/>
      <c r="B354" s="1096"/>
      <c r="C354" s="518" t="s">
        <v>59</v>
      </c>
      <c r="D354" s="607" t="s">
        <v>429</v>
      </c>
      <c r="E354" s="607" t="s">
        <v>429</v>
      </c>
      <c r="F354" s="607" t="s">
        <v>429</v>
      </c>
      <c r="G354" s="607" t="s">
        <v>429</v>
      </c>
      <c r="H354" s="607" t="s">
        <v>429</v>
      </c>
      <c r="I354" s="607" t="s">
        <v>429</v>
      </c>
      <c r="J354" s="607" t="s">
        <v>429</v>
      </c>
      <c r="K354" s="607" t="s">
        <v>429</v>
      </c>
      <c r="L354" s="607" t="s">
        <v>429</v>
      </c>
      <c r="M354" s="607" t="s">
        <v>429</v>
      </c>
      <c r="N354" s="607" t="s">
        <v>429</v>
      </c>
      <c r="O354" s="607" t="s">
        <v>429</v>
      </c>
      <c r="P354" s="607" t="s">
        <v>429</v>
      </c>
      <c r="Q354" s="607" t="s">
        <v>429</v>
      </c>
      <c r="R354" s="607" t="s">
        <v>429</v>
      </c>
      <c r="S354" s="607" t="s">
        <v>429</v>
      </c>
    </row>
    <row r="355" spans="1:19" s="499" customFormat="1">
      <c r="A355" s="1099"/>
      <c r="B355" s="1096" t="s">
        <v>64</v>
      </c>
      <c r="C355" s="518" t="s">
        <v>55</v>
      </c>
      <c r="D355" s="607" t="s">
        <v>429</v>
      </c>
      <c r="E355" s="607" t="s">
        <v>429</v>
      </c>
      <c r="F355" s="607" t="s">
        <v>429</v>
      </c>
      <c r="G355" s="607" t="s">
        <v>429</v>
      </c>
      <c r="H355" s="607" t="s">
        <v>429</v>
      </c>
      <c r="I355" s="607" t="s">
        <v>429</v>
      </c>
      <c r="J355" s="607" t="s">
        <v>429</v>
      </c>
      <c r="K355" s="607" t="s">
        <v>429</v>
      </c>
      <c r="L355" s="607" t="s">
        <v>429</v>
      </c>
      <c r="M355" s="607" t="s">
        <v>429</v>
      </c>
      <c r="N355" s="607" t="s">
        <v>429</v>
      </c>
      <c r="O355" s="607" t="s">
        <v>429</v>
      </c>
      <c r="P355" s="607" t="s">
        <v>429</v>
      </c>
      <c r="Q355" s="607" t="s">
        <v>429</v>
      </c>
      <c r="R355" s="607" t="s">
        <v>429</v>
      </c>
      <c r="S355" s="607" t="s">
        <v>429</v>
      </c>
    </row>
    <row r="356" spans="1:19" s="499" customFormat="1">
      <c r="A356" s="1099"/>
      <c r="B356" s="1096"/>
      <c r="C356" s="518" t="s">
        <v>56</v>
      </c>
      <c r="D356" s="607" t="s">
        <v>429</v>
      </c>
      <c r="E356" s="607" t="s">
        <v>429</v>
      </c>
      <c r="F356" s="607" t="s">
        <v>429</v>
      </c>
      <c r="G356" s="607" t="s">
        <v>429</v>
      </c>
      <c r="H356" s="607" t="s">
        <v>429</v>
      </c>
      <c r="I356" s="607" t="s">
        <v>429</v>
      </c>
      <c r="J356" s="607" t="s">
        <v>429</v>
      </c>
      <c r="K356" s="607" t="s">
        <v>429</v>
      </c>
      <c r="L356" s="607" t="s">
        <v>429</v>
      </c>
      <c r="M356" s="607" t="s">
        <v>429</v>
      </c>
      <c r="N356" s="607" t="s">
        <v>429</v>
      </c>
      <c r="O356" s="607" t="s">
        <v>429</v>
      </c>
      <c r="P356" s="607" t="s">
        <v>429</v>
      </c>
      <c r="Q356" s="607" t="s">
        <v>429</v>
      </c>
      <c r="R356" s="607" t="s">
        <v>429</v>
      </c>
      <c r="S356" s="607" t="s">
        <v>429</v>
      </c>
    </row>
    <row r="357" spans="1:19" s="499" customFormat="1">
      <c r="A357" s="1099"/>
      <c r="B357" s="1096"/>
      <c r="C357" s="518" t="s">
        <v>59</v>
      </c>
      <c r="D357" s="607" t="s">
        <v>429</v>
      </c>
      <c r="E357" s="607" t="s">
        <v>429</v>
      </c>
      <c r="F357" s="607" t="s">
        <v>429</v>
      </c>
      <c r="G357" s="607" t="s">
        <v>429</v>
      </c>
      <c r="H357" s="607" t="s">
        <v>429</v>
      </c>
      <c r="I357" s="607" t="s">
        <v>429</v>
      </c>
      <c r="J357" s="607" t="s">
        <v>429</v>
      </c>
      <c r="K357" s="607" t="s">
        <v>429</v>
      </c>
      <c r="L357" s="607" t="s">
        <v>429</v>
      </c>
      <c r="M357" s="607" t="s">
        <v>429</v>
      </c>
      <c r="N357" s="607" t="s">
        <v>429</v>
      </c>
      <c r="O357" s="607" t="s">
        <v>429</v>
      </c>
      <c r="P357" s="607" t="s">
        <v>429</v>
      </c>
      <c r="Q357" s="607" t="s">
        <v>429</v>
      </c>
      <c r="R357" s="607" t="s">
        <v>429</v>
      </c>
      <c r="S357" s="607" t="s">
        <v>429</v>
      </c>
    </row>
    <row r="358" spans="1:19" s="499" customFormat="1">
      <c r="A358" s="1099"/>
      <c r="B358" s="1096" t="s">
        <v>63</v>
      </c>
      <c r="C358" s="518" t="s">
        <v>55</v>
      </c>
      <c r="D358" s="607" t="s">
        <v>429</v>
      </c>
      <c r="E358" s="607" t="s">
        <v>429</v>
      </c>
      <c r="F358" s="607" t="s">
        <v>429</v>
      </c>
      <c r="G358" s="607" t="s">
        <v>429</v>
      </c>
      <c r="H358" s="607" t="s">
        <v>429</v>
      </c>
      <c r="I358" s="607" t="s">
        <v>429</v>
      </c>
      <c r="J358" s="607" t="s">
        <v>429</v>
      </c>
      <c r="K358" s="607" t="s">
        <v>429</v>
      </c>
      <c r="L358" s="607" t="s">
        <v>429</v>
      </c>
      <c r="M358" s="607" t="s">
        <v>429</v>
      </c>
      <c r="N358" s="607" t="s">
        <v>429</v>
      </c>
      <c r="O358" s="607" t="s">
        <v>429</v>
      </c>
      <c r="P358" s="607" t="s">
        <v>429</v>
      </c>
      <c r="Q358" s="607" t="s">
        <v>429</v>
      </c>
      <c r="R358" s="607" t="s">
        <v>429</v>
      </c>
      <c r="S358" s="607" t="s">
        <v>429</v>
      </c>
    </row>
    <row r="359" spans="1:19" s="499" customFormat="1">
      <c r="A359" s="1099"/>
      <c r="B359" s="1096"/>
      <c r="C359" s="518" t="s">
        <v>56</v>
      </c>
      <c r="D359" s="607" t="s">
        <v>429</v>
      </c>
      <c r="E359" s="607" t="s">
        <v>429</v>
      </c>
      <c r="F359" s="607" t="s">
        <v>429</v>
      </c>
      <c r="G359" s="607" t="s">
        <v>429</v>
      </c>
      <c r="H359" s="607" t="s">
        <v>429</v>
      </c>
      <c r="I359" s="607" t="s">
        <v>429</v>
      </c>
      <c r="J359" s="607" t="s">
        <v>429</v>
      </c>
      <c r="K359" s="607" t="s">
        <v>429</v>
      </c>
      <c r="L359" s="607" t="s">
        <v>429</v>
      </c>
      <c r="M359" s="607" t="s">
        <v>429</v>
      </c>
      <c r="N359" s="607" t="s">
        <v>429</v>
      </c>
      <c r="O359" s="607" t="s">
        <v>429</v>
      </c>
      <c r="P359" s="607" t="s">
        <v>429</v>
      </c>
      <c r="Q359" s="607" t="s">
        <v>429</v>
      </c>
      <c r="R359" s="607" t="s">
        <v>429</v>
      </c>
      <c r="S359" s="607" t="s">
        <v>429</v>
      </c>
    </row>
    <row r="360" spans="1:19" s="499" customFormat="1">
      <c r="A360" s="1099"/>
      <c r="B360" s="1096"/>
      <c r="C360" s="518" t="s">
        <v>59</v>
      </c>
      <c r="D360" s="607" t="s">
        <v>429</v>
      </c>
      <c r="E360" s="607" t="s">
        <v>429</v>
      </c>
      <c r="F360" s="607" t="s">
        <v>429</v>
      </c>
      <c r="G360" s="607" t="s">
        <v>429</v>
      </c>
      <c r="H360" s="607" t="s">
        <v>429</v>
      </c>
      <c r="I360" s="607" t="s">
        <v>429</v>
      </c>
      <c r="J360" s="607" t="s">
        <v>429</v>
      </c>
      <c r="K360" s="607" t="s">
        <v>429</v>
      </c>
      <c r="L360" s="607" t="s">
        <v>429</v>
      </c>
      <c r="M360" s="607" t="s">
        <v>429</v>
      </c>
      <c r="N360" s="607" t="s">
        <v>429</v>
      </c>
      <c r="O360" s="607" t="s">
        <v>429</v>
      </c>
      <c r="P360" s="607" t="s">
        <v>429</v>
      </c>
      <c r="Q360" s="607" t="s">
        <v>429</v>
      </c>
      <c r="R360" s="607" t="s">
        <v>429</v>
      </c>
      <c r="S360" s="607" t="s">
        <v>429</v>
      </c>
    </row>
    <row r="361" spans="1:19" s="499" customFormat="1">
      <c r="A361" s="1099"/>
      <c r="B361" s="1096" t="s">
        <v>255</v>
      </c>
      <c r="C361" s="518" t="s">
        <v>55</v>
      </c>
      <c r="D361" s="607" t="s">
        <v>429</v>
      </c>
      <c r="E361" s="607" t="s">
        <v>429</v>
      </c>
      <c r="F361" s="607" t="s">
        <v>429</v>
      </c>
      <c r="G361" s="607" t="s">
        <v>429</v>
      </c>
      <c r="H361" s="607" t="s">
        <v>429</v>
      </c>
      <c r="I361" s="607" t="s">
        <v>429</v>
      </c>
      <c r="J361" s="607" t="s">
        <v>429</v>
      </c>
      <c r="K361" s="607" t="s">
        <v>429</v>
      </c>
      <c r="L361" s="607" t="s">
        <v>429</v>
      </c>
      <c r="M361" s="607" t="s">
        <v>429</v>
      </c>
      <c r="N361" s="607" t="s">
        <v>429</v>
      </c>
      <c r="O361" s="607" t="s">
        <v>429</v>
      </c>
      <c r="P361" s="607" t="s">
        <v>429</v>
      </c>
      <c r="Q361" s="607" t="s">
        <v>429</v>
      </c>
      <c r="R361" s="607" t="s">
        <v>429</v>
      </c>
      <c r="S361" s="607" t="s">
        <v>429</v>
      </c>
    </row>
    <row r="362" spans="1:19" s="499" customFormat="1">
      <c r="A362" s="1099"/>
      <c r="B362" s="1096"/>
      <c r="C362" s="518" t="s">
        <v>56</v>
      </c>
      <c r="D362" s="607" t="s">
        <v>429</v>
      </c>
      <c r="E362" s="607" t="s">
        <v>429</v>
      </c>
      <c r="F362" s="607" t="s">
        <v>429</v>
      </c>
      <c r="G362" s="607" t="s">
        <v>429</v>
      </c>
      <c r="H362" s="607" t="s">
        <v>429</v>
      </c>
      <c r="I362" s="607" t="s">
        <v>429</v>
      </c>
      <c r="J362" s="607" t="s">
        <v>429</v>
      </c>
      <c r="K362" s="607" t="s">
        <v>429</v>
      </c>
      <c r="L362" s="607" t="s">
        <v>429</v>
      </c>
      <c r="M362" s="607" t="s">
        <v>429</v>
      </c>
      <c r="N362" s="607" t="s">
        <v>429</v>
      </c>
      <c r="O362" s="607" t="s">
        <v>429</v>
      </c>
      <c r="P362" s="607" t="s">
        <v>429</v>
      </c>
      <c r="Q362" s="607" t="s">
        <v>429</v>
      </c>
      <c r="R362" s="607" t="s">
        <v>429</v>
      </c>
      <c r="S362" s="607" t="s">
        <v>429</v>
      </c>
    </row>
    <row r="363" spans="1:19" s="499" customFormat="1">
      <c r="A363" s="1099"/>
      <c r="B363" s="1096"/>
      <c r="C363" s="518" t="s">
        <v>59</v>
      </c>
      <c r="D363" s="607" t="s">
        <v>429</v>
      </c>
      <c r="E363" s="607" t="s">
        <v>429</v>
      </c>
      <c r="F363" s="607" t="s">
        <v>429</v>
      </c>
      <c r="G363" s="607" t="s">
        <v>429</v>
      </c>
      <c r="H363" s="607" t="s">
        <v>429</v>
      </c>
      <c r="I363" s="607" t="s">
        <v>429</v>
      </c>
      <c r="J363" s="607" t="s">
        <v>429</v>
      </c>
      <c r="K363" s="607" t="s">
        <v>429</v>
      </c>
      <c r="L363" s="607" t="s">
        <v>429</v>
      </c>
      <c r="M363" s="607" t="s">
        <v>429</v>
      </c>
      <c r="N363" s="607" t="s">
        <v>429</v>
      </c>
      <c r="O363" s="607" t="s">
        <v>429</v>
      </c>
      <c r="P363" s="607" t="s">
        <v>429</v>
      </c>
      <c r="Q363" s="607" t="s">
        <v>429</v>
      </c>
      <c r="R363" s="607" t="s">
        <v>429</v>
      </c>
      <c r="S363" s="607" t="s">
        <v>429</v>
      </c>
    </row>
    <row r="364" spans="1:19" s="499" customFormat="1">
      <c r="A364" s="1099"/>
      <c r="B364" s="1096" t="s">
        <v>62</v>
      </c>
      <c r="C364" s="518" t="s">
        <v>55</v>
      </c>
      <c r="D364" s="607" t="s">
        <v>429</v>
      </c>
      <c r="E364" s="607" t="s">
        <v>429</v>
      </c>
      <c r="F364" s="607" t="s">
        <v>429</v>
      </c>
      <c r="G364" s="607" t="s">
        <v>429</v>
      </c>
      <c r="H364" s="607" t="s">
        <v>429</v>
      </c>
      <c r="I364" s="607" t="s">
        <v>429</v>
      </c>
      <c r="J364" s="607" t="s">
        <v>429</v>
      </c>
      <c r="K364" s="607" t="s">
        <v>429</v>
      </c>
      <c r="L364" s="607" t="s">
        <v>429</v>
      </c>
      <c r="M364" s="607" t="s">
        <v>429</v>
      </c>
      <c r="N364" s="607" t="s">
        <v>429</v>
      </c>
      <c r="O364" s="607" t="s">
        <v>429</v>
      </c>
      <c r="P364" s="607" t="s">
        <v>429</v>
      </c>
      <c r="Q364" s="607" t="s">
        <v>429</v>
      </c>
      <c r="R364" s="607" t="s">
        <v>429</v>
      </c>
      <c r="S364" s="607" t="s">
        <v>429</v>
      </c>
    </row>
    <row r="365" spans="1:19" s="499" customFormat="1">
      <c r="A365" s="1099"/>
      <c r="B365" s="1096"/>
      <c r="C365" s="518" t="s">
        <v>56</v>
      </c>
      <c r="D365" s="607" t="s">
        <v>429</v>
      </c>
      <c r="E365" s="607" t="s">
        <v>429</v>
      </c>
      <c r="F365" s="607" t="s">
        <v>429</v>
      </c>
      <c r="G365" s="607" t="s">
        <v>429</v>
      </c>
      <c r="H365" s="607" t="s">
        <v>429</v>
      </c>
      <c r="I365" s="607" t="s">
        <v>429</v>
      </c>
      <c r="J365" s="607" t="s">
        <v>429</v>
      </c>
      <c r="K365" s="607" t="s">
        <v>429</v>
      </c>
      <c r="L365" s="607" t="s">
        <v>429</v>
      </c>
      <c r="M365" s="607" t="s">
        <v>429</v>
      </c>
      <c r="N365" s="607" t="s">
        <v>429</v>
      </c>
      <c r="O365" s="607" t="s">
        <v>429</v>
      </c>
      <c r="P365" s="607" t="s">
        <v>429</v>
      </c>
      <c r="Q365" s="607" t="s">
        <v>429</v>
      </c>
      <c r="R365" s="607" t="s">
        <v>429</v>
      </c>
      <c r="S365" s="607" t="s">
        <v>429</v>
      </c>
    </row>
    <row r="366" spans="1:19" s="499" customFormat="1">
      <c r="A366" s="1099"/>
      <c r="B366" s="1096"/>
      <c r="C366" s="518" t="s">
        <v>59</v>
      </c>
      <c r="D366" s="607" t="s">
        <v>429</v>
      </c>
      <c r="E366" s="607" t="s">
        <v>429</v>
      </c>
      <c r="F366" s="607" t="s">
        <v>429</v>
      </c>
      <c r="G366" s="607" t="s">
        <v>429</v>
      </c>
      <c r="H366" s="607" t="s">
        <v>429</v>
      </c>
      <c r="I366" s="607" t="s">
        <v>429</v>
      </c>
      <c r="J366" s="607" t="s">
        <v>429</v>
      </c>
      <c r="K366" s="607" t="s">
        <v>429</v>
      </c>
      <c r="L366" s="607" t="s">
        <v>429</v>
      </c>
      <c r="M366" s="607" t="s">
        <v>429</v>
      </c>
      <c r="N366" s="607" t="s">
        <v>429</v>
      </c>
      <c r="O366" s="607" t="s">
        <v>429</v>
      </c>
      <c r="P366" s="607" t="s">
        <v>429</v>
      </c>
      <c r="Q366" s="607" t="s">
        <v>429</v>
      </c>
      <c r="R366" s="607" t="s">
        <v>429</v>
      </c>
      <c r="S366" s="607" t="s">
        <v>429</v>
      </c>
    </row>
    <row r="367" spans="1:19" s="499" customFormat="1">
      <c r="A367" s="1099"/>
      <c r="B367" s="1096" t="s">
        <v>61</v>
      </c>
      <c r="C367" s="518" t="s">
        <v>55</v>
      </c>
      <c r="D367" s="607" t="s">
        <v>429</v>
      </c>
      <c r="E367" s="607" t="s">
        <v>429</v>
      </c>
      <c r="F367" s="607" t="s">
        <v>429</v>
      </c>
      <c r="G367" s="607" t="s">
        <v>429</v>
      </c>
      <c r="H367" s="607" t="s">
        <v>429</v>
      </c>
      <c r="I367" s="607" t="s">
        <v>429</v>
      </c>
      <c r="J367" s="607" t="s">
        <v>429</v>
      </c>
      <c r="K367" s="607" t="s">
        <v>429</v>
      </c>
      <c r="L367" s="607" t="s">
        <v>429</v>
      </c>
      <c r="M367" s="607" t="s">
        <v>429</v>
      </c>
      <c r="N367" s="607" t="s">
        <v>429</v>
      </c>
      <c r="O367" s="607" t="s">
        <v>429</v>
      </c>
      <c r="P367" s="607" t="s">
        <v>429</v>
      </c>
      <c r="Q367" s="607" t="s">
        <v>429</v>
      </c>
      <c r="R367" s="607" t="s">
        <v>429</v>
      </c>
      <c r="S367" s="607" t="s">
        <v>429</v>
      </c>
    </row>
    <row r="368" spans="1:19" s="499" customFormat="1">
      <c r="A368" s="1099"/>
      <c r="B368" s="1096"/>
      <c r="C368" s="518" t="s">
        <v>56</v>
      </c>
      <c r="D368" s="607" t="s">
        <v>429</v>
      </c>
      <c r="E368" s="607" t="s">
        <v>429</v>
      </c>
      <c r="F368" s="607" t="s">
        <v>429</v>
      </c>
      <c r="G368" s="607" t="s">
        <v>429</v>
      </c>
      <c r="H368" s="607" t="s">
        <v>429</v>
      </c>
      <c r="I368" s="607" t="s">
        <v>429</v>
      </c>
      <c r="J368" s="607" t="s">
        <v>429</v>
      </c>
      <c r="K368" s="607" t="s">
        <v>429</v>
      </c>
      <c r="L368" s="607" t="s">
        <v>429</v>
      </c>
      <c r="M368" s="607" t="s">
        <v>429</v>
      </c>
      <c r="N368" s="607" t="s">
        <v>429</v>
      </c>
      <c r="O368" s="607" t="s">
        <v>429</v>
      </c>
      <c r="P368" s="607" t="s">
        <v>429</v>
      </c>
      <c r="Q368" s="607" t="s">
        <v>429</v>
      </c>
      <c r="R368" s="607" t="s">
        <v>429</v>
      </c>
      <c r="S368" s="607" t="s">
        <v>429</v>
      </c>
    </row>
    <row r="369" spans="1:26" s="499" customFormat="1">
      <c r="A369" s="1099"/>
      <c r="B369" s="1096"/>
      <c r="C369" s="518" t="s">
        <v>59</v>
      </c>
      <c r="D369" s="607" t="s">
        <v>429</v>
      </c>
      <c r="E369" s="607" t="s">
        <v>429</v>
      </c>
      <c r="F369" s="607" t="s">
        <v>429</v>
      </c>
      <c r="G369" s="607" t="s">
        <v>429</v>
      </c>
      <c r="H369" s="607" t="s">
        <v>429</v>
      </c>
      <c r="I369" s="607" t="s">
        <v>429</v>
      </c>
      <c r="J369" s="607" t="s">
        <v>429</v>
      </c>
      <c r="K369" s="607" t="s">
        <v>429</v>
      </c>
      <c r="L369" s="607" t="s">
        <v>429</v>
      </c>
      <c r="M369" s="607" t="s">
        <v>429</v>
      </c>
      <c r="N369" s="607" t="s">
        <v>429</v>
      </c>
      <c r="O369" s="607" t="s">
        <v>429</v>
      </c>
      <c r="P369" s="607" t="s">
        <v>429</v>
      </c>
      <c r="Q369" s="607" t="s">
        <v>429</v>
      </c>
      <c r="R369" s="607" t="s">
        <v>429</v>
      </c>
      <c r="S369" s="607" t="s">
        <v>429</v>
      </c>
    </row>
    <row r="370" spans="1:26" s="499" customFormat="1">
      <c r="A370" s="1099"/>
      <c r="B370" s="1096" t="s">
        <v>60</v>
      </c>
      <c r="C370" s="518" t="s">
        <v>55</v>
      </c>
      <c r="D370" s="607" t="s">
        <v>429</v>
      </c>
      <c r="E370" s="607" t="s">
        <v>429</v>
      </c>
      <c r="F370" s="607" t="s">
        <v>429</v>
      </c>
      <c r="G370" s="607" t="s">
        <v>429</v>
      </c>
      <c r="H370" s="607" t="s">
        <v>429</v>
      </c>
      <c r="I370" s="607" t="s">
        <v>429</v>
      </c>
      <c r="J370" s="607" t="s">
        <v>429</v>
      </c>
      <c r="K370" s="607" t="s">
        <v>429</v>
      </c>
      <c r="L370" s="607" t="s">
        <v>429</v>
      </c>
      <c r="M370" s="607" t="s">
        <v>429</v>
      </c>
      <c r="N370" s="607" t="s">
        <v>429</v>
      </c>
      <c r="O370" s="607" t="s">
        <v>429</v>
      </c>
      <c r="P370" s="607" t="s">
        <v>429</v>
      </c>
      <c r="Q370" s="607" t="s">
        <v>429</v>
      </c>
      <c r="R370" s="607" t="s">
        <v>429</v>
      </c>
      <c r="S370" s="607" t="s">
        <v>429</v>
      </c>
    </row>
    <row r="371" spans="1:26" s="499" customFormat="1">
      <c r="A371" s="1099"/>
      <c r="B371" s="1096"/>
      <c r="C371" s="518" t="s">
        <v>56</v>
      </c>
      <c r="D371" s="607" t="s">
        <v>429</v>
      </c>
      <c r="E371" s="607" t="s">
        <v>429</v>
      </c>
      <c r="F371" s="607" t="s">
        <v>429</v>
      </c>
      <c r="G371" s="607" t="s">
        <v>429</v>
      </c>
      <c r="H371" s="607" t="s">
        <v>429</v>
      </c>
      <c r="I371" s="607" t="s">
        <v>429</v>
      </c>
      <c r="J371" s="607" t="s">
        <v>429</v>
      </c>
      <c r="K371" s="607" t="s">
        <v>429</v>
      </c>
      <c r="L371" s="607" t="s">
        <v>429</v>
      </c>
      <c r="M371" s="607" t="s">
        <v>429</v>
      </c>
      <c r="N371" s="607" t="s">
        <v>429</v>
      </c>
      <c r="O371" s="607" t="s">
        <v>429</v>
      </c>
      <c r="P371" s="607" t="s">
        <v>429</v>
      </c>
      <c r="Q371" s="607" t="s">
        <v>429</v>
      </c>
      <c r="R371" s="607" t="s">
        <v>429</v>
      </c>
      <c r="S371" s="607" t="s">
        <v>429</v>
      </c>
    </row>
    <row r="372" spans="1:26" s="499" customFormat="1">
      <c r="A372" s="1099"/>
      <c r="B372" s="1096"/>
      <c r="C372" s="518" t="s">
        <v>59</v>
      </c>
      <c r="D372" s="607" t="s">
        <v>429</v>
      </c>
      <c r="E372" s="607" t="s">
        <v>429</v>
      </c>
      <c r="F372" s="607" t="s">
        <v>429</v>
      </c>
      <c r="G372" s="607" t="s">
        <v>429</v>
      </c>
      <c r="H372" s="607" t="s">
        <v>429</v>
      </c>
      <c r="I372" s="607" t="s">
        <v>429</v>
      </c>
      <c r="J372" s="607" t="s">
        <v>429</v>
      </c>
      <c r="K372" s="607" t="s">
        <v>429</v>
      </c>
      <c r="L372" s="607" t="s">
        <v>429</v>
      </c>
      <c r="M372" s="607" t="s">
        <v>429</v>
      </c>
      <c r="N372" s="607" t="s">
        <v>429</v>
      </c>
      <c r="O372" s="607" t="s">
        <v>429</v>
      </c>
      <c r="P372" s="607" t="s">
        <v>429</v>
      </c>
      <c r="Q372" s="607" t="s">
        <v>429</v>
      </c>
      <c r="R372" s="607" t="s">
        <v>429</v>
      </c>
      <c r="S372" s="607" t="s">
        <v>429</v>
      </c>
    </row>
    <row r="373" spans="1:26" s="292" customFormat="1">
      <c r="A373" s="1099"/>
      <c r="B373" s="1096" t="s">
        <v>59</v>
      </c>
      <c r="C373" s="518" t="s">
        <v>55</v>
      </c>
      <c r="D373" s="608" t="s">
        <v>429</v>
      </c>
      <c r="E373" s="608" t="s">
        <v>429</v>
      </c>
      <c r="F373" s="608" t="s">
        <v>429</v>
      </c>
      <c r="G373" s="608" t="s">
        <v>429</v>
      </c>
      <c r="H373" s="608" t="s">
        <v>429</v>
      </c>
      <c r="I373" s="608" t="s">
        <v>429</v>
      </c>
      <c r="J373" s="608" t="s">
        <v>429</v>
      </c>
      <c r="K373" s="608" t="s">
        <v>429</v>
      </c>
      <c r="L373" s="608" t="s">
        <v>429</v>
      </c>
      <c r="M373" s="608" t="s">
        <v>429</v>
      </c>
      <c r="N373" s="608" t="s">
        <v>429</v>
      </c>
      <c r="O373" s="608" t="s">
        <v>429</v>
      </c>
      <c r="P373" s="608" t="s">
        <v>429</v>
      </c>
      <c r="Q373" s="608" t="s">
        <v>429</v>
      </c>
      <c r="R373" s="608" t="s">
        <v>429</v>
      </c>
      <c r="S373" s="608" t="s">
        <v>429</v>
      </c>
    </row>
    <row r="374" spans="1:26" s="292" customFormat="1">
      <c r="A374" s="1099"/>
      <c r="B374" s="1096"/>
      <c r="C374" s="518" t="s">
        <v>56</v>
      </c>
      <c r="D374" s="608" t="s">
        <v>429</v>
      </c>
      <c r="E374" s="608" t="s">
        <v>429</v>
      </c>
      <c r="F374" s="608" t="s">
        <v>429</v>
      </c>
      <c r="G374" s="608" t="s">
        <v>429</v>
      </c>
      <c r="H374" s="608" t="s">
        <v>429</v>
      </c>
      <c r="I374" s="608" t="s">
        <v>429</v>
      </c>
      <c r="J374" s="608" t="s">
        <v>429</v>
      </c>
      <c r="K374" s="608" t="s">
        <v>429</v>
      </c>
      <c r="L374" s="608" t="s">
        <v>429</v>
      </c>
      <c r="M374" s="608" t="s">
        <v>429</v>
      </c>
      <c r="N374" s="608" t="s">
        <v>429</v>
      </c>
      <c r="O374" s="608" t="s">
        <v>429</v>
      </c>
      <c r="P374" s="608" t="s">
        <v>429</v>
      </c>
      <c r="Q374" s="608" t="s">
        <v>429</v>
      </c>
      <c r="R374" s="608" t="s">
        <v>429</v>
      </c>
      <c r="S374" s="608" t="s">
        <v>429</v>
      </c>
    </row>
    <row r="375" spans="1:26" s="292" customFormat="1">
      <c r="A375" s="1099"/>
      <c r="B375" s="1096"/>
      <c r="C375" s="518" t="s">
        <v>59</v>
      </c>
      <c r="D375" s="608" t="s">
        <v>429</v>
      </c>
      <c r="E375" s="608" t="s">
        <v>429</v>
      </c>
      <c r="F375" s="608" t="s">
        <v>429</v>
      </c>
      <c r="G375" s="608" t="s">
        <v>429</v>
      </c>
      <c r="H375" s="608" t="s">
        <v>429</v>
      </c>
      <c r="I375" s="608" t="s">
        <v>429</v>
      </c>
      <c r="J375" s="608" t="s">
        <v>429</v>
      </c>
      <c r="K375" s="608" t="s">
        <v>429</v>
      </c>
      <c r="L375" s="608" t="s">
        <v>429</v>
      </c>
      <c r="M375" s="608" t="s">
        <v>429</v>
      </c>
      <c r="N375" s="608" t="s">
        <v>429</v>
      </c>
      <c r="O375" s="608" t="s">
        <v>429</v>
      </c>
      <c r="P375" s="608" t="s">
        <v>429</v>
      </c>
      <c r="Q375" s="608" t="s">
        <v>429</v>
      </c>
      <c r="R375" s="608" t="s">
        <v>429</v>
      </c>
      <c r="S375" s="608" t="s">
        <v>429</v>
      </c>
    </row>
    <row r="376" spans="1:26" s="499" customFormat="1">
      <c r="A376" s="1098" t="s">
        <v>2</v>
      </c>
      <c r="B376" s="1096" t="s">
        <v>66</v>
      </c>
      <c r="C376" s="518" t="s">
        <v>55</v>
      </c>
      <c r="D376" s="584" t="s">
        <v>429</v>
      </c>
      <c r="E376" s="584" t="s">
        <v>429</v>
      </c>
      <c r="F376" s="584" t="s">
        <v>429</v>
      </c>
      <c r="G376" s="584" t="s">
        <v>429</v>
      </c>
      <c r="H376" s="584" t="s">
        <v>429</v>
      </c>
      <c r="I376" s="584" t="s">
        <v>429</v>
      </c>
      <c r="J376" s="584" t="s">
        <v>429</v>
      </c>
      <c r="K376" s="584" t="s">
        <v>429</v>
      </c>
      <c r="L376" s="584" t="s">
        <v>429</v>
      </c>
      <c r="M376" s="584" t="s">
        <v>429</v>
      </c>
      <c r="N376" s="584" t="s">
        <v>429</v>
      </c>
      <c r="O376" s="584" t="s">
        <v>429</v>
      </c>
      <c r="P376" s="584" t="s">
        <v>429</v>
      </c>
      <c r="Q376" s="584">
        <v>137</v>
      </c>
      <c r="R376" s="584" t="s">
        <v>429</v>
      </c>
      <c r="S376" s="584">
        <v>203</v>
      </c>
    </row>
    <row r="377" spans="1:26" s="499" customFormat="1">
      <c r="A377" s="1098"/>
      <c r="B377" s="1096"/>
      <c r="C377" s="518" t="s">
        <v>56</v>
      </c>
      <c r="D377" s="584" t="s">
        <v>429</v>
      </c>
      <c r="E377" s="584" t="s">
        <v>429</v>
      </c>
      <c r="F377" s="584" t="s">
        <v>429</v>
      </c>
      <c r="G377" s="584" t="s">
        <v>429</v>
      </c>
      <c r="H377" s="584" t="s">
        <v>429</v>
      </c>
      <c r="I377" s="584" t="s">
        <v>429</v>
      </c>
      <c r="J377" s="584" t="s">
        <v>429</v>
      </c>
      <c r="K377" s="584" t="s">
        <v>429</v>
      </c>
      <c r="L377" s="584" t="s">
        <v>429</v>
      </c>
      <c r="M377" s="584" t="s">
        <v>429</v>
      </c>
      <c r="N377" s="584" t="s">
        <v>429</v>
      </c>
      <c r="O377" s="584" t="s">
        <v>429</v>
      </c>
      <c r="P377" s="584" t="s">
        <v>429</v>
      </c>
      <c r="Q377" s="584">
        <v>220</v>
      </c>
      <c r="R377" s="584" t="s">
        <v>429</v>
      </c>
      <c r="S377" s="584">
        <v>383</v>
      </c>
    </row>
    <row r="378" spans="1:26" s="499" customFormat="1">
      <c r="A378" s="1098"/>
      <c r="B378" s="1096"/>
      <c r="C378" s="518" t="s">
        <v>59</v>
      </c>
      <c r="D378" s="584" t="s">
        <v>429</v>
      </c>
      <c r="E378" s="584" t="s">
        <v>429</v>
      </c>
      <c r="F378" s="584" t="s">
        <v>429</v>
      </c>
      <c r="G378" s="584" t="s">
        <v>429</v>
      </c>
      <c r="H378" s="584" t="s">
        <v>429</v>
      </c>
      <c r="I378" s="584" t="s">
        <v>429</v>
      </c>
      <c r="J378" s="584" t="s">
        <v>429</v>
      </c>
      <c r="K378" s="584" t="s">
        <v>429</v>
      </c>
      <c r="L378" s="584" t="s">
        <v>429</v>
      </c>
      <c r="M378" s="584" t="s">
        <v>429</v>
      </c>
      <c r="N378" s="584" t="s">
        <v>429</v>
      </c>
      <c r="O378" s="584" t="s">
        <v>429</v>
      </c>
      <c r="P378" s="584" t="s">
        <v>429</v>
      </c>
      <c r="Q378" s="584">
        <v>357</v>
      </c>
      <c r="R378" s="584" t="s">
        <v>429</v>
      </c>
      <c r="S378" s="584">
        <v>586</v>
      </c>
    </row>
    <row r="379" spans="1:26" s="499" customFormat="1">
      <c r="A379" s="1098"/>
      <c r="B379" s="1096" t="s">
        <v>65</v>
      </c>
      <c r="C379" s="518" t="s">
        <v>55</v>
      </c>
      <c r="D379" s="584" t="s">
        <v>429</v>
      </c>
      <c r="E379" s="584" t="s">
        <v>429</v>
      </c>
      <c r="F379" s="584" t="s">
        <v>429</v>
      </c>
      <c r="G379" s="584" t="s">
        <v>429</v>
      </c>
      <c r="H379" s="584" t="s">
        <v>429</v>
      </c>
      <c r="I379" s="584" t="s">
        <v>429</v>
      </c>
      <c r="J379" s="584" t="s">
        <v>429</v>
      </c>
      <c r="K379" s="584" t="s">
        <v>429</v>
      </c>
      <c r="L379" s="584" t="s">
        <v>429</v>
      </c>
      <c r="M379" s="584" t="s">
        <v>429</v>
      </c>
      <c r="N379" s="584" t="s">
        <v>429</v>
      </c>
      <c r="O379" s="584" t="s">
        <v>429</v>
      </c>
      <c r="P379" s="584" t="s">
        <v>429</v>
      </c>
      <c r="Q379" s="584">
        <v>2883</v>
      </c>
      <c r="R379" s="584" t="s">
        <v>429</v>
      </c>
      <c r="S379" s="584">
        <v>2883</v>
      </c>
    </row>
    <row r="380" spans="1:26" s="499" customFormat="1">
      <c r="A380" s="1098"/>
      <c r="B380" s="1096"/>
      <c r="C380" s="518" t="s">
        <v>56</v>
      </c>
      <c r="D380" s="584" t="s">
        <v>429</v>
      </c>
      <c r="E380" s="584" t="s">
        <v>429</v>
      </c>
      <c r="F380" s="584" t="s">
        <v>429</v>
      </c>
      <c r="G380" s="584" t="s">
        <v>429</v>
      </c>
      <c r="H380" s="584" t="s">
        <v>429</v>
      </c>
      <c r="I380" s="584" t="s">
        <v>429</v>
      </c>
      <c r="J380" s="584" t="s">
        <v>429</v>
      </c>
      <c r="K380" s="584" t="s">
        <v>429</v>
      </c>
      <c r="L380" s="584" t="s">
        <v>429</v>
      </c>
      <c r="M380" s="584" t="s">
        <v>429</v>
      </c>
      <c r="N380" s="584" t="s">
        <v>429</v>
      </c>
      <c r="O380" s="584" t="s">
        <v>429</v>
      </c>
      <c r="P380" s="584" t="s">
        <v>429</v>
      </c>
      <c r="Q380" s="584">
        <v>2693</v>
      </c>
      <c r="R380" s="584" t="s">
        <v>429</v>
      </c>
      <c r="S380" s="584">
        <v>2693</v>
      </c>
      <c r="Z380" s="289"/>
    </row>
    <row r="381" spans="1:26" s="499" customFormat="1">
      <c r="A381" s="1098"/>
      <c r="B381" s="1096"/>
      <c r="C381" s="518" t="s">
        <v>59</v>
      </c>
      <c r="D381" s="584" t="s">
        <v>429</v>
      </c>
      <c r="E381" s="584" t="s">
        <v>429</v>
      </c>
      <c r="F381" s="584" t="s">
        <v>429</v>
      </c>
      <c r="G381" s="584" t="s">
        <v>429</v>
      </c>
      <c r="H381" s="584" t="s">
        <v>429</v>
      </c>
      <c r="I381" s="584" t="s">
        <v>429</v>
      </c>
      <c r="J381" s="584" t="s">
        <v>429</v>
      </c>
      <c r="K381" s="584" t="s">
        <v>429</v>
      </c>
      <c r="L381" s="584" t="s">
        <v>429</v>
      </c>
      <c r="M381" s="584" t="s">
        <v>429</v>
      </c>
      <c r="N381" s="584" t="s">
        <v>429</v>
      </c>
      <c r="O381" s="584" t="s">
        <v>429</v>
      </c>
      <c r="P381" s="584" t="s">
        <v>429</v>
      </c>
      <c r="Q381" s="584">
        <v>5576</v>
      </c>
      <c r="R381" s="584" t="s">
        <v>429</v>
      </c>
      <c r="S381" s="584">
        <v>5576</v>
      </c>
      <c r="Z381" s="289"/>
    </row>
    <row r="382" spans="1:26" s="499" customFormat="1">
      <c r="A382" s="1098"/>
      <c r="B382" s="1096" t="s">
        <v>64</v>
      </c>
      <c r="C382" s="518" t="s">
        <v>55</v>
      </c>
      <c r="D382" s="584" t="s">
        <v>429</v>
      </c>
      <c r="E382" s="584" t="s">
        <v>429</v>
      </c>
      <c r="F382" s="584" t="s">
        <v>429</v>
      </c>
      <c r="G382" s="584" t="s">
        <v>429</v>
      </c>
      <c r="H382" s="584" t="s">
        <v>429</v>
      </c>
      <c r="I382" s="584" t="s">
        <v>429</v>
      </c>
      <c r="J382" s="584" t="s">
        <v>429</v>
      </c>
      <c r="K382" s="584" t="s">
        <v>429</v>
      </c>
      <c r="L382" s="584" t="s">
        <v>429</v>
      </c>
      <c r="M382" s="584" t="s">
        <v>429</v>
      </c>
      <c r="N382" s="584" t="s">
        <v>429</v>
      </c>
      <c r="O382" s="584" t="s">
        <v>429</v>
      </c>
      <c r="P382" s="584" t="s">
        <v>429</v>
      </c>
      <c r="Q382" s="584">
        <v>610</v>
      </c>
      <c r="R382" s="584" t="s">
        <v>429</v>
      </c>
      <c r="S382" s="584">
        <v>554</v>
      </c>
      <c r="Z382" s="289"/>
    </row>
    <row r="383" spans="1:26" s="499" customFormat="1">
      <c r="A383" s="1098"/>
      <c r="B383" s="1096"/>
      <c r="C383" s="518" t="s">
        <v>56</v>
      </c>
      <c r="D383" s="584" t="s">
        <v>429</v>
      </c>
      <c r="E383" s="584" t="s">
        <v>429</v>
      </c>
      <c r="F383" s="584" t="s">
        <v>429</v>
      </c>
      <c r="G383" s="584" t="s">
        <v>429</v>
      </c>
      <c r="H383" s="584" t="s">
        <v>429</v>
      </c>
      <c r="I383" s="584" t="s">
        <v>429</v>
      </c>
      <c r="J383" s="584" t="s">
        <v>429</v>
      </c>
      <c r="K383" s="584" t="s">
        <v>429</v>
      </c>
      <c r="L383" s="584" t="s">
        <v>429</v>
      </c>
      <c r="M383" s="584" t="s">
        <v>429</v>
      </c>
      <c r="N383" s="584" t="s">
        <v>429</v>
      </c>
      <c r="O383" s="584" t="s">
        <v>429</v>
      </c>
      <c r="P383" s="584" t="s">
        <v>429</v>
      </c>
      <c r="Q383" s="584">
        <v>1000</v>
      </c>
      <c r="R383" s="584" t="s">
        <v>429</v>
      </c>
      <c r="S383" s="584">
        <v>1173</v>
      </c>
      <c r="Z383" s="289"/>
    </row>
    <row r="384" spans="1:26" s="499" customFormat="1">
      <c r="A384" s="1098"/>
      <c r="B384" s="1096"/>
      <c r="C384" s="518" t="s">
        <v>59</v>
      </c>
      <c r="D384" s="584" t="s">
        <v>429</v>
      </c>
      <c r="E384" s="584" t="s">
        <v>429</v>
      </c>
      <c r="F384" s="584" t="s">
        <v>429</v>
      </c>
      <c r="G384" s="584" t="s">
        <v>429</v>
      </c>
      <c r="H384" s="584" t="s">
        <v>429</v>
      </c>
      <c r="I384" s="584" t="s">
        <v>429</v>
      </c>
      <c r="J384" s="584" t="s">
        <v>429</v>
      </c>
      <c r="K384" s="584" t="s">
        <v>429</v>
      </c>
      <c r="L384" s="584" t="s">
        <v>429</v>
      </c>
      <c r="M384" s="584" t="s">
        <v>429</v>
      </c>
      <c r="N384" s="584" t="s">
        <v>429</v>
      </c>
      <c r="O384" s="584" t="s">
        <v>429</v>
      </c>
      <c r="P384" s="584" t="s">
        <v>429</v>
      </c>
      <c r="Q384" s="584">
        <v>1610</v>
      </c>
      <c r="R384" s="584" t="s">
        <v>429</v>
      </c>
      <c r="S384" s="584">
        <v>1727</v>
      </c>
      <c r="Z384" s="289"/>
    </row>
    <row r="385" spans="1:26" s="499" customFormat="1">
      <c r="A385" s="1098"/>
      <c r="B385" s="1096" t="s">
        <v>63</v>
      </c>
      <c r="C385" s="518" t="s">
        <v>55</v>
      </c>
      <c r="D385" s="584" t="s">
        <v>429</v>
      </c>
      <c r="E385" s="584" t="s">
        <v>429</v>
      </c>
      <c r="F385" s="584" t="s">
        <v>429</v>
      </c>
      <c r="G385" s="584" t="s">
        <v>429</v>
      </c>
      <c r="H385" s="584" t="s">
        <v>429</v>
      </c>
      <c r="I385" s="584" t="s">
        <v>429</v>
      </c>
      <c r="J385" s="584" t="s">
        <v>429</v>
      </c>
      <c r="K385" s="584" t="s">
        <v>429</v>
      </c>
      <c r="L385" s="584" t="s">
        <v>429</v>
      </c>
      <c r="M385" s="584" t="s">
        <v>429</v>
      </c>
      <c r="N385" s="584" t="s">
        <v>429</v>
      </c>
      <c r="O385" s="584" t="s">
        <v>429</v>
      </c>
      <c r="P385" s="584" t="s">
        <v>429</v>
      </c>
      <c r="Q385" s="584">
        <v>27</v>
      </c>
      <c r="R385" s="584" t="s">
        <v>429</v>
      </c>
      <c r="S385" s="584">
        <v>151</v>
      </c>
      <c r="Z385" s="289"/>
    </row>
    <row r="386" spans="1:26" s="499" customFormat="1">
      <c r="A386" s="1098"/>
      <c r="B386" s="1096"/>
      <c r="C386" s="518" t="s">
        <v>56</v>
      </c>
      <c r="D386" s="584" t="s">
        <v>429</v>
      </c>
      <c r="E386" s="584" t="s">
        <v>429</v>
      </c>
      <c r="F386" s="584" t="s">
        <v>429</v>
      </c>
      <c r="G386" s="584" t="s">
        <v>429</v>
      </c>
      <c r="H386" s="584" t="s">
        <v>429</v>
      </c>
      <c r="I386" s="584" t="s">
        <v>429</v>
      </c>
      <c r="J386" s="584" t="s">
        <v>429</v>
      </c>
      <c r="K386" s="584" t="s">
        <v>429</v>
      </c>
      <c r="L386" s="584" t="s">
        <v>429</v>
      </c>
      <c r="M386" s="584" t="s">
        <v>429</v>
      </c>
      <c r="N386" s="584" t="s">
        <v>429</v>
      </c>
      <c r="O386" s="584" t="s">
        <v>429</v>
      </c>
      <c r="P386" s="584" t="s">
        <v>429</v>
      </c>
      <c r="Q386" s="584">
        <v>388</v>
      </c>
      <c r="R386" s="584" t="s">
        <v>429</v>
      </c>
      <c r="S386" s="584">
        <v>1311</v>
      </c>
      <c r="Z386" s="289"/>
    </row>
    <row r="387" spans="1:26" s="499" customFormat="1">
      <c r="A387" s="1098"/>
      <c r="B387" s="1096"/>
      <c r="C387" s="518" t="s">
        <v>59</v>
      </c>
      <c r="D387" s="584" t="s">
        <v>429</v>
      </c>
      <c r="E387" s="584" t="s">
        <v>429</v>
      </c>
      <c r="F387" s="584" t="s">
        <v>429</v>
      </c>
      <c r="G387" s="584" t="s">
        <v>429</v>
      </c>
      <c r="H387" s="584" t="s">
        <v>429</v>
      </c>
      <c r="I387" s="584" t="s">
        <v>429</v>
      </c>
      <c r="J387" s="584" t="s">
        <v>429</v>
      </c>
      <c r="K387" s="584" t="s">
        <v>429</v>
      </c>
      <c r="L387" s="584" t="s">
        <v>429</v>
      </c>
      <c r="M387" s="584" t="s">
        <v>429</v>
      </c>
      <c r="N387" s="584" t="s">
        <v>429</v>
      </c>
      <c r="O387" s="584" t="s">
        <v>429</v>
      </c>
      <c r="P387" s="584" t="s">
        <v>429</v>
      </c>
      <c r="Q387" s="584">
        <v>415</v>
      </c>
      <c r="R387" s="584" t="s">
        <v>429</v>
      </c>
      <c r="S387" s="584">
        <v>1462</v>
      </c>
      <c r="Z387" s="289"/>
    </row>
    <row r="388" spans="1:26" s="499" customFormat="1">
      <c r="A388" s="1098"/>
      <c r="B388" s="1096" t="s">
        <v>255</v>
      </c>
      <c r="C388" s="518" t="s">
        <v>55</v>
      </c>
      <c r="D388" s="584" t="s">
        <v>429</v>
      </c>
      <c r="E388" s="584" t="s">
        <v>429</v>
      </c>
      <c r="F388" s="584" t="s">
        <v>429</v>
      </c>
      <c r="G388" s="584" t="s">
        <v>429</v>
      </c>
      <c r="H388" s="584" t="s">
        <v>429</v>
      </c>
      <c r="I388" s="584" t="s">
        <v>429</v>
      </c>
      <c r="J388" s="584" t="s">
        <v>429</v>
      </c>
      <c r="K388" s="584" t="s">
        <v>429</v>
      </c>
      <c r="L388" s="584" t="s">
        <v>429</v>
      </c>
      <c r="M388" s="584" t="s">
        <v>429</v>
      </c>
      <c r="N388" s="584" t="s">
        <v>429</v>
      </c>
      <c r="O388" s="584" t="s">
        <v>429</v>
      </c>
      <c r="P388" s="584" t="s">
        <v>429</v>
      </c>
      <c r="Q388" s="584">
        <v>1494</v>
      </c>
      <c r="R388" s="584" t="s">
        <v>429</v>
      </c>
      <c r="S388" s="584">
        <v>1798</v>
      </c>
    </row>
    <row r="389" spans="1:26" s="499" customFormat="1">
      <c r="A389" s="1098"/>
      <c r="B389" s="1096"/>
      <c r="C389" s="518" t="s">
        <v>56</v>
      </c>
      <c r="D389" s="584" t="s">
        <v>429</v>
      </c>
      <c r="E389" s="584" t="s">
        <v>429</v>
      </c>
      <c r="F389" s="584" t="s">
        <v>429</v>
      </c>
      <c r="G389" s="584" t="s">
        <v>429</v>
      </c>
      <c r="H389" s="584" t="s">
        <v>429</v>
      </c>
      <c r="I389" s="584" t="s">
        <v>429</v>
      </c>
      <c r="J389" s="584" t="s">
        <v>429</v>
      </c>
      <c r="K389" s="584" t="s">
        <v>429</v>
      </c>
      <c r="L389" s="584" t="s">
        <v>429</v>
      </c>
      <c r="M389" s="584" t="s">
        <v>429</v>
      </c>
      <c r="N389" s="584" t="s">
        <v>429</v>
      </c>
      <c r="O389" s="584" t="s">
        <v>429</v>
      </c>
      <c r="P389" s="584" t="s">
        <v>429</v>
      </c>
      <c r="Q389" s="584">
        <v>1440</v>
      </c>
      <c r="R389" s="584" t="s">
        <v>429</v>
      </c>
      <c r="S389" s="584">
        <v>1673</v>
      </c>
    </row>
    <row r="390" spans="1:26" s="499" customFormat="1">
      <c r="A390" s="1098"/>
      <c r="B390" s="1096"/>
      <c r="C390" s="518" t="s">
        <v>59</v>
      </c>
      <c r="D390" s="584" t="s">
        <v>429</v>
      </c>
      <c r="E390" s="584" t="s">
        <v>429</v>
      </c>
      <c r="F390" s="584" t="s">
        <v>429</v>
      </c>
      <c r="G390" s="584" t="s">
        <v>429</v>
      </c>
      <c r="H390" s="584" t="s">
        <v>429</v>
      </c>
      <c r="I390" s="584" t="s">
        <v>429</v>
      </c>
      <c r="J390" s="584" t="s">
        <v>429</v>
      </c>
      <c r="K390" s="584" t="s">
        <v>429</v>
      </c>
      <c r="L390" s="584" t="s">
        <v>429</v>
      </c>
      <c r="M390" s="584" t="s">
        <v>429</v>
      </c>
      <c r="N390" s="584" t="s">
        <v>429</v>
      </c>
      <c r="O390" s="584" t="s">
        <v>429</v>
      </c>
      <c r="P390" s="584" t="s">
        <v>429</v>
      </c>
      <c r="Q390" s="584">
        <v>2934</v>
      </c>
      <c r="R390" s="584" t="s">
        <v>429</v>
      </c>
      <c r="S390" s="584">
        <v>3471</v>
      </c>
    </row>
    <row r="391" spans="1:26" s="499" customFormat="1">
      <c r="A391" s="1098"/>
      <c r="B391" s="1096" t="s">
        <v>62</v>
      </c>
      <c r="C391" s="518" t="s">
        <v>55</v>
      </c>
      <c r="D391" s="584" t="s">
        <v>429</v>
      </c>
      <c r="E391" s="584" t="s">
        <v>429</v>
      </c>
      <c r="F391" s="584" t="s">
        <v>429</v>
      </c>
      <c r="G391" s="584" t="s">
        <v>429</v>
      </c>
      <c r="H391" s="584" t="s">
        <v>429</v>
      </c>
      <c r="I391" s="584" t="s">
        <v>429</v>
      </c>
      <c r="J391" s="584" t="s">
        <v>429</v>
      </c>
      <c r="K391" s="584" t="s">
        <v>429</v>
      </c>
      <c r="L391" s="584" t="s">
        <v>429</v>
      </c>
      <c r="M391" s="584" t="s">
        <v>429</v>
      </c>
      <c r="N391" s="584" t="s">
        <v>429</v>
      </c>
      <c r="O391" s="584" t="s">
        <v>429</v>
      </c>
      <c r="P391" s="584" t="s">
        <v>429</v>
      </c>
      <c r="Q391" s="584" t="s">
        <v>429</v>
      </c>
      <c r="R391" s="584" t="s">
        <v>429</v>
      </c>
      <c r="S391" s="584">
        <v>128</v>
      </c>
    </row>
    <row r="392" spans="1:26" s="499" customFormat="1">
      <c r="A392" s="1098"/>
      <c r="B392" s="1096"/>
      <c r="C392" s="518" t="s">
        <v>56</v>
      </c>
      <c r="D392" s="584" t="s">
        <v>429</v>
      </c>
      <c r="E392" s="584" t="s">
        <v>429</v>
      </c>
      <c r="F392" s="584" t="s">
        <v>429</v>
      </c>
      <c r="G392" s="584" t="s">
        <v>429</v>
      </c>
      <c r="H392" s="584" t="s">
        <v>429</v>
      </c>
      <c r="I392" s="584" t="s">
        <v>429</v>
      </c>
      <c r="J392" s="584" t="s">
        <v>429</v>
      </c>
      <c r="K392" s="584" t="s">
        <v>429</v>
      </c>
      <c r="L392" s="584" t="s">
        <v>429</v>
      </c>
      <c r="M392" s="584" t="s">
        <v>429</v>
      </c>
      <c r="N392" s="584" t="s">
        <v>429</v>
      </c>
      <c r="O392" s="584" t="s">
        <v>429</v>
      </c>
      <c r="P392" s="584" t="s">
        <v>429</v>
      </c>
      <c r="Q392" s="584" t="s">
        <v>429</v>
      </c>
      <c r="R392" s="584" t="s">
        <v>429</v>
      </c>
      <c r="S392" s="584">
        <v>129</v>
      </c>
    </row>
    <row r="393" spans="1:26" s="499" customFormat="1">
      <c r="A393" s="1098"/>
      <c r="B393" s="1096"/>
      <c r="C393" s="518" t="s">
        <v>59</v>
      </c>
      <c r="D393" s="584" t="s">
        <v>429</v>
      </c>
      <c r="E393" s="584" t="s">
        <v>429</v>
      </c>
      <c r="F393" s="584" t="s">
        <v>429</v>
      </c>
      <c r="G393" s="584" t="s">
        <v>429</v>
      </c>
      <c r="H393" s="584" t="s">
        <v>429</v>
      </c>
      <c r="I393" s="584" t="s">
        <v>429</v>
      </c>
      <c r="J393" s="584" t="s">
        <v>429</v>
      </c>
      <c r="K393" s="584" t="s">
        <v>429</v>
      </c>
      <c r="L393" s="584" t="s">
        <v>429</v>
      </c>
      <c r="M393" s="584" t="s">
        <v>429</v>
      </c>
      <c r="N393" s="584" t="s">
        <v>429</v>
      </c>
      <c r="O393" s="584" t="s">
        <v>429</v>
      </c>
      <c r="P393" s="584" t="s">
        <v>429</v>
      </c>
      <c r="Q393" s="584" t="s">
        <v>429</v>
      </c>
      <c r="R393" s="584" t="s">
        <v>429</v>
      </c>
      <c r="S393" s="584">
        <v>257</v>
      </c>
    </row>
    <row r="394" spans="1:26" s="499" customFormat="1">
      <c r="A394" s="1098"/>
      <c r="B394" s="1096" t="s">
        <v>61</v>
      </c>
      <c r="C394" s="518" t="s">
        <v>55</v>
      </c>
      <c r="D394" s="584" t="s">
        <v>429</v>
      </c>
      <c r="E394" s="584" t="s">
        <v>429</v>
      </c>
      <c r="F394" s="584" t="s">
        <v>429</v>
      </c>
      <c r="G394" s="584" t="s">
        <v>429</v>
      </c>
      <c r="H394" s="584" t="s">
        <v>429</v>
      </c>
      <c r="I394" s="584" t="s">
        <v>429</v>
      </c>
      <c r="J394" s="584" t="s">
        <v>429</v>
      </c>
      <c r="K394" s="584" t="s">
        <v>429</v>
      </c>
      <c r="L394" s="584" t="s">
        <v>429</v>
      </c>
      <c r="M394" s="584" t="s">
        <v>429</v>
      </c>
      <c r="N394" s="584" t="s">
        <v>429</v>
      </c>
      <c r="O394" s="584" t="s">
        <v>429</v>
      </c>
      <c r="P394" s="584" t="s">
        <v>429</v>
      </c>
      <c r="Q394" s="584">
        <v>128</v>
      </c>
      <c r="R394" s="584" t="s">
        <v>429</v>
      </c>
      <c r="S394" s="584">
        <v>709</v>
      </c>
    </row>
    <row r="395" spans="1:26" s="499" customFormat="1">
      <c r="A395" s="1098"/>
      <c r="B395" s="1096"/>
      <c r="C395" s="518" t="s">
        <v>56</v>
      </c>
      <c r="D395" s="584" t="s">
        <v>429</v>
      </c>
      <c r="E395" s="584" t="s">
        <v>429</v>
      </c>
      <c r="F395" s="584" t="s">
        <v>429</v>
      </c>
      <c r="G395" s="584" t="s">
        <v>429</v>
      </c>
      <c r="H395" s="584" t="s">
        <v>429</v>
      </c>
      <c r="I395" s="584" t="s">
        <v>429</v>
      </c>
      <c r="J395" s="584" t="s">
        <v>429</v>
      </c>
      <c r="K395" s="584" t="s">
        <v>429</v>
      </c>
      <c r="L395" s="584" t="s">
        <v>429</v>
      </c>
      <c r="M395" s="584" t="s">
        <v>429</v>
      </c>
      <c r="N395" s="584" t="s">
        <v>429</v>
      </c>
      <c r="O395" s="584" t="s">
        <v>429</v>
      </c>
      <c r="P395" s="584" t="s">
        <v>429</v>
      </c>
      <c r="Q395" s="584">
        <v>129</v>
      </c>
      <c r="R395" s="584" t="s">
        <v>429</v>
      </c>
      <c r="S395" s="584">
        <v>478</v>
      </c>
    </row>
    <row r="396" spans="1:26" s="499" customFormat="1">
      <c r="A396" s="1098"/>
      <c r="B396" s="1096"/>
      <c r="C396" s="518" t="s">
        <v>59</v>
      </c>
      <c r="D396" s="584" t="s">
        <v>429</v>
      </c>
      <c r="E396" s="584" t="s">
        <v>429</v>
      </c>
      <c r="F396" s="584" t="s">
        <v>429</v>
      </c>
      <c r="G396" s="584" t="s">
        <v>429</v>
      </c>
      <c r="H396" s="584" t="s">
        <v>429</v>
      </c>
      <c r="I396" s="584" t="s">
        <v>429</v>
      </c>
      <c r="J396" s="584" t="s">
        <v>429</v>
      </c>
      <c r="K396" s="584" t="s">
        <v>429</v>
      </c>
      <c r="L396" s="584" t="s">
        <v>429</v>
      </c>
      <c r="M396" s="584" t="s">
        <v>429</v>
      </c>
      <c r="N396" s="584" t="s">
        <v>429</v>
      </c>
      <c r="O396" s="584" t="s">
        <v>429</v>
      </c>
      <c r="P396" s="584" t="s">
        <v>429</v>
      </c>
      <c r="Q396" s="584">
        <v>257</v>
      </c>
      <c r="R396" s="584" t="s">
        <v>429</v>
      </c>
      <c r="S396" s="584">
        <v>1187</v>
      </c>
    </row>
    <row r="397" spans="1:26" s="499" customFormat="1">
      <c r="A397" s="1098"/>
      <c r="B397" s="1096" t="s">
        <v>60</v>
      </c>
      <c r="C397" s="518" t="s">
        <v>55</v>
      </c>
      <c r="D397" s="584" t="s">
        <v>429</v>
      </c>
      <c r="E397" s="584" t="s">
        <v>429</v>
      </c>
      <c r="F397" s="584" t="s">
        <v>429</v>
      </c>
      <c r="G397" s="584" t="s">
        <v>429</v>
      </c>
      <c r="H397" s="584" t="s">
        <v>429</v>
      </c>
      <c r="I397" s="584" t="s">
        <v>429</v>
      </c>
      <c r="J397" s="584" t="s">
        <v>429</v>
      </c>
      <c r="K397" s="584" t="s">
        <v>429</v>
      </c>
      <c r="L397" s="584" t="s">
        <v>429</v>
      </c>
      <c r="M397" s="584" t="s">
        <v>429</v>
      </c>
      <c r="N397" s="584" t="s">
        <v>429</v>
      </c>
      <c r="O397" s="584" t="s">
        <v>429</v>
      </c>
      <c r="P397" s="584" t="s">
        <v>429</v>
      </c>
      <c r="Q397" s="584" t="s">
        <v>429</v>
      </c>
      <c r="R397" s="584" t="s">
        <v>429</v>
      </c>
      <c r="S397" s="584">
        <v>97</v>
      </c>
    </row>
    <row r="398" spans="1:26" s="499" customFormat="1">
      <c r="A398" s="1098"/>
      <c r="B398" s="1096"/>
      <c r="C398" s="518" t="s">
        <v>56</v>
      </c>
      <c r="D398" s="584" t="s">
        <v>429</v>
      </c>
      <c r="E398" s="584" t="s">
        <v>429</v>
      </c>
      <c r="F398" s="584" t="s">
        <v>429</v>
      </c>
      <c r="G398" s="584" t="s">
        <v>429</v>
      </c>
      <c r="H398" s="584" t="s">
        <v>429</v>
      </c>
      <c r="I398" s="584" t="s">
        <v>429</v>
      </c>
      <c r="J398" s="584" t="s">
        <v>429</v>
      </c>
      <c r="K398" s="584" t="s">
        <v>429</v>
      </c>
      <c r="L398" s="584" t="s">
        <v>429</v>
      </c>
      <c r="M398" s="584" t="s">
        <v>429</v>
      </c>
      <c r="N398" s="584" t="s">
        <v>429</v>
      </c>
      <c r="O398" s="584" t="s">
        <v>429</v>
      </c>
      <c r="P398" s="584" t="s">
        <v>429</v>
      </c>
      <c r="Q398" s="584" t="s">
        <v>429</v>
      </c>
      <c r="R398" s="584" t="s">
        <v>429</v>
      </c>
      <c r="S398" s="584">
        <v>345</v>
      </c>
    </row>
    <row r="399" spans="1:26" s="499" customFormat="1">
      <c r="A399" s="1098"/>
      <c r="B399" s="1096"/>
      <c r="C399" s="518" t="s">
        <v>59</v>
      </c>
      <c r="D399" s="584" t="s">
        <v>429</v>
      </c>
      <c r="E399" s="584" t="s">
        <v>429</v>
      </c>
      <c r="F399" s="584" t="s">
        <v>429</v>
      </c>
      <c r="G399" s="584" t="s">
        <v>429</v>
      </c>
      <c r="H399" s="584" t="s">
        <v>429</v>
      </c>
      <c r="I399" s="584" t="s">
        <v>429</v>
      </c>
      <c r="J399" s="584" t="s">
        <v>429</v>
      </c>
      <c r="K399" s="584" t="s">
        <v>429</v>
      </c>
      <c r="L399" s="584" t="s">
        <v>429</v>
      </c>
      <c r="M399" s="584" t="s">
        <v>429</v>
      </c>
      <c r="N399" s="584" t="s">
        <v>429</v>
      </c>
      <c r="O399" s="584" t="s">
        <v>429</v>
      </c>
      <c r="P399" s="584" t="s">
        <v>429</v>
      </c>
      <c r="Q399" s="584" t="s">
        <v>429</v>
      </c>
      <c r="R399" s="584" t="s">
        <v>429</v>
      </c>
      <c r="S399" s="584">
        <v>436</v>
      </c>
    </row>
    <row r="400" spans="1:26" s="292" customFormat="1">
      <c r="A400" s="1098"/>
      <c r="B400" s="1096" t="s">
        <v>59</v>
      </c>
      <c r="C400" s="518" t="s">
        <v>55</v>
      </c>
      <c r="D400" s="605" t="s">
        <v>429</v>
      </c>
      <c r="E400" s="605" t="s">
        <v>429</v>
      </c>
      <c r="F400" s="605" t="s">
        <v>429</v>
      </c>
      <c r="G400" s="605" t="s">
        <v>429</v>
      </c>
      <c r="H400" s="605" t="s">
        <v>429</v>
      </c>
      <c r="I400" s="605" t="s">
        <v>429</v>
      </c>
      <c r="J400" s="605" t="s">
        <v>429</v>
      </c>
      <c r="K400" s="605" t="s">
        <v>429</v>
      </c>
      <c r="L400" s="605" t="s">
        <v>429</v>
      </c>
      <c r="M400" s="605" t="s">
        <v>429</v>
      </c>
      <c r="N400" s="605" t="s">
        <v>429</v>
      </c>
      <c r="O400" s="605" t="s">
        <v>429</v>
      </c>
      <c r="P400" s="605" t="s">
        <v>429</v>
      </c>
      <c r="Q400" s="605">
        <f>Q376+Q379+Q382+Q385+Q388+Q394</f>
        <v>5279</v>
      </c>
      <c r="R400" s="605" t="s">
        <v>429</v>
      </c>
      <c r="S400" s="605">
        <v>9607</v>
      </c>
    </row>
    <row r="401" spans="1:22" s="292" customFormat="1">
      <c r="A401" s="1098"/>
      <c r="B401" s="1096"/>
      <c r="C401" s="518" t="s">
        <v>56</v>
      </c>
      <c r="D401" s="605" t="s">
        <v>429</v>
      </c>
      <c r="E401" s="605" t="s">
        <v>429</v>
      </c>
      <c r="F401" s="605" t="s">
        <v>429</v>
      </c>
      <c r="G401" s="605" t="s">
        <v>429</v>
      </c>
      <c r="H401" s="605" t="s">
        <v>429</v>
      </c>
      <c r="I401" s="605" t="s">
        <v>429</v>
      </c>
      <c r="J401" s="605" t="s">
        <v>429</v>
      </c>
      <c r="K401" s="605" t="s">
        <v>429</v>
      </c>
      <c r="L401" s="605" t="s">
        <v>429</v>
      </c>
      <c r="M401" s="605" t="s">
        <v>429</v>
      </c>
      <c r="N401" s="605" t="s">
        <v>429</v>
      </c>
      <c r="O401" s="605" t="s">
        <v>429</v>
      </c>
      <c r="P401" s="605" t="s">
        <v>429</v>
      </c>
      <c r="Q401" s="605">
        <f>Q377+Q380+Q383+Q386+Q389+Q395</f>
        <v>5870</v>
      </c>
      <c r="R401" s="605" t="s">
        <v>429</v>
      </c>
      <c r="S401" s="605">
        <v>13146</v>
      </c>
    </row>
    <row r="402" spans="1:22" s="292" customFormat="1">
      <c r="A402" s="1098"/>
      <c r="B402" s="1096"/>
      <c r="C402" s="518" t="s">
        <v>59</v>
      </c>
      <c r="D402" s="605" t="s">
        <v>429</v>
      </c>
      <c r="E402" s="605" t="s">
        <v>429</v>
      </c>
      <c r="F402" s="605" t="s">
        <v>429</v>
      </c>
      <c r="G402" s="605" t="s">
        <v>429</v>
      </c>
      <c r="H402" s="605" t="s">
        <v>429</v>
      </c>
      <c r="I402" s="605" t="s">
        <v>429</v>
      </c>
      <c r="J402" s="605" t="s">
        <v>429</v>
      </c>
      <c r="K402" s="605" t="s">
        <v>429</v>
      </c>
      <c r="L402" s="605" t="s">
        <v>429</v>
      </c>
      <c r="M402" s="605" t="s">
        <v>429</v>
      </c>
      <c r="N402" s="605" t="s">
        <v>429</v>
      </c>
      <c r="O402" s="605" t="s">
        <v>429</v>
      </c>
      <c r="P402" s="605" t="s">
        <v>429</v>
      </c>
      <c r="Q402" s="605">
        <f>Q400+Q401</f>
        <v>11149</v>
      </c>
      <c r="R402" s="605" t="s">
        <v>429</v>
      </c>
      <c r="S402" s="605">
        <v>22753</v>
      </c>
    </row>
    <row r="403" spans="1:22">
      <c r="A403" s="1098" t="s">
        <v>50</v>
      </c>
      <c r="B403" s="1096" t="s">
        <v>66</v>
      </c>
      <c r="C403" s="518" t="s">
        <v>55</v>
      </c>
      <c r="D403" s="584" t="s">
        <v>429</v>
      </c>
      <c r="E403" s="584" t="s">
        <v>429</v>
      </c>
      <c r="F403" s="584" t="s">
        <v>429</v>
      </c>
      <c r="G403" s="584" t="s">
        <v>429</v>
      </c>
      <c r="H403" s="584" t="s">
        <v>429</v>
      </c>
      <c r="I403" s="584" t="s">
        <v>429</v>
      </c>
      <c r="J403" s="584" t="s">
        <v>429</v>
      </c>
      <c r="K403" s="584" t="s">
        <v>429</v>
      </c>
      <c r="L403" s="584" t="s">
        <v>429</v>
      </c>
      <c r="M403" s="584" t="s">
        <v>429</v>
      </c>
      <c r="N403" s="584">
        <v>754</v>
      </c>
      <c r="O403" s="584">
        <v>724</v>
      </c>
      <c r="P403" s="584">
        <v>724</v>
      </c>
      <c r="Q403" s="584" t="s">
        <v>429</v>
      </c>
      <c r="R403" s="584" t="s">
        <v>429</v>
      </c>
      <c r="S403" s="584" t="s">
        <v>429</v>
      </c>
      <c r="V403" s="499"/>
    </row>
    <row r="404" spans="1:22" s="499" customFormat="1">
      <c r="A404" s="1098"/>
      <c r="B404" s="1096"/>
      <c r="C404" s="518" t="s">
        <v>56</v>
      </c>
      <c r="D404" s="584" t="s">
        <v>429</v>
      </c>
      <c r="E404" s="584" t="s">
        <v>429</v>
      </c>
      <c r="F404" s="584" t="s">
        <v>429</v>
      </c>
      <c r="G404" s="584" t="s">
        <v>429</v>
      </c>
      <c r="H404" s="584" t="s">
        <v>429</v>
      </c>
      <c r="I404" s="584" t="s">
        <v>429</v>
      </c>
      <c r="J404" s="584" t="s">
        <v>429</v>
      </c>
      <c r="K404" s="584" t="s">
        <v>429</v>
      </c>
      <c r="L404" s="584" t="s">
        <v>429</v>
      </c>
      <c r="M404" s="584" t="s">
        <v>429</v>
      </c>
      <c r="N404" s="584">
        <v>1451</v>
      </c>
      <c r="O404" s="584">
        <v>1618</v>
      </c>
      <c r="P404" s="584">
        <v>1618</v>
      </c>
      <c r="Q404" s="584" t="s">
        <v>429</v>
      </c>
      <c r="R404" s="584" t="s">
        <v>429</v>
      </c>
      <c r="S404" s="584" t="s">
        <v>429</v>
      </c>
    </row>
    <row r="405" spans="1:22" s="499" customFormat="1">
      <c r="A405" s="1098"/>
      <c r="B405" s="1096"/>
      <c r="C405" s="518" t="s">
        <v>59</v>
      </c>
      <c r="D405" s="584" t="s">
        <v>429</v>
      </c>
      <c r="E405" s="584" t="s">
        <v>429</v>
      </c>
      <c r="F405" s="584" t="s">
        <v>429</v>
      </c>
      <c r="G405" s="584" t="s">
        <v>429</v>
      </c>
      <c r="H405" s="584" t="s">
        <v>429</v>
      </c>
      <c r="I405" s="584" t="s">
        <v>429</v>
      </c>
      <c r="J405" s="584" t="s">
        <v>429</v>
      </c>
      <c r="K405" s="584" t="s">
        <v>429</v>
      </c>
      <c r="L405" s="584" t="s">
        <v>429</v>
      </c>
      <c r="M405" s="584" t="s">
        <v>429</v>
      </c>
      <c r="N405" s="584">
        <v>2205</v>
      </c>
      <c r="O405" s="584">
        <v>2342</v>
      </c>
      <c r="P405" s="584">
        <v>2342</v>
      </c>
      <c r="Q405" s="584" t="s">
        <v>429</v>
      </c>
      <c r="R405" s="584" t="s">
        <v>429</v>
      </c>
      <c r="S405" s="584" t="s">
        <v>429</v>
      </c>
    </row>
    <row r="406" spans="1:22">
      <c r="A406" s="1098"/>
      <c r="B406" s="1096" t="s">
        <v>65</v>
      </c>
      <c r="C406" s="518" t="s">
        <v>55</v>
      </c>
      <c r="D406" s="584" t="s">
        <v>429</v>
      </c>
      <c r="E406" s="584" t="s">
        <v>429</v>
      </c>
      <c r="F406" s="584" t="s">
        <v>429</v>
      </c>
      <c r="G406" s="584" t="s">
        <v>429</v>
      </c>
      <c r="H406" s="584" t="s">
        <v>429</v>
      </c>
      <c r="I406" s="584" t="s">
        <v>429</v>
      </c>
      <c r="J406" s="584" t="s">
        <v>429</v>
      </c>
      <c r="K406" s="584" t="s">
        <v>429</v>
      </c>
      <c r="L406" s="584" t="s">
        <v>429</v>
      </c>
      <c r="M406" s="584" t="s">
        <v>429</v>
      </c>
      <c r="N406" s="584">
        <v>11348</v>
      </c>
      <c r="O406" s="584">
        <v>11576</v>
      </c>
      <c r="P406" s="584">
        <v>11693</v>
      </c>
      <c r="Q406" s="584" t="s">
        <v>429</v>
      </c>
      <c r="R406" s="584" t="s">
        <v>429</v>
      </c>
      <c r="S406" s="584" t="s">
        <v>429</v>
      </c>
      <c r="V406" s="499"/>
    </row>
    <row r="407" spans="1:22" s="499" customFormat="1">
      <c r="A407" s="1098"/>
      <c r="B407" s="1096"/>
      <c r="C407" s="518" t="s">
        <v>56</v>
      </c>
      <c r="D407" s="584" t="s">
        <v>429</v>
      </c>
      <c r="E407" s="584" t="s">
        <v>429</v>
      </c>
      <c r="F407" s="584" t="s">
        <v>429</v>
      </c>
      <c r="G407" s="584" t="s">
        <v>429</v>
      </c>
      <c r="H407" s="584" t="s">
        <v>429</v>
      </c>
      <c r="I407" s="584" t="s">
        <v>429</v>
      </c>
      <c r="J407" s="584" t="s">
        <v>429</v>
      </c>
      <c r="K407" s="584" t="s">
        <v>429</v>
      </c>
      <c r="L407" s="584" t="s">
        <v>429</v>
      </c>
      <c r="M407" s="584" t="s">
        <v>429</v>
      </c>
      <c r="N407" s="584">
        <v>5850</v>
      </c>
      <c r="O407" s="584">
        <v>5738</v>
      </c>
      <c r="P407" s="584">
        <v>4983</v>
      </c>
      <c r="Q407" s="584" t="s">
        <v>429</v>
      </c>
      <c r="R407" s="584" t="s">
        <v>429</v>
      </c>
      <c r="S407" s="584" t="s">
        <v>429</v>
      </c>
    </row>
    <row r="408" spans="1:22" s="499" customFormat="1">
      <c r="A408" s="1098"/>
      <c r="B408" s="1096"/>
      <c r="C408" s="518" t="s">
        <v>59</v>
      </c>
      <c r="D408" s="584" t="s">
        <v>429</v>
      </c>
      <c r="E408" s="584" t="s">
        <v>429</v>
      </c>
      <c r="F408" s="584" t="s">
        <v>429</v>
      </c>
      <c r="G408" s="584" t="s">
        <v>429</v>
      </c>
      <c r="H408" s="584" t="s">
        <v>429</v>
      </c>
      <c r="I408" s="584" t="s">
        <v>429</v>
      </c>
      <c r="J408" s="584" t="s">
        <v>429</v>
      </c>
      <c r="K408" s="584" t="s">
        <v>429</v>
      </c>
      <c r="L408" s="584" t="s">
        <v>429</v>
      </c>
      <c r="M408" s="584" t="s">
        <v>429</v>
      </c>
      <c r="N408" s="584">
        <v>17198</v>
      </c>
      <c r="O408" s="584">
        <v>17314</v>
      </c>
      <c r="P408" s="584">
        <v>16676</v>
      </c>
      <c r="Q408" s="584" t="s">
        <v>429</v>
      </c>
      <c r="R408" s="584" t="s">
        <v>429</v>
      </c>
      <c r="S408" s="584" t="s">
        <v>429</v>
      </c>
    </row>
    <row r="409" spans="1:22">
      <c r="A409" s="1098"/>
      <c r="B409" s="1096" t="s">
        <v>64</v>
      </c>
      <c r="C409" s="518" t="s">
        <v>55</v>
      </c>
      <c r="D409" s="584" t="s">
        <v>429</v>
      </c>
      <c r="E409" s="584" t="s">
        <v>429</v>
      </c>
      <c r="F409" s="584" t="s">
        <v>429</v>
      </c>
      <c r="G409" s="584" t="s">
        <v>429</v>
      </c>
      <c r="H409" s="584" t="s">
        <v>429</v>
      </c>
      <c r="I409" s="584" t="s">
        <v>429</v>
      </c>
      <c r="J409" s="584" t="s">
        <v>429</v>
      </c>
      <c r="K409" s="584" t="s">
        <v>429</v>
      </c>
      <c r="L409" s="584" t="s">
        <v>429</v>
      </c>
      <c r="M409" s="584" t="s">
        <v>429</v>
      </c>
      <c r="N409" s="584">
        <v>1668</v>
      </c>
      <c r="O409" s="584">
        <v>2454</v>
      </c>
      <c r="P409" s="584">
        <v>2284</v>
      </c>
      <c r="Q409" s="584" t="s">
        <v>429</v>
      </c>
      <c r="R409" s="584" t="s">
        <v>429</v>
      </c>
      <c r="S409" s="584" t="s">
        <v>429</v>
      </c>
      <c r="V409" s="499"/>
    </row>
    <row r="410" spans="1:22" s="499" customFormat="1">
      <c r="A410" s="1098"/>
      <c r="B410" s="1096"/>
      <c r="C410" s="518" t="s">
        <v>56</v>
      </c>
      <c r="D410" s="584" t="s">
        <v>429</v>
      </c>
      <c r="E410" s="584" t="s">
        <v>429</v>
      </c>
      <c r="F410" s="584" t="s">
        <v>429</v>
      </c>
      <c r="G410" s="584" t="s">
        <v>429</v>
      </c>
      <c r="H410" s="584" t="s">
        <v>429</v>
      </c>
      <c r="I410" s="584" t="s">
        <v>429</v>
      </c>
      <c r="J410" s="584" t="s">
        <v>429</v>
      </c>
      <c r="K410" s="584" t="s">
        <v>429</v>
      </c>
      <c r="L410" s="584" t="s">
        <v>429</v>
      </c>
      <c r="M410" s="584" t="s">
        <v>429</v>
      </c>
      <c r="N410" s="584">
        <v>3184</v>
      </c>
      <c r="O410" s="584">
        <v>5759</v>
      </c>
      <c r="P410" s="584">
        <v>5956</v>
      </c>
      <c r="Q410" s="584" t="s">
        <v>429</v>
      </c>
      <c r="R410" s="584" t="s">
        <v>429</v>
      </c>
      <c r="S410" s="584" t="s">
        <v>429</v>
      </c>
    </row>
    <row r="411" spans="1:22" s="499" customFormat="1">
      <c r="A411" s="1098"/>
      <c r="B411" s="1096"/>
      <c r="C411" s="518" t="s">
        <v>59</v>
      </c>
      <c r="D411" s="584" t="s">
        <v>429</v>
      </c>
      <c r="E411" s="584" t="s">
        <v>429</v>
      </c>
      <c r="F411" s="584" t="s">
        <v>429</v>
      </c>
      <c r="G411" s="584" t="s">
        <v>429</v>
      </c>
      <c r="H411" s="584" t="s">
        <v>429</v>
      </c>
      <c r="I411" s="584" t="s">
        <v>429</v>
      </c>
      <c r="J411" s="584" t="s">
        <v>429</v>
      </c>
      <c r="K411" s="584" t="s">
        <v>429</v>
      </c>
      <c r="L411" s="584" t="s">
        <v>429</v>
      </c>
      <c r="M411" s="584" t="s">
        <v>429</v>
      </c>
      <c r="N411" s="584">
        <v>4852</v>
      </c>
      <c r="O411" s="584">
        <v>8213</v>
      </c>
      <c r="P411" s="584">
        <v>8240</v>
      </c>
      <c r="Q411" s="584" t="s">
        <v>429</v>
      </c>
      <c r="R411" s="584" t="s">
        <v>429</v>
      </c>
      <c r="S411" s="584" t="s">
        <v>429</v>
      </c>
    </row>
    <row r="412" spans="1:22">
      <c r="A412" s="1098"/>
      <c r="B412" s="1096" t="s">
        <v>63</v>
      </c>
      <c r="C412" s="518" t="s">
        <v>55</v>
      </c>
      <c r="D412" s="584" t="s">
        <v>429</v>
      </c>
      <c r="E412" s="584" t="s">
        <v>429</v>
      </c>
      <c r="F412" s="584" t="s">
        <v>429</v>
      </c>
      <c r="G412" s="584" t="s">
        <v>429</v>
      </c>
      <c r="H412" s="584" t="s">
        <v>429</v>
      </c>
      <c r="I412" s="584" t="s">
        <v>429</v>
      </c>
      <c r="J412" s="584" t="s">
        <v>429</v>
      </c>
      <c r="K412" s="584" t="s">
        <v>429</v>
      </c>
      <c r="L412" s="584" t="s">
        <v>429</v>
      </c>
      <c r="M412" s="584" t="s">
        <v>429</v>
      </c>
      <c r="N412" s="584">
        <v>2081</v>
      </c>
      <c r="O412" s="584">
        <v>2428</v>
      </c>
      <c r="P412" s="584">
        <v>2436</v>
      </c>
      <c r="Q412" s="584" t="s">
        <v>429</v>
      </c>
      <c r="R412" s="584" t="s">
        <v>429</v>
      </c>
      <c r="S412" s="584" t="s">
        <v>429</v>
      </c>
      <c r="V412" s="499"/>
    </row>
    <row r="413" spans="1:22" s="499" customFormat="1">
      <c r="A413" s="1098"/>
      <c r="B413" s="1096"/>
      <c r="C413" s="518" t="s">
        <v>56</v>
      </c>
      <c r="D413" s="584" t="s">
        <v>429</v>
      </c>
      <c r="E413" s="584" t="s">
        <v>429</v>
      </c>
      <c r="F413" s="584" t="s">
        <v>429</v>
      </c>
      <c r="G413" s="584" t="s">
        <v>429</v>
      </c>
      <c r="H413" s="584" t="s">
        <v>429</v>
      </c>
      <c r="I413" s="584" t="s">
        <v>429</v>
      </c>
      <c r="J413" s="584" t="s">
        <v>429</v>
      </c>
      <c r="K413" s="584" t="s">
        <v>429</v>
      </c>
      <c r="L413" s="584" t="s">
        <v>429</v>
      </c>
      <c r="M413" s="584" t="s">
        <v>429</v>
      </c>
      <c r="N413" s="584">
        <v>9179</v>
      </c>
      <c r="O413" s="584">
        <v>9781</v>
      </c>
      <c r="P413" s="584">
        <v>9696</v>
      </c>
      <c r="Q413" s="584" t="s">
        <v>429</v>
      </c>
      <c r="R413" s="584" t="s">
        <v>429</v>
      </c>
      <c r="S413" s="584" t="s">
        <v>429</v>
      </c>
    </row>
    <row r="414" spans="1:22" s="499" customFormat="1">
      <c r="A414" s="1098"/>
      <c r="B414" s="1096"/>
      <c r="C414" s="518" t="s">
        <v>59</v>
      </c>
      <c r="D414" s="584" t="s">
        <v>429</v>
      </c>
      <c r="E414" s="584" t="s">
        <v>429</v>
      </c>
      <c r="F414" s="584" t="s">
        <v>429</v>
      </c>
      <c r="G414" s="584" t="s">
        <v>429</v>
      </c>
      <c r="H414" s="584" t="s">
        <v>429</v>
      </c>
      <c r="I414" s="584" t="s">
        <v>429</v>
      </c>
      <c r="J414" s="584" t="s">
        <v>429</v>
      </c>
      <c r="K414" s="584" t="s">
        <v>429</v>
      </c>
      <c r="L414" s="584" t="s">
        <v>429</v>
      </c>
      <c r="M414" s="584" t="s">
        <v>429</v>
      </c>
      <c r="N414" s="584">
        <v>11260</v>
      </c>
      <c r="O414" s="584">
        <v>12209</v>
      </c>
      <c r="P414" s="584">
        <v>12132</v>
      </c>
      <c r="Q414" s="584" t="s">
        <v>429</v>
      </c>
      <c r="R414" s="584" t="s">
        <v>429</v>
      </c>
      <c r="S414" s="584" t="s">
        <v>429</v>
      </c>
    </row>
    <row r="415" spans="1:22">
      <c r="A415" s="1098"/>
      <c r="B415" s="1096" t="s">
        <v>255</v>
      </c>
      <c r="C415" s="518" t="s">
        <v>55</v>
      </c>
      <c r="D415" s="584" t="s">
        <v>429</v>
      </c>
      <c r="E415" s="584" t="s">
        <v>429</v>
      </c>
      <c r="F415" s="584" t="s">
        <v>429</v>
      </c>
      <c r="G415" s="584" t="s">
        <v>429</v>
      </c>
      <c r="H415" s="584" t="s">
        <v>429</v>
      </c>
      <c r="I415" s="584" t="s">
        <v>429</v>
      </c>
      <c r="J415" s="584" t="s">
        <v>429</v>
      </c>
      <c r="K415" s="584" t="s">
        <v>429</v>
      </c>
      <c r="L415" s="584" t="s">
        <v>429</v>
      </c>
      <c r="M415" s="584" t="s">
        <v>429</v>
      </c>
      <c r="N415" s="584">
        <v>4473</v>
      </c>
      <c r="O415" s="584">
        <v>4800</v>
      </c>
      <c r="P415" s="584">
        <v>5251</v>
      </c>
      <c r="Q415" s="584" t="s">
        <v>429</v>
      </c>
      <c r="R415" s="584" t="s">
        <v>429</v>
      </c>
      <c r="S415" s="584" t="s">
        <v>429</v>
      </c>
      <c r="V415" s="499"/>
    </row>
    <row r="416" spans="1:22" s="499" customFormat="1">
      <c r="A416" s="1098"/>
      <c r="B416" s="1096"/>
      <c r="C416" s="518" t="s">
        <v>56</v>
      </c>
      <c r="D416" s="584" t="s">
        <v>429</v>
      </c>
      <c r="E416" s="584" t="s">
        <v>429</v>
      </c>
      <c r="F416" s="584" t="s">
        <v>429</v>
      </c>
      <c r="G416" s="584" t="s">
        <v>429</v>
      </c>
      <c r="H416" s="584" t="s">
        <v>429</v>
      </c>
      <c r="I416" s="584" t="s">
        <v>429</v>
      </c>
      <c r="J416" s="584" t="s">
        <v>429</v>
      </c>
      <c r="K416" s="584" t="s">
        <v>429</v>
      </c>
      <c r="L416" s="584" t="s">
        <v>429</v>
      </c>
      <c r="M416" s="584" t="s">
        <v>429</v>
      </c>
      <c r="N416" s="584">
        <v>3534</v>
      </c>
      <c r="O416" s="584">
        <v>6266</v>
      </c>
      <c r="P416" s="584">
        <v>5799</v>
      </c>
      <c r="Q416" s="584" t="s">
        <v>429</v>
      </c>
      <c r="R416" s="584" t="s">
        <v>429</v>
      </c>
      <c r="S416" s="584" t="s">
        <v>429</v>
      </c>
    </row>
    <row r="417" spans="1:24" s="499" customFormat="1">
      <c r="A417" s="1098"/>
      <c r="B417" s="1096"/>
      <c r="C417" s="518" t="s">
        <v>59</v>
      </c>
      <c r="D417" s="584" t="s">
        <v>429</v>
      </c>
      <c r="E417" s="584" t="s">
        <v>429</v>
      </c>
      <c r="F417" s="584" t="s">
        <v>429</v>
      </c>
      <c r="G417" s="584" t="s">
        <v>429</v>
      </c>
      <c r="H417" s="584" t="s">
        <v>429</v>
      </c>
      <c r="I417" s="584" t="s">
        <v>429</v>
      </c>
      <c r="J417" s="584" t="s">
        <v>429</v>
      </c>
      <c r="K417" s="584" t="s">
        <v>429</v>
      </c>
      <c r="L417" s="584" t="s">
        <v>429</v>
      </c>
      <c r="M417" s="584" t="s">
        <v>429</v>
      </c>
      <c r="N417" s="584">
        <v>8007</v>
      </c>
      <c r="O417" s="584">
        <v>11066</v>
      </c>
      <c r="P417" s="584">
        <v>11050</v>
      </c>
      <c r="Q417" s="584" t="s">
        <v>429</v>
      </c>
      <c r="R417" s="584" t="s">
        <v>429</v>
      </c>
      <c r="S417" s="584" t="s">
        <v>429</v>
      </c>
    </row>
    <row r="418" spans="1:24">
      <c r="A418" s="1098"/>
      <c r="B418" s="1096" t="s">
        <v>62</v>
      </c>
      <c r="C418" s="518" t="s">
        <v>55</v>
      </c>
      <c r="D418" s="584" t="s">
        <v>429</v>
      </c>
      <c r="E418" s="584" t="s">
        <v>429</v>
      </c>
      <c r="F418" s="584" t="s">
        <v>429</v>
      </c>
      <c r="G418" s="584" t="s">
        <v>429</v>
      </c>
      <c r="H418" s="584" t="s">
        <v>429</v>
      </c>
      <c r="I418" s="584" t="s">
        <v>429</v>
      </c>
      <c r="J418" s="584" t="s">
        <v>429</v>
      </c>
      <c r="K418" s="584" t="s">
        <v>429</v>
      </c>
      <c r="L418" s="584" t="s">
        <v>429</v>
      </c>
      <c r="M418" s="584" t="s">
        <v>429</v>
      </c>
      <c r="N418" s="584">
        <v>12466</v>
      </c>
      <c r="O418" s="584">
        <v>17932</v>
      </c>
      <c r="P418" s="584">
        <v>18140</v>
      </c>
      <c r="Q418" s="584" t="s">
        <v>429</v>
      </c>
      <c r="R418" s="584" t="s">
        <v>429</v>
      </c>
      <c r="S418" s="584" t="s">
        <v>429</v>
      </c>
      <c r="V418" s="499"/>
      <c r="W418" s="499"/>
      <c r="X418" s="499"/>
    </row>
    <row r="419" spans="1:24" s="499" customFormat="1">
      <c r="A419" s="1098"/>
      <c r="B419" s="1096"/>
      <c r="C419" s="518" t="s">
        <v>56</v>
      </c>
      <c r="D419" s="584" t="s">
        <v>429</v>
      </c>
      <c r="E419" s="584" t="s">
        <v>429</v>
      </c>
      <c r="F419" s="584" t="s">
        <v>429</v>
      </c>
      <c r="G419" s="584" t="s">
        <v>429</v>
      </c>
      <c r="H419" s="584" t="s">
        <v>429</v>
      </c>
      <c r="I419" s="584" t="s">
        <v>429</v>
      </c>
      <c r="J419" s="584" t="s">
        <v>429</v>
      </c>
      <c r="K419" s="584" t="s">
        <v>429</v>
      </c>
      <c r="L419" s="584" t="s">
        <v>429</v>
      </c>
      <c r="M419" s="584" t="s">
        <v>429</v>
      </c>
      <c r="N419" s="584">
        <v>20570</v>
      </c>
      <c r="O419" s="584">
        <v>21568</v>
      </c>
      <c r="P419" s="584">
        <v>22803</v>
      </c>
      <c r="Q419" s="584" t="s">
        <v>429</v>
      </c>
      <c r="R419" s="584" t="s">
        <v>429</v>
      </c>
      <c r="S419" s="584" t="s">
        <v>429</v>
      </c>
    </row>
    <row r="420" spans="1:24" s="499" customFormat="1">
      <c r="A420" s="1098"/>
      <c r="B420" s="1096"/>
      <c r="C420" s="518" t="s">
        <v>59</v>
      </c>
      <c r="D420" s="584" t="s">
        <v>429</v>
      </c>
      <c r="E420" s="584" t="s">
        <v>429</v>
      </c>
      <c r="F420" s="584" t="s">
        <v>429</v>
      </c>
      <c r="G420" s="584" t="s">
        <v>429</v>
      </c>
      <c r="H420" s="584" t="s">
        <v>429</v>
      </c>
      <c r="I420" s="584" t="s">
        <v>429</v>
      </c>
      <c r="J420" s="584" t="s">
        <v>429</v>
      </c>
      <c r="K420" s="584" t="s">
        <v>429</v>
      </c>
      <c r="L420" s="584" t="s">
        <v>429</v>
      </c>
      <c r="M420" s="584" t="s">
        <v>429</v>
      </c>
      <c r="N420" s="584">
        <v>33036</v>
      </c>
      <c r="O420" s="584">
        <v>39500</v>
      </c>
      <c r="P420" s="584">
        <v>40943</v>
      </c>
      <c r="Q420" s="584" t="s">
        <v>429</v>
      </c>
      <c r="R420" s="584" t="s">
        <v>429</v>
      </c>
      <c r="S420" s="584" t="s">
        <v>429</v>
      </c>
    </row>
    <row r="421" spans="1:24">
      <c r="A421" s="1098"/>
      <c r="B421" s="1096" t="s">
        <v>61</v>
      </c>
      <c r="C421" s="518" t="s">
        <v>55</v>
      </c>
      <c r="D421" s="584" t="s">
        <v>429</v>
      </c>
      <c r="E421" s="584" t="s">
        <v>429</v>
      </c>
      <c r="F421" s="584" t="s">
        <v>429</v>
      </c>
      <c r="G421" s="584" t="s">
        <v>429</v>
      </c>
      <c r="H421" s="584" t="s">
        <v>429</v>
      </c>
      <c r="I421" s="584" t="s">
        <v>429</v>
      </c>
      <c r="J421" s="584" t="s">
        <v>429</v>
      </c>
      <c r="K421" s="584" t="s">
        <v>429</v>
      </c>
      <c r="L421" s="584" t="s">
        <v>429</v>
      </c>
      <c r="M421" s="584" t="s">
        <v>429</v>
      </c>
      <c r="N421" s="584" t="s">
        <v>429</v>
      </c>
      <c r="O421" s="584" t="s">
        <v>429</v>
      </c>
      <c r="P421" s="584" t="s">
        <v>429</v>
      </c>
      <c r="Q421" s="584" t="s">
        <v>429</v>
      </c>
      <c r="R421" s="584" t="s">
        <v>429</v>
      </c>
      <c r="S421" s="584" t="s">
        <v>429</v>
      </c>
      <c r="T421" s="299"/>
      <c r="U421" s="299"/>
      <c r="V421" s="299"/>
      <c r="W421" s="299"/>
      <c r="X421" s="299"/>
    </row>
    <row r="422" spans="1:24" s="499" customFormat="1">
      <c r="A422" s="1098"/>
      <c r="B422" s="1096"/>
      <c r="C422" s="518" t="s">
        <v>56</v>
      </c>
      <c r="D422" s="584" t="s">
        <v>429</v>
      </c>
      <c r="E422" s="584" t="s">
        <v>429</v>
      </c>
      <c r="F422" s="584" t="s">
        <v>429</v>
      </c>
      <c r="G422" s="584" t="s">
        <v>429</v>
      </c>
      <c r="H422" s="584" t="s">
        <v>429</v>
      </c>
      <c r="I422" s="584" t="s">
        <v>429</v>
      </c>
      <c r="J422" s="584" t="s">
        <v>429</v>
      </c>
      <c r="K422" s="584" t="s">
        <v>429</v>
      </c>
      <c r="L422" s="584" t="s">
        <v>429</v>
      </c>
      <c r="M422" s="584" t="s">
        <v>429</v>
      </c>
      <c r="N422" s="584" t="s">
        <v>429</v>
      </c>
      <c r="O422" s="584" t="s">
        <v>429</v>
      </c>
      <c r="P422" s="584" t="s">
        <v>429</v>
      </c>
      <c r="Q422" s="584" t="s">
        <v>429</v>
      </c>
      <c r="R422" s="584" t="s">
        <v>429</v>
      </c>
      <c r="S422" s="584" t="s">
        <v>429</v>
      </c>
      <c r="T422" s="299"/>
      <c r="U422" s="299"/>
      <c r="V422" s="299"/>
      <c r="W422" s="299"/>
      <c r="X422" s="299"/>
    </row>
    <row r="423" spans="1:24" s="499" customFormat="1">
      <c r="A423" s="1098"/>
      <c r="B423" s="1096"/>
      <c r="C423" s="518" t="s">
        <v>59</v>
      </c>
      <c r="D423" s="584" t="s">
        <v>429</v>
      </c>
      <c r="E423" s="584" t="s">
        <v>429</v>
      </c>
      <c r="F423" s="584" t="s">
        <v>429</v>
      </c>
      <c r="G423" s="584" t="s">
        <v>429</v>
      </c>
      <c r="H423" s="584" t="s">
        <v>429</v>
      </c>
      <c r="I423" s="584" t="s">
        <v>429</v>
      </c>
      <c r="J423" s="584" t="s">
        <v>429</v>
      </c>
      <c r="K423" s="584" t="s">
        <v>429</v>
      </c>
      <c r="L423" s="584" t="s">
        <v>429</v>
      </c>
      <c r="M423" s="584" t="s">
        <v>429</v>
      </c>
      <c r="N423" s="584" t="s">
        <v>429</v>
      </c>
      <c r="O423" s="584" t="s">
        <v>429</v>
      </c>
      <c r="P423" s="584" t="s">
        <v>429</v>
      </c>
      <c r="Q423" s="584" t="s">
        <v>429</v>
      </c>
      <c r="R423" s="584" t="s">
        <v>429</v>
      </c>
      <c r="S423" s="584" t="s">
        <v>429</v>
      </c>
      <c r="T423" s="299"/>
      <c r="U423" s="299"/>
      <c r="V423" s="299"/>
      <c r="W423" s="299"/>
      <c r="X423" s="299"/>
    </row>
    <row r="424" spans="1:24">
      <c r="A424" s="1098"/>
      <c r="B424" s="1096" t="s">
        <v>60</v>
      </c>
      <c r="C424" s="518" t="s">
        <v>55</v>
      </c>
      <c r="D424" s="584" t="s">
        <v>429</v>
      </c>
      <c r="E424" s="584" t="s">
        <v>429</v>
      </c>
      <c r="F424" s="584" t="s">
        <v>429</v>
      </c>
      <c r="G424" s="584" t="s">
        <v>429</v>
      </c>
      <c r="H424" s="584" t="s">
        <v>429</v>
      </c>
      <c r="I424" s="584" t="s">
        <v>429</v>
      </c>
      <c r="J424" s="584" t="s">
        <v>429</v>
      </c>
      <c r="K424" s="584" t="s">
        <v>429</v>
      </c>
      <c r="L424" s="584" t="s">
        <v>429</v>
      </c>
      <c r="M424" s="584" t="s">
        <v>429</v>
      </c>
      <c r="N424" s="584">
        <v>6841</v>
      </c>
      <c r="O424" s="584">
        <v>890</v>
      </c>
      <c r="P424" s="584">
        <v>878</v>
      </c>
      <c r="Q424" s="584" t="s">
        <v>429</v>
      </c>
      <c r="R424" s="584" t="s">
        <v>429</v>
      </c>
      <c r="S424" s="584" t="s">
        <v>429</v>
      </c>
      <c r="V424" s="499"/>
    </row>
    <row r="425" spans="1:24" s="499" customFormat="1">
      <c r="A425" s="1098"/>
      <c r="B425" s="1096"/>
      <c r="C425" s="518" t="s">
        <v>56</v>
      </c>
      <c r="D425" s="584" t="s">
        <v>429</v>
      </c>
      <c r="E425" s="584" t="s">
        <v>429</v>
      </c>
      <c r="F425" s="584" t="s">
        <v>429</v>
      </c>
      <c r="G425" s="584" t="s">
        <v>429</v>
      </c>
      <c r="H425" s="584" t="s">
        <v>429</v>
      </c>
      <c r="I425" s="584" t="s">
        <v>429</v>
      </c>
      <c r="J425" s="584" t="s">
        <v>429</v>
      </c>
      <c r="K425" s="584" t="s">
        <v>429</v>
      </c>
      <c r="L425" s="584" t="s">
        <v>429</v>
      </c>
      <c r="M425" s="584" t="s">
        <v>429</v>
      </c>
      <c r="N425" s="584">
        <v>5772</v>
      </c>
      <c r="O425" s="584">
        <v>1751</v>
      </c>
      <c r="P425" s="584">
        <v>1751</v>
      </c>
      <c r="Q425" s="584" t="s">
        <v>429</v>
      </c>
      <c r="R425" s="584" t="s">
        <v>429</v>
      </c>
      <c r="S425" s="584" t="s">
        <v>429</v>
      </c>
    </row>
    <row r="426" spans="1:24" s="499" customFormat="1">
      <c r="A426" s="1098"/>
      <c r="B426" s="1096"/>
      <c r="C426" s="518" t="s">
        <v>59</v>
      </c>
      <c r="D426" s="584" t="s">
        <v>429</v>
      </c>
      <c r="E426" s="584" t="s">
        <v>429</v>
      </c>
      <c r="F426" s="584" t="s">
        <v>429</v>
      </c>
      <c r="G426" s="584" t="s">
        <v>429</v>
      </c>
      <c r="H426" s="584" t="s">
        <v>429</v>
      </c>
      <c r="I426" s="584" t="s">
        <v>429</v>
      </c>
      <c r="J426" s="584" t="s">
        <v>429</v>
      </c>
      <c r="K426" s="584" t="s">
        <v>429</v>
      </c>
      <c r="L426" s="584" t="s">
        <v>429</v>
      </c>
      <c r="M426" s="584" t="s">
        <v>429</v>
      </c>
      <c r="N426" s="584">
        <v>12613</v>
      </c>
      <c r="O426" s="584">
        <v>2641</v>
      </c>
      <c r="P426" s="584">
        <v>2629</v>
      </c>
      <c r="Q426" s="584" t="s">
        <v>429</v>
      </c>
      <c r="R426" s="584" t="s">
        <v>429</v>
      </c>
      <c r="S426" s="584" t="s">
        <v>429</v>
      </c>
    </row>
    <row r="427" spans="1:24">
      <c r="A427" s="1098"/>
      <c r="B427" s="1096" t="s">
        <v>861</v>
      </c>
      <c r="C427" s="518" t="s">
        <v>55</v>
      </c>
      <c r="D427" s="584" t="s">
        <v>429</v>
      </c>
      <c r="E427" s="584" t="s">
        <v>429</v>
      </c>
      <c r="F427" s="584" t="s">
        <v>429</v>
      </c>
      <c r="G427" s="584" t="s">
        <v>429</v>
      </c>
      <c r="H427" s="584" t="s">
        <v>429</v>
      </c>
      <c r="I427" s="584" t="s">
        <v>429</v>
      </c>
      <c r="J427" s="584" t="s">
        <v>429</v>
      </c>
      <c r="K427" s="584" t="s">
        <v>429</v>
      </c>
      <c r="L427" s="584" t="s">
        <v>429</v>
      </c>
      <c r="M427" s="584" t="s">
        <v>429</v>
      </c>
      <c r="N427" s="584">
        <v>2932</v>
      </c>
      <c r="O427" s="584" t="s">
        <v>429</v>
      </c>
      <c r="P427" s="584" t="s">
        <v>429</v>
      </c>
      <c r="Q427" s="584" t="s">
        <v>429</v>
      </c>
      <c r="R427" s="584" t="s">
        <v>429</v>
      </c>
      <c r="S427" s="584" t="s">
        <v>429</v>
      </c>
      <c r="V427" s="499"/>
      <c r="W427" s="499"/>
      <c r="X427" s="499"/>
    </row>
    <row r="428" spans="1:24" s="499" customFormat="1">
      <c r="A428" s="1098"/>
      <c r="B428" s="1096"/>
      <c r="C428" s="518" t="s">
        <v>56</v>
      </c>
      <c r="D428" s="584" t="s">
        <v>429</v>
      </c>
      <c r="E428" s="584" t="s">
        <v>429</v>
      </c>
      <c r="F428" s="584" t="s">
        <v>429</v>
      </c>
      <c r="G428" s="584" t="s">
        <v>429</v>
      </c>
      <c r="H428" s="584" t="s">
        <v>429</v>
      </c>
      <c r="I428" s="584" t="s">
        <v>429</v>
      </c>
      <c r="J428" s="584" t="s">
        <v>429</v>
      </c>
      <c r="K428" s="584" t="s">
        <v>429</v>
      </c>
      <c r="L428" s="584" t="s">
        <v>429</v>
      </c>
      <c r="M428" s="584" t="s">
        <v>429</v>
      </c>
      <c r="N428" s="584">
        <f>N429-N427</f>
        <v>2508</v>
      </c>
      <c r="O428" s="584" t="s">
        <v>429</v>
      </c>
      <c r="P428" s="584" t="s">
        <v>429</v>
      </c>
      <c r="Q428" s="584" t="s">
        <v>429</v>
      </c>
      <c r="R428" s="584" t="s">
        <v>429</v>
      </c>
      <c r="S428" s="584" t="s">
        <v>429</v>
      </c>
    </row>
    <row r="429" spans="1:24" s="499" customFormat="1">
      <c r="A429" s="1098"/>
      <c r="B429" s="1096"/>
      <c r="C429" s="518" t="s">
        <v>59</v>
      </c>
      <c r="D429" s="584" t="s">
        <v>429</v>
      </c>
      <c r="E429" s="584" t="s">
        <v>429</v>
      </c>
      <c r="F429" s="584" t="s">
        <v>429</v>
      </c>
      <c r="G429" s="584" t="s">
        <v>429</v>
      </c>
      <c r="H429" s="584" t="s">
        <v>429</v>
      </c>
      <c r="I429" s="584" t="s">
        <v>429</v>
      </c>
      <c r="J429" s="584" t="s">
        <v>429</v>
      </c>
      <c r="K429" s="584" t="s">
        <v>429</v>
      </c>
      <c r="L429" s="584" t="s">
        <v>429</v>
      </c>
      <c r="M429" s="584" t="s">
        <v>429</v>
      </c>
      <c r="N429" s="584">
        <v>5440</v>
      </c>
      <c r="O429" s="584" t="s">
        <v>429</v>
      </c>
      <c r="P429" s="584" t="s">
        <v>429</v>
      </c>
      <c r="Q429" s="584" t="s">
        <v>429</v>
      </c>
      <c r="R429" s="584" t="s">
        <v>429</v>
      </c>
      <c r="S429" s="584" t="s">
        <v>429</v>
      </c>
    </row>
    <row r="430" spans="1:24" s="292" customFormat="1">
      <c r="A430" s="1098"/>
      <c r="B430" s="1096" t="s">
        <v>59</v>
      </c>
      <c r="C430" s="518" t="s">
        <v>55</v>
      </c>
      <c r="D430" s="605" t="s">
        <v>429</v>
      </c>
      <c r="E430" s="605" t="s">
        <v>429</v>
      </c>
      <c r="F430" s="605" t="s">
        <v>429</v>
      </c>
      <c r="G430" s="605" t="s">
        <v>429</v>
      </c>
      <c r="H430" s="605" t="s">
        <v>429</v>
      </c>
      <c r="I430" s="605" t="s">
        <v>429</v>
      </c>
      <c r="J430" s="605" t="s">
        <v>429</v>
      </c>
      <c r="K430" s="605" t="s">
        <v>429</v>
      </c>
      <c r="L430" s="605" t="s">
        <v>429</v>
      </c>
      <c r="M430" s="605" t="s">
        <v>429</v>
      </c>
      <c r="N430" s="605">
        <f>N403+N406+N409+N412+N415+N418+N424+N427</f>
        <v>42563</v>
      </c>
      <c r="O430" s="605">
        <f>O403+O406+O409+O412+O415+O418+O424</f>
        <v>40804</v>
      </c>
      <c r="P430" s="605">
        <f>P403+P406+P409+P412+P415+P418+P424</f>
        <v>41406</v>
      </c>
      <c r="Q430" s="605" t="s">
        <v>429</v>
      </c>
      <c r="R430" s="605" t="s">
        <v>429</v>
      </c>
      <c r="S430" s="605" t="s">
        <v>429</v>
      </c>
    </row>
    <row r="431" spans="1:24" s="292" customFormat="1">
      <c r="A431" s="1098"/>
      <c r="B431" s="1096"/>
      <c r="C431" s="518" t="s">
        <v>56</v>
      </c>
      <c r="D431" s="605" t="s">
        <v>429</v>
      </c>
      <c r="E431" s="605" t="s">
        <v>429</v>
      </c>
      <c r="F431" s="605" t="s">
        <v>429</v>
      </c>
      <c r="G431" s="605" t="s">
        <v>429</v>
      </c>
      <c r="H431" s="605" t="s">
        <v>429</v>
      </c>
      <c r="I431" s="605" t="s">
        <v>429</v>
      </c>
      <c r="J431" s="605" t="s">
        <v>429</v>
      </c>
      <c r="K431" s="605" t="s">
        <v>429</v>
      </c>
      <c r="L431" s="605" t="s">
        <v>429</v>
      </c>
      <c r="M431" s="605" t="s">
        <v>429</v>
      </c>
      <c r="N431" s="605">
        <f>N404+N407+N410+N413+N416+N419+N425+N428</f>
        <v>52048</v>
      </c>
      <c r="O431" s="605">
        <f>O404+O407+O410+O413+O416+O419+O425</f>
        <v>52481</v>
      </c>
      <c r="P431" s="605">
        <f>P404+P407+P410+P413+P416+P419+P425</f>
        <v>52606</v>
      </c>
      <c r="Q431" s="605" t="s">
        <v>429</v>
      </c>
      <c r="R431" s="605" t="s">
        <v>429</v>
      </c>
      <c r="S431" s="605" t="s">
        <v>429</v>
      </c>
    </row>
    <row r="432" spans="1:24" s="292" customFormat="1">
      <c r="A432" s="1098"/>
      <c r="B432" s="1096"/>
      <c r="C432" s="518" t="s">
        <v>59</v>
      </c>
      <c r="D432" s="605" t="s">
        <v>429</v>
      </c>
      <c r="E432" s="605" t="s">
        <v>429</v>
      </c>
      <c r="F432" s="605" t="s">
        <v>429</v>
      </c>
      <c r="G432" s="605" t="s">
        <v>429</v>
      </c>
      <c r="H432" s="605" t="s">
        <v>429</v>
      </c>
      <c r="I432" s="605" t="s">
        <v>429</v>
      </c>
      <c r="J432" s="605" t="s">
        <v>429</v>
      </c>
      <c r="K432" s="605" t="s">
        <v>429</v>
      </c>
      <c r="L432" s="605" t="s">
        <v>429</v>
      </c>
      <c r="M432" s="605" t="s">
        <v>429</v>
      </c>
      <c r="N432" s="605">
        <f>N431+N430</f>
        <v>94611</v>
      </c>
      <c r="O432" s="605">
        <f>O431+O430</f>
        <v>93285</v>
      </c>
      <c r="P432" s="605">
        <f>P431+P430</f>
        <v>94012</v>
      </c>
      <c r="Q432" s="605" t="s">
        <v>429</v>
      </c>
      <c r="R432" s="605" t="s">
        <v>429</v>
      </c>
      <c r="S432" s="605" t="s">
        <v>429</v>
      </c>
    </row>
    <row r="433" spans="1:27">
      <c r="A433" s="57"/>
      <c r="B433" s="57"/>
      <c r="C433" s="289"/>
      <c r="D433" s="289"/>
      <c r="E433" s="289"/>
      <c r="F433" s="289"/>
      <c r="G433" s="289"/>
      <c r="H433" s="289"/>
      <c r="I433" s="289"/>
      <c r="J433" s="57"/>
      <c r="K433" s="57"/>
      <c r="L433" s="57"/>
      <c r="M433" s="57"/>
      <c r="N433" s="57"/>
      <c r="O433" s="57"/>
      <c r="P433" s="57"/>
      <c r="Q433" s="289"/>
      <c r="R433" s="57"/>
      <c r="S433" s="57"/>
    </row>
    <row r="434" spans="1:27" ht="14.65" customHeight="1">
      <c r="A434" s="136" t="s">
        <v>33</v>
      </c>
      <c r="C434" s="96"/>
      <c r="D434" s="96"/>
      <c r="E434" s="96"/>
      <c r="F434" s="96"/>
      <c r="G434" s="96"/>
      <c r="H434" s="96"/>
      <c r="I434" s="96"/>
      <c r="J434" s="96"/>
      <c r="K434" s="96"/>
      <c r="L434" s="96"/>
      <c r="M434" s="96"/>
      <c r="N434" s="96"/>
      <c r="O434" s="96"/>
      <c r="P434" s="57"/>
      <c r="Q434" s="289"/>
      <c r="R434" s="57"/>
      <c r="S434" s="57"/>
    </row>
    <row r="435" spans="1:27">
      <c r="A435" s="134"/>
      <c r="C435" s="289"/>
      <c r="D435" s="289"/>
      <c r="E435" s="289"/>
      <c r="F435" s="289"/>
      <c r="G435" s="289"/>
      <c r="H435" s="289"/>
      <c r="I435" s="289"/>
      <c r="J435" s="57"/>
      <c r="K435" s="57"/>
      <c r="L435" s="57"/>
      <c r="M435" s="57"/>
      <c r="N435" s="57"/>
      <c r="O435" s="57"/>
      <c r="P435" s="57"/>
      <c r="Q435" s="289"/>
      <c r="R435" s="57"/>
      <c r="S435" s="57"/>
    </row>
    <row r="436" spans="1:27" s="499" customFormat="1" ht="15" customHeight="1">
      <c r="A436" s="96" t="s">
        <v>674</v>
      </c>
      <c r="C436" s="96"/>
      <c r="D436" s="96"/>
      <c r="E436" s="96"/>
      <c r="F436" s="96"/>
      <c r="G436" s="96"/>
      <c r="H436" s="96"/>
      <c r="I436" s="96"/>
      <c r="J436" s="96"/>
      <c r="K436" s="96"/>
      <c r="L436" s="96"/>
      <c r="M436" s="96"/>
      <c r="N436" s="96"/>
      <c r="O436" s="96"/>
      <c r="P436" s="96"/>
      <c r="Q436" s="96"/>
      <c r="R436" s="96"/>
      <c r="S436" s="96"/>
      <c r="T436" s="96"/>
      <c r="U436" s="96"/>
      <c r="V436" s="96"/>
      <c r="W436" s="96"/>
      <c r="X436" s="96"/>
      <c r="Y436" s="289"/>
      <c r="Z436" s="289"/>
      <c r="AA436" s="289"/>
    </row>
    <row r="437" spans="1:27" s="499" customFormat="1" ht="15" customHeight="1">
      <c r="A437" s="57"/>
      <c r="C437" s="96"/>
      <c r="D437" s="96"/>
      <c r="E437" s="96"/>
      <c r="F437" s="96"/>
      <c r="G437" s="96"/>
      <c r="H437" s="96"/>
      <c r="I437" s="96"/>
      <c r="J437" s="96"/>
      <c r="K437" s="96"/>
      <c r="L437" s="96"/>
      <c r="M437" s="96"/>
      <c r="N437" s="96"/>
      <c r="O437" s="96"/>
      <c r="P437" s="96"/>
      <c r="Q437" s="96"/>
      <c r="R437" s="96"/>
      <c r="S437" s="96"/>
      <c r="T437" s="96"/>
      <c r="U437" s="96"/>
      <c r="V437" s="96"/>
      <c r="W437" s="96"/>
      <c r="X437" s="96"/>
      <c r="Y437" s="289"/>
      <c r="Z437" s="289"/>
      <c r="AA437" s="289"/>
    </row>
    <row r="438" spans="1:27" ht="14.65" customHeight="1">
      <c r="A438" s="96" t="s">
        <v>925</v>
      </c>
      <c r="C438" s="131"/>
      <c r="D438" s="131"/>
      <c r="E438" s="131"/>
      <c r="F438" s="131"/>
      <c r="G438" s="131"/>
      <c r="H438" s="131"/>
      <c r="I438" s="131"/>
      <c r="J438" s="131"/>
      <c r="K438" s="131"/>
      <c r="L438" s="131"/>
      <c r="M438" s="131"/>
      <c r="N438" s="131"/>
      <c r="O438" s="131"/>
      <c r="P438" s="57"/>
      <c r="Q438" s="289"/>
      <c r="R438" s="57"/>
      <c r="S438" s="57"/>
    </row>
    <row r="439" spans="1:27">
      <c r="A439" s="298"/>
      <c r="B439" s="131"/>
      <c r="C439" s="131"/>
      <c r="D439" s="131"/>
      <c r="E439" s="131"/>
      <c r="F439" s="131"/>
      <c r="G439" s="131"/>
      <c r="H439" s="131"/>
      <c r="I439" s="131"/>
      <c r="J439" s="131"/>
      <c r="K439" s="131"/>
      <c r="L439" s="131"/>
      <c r="M439" s="131"/>
      <c r="N439" s="131"/>
      <c r="O439" s="131"/>
      <c r="P439" s="57"/>
      <c r="Q439" s="289"/>
      <c r="R439" s="57"/>
      <c r="S439" s="57"/>
    </row>
    <row r="440" spans="1:27">
      <c r="A440" s="167" t="s">
        <v>431</v>
      </c>
      <c r="J440" s="57"/>
      <c r="K440" s="57"/>
      <c r="L440" s="57"/>
      <c r="M440" s="57"/>
      <c r="N440" s="57"/>
      <c r="O440" s="57"/>
      <c r="P440" s="57"/>
      <c r="Q440" s="289"/>
      <c r="R440" s="57"/>
      <c r="S440" s="57"/>
    </row>
    <row r="441" spans="1:27">
      <c r="A441" s="57"/>
      <c r="B441" s="57"/>
      <c r="C441" s="289"/>
      <c r="D441" s="289"/>
      <c r="E441" s="289"/>
      <c r="F441" s="289"/>
      <c r="G441" s="289"/>
      <c r="H441" s="289"/>
      <c r="I441" s="289"/>
      <c r="J441" s="57"/>
      <c r="K441" s="57"/>
      <c r="L441" s="57"/>
      <c r="M441" s="57"/>
      <c r="N441" s="57"/>
      <c r="O441" s="57"/>
      <c r="P441" s="57"/>
      <c r="Q441" s="289"/>
      <c r="R441" s="57"/>
      <c r="S441" s="57"/>
    </row>
    <row r="442" spans="1:27">
      <c r="A442" s="57"/>
      <c r="B442" s="57"/>
      <c r="C442" s="289"/>
      <c r="D442" s="289"/>
      <c r="E442" s="289"/>
      <c r="F442" s="289"/>
      <c r="G442" s="289"/>
      <c r="H442" s="289"/>
      <c r="I442" s="289"/>
      <c r="J442" s="57"/>
      <c r="K442" s="57"/>
      <c r="L442" s="57"/>
      <c r="M442" s="57"/>
      <c r="N442" s="57"/>
      <c r="O442" s="57"/>
      <c r="P442" s="57"/>
      <c r="Q442" s="289"/>
      <c r="R442" s="57"/>
      <c r="S442" s="57"/>
    </row>
    <row r="443" spans="1:27">
      <c r="A443" s="57"/>
      <c r="B443" s="57"/>
      <c r="C443" s="289"/>
      <c r="D443" s="289"/>
      <c r="E443" s="289"/>
      <c r="F443" s="289"/>
      <c r="G443" s="289"/>
      <c r="H443" s="289"/>
      <c r="I443" s="289"/>
      <c r="J443" s="57"/>
      <c r="K443" s="57"/>
      <c r="L443" s="57"/>
      <c r="M443" s="57"/>
      <c r="N443" s="57"/>
      <c r="O443" s="57"/>
      <c r="P443" s="57"/>
      <c r="Q443" s="289"/>
      <c r="R443" s="57"/>
      <c r="S443" s="57"/>
    </row>
    <row r="444" spans="1:27">
      <c r="A444" s="57"/>
      <c r="B444" s="57"/>
      <c r="C444" s="289"/>
      <c r="D444" s="289"/>
      <c r="E444" s="289"/>
      <c r="F444" s="289"/>
      <c r="G444" s="289"/>
      <c r="H444" s="289"/>
      <c r="I444" s="289"/>
      <c r="J444" s="57"/>
      <c r="K444" s="57"/>
      <c r="L444" s="57"/>
      <c r="M444" s="57"/>
      <c r="N444" s="57"/>
      <c r="O444" s="57"/>
      <c r="P444" s="57"/>
      <c r="Q444" s="289"/>
      <c r="R444" s="57"/>
      <c r="S444" s="57"/>
    </row>
    <row r="445" spans="1:27">
      <c r="A445" s="57"/>
      <c r="B445" s="57"/>
      <c r="C445" s="289"/>
      <c r="D445" s="289"/>
      <c r="E445" s="289"/>
      <c r="F445" s="289"/>
      <c r="G445" s="289"/>
      <c r="H445" s="289"/>
      <c r="I445" s="289"/>
      <c r="J445" s="57"/>
      <c r="K445" s="57"/>
      <c r="L445" s="57"/>
      <c r="M445" s="57"/>
      <c r="N445" s="57"/>
      <c r="O445" s="57"/>
      <c r="P445" s="57"/>
      <c r="Q445" s="289"/>
      <c r="R445" s="57"/>
      <c r="S445" s="57"/>
    </row>
    <row r="446" spans="1:27">
      <c r="A446" s="57"/>
      <c r="B446" s="57"/>
      <c r="C446" s="289"/>
      <c r="D446" s="289"/>
      <c r="E446" s="289"/>
      <c r="F446" s="289"/>
      <c r="G446" s="289"/>
      <c r="H446" s="289"/>
      <c r="I446" s="289"/>
      <c r="J446" s="57"/>
      <c r="K446" s="57"/>
      <c r="L446" s="57"/>
      <c r="M446" s="57"/>
      <c r="N446" s="57"/>
      <c r="O446" s="57"/>
      <c r="P446" s="57"/>
      <c r="Q446" s="289"/>
      <c r="R446" s="57"/>
      <c r="S446" s="57"/>
    </row>
    <row r="447" spans="1:27">
      <c r="A447" s="57"/>
      <c r="B447" s="57"/>
      <c r="C447" s="289"/>
      <c r="D447" s="289"/>
      <c r="E447" s="289"/>
      <c r="F447" s="289"/>
      <c r="G447" s="289"/>
      <c r="H447" s="289"/>
      <c r="I447" s="289"/>
      <c r="J447" s="57"/>
      <c r="K447" s="57"/>
      <c r="L447" s="57"/>
      <c r="M447" s="57"/>
      <c r="N447" s="57"/>
      <c r="O447" s="57"/>
      <c r="P447" s="57"/>
      <c r="Q447" s="289"/>
      <c r="R447" s="57"/>
      <c r="S447" s="57"/>
    </row>
    <row r="448" spans="1:27">
      <c r="A448" s="57"/>
      <c r="B448" s="57"/>
      <c r="C448" s="289"/>
      <c r="D448" s="289"/>
      <c r="E448" s="289"/>
      <c r="F448" s="289"/>
      <c r="G448" s="289"/>
      <c r="H448" s="289"/>
      <c r="I448" s="289"/>
      <c r="J448" s="57"/>
      <c r="K448" s="57"/>
      <c r="L448" s="57"/>
      <c r="M448" s="57"/>
      <c r="N448" s="57"/>
      <c r="O448" s="57"/>
      <c r="P448" s="57"/>
      <c r="Q448" s="289"/>
      <c r="R448" s="57"/>
      <c r="S448" s="57"/>
    </row>
    <row r="449" spans="1:19">
      <c r="A449" s="57"/>
      <c r="B449" s="57"/>
      <c r="C449" s="289"/>
      <c r="D449" s="289"/>
      <c r="E449" s="289"/>
      <c r="F449" s="289"/>
      <c r="G449" s="289"/>
      <c r="H449" s="289"/>
      <c r="I449" s="289"/>
      <c r="J449" s="57"/>
      <c r="K449" s="57"/>
      <c r="L449" s="57"/>
      <c r="M449" s="57"/>
      <c r="N449" s="57"/>
      <c r="O449" s="57"/>
      <c r="P449" s="57"/>
      <c r="Q449" s="289"/>
      <c r="R449" s="57"/>
      <c r="S449" s="57"/>
    </row>
    <row r="450" spans="1:19">
      <c r="A450" s="57"/>
      <c r="B450" s="57"/>
      <c r="C450" s="289"/>
      <c r="D450" s="289"/>
      <c r="E450" s="289"/>
      <c r="F450" s="289"/>
      <c r="G450" s="289"/>
      <c r="H450" s="289"/>
      <c r="I450" s="289"/>
      <c r="J450" s="57"/>
      <c r="K450" s="57"/>
      <c r="L450" s="57"/>
      <c r="M450" s="57"/>
      <c r="N450" s="57"/>
      <c r="O450" s="57"/>
      <c r="P450" s="57"/>
      <c r="Q450" s="289"/>
      <c r="R450" s="57"/>
      <c r="S450" s="57"/>
    </row>
    <row r="451" spans="1:19">
      <c r="A451" s="57"/>
      <c r="B451" s="57"/>
      <c r="C451" s="289"/>
      <c r="D451" s="289"/>
      <c r="E451" s="289"/>
      <c r="F451" s="289"/>
      <c r="G451" s="289"/>
      <c r="H451" s="289"/>
      <c r="I451" s="289"/>
      <c r="J451" s="57"/>
      <c r="K451" s="57"/>
      <c r="L451" s="57"/>
      <c r="M451" s="57"/>
      <c r="N451" s="57"/>
      <c r="O451" s="57"/>
      <c r="P451" s="57"/>
      <c r="Q451" s="289"/>
      <c r="R451" s="57"/>
      <c r="S451" s="57"/>
    </row>
    <row r="452" spans="1:19">
      <c r="A452" s="57"/>
      <c r="B452" s="57"/>
      <c r="C452" s="289"/>
      <c r="D452" s="289"/>
      <c r="E452" s="289"/>
      <c r="F452" s="289"/>
      <c r="G452" s="289"/>
      <c r="H452" s="289"/>
      <c r="I452" s="289"/>
      <c r="J452" s="57"/>
      <c r="K452" s="57"/>
      <c r="L452" s="57"/>
      <c r="M452" s="57"/>
      <c r="N452" s="57"/>
      <c r="O452" s="57"/>
      <c r="P452" s="57"/>
      <c r="Q452" s="289"/>
      <c r="R452" s="57"/>
      <c r="S452" s="57"/>
    </row>
    <row r="453" spans="1:19">
      <c r="A453" s="57"/>
      <c r="B453" s="57"/>
      <c r="C453" s="289"/>
      <c r="D453" s="289"/>
      <c r="E453" s="289"/>
      <c r="F453" s="289"/>
      <c r="G453" s="289"/>
      <c r="H453" s="289"/>
      <c r="I453" s="289"/>
      <c r="J453" s="57"/>
      <c r="K453" s="57"/>
      <c r="L453" s="57"/>
      <c r="M453" s="57"/>
      <c r="N453" s="57"/>
      <c r="O453" s="57"/>
      <c r="P453" s="57"/>
      <c r="Q453" s="289"/>
      <c r="R453" s="57"/>
      <c r="S453" s="57"/>
    </row>
    <row r="454" spans="1:19">
      <c r="A454" s="57"/>
      <c r="B454" s="57"/>
      <c r="C454" s="289"/>
      <c r="D454" s="289"/>
      <c r="E454" s="289"/>
      <c r="F454" s="289"/>
      <c r="G454" s="289"/>
      <c r="H454" s="289"/>
      <c r="I454" s="289"/>
      <c r="J454" s="57"/>
      <c r="K454" s="57"/>
      <c r="L454" s="57"/>
      <c r="M454" s="57"/>
      <c r="N454" s="57"/>
      <c r="O454" s="57"/>
      <c r="P454" s="57"/>
      <c r="Q454" s="289"/>
      <c r="R454" s="57"/>
      <c r="S454" s="57"/>
    </row>
    <row r="455" spans="1:19">
      <c r="A455" s="57"/>
      <c r="B455" s="57"/>
      <c r="C455" s="289"/>
      <c r="D455" s="289"/>
      <c r="E455" s="289"/>
      <c r="F455" s="289"/>
      <c r="G455" s="289"/>
      <c r="H455" s="289"/>
      <c r="I455" s="289"/>
      <c r="J455" s="57"/>
      <c r="K455" s="57"/>
      <c r="L455" s="57"/>
      <c r="M455" s="57"/>
      <c r="N455" s="57"/>
      <c r="O455" s="57"/>
      <c r="P455" s="57"/>
      <c r="Q455" s="289"/>
      <c r="R455" s="57"/>
      <c r="S455" s="57"/>
    </row>
    <row r="456" spans="1:19">
      <c r="A456" s="57"/>
      <c r="B456" s="57"/>
      <c r="C456" s="289"/>
      <c r="D456" s="289"/>
      <c r="E456" s="289"/>
      <c r="F456" s="289"/>
      <c r="G456" s="289"/>
      <c r="H456" s="289"/>
      <c r="I456" s="289"/>
      <c r="J456" s="57"/>
      <c r="K456" s="57"/>
      <c r="L456" s="57"/>
      <c r="M456" s="57"/>
      <c r="N456" s="57"/>
      <c r="O456" s="57"/>
      <c r="P456" s="57"/>
      <c r="Q456" s="289"/>
      <c r="R456" s="57"/>
      <c r="S456" s="57"/>
    </row>
    <row r="457" spans="1:19">
      <c r="A457" s="57"/>
      <c r="B457" s="57"/>
      <c r="C457" s="289"/>
      <c r="D457" s="289"/>
      <c r="E457" s="289"/>
      <c r="F457" s="289"/>
      <c r="G457" s="289"/>
      <c r="H457" s="289"/>
      <c r="I457" s="289"/>
      <c r="J457" s="57"/>
      <c r="K457" s="57"/>
      <c r="L457" s="57"/>
      <c r="M457" s="57"/>
      <c r="N457" s="57"/>
      <c r="O457" s="57"/>
      <c r="P457" s="57"/>
      <c r="Q457" s="289"/>
      <c r="R457" s="57"/>
      <c r="S457" s="57"/>
    </row>
    <row r="458" spans="1:19">
      <c r="A458" s="57"/>
      <c r="B458" s="57"/>
      <c r="C458" s="289"/>
      <c r="D458" s="289"/>
      <c r="E458" s="289"/>
      <c r="F458" s="289"/>
      <c r="G458" s="289"/>
      <c r="H458" s="289"/>
      <c r="I458" s="289"/>
      <c r="J458" s="57"/>
      <c r="K458" s="57"/>
      <c r="L458" s="57"/>
      <c r="M458" s="57"/>
      <c r="N458" s="57"/>
      <c r="O458" s="57"/>
      <c r="P458" s="57"/>
      <c r="Q458" s="289"/>
      <c r="R458" s="57"/>
      <c r="S458" s="57"/>
    </row>
    <row r="459" spans="1:19">
      <c r="A459" s="57"/>
      <c r="B459" s="57"/>
      <c r="C459" s="289"/>
      <c r="D459" s="289"/>
      <c r="E459" s="289"/>
      <c r="F459" s="289"/>
      <c r="G459" s="289"/>
      <c r="H459" s="289"/>
      <c r="I459" s="289"/>
      <c r="J459" s="57"/>
      <c r="K459" s="57"/>
      <c r="L459" s="57"/>
      <c r="M459" s="57"/>
      <c r="N459" s="57"/>
      <c r="O459" s="57"/>
      <c r="P459" s="57"/>
      <c r="Q459" s="289"/>
      <c r="R459" s="57"/>
      <c r="S459" s="57"/>
    </row>
    <row r="460" spans="1:19">
      <c r="A460" s="57"/>
      <c r="B460" s="57"/>
      <c r="C460" s="289"/>
      <c r="D460" s="289"/>
      <c r="E460" s="289"/>
      <c r="F460" s="289"/>
      <c r="G460" s="289"/>
      <c r="H460" s="289"/>
      <c r="I460" s="289"/>
      <c r="J460" s="57"/>
      <c r="K460" s="57"/>
      <c r="L460" s="57"/>
      <c r="M460" s="57"/>
      <c r="N460" s="57"/>
      <c r="O460" s="57"/>
      <c r="P460" s="57"/>
      <c r="Q460" s="289"/>
      <c r="R460" s="57"/>
      <c r="S460" s="57"/>
    </row>
    <row r="461" spans="1:19">
      <c r="A461" s="57"/>
      <c r="B461" s="57"/>
      <c r="C461" s="289"/>
      <c r="D461" s="289"/>
      <c r="E461" s="289"/>
      <c r="F461" s="289"/>
      <c r="G461" s="289"/>
      <c r="H461" s="289"/>
      <c r="I461" s="289"/>
      <c r="J461" s="57"/>
      <c r="K461" s="57"/>
      <c r="L461" s="57"/>
      <c r="M461" s="57"/>
      <c r="N461" s="57"/>
      <c r="O461" s="57"/>
      <c r="P461" s="57"/>
      <c r="Q461" s="289"/>
      <c r="R461" s="57"/>
      <c r="S461" s="57"/>
    </row>
    <row r="462" spans="1:19">
      <c r="A462" s="57"/>
      <c r="B462" s="57"/>
      <c r="C462" s="289"/>
      <c r="D462" s="289"/>
      <c r="E462" s="289"/>
      <c r="F462" s="289"/>
      <c r="G462" s="289"/>
      <c r="H462" s="289"/>
      <c r="I462" s="289"/>
      <c r="J462" s="57"/>
      <c r="K462" s="57"/>
      <c r="L462" s="57"/>
      <c r="M462" s="57"/>
      <c r="N462" s="57"/>
      <c r="O462" s="57"/>
      <c r="P462" s="57"/>
      <c r="Q462" s="289"/>
      <c r="R462" s="57"/>
      <c r="S462" s="57"/>
    </row>
    <row r="463" spans="1:19">
      <c r="A463" s="57"/>
      <c r="B463" s="57"/>
      <c r="C463" s="289"/>
      <c r="D463" s="289"/>
      <c r="E463" s="289"/>
      <c r="F463" s="289"/>
      <c r="G463" s="289"/>
      <c r="H463" s="289"/>
      <c r="I463" s="289"/>
      <c r="J463" s="57"/>
      <c r="K463" s="57"/>
      <c r="L463" s="57"/>
      <c r="M463" s="57"/>
      <c r="N463" s="57"/>
      <c r="O463" s="57"/>
      <c r="P463" s="57"/>
      <c r="Q463" s="289"/>
      <c r="R463" s="57"/>
      <c r="S463" s="57"/>
    </row>
    <row r="464" spans="1:19">
      <c r="A464" s="57"/>
      <c r="B464" s="57"/>
      <c r="C464" s="289"/>
      <c r="D464" s="289"/>
      <c r="E464" s="289"/>
      <c r="F464" s="289"/>
      <c r="G464" s="289"/>
      <c r="H464" s="289"/>
      <c r="I464" s="289"/>
      <c r="J464" s="57"/>
      <c r="K464" s="57"/>
      <c r="L464" s="57"/>
      <c r="M464" s="57"/>
      <c r="N464" s="57"/>
      <c r="O464" s="57"/>
      <c r="P464" s="57"/>
      <c r="Q464" s="289"/>
      <c r="R464" s="57"/>
      <c r="S464" s="57"/>
    </row>
    <row r="465" spans="1:19">
      <c r="A465" s="57"/>
      <c r="B465" s="57"/>
      <c r="C465" s="289"/>
      <c r="D465" s="289"/>
      <c r="E465" s="289"/>
      <c r="F465" s="289"/>
      <c r="G465" s="289"/>
      <c r="H465" s="289"/>
      <c r="I465" s="289"/>
      <c r="J465" s="57"/>
      <c r="K465" s="57"/>
      <c r="L465" s="57"/>
      <c r="M465" s="57"/>
      <c r="N465" s="57"/>
      <c r="O465" s="57"/>
      <c r="P465" s="57"/>
      <c r="Q465" s="289"/>
      <c r="R465" s="57"/>
      <c r="S465" s="57"/>
    </row>
    <row r="466" spans="1:19">
      <c r="A466" s="57"/>
      <c r="B466" s="57"/>
      <c r="C466" s="289"/>
      <c r="D466" s="289"/>
      <c r="E466" s="289"/>
      <c r="F466" s="289"/>
      <c r="G466" s="289"/>
      <c r="H466" s="289"/>
      <c r="I466" s="289"/>
      <c r="J466" s="57"/>
      <c r="K466" s="57"/>
      <c r="L466" s="57"/>
      <c r="M466" s="57"/>
      <c r="N466" s="57"/>
      <c r="O466" s="57"/>
      <c r="P466" s="57"/>
      <c r="Q466" s="289"/>
      <c r="R466" s="57"/>
      <c r="S466" s="57"/>
    </row>
    <row r="467" spans="1:19">
      <c r="A467" s="57"/>
      <c r="B467" s="57"/>
      <c r="C467" s="289"/>
      <c r="D467" s="289"/>
      <c r="E467" s="289"/>
      <c r="F467" s="289"/>
      <c r="G467" s="289"/>
      <c r="H467" s="289"/>
      <c r="I467" s="289"/>
      <c r="J467" s="57"/>
      <c r="K467" s="57"/>
      <c r="L467" s="57"/>
      <c r="M467" s="57"/>
      <c r="N467" s="57"/>
      <c r="O467" s="57"/>
      <c r="P467" s="57"/>
      <c r="Q467" s="289"/>
      <c r="R467" s="57"/>
      <c r="S467" s="57"/>
    </row>
    <row r="468" spans="1:19">
      <c r="A468" s="57"/>
      <c r="B468" s="57"/>
      <c r="C468" s="289"/>
      <c r="D468" s="289"/>
      <c r="E468" s="289"/>
      <c r="F468" s="289"/>
      <c r="G468" s="289"/>
      <c r="H468" s="289"/>
      <c r="I468" s="289"/>
      <c r="J468" s="57"/>
      <c r="K468" s="57"/>
      <c r="L468" s="57"/>
      <c r="M468" s="57"/>
      <c r="N468" s="57"/>
      <c r="O468" s="57"/>
      <c r="P468" s="57"/>
      <c r="Q468" s="289"/>
      <c r="R468" s="57"/>
      <c r="S468" s="57"/>
    </row>
    <row r="469" spans="1:19">
      <c r="A469" s="57"/>
      <c r="B469" s="57"/>
      <c r="C469" s="289"/>
      <c r="D469" s="289"/>
      <c r="E469" s="289"/>
      <c r="F469" s="289"/>
      <c r="G469" s="289"/>
      <c r="H469" s="289"/>
      <c r="I469" s="289"/>
      <c r="J469" s="57"/>
      <c r="K469" s="57"/>
      <c r="L469" s="57"/>
      <c r="M469" s="57"/>
      <c r="N469" s="57"/>
      <c r="O469" s="57"/>
      <c r="P469" s="57"/>
      <c r="Q469" s="289"/>
      <c r="R469" s="57"/>
      <c r="S469" s="57"/>
    </row>
    <row r="470" spans="1:19">
      <c r="A470" s="57"/>
      <c r="B470" s="57"/>
      <c r="C470" s="289"/>
      <c r="D470" s="289"/>
      <c r="E470" s="289"/>
      <c r="F470" s="289"/>
      <c r="G470" s="289"/>
      <c r="H470" s="289"/>
      <c r="I470" s="289"/>
      <c r="J470" s="57"/>
      <c r="K470" s="57"/>
      <c r="L470" s="57"/>
      <c r="M470" s="57"/>
      <c r="N470" s="57"/>
      <c r="O470" s="57"/>
      <c r="P470" s="57"/>
      <c r="Q470" s="289"/>
      <c r="R470" s="57"/>
      <c r="S470" s="57"/>
    </row>
    <row r="471" spans="1:19">
      <c r="A471" s="57"/>
      <c r="B471" s="57"/>
      <c r="C471" s="289"/>
      <c r="D471" s="289"/>
      <c r="E471" s="289"/>
      <c r="F471" s="289"/>
      <c r="G471" s="289"/>
      <c r="H471" s="289"/>
      <c r="I471" s="289"/>
      <c r="J471" s="57"/>
      <c r="K471" s="57"/>
      <c r="L471" s="57"/>
      <c r="M471" s="57"/>
      <c r="N471" s="57"/>
      <c r="O471" s="57"/>
      <c r="P471" s="57"/>
      <c r="Q471" s="289"/>
      <c r="R471" s="57"/>
      <c r="S471" s="57"/>
    </row>
    <row r="472" spans="1:19">
      <c r="A472" s="57"/>
      <c r="B472" s="57"/>
      <c r="C472" s="289"/>
      <c r="D472" s="289"/>
      <c r="E472" s="289"/>
      <c r="F472" s="289"/>
      <c r="G472" s="289"/>
      <c r="H472" s="289"/>
      <c r="I472" s="289"/>
      <c r="J472" s="57"/>
      <c r="K472" s="57"/>
      <c r="L472" s="57"/>
      <c r="M472" s="57"/>
      <c r="N472" s="57"/>
      <c r="O472" s="57"/>
      <c r="P472" s="57"/>
      <c r="Q472" s="289"/>
      <c r="R472" s="57"/>
      <c r="S472" s="57"/>
    </row>
    <row r="473" spans="1:19">
      <c r="A473" s="57"/>
      <c r="B473" s="57"/>
      <c r="C473" s="289"/>
      <c r="D473" s="289"/>
      <c r="E473" s="289"/>
      <c r="F473" s="289"/>
      <c r="G473" s="289"/>
      <c r="H473" s="289"/>
      <c r="I473" s="289"/>
      <c r="J473" s="57"/>
      <c r="K473" s="57"/>
      <c r="L473" s="57"/>
      <c r="M473" s="57"/>
      <c r="N473" s="57"/>
      <c r="O473" s="57"/>
      <c r="P473" s="57"/>
      <c r="Q473" s="289"/>
      <c r="R473" s="57"/>
      <c r="S473" s="57"/>
    </row>
    <row r="474" spans="1:19">
      <c r="A474" s="57"/>
      <c r="B474" s="57"/>
      <c r="C474" s="289"/>
      <c r="D474" s="289"/>
      <c r="E474" s="289"/>
      <c r="F474" s="289"/>
      <c r="G474" s="289"/>
      <c r="H474" s="289"/>
      <c r="I474" s="289"/>
      <c r="J474" s="57"/>
      <c r="K474" s="57"/>
      <c r="L474" s="57"/>
      <c r="M474" s="57"/>
      <c r="N474" s="57"/>
      <c r="O474" s="57"/>
      <c r="P474" s="57"/>
      <c r="Q474" s="289"/>
      <c r="R474" s="57"/>
      <c r="S474" s="57"/>
    </row>
    <row r="475" spans="1:19">
      <c r="A475" s="57"/>
      <c r="B475" s="57"/>
      <c r="C475" s="289"/>
      <c r="D475" s="289"/>
      <c r="E475" s="289"/>
      <c r="F475" s="289"/>
      <c r="G475" s="289"/>
      <c r="H475" s="289"/>
      <c r="I475" s="289"/>
      <c r="J475" s="57"/>
      <c r="K475" s="57"/>
      <c r="L475" s="57"/>
      <c r="M475" s="57"/>
      <c r="N475" s="57"/>
      <c r="O475" s="57"/>
      <c r="P475" s="57"/>
      <c r="Q475" s="289"/>
      <c r="R475" s="57"/>
      <c r="S475" s="57"/>
    </row>
    <row r="476" spans="1:19">
      <c r="A476" s="57"/>
      <c r="B476" s="57"/>
      <c r="C476" s="289"/>
      <c r="D476" s="289"/>
      <c r="E476" s="289"/>
      <c r="F476" s="289"/>
      <c r="G476" s="289"/>
      <c r="H476" s="289"/>
      <c r="I476" s="289"/>
      <c r="J476" s="57"/>
      <c r="K476" s="57"/>
      <c r="L476" s="57"/>
      <c r="M476" s="57"/>
      <c r="N476" s="57"/>
      <c r="O476" s="57"/>
      <c r="P476" s="57"/>
      <c r="Q476" s="289"/>
      <c r="R476" s="57"/>
      <c r="S476" s="57"/>
    </row>
    <row r="477" spans="1:19">
      <c r="A477" s="57"/>
      <c r="B477" s="57"/>
      <c r="C477" s="289"/>
      <c r="D477" s="289"/>
      <c r="E477" s="289"/>
      <c r="F477" s="289"/>
      <c r="G477" s="289"/>
      <c r="H477" s="289"/>
      <c r="I477" s="289"/>
      <c r="J477" s="57"/>
      <c r="K477" s="57"/>
      <c r="L477" s="57"/>
      <c r="M477" s="57"/>
      <c r="N477" s="57"/>
      <c r="O477" s="57"/>
      <c r="P477" s="57"/>
      <c r="Q477" s="289"/>
      <c r="R477" s="57"/>
      <c r="S477" s="57"/>
    </row>
    <row r="478" spans="1:19">
      <c r="A478" s="57"/>
      <c r="B478" s="57"/>
      <c r="C478" s="289"/>
      <c r="D478" s="289"/>
      <c r="E478" s="289"/>
      <c r="F478" s="289"/>
      <c r="G478" s="289"/>
      <c r="H478" s="289"/>
      <c r="I478" s="289"/>
      <c r="J478" s="57"/>
      <c r="K478" s="57"/>
      <c r="L478" s="57"/>
      <c r="M478" s="57"/>
      <c r="N478" s="57"/>
      <c r="O478" s="57"/>
      <c r="P478" s="57"/>
      <c r="Q478" s="289"/>
      <c r="R478" s="57"/>
      <c r="S478" s="57"/>
    </row>
    <row r="479" spans="1:19">
      <c r="A479" s="57"/>
      <c r="B479" s="57"/>
      <c r="C479" s="289"/>
      <c r="D479" s="289"/>
      <c r="E479" s="289"/>
      <c r="F479" s="289"/>
      <c r="G479" s="289"/>
      <c r="H479" s="289"/>
      <c r="I479" s="289"/>
      <c r="J479" s="57"/>
      <c r="K479" s="57"/>
      <c r="L479" s="57"/>
      <c r="M479" s="57"/>
      <c r="N479" s="57"/>
      <c r="O479" s="57"/>
      <c r="P479" s="57"/>
      <c r="Q479" s="289"/>
      <c r="R479" s="57"/>
      <c r="S479" s="57"/>
    </row>
    <row r="480" spans="1:19">
      <c r="A480" s="57"/>
      <c r="B480" s="57"/>
      <c r="C480" s="289"/>
      <c r="D480" s="289"/>
      <c r="E480" s="289"/>
      <c r="F480" s="289"/>
      <c r="G480" s="289"/>
      <c r="H480" s="289"/>
      <c r="I480" s="289"/>
      <c r="J480" s="57"/>
      <c r="K480" s="57"/>
      <c r="L480" s="57"/>
      <c r="M480" s="57"/>
      <c r="N480" s="57"/>
      <c r="O480" s="57"/>
      <c r="P480" s="57"/>
      <c r="Q480" s="289"/>
      <c r="R480" s="57"/>
      <c r="S480" s="57"/>
    </row>
    <row r="481" spans="1:19">
      <c r="A481" s="57"/>
      <c r="B481" s="57"/>
      <c r="C481" s="289"/>
      <c r="D481" s="289"/>
      <c r="E481" s="289"/>
      <c r="F481" s="289"/>
      <c r="G481" s="289"/>
      <c r="H481" s="289"/>
      <c r="I481" s="289"/>
      <c r="J481" s="57"/>
      <c r="K481" s="57"/>
      <c r="L481" s="57"/>
      <c r="M481" s="57"/>
      <c r="N481" s="57"/>
      <c r="O481" s="57"/>
      <c r="P481" s="57"/>
      <c r="Q481" s="289"/>
      <c r="R481" s="57"/>
      <c r="S481" s="57"/>
    </row>
    <row r="482" spans="1:19">
      <c r="A482" s="57"/>
      <c r="B482" s="57"/>
      <c r="C482" s="289"/>
      <c r="D482" s="289"/>
      <c r="E482" s="289"/>
      <c r="F482" s="289"/>
      <c r="G482" s="289"/>
      <c r="H482" s="289"/>
      <c r="I482" s="289"/>
      <c r="J482" s="57"/>
      <c r="K482" s="57"/>
      <c r="L482" s="57"/>
      <c r="M482" s="57"/>
      <c r="N482" s="57"/>
      <c r="O482" s="57"/>
      <c r="P482" s="57"/>
      <c r="Q482" s="289"/>
      <c r="R482" s="57"/>
      <c r="S482" s="57"/>
    </row>
    <row r="483" spans="1:19">
      <c r="A483" s="57"/>
      <c r="B483" s="57"/>
      <c r="C483" s="289"/>
      <c r="D483" s="289"/>
      <c r="E483" s="289"/>
      <c r="F483" s="289"/>
      <c r="G483" s="289"/>
      <c r="H483" s="289"/>
      <c r="I483" s="289"/>
      <c r="J483" s="57"/>
      <c r="K483" s="57"/>
      <c r="L483" s="57"/>
      <c r="M483" s="57"/>
      <c r="N483" s="57"/>
      <c r="O483" s="57"/>
      <c r="P483" s="57"/>
      <c r="Q483" s="289"/>
      <c r="R483" s="57"/>
      <c r="S483" s="57"/>
    </row>
    <row r="484" spans="1:19">
      <c r="A484" s="57"/>
      <c r="B484" s="57"/>
      <c r="C484" s="289"/>
      <c r="D484" s="289"/>
      <c r="E484" s="289"/>
      <c r="F484" s="289"/>
      <c r="G484" s="289"/>
      <c r="H484" s="289"/>
      <c r="I484" s="289"/>
      <c r="J484" s="57"/>
      <c r="K484" s="57"/>
      <c r="L484" s="57"/>
      <c r="M484" s="57"/>
      <c r="N484" s="57"/>
      <c r="O484" s="57"/>
      <c r="P484" s="57"/>
      <c r="Q484" s="289"/>
      <c r="R484" s="57"/>
      <c r="S484" s="57"/>
    </row>
    <row r="485" spans="1:19">
      <c r="A485" s="57"/>
      <c r="B485" s="57"/>
      <c r="C485" s="289"/>
      <c r="D485" s="289"/>
      <c r="E485" s="289"/>
      <c r="F485" s="289"/>
      <c r="G485" s="289"/>
      <c r="H485" s="289"/>
      <c r="I485" s="289"/>
      <c r="J485" s="57"/>
      <c r="K485" s="57"/>
      <c r="L485" s="57"/>
      <c r="M485" s="57"/>
      <c r="N485" s="57"/>
      <c r="O485" s="57"/>
      <c r="P485" s="57"/>
      <c r="Q485" s="289"/>
      <c r="R485" s="57"/>
      <c r="S485" s="57"/>
    </row>
    <row r="486" spans="1:19">
      <c r="A486" s="57"/>
      <c r="B486" s="57"/>
      <c r="C486" s="289"/>
      <c r="D486" s="289"/>
      <c r="E486" s="289"/>
      <c r="F486" s="289"/>
      <c r="G486" s="289"/>
      <c r="H486" s="289"/>
      <c r="I486" s="289"/>
      <c r="J486" s="57"/>
      <c r="K486" s="57"/>
      <c r="L486" s="57"/>
      <c r="M486" s="57"/>
      <c r="N486" s="57"/>
      <c r="O486" s="57"/>
      <c r="P486" s="57"/>
      <c r="Q486" s="289"/>
      <c r="R486" s="57"/>
      <c r="S486" s="57"/>
    </row>
    <row r="487" spans="1:19">
      <c r="A487" s="57"/>
      <c r="B487" s="57"/>
      <c r="C487" s="289"/>
      <c r="D487" s="289"/>
      <c r="E487" s="289"/>
      <c r="F487" s="289"/>
      <c r="G487" s="289"/>
      <c r="H487" s="289"/>
      <c r="I487" s="289"/>
      <c r="J487" s="57"/>
      <c r="K487" s="57"/>
      <c r="L487" s="57"/>
      <c r="M487" s="57"/>
      <c r="N487" s="57"/>
      <c r="O487" s="57"/>
      <c r="P487" s="57"/>
      <c r="Q487" s="289"/>
      <c r="R487" s="57"/>
      <c r="S487" s="57"/>
    </row>
    <row r="488" spans="1:19">
      <c r="A488" s="57"/>
      <c r="B488" s="57"/>
      <c r="C488" s="289"/>
      <c r="D488" s="289"/>
      <c r="E488" s="289"/>
      <c r="F488" s="289"/>
      <c r="G488" s="289"/>
      <c r="H488" s="289"/>
      <c r="I488" s="289"/>
      <c r="J488" s="57"/>
      <c r="K488" s="57"/>
      <c r="L488" s="57"/>
      <c r="M488" s="57"/>
      <c r="N488" s="57"/>
      <c r="O488" s="57"/>
      <c r="P488" s="57"/>
      <c r="Q488" s="289"/>
      <c r="R488" s="57"/>
      <c r="S488" s="57"/>
    </row>
    <row r="489" spans="1:19">
      <c r="A489" s="57"/>
      <c r="B489" s="57"/>
      <c r="C489" s="289"/>
      <c r="D489" s="289"/>
      <c r="E489" s="289"/>
      <c r="F489" s="289"/>
      <c r="G489" s="289"/>
      <c r="H489" s="289"/>
      <c r="I489" s="289"/>
      <c r="J489" s="57"/>
      <c r="K489" s="57"/>
      <c r="L489" s="57"/>
      <c r="M489" s="57"/>
      <c r="N489" s="57"/>
      <c r="O489" s="57"/>
      <c r="P489" s="57"/>
      <c r="Q489" s="289"/>
      <c r="R489" s="57"/>
      <c r="S489" s="57"/>
    </row>
    <row r="490" spans="1:19">
      <c r="A490" s="57"/>
      <c r="B490" s="57"/>
      <c r="C490" s="289"/>
      <c r="D490" s="289"/>
      <c r="E490" s="289"/>
      <c r="F490" s="289"/>
      <c r="G490" s="289"/>
      <c r="H490" s="289"/>
      <c r="I490" s="289"/>
      <c r="J490" s="57"/>
      <c r="K490" s="57"/>
      <c r="L490" s="57"/>
      <c r="M490" s="57"/>
      <c r="N490" s="57"/>
      <c r="O490" s="57"/>
      <c r="P490" s="57"/>
      <c r="Q490" s="289"/>
      <c r="R490" s="57"/>
      <c r="S490" s="57"/>
    </row>
    <row r="491" spans="1:19">
      <c r="A491" s="57"/>
      <c r="B491" s="57"/>
      <c r="C491" s="289"/>
      <c r="D491" s="289"/>
      <c r="E491" s="289"/>
      <c r="F491" s="289"/>
      <c r="G491" s="289"/>
      <c r="H491" s="289"/>
      <c r="I491" s="289"/>
      <c r="J491" s="57"/>
      <c r="K491" s="57"/>
      <c r="L491" s="57"/>
      <c r="M491" s="57"/>
      <c r="N491" s="57"/>
      <c r="O491" s="57"/>
      <c r="P491" s="57"/>
      <c r="Q491" s="289"/>
      <c r="R491" s="57"/>
      <c r="S491" s="57"/>
    </row>
    <row r="492" spans="1:19">
      <c r="A492" s="57"/>
      <c r="B492" s="57"/>
      <c r="C492" s="289"/>
      <c r="D492" s="289"/>
      <c r="E492" s="289"/>
      <c r="F492" s="289"/>
      <c r="G492" s="289"/>
      <c r="H492" s="289"/>
      <c r="I492" s="289"/>
      <c r="J492" s="57"/>
      <c r="K492" s="57"/>
      <c r="L492" s="57"/>
      <c r="M492" s="57"/>
      <c r="N492" s="57"/>
      <c r="O492" s="57"/>
      <c r="P492" s="57"/>
      <c r="Q492" s="289"/>
      <c r="R492" s="57"/>
      <c r="S492" s="57"/>
    </row>
    <row r="493" spans="1:19">
      <c r="A493" s="57"/>
      <c r="B493" s="57"/>
      <c r="C493" s="289"/>
      <c r="D493" s="289"/>
      <c r="E493" s="289"/>
      <c r="F493" s="289"/>
      <c r="G493" s="289"/>
      <c r="H493" s="289"/>
      <c r="I493" s="289"/>
      <c r="J493" s="57"/>
      <c r="K493" s="57"/>
      <c r="L493" s="57"/>
      <c r="M493" s="57"/>
      <c r="N493" s="57"/>
      <c r="O493" s="57"/>
      <c r="P493" s="57"/>
      <c r="Q493" s="289"/>
      <c r="R493" s="57"/>
      <c r="S493" s="57"/>
    </row>
    <row r="494" spans="1:19">
      <c r="A494" s="57"/>
      <c r="B494" s="57"/>
      <c r="C494" s="289"/>
      <c r="D494" s="289"/>
      <c r="E494" s="289"/>
      <c r="F494" s="289"/>
      <c r="G494" s="289"/>
      <c r="H494" s="289"/>
      <c r="I494" s="289"/>
      <c r="J494" s="57"/>
      <c r="K494" s="57"/>
      <c r="L494" s="57"/>
      <c r="M494" s="57"/>
      <c r="N494" s="57"/>
      <c r="O494" s="57"/>
      <c r="P494" s="57"/>
      <c r="Q494" s="289"/>
      <c r="R494" s="57"/>
      <c r="S494" s="57"/>
    </row>
    <row r="495" spans="1:19">
      <c r="A495" s="57"/>
      <c r="B495" s="57"/>
      <c r="C495" s="289"/>
      <c r="D495" s="289"/>
      <c r="E495" s="289"/>
      <c r="F495" s="289"/>
      <c r="G495" s="289"/>
      <c r="H495" s="289"/>
      <c r="I495" s="289"/>
      <c r="J495" s="57"/>
      <c r="K495" s="57"/>
      <c r="L495" s="57"/>
      <c r="M495" s="57"/>
      <c r="N495" s="57"/>
      <c r="O495" s="57"/>
      <c r="P495" s="57"/>
      <c r="Q495" s="289"/>
      <c r="R495" s="57"/>
      <c r="S495" s="57"/>
    </row>
    <row r="496" spans="1:19">
      <c r="A496" s="57"/>
      <c r="B496" s="57"/>
      <c r="C496" s="289"/>
      <c r="D496" s="289"/>
      <c r="E496" s="289"/>
      <c r="F496" s="289"/>
      <c r="G496" s="289"/>
      <c r="H496" s="289"/>
      <c r="I496" s="289"/>
      <c r="J496" s="57"/>
      <c r="K496" s="57"/>
      <c r="L496" s="57"/>
      <c r="M496" s="57"/>
      <c r="N496" s="57"/>
      <c r="O496" s="57"/>
      <c r="P496" s="57"/>
      <c r="Q496" s="289"/>
      <c r="R496" s="57"/>
      <c r="S496" s="57"/>
    </row>
    <row r="497" spans="1:19">
      <c r="A497" s="57"/>
      <c r="B497" s="57"/>
      <c r="C497" s="289"/>
      <c r="D497" s="289"/>
      <c r="E497" s="289"/>
      <c r="F497" s="289"/>
      <c r="G497" s="289"/>
      <c r="H497" s="289"/>
      <c r="I497" s="289"/>
      <c r="J497" s="57"/>
      <c r="K497" s="57"/>
      <c r="L497" s="57"/>
      <c r="M497" s="57"/>
      <c r="N497" s="57"/>
      <c r="O497" s="57"/>
      <c r="P497" s="57"/>
      <c r="Q497" s="289"/>
      <c r="R497" s="57"/>
      <c r="S497" s="57"/>
    </row>
    <row r="498" spans="1:19">
      <c r="A498" s="57"/>
      <c r="B498" s="57"/>
      <c r="C498" s="289"/>
      <c r="D498" s="289"/>
      <c r="E498" s="289"/>
      <c r="F498" s="289"/>
      <c r="G498" s="289"/>
      <c r="H498" s="289"/>
      <c r="I498" s="289"/>
      <c r="J498" s="57"/>
      <c r="K498" s="57"/>
      <c r="L498" s="57"/>
      <c r="M498" s="57"/>
      <c r="N498" s="57"/>
      <c r="O498" s="57"/>
      <c r="P498" s="57"/>
      <c r="Q498" s="289"/>
      <c r="R498" s="57"/>
      <c r="S498" s="57"/>
    </row>
    <row r="499" spans="1:19">
      <c r="A499" s="57"/>
      <c r="B499" s="57"/>
      <c r="C499" s="289"/>
      <c r="D499" s="289"/>
      <c r="E499" s="289"/>
      <c r="F499" s="289"/>
      <c r="G499" s="289"/>
      <c r="H499" s="289"/>
      <c r="I499" s="289"/>
      <c r="J499" s="57"/>
      <c r="K499" s="57"/>
      <c r="L499" s="57"/>
      <c r="M499" s="57"/>
      <c r="N499" s="57"/>
      <c r="O499" s="57"/>
      <c r="P499" s="57"/>
      <c r="Q499" s="289"/>
      <c r="R499" s="57"/>
      <c r="S499" s="57"/>
    </row>
    <row r="500" spans="1:19">
      <c r="A500" s="57"/>
      <c r="B500" s="57"/>
      <c r="C500" s="289"/>
      <c r="D500" s="289"/>
      <c r="E500" s="289"/>
      <c r="F500" s="289"/>
      <c r="G500" s="289"/>
      <c r="H500" s="289"/>
      <c r="I500" s="289"/>
      <c r="J500" s="57"/>
      <c r="K500" s="57"/>
      <c r="L500" s="57"/>
      <c r="M500" s="57"/>
      <c r="N500" s="57"/>
      <c r="O500" s="57"/>
      <c r="P500" s="57"/>
      <c r="Q500" s="289"/>
      <c r="R500" s="57"/>
      <c r="S500" s="57"/>
    </row>
    <row r="501" spans="1:19">
      <c r="A501" s="57"/>
      <c r="B501" s="57"/>
      <c r="C501" s="289"/>
      <c r="D501" s="289"/>
      <c r="E501" s="289"/>
      <c r="F501" s="289"/>
      <c r="G501" s="289"/>
      <c r="H501" s="289"/>
      <c r="I501" s="289"/>
      <c r="J501" s="57"/>
      <c r="K501" s="57"/>
      <c r="L501" s="57"/>
      <c r="M501" s="57"/>
      <c r="N501" s="57"/>
      <c r="O501" s="57"/>
      <c r="P501" s="57"/>
      <c r="Q501" s="289"/>
      <c r="R501" s="57"/>
      <c r="S501" s="57"/>
    </row>
    <row r="502" spans="1:19">
      <c r="A502" s="57"/>
      <c r="B502" s="57"/>
      <c r="C502" s="289"/>
      <c r="D502" s="289"/>
      <c r="E502" s="289"/>
      <c r="F502" s="289"/>
      <c r="G502" s="289"/>
      <c r="H502" s="289"/>
      <c r="I502" s="289"/>
      <c r="J502" s="57"/>
      <c r="K502" s="57"/>
      <c r="L502" s="57"/>
      <c r="M502" s="57"/>
      <c r="N502" s="57"/>
      <c r="O502" s="57"/>
      <c r="P502" s="57"/>
      <c r="Q502" s="289"/>
      <c r="R502" s="57"/>
      <c r="S502" s="57"/>
    </row>
  </sheetData>
  <mergeCells count="158">
    <mergeCell ref="B298:B300"/>
    <mergeCell ref="B325:B327"/>
    <mergeCell ref="B328:B330"/>
    <mergeCell ref="A208:A234"/>
    <mergeCell ref="A235:A261"/>
    <mergeCell ref="B214:B216"/>
    <mergeCell ref="B217:B219"/>
    <mergeCell ref="B220:B222"/>
    <mergeCell ref="B223:B225"/>
    <mergeCell ref="B226:B228"/>
    <mergeCell ref="B229:B231"/>
    <mergeCell ref="B235:B237"/>
    <mergeCell ref="B238:B240"/>
    <mergeCell ref="B241:B243"/>
    <mergeCell ref="B244:B246"/>
    <mergeCell ref="B247:B249"/>
    <mergeCell ref="B250:B252"/>
    <mergeCell ref="B253:B255"/>
    <mergeCell ref="B256:B258"/>
    <mergeCell ref="B4:B6"/>
    <mergeCell ref="B7:B9"/>
    <mergeCell ref="B10:B12"/>
    <mergeCell ref="B13:B15"/>
    <mergeCell ref="B16:B18"/>
    <mergeCell ref="A118:A147"/>
    <mergeCell ref="A376:A402"/>
    <mergeCell ref="A403:A432"/>
    <mergeCell ref="A4:A33"/>
    <mergeCell ref="A34:A60"/>
    <mergeCell ref="A61:A90"/>
    <mergeCell ref="A91:A117"/>
    <mergeCell ref="A148:A174"/>
    <mergeCell ref="A175:A207"/>
    <mergeCell ref="A262:A288"/>
    <mergeCell ref="A289:A321"/>
    <mergeCell ref="A322:A348"/>
    <mergeCell ref="A349:A375"/>
    <mergeCell ref="B34:B36"/>
    <mergeCell ref="B37:B39"/>
    <mergeCell ref="B40:B42"/>
    <mergeCell ref="B43:B45"/>
    <mergeCell ref="B46:B48"/>
    <mergeCell ref="B19:B21"/>
    <mergeCell ref="B22:B24"/>
    <mergeCell ref="B25:B27"/>
    <mergeCell ref="B28:B30"/>
    <mergeCell ref="B31:B33"/>
    <mergeCell ref="B67:B69"/>
    <mergeCell ref="B70:B72"/>
    <mergeCell ref="B73:B75"/>
    <mergeCell ref="B76:B78"/>
    <mergeCell ref="B79:B81"/>
    <mergeCell ref="B49:B51"/>
    <mergeCell ref="B52:B54"/>
    <mergeCell ref="B55:B57"/>
    <mergeCell ref="B61:B63"/>
    <mergeCell ref="B64:B66"/>
    <mergeCell ref="B103:B105"/>
    <mergeCell ref="B106:B108"/>
    <mergeCell ref="B109:B111"/>
    <mergeCell ref="B112:B114"/>
    <mergeCell ref="B118:B120"/>
    <mergeCell ref="B82:B84"/>
    <mergeCell ref="B91:B93"/>
    <mergeCell ref="B94:B96"/>
    <mergeCell ref="B97:B99"/>
    <mergeCell ref="B100:B102"/>
    <mergeCell ref="B136:B138"/>
    <mergeCell ref="B139:B141"/>
    <mergeCell ref="B148:B150"/>
    <mergeCell ref="B151:B153"/>
    <mergeCell ref="B154:B156"/>
    <mergeCell ref="B121:B123"/>
    <mergeCell ref="B124:B126"/>
    <mergeCell ref="B127:B129"/>
    <mergeCell ref="B130:B132"/>
    <mergeCell ref="B133:B135"/>
    <mergeCell ref="B175:B177"/>
    <mergeCell ref="B178:B180"/>
    <mergeCell ref="B181:B183"/>
    <mergeCell ref="B184:B186"/>
    <mergeCell ref="B187:B189"/>
    <mergeCell ref="B157:B159"/>
    <mergeCell ref="B160:B162"/>
    <mergeCell ref="B163:B165"/>
    <mergeCell ref="B166:B168"/>
    <mergeCell ref="B169:B171"/>
    <mergeCell ref="B190:B192"/>
    <mergeCell ref="B193:B195"/>
    <mergeCell ref="B196:B198"/>
    <mergeCell ref="B208:B210"/>
    <mergeCell ref="B211:B213"/>
    <mergeCell ref="B283:B285"/>
    <mergeCell ref="B289:B291"/>
    <mergeCell ref="B292:B294"/>
    <mergeCell ref="B295:B297"/>
    <mergeCell ref="B268:B270"/>
    <mergeCell ref="B271:B273"/>
    <mergeCell ref="B274:B276"/>
    <mergeCell ref="B277:B279"/>
    <mergeCell ref="B280:B282"/>
    <mergeCell ref="B262:B264"/>
    <mergeCell ref="B265:B267"/>
    <mergeCell ref="B331:B333"/>
    <mergeCell ref="B334:B336"/>
    <mergeCell ref="B337:B339"/>
    <mergeCell ref="B301:B303"/>
    <mergeCell ref="B304:B306"/>
    <mergeCell ref="B307:B309"/>
    <mergeCell ref="B310:B312"/>
    <mergeCell ref="B322:B324"/>
    <mergeCell ref="B358:B360"/>
    <mergeCell ref="B361:B363"/>
    <mergeCell ref="B364:B366"/>
    <mergeCell ref="B367:B369"/>
    <mergeCell ref="B370:B372"/>
    <mergeCell ref="B340:B342"/>
    <mergeCell ref="B343:B345"/>
    <mergeCell ref="B349:B351"/>
    <mergeCell ref="B352:B354"/>
    <mergeCell ref="B355:B357"/>
    <mergeCell ref="B415:B417"/>
    <mergeCell ref="B418:B420"/>
    <mergeCell ref="B421:B423"/>
    <mergeCell ref="B391:B393"/>
    <mergeCell ref="B394:B396"/>
    <mergeCell ref="B397:B399"/>
    <mergeCell ref="B403:B405"/>
    <mergeCell ref="B406:B408"/>
    <mergeCell ref="B376:B378"/>
    <mergeCell ref="B379:B381"/>
    <mergeCell ref="B382:B384"/>
    <mergeCell ref="B385:B387"/>
    <mergeCell ref="B388:B390"/>
    <mergeCell ref="B430:B432"/>
    <mergeCell ref="B427:B429"/>
    <mergeCell ref="B316:B318"/>
    <mergeCell ref="B142:B144"/>
    <mergeCell ref="B199:B201"/>
    <mergeCell ref="B202:B204"/>
    <mergeCell ref="B313:B315"/>
    <mergeCell ref="B424:B426"/>
    <mergeCell ref="B58:B60"/>
    <mergeCell ref="B88:B90"/>
    <mergeCell ref="B115:B117"/>
    <mergeCell ref="B145:B147"/>
    <mergeCell ref="B172:B174"/>
    <mergeCell ref="B205:B207"/>
    <mergeCell ref="B232:B234"/>
    <mergeCell ref="B259:B261"/>
    <mergeCell ref="B286:B288"/>
    <mergeCell ref="B319:B321"/>
    <mergeCell ref="B346:B348"/>
    <mergeCell ref="B373:B375"/>
    <mergeCell ref="B400:B402"/>
    <mergeCell ref="B85:B87"/>
    <mergeCell ref="B409:B411"/>
    <mergeCell ref="B412:B414"/>
  </mergeCells>
  <hyperlinks>
    <hyperlink ref="V7" location="Content!B27" display="Back to Content Page"/>
  </hyperlinks>
  <pageMargins left="0.7" right="0.7" top="0.75" bottom="0.75" header="0.3" footer="0.3"/>
  <pageSetup paperSize="9" orientation="portrait" r:id="rId1"/>
  <ignoredErrors>
    <ignoredError sqref="O430:O431 Q346" formula="1"/>
    <ignoredError sqref="R36" formulaRange="1"/>
  </ignoredErrors>
</worksheet>
</file>

<file path=xl/worksheets/sheet2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2"/>
  <sheetViews>
    <sheetView zoomScale="98" zoomScaleNormal="98" workbookViewId="0">
      <pane xSplit="1" ySplit="4" topLeftCell="B5" activePane="bottomRight" state="frozen"/>
      <selection activeCell="A9" sqref="A9"/>
      <selection pane="topRight" activeCell="A9" sqref="A9"/>
      <selection pane="bottomLeft" activeCell="A9" sqref="A9"/>
      <selection pane="bottomRight" activeCell="A9" sqref="A9"/>
    </sheetView>
  </sheetViews>
  <sheetFormatPr defaultColWidth="9.1796875" defaultRowHeight="14"/>
  <cols>
    <col min="1" max="1" width="35.81640625" style="289" customWidth="1"/>
    <col min="2" max="9" width="9.7265625" style="289" customWidth="1"/>
    <col min="10" max="10" width="13.26953125" style="289" bestFit="1" customWidth="1"/>
    <col min="11" max="17" width="9.7265625" style="289" customWidth="1"/>
    <col min="18" max="16384" width="9.1796875" style="289"/>
  </cols>
  <sheetData>
    <row r="1" spans="1:19">
      <c r="A1" s="140" t="s">
        <v>2194</v>
      </c>
    </row>
    <row r="2" spans="1:19" ht="15" customHeight="1">
      <c r="A2" s="879"/>
      <c r="B2" s="1173" t="s">
        <v>2193</v>
      </c>
      <c r="C2" s="1171"/>
      <c r="D2" s="1171"/>
      <c r="E2" s="1171"/>
      <c r="F2" s="1171"/>
      <c r="G2" s="1171"/>
      <c r="H2" s="1171"/>
      <c r="I2" s="1171"/>
      <c r="J2" s="1171"/>
      <c r="K2" s="1171"/>
      <c r="L2" s="1171"/>
      <c r="M2" s="1171"/>
      <c r="N2" s="1171"/>
      <c r="O2" s="1171"/>
      <c r="P2" s="1171"/>
      <c r="Q2" s="1172"/>
    </row>
    <row r="3" spans="1:19" s="295" customFormat="1" ht="15" customHeight="1">
      <c r="A3" s="879" t="s">
        <v>16</v>
      </c>
      <c r="B3" s="4">
        <v>2000</v>
      </c>
      <c r="C3" s="4">
        <v>2001</v>
      </c>
      <c r="D3" s="4">
        <v>2002</v>
      </c>
      <c r="E3" s="4">
        <v>2003</v>
      </c>
      <c r="F3" s="4">
        <v>2004</v>
      </c>
      <c r="G3" s="4">
        <v>2005</v>
      </c>
      <c r="H3" s="4">
        <v>2006</v>
      </c>
      <c r="I3" s="4">
        <v>2007</v>
      </c>
      <c r="J3" s="4">
        <v>2008</v>
      </c>
      <c r="K3" s="4">
        <v>2009</v>
      </c>
      <c r="L3" s="4">
        <v>2010</v>
      </c>
      <c r="M3" s="4">
        <v>2011</v>
      </c>
      <c r="N3" s="4">
        <v>2012</v>
      </c>
      <c r="O3" s="4">
        <v>2013</v>
      </c>
      <c r="P3" s="4">
        <v>2014</v>
      </c>
      <c r="Q3" s="4">
        <v>2015</v>
      </c>
    </row>
    <row r="4" spans="1:19" ht="15" customHeight="1">
      <c r="A4" s="284" t="s">
        <v>15</v>
      </c>
      <c r="B4" s="907">
        <v>268.31175711016527</v>
      </c>
      <c r="C4" s="907">
        <v>93.984787042494162</v>
      </c>
      <c r="D4" s="907">
        <v>105.60083897532238</v>
      </c>
      <c r="E4" s="907">
        <v>76.572247356293332</v>
      </c>
      <c r="F4" s="907">
        <v>31.021226882346838</v>
      </c>
      <c r="G4" s="907">
        <v>18.528404986774902</v>
      </c>
      <c r="H4" s="907">
        <v>12.198512902913649</v>
      </c>
      <c r="I4" s="907">
        <v>11.783536830520845</v>
      </c>
      <c r="J4" s="907">
        <v>13.181384108224975</v>
      </c>
      <c r="K4" s="907">
        <v>13.99277626286117</v>
      </c>
      <c r="L4" s="907">
        <v>15.311422580619038</v>
      </c>
      <c r="M4" s="907">
        <v>11.375530889330122</v>
      </c>
      <c r="N4" s="907">
        <v>9.0249172040579992</v>
      </c>
      <c r="O4" s="907">
        <v>7.6886871501600069</v>
      </c>
      <c r="P4" s="907">
        <v>7.4754192051943846</v>
      </c>
      <c r="Q4" s="907">
        <v>14.3</v>
      </c>
    </row>
    <row r="5" spans="1:19" ht="15" customHeight="1">
      <c r="A5" s="284" t="s">
        <v>14</v>
      </c>
      <c r="B5" s="978">
        <v>8.4819756067102237</v>
      </c>
      <c r="C5" s="978">
        <v>5.7758351919802609</v>
      </c>
      <c r="D5" s="978">
        <v>10.562890896455857</v>
      </c>
      <c r="E5" s="978">
        <v>6.411062225015729</v>
      </c>
      <c r="F5" s="978">
        <v>7.7968103957472001</v>
      </c>
      <c r="G5" s="978">
        <v>11.397260273972609</v>
      </c>
      <c r="H5" s="978">
        <v>8.5046039450790367</v>
      </c>
      <c r="I5" s="978">
        <v>8.0716836428555983</v>
      </c>
      <c r="J5" s="978">
        <v>13.728066575099863</v>
      </c>
      <c r="K5" s="978">
        <v>5.8304858462090658</v>
      </c>
      <c r="L5" s="978">
        <v>7.4388764450094236</v>
      </c>
      <c r="M5" s="978">
        <v>9.1679809323630614</v>
      </c>
      <c r="N5" s="978">
        <v>7.4346527088895442</v>
      </c>
      <c r="O5" s="978">
        <v>4.0684692571604675</v>
      </c>
      <c r="P5" s="978">
        <v>3.8</v>
      </c>
      <c r="Q5" s="978">
        <v>3.1</v>
      </c>
      <c r="S5" s="92" t="s">
        <v>13</v>
      </c>
    </row>
    <row r="6" spans="1:19" ht="15" customHeight="1">
      <c r="A6" s="284" t="s">
        <v>268</v>
      </c>
      <c r="B6" s="907" t="s">
        <v>8</v>
      </c>
      <c r="C6" s="907" t="s">
        <v>8</v>
      </c>
      <c r="D6" s="907" t="s">
        <v>8</v>
      </c>
      <c r="E6" s="907" t="s">
        <v>8</v>
      </c>
      <c r="F6" s="907" t="s">
        <v>8</v>
      </c>
      <c r="G6" s="907" t="s">
        <v>8</v>
      </c>
      <c r="H6" s="907" t="s">
        <v>8</v>
      </c>
      <c r="I6" s="907" t="s">
        <v>8</v>
      </c>
      <c r="J6" s="907" t="s">
        <v>8</v>
      </c>
      <c r="K6" s="907" t="s">
        <v>8</v>
      </c>
      <c r="L6" s="907" t="s">
        <v>8</v>
      </c>
      <c r="M6" s="907" t="s">
        <v>8</v>
      </c>
      <c r="N6" s="907">
        <v>2.72</v>
      </c>
      <c r="O6" s="907">
        <v>1.0740000000000001</v>
      </c>
      <c r="P6" s="907">
        <v>1.03</v>
      </c>
      <c r="Q6" s="907" t="s">
        <v>8</v>
      </c>
    </row>
    <row r="7" spans="1:19" ht="15" customHeight="1">
      <c r="A7" s="284" t="s">
        <v>12</v>
      </c>
      <c r="B7" s="907" t="s">
        <v>8</v>
      </c>
      <c r="C7" s="907" t="s">
        <v>8</v>
      </c>
      <c r="D7" s="978">
        <v>11.2</v>
      </c>
      <c r="E7" s="978">
        <v>5.9</v>
      </c>
      <c r="F7" s="978">
        <v>4.8</v>
      </c>
      <c r="G7" s="978">
        <v>3.5</v>
      </c>
      <c r="H7" s="978">
        <v>6.4</v>
      </c>
      <c r="I7" s="978">
        <v>10.5</v>
      </c>
      <c r="J7" s="978">
        <v>10.6</v>
      </c>
      <c r="K7" s="978">
        <v>4.2</v>
      </c>
      <c r="L7" s="978">
        <v>3.1</v>
      </c>
      <c r="M7" s="978">
        <v>7.7</v>
      </c>
      <c r="N7" s="978">
        <v>4.5</v>
      </c>
      <c r="O7" s="978">
        <v>5.0999999999999996</v>
      </c>
      <c r="P7" s="978">
        <v>3.6</v>
      </c>
      <c r="Q7" s="978">
        <v>3</v>
      </c>
    </row>
    <row r="8" spans="1:19" ht="15" customHeight="1">
      <c r="A8" s="284" t="s">
        <v>11</v>
      </c>
      <c r="B8" s="907">
        <v>9.3000000000000007</v>
      </c>
      <c r="C8" s="907">
        <v>5.4164139670052291</v>
      </c>
      <c r="D8" s="907">
        <v>13.520871143375679</v>
      </c>
      <c r="E8" s="907">
        <v>-0.79009592326138023</v>
      </c>
      <c r="F8" s="907">
        <v>27.327077189165006</v>
      </c>
      <c r="G8" s="907">
        <v>11.440364300781258</v>
      </c>
      <c r="H8" s="907">
        <v>10.829310873584541</v>
      </c>
      <c r="I8" s="907">
        <v>8.2144639390114413</v>
      </c>
      <c r="J8" s="907">
        <v>10.086358865221424</v>
      </c>
      <c r="K8" s="907">
        <v>8.0144003591703381</v>
      </c>
      <c r="L8" s="907">
        <v>10.15627441906004</v>
      </c>
      <c r="M8" s="907">
        <v>7.5558004485933195</v>
      </c>
      <c r="N8" s="907">
        <v>5.8051246893478403</v>
      </c>
      <c r="O8" s="907">
        <v>6.2565193251537643</v>
      </c>
      <c r="P8" s="907">
        <v>6.0166059448038878</v>
      </c>
      <c r="Q8" s="907">
        <v>7.6</v>
      </c>
    </row>
    <row r="9" spans="1:19" ht="15" customHeight="1">
      <c r="A9" s="284" t="s">
        <v>10</v>
      </c>
      <c r="B9" s="907" t="s">
        <v>8</v>
      </c>
      <c r="C9" s="907" t="s">
        <v>8</v>
      </c>
      <c r="D9" s="907" t="s">
        <v>8</v>
      </c>
      <c r="E9" s="907" t="s">
        <v>8</v>
      </c>
      <c r="F9" s="907" t="s">
        <v>8</v>
      </c>
      <c r="G9" s="907" t="s">
        <v>8</v>
      </c>
      <c r="H9" s="907" t="s">
        <v>8</v>
      </c>
      <c r="I9" s="907" t="s">
        <v>8</v>
      </c>
      <c r="J9" s="907" t="s">
        <v>8</v>
      </c>
      <c r="K9" s="907" t="s">
        <v>8</v>
      </c>
      <c r="L9" s="907" t="s">
        <v>8</v>
      </c>
      <c r="M9" s="907" t="s">
        <v>8</v>
      </c>
      <c r="N9" s="907" t="s">
        <v>8</v>
      </c>
      <c r="O9" s="978">
        <v>23.5</v>
      </c>
      <c r="P9" s="978">
        <v>24.2</v>
      </c>
      <c r="Q9" s="978">
        <v>24.9</v>
      </c>
    </row>
    <row r="10" spans="1:19" ht="15" customHeight="1">
      <c r="A10" s="284" t="s">
        <v>9</v>
      </c>
      <c r="B10" s="907">
        <v>4.7</v>
      </c>
      <c r="C10" s="907">
        <v>5.3</v>
      </c>
      <c r="D10" s="907">
        <v>5.6</v>
      </c>
      <c r="E10" s="907">
        <v>3.9</v>
      </c>
      <c r="F10" s="907">
        <v>5.6</v>
      </c>
      <c r="G10" s="907">
        <v>3.9</v>
      </c>
      <c r="H10" s="907">
        <v>11.9</v>
      </c>
      <c r="I10" s="907">
        <v>8.6</v>
      </c>
      <c r="J10" s="907">
        <v>6.7</v>
      </c>
      <c r="K10" s="907">
        <v>1.5</v>
      </c>
      <c r="L10" s="907">
        <v>6.1</v>
      </c>
      <c r="M10" s="907">
        <v>4.8</v>
      </c>
      <c r="N10" s="907">
        <v>3.3</v>
      </c>
      <c r="O10" s="907">
        <v>4.0999999999999996</v>
      </c>
      <c r="P10" s="907">
        <v>0.2</v>
      </c>
      <c r="Q10" s="907">
        <v>1.3</v>
      </c>
    </row>
    <row r="11" spans="1:19" ht="15" customHeight="1">
      <c r="A11" s="284" t="s">
        <v>7</v>
      </c>
      <c r="B11" s="907">
        <v>10.484950046678549</v>
      </c>
      <c r="C11" s="907">
        <v>22.286354437824912</v>
      </c>
      <c r="D11" s="907">
        <v>9.0953771693250474</v>
      </c>
      <c r="E11" s="907">
        <v>11.43503931384042</v>
      </c>
      <c r="F11" s="978">
        <v>9.3454172636356532</v>
      </c>
      <c r="G11" s="978">
        <v>13.066144281571951</v>
      </c>
      <c r="H11" s="978">
        <v>8.1303468403356902</v>
      </c>
      <c r="I11" s="978">
        <v>12.099487210585977</v>
      </c>
      <c r="J11" s="978">
        <v>11.821328577450089</v>
      </c>
      <c r="K11" s="978">
        <v>2.2531691820487367</v>
      </c>
      <c r="L11" s="978">
        <v>17.444967929282186</v>
      </c>
      <c r="M11" s="978">
        <v>6.1399999999999864</v>
      </c>
      <c r="N11" s="978">
        <v>2.0162050122479798</v>
      </c>
      <c r="O11" s="907">
        <v>3.5371259697081712</v>
      </c>
      <c r="P11" s="907">
        <v>1.9</v>
      </c>
      <c r="Q11" s="907">
        <v>10.6</v>
      </c>
    </row>
    <row r="12" spans="1:19" ht="15" customHeight="1">
      <c r="A12" s="284" t="s">
        <v>6</v>
      </c>
      <c r="B12" s="907" t="s">
        <v>8</v>
      </c>
      <c r="C12" s="907" t="s">
        <v>8</v>
      </c>
      <c r="D12" s="907" t="s">
        <v>8</v>
      </c>
      <c r="E12" s="907">
        <v>2.6</v>
      </c>
      <c r="F12" s="907">
        <v>4.2</v>
      </c>
      <c r="G12" s="907">
        <v>3.6</v>
      </c>
      <c r="H12" s="907">
        <v>6</v>
      </c>
      <c r="I12" s="907">
        <v>5.5</v>
      </c>
      <c r="J12" s="907">
        <v>11.2</v>
      </c>
      <c r="K12" s="907">
        <v>7.9</v>
      </c>
      <c r="L12" s="907">
        <v>3.1</v>
      </c>
      <c r="M12" s="907">
        <v>7.4</v>
      </c>
      <c r="N12" s="907">
        <v>6.4</v>
      </c>
      <c r="O12" s="907">
        <v>4.9000000000000004</v>
      </c>
      <c r="P12" s="907">
        <v>4.5999999999999996</v>
      </c>
      <c r="Q12" s="907">
        <v>3.7</v>
      </c>
    </row>
    <row r="13" spans="1:19" ht="15" customHeight="1">
      <c r="A13" s="284" t="s">
        <v>5</v>
      </c>
      <c r="B13" s="907" t="s">
        <v>8</v>
      </c>
      <c r="C13" s="907" t="s">
        <v>8</v>
      </c>
      <c r="D13" s="907" t="s">
        <v>8</v>
      </c>
      <c r="E13" s="907" t="s">
        <v>8</v>
      </c>
      <c r="F13" s="907" t="s">
        <v>8</v>
      </c>
      <c r="G13" s="907" t="s">
        <v>8</v>
      </c>
      <c r="H13" s="907" t="s">
        <v>8</v>
      </c>
      <c r="I13" s="907" t="s">
        <v>8</v>
      </c>
      <c r="J13" s="907">
        <v>63.251564575872045</v>
      </c>
      <c r="K13" s="907">
        <v>-2.5384619234342098</v>
      </c>
      <c r="L13" s="907">
        <v>0.38630824117575902</v>
      </c>
      <c r="M13" s="907">
        <v>5.5119861280329863</v>
      </c>
      <c r="N13" s="907">
        <v>5.7974033675418868</v>
      </c>
      <c r="O13" s="907">
        <v>3.4190262195589627</v>
      </c>
      <c r="P13" s="907">
        <v>0.52376920447105846</v>
      </c>
      <c r="Q13" s="907">
        <v>3.1634561269969108</v>
      </c>
    </row>
    <row r="14" spans="1:19" ht="15" customHeight="1">
      <c r="A14" s="284" t="s">
        <v>4</v>
      </c>
      <c r="B14" s="978">
        <v>7</v>
      </c>
      <c r="C14" s="978">
        <v>4.5999999999999996</v>
      </c>
      <c r="D14" s="978">
        <v>12.4</v>
      </c>
      <c r="E14" s="978">
        <v>0.3</v>
      </c>
      <c r="F14" s="978">
        <v>3.4</v>
      </c>
      <c r="G14" s="978">
        <v>3.6</v>
      </c>
      <c r="H14" s="978">
        <v>5.8</v>
      </c>
      <c r="I14" s="978">
        <v>9</v>
      </c>
      <c r="J14" s="978">
        <v>9.5</v>
      </c>
      <c r="K14" s="978">
        <v>6.3</v>
      </c>
      <c r="L14" s="978">
        <v>3.5</v>
      </c>
      <c r="M14" s="978">
        <v>6.1</v>
      </c>
      <c r="N14" s="978">
        <v>5.7</v>
      </c>
      <c r="O14" s="978">
        <v>5.4</v>
      </c>
      <c r="P14" s="978">
        <v>5.3</v>
      </c>
      <c r="Q14" s="978">
        <v>5.2</v>
      </c>
    </row>
    <row r="15" spans="1:19" ht="15" customHeight="1">
      <c r="A15" s="284" t="s">
        <v>3</v>
      </c>
      <c r="B15" s="907" t="s">
        <v>8</v>
      </c>
      <c r="C15" s="907" t="s">
        <v>8</v>
      </c>
      <c r="D15" s="907" t="s">
        <v>8</v>
      </c>
      <c r="E15" s="907" t="s">
        <v>8</v>
      </c>
      <c r="F15" s="907" t="s">
        <v>8</v>
      </c>
      <c r="G15" s="907" t="s">
        <v>8</v>
      </c>
      <c r="H15" s="907" t="s">
        <v>8</v>
      </c>
      <c r="I15" s="907">
        <v>9.8000000000000007</v>
      </c>
      <c r="J15" s="907">
        <v>12.9</v>
      </c>
      <c r="K15" s="907">
        <v>4.5</v>
      </c>
      <c r="L15" s="907">
        <v>4.5</v>
      </c>
      <c r="M15" s="907">
        <v>6.5</v>
      </c>
      <c r="N15" s="907">
        <v>9.1</v>
      </c>
      <c r="O15" s="907">
        <v>4.4000000000000004</v>
      </c>
      <c r="P15" s="907">
        <v>6.6</v>
      </c>
      <c r="Q15" s="907">
        <v>4.9000000000000004</v>
      </c>
    </row>
    <row r="16" spans="1:19" ht="15" customHeight="1">
      <c r="A16" s="284" t="s">
        <v>79</v>
      </c>
      <c r="B16" s="907" t="s">
        <v>8</v>
      </c>
      <c r="C16" s="907" t="s">
        <v>8</v>
      </c>
      <c r="D16" s="907" t="s">
        <v>8</v>
      </c>
      <c r="E16" s="978">
        <v>5.575699325122315</v>
      </c>
      <c r="F16" s="978">
        <v>4.6069274635787991</v>
      </c>
      <c r="G16" s="978">
        <v>5.9161330352294783</v>
      </c>
      <c r="H16" s="978">
        <v>6.6594771951991163</v>
      </c>
      <c r="I16" s="978">
        <v>6.3988273906158213</v>
      </c>
      <c r="J16" s="978">
        <v>13.499147942664521</v>
      </c>
      <c r="K16" s="978">
        <v>-17.911893724588381</v>
      </c>
      <c r="L16" s="978">
        <v>5.552105031208896</v>
      </c>
      <c r="M16" s="978">
        <v>19.763917650110713</v>
      </c>
      <c r="N16" s="978">
        <v>12.055425407194889</v>
      </c>
      <c r="O16" s="978">
        <v>5.565447406612904</v>
      </c>
      <c r="P16" s="978">
        <v>4.8</v>
      </c>
      <c r="Q16" s="978">
        <v>6.8</v>
      </c>
    </row>
    <row r="17" spans="1:17" ht="15" customHeight="1">
      <c r="A17" s="284" t="s">
        <v>2</v>
      </c>
      <c r="B17" s="907" t="s">
        <v>8</v>
      </c>
      <c r="C17" s="907" t="s">
        <v>8</v>
      </c>
      <c r="D17" s="907" t="s">
        <v>8</v>
      </c>
      <c r="E17" s="907" t="s">
        <v>8</v>
      </c>
      <c r="F17" s="907" t="s">
        <v>8</v>
      </c>
      <c r="G17" s="907" t="s">
        <v>8</v>
      </c>
      <c r="H17" s="907" t="s">
        <v>8</v>
      </c>
      <c r="I17" s="907" t="s">
        <v>8</v>
      </c>
      <c r="J17" s="907" t="s">
        <v>8</v>
      </c>
      <c r="K17" s="907" t="s">
        <v>8</v>
      </c>
      <c r="L17" s="907" t="s">
        <v>8</v>
      </c>
      <c r="M17" s="978">
        <v>6</v>
      </c>
      <c r="N17" s="978">
        <v>7.3</v>
      </c>
      <c r="O17" s="978">
        <v>7.1</v>
      </c>
      <c r="P17" s="978">
        <v>7.9</v>
      </c>
      <c r="Q17" s="978">
        <v>21.1</v>
      </c>
    </row>
    <row r="18" spans="1:17" ht="15" customHeight="1">
      <c r="A18" s="284" t="s">
        <v>1</v>
      </c>
      <c r="B18" s="978">
        <v>55.2</v>
      </c>
      <c r="C18" s="978">
        <v>112.1</v>
      </c>
      <c r="D18" s="978">
        <v>198.9</v>
      </c>
      <c r="E18" s="978">
        <v>598.70000000000005</v>
      </c>
      <c r="F18" s="978">
        <v>132.69999999999999</v>
      </c>
      <c r="G18" s="978">
        <v>585.79999999999995</v>
      </c>
      <c r="H18" s="978">
        <v>1281.0999999999999</v>
      </c>
      <c r="I18" s="978">
        <v>66212.3</v>
      </c>
      <c r="J18" s="978">
        <v>231150889.40000001</v>
      </c>
      <c r="K18" s="978">
        <v>0.5</v>
      </c>
      <c r="L18" s="978">
        <v>3.2</v>
      </c>
      <c r="M18" s="978">
        <v>4.9000000000000004</v>
      </c>
      <c r="N18" s="978">
        <v>2.9</v>
      </c>
      <c r="O18" s="978">
        <v>0.3</v>
      </c>
      <c r="P18" s="978">
        <v>-0.2</v>
      </c>
      <c r="Q18" s="978">
        <v>-2.4</v>
      </c>
    </row>
    <row r="19" spans="1:17" ht="15" customHeight="1"/>
    <row r="20" spans="1:17" ht="15" customHeight="1">
      <c r="A20" s="920" t="s">
        <v>2111</v>
      </c>
    </row>
    <row r="21" spans="1:17" ht="15" customHeight="1"/>
    <row r="35" ht="13.5" customHeight="1"/>
    <row r="36" ht="13.5" customHeight="1"/>
    <row r="37" ht="13.5" customHeight="1"/>
    <row r="38" ht="13.5" customHeight="1"/>
    <row r="39" ht="13.5" customHeight="1"/>
    <row r="40" ht="13.5" customHeight="1"/>
    <row r="41" ht="13.5" customHeight="1"/>
    <row r="42" ht="13.5" customHeight="1"/>
    <row r="52" ht="12" customHeight="1"/>
  </sheetData>
  <mergeCells count="1">
    <mergeCell ref="B2:Q2"/>
  </mergeCells>
  <hyperlinks>
    <hyperlink ref="S5" location="'Content Page'!A1" display="Back to Content Page"/>
  </hyperlinks>
  <pageMargins left="0.7" right="0.7" top="0.75" bottom="0.75" header="0.3" footer="0.3"/>
</worksheet>
</file>

<file path=xl/worksheets/sheet2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1"/>
  <sheetViews>
    <sheetView zoomScale="96" zoomScaleNormal="96" workbookViewId="0">
      <pane xSplit="1" ySplit="6" topLeftCell="B7" activePane="bottomRight" state="frozen"/>
      <selection activeCell="A9" sqref="A9"/>
      <selection pane="topRight" activeCell="A9" sqref="A9"/>
      <selection pane="bottomLeft" activeCell="A9" sqref="A9"/>
      <selection pane="bottomRight" activeCell="A9" sqref="A9"/>
    </sheetView>
  </sheetViews>
  <sheetFormatPr defaultColWidth="9.1796875" defaultRowHeight="14"/>
  <cols>
    <col min="1" max="1" width="35.81640625" style="289" customWidth="1"/>
    <col min="2" max="17" width="9.7265625" style="289" customWidth="1"/>
    <col min="18" max="16384" width="9.1796875" style="289"/>
  </cols>
  <sheetData>
    <row r="1" spans="1:19">
      <c r="A1" s="140" t="s">
        <v>2195</v>
      </c>
    </row>
    <row r="2" spans="1:19">
      <c r="A2" s="879"/>
      <c r="B2" s="1173" t="s">
        <v>2193</v>
      </c>
      <c r="C2" s="1171"/>
      <c r="D2" s="1171"/>
      <c r="E2" s="1171"/>
      <c r="F2" s="1171"/>
      <c r="G2" s="1171"/>
      <c r="H2" s="1171"/>
      <c r="I2" s="1171"/>
      <c r="J2" s="1171"/>
      <c r="K2" s="1171"/>
      <c r="L2" s="1171"/>
      <c r="M2" s="1171"/>
      <c r="N2" s="1171"/>
      <c r="O2" s="1171"/>
      <c r="P2" s="1171"/>
      <c r="Q2" s="1172"/>
    </row>
    <row r="3" spans="1:19" s="295" customFormat="1" ht="15" customHeight="1">
      <c r="A3" s="879" t="s">
        <v>16</v>
      </c>
      <c r="B3" s="4">
        <v>2000</v>
      </c>
      <c r="C3" s="4">
        <v>2001</v>
      </c>
      <c r="D3" s="4">
        <v>2002</v>
      </c>
      <c r="E3" s="4">
        <v>2003</v>
      </c>
      <c r="F3" s="4">
        <v>2004</v>
      </c>
      <c r="G3" s="4">
        <v>2005</v>
      </c>
      <c r="H3" s="4">
        <v>2006</v>
      </c>
      <c r="I3" s="4">
        <v>2007</v>
      </c>
      <c r="J3" s="4">
        <v>2008</v>
      </c>
      <c r="K3" s="4">
        <v>2009</v>
      </c>
      <c r="L3" s="4">
        <v>2010</v>
      </c>
      <c r="M3" s="4">
        <v>2011</v>
      </c>
      <c r="N3" s="4">
        <v>2012</v>
      </c>
      <c r="O3" s="4">
        <v>2013</v>
      </c>
      <c r="P3" s="4">
        <v>2014</v>
      </c>
      <c r="Q3" s="4">
        <v>2015</v>
      </c>
    </row>
    <row r="4" spans="1:19" ht="15" customHeight="1">
      <c r="A4" s="284" t="s">
        <v>15</v>
      </c>
      <c r="B4" s="907" t="s">
        <v>8</v>
      </c>
      <c r="C4" s="907" t="s">
        <v>8</v>
      </c>
      <c r="D4" s="907">
        <v>118.74260157828962</v>
      </c>
      <c r="E4" s="907">
        <v>83.179712102081794</v>
      </c>
      <c r="F4" s="978">
        <v>32.867948633611036</v>
      </c>
      <c r="G4" s="978">
        <v>22.311746860883332</v>
      </c>
      <c r="H4" s="978">
        <v>14.426640009237317</v>
      </c>
      <c r="I4" s="978">
        <v>14.505334337011249</v>
      </c>
      <c r="J4" s="978">
        <v>20.100512594233734</v>
      </c>
      <c r="K4" s="978">
        <v>17.680115021196997</v>
      </c>
      <c r="L4" s="978">
        <v>16.297854830408681</v>
      </c>
      <c r="M4" s="978">
        <v>14.009542995359553</v>
      </c>
      <c r="N4" s="978">
        <v>10.780714538121089</v>
      </c>
      <c r="O4" s="907">
        <v>8.7738588507778132</v>
      </c>
      <c r="P4" s="907">
        <v>6.3</v>
      </c>
      <c r="Q4" s="907">
        <v>13.9</v>
      </c>
    </row>
    <row r="5" spans="1:19" ht="15" customHeight="1">
      <c r="A5" s="284" t="s">
        <v>14</v>
      </c>
      <c r="B5" s="978">
        <v>4.696307431138778</v>
      </c>
      <c r="C5" s="978">
        <v>2.6262099393929557</v>
      </c>
      <c r="D5" s="978">
        <v>9.2697439575606193</v>
      </c>
      <c r="E5" s="978">
        <v>11.608643247944885</v>
      </c>
      <c r="F5" s="978">
        <v>4.7283066553999999</v>
      </c>
      <c r="G5" s="978">
        <v>5.3695324284000003</v>
      </c>
      <c r="H5" s="978">
        <v>12.4952125622367</v>
      </c>
      <c r="I5" s="978">
        <v>11.269044173972601</v>
      </c>
      <c r="J5" s="978">
        <v>20.2631377648589</v>
      </c>
      <c r="K5" s="978">
        <v>14.2984353135733</v>
      </c>
      <c r="L5" s="978">
        <v>3.64496382860324</v>
      </c>
      <c r="M5" s="978">
        <v>6.8778523489932697</v>
      </c>
      <c r="N5" s="978">
        <v>7.9423289460464401</v>
      </c>
      <c r="O5" s="978">
        <v>5.4332576909426544</v>
      </c>
      <c r="P5" s="978">
        <v>3</v>
      </c>
      <c r="Q5" s="978">
        <v>1.3</v>
      </c>
      <c r="S5" s="92" t="s">
        <v>13</v>
      </c>
    </row>
    <row r="6" spans="1:19" ht="15" customHeight="1">
      <c r="A6" s="284" t="s">
        <v>268</v>
      </c>
      <c r="B6" s="907" t="s">
        <v>8</v>
      </c>
      <c r="C6" s="907" t="s">
        <v>8</v>
      </c>
      <c r="D6" s="907" t="s">
        <v>8</v>
      </c>
      <c r="E6" s="907" t="s">
        <v>8</v>
      </c>
      <c r="F6" s="907" t="s">
        <v>8</v>
      </c>
      <c r="G6" s="907" t="s">
        <v>8</v>
      </c>
      <c r="H6" s="907" t="s">
        <v>8</v>
      </c>
      <c r="I6" s="907" t="s">
        <v>8</v>
      </c>
      <c r="J6" s="907" t="s">
        <v>8</v>
      </c>
      <c r="K6" s="907" t="s">
        <v>8</v>
      </c>
      <c r="L6" s="907" t="s">
        <v>8</v>
      </c>
      <c r="M6" s="907" t="s">
        <v>8</v>
      </c>
      <c r="N6" s="978">
        <v>4.2</v>
      </c>
      <c r="O6" s="978">
        <v>1.2</v>
      </c>
      <c r="P6" s="978">
        <v>1.79</v>
      </c>
      <c r="Q6" s="978">
        <v>1.7</v>
      </c>
    </row>
    <row r="7" spans="1:19">
      <c r="A7" s="284" t="s">
        <v>12</v>
      </c>
      <c r="B7" s="907" t="s">
        <v>8</v>
      </c>
      <c r="C7" s="907" t="s">
        <v>8</v>
      </c>
      <c r="D7" s="978">
        <v>26.3</v>
      </c>
      <c r="E7" s="978">
        <v>5.0999999999999996</v>
      </c>
      <c r="F7" s="978">
        <v>4.0999999999999996</v>
      </c>
      <c r="G7" s="978">
        <v>2.7</v>
      </c>
      <c r="H7" s="978">
        <v>9</v>
      </c>
      <c r="I7" s="978">
        <v>14</v>
      </c>
      <c r="J7" s="978">
        <v>15.7</v>
      </c>
      <c r="K7" s="978">
        <v>9.4</v>
      </c>
      <c r="L7" s="978">
        <v>4</v>
      </c>
      <c r="M7" s="978">
        <v>7</v>
      </c>
      <c r="N7" s="978">
        <v>9.8000000000000007</v>
      </c>
      <c r="O7" s="978">
        <v>5.4</v>
      </c>
      <c r="P7" s="978">
        <v>5.3</v>
      </c>
      <c r="Q7" s="978">
        <v>6.1</v>
      </c>
    </row>
    <row r="8" spans="1:19" ht="15" customHeight="1">
      <c r="A8" s="284" t="s">
        <v>11</v>
      </c>
      <c r="B8" s="907" t="s">
        <v>429</v>
      </c>
      <c r="C8" s="907" t="s">
        <v>429</v>
      </c>
      <c r="D8" s="907" t="s">
        <v>429</v>
      </c>
      <c r="E8" s="907" t="s">
        <v>429</v>
      </c>
      <c r="F8" s="907" t="s">
        <v>429</v>
      </c>
      <c r="G8" s="907" t="s">
        <v>429</v>
      </c>
      <c r="H8" s="907">
        <v>4.2207237360523342</v>
      </c>
      <c r="I8" s="907">
        <v>14.099012028367476</v>
      </c>
      <c r="J8" s="907">
        <v>10.299969240075303</v>
      </c>
      <c r="K8" s="907">
        <v>8.2594655493394278</v>
      </c>
      <c r="L8" s="907">
        <v>7.0803711970568228</v>
      </c>
      <c r="M8" s="907">
        <v>12.668635115383363</v>
      </c>
      <c r="N8" s="907">
        <v>5.1598689374868778</v>
      </c>
      <c r="O8" s="907">
        <v>4.9520760085806748</v>
      </c>
      <c r="P8" s="907">
        <v>5.4035375211637371</v>
      </c>
      <c r="Q8" s="907">
        <v>6.5239849612956036</v>
      </c>
    </row>
    <row r="9" spans="1:19" ht="15" customHeight="1">
      <c r="A9" s="284" t="s">
        <v>10</v>
      </c>
      <c r="B9" s="907" t="s">
        <v>8</v>
      </c>
      <c r="C9" s="907" t="s">
        <v>8</v>
      </c>
      <c r="D9" s="907" t="s">
        <v>8</v>
      </c>
      <c r="E9" s="907" t="s">
        <v>8</v>
      </c>
      <c r="F9" s="907" t="s">
        <v>8</v>
      </c>
      <c r="G9" s="907" t="s">
        <v>8</v>
      </c>
      <c r="H9" s="907" t="s">
        <v>8</v>
      </c>
      <c r="I9" s="907" t="s">
        <v>8</v>
      </c>
      <c r="J9" s="907" t="s">
        <v>8</v>
      </c>
      <c r="K9" s="907" t="s">
        <v>8</v>
      </c>
      <c r="L9" s="907" t="s">
        <v>8</v>
      </c>
      <c r="M9" s="907" t="s">
        <v>8</v>
      </c>
      <c r="N9" s="907" t="s">
        <v>8</v>
      </c>
      <c r="O9" s="978">
        <v>23.3</v>
      </c>
      <c r="P9" s="978">
        <v>21.2</v>
      </c>
      <c r="Q9" s="978">
        <v>23.9</v>
      </c>
    </row>
    <row r="10" spans="1:19" ht="15" customHeight="1">
      <c r="A10" s="284" t="s">
        <v>9</v>
      </c>
      <c r="B10" s="907" t="s">
        <v>8</v>
      </c>
      <c r="C10" s="907" t="s">
        <v>8</v>
      </c>
      <c r="D10" s="907" t="s">
        <v>8</v>
      </c>
      <c r="E10" s="907" t="s">
        <v>8</v>
      </c>
      <c r="F10" s="978">
        <v>6.2411459153155988</v>
      </c>
      <c r="G10" s="978">
        <v>5.8</v>
      </c>
      <c r="H10" s="978">
        <v>10</v>
      </c>
      <c r="I10" s="978">
        <v>15.6</v>
      </c>
      <c r="J10" s="978">
        <v>15.8</v>
      </c>
      <c r="K10" s="978">
        <v>4.0999999999999996</v>
      </c>
      <c r="L10" s="978">
        <v>3.7</v>
      </c>
      <c r="M10" s="978">
        <v>5.8</v>
      </c>
      <c r="N10" s="978">
        <v>2.2000000000000002</v>
      </c>
      <c r="O10" s="978">
        <v>3.4</v>
      </c>
      <c r="P10" s="978">
        <v>4.5999999999999996</v>
      </c>
      <c r="Q10" s="978">
        <v>3.2</v>
      </c>
    </row>
    <row r="11" spans="1:19" ht="15" customHeight="1">
      <c r="A11" s="284" t="s">
        <v>7</v>
      </c>
      <c r="B11" s="907">
        <v>7.4507368218766032</v>
      </c>
      <c r="C11" s="907">
        <v>10.645830754855723</v>
      </c>
      <c r="D11" s="907">
        <v>19.549715043996102</v>
      </c>
      <c r="E11" s="907">
        <v>12.490604878385383</v>
      </c>
      <c r="F11" s="978">
        <v>10.847733175694827</v>
      </c>
      <c r="G11" s="978">
        <v>5.43991790971738</v>
      </c>
      <c r="H11" s="978">
        <v>17.04667286836677</v>
      </c>
      <c r="I11" s="978">
        <v>10.307372247406704</v>
      </c>
      <c r="J11" s="978">
        <v>18.850885188565798</v>
      </c>
      <c r="K11" s="978">
        <v>7.0177476219972732</v>
      </c>
      <c r="L11" s="978">
        <v>15.31328847901851</v>
      </c>
      <c r="M11" s="978">
        <v>13.182786291825323</v>
      </c>
      <c r="N11" s="978">
        <v>3.1320503247665386</v>
      </c>
      <c r="O11" s="907">
        <v>5.351415314670092</v>
      </c>
      <c r="P11" s="907">
        <v>3.8</v>
      </c>
      <c r="Q11" s="907">
        <v>5.2</v>
      </c>
    </row>
    <row r="12" spans="1:19" ht="15" customHeight="1">
      <c r="A12" s="284" t="s">
        <v>6</v>
      </c>
      <c r="B12" s="907" t="s">
        <v>8</v>
      </c>
      <c r="C12" s="907" t="s">
        <v>8</v>
      </c>
      <c r="D12" s="907" t="s">
        <v>8</v>
      </c>
      <c r="E12" s="978">
        <v>9.3010300396821837</v>
      </c>
      <c r="F12" s="978">
        <v>0.97851662055805733</v>
      </c>
      <c r="G12" s="978">
        <v>1.3264737693379434</v>
      </c>
      <c r="H12" s="978">
        <v>6.4841511992663809</v>
      </c>
      <c r="I12" s="978">
        <v>11.880674361486049</v>
      </c>
      <c r="J12" s="978">
        <v>16.75805295236189</v>
      </c>
      <c r="K12" s="978">
        <v>10.682609269788825</v>
      </c>
      <c r="L12" s="978">
        <v>3.1899188572177679</v>
      </c>
      <c r="M12" s="978">
        <v>4.9254723686225281</v>
      </c>
      <c r="N12" s="978">
        <v>9.0653555519452649</v>
      </c>
      <c r="O12" s="978">
        <v>6.5134820566510285</v>
      </c>
      <c r="P12" s="978">
        <v>8.3000000000000007</v>
      </c>
      <c r="Q12" s="978">
        <v>5.6</v>
      </c>
    </row>
    <row r="13" spans="1:19" ht="15" customHeight="1">
      <c r="A13" s="284" t="s">
        <v>5</v>
      </c>
      <c r="B13" s="907" t="s">
        <v>8</v>
      </c>
      <c r="C13" s="907" t="s">
        <v>8</v>
      </c>
      <c r="D13" s="907" t="s">
        <v>8</v>
      </c>
      <c r="E13" s="907" t="s">
        <v>8</v>
      </c>
      <c r="F13" s="907" t="s">
        <v>8</v>
      </c>
      <c r="G13" s="907" t="s">
        <v>8</v>
      </c>
      <c r="H13" s="907" t="s">
        <v>8</v>
      </c>
      <c r="I13" s="907" t="s">
        <v>8</v>
      </c>
      <c r="J13" s="907">
        <v>50.844566270978788</v>
      </c>
      <c r="K13" s="907">
        <v>37.54308975957224</v>
      </c>
      <c r="L13" s="907">
        <v>-7.5759732912108335</v>
      </c>
      <c r="M13" s="907">
        <v>8.5102765842797616</v>
      </c>
      <c r="N13" s="907">
        <v>7.3976434826174087</v>
      </c>
      <c r="O13" s="907">
        <v>12.945077915863612</v>
      </c>
      <c r="P13" s="907">
        <v>4.3669925679771024</v>
      </c>
      <c r="Q13" s="907">
        <v>-5.2</v>
      </c>
    </row>
    <row r="14" spans="1:19" ht="15" customHeight="1">
      <c r="A14" s="284" t="s">
        <v>4</v>
      </c>
      <c r="B14" s="907" t="s">
        <v>8</v>
      </c>
      <c r="C14" s="907" t="s">
        <v>8</v>
      </c>
      <c r="D14" s="907" t="s">
        <v>8</v>
      </c>
      <c r="E14" s="907" t="s">
        <v>8</v>
      </c>
      <c r="F14" s="907" t="s">
        <v>8</v>
      </c>
      <c r="G14" s="907" t="s">
        <v>8</v>
      </c>
      <c r="H14" s="907" t="s">
        <v>8</v>
      </c>
      <c r="I14" s="907" t="s">
        <v>8</v>
      </c>
      <c r="J14" s="907" t="s">
        <v>8</v>
      </c>
      <c r="K14" s="978">
        <v>9.6</v>
      </c>
      <c r="L14" s="978">
        <v>1.3</v>
      </c>
      <c r="M14" s="978">
        <v>7.2</v>
      </c>
      <c r="N14" s="978">
        <v>7.1</v>
      </c>
      <c r="O14" s="978">
        <v>5.6</v>
      </c>
      <c r="P14" s="978">
        <v>7.7</v>
      </c>
      <c r="Q14" s="978">
        <v>5</v>
      </c>
    </row>
    <row r="15" spans="1:19" ht="15" customHeight="1">
      <c r="A15" s="284" t="s">
        <v>3</v>
      </c>
      <c r="B15" s="907" t="s">
        <v>8</v>
      </c>
      <c r="C15" s="907" t="s">
        <v>8</v>
      </c>
      <c r="D15" s="907" t="s">
        <v>8</v>
      </c>
      <c r="E15" s="907" t="s">
        <v>8</v>
      </c>
      <c r="F15" s="907" t="s">
        <v>8</v>
      </c>
      <c r="G15" s="907" t="s">
        <v>8</v>
      </c>
      <c r="H15" s="907" t="s">
        <v>8</v>
      </c>
      <c r="I15" s="978">
        <v>16.593499613231852</v>
      </c>
      <c r="J15" s="978">
        <v>18.914398911258356</v>
      </c>
      <c r="K15" s="978">
        <v>10.234928861368676</v>
      </c>
      <c r="L15" s="978">
        <v>0.42642465331871415</v>
      </c>
      <c r="M15" s="978">
        <v>5.9484578600500484</v>
      </c>
      <c r="N15" s="978">
        <v>13.113501989001293</v>
      </c>
      <c r="O15" s="978">
        <v>5.6869030582395874</v>
      </c>
      <c r="P15" s="978">
        <v>6.3</v>
      </c>
      <c r="Q15" s="978">
        <v>4.2</v>
      </c>
    </row>
    <row r="16" spans="1:19" ht="15" customHeight="1">
      <c r="A16" s="284" t="s">
        <v>79</v>
      </c>
      <c r="B16" s="907" t="s">
        <v>8</v>
      </c>
      <c r="C16" s="907" t="s">
        <v>8</v>
      </c>
      <c r="D16" s="978">
        <v>7.1468588900686569</v>
      </c>
      <c r="E16" s="978">
        <v>6.5504899543690271</v>
      </c>
      <c r="F16" s="978">
        <v>8.2520093867656783</v>
      </c>
      <c r="G16" s="978">
        <v>4.7140453443471841</v>
      </c>
      <c r="H16" s="978">
        <v>7.0157581573659087</v>
      </c>
      <c r="I16" s="978">
        <v>6.9946639488661333</v>
      </c>
      <c r="J16" s="978">
        <v>12.684920168038758</v>
      </c>
      <c r="K16" s="978">
        <v>15.885611618505763</v>
      </c>
      <c r="L16" s="978">
        <v>7.9975911764754954</v>
      </c>
      <c r="M16" s="978">
        <v>15.938810859756558</v>
      </c>
      <c r="N16" s="978">
        <v>20.590425665510153</v>
      </c>
      <c r="O16" s="978">
        <v>8.4695002354076649</v>
      </c>
      <c r="P16" s="978">
        <v>7.4</v>
      </c>
      <c r="Q16" s="978">
        <v>8.6999999999999993</v>
      </c>
    </row>
    <row r="17" spans="1:17" ht="15" customHeight="1">
      <c r="A17" s="284" t="s">
        <v>2</v>
      </c>
      <c r="B17" s="907" t="s">
        <v>8</v>
      </c>
      <c r="C17" s="907" t="s">
        <v>8</v>
      </c>
      <c r="D17" s="907" t="s">
        <v>8</v>
      </c>
      <c r="E17" s="907" t="s">
        <v>8</v>
      </c>
      <c r="F17" s="907" t="s">
        <v>8</v>
      </c>
      <c r="G17" s="907" t="s">
        <v>8</v>
      </c>
      <c r="H17" s="907" t="s">
        <v>8</v>
      </c>
      <c r="I17" s="907" t="s">
        <v>8</v>
      </c>
      <c r="J17" s="907" t="s">
        <v>8</v>
      </c>
      <c r="K17" s="907" t="s">
        <v>8</v>
      </c>
      <c r="L17" s="907" t="s">
        <v>8</v>
      </c>
      <c r="M17" s="978">
        <v>4.8423416666666661</v>
      </c>
      <c r="N17" s="978">
        <v>7.0096583333333333</v>
      </c>
      <c r="O17" s="978">
        <v>6.5283666666666669</v>
      </c>
      <c r="P17" s="978">
        <v>7.2492416666666655</v>
      </c>
      <c r="Q17" s="978">
        <v>11</v>
      </c>
    </row>
    <row r="18" spans="1:17" ht="15" customHeight="1">
      <c r="A18" s="284" t="s">
        <v>1</v>
      </c>
      <c r="B18" s="907" t="s">
        <v>8</v>
      </c>
      <c r="C18" s="907" t="s">
        <v>8</v>
      </c>
      <c r="D18" s="907" t="s">
        <v>8</v>
      </c>
      <c r="E18" s="907" t="s">
        <v>8</v>
      </c>
      <c r="F18" s="907" t="s">
        <v>8</v>
      </c>
      <c r="G18" s="907" t="s">
        <v>8</v>
      </c>
      <c r="H18" s="907" t="s">
        <v>8</v>
      </c>
      <c r="I18" s="907" t="s">
        <v>8</v>
      </c>
      <c r="J18" s="907" t="s">
        <v>8</v>
      </c>
      <c r="K18" s="907" t="s">
        <v>8</v>
      </c>
      <c r="L18" s="978">
        <v>3.9</v>
      </c>
      <c r="M18" s="978">
        <v>4</v>
      </c>
      <c r="N18" s="978">
        <v>4.7</v>
      </c>
      <c r="O18" s="978">
        <v>1.6</v>
      </c>
      <c r="P18" s="978">
        <v>-3.1</v>
      </c>
      <c r="Q18" s="978">
        <v>-3.3</v>
      </c>
    </row>
    <row r="19" spans="1:17" ht="15" customHeight="1"/>
    <row r="20" spans="1:17">
      <c r="A20" s="920" t="s">
        <v>2111</v>
      </c>
    </row>
    <row r="34" ht="13.5" customHeight="1"/>
    <row r="35" ht="13.5" customHeight="1"/>
    <row r="36" ht="13.5" customHeight="1"/>
    <row r="37" ht="13.5" customHeight="1"/>
    <row r="38" ht="13.5" customHeight="1"/>
    <row r="39" ht="13.5" customHeight="1"/>
    <row r="40" ht="13.5" customHeight="1"/>
    <row r="41" ht="13.5" customHeight="1"/>
    <row r="51" ht="12" customHeight="1"/>
  </sheetData>
  <mergeCells count="1">
    <mergeCell ref="B2:Q2"/>
  </mergeCells>
  <hyperlinks>
    <hyperlink ref="S5" location="'Content Page'!A1" display="Back to Content Page"/>
  </hyperlinks>
  <pageMargins left="0.75" right="0.75" top="1" bottom="1" header="0.5" footer="0.5"/>
  <pageSetup orientation="portrait" horizontalDpi="1200" verticalDpi="1200" r:id="rId1"/>
  <headerFooter alignWithMargins="0"/>
</worksheet>
</file>

<file path=xl/worksheets/sheet2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2"/>
  <sheetViews>
    <sheetView zoomScale="95" zoomScaleNormal="95" workbookViewId="0">
      <pane xSplit="1" ySplit="4" topLeftCell="B5" activePane="bottomRight" state="frozen"/>
      <selection activeCell="A9" sqref="A9"/>
      <selection pane="topRight" activeCell="A9" sqref="A9"/>
      <selection pane="bottomLeft" activeCell="A9" sqref="A9"/>
      <selection pane="bottomRight" activeCell="A9" sqref="A9"/>
    </sheetView>
  </sheetViews>
  <sheetFormatPr defaultColWidth="9.1796875" defaultRowHeight="14"/>
  <cols>
    <col min="1" max="1" width="35.81640625" style="289" customWidth="1"/>
    <col min="2" max="17" width="9.7265625" style="289" customWidth="1"/>
    <col min="18" max="16384" width="9.1796875" style="289"/>
  </cols>
  <sheetData>
    <row r="1" spans="1:19">
      <c r="A1" s="1021" t="s">
        <v>2196</v>
      </c>
    </row>
    <row r="2" spans="1:19">
      <c r="A2" s="879"/>
      <c r="B2" s="1173" t="s">
        <v>2193</v>
      </c>
      <c r="C2" s="1171"/>
      <c r="D2" s="1171"/>
      <c r="E2" s="1171"/>
      <c r="F2" s="1171"/>
      <c r="G2" s="1171"/>
      <c r="H2" s="1171"/>
      <c r="I2" s="1171"/>
      <c r="J2" s="1171"/>
      <c r="K2" s="1171"/>
      <c r="L2" s="1171"/>
      <c r="M2" s="1171"/>
      <c r="N2" s="1171"/>
      <c r="O2" s="1171"/>
      <c r="P2" s="1171"/>
      <c r="Q2" s="1172"/>
    </row>
    <row r="3" spans="1:19" s="295" customFormat="1" ht="15" customHeight="1">
      <c r="A3" s="879" t="s">
        <v>16</v>
      </c>
      <c r="B3" s="4">
        <v>2000</v>
      </c>
      <c r="C3" s="4">
        <v>2001</v>
      </c>
      <c r="D3" s="4">
        <v>2002</v>
      </c>
      <c r="E3" s="4">
        <v>2003</v>
      </c>
      <c r="F3" s="4">
        <v>2004</v>
      </c>
      <c r="G3" s="4">
        <v>2005</v>
      </c>
      <c r="H3" s="4">
        <v>2006</v>
      </c>
      <c r="I3" s="4">
        <v>2007</v>
      </c>
      <c r="J3" s="4">
        <v>2008</v>
      </c>
      <c r="K3" s="4">
        <v>2009</v>
      </c>
      <c r="L3" s="4">
        <v>2010</v>
      </c>
      <c r="M3" s="4">
        <v>2011</v>
      </c>
      <c r="N3" s="4">
        <v>2012</v>
      </c>
      <c r="O3" s="4">
        <v>2013</v>
      </c>
      <c r="P3" s="4">
        <v>2014</v>
      </c>
      <c r="Q3" s="4">
        <v>2015</v>
      </c>
    </row>
    <row r="4" spans="1:19" ht="15" customHeight="1">
      <c r="A4" s="284" t="s">
        <v>15</v>
      </c>
      <c r="B4" s="907" t="s">
        <v>8</v>
      </c>
      <c r="C4" s="907" t="s">
        <v>8</v>
      </c>
      <c r="D4" s="907">
        <v>75.676168849719375</v>
      </c>
      <c r="E4" s="907">
        <v>76.465691505738818</v>
      </c>
      <c r="F4" s="978">
        <v>29.034500653919025</v>
      </c>
      <c r="G4" s="978">
        <v>14.883610070140719</v>
      </c>
      <c r="H4" s="978">
        <v>7.2995012837499189</v>
      </c>
      <c r="I4" s="978">
        <v>3.939272585910004</v>
      </c>
      <c r="J4" s="978">
        <v>0.97941410902933512</v>
      </c>
      <c r="K4" s="978">
        <v>5.6666821870725812</v>
      </c>
      <c r="L4" s="978">
        <v>8.8543982235950551</v>
      </c>
      <c r="M4" s="978">
        <v>5.436329525865105</v>
      </c>
      <c r="N4" s="978">
        <v>8.1606172446751373</v>
      </c>
      <c r="O4" s="907">
        <v>4.6190902949041686</v>
      </c>
      <c r="P4" s="907">
        <v>3.9</v>
      </c>
      <c r="Q4" s="907">
        <v>13.3</v>
      </c>
    </row>
    <row r="5" spans="1:19" ht="15" customHeight="1">
      <c r="A5" s="284" t="s">
        <v>14</v>
      </c>
      <c r="B5" s="978">
        <v>14.831206413464566</v>
      </c>
      <c r="C5" s="978">
        <v>13.27297964547027</v>
      </c>
      <c r="D5" s="978">
        <v>10.583114056870999</v>
      </c>
      <c r="E5" s="978">
        <v>10.316151709644389</v>
      </c>
      <c r="F5" s="978">
        <v>11.5583342632063</v>
      </c>
      <c r="G5" s="978">
        <v>6.6387961530926596</v>
      </c>
      <c r="H5" s="978">
        <v>4.88220022910272</v>
      </c>
      <c r="I5" s="978">
        <v>4.7481096385893702</v>
      </c>
      <c r="J5" s="973">
        <v>6.0771729656920996</v>
      </c>
      <c r="K5" s="978">
        <v>11.898715267403601</v>
      </c>
      <c r="L5" s="978">
        <v>9.3918964021093796</v>
      </c>
      <c r="M5" s="978">
        <v>9.0371003173053293</v>
      </c>
      <c r="N5" s="978">
        <v>7.2471878672561303</v>
      </c>
      <c r="O5" s="978">
        <v>4.3326639462174859</v>
      </c>
      <c r="P5" s="978">
        <v>3.9</v>
      </c>
      <c r="Q5" s="978">
        <v>7.1</v>
      </c>
      <c r="S5" s="92" t="s">
        <v>13</v>
      </c>
    </row>
    <row r="6" spans="1:19" ht="15" customHeight="1">
      <c r="A6" s="284" t="s">
        <v>268</v>
      </c>
      <c r="B6" s="907" t="s">
        <v>8</v>
      </c>
      <c r="C6" s="907" t="s">
        <v>8</v>
      </c>
      <c r="D6" s="907" t="s">
        <v>8</v>
      </c>
      <c r="E6" s="907" t="s">
        <v>8</v>
      </c>
      <c r="F6" s="907" t="s">
        <v>8</v>
      </c>
      <c r="G6" s="907" t="s">
        <v>8</v>
      </c>
      <c r="H6" s="907" t="s">
        <v>8</v>
      </c>
      <c r="I6" s="907" t="s">
        <v>8</v>
      </c>
      <c r="J6" s="907" t="s">
        <v>8</v>
      </c>
      <c r="K6" s="907" t="s">
        <v>8</v>
      </c>
      <c r="L6" s="907" t="s">
        <v>8</v>
      </c>
      <c r="M6" s="907" t="s">
        <v>8</v>
      </c>
      <c r="N6" s="978">
        <v>0.4</v>
      </c>
      <c r="O6" s="978">
        <v>0.3</v>
      </c>
      <c r="P6" s="978">
        <v>1.19</v>
      </c>
      <c r="Q6" s="978">
        <v>1.2</v>
      </c>
    </row>
    <row r="7" spans="1:19">
      <c r="A7" s="284" t="s">
        <v>12</v>
      </c>
      <c r="B7" s="907" t="s">
        <v>8</v>
      </c>
      <c r="C7" s="907" t="s">
        <v>8</v>
      </c>
      <c r="D7" s="978">
        <v>10.3</v>
      </c>
      <c r="E7" s="978">
        <v>8.1999999999999993</v>
      </c>
      <c r="F7" s="978">
        <v>5.4</v>
      </c>
      <c r="G7" s="978">
        <v>7.7</v>
      </c>
      <c r="H7" s="978">
        <v>8.5</v>
      </c>
      <c r="I7" s="978">
        <v>8.1</v>
      </c>
      <c r="J7" s="978">
        <v>14.6</v>
      </c>
      <c r="K7" s="978">
        <v>2.2000000000000002</v>
      </c>
      <c r="L7" s="978">
        <v>3.2</v>
      </c>
      <c r="M7" s="978">
        <v>11.5</v>
      </c>
      <c r="N7" s="978">
        <v>8.3000000000000007</v>
      </c>
      <c r="O7" s="978">
        <v>5.7</v>
      </c>
      <c r="P7" s="978">
        <v>7.8</v>
      </c>
      <c r="Q7" s="978">
        <v>-6.8</v>
      </c>
    </row>
    <row r="8" spans="1:19" ht="15" customHeight="1">
      <c r="A8" s="284" t="s">
        <v>11</v>
      </c>
      <c r="B8" s="907" t="s">
        <v>429</v>
      </c>
      <c r="C8" s="907">
        <v>11.858335197638926</v>
      </c>
      <c r="D8" s="907">
        <v>15.77516203531253</v>
      </c>
      <c r="E8" s="907">
        <v>1.9552607702454816</v>
      </c>
      <c r="F8" s="907">
        <v>14.196850382817372</v>
      </c>
      <c r="G8" s="907">
        <v>15.942665902305396</v>
      </c>
      <c r="H8" s="907">
        <v>23.044735023086659</v>
      </c>
      <c r="I8" s="907">
        <v>5.8370912441902734</v>
      </c>
      <c r="J8" s="907">
        <v>9.0039312328372709</v>
      </c>
      <c r="K8" s="907">
        <v>11.633090308573223</v>
      </c>
      <c r="L8" s="907">
        <v>12.800667495955032</v>
      </c>
      <c r="M8" s="907">
        <v>9.7298474986203143</v>
      </c>
      <c r="N8" s="907">
        <v>7.5678774079684485</v>
      </c>
      <c r="O8" s="907">
        <v>6.082581603860171</v>
      </c>
      <c r="P8" s="907">
        <v>6.6173659160509102</v>
      </c>
      <c r="Q8" s="907">
        <v>11.6</v>
      </c>
    </row>
    <row r="9" spans="1:19" ht="15" customHeight="1">
      <c r="A9" s="284" t="s">
        <v>10</v>
      </c>
      <c r="B9" s="907" t="s">
        <v>8</v>
      </c>
      <c r="C9" s="907" t="s">
        <v>8</v>
      </c>
      <c r="D9" s="907" t="s">
        <v>8</v>
      </c>
      <c r="E9" s="907" t="s">
        <v>8</v>
      </c>
      <c r="F9" s="907" t="s">
        <v>8</v>
      </c>
      <c r="G9" s="907" t="s">
        <v>8</v>
      </c>
      <c r="H9" s="907" t="s">
        <v>8</v>
      </c>
      <c r="I9" s="907" t="s">
        <v>8</v>
      </c>
      <c r="J9" s="907" t="s">
        <v>8</v>
      </c>
      <c r="K9" s="907" t="s">
        <v>8</v>
      </c>
      <c r="L9" s="907" t="s">
        <v>8</v>
      </c>
      <c r="M9" s="907" t="s">
        <v>8</v>
      </c>
      <c r="N9" s="907" t="s">
        <v>8</v>
      </c>
      <c r="O9" s="978">
        <v>41.5</v>
      </c>
      <c r="P9" s="978">
        <v>32.299999999999997</v>
      </c>
      <c r="Q9" s="978">
        <v>29.3</v>
      </c>
    </row>
    <row r="10" spans="1:19" ht="15" customHeight="1">
      <c r="A10" s="284" t="s">
        <v>9</v>
      </c>
      <c r="B10" s="907" t="s">
        <v>8</v>
      </c>
      <c r="C10" s="907" t="s">
        <v>8</v>
      </c>
      <c r="D10" s="907" t="s">
        <v>8</v>
      </c>
      <c r="E10" s="907" t="s">
        <v>8</v>
      </c>
      <c r="F10" s="978">
        <v>2.0247737017627259</v>
      </c>
      <c r="G10" s="978">
        <v>3.5</v>
      </c>
      <c r="H10" s="978">
        <v>11.5</v>
      </c>
      <c r="I10" s="978">
        <v>4.9000000000000004</v>
      </c>
      <c r="J10" s="978">
        <v>6.8</v>
      </c>
      <c r="K10" s="978">
        <v>-3.2</v>
      </c>
      <c r="L10" s="978">
        <v>-0.3</v>
      </c>
      <c r="M10" s="978">
        <v>2.2999999999999998</v>
      </c>
      <c r="N10" s="978">
        <v>4.8</v>
      </c>
      <c r="O10" s="978">
        <v>0.5</v>
      </c>
      <c r="P10" s="978">
        <v>0.7</v>
      </c>
      <c r="Q10" s="978">
        <v>-0.1</v>
      </c>
    </row>
    <row r="11" spans="1:19" ht="15" customHeight="1">
      <c r="A11" s="284" t="s">
        <v>7</v>
      </c>
      <c r="B11" s="907">
        <v>20.574617061874093</v>
      </c>
      <c r="C11" s="907">
        <v>17.551610623400009</v>
      </c>
      <c r="D11" s="907">
        <v>15.652069295032874</v>
      </c>
      <c r="E11" s="907">
        <v>9.6829790067807266</v>
      </c>
      <c r="F11" s="978">
        <v>20.103108489991754</v>
      </c>
      <c r="G11" s="978">
        <v>14.455282237432527</v>
      </c>
      <c r="H11" s="978">
        <v>12.618104125821048</v>
      </c>
      <c r="I11" s="978">
        <v>14.166842459039614</v>
      </c>
      <c r="J11" s="978">
        <v>14.994562619805961</v>
      </c>
      <c r="K11" s="978">
        <v>-7.4190276596468578</v>
      </c>
      <c r="L11" s="978">
        <v>10.759559532727295</v>
      </c>
      <c r="M11" s="978">
        <v>8.9461110116524623</v>
      </c>
      <c r="N11" s="978">
        <v>4.3074974345818333</v>
      </c>
      <c r="O11" s="907">
        <v>4.7706154070817632</v>
      </c>
      <c r="P11" s="907">
        <v>3.4</v>
      </c>
      <c r="Q11" s="907">
        <v>0.9</v>
      </c>
    </row>
    <row r="12" spans="1:19" ht="15" customHeight="1">
      <c r="A12" s="284" t="s">
        <v>6</v>
      </c>
      <c r="B12" s="907" t="s">
        <v>8</v>
      </c>
      <c r="C12" s="907" t="s">
        <v>8</v>
      </c>
      <c r="D12" s="907" t="s">
        <v>8</v>
      </c>
      <c r="E12" s="978">
        <v>6.999827532180575</v>
      </c>
      <c r="F12" s="978">
        <v>6.3712797215531589</v>
      </c>
      <c r="G12" s="978">
        <v>1.8512826255586095</v>
      </c>
      <c r="H12" s="978">
        <v>2.040837061582232</v>
      </c>
      <c r="I12" s="978">
        <v>3.8867449864014723</v>
      </c>
      <c r="J12" s="978">
        <v>3.6375637685821367</v>
      </c>
      <c r="K12" s="978">
        <v>7.6052613499062103</v>
      </c>
      <c r="L12" s="978">
        <v>4.5476709580062833</v>
      </c>
      <c r="M12" s="978">
        <v>7.7528705576879373</v>
      </c>
      <c r="N12" s="978">
        <v>5.8377674886350377</v>
      </c>
      <c r="O12" s="978">
        <v>5.1923694600387149</v>
      </c>
      <c r="P12" s="978">
        <v>3.2</v>
      </c>
      <c r="Q12" s="978">
        <v>2.6</v>
      </c>
    </row>
    <row r="13" spans="1:19" ht="15" customHeight="1">
      <c r="A13" s="284" t="s">
        <v>5</v>
      </c>
      <c r="B13" s="907" t="s">
        <v>8</v>
      </c>
      <c r="C13" s="907" t="s">
        <v>8</v>
      </c>
      <c r="D13" s="907" t="s">
        <v>8</v>
      </c>
      <c r="E13" s="907" t="s">
        <v>8</v>
      </c>
      <c r="F13" s="907" t="s">
        <v>8</v>
      </c>
      <c r="G13" s="907" t="s">
        <v>8</v>
      </c>
      <c r="H13" s="907" t="s">
        <v>8</v>
      </c>
      <c r="I13" s="907" t="s">
        <v>8</v>
      </c>
      <c r="J13" s="907">
        <v>17.803285058196597</v>
      </c>
      <c r="K13" s="907">
        <v>37.549087663291196</v>
      </c>
      <c r="L13" s="907">
        <v>16.257140318090325</v>
      </c>
      <c r="M13" s="907">
        <v>1.1486300511369338</v>
      </c>
      <c r="N13" s="907">
        <v>14.42372264125377</v>
      </c>
      <c r="O13" s="907">
        <v>2.6392897417940433</v>
      </c>
      <c r="P13" s="907">
        <v>1.1177932943074207</v>
      </c>
      <c r="Q13" s="907">
        <v>-1.9</v>
      </c>
    </row>
    <row r="14" spans="1:19" ht="15" customHeight="1">
      <c r="A14" s="284" t="s">
        <v>4</v>
      </c>
      <c r="B14" s="907" t="s">
        <v>8</v>
      </c>
      <c r="C14" s="907" t="s">
        <v>8</v>
      </c>
      <c r="D14" s="907" t="s">
        <v>8</v>
      </c>
      <c r="E14" s="907" t="s">
        <v>8</v>
      </c>
      <c r="F14" s="907" t="s">
        <v>8</v>
      </c>
      <c r="G14" s="907" t="s">
        <v>8</v>
      </c>
      <c r="H14" s="907" t="s">
        <v>8</v>
      </c>
      <c r="I14" s="907" t="s">
        <v>8</v>
      </c>
      <c r="J14" s="907" t="s">
        <v>8</v>
      </c>
      <c r="K14" s="978">
        <v>7.9</v>
      </c>
      <c r="L14" s="978">
        <v>6.7</v>
      </c>
      <c r="M14" s="978">
        <v>6.6</v>
      </c>
      <c r="N14" s="978">
        <v>6.1</v>
      </c>
      <c r="O14" s="978">
        <v>5.7</v>
      </c>
      <c r="P14" s="978">
        <v>5.7</v>
      </c>
      <c r="Q14" s="978">
        <v>6</v>
      </c>
    </row>
    <row r="15" spans="1:19" ht="15" customHeight="1">
      <c r="A15" s="284" t="s">
        <v>3</v>
      </c>
      <c r="B15" s="907" t="s">
        <v>8</v>
      </c>
      <c r="C15" s="907" t="s">
        <v>8</v>
      </c>
      <c r="D15" s="907" t="s">
        <v>8</v>
      </c>
      <c r="E15" s="907" t="s">
        <v>8</v>
      </c>
      <c r="F15" s="907" t="s">
        <v>8</v>
      </c>
      <c r="G15" s="907" t="s">
        <v>8</v>
      </c>
      <c r="H15" s="907" t="s">
        <v>8</v>
      </c>
      <c r="I15" s="978">
        <v>1.6342172952217899</v>
      </c>
      <c r="J15" s="978">
        <v>10.182761855187996</v>
      </c>
      <c r="K15" s="978">
        <v>10.107989972394213</v>
      </c>
      <c r="L15" s="978">
        <v>8.8342901423915787</v>
      </c>
      <c r="M15" s="978">
        <v>6.6682493053396277</v>
      </c>
      <c r="N15" s="978">
        <v>8.5576050663034859</v>
      </c>
      <c r="O15" s="978">
        <v>5.4594973840970127</v>
      </c>
      <c r="P15" s="978">
        <v>3.5</v>
      </c>
      <c r="Q15" s="978">
        <v>4.5999999999999996</v>
      </c>
    </row>
    <row r="16" spans="1:19" ht="15" customHeight="1">
      <c r="A16" s="284" t="s">
        <v>79</v>
      </c>
      <c r="B16" s="907" t="s">
        <v>8</v>
      </c>
      <c r="C16" s="907" t="s">
        <v>8</v>
      </c>
      <c r="D16" s="978">
        <v>6.9703176659641599</v>
      </c>
      <c r="E16" s="978">
        <v>4.1271418140678833</v>
      </c>
      <c r="F16" s="978">
        <v>7.0642396202402153</v>
      </c>
      <c r="G16" s="978">
        <v>12.6805062688031</v>
      </c>
      <c r="H16" s="978">
        <v>8.5350433614382695</v>
      </c>
      <c r="I16" s="978">
        <v>6.1259039193919875</v>
      </c>
      <c r="J16" s="978">
        <v>10.700897255747677</v>
      </c>
      <c r="K16" s="978">
        <v>-5.5938079720969682</v>
      </c>
      <c r="L16" s="978">
        <v>17.905945925339424</v>
      </c>
      <c r="M16" s="978">
        <v>18.857533946964267</v>
      </c>
      <c r="N16" s="978">
        <v>16.308001691796179</v>
      </c>
      <c r="O16" s="978">
        <v>14.198810138158478</v>
      </c>
      <c r="P16" s="978">
        <v>10.7</v>
      </c>
      <c r="Q16" s="978">
        <v>1.6</v>
      </c>
    </row>
    <row r="17" spans="1:17" ht="15" customHeight="1">
      <c r="A17" s="284" t="s">
        <v>2</v>
      </c>
      <c r="B17" s="907" t="s">
        <v>8</v>
      </c>
      <c r="C17" s="907" t="s">
        <v>8</v>
      </c>
      <c r="D17" s="907" t="s">
        <v>8</v>
      </c>
      <c r="E17" s="907" t="s">
        <v>8</v>
      </c>
      <c r="F17" s="907" t="s">
        <v>8</v>
      </c>
      <c r="G17" s="907" t="s">
        <v>8</v>
      </c>
      <c r="H17" s="907" t="s">
        <v>8</v>
      </c>
      <c r="I17" s="907" t="s">
        <v>8</v>
      </c>
      <c r="J17" s="907" t="s">
        <v>8</v>
      </c>
      <c r="K17" s="907" t="s">
        <v>8</v>
      </c>
      <c r="L17" s="907" t="s">
        <v>8</v>
      </c>
      <c r="M17" s="978">
        <v>12.744574999999999</v>
      </c>
      <c r="N17" s="978">
        <v>5.1953166666666668</v>
      </c>
      <c r="O17" s="978">
        <v>8.4307333333333325</v>
      </c>
      <c r="P17" s="978">
        <v>9.7052166666666668</v>
      </c>
      <c r="Q17" s="978">
        <v>7.7</v>
      </c>
    </row>
    <row r="18" spans="1:17" ht="15" customHeight="1">
      <c r="A18" s="284" t="s">
        <v>1</v>
      </c>
      <c r="B18" s="907" t="s">
        <v>8</v>
      </c>
      <c r="C18" s="907" t="s">
        <v>8</v>
      </c>
      <c r="D18" s="907" t="s">
        <v>8</v>
      </c>
      <c r="E18" s="907" t="s">
        <v>8</v>
      </c>
      <c r="F18" s="907" t="s">
        <v>8</v>
      </c>
      <c r="G18" s="907" t="s">
        <v>8</v>
      </c>
      <c r="H18" s="907" t="s">
        <v>8</v>
      </c>
      <c r="I18" s="907" t="s">
        <v>8</v>
      </c>
      <c r="J18" s="907" t="s">
        <v>8</v>
      </c>
      <c r="K18" s="907" t="s">
        <v>8</v>
      </c>
      <c r="L18" s="978">
        <v>11.1</v>
      </c>
      <c r="M18" s="978">
        <v>1.6</v>
      </c>
      <c r="N18" s="978">
        <v>11.8</v>
      </c>
      <c r="O18" s="978">
        <v>4.5</v>
      </c>
      <c r="P18" s="978">
        <v>0.9</v>
      </c>
      <c r="Q18" s="978">
        <v>-2.6</v>
      </c>
    </row>
    <row r="19" spans="1:17" ht="15" customHeight="1"/>
    <row r="20" spans="1:17">
      <c r="A20" s="920" t="s">
        <v>2111</v>
      </c>
    </row>
    <row r="35" ht="13.5" customHeight="1"/>
    <row r="36" ht="13.5" customHeight="1"/>
    <row r="37" ht="13.5" customHeight="1"/>
    <row r="38" ht="13.5" customHeight="1"/>
    <row r="39" ht="13.5" customHeight="1"/>
    <row r="40" ht="13.5" customHeight="1"/>
    <row r="41" ht="13.5" customHeight="1"/>
    <row r="42" ht="13.5" customHeight="1"/>
    <row r="52" ht="12" customHeight="1"/>
  </sheetData>
  <mergeCells count="1">
    <mergeCell ref="B2:Q2"/>
  </mergeCells>
  <hyperlinks>
    <hyperlink ref="S5" location="'Content Page'!A1" display="Back to Content Page"/>
  </hyperlinks>
  <pageMargins left="0.7" right="0.7" top="0.75" bottom="0.75" header="0.3" footer="0.3"/>
</worksheet>
</file>

<file path=xl/worksheets/sheet2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zoomScale="98" zoomScaleNormal="98" workbookViewId="0">
      <selection activeCell="A9" sqref="A9"/>
    </sheetView>
  </sheetViews>
  <sheetFormatPr defaultColWidth="9.1796875" defaultRowHeight="14"/>
  <cols>
    <col min="1" max="1" width="35.81640625" style="289" customWidth="1"/>
    <col min="2" max="17" width="9.7265625" style="289" customWidth="1"/>
    <col min="18" max="16384" width="9.1796875" style="289"/>
  </cols>
  <sheetData>
    <row r="1" spans="1:19">
      <c r="A1" s="140" t="s">
        <v>2197</v>
      </c>
    </row>
    <row r="2" spans="1:19">
      <c r="A2" s="879"/>
      <c r="B2" s="1173" t="s">
        <v>2193</v>
      </c>
      <c r="C2" s="1171"/>
      <c r="D2" s="1171"/>
      <c r="E2" s="1171"/>
      <c r="F2" s="1171"/>
      <c r="G2" s="1171"/>
      <c r="H2" s="1171"/>
      <c r="I2" s="1171"/>
      <c r="J2" s="1171"/>
      <c r="K2" s="1171"/>
      <c r="L2" s="1171"/>
      <c r="M2" s="1171"/>
      <c r="N2" s="1171"/>
      <c r="O2" s="1171"/>
      <c r="P2" s="1171"/>
      <c r="Q2" s="1172"/>
    </row>
    <row r="3" spans="1:19" s="295" customFormat="1">
      <c r="A3" s="879" t="s">
        <v>16</v>
      </c>
      <c r="B3" s="4">
        <v>2000</v>
      </c>
      <c r="C3" s="4">
        <v>2001</v>
      </c>
      <c r="D3" s="4">
        <v>2002</v>
      </c>
      <c r="E3" s="4">
        <v>2003</v>
      </c>
      <c r="F3" s="4">
        <v>2004</v>
      </c>
      <c r="G3" s="4">
        <v>2005</v>
      </c>
      <c r="H3" s="4">
        <v>2006</v>
      </c>
      <c r="I3" s="4">
        <v>2007</v>
      </c>
      <c r="J3" s="4">
        <v>2008</v>
      </c>
      <c r="K3" s="4">
        <v>2009</v>
      </c>
      <c r="L3" s="4">
        <v>2010</v>
      </c>
      <c r="M3" s="4">
        <v>2011</v>
      </c>
      <c r="N3" s="4">
        <v>2012</v>
      </c>
      <c r="O3" s="4">
        <v>2013</v>
      </c>
      <c r="P3" s="4">
        <v>2014</v>
      </c>
      <c r="Q3" s="4">
        <v>2015</v>
      </c>
    </row>
    <row r="4" spans="1:19">
      <c r="A4" s="284" t="s">
        <v>15</v>
      </c>
      <c r="B4" s="907" t="s">
        <v>8</v>
      </c>
      <c r="C4" s="907" t="s">
        <v>8</v>
      </c>
      <c r="D4" s="907">
        <v>56.757779954277623</v>
      </c>
      <c r="E4" s="907">
        <v>91.253014319317373</v>
      </c>
      <c r="F4" s="978">
        <v>78.136414133187913</v>
      </c>
      <c r="G4" s="978">
        <v>15.538691384062361</v>
      </c>
      <c r="H4" s="978">
        <v>10.095658807159438</v>
      </c>
      <c r="I4" s="978">
        <v>15.541494564924193</v>
      </c>
      <c r="J4" s="978">
        <v>7.6892228605148603</v>
      </c>
      <c r="K4" s="978">
        <v>20.946687199030478</v>
      </c>
      <c r="L4" s="978">
        <v>25.232345565011755</v>
      </c>
      <c r="M4" s="978">
        <v>6.5710290638187416</v>
      </c>
      <c r="N4" s="978">
        <v>4.9804143932585134</v>
      </c>
      <c r="O4" s="907">
        <v>3.5915734333584055</v>
      </c>
      <c r="P4" s="907">
        <v>5.6</v>
      </c>
      <c r="Q4" s="907">
        <v>11.4</v>
      </c>
    </row>
    <row r="5" spans="1:19">
      <c r="A5" s="284" t="s">
        <v>14</v>
      </c>
      <c r="B5" s="978">
        <v>12.43369429979613</v>
      </c>
      <c r="C5" s="978">
        <v>8.2919875180052376</v>
      </c>
      <c r="D5" s="978">
        <v>4.3426222198752447</v>
      </c>
      <c r="E5" s="978">
        <v>9.2172225162556476</v>
      </c>
      <c r="F5" s="978">
        <v>11.363274059578499</v>
      </c>
      <c r="G5" s="978">
        <v>14.834543772390001</v>
      </c>
      <c r="H5" s="978">
        <v>15.121098810258299</v>
      </c>
      <c r="I5" s="978">
        <v>5.4763512777243797</v>
      </c>
      <c r="J5" s="978">
        <v>21.128470816805599</v>
      </c>
      <c r="K5" s="978">
        <v>-8.9019581634699101</v>
      </c>
      <c r="L5" s="978">
        <v>12.0387352358594</v>
      </c>
      <c r="M5" s="978">
        <v>13.246464117338901</v>
      </c>
      <c r="N5" s="978">
        <v>10.7487713211911</v>
      </c>
      <c r="O5" s="978">
        <v>7.2643554152037515</v>
      </c>
      <c r="P5" s="978">
        <v>1.2</v>
      </c>
      <c r="Q5" s="978">
        <v>-5.0999999999999996</v>
      </c>
      <c r="S5" s="92" t="s">
        <v>13</v>
      </c>
    </row>
    <row r="6" spans="1:19">
      <c r="A6" s="284" t="s">
        <v>268</v>
      </c>
      <c r="B6" s="907" t="s">
        <v>8</v>
      </c>
      <c r="C6" s="907" t="s">
        <v>8</v>
      </c>
      <c r="D6" s="907" t="s">
        <v>8</v>
      </c>
      <c r="E6" s="907" t="s">
        <v>8</v>
      </c>
      <c r="F6" s="907" t="s">
        <v>8</v>
      </c>
      <c r="G6" s="907" t="s">
        <v>8</v>
      </c>
      <c r="H6" s="907" t="s">
        <v>8</v>
      </c>
      <c r="I6" s="907" t="s">
        <v>8</v>
      </c>
      <c r="J6" s="907" t="s">
        <v>8</v>
      </c>
      <c r="K6" s="907" t="s">
        <v>8</v>
      </c>
      <c r="L6" s="907" t="s">
        <v>8</v>
      </c>
      <c r="M6" s="907" t="s">
        <v>8</v>
      </c>
      <c r="N6" s="978">
        <v>13.3</v>
      </c>
      <c r="O6" s="978">
        <v>1.8</v>
      </c>
      <c r="P6" s="978">
        <v>0.21</v>
      </c>
      <c r="Q6" s="978">
        <v>1.1000000000000001</v>
      </c>
    </row>
    <row r="7" spans="1:19">
      <c r="A7" s="284" t="s">
        <v>12</v>
      </c>
      <c r="B7" s="907" t="s">
        <v>8</v>
      </c>
      <c r="C7" s="907" t="s">
        <v>8</v>
      </c>
      <c r="D7" s="978">
        <v>8.3000000000000007</v>
      </c>
      <c r="E7" s="978">
        <v>7</v>
      </c>
      <c r="F7" s="978">
        <v>6.7</v>
      </c>
      <c r="G7" s="978">
        <v>7.8</v>
      </c>
      <c r="H7" s="978">
        <v>3.9</v>
      </c>
      <c r="I7" s="978">
        <v>3.5</v>
      </c>
      <c r="J7" s="978">
        <v>10.4</v>
      </c>
      <c r="K7" s="978">
        <v>5.8</v>
      </c>
      <c r="L7" s="978">
        <v>4</v>
      </c>
      <c r="M7" s="978">
        <v>3</v>
      </c>
      <c r="N7" s="978">
        <v>6.5</v>
      </c>
      <c r="O7" s="978">
        <v>4.0999999999999996</v>
      </c>
      <c r="P7" s="978">
        <v>10.5</v>
      </c>
      <c r="Q7" s="978">
        <v>0.3</v>
      </c>
    </row>
    <row r="8" spans="1:19">
      <c r="A8" s="284" t="s">
        <v>11</v>
      </c>
      <c r="B8" s="907" t="s">
        <v>429</v>
      </c>
      <c r="C8" s="907">
        <v>22.858325142778348</v>
      </c>
      <c r="D8" s="907">
        <v>39.571321983314121</v>
      </c>
      <c r="E8" s="907">
        <v>-12.409560188560054</v>
      </c>
      <c r="F8" s="907">
        <v>11.561651495941572</v>
      </c>
      <c r="G8" s="907">
        <v>13.82103084757691</v>
      </c>
      <c r="H8" s="907">
        <v>19.640793733744523</v>
      </c>
      <c r="I8" s="907">
        <v>6.8557655390752315</v>
      </c>
      <c r="J8" s="907">
        <v>8.529037798638095</v>
      </c>
      <c r="K8" s="907">
        <v>2.5001799787865542</v>
      </c>
      <c r="L8" s="907">
        <v>3.3620581788166293</v>
      </c>
      <c r="M8" s="907">
        <v>2.4634312639262967</v>
      </c>
      <c r="N8" s="907">
        <v>2.5580127954453191</v>
      </c>
      <c r="O8" s="907">
        <v>4.4792222757870537</v>
      </c>
      <c r="P8" s="907">
        <v>4.5992915536602563</v>
      </c>
      <c r="Q8" s="907">
        <v>2.9</v>
      </c>
    </row>
    <row r="9" spans="1:19">
      <c r="A9" s="284" t="s">
        <v>10</v>
      </c>
      <c r="B9" s="907" t="s">
        <v>8</v>
      </c>
      <c r="C9" s="907" t="s">
        <v>8</v>
      </c>
      <c r="D9" s="907" t="s">
        <v>8</v>
      </c>
      <c r="E9" s="907" t="s">
        <v>8</v>
      </c>
      <c r="F9" s="907" t="s">
        <v>8</v>
      </c>
      <c r="G9" s="907" t="s">
        <v>8</v>
      </c>
      <c r="H9" s="907" t="s">
        <v>8</v>
      </c>
      <c r="I9" s="907" t="s">
        <v>8</v>
      </c>
      <c r="J9" s="907" t="s">
        <v>8</v>
      </c>
      <c r="K9" s="907" t="s">
        <v>8</v>
      </c>
      <c r="L9" s="907" t="s">
        <v>8</v>
      </c>
      <c r="M9" s="907" t="s">
        <v>8</v>
      </c>
      <c r="N9" s="907" t="s">
        <v>8</v>
      </c>
      <c r="O9" s="978">
        <v>23.5</v>
      </c>
      <c r="P9" s="978">
        <v>22.5</v>
      </c>
      <c r="Q9" s="978">
        <v>16.5</v>
      </c>
    </row>
    <row r="10" spans="1:19">
      <c r="A10" s="284" t="s">
        <v>9</v>
      </c>
      <c r="B10" s="907" t="s">
        <v>8</v>
      </c>
      <c r="C10" s="907" t="s">
        <v>8</v>
      </c>
      <c r="D10" s="907" t="s">
        <v>8</v>
      </c>
      <c r="E10" s="907" t="s">
        <v>8</v>
      </c>
      <c r="F10" s="978">
        <v>4.7398571764890534</v>
      </c>
      <c r="G10" s="978">
        <v>6.3</v>
      </c>
      <c r="H10" s="978">
        <v>8.5</v>
      </c>
      <c r="I10" s="978">
        <v>1.7</v>
      </c>
      <c r="J10" s="978">
        <v>12.3</v>
      </c>
      <c r="K10" s="978">
        <v>0.2</v>
      </c>
      <c r="L10" s="978">
        <v>2.4</v>
      </c>
      <c r="M10" s="978">
        <v>9.6999999999999993</v>
      </c>
      <c r="N10" s="978">
        <v>-0.1</v>
      </c>
      <c r="O10" s="978">
        <v>2.8</v>
      </c>
      <c r="P10" s="978">
        <v>2.7</v>
      </c>
      <c r="Q10" s="978">
        <v>-2.9</v>
      </c>
    </row>
    <row r="11" spans="1:19">
      <c r="A11" s="284" t="s">
        <v>7</v>
      </c>
      <c r="B11" s="907">
        <v>28.805607191603031</v>
      </c>
      <c r="C11" s="907">
        <v>14.171750128521168</v>
      </c>
      <c r="D11" s="907">
        <v>20.699457285745453</v>
      </c>
      <c r="E11" s="907">
        <v>9.723086189890239</v>
      </c>
      <c r="F11" s="978">
        <v>11.266318195351602</v>
      </c>
      <c r="G11" s="978">
        <v>11.90845414770321</v>
      </c>
      <c r="H11" s="978">
        <v>11.950265386156801</v>
      </c>
      <c r="I11" s="978">
        <v>3.0726687287436931</v>
      </c>
      <c r="J11" s="978">
        <v>8.5192941519927246</v>
      </c>
      <c r="K11" s="978">
        <v>-3.5439701708071141</v>
      </c>
      <c r="L11" s="978">
        <v>7.1764612663963874</v>
      </c>
      <c r="M11" s="978">
        <v>6.3481785393935724</v>
      </c>
      <c r="N11" s="978">
        <v>0.67969550932764378</v>
      </c>
      <c r="O11" s="907">
        <v>3.4885865251240773</v>
      </c>
      <c r="P11" s="907">
        <v>0.2</v>
      </c>
      <c r="Q11" s="907">
        <v>1.2</v>
      </c>
    </row>
    <row r="12" spans="1:19">
      <c r="A12" s="284" t="s">
        <v>6</v>
      </c>
      <c r="B12" s="907" t="s">
        <v>8</v>
      </c>
      <c r="C12" s="907" t="s">
        <v>8</v>
      </c>
      <c r="D12" s="907" t="s">
        <v>8</v>
      </c>
      <c r="E12" s="978">
        <v>7.3756423353983118</v>
      </c>
      <c r="F12" s="978">
        <v>4.9893611516083025</v>
      </c>
      <c r="G12" s="978">
        <v>6.3022223401691173</v>
      </c>
      <c r="H12" s="978">
        <v>7.5122729531661596</v>
      </c>
      <c r="I12" s="978">
        <v>5.639344519430245</v>
      </c>
      <c r="J12" s="978">
        <v>13.24864122171927</v>
      </c>
      <c r="K12" s="978">
        <v>5.933285546316081</v>
      </c>
      <c r="L12" s="978">
        <v>5.5169016560314015</v>
      </c>
      <c r="M12" s="978">
        <v>5.1962712673077869</v>
      </c>
      <c r="N12" s="978">
        <v>7.0929941575679463</v>
      </c>
      <c r="O12" s="978">
        <v>5.2926945713999372</v>
      </c>
      <c r="P12" s="978">
        <v>7.2</v>
      </c>
      <c r="Q12" s="978">
        <v>-2.1</v>
      </c>
    </row>
    <row r="13" spans="1:19">
      <c r="A13" s="284" t="s">
        <v>5</v>
      </c>
      <c r="B13" s="907" t="s">
        <v>8</v>
      </c>
      <c r="C13" s="907" t="s">
        <v>8</v>
      </c>
      <c r="D13" s="907" t="s">
        <v>8</v>
      </c>
      <c r="E13" s="907" t="s">
        <v>8</v>
      </c>
      <c r="F13" s="907" t="s">
        <v>8</v>
      </c>
      <c r="G13" s="907" t="s">
        <v>8</v>
      </c>
      <c r="H13" s="907" t="s">
        <v>8</v>
      </c>
      <c r="I13" s="907" t="s">
        <v>8</v>
      </c>
      <c r="J13" s="907">
        <v>10.558159073516135</v>
      </c>
      <c r="K13" s="907">
        <v>62.458611247698578</v>
      </c>
      <c r="L13" s="907">
        <v>19.676285080764501</v>
      </c>
      <c r="M13" s="907">
        <v>4.9892408633824346</v>
      </c>
      <c r="N13" s="907">
        <v>9.8898524268204504</v>
      </c>
      <c r="O13" s="907">
        <v>0.80650107333979426</v>
      </c>
      <c r="P13" s="907">
        <v>1.0471995162738426</v>
      </c>
      <c r="Q13" s="907">
        <v>5.7</v>
      </c>
    </row>
    <row r="14" spans="1:19">
      <c r="A14" s="284" t="s">
        <v>4</v>
      </c>
      <c r="B14" s="907" t="s">
        <v>8</v>
      </c>
      <c r="C14" s="907" t="s">
        <v>8</v>
      </c>
      <c r="D14" s="907" t="s">
        <v>8</v>
      </c>
      <c r="E14" s="907" t="s">
        <v>8</v>
      </c>
      <c r="F14" s="907" t="s">
        <v>8</v>
      </c>
      <c r="G14" s="907" t="s">
        <v>8</v>
      </c>
      <c r="H14" s="907" t="s">
        <v>8</v>
      </c>
      <c r="I14" s="907" t="s">
        <v>8</v>
      </c>
      <c r="J14" s="907" t="s">
        <v>8</v>
      </c>
      <c r="K14" s="978">
        <v>-0.5</v>
      </c>
      <c r="L14" s="978">
        <v>2.8</v>
      </c>
      <c r="M14" s="978">
        <v>4.9000000000000004</v>
      </c>
      <c r="N14" s="978">
        <v>6.2</v>
      </c>
      <c r="O14" s="978">
        <v>6.1</v>
      </c>
      <c r="P14" s="978">
        <v>6.2</v>
      </c>
      <c r="Q14" s="978">
        <v>-1.3</v>
      </c>
    </row>
    <row r="15" spans="1:19">
      <c r="A15" s="284" t="s">
        <v>3</v>
      </c>
      <c r="B15" s="907" t="s">
        <v>8</v>
      </c>
      <c r="C15" s="907" t="s">
        <v>8</v>
      </c>
      <c r="D15" s="907" t="s">
        <v>8</v>
      </c>
      <c r="E15" s="907" t="s">
        <v>8</v>
      </c>
      <c r="F15" s="907" t="s">
        <v>8</v>
      </c>
      <c r="G15" s="907" t="s">
        <v>8</v>
      </c>
      <c r="H15" s="907" t="s">
        <v>8</v>
      </c>
      <c r="I15" s="978">
        <v>10.200419351636205</v>
      </c>
      <c r="J15" s="978">
        <v>28.376339276269363</v>
      </c>
      <c r="K15" s="978">
        <v>1.8429860654918582</v>
      </c>
      <c r="L15" s="978">
        <v>5.0323405342883953</v>
      </c>
      <c r="M15" s="978">
        <v>13.296554013513449</v>
      </c>
      <c r="N15" s="978">
        <v>8.2184462680445556</v>
      </c>
      <c r="O15" s="978">
        <v>2.3839890574383222</v>
      </c>
      <c r="P15" s="978">
        <v>8.8000000000000007</v>
      </c>
      <c r="Q15" s="978">
        <v>4.0999999999999996</v>
      </c>
    </row>
    <row r="16" spans="1:19">
      <c r="A16" s="284" t="s">
        <v>79</v>
      </c>
      <c r="B16" s="907" t="s">
        <v>8</v>
      </c>
      <c r="C16" s="907" t="s">
        <v>8</v>
      </c>
      <c r="D16" s="978">
        <v>-2.431734238925003</v>
      </c>
      <c r="E16" s="978">
        <v>3.72039588135668</v>
      </c>
      <c r="F16" s="978">
        <v>0.8477883518593643</v>
      </c>
      <c r="G16" s="978">
        <v>7.9476599713495375</v>
      </c>
      <c r="H16" s="978">
        <v>9.1316759102795828</v>
      </c>
      <c r="I16" s="978">
        <v>7.0029382722340756</v>
      </c>
      <c r="J16" s="978">
        <v>6.8688566523137382</v>
      </c>
      <c r="K16" s="978">
        <v>-0.81914690958211622</v>
      </c>
      <c r="L16" s="978">
        <v>6.4449175940655437</v>
      </c>
      <c r="M16" s="978">
        <v>7.3585891441015718</v>
      </c>
      <c r="N16" s="978">
        <v>6.0792085422276756</v>
      </c>
      <c r="O16" s="978">
        <v>6.3244642949894683</v>
      </c>
      <c r="P16" s="978">
        <v>3.8</v>
      </c>
      <c r="Q16" s="978">
        <v>-0.6</v>
      </c>
    </row>
    <row r="17" spans="1:17">
      <c r="A17" s="284" t="s">
        <v>2</v>
      </c>
      <c r="B17" s="907" t="s">
        <v>8</v>
      </c>
      <c r="C17" s="907" t="s">
        <v>8</v>
      </c>
      <c r="D17" s="907" t="s">
        <v>8</v>
      </c>
      <c r="E17" s="907" t="s">
        <v>8</v>
      </c>
      <c r="F17" s="907" t="s">
        <v>8</v>
      </c>
      <c r="G17" s="907" t="s">
        <v>8</v>
      </c>
      <c r="H17" s="907" t="s">
        <v>8</v>
      </c>
      <c r="I17" s="907" t="s">
        <v>8</v>
      </c>
      <c r="J17" s="907" t="s">
        <v>8</v>
      </c>
      <c r="K17" s="907" t="s">
        <v>8</v>
      </c>
      <c r="L17" s="907" t="s">
        <v>8</v>
      </c>
      <c r="M17" s="978">
        <v>6.3826000000000001</v>
      </c>
      <c r="N17" s="978">
        <v>6.2082583333333323</v>
      </c>
      <c r="O17" s="978">
        <v>8.0155416666666657</v>
      </c>
      <c r="P17" s="978">
        <v>10.688791666666667</v>
      </c>
      <c r="Q17" s="978">
        <v>9.1</v>
      </c>
    </row>
    <row r="18" spans="1:17">
      <c r="A18" s="284" t="s">
        <v>1</v>
      </c>
      <c r="B18" s="907" t="s">
        <v>8</v>
      </c>
      <c r="C18" s="907" t="s">
        <v>8</v>
      </c>
      <c r="D18" s="907" t="s">
        <v>8</v>
      </c>
      <c r="E18" s="907" t="s">
        <v>8</v>
      </c>
      <c r="F18" s="907" t="s">
        <v>8</v>
      </c>
      <c r="G18" s="907" t="s">
        <v>8</v>
      </c>
      <c r="H18" s="907" t="s">
        <v>8</v>
      </c>
      <c r="I18" s="907" t="s">
        <v>8</v>
      </c>
      <c r="J18" s="907" t="s">
        <v>8</v>
      </c>
      <c r="K18" s="907" t="s">
        <v>8</v>
      </c>
      <c r="L18" s="978">
        <v>5</v>
      </c>
      <c r="M18" s="978">
        <v>7.5</v>
      </c>
      <c r="N18" s="978">
        <v>1.9</v>
      </c>
      <c r="O18" s="978">
        <v>5.3</v>
      </c>
      <c r="P18" s="978">
        <v>0.7</v>
      </c>
      <c r="Q18" s="978">
        <v>-1.4</v>
      </c>
    </row>
    <row r="20" spans="1:17">
      <c r="A20" s="920" t="s">
        <v>2111</v>
      </c>
    </row>
  </sheetData>
  <mergeCells count="1">
    <mergeCell ref="B2:Q2"/>
  </mergeCells>
  <hyperlinks>
    <hyperlink ref="S5" location="'Content Page'!A1" display="Back to Content Page"/>
  </hyperlinks>
  <pageMargins left="0.7" right="0.7" top="0.75" bottom="0.75" header="0.3" footer="0.3"/>
</worksheet>
</file>

<file path=xl/worksheets/sheet2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
  <sheetViews>
    <sheetView workbookViewId="0">
      <selection activeCell="A9" sqref="A9"/>
    </sheetView>
  </sheetViews>
  <sheetFormatPr defaultColWidth="9.1796875" defaultRowHeight="14"/>
  <cols>
    <col min="1" max="1" width="43.36328125" style="289" customWidth="1"/>
    <col min="2" max="4" width="13.1796875" style="289" customWidth="1"/>
    <col min="5" max="5" width="12.54296875" style="289" customWidth="1"/>
    <col min="6" max="8" width="14" style="289" customWidth="1"/>
    <col min="9" max="12" width="13" style="289" customWidth="1"/>
    <col min="13" max="13" width="7.81640625" style="289" customWidth="1"/>
    <col min="14" max="14" width="9.7265625" style="289" customWidth="1"/>
    <col min="15" max="16384" width="9.1796875" style="289"/>
  </cols>
  <sheetData>
    <row r="1" spans="1:14">
      <c r="A1" s="140" t="s">
        <v>2198</v>
      </c>
    </row>
    <row r="2" spans="1:14" ht="18" customHeight="1">
      <c r="A2" s="1176" t="s">
        <v>16</v>
      </c>
      <c r="B2" s="1173" t="s">
        <v>2199</v>
      </c>
      <c r="C2" s="1171"/>
      <c r="D2" s="1171"/>
      <c r="E2" s="1171"/>
      <c r="F2" s="1173" t="s">
        <v>2200</v>
      </c>
      <c r="G2" s="1171"/>
      <c r="H2" s="1171"/>
      <c r="I2" s="1172"/>
      <c r="J2" s="1022"/>
      <c r="K2" s="1022"/>
      <c r="L2" s="1022"/>
      <c r="M2" s="1022"/>
      <c r="N2" s="1022"/>
    </row>
    <row r="3" spans="1:14" s="295" customFormat="1" ht="18" customHeight="1">
      <c r="A3" s="1177"/>
      <c r="B3" s="4">
        <v>2012</v>
      </c>
      <c r="C3" s="4">
        <v>2013</v>
      </c>
      <c r="D3" s="4">
        <v>2014</v>
      </c>
      <c r="E3" s="4">
        <v>2015</v>
      </c>
      <c r="F3" s="4">
        <v>2012</v>
      </c>
      <c r="G3" s="4">
        <v>2013</v>
      </c>
      <c r="H3" s="4">
        <v>2014</v>
      </c>
      <c r="I3" s="4">
        <v>2015</v>
      </c>
      <c r="J3" s="59"/>
      <c r="K3" s="59"/>
      <c r="L3" s="59"/>
      <c r="M3" s="59"/>
    </row>
    <row r="4" spans="1:14">
      <c r="A4" s="284" t="s">
        <v>15</v>
      </c>
      <c r="B4" s="907" t="s">
        <v>8</v>
      </c>
      <c r="C4" s="907" t="s">
        <v>8</v>
      </c>
      <c r="D4" s="907">
        <v>6.7307074928243793</v>
      </c>
      <c r="E4" s="907">
        <v>9.9447558607259907</v>
      </c>
      <c r="F4" s="907" t="s">
        <v>8</v>
      </c>
      <c r="G4" s="907" t="s">
        <v>8</v>
      </c>
      <c r="H4" s="907">
        <v>6.3188267093593993</v>
      </c>
      <c r="I4" s="907">
        <v>14.488034663631552</v>
      </c>
      <c r="J4" s="1023"/>
      <c r="K4" s="1023"/>
      <c r="L4" s="1023"/>
      <c r="M4" s="1023"/>
    </row>
    <row r="5" spans="1:14">
      <c r="A5" s="284" t="s">
        <v>14</v>
      </c>
      <c r="B5" s="978">
        <v>8.0487412880553109</v>
      </c>
      <c r="C5" s="978">
        <v>6.4624874507822625</v>
      </c>
      <c r="D5" s="978">
        <v>4.7944599994365547</v>
      </c>
      <c r="E5" s="978">
        <v>3.0992177248074739</v>
      </c>
      <c r="F5" s="978">
        <v>7.9290611067169436</v>
      </c>
      <c r="G5" s="978">
        <v>4.4228051951858731</v>
      </c>
      <c r="H5" s="978">
        <v>3.8712379138209343</v>
      </c>
      <c r="I5" s="978">
        <v>3.4009106792839248</v>
      </c>
      <c r="J5" s="193"/>
      <c r="K5" s="193"/>
      <c r="L5" s="193"/>
      <c r="M5" s="193"/>
      <c r="N5" s="92" t="s">
        <v>13</v>
      </c>
    </row>
    <row r="6" spans="1:14">
      <c r="A6" s="284" t="s">
        <v>268</v>
      </c>
      <c r="B6" s="978">
        <v>12.18529991123647</v>
      </c>
      <c r="C6" s="978">
        <v>1.6610926590421258</v>
      </c>
      <c r="D6" s="978">
        <v>1.5085921204163384</v>
      </c>
      <c r="E6" s="978">
        <v>0.66775429120811225</v>
      </c>
      <c r="F6" s="978">
        <v>3.5786850840740243</v>
      </c>
      <c r="G6" s="978">
        <v>1.7041097217401102</v>
      </c>
      <c r="H6" s="978">
        <v>1.0485125567514189</v>
      </c>
      <c r="I6" s="978">
        <v>0.8192665090449367</v>
      </c>
      <c r="J6" s="193"/>
      <c r="K6" s="193"/>
      <c r="L6" s="193"/>
      <c r="M6" s="193"/>
    </row>
    <row r="7" spans="1:14">
      <c r="A7" s="284" t="s">
        <v>12</v>
      </c>
      <c r="B7" s="978">
        <v>6.9638861908322127</v>
      </c>
      <c r="C7" s="978">
        <v>5.903510486929477</v>
      </c>
      <c r="D7" s="978">
        <v>4.9587502763505995</v>
      </c>
      <c r="E7" s="978">
        <v>5.0437819701924411</v>
      </c>
      <c r="F7" s="978">
        <v>4.7814104996170954</v>
      </c>
      <c r="G7" s="978">
        <v>5.5698560365870122</v>
      </c>
      <c r="H7" s="978">
        <v>3.7230474156876738</v>
      </c>
      <c r="I7" s="978">
        <v>8.3600133334180526</v>
      </c>
      <c r="J7" s="193"/>
      <c r="K7" s="193"/>
      <c r="L7" s="193"/>
      <c r="M7" s="193"/>
    </row>
    <row r="8" spans="1:14">
      <c r="A8" s="284" t="s">
        <v>11</v>
      </c>
      <c r="B8" s="907">
        <v>7.1419598680883496</v>
      </c>
      <c r="C8" s="907">
        <v>6.1109050908954288</v>
      </c>
      <c r="D8" s="907">
        <v>7.1141983304793968</v>
      </c>
      <c r="E8" s="907">
        <v>7.4829874821332965</v>
      </c>
      <c r="F8" s="907">
        <v>5.5254597126339178</v>
      </c>
      <c r="G8" s="907">
        <v>7.6579715171569092</v>
      </c>
      <c r="H8" s="907">
        <v>6.536570389266501</v>
      </c>
      <c r="I8" s="907">
        <v>6.6321738979935958</v>
      </c>
      <c r="J8" s="1023"/>
      <c r="K8" s="1023"/>
      <c r="L8" s="1023"/>
      <c r="M8" s="1023"/>
    </row>
    <row r="9" spans="1:14">
      <c r="A9" s="284" t="s">
        <v>10</v>
      </c>
      <c r="B9" s="978">
        <v>18.818661270114006</v>
      </c>
      <c r="C9" s="978">
        <v>29.170923243997237</v>
      </c>
      <c r="D9" s="978">
        <v>24.126981391564172</v>
      </c>
      <c r="E9" s="978">
        <v>23.556298882737138</v>
      </c>
      <c r="F9" s="978">
        <v>28.290268112457142</v>
      </c>
      <c r="G9" s="978">
        <v>23.21205727379521</v>
      </c>
      <c r="H9" s="978">
        <v>24.84579870304276</v>
      </c>
      <c r="I9" s="978">
        <v>26.741808866909793</v>
      </c>
      <c r="J9" s="193"/>
      <c r="K9" s="193"/>
      <c r="L9" s="193"/>
      <c r="M9" s="193"/>
    </row>
    <row r="10" spans="1:14">
      <c r="A10" s="284" t="s">
        <v>9</v>
      </c>
      <c r="B10" s="978">
        <v>3.0515509646354246</v>
      </c>
      <c r="C10" s="978">
        <v>4.4267020481241417</v>
      </c>
      <c r="D10" s="978">
        <v>2.3491224549531609</v>
      </c>
      <c r="E10" s="978">
        <v>1.1878558081973409</v>
      </c>
      <c r="F10" s="978">
        <v>4.5392717744137059</v>
      </c>
      <c r="G10" s="978">
        <v>0.98190620681938867</v>
      </c>
      <c r="H10" s="978">
        <v>0.12801673569487093</v>
      </c>
      <c r="I10" s="978">
        <v>3.5165650754703819</v>
      </c>
      <c r="J10" s="193"/>
      <c r="K10" s="193"/>
      <c r="L10" s="193"/>
      <c r="M10" s="193"/>
    </row>
    <row r="11" spans="1:14">
      <c r="A11" s="284" t="s">
        <v>7</v>
      </c>
      <c r="B11" s="978">
        <v>2.5336831069708126</v>
      </c>
      <c r="C11" s="978">
        <v>4.3288407831409046</v>
      </c>
      <c r="D11" s="978">
        <v>2.6585762655936094</v>
      </c>
      <c r="E11" s="978">
        <v>3.4628752781539873</v>
      </c>
      <c r="F11" s="978">
        <v>2.0083010394335474</v>
      </c>
      <c r="G11" s="907">
        <v>3.692901770846774</v>
      </c>
      <c r="H11" s="907">
        <v>1.8716807176478483</v>
      </c>
      <c r="I11" s="907">
        <v>9.9806970965056649</v>
      </c>
      <c r="J11" s="1023"/>
      <c r="K11" s="1023"/>
      <c r="L11" s="1023"/>
      <c r="M11" s="1023"/>
    </row>
    <row r="12" spans="1:14">
      <c r="A12" s="284" t="s">
        <v>6</v>
      </c>
      <c r="B12" s="978">
        <v>7.0268923338300198</v>
      </c>
      <c r="C12" s="978">
        <v>8.0422259123483713</v>
      </c>
      <c r="D12" s="978">
        <v>6.7814804462025506</v>
      </c>
      <c r="E12" s="978">
        <v>3.6412302098954683</v>
      </c>
      <c r="F12" s="978">
        <v>6.8919323067564591</v>
      </c>
      <c r="G12" s="978">
        <v>7.1706720948772755</v>
      </c>
      <c r="H12" s="978">
        <v>4.8206232296491578</v>
      </c>
      <c r="I12" s="978">
        <v>4.6789511577626399</v>
      </c>
      <c r="J12" s="193"/>
      <c r="K12" s="193"/>
      <c r="L12" s="193"/>
      <c r="M12" s="193"/>
    </row>
    <row r="13" spans="1:14">
      <c r="A13" s="284" t="s">
        <v>5</v>
      </c>
      <c r="B13" s="978">
        <v>6.4056103679201328</v>
      </c>
      <c r="C13" s="978">
        <v>5.4353405675620792</v>
      </c>
      <c r="D13" s="978">
        <v>1.2210021502371546</v>
      </c>
      <c r="E13" s="978">
        <v>5.2163399192038753</v>
      </c>
      <c r="F13" s="978">
        <v>5.7695340120049536</v>
      </c>
      <c r="G13" s="978">
        <v>4.3549453694329543</v>
      </c>
      <c r="H13" s="978">
        <v>0.14567654841989963</v>
      </c>
      <c r="I13" s="978">
        <v>5.5103742887421276</v>
      </c>
      <c r="J13" s="193"/>
      <c r="K13" s="193"/>
      <c r="L13" s="193"/>
      <c r="M13" s="193"/>
    </row>
    <row r="14" spans="1:14">
      <c r="A14" s="284" t="s">
        <v>4</v>
      </c>
      <c r="B14" s="978">
        <v>6.4326371783788687</v>
      </c>
      <c r="C14" s="978">
        <v>6.5166496330303403</v>
      </c>
      <c r="D14" s="978">
        <v>6.5670317545087897</v>
      </c>
      <c r="E14" s="978">
        <v>4.4231846522443448</v>
      </c>
      <c r="F14" s="978">
        <v>6.4202393917153699</v>
      </c>
      <c r="G14" s="978">
        <v>5.3712044249520687</v>
      </c>
      <c r="H14" s="978">
        <v>5.4980347139494512</v>
      </c>
      <c r="I14" s="978">
        <v>5.3897626914843499</v>
      </c>
      <c r="J14" s="193"/>
      <c r="K14" s="193"/>
      <c r="L14" s="193"/>
      <c r="M14" s="193"/>
    </row>
    <row r="15" spans="1:14">
      <c r="A15" s="284" t="s">
        <v>3</v>
      </c>
      <c r="B15" s="978">
        <v>9.7668145789439507</v>
      </c>
      <c r="C15" s="978">
        <v>4.1751675327676736</v>
      </c>
      <c r="D15" s="978">
        <v>5.09821528774917</v>
      </c>
      <c r="E15" s="978">
        <v>4.6955686528353766</v>
      </c>
      <c r="F15" s="978">
        <v>8.2417511198462137</v>
      </c>
      <c r="G15" s="978">
        <v>2.9446396146785219</v>
      </c>
      <c r="H15" s="978">
        <v>6.1030085271994494</v>
      </c>
      <c r="I15" s="978">
        <v>4.7168772930364469</v>
      </c>
      <c r="J15" s="193"/>
      <c r="K15" s="193"/>
      <c r="L15" s="193"/>
      <c r="M15" s="193"/>
    </row>
    <row r="16" spans="1:14">
      <c r="A16" s="284" t="s">
        <v>79</v>
      </c>
      <c r="B16" s="978">
        <v>16.341654426438652</v>
      </c>
      <c r="C16" s="978">
        <v>8.5453044608527335</v>
      </c>
      <c r="D16" s="978">
        <v>6.1073510548190058</v>
      </c>
      <c r="E16" s="978">
        <v>6.0224656644782186</v>
      </c>
      <c r="F16" s="978">
        <v>12.056185508306228</v>
      </c>
      <c r="G16" s="978">
        <v>6.2843252890602201</v>
      </c>
      <c r="H16" s="978">
        <v>4.6654601675825091</v>
      </c>
      <c r="I16" s="978">
        <v>7.5094957927969403</v>
      </c>
      <c r="J16" s="193"/>
      <c r="K16" s="193"/>
      <c r="L16" s="193"/>
      <c r="M16" s="193"/>
    </row>
    <row r="17" spans="1:14">
      <c r="A17" s="284" t="s">
        <v>2</v>
      </c>
      <c r="B17" s="978">
        <v>3.6371849572735613</v>
      </c>
      <c r="C17" s="978">
        <v>9.2248722124805909</v>
      </c>
      <c r="D17" s="978">
        <v>9.1314430433729825</v>
      </c>
      <c r="E17" s="978">
        <v>10.65640581226144</v>
      </c>
      <c r="F17" s="978">
        <v>4.8766025116524503</v>
      </c>
      <c r="G17" s="978">
        <v>10.904861089627587</v>
      </c>
      <c r="H17" s="978">
        <v>9.758832492683851</v>
      </c>
      <c r="I17" s="978">
        <v>23.684077257156957</v>
      </c>
      <c r="J17" s="193"/>
      <c r="K17" s="193"/>
      <c r="L17" s="193"/>
      <c r="M17" s="193"/>
    </row>
    <row r="18" spans="1:14">
      <c r="A18" s="284" t="s">
        <v>1</v>
      </c>
      <c r="B18" s="978">
        <v>2.2968959619697102</v>
      </c>
      <c r="C18" s="978">
        <v>4.0041307371530195</v>
      </c>
      <c r="D18" s="978">
        <v>-7.0794280362832751E-2</v>
      </c>
      <c r="E18" s="978">
        <v>-2.4054527395900465</v>
      </c>
      <c r="F18" s="978">
        <v>4.8207269386525411</v>
      </c>
      <c r="G18" s="978">
        <v>2.1170993608222517</v>
      </c>
      <c r="H18" s="978">
        <v>-0.6314531145083464</v>
      </c>
      <c r="I18" s="978">
        <v>-2.6144842929541738</v>
      </c>
      <c r="J18" s="193"/>
      <c r="K18" s="193"/>
      <c r="L18" s="193"/>
      <c r="M18" s="193"/>
    </row>
    <row r="19" spans="1:14">
      <c r="A19" s="284" t="s">
        <v>67</v>
      </c>
      <c r="B19" s="909">
        <v>7.3896483259677979</v>
      </c>
      <c r="C19" s="909">
        <v>6.9596315347817779</v>
      </c>
      <c r="D19" s="909">
        <v>6.3286643217669933</v>
      </c>
      <c r="E19" s="909">
        <v>6.7215419589014402</v>
      </c>
      <c r="F19" s="909">
        <v>6.9896909092296937</v>
      </c>
      <c r="G19" s="909">
        <v>5.7513089437716758</v>
      </c>
      <c r="H19" s="909">
        <v>5.4081222901853891</v>
      </c>
      <c r="I19" s="909">
        <v>9.1251217210035662</v>
      </c>
      <c r="J19" s="1024"/>
      <c r="K19" s="1024"/>
      <c r="L19" s="1024"/>
      <c r="M19" s="1024"/>
    </row>
    <row r="21" spans="1:14">
      <c r="A21" s="920" t="s">
        <v>2111</v>
      </c>
      <c r="E21" s="1025"/>
      <c r="F21" s="1025"/>
      <c r="G21" s="1025"/>
      <c r="H21" s="1025"/>
      <c r="I21" s="1025"/>
      <c r="J21" s="1025"/>
      <c r="K21" s="1025"/>
      <c r="L21" s="1025"/>
      <c r="M21" s="1025"/>
      <c r="N21" s="1025"/>
    </row>
    <row r="22" spans="1:14">
      <c r="E22" s="1025"/>
      <c r="F22" s="1025"/>
      <c r="G22" s="1025"/>
      <c r="H22" s="1025"/>
      <c r="I22" s="1025"/>
      <c r="J22" s="1025"/>
      <c r="K22" s="1025"/>
      <c r="L22" s="1025"/>
      <c r="M22" s="1025"/>
      <c r="N22" s="1025"/>
    </row>
    <row r="23" spans="1:14">
      <c r="E23" s="1025"/>
      <c r="F23" s="1025"/>
      <c r="G23" s="1025"/>
      <c r="H23" s="1025"/>
      <c r="I23" s="1025"/>
      <c r="J23" s="1025"/>
      <c r="K23" s="1025"/>
      <c r="L23" s="1025"/>
      <c r="M23" s="1025"/>
      <c r="N23" s="1025"/>
    </row>
    <row r="24" spans="1:14">
      <c r="E24" s="1025"/>
      <c r="F24" s="1025"/>
      <c r="G24" s="1025"/>
      <c r="H24" s="1025"/>
      <c r="I24" s="1025"/>
      <c r="J24" s="1025"/>
      <c r="K24" s="1025"/>
      <c r="L24" s="1025"/>
      <c r="M24" s="1025"/>
      <c r="N24" s="1025"/>
    </row>
    <row r="25" spans="1:14">
      <c r="E25" s="1025"/>
      <c r="F25" s="1025"/>
      <c r="G25" s="1025"/>
      <c r="H25" s="1025"/>
      <c r="I25" s="1025"/>
      <c r="J25" s="1025"/>
      <c r="K25" s="1025"/>
      <c r="L25" s="1025"/>
      <c r="M25" s="1025"/>
      <c r="N25" s="1025"/>
    </row>
    <row r="26" spans="1:14">
      <c r="E26" s="1025"/>
      <c r="F26" s="1025"/>
      <c r="G26" s="1025"/>
      <c r="H26" s="1025"/>
      <c r="I26" s="1025"/>
      <c r="J26" s="1025"/>
      <c r="K26" s="1025"/>
      <c r="L26" s="1025"/>
      <c r="M26" s="1025"/>
      <c r="N26" s="1025"/>
    </row>
    <row r="27" spans="1:14">
      <c r="E27" s="1025"/>
      <c r="F27" s="1025"/>
      <c r="G27" s="1025"/>
      <c r="H27" s="1025"/>
      <c r="I27" s="1025"/>
      <c r="J27" s="1025"/>
      <c r="K27" s="1025"/>
      <c r="L27" s="1025"/>
      <c r="M27" s="1025"/>
      <c r="N27" s="1025"/>
    </row>
    <row r="28" spans="1:14">
      <c r="E28" s="1025"/>
      <c r="F28" s="1025"/>
      <c r="G28" s="1025"/>
      <c r="H28" s="1025"/>
      <c r="I28" s="1025"/>
      <c r="J28" s="1025"/>
      <c r="K28" s="1025"/>
      <c r="L28" s="1025"/>
      <c r="M28" s="1025"/>
      <c r="N28" s="1025"/>
    </row>
    <row r="29" spans="1:14">
      <c r="E29" s="1025"/>
      <c r="F29" s="1025"/>
      <c r="G29" s="1025"/>
      <c r="H29" s="1025"/>
      <c r="I29" s="1025"/>
      <c r="J29" s="1025"/>
      <c r="K29" s="1025"/>
      <c r="L29" s="1025"/>
      <c r="M29" s="1025"/>
      <c r="N29" s="1025"/>
    </row>
    <row r="30" spans="1:14">
      <c r="E30" s="1025"/>
      <c r="F30" s="1025"/>
      <c r="G30" s="1025"/>
      <c r="H30" s="1025"/>
      <c r="I30" s="1025"/>
      <c r="J30" s="1025"/>
      <c r="K30" s="1025"/>
      <c r="L30" s="1025"/>
      <c r="M30" s="1025"/>
      <c r="N30" s="1025"/>
    </row>
    <row r="31" spans="1:14">
      <c r="E31" s="1025"/>
      <c r="F31" s="1025"/>
      <c r="G31" s="1025"/>
      <c r="H31" s="1025"/>
      <c r="I31" s="1025"/>
      <c r="J31" s="1025"/>
      <c r="K31" s="1025"/>
      <c r="L31" s="1025"/>
      <c r="M31" s="1025"/>
      <c r="N31" s="1025"/>
    </row>
    <row r="32" spans="1:14">
      <c r="E32" s="1025"/>
      <c r="F32" s="1025"/>
      <c r="G32" s="1025"/>
      <c r="H32" s="1025"/>
      <c r="I32" s="1025"/>
      <c r="J32" s="1025"/>
      <c r="K32" s="1025"/>
      <c r="L32" s="1025"/>
      <c r="M32" s="1025"/>
      <c r="N32" s="1025"/>
    </row>
    <row r="33" spans="5:14">
      <c r="E33" s="1025"/>
      <c r="F33" s="1025"/>
      <c r="G33" s="1025"/>
      <c r="H33" s="1025"/>
      <c r="I33" s="1025"/>
      <c r="J33" s="1025"/>
      <c r="K33" s="1025"/>
      <c r="L33" s="1025"/>
      <c r="M33" s="1025"/>
      <c r="N33" s="1025"/>
    </row>
    <row r="34" spans="5:14">
      <c r="E34" s="1025"/>
      <c r="F34" s="1025"/>
      <c r="G34" s="1025"/>
      <c r="H34" s="1025"/>
      <c r="I34" s="1025"/>
      <c r="J34" s="1025"/>
      <c r="K34" s="1025"/>
      <c r="L34" s="1025"/>
      <c r="M34" s="1025"/>
      <c r="N34" s="1025"/>
    </row>
    <row r="35" spans="5:14">
      <c r="E35" s="1025"/>
      <c r="F35" s="1025"/>
      <c r="G35" s="1025"/>
      <c r="H35" s="1025"/>
      <c r="I35" s="1025"/>
      <c r="J35" s="1025"/>
      <c r="K35" s="1025"/>
      <c r="L35" s="1025"/>
      <c r="M35" s="1025"/>
      <c r="N35" s="1025"/>
    </row>
    <row r="36" spans="5:14">
      <c r="E36" s="1025"/>
      <c r="F36" s="1025"/>
      <c r="G36" s="1025"/>
      <c r="H36" s="1025"/>
      <c r="N36" s="1025"/>
    </row>
    <row r="37" spans="5:14">
      <c r="N37" s="1025"/>
    </row>
    <row r="38" spans="5:14">
      <c r="N38" s="1025"/>
    </row>
    <row r="39" spans="5:14">
      <c r="N39" s="1025"/>
    </row>
    <row r="40" spans="5:14">
      <c r="N40" s="1025"/>
    </row>
  </sheetData>
  <mergeCells count="3">
    <mergeCell ref="A2:A3"/>
    <mergeCell ref="B2:E2"/>
    <mergeCell ref="F2:I2"/>
  </mergeCells>
  <hyperlinks>
    <hyperlink ref="N5" location="'Content Page'!A1" display="Back to Content Page"/>
  </hyperlinks>
  <pageMargins left="0.7" right="0.7" top="0.75" bottom="0.75" header="0.3" footer="0.3"/>
</worksheet>
</file>

<file path=xl/worksheets/sheet2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workbookViewId="0">
      <selection activeCell="A9" sqref="A9"/>
    </sheetView>
  </sheetViews>
  <sheetFormatPr defaultColWidth="9.1796875" defaultRowHeight="14"/>
  <cols>
    <col min="1" max="1" width="13.26953125" style="145" customWidth="1"/>
    <col min="2" max="2" width="15" style="145" customWidth="1"/>
    <col min="3" max="3" width="18" style="145" customWidth="1"/>
    <col min="4" max="4" width="18.81640625" style="145" customWidth="1"/>
    <col min="5" max="6" width="15.1796875" style="145" customWidth="1"/>
    <col min="7" max="9" width="13.36328125" style="145" customWidth="1"/>
    <col min="10" max="10" width="16.36328125" style="145" customWidth="1"/>
    <col min="11" max="11" width="18.81640625" style="145" customWidth="1"/>
    <col min="12" max="12" width="20.36328125" style="145" customWidth="1"/>
    <col min="13" max="13" width="16.54296875" style="145" customWidth="1"/>
    <col min="14" max="14" width="13.1796875" style="145" customWidth="1"/>
    <col min="15" max="16384" width="9.1796875" style="145"/>
  </cols>
  <sheetData>
    <row r="1" spans="1:12">
      <c r="A1" s="316" t="s">
        <v>2201</v>
      </c>
      <c r="B1" s="316"/>
      <c r="C1" s="316"/>
      <c r="D1" s="316"/>
    </row>
    <row r="2" spans="1:12" ht="14.5">
      <c r="B2" s="285"/>
    </row>
    <row r="4" spans="1:12" ht="90" customHeight="1">
      <c r="A4" s="1026" t="s">
        <v>16</v>
      </c>
      <c r="B4" s="1027" t="s">
        <v>2202</v>
      </c>
      <c r="C4" s="1027" t="s">
        <v>2203</v>
      </c>
      <c r="D4" s="1027" t="s">
        <v>2204</v>
      </c>
      <c r="E4" s="1027" t="s">
        <v>2205</v>
      </c>
      <c r="F4" s="1027" t="s">
        <v>2206</v>
      </c>
      <c r="G4" s="1027" t="s">
        <v>2207</v>
      </c>
      <c r="H4" s="1027" t="s">
        <v>2208</v>
      </c>
      <c r="I4" s="1027" t="s">
        <v>2209</v>
      </c>
      <c r="J4" s="1027" t="s">
        <v>2210</v>
      </c>
      <c r="K4" s="1027" t="s">
        <v>2211</v>
      </c>
    </row>
    <row r="5" spans="1:12">
      <c r="A5" s="40" t="s">
        <v>15</v>
      </c>
      <c r="B5" s="1028">
        <v>1.22</v>
      </c>
      <c r="C5" s="1028">
        <v>1597</v>
      </c>
      <c r="D5" s="1028">
        <v>3</v>
      </c>
      <c r="E5" s="1028">
        <v>1.57</v>
      </c>
      <c r="F5" s="1029" t="s">
        <v>8</v>
      </c>
      <c r="G5" s="1028">
        <v>310.10000000000002</v>
      </c>
      <c r="H5" s="1030" t="s">
        <v>2212</v>
      </c>
      <c r="I5" s="1029" t="s">
        <v>8</v>
      </c>
      <c r="J5" s="1028">
        <v>0.9</v>
      </c>
      <c r="K5" s="1029" t="s">
        <v>8</v>
      </c>
    </row>
    <row r="6" spans="1:12">
      <c r="A6" s="40" t="s">
        <v>14</v>
      </c>
      <c r="B6" s="1028">
        <v>1.05</v>
      </c>
      <c r="C6" s="1028">
        <v>5452</v>
      </c>
      <c r="D6" s="1028">
        <v>1.1000000000000001</v>
      </c>
      <c r="E6" s="1028">
        <v>1.19</v>
      </c>
      <c r="F6" s="1029">
        <v>1.3</v>
      </c>
      <c r="G6" s="1028">
        <v>1334.2</v>
      </c>
      <c r="H6" s="1030">
        <v>3109.65</v>
      </c>
      <c r="I6" s="1029">
        <v>5.29</v>
      </c>
      <c r="J6" s="1028">
        <v>0.4</v>
      </c>
      <c r="K6" s="1029">
        <v>0.61</v>
      </c>
      <c r="L6" s="994"/>
    </row>
    <row r="7" spans="1:12" ht="42">
      <c r="A7" s="1031" t="s">
        <v>268</v>
      </c>
      <c r="B7" s="1028">
        <v>1</v>
      </c>
      <c r="C7" s="1028">
        <v>120</v>
      </c>
      <c r="D7" s="1028">
        <v>0.8</v>
      </c>
      <c r="E7" s="1028">
        <v>1.2</v>
      </c>
      <c r="F7" s="1029">
        <v>1.36</v>
      </c>
      <c r="G7" s="1028">
        <v>68.2</v>
      </c>
      <c r="H7" s="1030">
        <v>158.34</v>
      </c>
      <c r="I7" s="1029">
        <v>11.15</v>
      </c>
      <c r="J7" s="1028">
        <v>0.7</v>
      </c>
      <c r="K7" s="1029">
        <v>1.28</v>
      </c>
      <c r="L7" s="92" t="s">
        <v>13</v>
      </c>
    </row>
    <row r="8" spans="1:12">
      <c r="A8" s="40" t="s">
        <v>12</v>
      </c>
      <c r="B8" s="1028">
        <v>1.21</v>
      </c>
      <c r="C8" s="1028">
        <v>640</v>
      </c>
      <c r="D8" s="1028">
        <v>0.1</v>
      </c>
      <c r="E8" s="1028">
        <v>0.97</v>
      </c>
      <c r="F8" s="1029">
        <v>0.95</v>
      </c>
      <c r="G8" s="1028">
        <v>775.8</v>
      </c>
      <c r="H8" s="1030">
        <v>920.95</v>
      </c>
      <c r="I8" s="1029">
        <v>1.73</v>
      </c>
      <c r="J8" s="1028">
        <v>0.3</v>
      </c>
      <c r="K8" s="1029">
        <v>0.2</v>
      </c>
    </row>
    <row r="9" spans="1:12">
      <c r="A9" s="40" t="s">
        <v>11</v>
      </c>
      <c r="B9" s="1028">
        <v>0.72</v>
      </c>
      <c r="C9" s="1028">
        <v>447</v>
      </c>
      <c r="D9" s="1028">
        <v>0.9</v>
      </c>
      <c r="E9" s="1028">
        <v>0.68</v>
      </c>
      <c r="F9" s="1029">
        <v>0.87</v>
      </c>
      <c r="G9" s="1028">
        <v>337.5</v>
      </c>
      <c r="H9" s="1030">
        <v>408</v>
      </c>
      <c r="I9" s="1029">
        <v>8.1199999999999992</v>
      </c>
      <c r="J9" s="1028">
        <v>1</v>
      </c>
      <c r="K9" s="1029">
        <v>0.93</v>
      </c>
    </row>
    <row r="10" spans="1:12">
      <c r="A10" s="40" t="s">
        <v>10</v>
      </c>
      <c r="B10" s="1028">
        <v>0.74</v>
      </c>
      <c r="C10" s="1028">
        <v>312</v>
      </c>
      <c r="D10" s="1028">
        <v>0.5</v>
      </c>
      <c r="E10" s="1028">
        <v>0.87</v>
      </c>
      <c r="F10" s="1029">
        <v>1.0900000000000001</v>
      </c>
      <c r="G10" s="1028">
        <v>236.6</v>
      </c>
      <c r="H10" s="1030">
        <v>271.37</v>
      </c>
      <c r="I10" s="1029">
        <v>3.67</v>
      </c>
      <c r="J10" s="1028">
        <v>0.5</v>
      </c>
      <c r="K10" s="1029">
        <v>0.42</v>
      </c>
    </row>
    <row r="11" spans="1:12">
      <c r="A11" s="40" t="s">
        <v>9</v>
      </c>
      <c r="B11" s="1028">
        <v>1.1000000000000001</v>
      </c>
      <c r="C11" s="1028">
        <v>4592</v>
      </c>
      <c r="D11" s="1028">
        <v>0.7</v>
      </c>
      <c r="E11" s="1028">
        <v>1.08</v>
      </c>
      <c r="F11" s="1029">
        <v>1.24</v>
      </c>
      <c r="G11" s="1028">
        <v>3235.9</v>
      </c>
      <c r="H11" s="1030">
        <v>4110.78</v>
      </c>
      <c r="I11" s="1029">
        <v>5.25</v>
      </c>
      <c r="J11" s="1028">
        <v>0.7</v>
      </c>
      <c r="K11" s="1029">
        <v>0.6</v>
      </c>
    </row>
    <row r="12" spans="1:12">
      <c r="A12" s="40" t="s">
        <v>7</v>
      </c>
      <c r="B12" s="1028">
        <v>1.03</v>
      </c>
      <c r="C12" s="1028">
        <v>336</v>
      </c>
      <c r="D12" s="1028">
        <v>0.8</v>
      </c>
      <c r="E12" s="1028">
        <v>0.9</v>
      </c>
      <c r="F12" s="1029">
        <v>0.84</v>
      </c>
      <c r="G12" s="1028">
        <v>26</v>
      </c>
      <c r="H12" s="1030">
        <v>421.61</v>
      </c>
      <c r="I12" s="1029">
        <v>9.19</v>
      </c>
      <c r="J12" s="1028">
        <v>0.9</v>
      </c>
      <c r="K12" s="1029">
        <v>1.05</v>
      </c>
    </row>
    <row r="13" spans="1:12">
      <c r="A13" s="40" t="s">
        <v>6</v>
      </c>
      <c r="B13" s="1028">
        <v>1.48</v>
      </c>
      <c r="C13" s="1028">
        <v>2055</v>
      </c>
      <c r="D13" s="1028">
        <v>0.5</v>
      </c>
      <c r="E13" s="1028">
        <v>1.44</v>
      </c>
      <c r="F13" s="1029">
        <v>1.22</v>
      </c>
      <c r="G13" s="1028">
        <v>1132.8</v>
      </c>
      <c r="H13" s="1030">
        <v>2023.45</v>
      </c>
      <c r="I13" s="1029">
        <v>4.26</v>
      </c>
      <c r="J13" s="1028">
        <v>0.4</v>
      </c>
      <c r="K13" s="1029">
        <v>0.49</v>
      </c>
    </row>
    <row r="14" spans="1:12">
      <c r="A14" s="40" t="s">
        <v>5</v>
      </c>
      <c r="B14" s="1028" t="s">
        <v>8</v>
      </c>
      <c r="C14" s="1028" t="s">
        <v>8</v>
      </c>
      <c r="D14" s="1028" t="s">
        <v>8</v>
      </c>
      <c r="E14" s="1028" t="s">
        <v>8</v>
      </c>
      <c r="F14" s="1029">
        <v>1.46</v>
      </c>
      <c r="G14" s="1028" t="s">
        <v>8</v>
      </c>
      <c r="H14" s="1030">
        <v>4110.8999999999996</v>
      </c>
      <c r="I14" s="1029">
        <v>0.36</v>
      </c>
      <c r="J14" s="1028" t="s">
        <v>8</v>
      </c>
      <c r="K14" s="1029">
        <v>0.04</v>
      </c>
    </row>
    <row r="15" spans="1:12">
      <c r="A15" s="40" t="s">
        <v>4</v>
      </c>
      <c r="B15" s="1028">
        <v>1.35</v>
      </c>
      <c r="C15" s="1028">
        <v>3833</v>
      </c>
      <c r="D15" s="1028">
        <v>21.4</v>
      </c>
      <c r="E15" s="1028">
        <v>1.3</v>
      </c>
      <c r="F15" s="1029">
        <v>1.17</v>
      </c>
      <c r="G15" s="1028">
        <v>2540.6999999999998</v>
      </c>
      <c r="H15" s="1030">
        <v>2973.56</v>
      </c>
      <c r="I15" s="1029">
        <v>146.66</v>
      </c>
      <c r="J15" s="1028">
        <v>21.3</v>
      </c>
      <c r="K15" s="1029">
        <v>16.829999999999998</v>
      </c>
    </row>
    <row r="16" spans="1:12">
      <c r="A16" s="40" t="s">
        <v>3</v>
      </c>
      <c r="B16" s="1028">
        <v>1.1499999999999999</v>
      </c>
      <c r="C16" s="1028">
        <v>1982</v>
      </c>
      <c r="D16" s="1028">
        <v>0.3</v>
      </c>
      <c r="E16" s="1028">
        <v>1.06</v>
      </c>
      <c r="F16" s="1029">
        <v>0.99</v>
      </c>
      <c r="G16" s="1028">
        <v>1412.4</v>
      </c>
      <c r="H16" s="1030">
        <v>2699.34</v>
      </c>
      <c r="I16" s="1029">
        <v>2.8</v>
      </c>
      <c r="J16" s="1028">
        <v>0.3</v>
      </c>
      <c r="K16" s="1029">
        <v>0.32</v>
      </c>
    </row>
    <row r="17" spans="1:11">
      <c r="A17" s="40" t="s">
        <v>2084</v>
      </c>
      <c r="B17" s="1028">
        <v>0.78</v>
      </c>
      <c r="C17" s="1028">
        <v>460</v>
      </c>
      <c r="D17" s="1028">
        <v>1.9</v>
      </c>
      <c r="E17" s="1028">
        <v>0.78</v>
      </c>
      <c r="F17" s="1029">
        <v>0.73</v>
      </c>
      <c r="G17" s="1028">
        <v>373.3</v>
      </c>
      <c r="H17" s="1030">
        <v>450.81</v>
      </c>
      <c r="I17" s="1029">
        <v>18.34</v>
      </c>
      <c r="J17" s="1028">
        <v>2.4</v>
      </c>
      <c r="K17" s="1029">
        <v>2.1</v>
      </c>
    </row>
    <row r="18" spans="1:11">
      <c r="A18" s="40" t="s">
        <v>2</v>
      </c>
      <c r="B18" s="1028">
        <v>1.2</v>
      </c>
      <c r="C18" s="1028">
        <v>531</v>
      </c>
      <c r="D18" s="1028">
        <v>0.7</v>
      </c>
      <c r="E18" s="1028">
        <v>1.1399999999999999</v>
      </c>
      <c r="F18" s="1029">
        <v>1.05</v>
      </c>
      <c r="G18" s="1028">
        <v>373.5</v>
      </c>
      <c r="H18" s="1030">
        <v>548.95000000000005</v>
      </c>
      <c r="I18" s="1029">
        <v>7.08</v>
      </c>
      <c r="J18" s="1028">
        <v>0.8</v>
      </c>
      <c r="K18" s="1029">
        <v>0.81</v>
      </c>
    </row>
    <row r="19" spans="1:11">
      <c r="A19" s="40" t="s">
        <v>1</v>
      </c>
      <c r="B19" s="1028">
        <v>3.27</v>
      </c>
      <c r="C19" s="1028">
        <v>243</v>
      </c>
      <c r="D19" s="1028">
        <v>0.3</v>
      </c>
      <c r="E19" s="1028">
        <v>3.87</v>
      </c>
      <c r="F19" s="1029">
        <v>1.26</v>
      </c>
      <c r="G19" s="1028">
        <v>179.5</v>
      </c>
      <c r="H19" s="1030">
        <v>331.89</v>
      </c>
      <c r="I19" s="1029">
        <v>4.05</v>
      </c>
      <c r="J19" s="1028">
        <v>0.4</v>
      </c>
      <c r="K19" s="1029">
        <v>0.46</v>
      </c>
    </row>
    <row r="23" spans="1:11">
      <c r="A23" s="1032" t="s">
        <v>2213</v>
      </c>
    </row>
    <row r="24" spans="1:11">
      <c r="A24" s="1033" t="s">
        <v>2214</v>
      </c>
      <c r="B24" s="1032" t="s">
        <v>2215</v>
      </c>
      <c r="C24" s="1032"/>
      <c r="D24" s="1032"/>
    </row>
    <row r="25" spans="1:11">
      <c r="A25" s="1033"/>
      <c r="B25" s="1032" t="s">
        <v>2216</v>
      </c>
      <c r="C25" s="1032"/>
      <c r="D25" s="1032"/>
    </row>
    <row r="26" spans="1:11">
      <c r="A26" s="1032" t="s">
        <v>2217</v>
      </c>
      <c r="B26" s="1032"/>
      <c r="C26" s="1032"/>
      <c r="D26" s="1032"/>
    </row>
    <row r="27" spans="1:11">
      <c r="A27" s="1032" t="s">
        <v>2218</v>
      </c>
      <c r="B27" s="1032"/>
      <c r="C27" s="1032"/>
      <c r="D27" s="1032"/>
    </row>
    <row r="28" spans="1:11">
      <c r="A28" s="1032" t="s">
        <v>2219</v>
      </c>
      <c r="B28" s="1032"/>
      <c r="C28" s="1032"/>
      <c r="D28" s="1032"/>
    </row>
    <row r="29" spans="1:11">
      <c r="A29" s="1032" t="s">
        <v>2220</v>
      </c>
      <c r="B29" s="1032"/>
      <c r="C29" s="1032"/>
      <c r="D29" s="1032"/>
    </row>
    <row r="30" spans="1:11">
      <c r="A30" s="1032" t="s">
        <v>2221</v>
      </c>
      <c r="B30" s="1032"/>
      <c r="C30" s="1032"/>
      <c r="D30" s="1032"/>
    </row>
    <row r="31" spans="1:11">
      <c r="A31" s="1032" t="s">
        <v>2222</v>
      </c>
      <c r="B31" s="1032"/>
      <c r="C31" s="1032"/>
      <c r="D31" s="1032"/>
    </row>
    <row r="32" spans="1:11">
      <c r="A32" s="1034" t="s">
        <v>2223</v>
      </c>
      <c r="B32" s="1034"/>
      <c r="C32" s="1034"/>
      <c r="D32" s="1034"/>
    </row>
    <row r="33" spans="1:4">
      <c r="A33" s="316" t="s">
        <v>2224</v>
      </c>
      <c r="B33" s="316"/>
      <c r="C33" s="316"/>
      <c r="D33" s="316"/>
    </row>
    <row r="35" spans="1:4" s="244" customFormat="1"/>
  </sheetData>
  <hyperlinks>
    <hyperlink ref="L7" location="'Content Page'!A1" display="Back to Content Page"/>
  </hyperlinks>
  <pageMargins left="0.75" right="0.75" top="1" bottom="1" header="0.5" footer="0.5"/>
  <pageSetup orientation="landscape" horizontalDpi="1200" verticalDpi="1200" r:id="rId1"/>
  <headerFooter alignWithMargins="0"/>
</worksheet>
</file>

<file path=xl/worksheets/sheet2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workbookViewId="0">
      <selection activeCell="A9" sqref="A9"/>
    </sheetView>
  </sheetViews>
  <sheetFormatPr defaultColWidth="9.1796875" defaultRowHeight="14"/>
  <cols>
    <col min="1" max="1" width="17.36328125" style="145" customWidth="1"/>
    <col min="2" max="2" width="16.7265625" style="145" customWidth="1"/>
    <col min="3" max="3" width="12.1796875" style="145" customWidth="1"/>
    <col min="4" max="4" width="11.26953125" style="145" customWidth="1"/>
    <col min="5" max="5" width="12.81640625" style="145" customWidth="1"/>
    <col min="6" max="6" width="15.81640625" style="145" customWidth="1"/>
    <col min="7" max="7" width="16.1796875" style="145" customWidth="1"/>
    <col min="8" max="8" width="18.36328125" style="145" customWidth="1"/>
    <col min="9" max="9" width="20.1796875" style="145" customWidth="1"/>
    <col min="10" max="16384" width="9.1796875" style="145"/>
  </cols>
  <sheetData>
    <row r="1" spans="1:11" s="316" customFormat="1">
      <c r="A1" s="316" t="s">
        <v>2225</v>
      </c>
    </row>
    <row r="2" spans="1:11" ht="14.5">
      <c r="B2" s="285"/>
    </row>
    <row r="3" spans="1:11" s="1035" customFormat="1" ht="42">
      <c r="A3" s="1026"/>
      <c r="B3" s="1027" t="s">
        <v>1045</v>
      </c>
      <c r="C3" s="1027" t="s">
        <v>2226</v>
      </c>
      <c r="D3" s="1027" t="s">
        <v>2227</v>
      </c>
      <c r="E3" s="1027" t="s">
        <v>2228</v>
      </c>
      <c r="F3" s="1027" t="s">
        <v>2229</v>
      </c>
      <c r="G3" s="1027" t="s">
        <v>2230</v>
      </c>
      <c r="H3" s="1027" t="s">
        <v>2231</v>
      </c>
      <c r="I3" s="1027" t="s">
        <v>2232</v>
      </c>
    </row>
    <row r="4" spans="1:11" s="1035" customFormat="1" ht="28">
      <c r="A4" s="1026" t="s">
        <v>16</v>
      </c>
      <c r="B4" s="1036" t="s">
        <v>2233</v>
      </c>
      <c r="C4" s="1037" t="s">
        <v>2234</v>
      </c>
      <c r="D4" s="1037" t="s">
        <v>2235</v>
      </c>
      <c r="E4" s="1037" t="s">
        <v>2236</v>
      </c>
      <c r="F4" s="1037" t="s">
        <v>593</v>
      </c>
      <c r="G4" s="1037" t="s">
        <v>593</v>
      </c>
      <c r="H4" s="1036" t="s">
        <v>2237</v>
      </c>
      <c r="I4" s="1036" t="s">
        <v>2238</v>
      </c>
    </row>
    <row r="5" spans="1:11">
      <c r="A5" s="40" t="s">
        <v>15</v>
      </c>
      <c r="B5" s="1038">
        <v>54973</v>
      </c>
      <c r="C5" s="1038">
        <v>3533</v>
      </c>
      <c r="D5" s="1038">
        <v>44.49</v>
      </c>
      <c r="E5" s="1038">
        <v>80.790000000000006</v>
      </c>
      <c r="F5" s="1038">
        <v>68</v>
      </c>
      <c r="G5" s="1038">
        <v>100</v>
      </c>
      <c r="H5" s="1038">
        <v>8705</v>
      </c>
      <c r="I5" s="1038">
        <v>559</v>
      </c>
      <c r="K5" s="92" t="s">
        <v>13</v>
      </c>
    </row>
    <row r="6" spans="1:11">
      <c r="A6" s="40" t="s">
        <v>14</v>
      </c>
      <c r="B6" s="1038">
        <v>20498</v>
      </c>
      <c r="C6" s="1038">
        <v>12057</v>
      </c>
      <c r="D6" s="1038">
        <v>2.42</v>
      </c>
      <c r="E6" s="1038">
        <v>5.1100000000000003</v>
      </c>
      <c r="F6" s="1038">
        <v>59</v>
      </c>
      <c r="G6" s="1038">
        <v>76</v>
      </c>
      <c r="H6" s="1038">
        <v>4091</v>
      </c>
      <c r="I6" s="1038">
        <v>2407</v>
      </c>
      <c r="K6" s="289"/>
    </row>
    <row r="7" spans="1:11" ht="42">
      <c r="A7" s="1031" t="s">
        <v>268</v>
      </c>
      <c r="B7" s="1038">
        <v>15742</v>
      </c>
      <c r="C7" s="1038">
        <v>264</v>
      </c>
      <c r="D7" s="1038">
        <v>214.27</v>
      </c>
      <c r="E7" s="1038">
        <v>473.91</v>
      </c>
      <c r="F7" s="1038">
        <v>56</v>
      </c>
      <c r="G7" s="1038">
        <v>76</v>
      </c>
      <c r="H7" s="1038">
        <v>7321</v>
      </c>
      <c r="I7" s="1038">
        <v>123</v>
      </c>
      <c r="K7" s="289"/>
    </row>
    <row r="8" spans="1:11">
      <c r="A8" s="40" t="s">
        <v>12</v>
      </c>
      <c r="B8" s="1038">
        <v>2642</v>
      </c>
      <c r="C8" s="1038">
        <v>1415</v>
      </c>
      <c r="D8" s="1038">
        <v>3.49</v>
      </c>
      <c r="E8" s="1038">
        <v>6.36</v>
      </c>
      <c r="F8" s="1038">
        <v>68</v>
      </c>
      <c r="G8" s="1038">
        <v>62</v>
      </c>
      <c r="H8" s="1038">
        <v>2612</v>
      </c>
      <c r="I8" s="1038">
        <v>1399</v>
      </c>
    </row>
    <row r="9" spans="1:11">
      <c r="A9" s="40" t="s">
        <v>11</v>
      </c>
      <c r="B9" s="1038">
        <v>16838</v>
      </c>
      <c r="C9" s="1038">
        <v>988</v>
      </c>
      <c r="D9" s="1038">
        <v>649.57000000000005</v>
      </c>
      <c r="E9" s="1038">
        <v>2005.72</v>
      </c>
      <c r="F9" s="1038">
        <v>40</v>
      </c>
      <c r="G9" s="1038">
        <v>43</v>
      </c>
      <c r="H9" s="1038">
        <v>10376</v>
      </c>
      <c r="I9" s="1038">
        <v>609</v>
      </c>
    </row>
    <row r="10" spans="1:11">
      <c r="A10" s="40" t="s">
        <v>10</v>
      </c>
      <c r="B10" s="1038">
        <v>8567</v>
      </c>
      <c r="C10" s="1038">
        <v>691</v>
      </c>
      <c r="D10" s="1038">
        <v>39.46</v>
      </c>
      <c r="E10" s="1038">
        <v>118.42</v>
      </c>
      <c r="F10" s="1038">
        <v>41</v>
      </c>
      <c r="G10" s="1038">
        <v>55</v>
      </c>
      <c r="H10" s="1038">
        <v>5290</v>
      </c>
      <c r="I10" s="1038">
        <v>427</v>
      </c>
    </row>
    <row r="11" spans="1:11">
      <c r="A11" s="40" t="s">
        <v>9</v>
      </c>
      <c r="B11" s="1038">
        <v>12628</v>
      </c>
      <c r="C11" s="1038">
        <v>10155</v>
      </c>
      <c r="D11" s="1038">
        <v>14.68</v>
      </c>
      <c r="E11" s="1038">
        <v>29.5</v>
      </c>
      <c r="F11" s="1038">
        <v>62</v>
      </c>
      <c r="G11" s="1038">
        <v>69</v>
      </c>
      <c r="H11" s="1038">
        <v>7256</v>
      </c>
      <c r="I11" s="1038">
        <v>5835</v>
      </c>
    </row>
    <row r="12" spans="1:11">
      <c r="A12" s="40" t="s">
        <v>7</v>
      </c>
      <c r="B12" s="1038">
        <v>14423</v>
      </c>
      <c r="C12" s="1038">
        <v>743</v>
      </c>
      <c r="D12" s="1038">
        <v>10909.45</v>
      </c>
      <c r="E12" s="1038">
        <v>23323</v>
      </c>
      <c r="F12" s="1038">
        <v>58</v>
      </c>
      <c r="G12" s="1038">
        <v>57</v>
      </c>
      <c r="H12" s="1038">
        <v>9350</v>
      </c>
      <c r="I12" s="1038">
        <v>481</v>
      </c>
    </row>
    <row r="13" spans="1:11">
      <c r="A13" s="40" t="s">
        <v>6</v>
      </c>
      <c r="B13" s="1038">
        <v>9290</v>
      </c>
      <c r="C13" s="1038">
        <v>4547</v>
      </c>
      <c r="D13" s="1038">
        <v>4.26</v>
      </c>
      <c r="E13" s="1038">
        <v>6.36</v>
      </c>
      <c r="F13" s="1038">
        <v>83</v>
      </c>
      <c r="G13" s="1038">
        <v>91</v>
      </c>
      <c r="H13" s="1038">
        <v>4176</v>
      </c>
      <c r="I13" s="1038">
        <v>2044</v>
      </c>
    </row>
    <row r="14" spans="1:11">
      <c r="A14" s="40" t="s">
        <v>5</v>
      </c>
      <c r="B14" s="1038" t="s">
        <v>8</v>
      </c>
      <c r="C14" s="1038" t="s">
        <v>8</v>
      </c>
      <c r="D14" s="1038" t="s">
        <v>8</v>
      </c>
      <c r="E14" s="1038" t="s">
        <v>8</v>
      </c>
      <c r="F14" s="1038" t="s">
        <v>8</v>
      </c>
      <c r="G14" s="1038" t="s">
        <v>8</v>
      </c>
      <c r="H14" s="1038" t="s">
        <v>8</v>
      </c>
      <c r="I14" s="1038" t="s">
        <v>8</v>
      </c>
    </row>
    <row r="15" spans="1:11">
      <c r="A15" s="40" t="s">
        <v>4</v>
      </c>
      <c r="B15" s="1038">
        <v>397464</v>
      </c>
      <c r="C15" s="1038">
        <v>8477</v>
      </c>
      <c r="D15" s="1038">
        <v>3.87</v>
      </c>
      <c r="E15" s="1038">
        <v>6.36</v>
      </c>
      <c r="F15" s="1038">
        <v>76</v>
      </c>
      <c r="G15" s="1038">
        <v>82</v>
      </c>
      <c r="H15" s="1038">
        <v>214869</v>
      </c>
      <c r="I15" s="1038">
        <v>4583</v>
      </c>
    </row>
    <row r="16" spans="1:11">
      <c r="A16" s="40" t="s">
        <v>3</v>
      </c>
      <c r="B16" s="1038">
        <v>4938</v>
      </c>
      <c r="C16" s="1038">
        <v>4384</v>
      </c>
      <c r="D16" s="1038">
        <v>3.29</v>
      </c>
      <c r="E16" s="1038">
        <v>6.36</v>
      </c>
      <c r="F16" s="1038">
        <v>64</v>
      </c>
      <c r="G16" s="1038">
        <v>67</v>
      </c>
      <c r="H16" s="1038">
        <v>2869</v>
      </c>
      <c r="I16" s="1038">
        <v>2548</v>
      </c>
    </row>
    <row r="17" spans="1:9">
      <c r="A17" s="40" t="s">
        <v>2084</v>
      </c>
      <c r="B17" s="1038">
        <v>35941</v>
      </c>
      <c r="C17" s="1038">
        <v>1018</v>
      </c>
      <c r="D17" s="1038">
        <v>395.63</v>
      </c>
      <c r="E17" s="1038">
        <v>1119.3599999999999</v>
      </c>
      <c r="F17" s="1038">
        <v>44</v>
      </c>
      <c r="G17" s="1038">
        <v>49</v>
      </c>
      <c r="H17" s="1038">
        <v>23770</v>
      </c>
      <c r="I17" s="1038">
        <v>673</v>
      </c>
    </row>
    <row r="18" spans="1:9">
      <c r="A18" s="40" t="s">
        <v>2</v>
      </c>
      <c r="B18" s="1038">
        <v>13441</v>
      </c>
      <c r="C18" s="1038">
        <v>1175</v>
      </c>
      <c r="D18" s="1038">
        <v>2414.81</v>
      </c>
      <c r="E18" s="1038">
        <v>4463.5</v>
      </c>
      <c r="F18" s="1038">
        <v>67</v>
      </c>
      <c r="G18" s="1038">
        <v>72</v>
      </c>
      <c r="H18" s="1038">
        <v>7709</v>
      </c>
      <c r="I18" s="1038">
        <v>674</v>
      </c>
    </row>
    <row r="19" spans="1:9">
      <c r="A19" s="40" t="s">
        <v>1</v>
      </c>
      <c r="B19" s="1038">
        <v>6202</v>
      </c>
      <c r="C19" s="1038">
        <v>538</v>
      </c>
      <c r="D19" s="1038">
        <v>33068.18</v>
      </c>
      <c r="E19" s="1038" t="s">
        <v>322</v>
      </c>
      <c r="F19" s="1038" t="s">
        <v>322</v>
      </c>
      <c r="G19" s="1038" t="s">
        <v>322</v>
      </c>
      <c r="H19" s="1038">
        <v>3732</v>
      </c>
      <c r="I19" s="1038">
        <v>324</v>
      </c>
    </row>
    <row r="21" spans="1:9">
      <c r="A21" s="1032" t="s">
        <v>2213</v>
      </c>
    </row>
    <row r="22" spans="1:9">
      <c r="A22" s="1032" t="s">
        <v>2239</v>
      </c>
    </row>
    <row r="23" spans="1:9">
      <c r="A23" s="1032" t="s">
        <v>2240</v>
      </c>
    </row>
    <row r="24" spans="1:9">
      <c r="A24" s="1032"/>
      <c r="B24" s="145" t="s">
        <v>2241</v>
      </c>
    </row>
    <row r="25" spans="1:9">
      <c r="A25" s="1032"/>
      <c r="B25" s="145" t="s">
        <v>2242</v>
      </c>
    </row>
    <row r="26" spans="1:9">
      <c r="A26" s="1032"/>
      <c r="B26" s="145" t="s">
        <v>2243</v>
      </c>
    </row>
    <row r="27" spans="1:9">
      <c r="A27" s="1032"/>
      <c r="B27" s="145" t="s">
        <v>2244</v>
      </c>
    </row>
    <row r="28" spans="1:9">
      <c r="A28" s="1032"/>
    </row>
    <row r="29" spans="1:9">
      <c r="A29" s="1032" t="s">
        <v>2219</v>
      </c>
    </row>
    <row r="30" spans="1:9">
      <c r="A30" s="1032" t="s">
        <v>2245</v>
      </c>
    </row>
    <row r="31" spans="1:9">
      <c r="A31" s="145" t="s">
        <v>2246</v>
      </c>
    </row>
    <row r="32" spans="1:9">
      <c r="A32" s="1032" t="s">
        <v>2220</v>
      </c>
    </row>
    <row r="33" spans="1:1">
      <c r="A33" s="1032" t="s">
        <v>2221</v>
      </c>
    </row>
    <row r="34" spans="1:1">
      <c r="A34" s="1032" t="s">
        <v>2222</v>
      </c>
    </row>
    <row r="35" spans="1:1">
      <c r="A35" s="1034" t="s">
        <v>2223</v>
      </c>
    </row>
  </sheetData>
  <hyperlinks>
    <hyperlink ref="K5" location="'Content Page'!A1" display="Back to Content Page"/>
  </hyperlinks>
  <pageMargins left="0.75" right="0.75" top="1" bottom="1" header="0.5" footer="0.5"/>
  <pageSetup orientation="landscape" r:id="rId1"/>
  <headerFooter alignWithMargins="0"/>
</worksheet>
</file>

<file path=xl/worksheets/sheet2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1"/>
  <sheetViews>
    <sheetView zoomScale="93" zoomScaleNormal="93" workbookViewId="0">
      <selection activeCell="A9" sqref="A9"/>
    </sheetView>
  </sheetViews>
  <sheetFormatPr defaultColWidth="9.1796875" defaultRowHeight="15" customHeight="1"/>
  <cols>
    <col min="1" max="1" width="33.26953125" style="289" customWidth="1"/>
    <col min="2" max="2" width="9.26953125" style="289" bestFit="1" customWidth="1"/>
    <col min="3" max="3" width="9.54296875" style="289" bestFit="1" customWidth="1"/>
    <col min="4" max="8" width="9.26953125" style="289" bestFit="1" customWidth="1"/>
    <col min="9" max="13" width="9.54296875" style="289" bestFit="1" customWidth="1"/>
    <col min="14" max="16" width="9.54296875" style="289" customWidth="1"/>
    <col min="17" max="17" width="9.54296875" style="289" bestFit="1" customWidth="1"/>
    <col min="18" max="16384" width="9.1796875" style="289"/>
  </cols>
  <sheetData>
    <row r="1" spans="1:18" s="136" customFormat="1" ht="15" customHeight="1">
      <c r="A1" s="140" t="s">
        <v>2247</v>
      </c>
    </row>
    <row r="2" spans="1:18" ht="15" customHeight="1">
      <c r="A2" s="879"/>
      <c r="B2" s="1171" t="s">
        <v>2110</v>
      </c>
      <c r="C2" s="1171"/>
      <c r="D2" s="1171"/>
      <c r="E2" s="1171"/>
      <c r="F2" s="1171"/>
      <c r="G2" s="1171"/>
      <c r="H2" s="1171"/>
      <c r="I2" s="1171"/>
      <c r="J2" s="1171"/>
      <c r="K2" s="1171"/>
      <c r="L2" s="1171"/>
      <c r="M2" s="1171"/>
      <c r="N2" s="1171"/>
      <c r="O2" s="1171"/>
      <c r="P2" s="1171"/>
      <c r="Q2" s="1172"/>
    </row>
    <row r="3" spans="1:18" s="295" customFormat="1" ht="15" customHeight="1">
      <c r="A3" s="879" t="s">
        <v>16</v>
      </c>
      <c r="B3" s="4">
        <v>2000</v>
      </c>
      <c r="C3" s="4">
        <v>2001</v>
      </c>
      <c r="D3" s="4">
        <v>2002</v>
      </c>
      <c r="E3" s="4">
        <v>2003</v>
      </c>
      <c r="F3" s="4">
        <v>2004</v>
      </c>
      <c r="G3" s="4">
        <v>2005</v>
      </c>
      <c r="H3" s="4">
        <v>2006</v>
      </c>
      <c r="I3" s="4">
        <v>2007</v>
      </c>
      <c r="J3" s="4">
        <v>2008</v>
      </c>
      <c r="K3" s="4">
        <v>2009</v>
      </c>
      <c r="L3" s="4">
        <v>2010</v>
      </c>
      <c r="M3" s="4">
        <v>2011</v>
      </c>
      <c r="N3" s="4">
        <v>2012</v>
      </c>
      <c r="O3" s="4">
        <v>2013</v>
      </c>
      <c r="P3" s="4">
        <v>2014</v>
      </c>
      <c r="Q3" s="4">
        <v>2015</v>
      </c>
    </row>
    <row r="4" spans="1:18" ht="15" customHeight="1">
      <c r="A4" s="284" t="s">
        <v>15</v>
      </c>
      <c r="B4" s="933">
        <v>878.5</v>
      </c>
      <c r="C4" s="933">
        <v>2145.4699999999998</v>
      </c>
      <c r="D4" s="933">
        <v>1672.0929999999998</v>
      </c>
      <c r="E4" s="933">
        <v>3504.7017800000003</v>
      </c>
      <c r="F4" s="933">
        <v>1449.23182</v>
      </c>
      <c r="G4" s="933">
        <v>-1303.8369299999999</v>
      </c>
      <c r="H4" s="933">
        <v>-37.714859999999817</v>
      </c>
      <c r="I4" s="933">
        <v>-893.34215199999994</v>
      </c>
      <c r="J4" s="933">
        <v>1678.9710099999998</v>
      </c>
      <c r="K4" s="933">
        <v>2205.2981799999998</v>
      </c>
      <c r="L4" s="933">
        <v>-3227.2111824500007</v>
      </c>
      <c r="M4" s="933">
        <v>-3023.7709645799996</v>
      </c>
      <c r="N4" s="933">
        <v>-6897.9545588954406</v>
      </c>
      <c r="O4" s="933">
        <v>-7120.01742446139</v>
      </c>
      <c r="P4" s="933">
        <v>1921.6997191444884</v>
      </c>
      <c r="Q4" s="933">
        <v>9282</v>
      </c>
    </row>
    <row r="5" spans="1:18" ht="15" customHeight="1">
      <c r="A5" s="284" t="s">
        <v>14</v>
      </c>
      <c r="B5" s="933">
        <v>57.309283950000001</v>
      </c>
      <c r="C5" s="933">
        <v>30.825105050760108</v>
      </c>
      <c r="D5" s="933">
        <v>409.45409735660149</v>
      </c>
      <c r="E5" s="933">
        <v>419.66808662255562</v>
      </c>
      <c r="F5" s="933">
        <v>391.48181003463452</v>
      </c>
      <c r="G5" s="933">
        <v>425.04836552886934</v>
      </c>
      <c r="H5" s="933">
        <v>488.8498838999999</v>
      </c>
      <c r="I5" s="933">
        <v>494.68844672099999</v>
      </c>
      <c r="J5" s="933">
        <v>525.25557309848</v>
      </c>
      <c r="K5" s="933">
        <v>209.80486273820003</v>
      </c>
      <c r="L5" s="933">
        <v>218.53291364519995</v>
      </c>
      <c r="M5" s="933">
        <v>1375.432226672958</v>
      </c>
      <c r="N5" s="933">
        <v>487.73388909599987</v>
      </c>
      <c r="O5" s="933">
        <v>398.9155401865919</v>
      </c>
      <c r="P5" s="933">
        <v>515.61376994373495</v>
      </c>
      <c r="Q5" s="933">
        <v>394.16326113894246</v>
      </c>
    </row>
    <row r="6" spans="1:18" ht="15" customHeight="1">
      <c r="A6" s="284" t="s">
        <v>268</v>
      </c>
      <c r="B6" s="933"/>
      <c r="C6" s="933"/>
      <c r="D6" s="933"/>
      <c r="E6" s="933">
        <v>391</v>
      </c>
      <c r="F6" s="933">
        <v>409</v>
      </c>
      <c r="G6" s="933">
        <v>267</v>
      </c>
      <c r="H6" s="933">
        <v>256</v>
      </c>
      <c r="I6" s="933">
        <v>1808</v>
      </c>
      <c r="J6" s="933">
        <v>1727</v>
      </c>
      <c r="K6" s="933">
        <v>664</v>
      </c>
      <c r="L6" s="933">
        <v>2939</v>
      </c>
      <c r="M6" s="933">
        <v>1687</v>
      </c>
      <c r="N6" s="933">
        <v>3312</v>
      </c>
      <c r="O6" s="933">
        <v>2098</v>
      </c>
      <c r="P6" s="933">
        <v>344</v>
      </c>
      <c r="Q6" s="933" t="s">
        <v>8</v>
      </c>
      <c r="R6" s="92" t="s">
        <v>13</v>
      </c>
    </row>
    <row r="7" spans="1:18" ht="15" customHeight="1">
      <c r="A7" s="284" t="s">
        <v>12</v>
      </c>
      <c r="B7" s="933">
        <v>32.340000000000003</v>
      </c>
      <c r="C7" s="933">
        <v>29.4</v>
      </c>
      <c r="D7" s="933">
        <v>28.52</v>
      </c>
      <c r="E7" s="933">
        <v>43.61</v>
      </c>
      <c r="F7" s="933">
        <v>56.65</v>
      </c>
      <c r="G7" s="933">
        <v>27.36</v>
      </c>
      <c r="H7" s="933">
        <v>24.16</v>
      </c>
      <c r="I7" s="933">
        <v>80.3</v>
      </c>
      <c r="J7" s="933">
        <v>10.73</v>
      </c>
      <c r="K7" s="933">
        <v>90.71</v>
      </c>
      <c r="L7" s="933">
        <v>30.41</v>
      </c>
      <c r="M7" s="933">
        <v>60.91</v>
      </c>
      <c r="N7" s="933">
        <v>56.56</v>
      </c>
      <c r="O7" s="933">
        <v>50.33</v>
      </c>
      <c r="P7" s="933">
        <v>46.38</v>
      </c>
      <c r="Q7" s="933">
        <v>103</v>
      </c>
    </row>
    <row r="8" spans="1:18" ht="15" customHeight="1">
      <c r="A8" s="284" t="s">
        <v>11</v>
      </c>
      <c r="B8" s="933">
        <v>82.952600000000004</v>
      </c>
      <c r="C8" s="933">
        <v>93.059200000000004</v>
      </c>
      <c r="D8" s="933">
        <v>61.109932010599998</v>
      </c>
      <c r="E8" s="933">
        <v>95.451131766200007</v>
      </c>
      <c r="F8" s="933">
        <v>-12.862026016751841</v>
      </c>
      <c r="G8" s="933">
        <v>-16.107706586403815</v>
      </c>
      <c r="H8" s="933">
        <v>-5.1618596622775064</v>
      </c>
      <c r="I8" s="933">
        <v>-16.051689847712577</v>
      </c>
      <c r="J8" s="933">
        <v>-17.907564095569441</v>
      </c>
      <c r="K8" s="933">
        <v>-10.941395158506465</v>
      </c>
      <c r="L8" s="933">
        <v>-18.648602934103153</v>
      </c>
      <c r="M8" s="933">
        <v>-17.00628095665467</v>
      </c>
      <c r="N8" s="933">
        <v>-15.565396887080743</v>
      </c>
      <c r="O8" s="933">
        <v>-6.7577732122398242</v>
      </c>
      <c r="P8" s="933" t="s">
        <v>429</v>
      </c>
      <c r="Q8" s="933" t="s">
        <v>429</v>
      </c>
    </row>
    <row r="9" spans="1:18" ht="15" customHeight="1">
      <c r="A9" s="284" t="s">
        <v>10</v>
      </c>
      <c r="B9" s="933">
        <v>26</v>
      </c>
      <c r="C9" s="933">
        <v>19.3</v>
      </c>
      <c r="D9" s="933">
        <v>5.9</v>
      </c>
      <c r="E9" s="933">
        <v>65.84</v>
      </c>
      <c r="F9" s="933">
        <v>107.71000000000001</v>
      </c>
      <c r="G9" s="933">
        <v>139.72</v>
      </c>
      <c r="H9" s="933">
        <v>35.559999999999995</v>
      </c>
      <c r="I9" s="933">
        <v>124.35</v>
      </c>
      <c r="J9" s="933">
        <v>195.42</v>
      </c>
      <c r="K9" s="933">
        <v>49.129999999999995</v>
      </c>
      <c r="L9" s="933">
        <v>97.009999999999991</v>
      </c>
      <c r="M9" s="933">
        <v>812.68599999999992</v>
      </c>
      <c r="N9" s="933">
        <v>-8.8860000000000241</v>
      </c>
      <c r="O9" s="933">
        <v>445.52414495459584</v>
      </c>
      <c r="P9" s="933">
        <v>598.7744741828443</v>
      </c>
      <c r="Q9" s="933">
        <v>287.7</v>
      </c>
    </row>
    <row r="10" spans="1:18" ht="15" customHeight="1">
      <c r="A10" s="284" t="s">
        <v>9</v>
      </c>
      <c r="B10" s="933">
        <v>276.76225620603964</v>
      </c>
      <c r="C10" s="933">
        <v>-25.464357805167062</v>
      </c>
      <c r="D10" s="933">
        <v>32.107323221863787</v>
      </c>
      <c r="E10" s="933">
        <v>62.072669676078213</v>
      </c>
      <c r="F10" s="933">
        <v>11.164013687017601</v>
      </c>
      <c r="G10" s="933">
        <v>41.564495508670007</v>
      </c>
      <c r="H10" s="933">
        <v>105.30301107006183</v>
      </c>
      <c r="I10" s="933">
        <v>338.8977246102973</v>
      </c>
      <c r="J10" s="933">
        <v>382.71727301170313</v>
      </c>
      <c r="K10" s="933">
        <v>247.98771247185516</v>
      </c>
      <c r="L10" s="933">
        <v>429.87983111399808</v>
      </c>
      <c r="M10" s="933">
        <v>433.2985022640205</v>
      </c>
      <c r="N10" s="933">
        <v>589.0183028286192</v>
      </c>
      <c r="O10" s="933">
        <v>293.1640625</v>
      </c>
      <c r="P10" s="933">
        <v>418</v>
      </c>
      <c r="Q10" s="933">
        <v>209</v>
      </c>
    </row>
    <row r="11" spans="1:18" ht="15" customHeight="1">
      <c r="A11" s="284" t="s">
        <v>7</v>
      </c>
      <c r="B11" s="933">
        <v>139.29635200000001</v>
      </c>
      <c r="C11" s="933">
        <v>255.41625099999999</v>
      </c>
      <c r="D11" s="933">
        <v>347.58496000000002</v>
      </c>
      <c r="E11" s="933">
        <v>336.69881499999997</v>
      </c>
      <c r="F11" s="933">
        <v>244.70387335999999</v>
      </c>
      <c r="G11" s="933">
        <v>107.85331883000011</v>
      </c>
      <c r="H11" s="933">
        <v>112.60066039999988</v>
      </c>
      <c r="I11" s="933">
        <v>398.65575165080986</v>
      </c>
      <c r="J11" s="933">
        <v>591.60322951425098</v>
      </c>
      <c r="K11" s="933">
        <v>898.28488241000014</v>
      </c>
      <c r="L11" s="933">
        <v>1017.9156750287182</v>
      </c>
      <c r="M11" s="933">
        <v>3558.5436109155662</v>
      </c>
      <c r="N11" s="933">
        <v>5629.4097029230379</v>
      </c>
      <c r="O11" s="933">
        <v>6175.1246426201023</v>
      </c>
      <c r="P11" s="933">
        <v>4901.8434777122129</v>
      </c>
      <c r="Q11" s="933">
        <v>3867</v>
      </c>
    </row>
    <row r="12" spans="1:18" ht="15" customHeight="1">
      <c r="A12" s="284" t="s">
        <v>6</v>
      </c>
      <c r="B12" s="933">
        <v>187.48139971014493</v>
      </c>
      <c r="C12" s="933">
        <v>365.56184394379852</v>
      </c>
      <c r="D12" s="933">
        <v>182.0664712131973</v>
      </c>
      <c r="E12" s="933">
        <v>148.05889813578636</v>
      </c>
      <c r="F12" s="933">
        <v>227.95365528304688</v>
      </c>
      <c r="G12" s="933">
        <v>371.19318812276009</v>
      </c>
      <c r="H12" s="933">
        <v>379.3791700662149</v>
      </c>
      <c r="I12" s="933">
        <v>717.2175578820262</v>
      </c>
      <c r="J12" s="933">
        <v>708.40164639208092</v>
      </c>
      <c r="K12" s="933">
        <v>526.6453562980372</v>
      </c>
      <c r="L12" s="933">
        <v>752.30923370669916</v>
      </c>
      <c r="M12" s="933">
        <v>828.65602889627689</v>
      </c>
      <c r="N12" s="933">
        <v>1161.7879950628214</v>
      </c>
      <c r="O12" s="933">
        <v>855.92382636475475</v>
      </c>
      <c r="P12" s="933">
        <v>496</v>
      </c>
      <c r="Q12" s="933">
        <v>1083</v>
      </c>
    </row>
    <row r="13" spans="1:18" ht="15" customHeight="1">
      <c r="A13" s="284" t="s">
        <v>5</v>
      </c>
      <c r="B13" s="933">
        <v>24.329497781552718</v>
      </c>
      <c r="C13" s="933">
        <v>64.729617862251857</v>
      </c>
      <c r="D13" s="933">
        <v>47.644871713910455</v>
      </c>
      <c r="E13" s="933">
        <v>58.419537667697433</v>
      </c>
      <c r="F13" s="933">
        <v>38.014545454545456</v>
      </c>
      <c r="G13" s="933">
        <v>85.88</v>
      </c>
      <c r="H13" s="933">
        <v>145.60330416157666</v>
      </c>
      <c r="I13" s="933">
        <v>181.62763148881794</v>
      </c>
      <c r="J13" s="933">
        <v>182.10544415250467</v>
      </c>
      <c r="K13" s="933">
        <v>171.40166193552218</v>
      </c>
      <c r="L13" s="933">
        <v>210.81537500000002</v>
      </c>
      <c r="M13" s="933">
        <v>207.35637666666668</v>
      </c>
      <c r="N13" s="933">
        <v>613.11883843603698</v>
      </c>
      <c r="O13" s="933">
        <v>57.281093560649701</v>
      </c>
      <c r="P13" s="933">
        <v>108.35544310197011</v>
      </c>
      <c r="Q13" s="933">
        <v>105.89359720331477</v>
      </c>
    </row>
    <row r="14" spans="1:18" ht="15" customHeight="1">
      <c r="A14" s="284" t="s">
        <v>4</v>
      </c>
      <c r="B14" s="933">
        <v>887.92121465545836</v>
      </c>
      <c r="C14" s="933">
        <v>6788.7156955051087</v>
      </c>
      <c r="D14" s="933">
        <v>1572.7666048590308</v>
      </c>
      <c r="E14" s="933">
        <v>733.67086599600771</v>
      </c>
      <c r="F14" s="933">
        <v>799.23719747592986</v>
      </c>
      <c r="G14" s="933">
        <v>6644.3459398283512</v>
      </c>
      <c r="H14" s="933">
        <v>311.65031327580095</v>
      </c>
      <c r="I14" s="933">
        <v>6529.6836017237465</v>
      </c>
      <c r="J14" s="933">
        <v>9219.7971327120486</v>
      </c>
      <c r="K14" s="933">
        <v>7534.4901152040957</v>
      </c>
      <c r="L14" s="933">
        <v>3635.1096664936767</v>
      </c>
      <c r="M14" s="933">
        <v>4247.5631109456644</v>
      </c>
      <c r="N14" s="933">
        <v>4559</v>
      </c>
      <c r="O14" s="933">
        <v>8304</v>
      </c>
      <c r="P14" s="933">
        <v>5775</v>
      </c>
      <c r="Q14" s="933">
        <v>1774</v>
      </c>
    </row>
    <row r="15" spans="1:18" ht="15" customHeight="1">
      <c r="A15" s="284" t="s">
        <v>3</v>
      </c>
      <c r="B15" s="933"/>
      <c r="C15" s="933"/>
      <c r="D15" s="933"/>
      <c r="E15" s="933"/>
      <c r="F15" s="933">
        <v>69</v>
      </c>
      <c r="G15" s="933">
        <v>-46</v>
      </c>
      <c r="H15" s="933">
        <v>121</v>
      </c>
      <c r="I15" s="933"/>
      <c r="J15" s="933">
        <v>106</v>
      </c>
      <c r="K15" s="933">
        <v>66</v>
      </c>
      <c r="L15" s="933">
        <v>136</v>
      </c>
      <c r="M15" s="933">
        <v>93.212339720688078</v>
      </c>
      <c r="N15" s="933">
        <v>89.430048685137081</v>
      </c>
      <c r="O15" s="933">
        <v>24.2</v>
      </c>
      <c r="P15" s="933">
        <v>32</v>
      </c>
      <c r="Q15" s="933">
        <v>55</v>
      </c>
    </row>
    <row r="16" spans="1:18" ht="15" customHeight="1">
      <c r="A16" s="284" t="s">
        <v>79</v>
      </c>
      <c r="B16" s="933">
        <v>247.18975498999998</v>
      </c>
      <c r="C16" s="933">
        <v>549.27035145999992</v>
      </c>
      <c r="D16" s="933">
        <v>395.56713400000007</v>
      </c>
      <c r="E16" s="933">
        <v>318.40129868000002</v>
      </c>
      <c r="F16" s="933">
        <v>331</v>
      </c>
      <c r="G16" s="933">
        <v>494</v>
      </c>
      <c r="H16" s="933">
        <v>597</v>
      </c>
      <c r="I16" s="933">
        <v>647</v>
      </c>
      <c r="J16" s="933">
        <v>679</v>
      </c>
      <c r="K16" s="933">
        <v>645</v>
      </c>
      <c r="L16" s="933">
        <v>433</v>
      </c>
      <c r="M16" s="933">
        <v>1314.013737007554</v>
      </c>
      <c r="N16" s="933">
        <v>1799.6461374344751</v>
      </c>
      <c r="O16" s="933">
        <v>2087.2613097159751</v>
      </c>
      <c r="P16" s="933">
        <v>2141.4101534253973</v>
      </c>
      <c r="Q16" s="933">
        <v>1961</v>
      </c>
    </row>
    <row r="17" spans="1:17" ht="15" customHeight="1">
      <c r="A17" s="284" t="s">
        <v>2</v>
      </c>
      <c r="B17" s="933">
        <v>121.7</v>
      </c>
      <c r="C17" s="933">
        <v>145</v>
      </c>
      <c r="D17" s="933">
        <v>298.39</v>
      </c>
      <c r="E17" s="933">
        <v>347</v>
      </c>
      <c r="F17" s="933">
        <v>364.04</v>
      </c>
      <c r="G17" s="933">
        <v>356.94</v>
      </c>
      <c r="H17" s="933">
        <v>615.79</v>
      </c>
      <c r="I17" s="933">
        <v>1323.9</v>
      </c>
      <c r="J17" s="933">
        <v>938.59999999999991</v>
      </c>
      <c r="K17" s="933">
        <v>694.8</v>
      </c>
      <c r="L17" s="933">
        <v>1729.3000000000002</v>
      </c>
      <c r="M17" s="933">
        <v>1108.5</v>
      </c>
      <c r="N17" s="933">
        <v>1731.5</v>
      </c>
      <c r="O17" s="933">
        <v>2099.9</v>
      </c>
      <c r="P17" s="933">
        <v>1507.8000000000002</v>
      </c>
      <c r="Q17" s="933">
        <v>1583</v>
      </c>
    </row>
    <row r="18" spans="1:17" ht="15" customHeight="1">
      <c r="A18" s="284" t="s">
        <v>1</v>
      </c>
      <c r="B18" s="1001">
        <v>7.54</v>
      </c>
      <c r="C18" s="1001">
        <v>30.82549599999998</v>
      </c>
      <c r="D18" s="1001">
        <v>404.60651624999997</v>
      </c>
      <c r="E18" s="1001">
        <v>419.59320000000002</v>
      </c>
      <c r="F18" s="1001">
        <v>391.63872219999996</v>
      </c>
      <c r="G18" s="1001">
        <v>281.32311999999996</v>
      </c>
      <c r="H18" s="1001">
        <v>488.8498838999999</v>
      </c>
      <c r="I18" s="1001">
        <v>494.59374603589492</v>
      </c>
      <c r="J18" s="1001">
        <v>532.15581822624006</v>
      </c>
      <c r="K18" s="1001">
        <v>105</v>
      </c>
      <c r="L18" s="1001">
        <v>165.85999999999999</v>
      </c>
      <c r="M18" s="1001">
        <v>387</v>
      </c>
      <c r="N18" s="1001">
        <v>399.5</v>
      </c>
      <c r="O18" s="1001">
        <v>400</v>
      </c>
      <c r="P18" s="1001">
        <v>544.79999999999995</v>
      </c>
      <c r="Q18" s="1001">
        <v>421</v>
      </c>
    </row>
    <row r="20" spans="1:17" ht="15" customHeight="1">
      <c r="A20" s="920" t="s">
        <v>2111</v>
      </c>
    </row>
    <row r="21" spans="1:17" ht="15" customHeight="1">
      <c r="A21" s="920" t="s">
        <v>2248</v>
      </c>
    </row>
  </sheetData>
  <mergeCells count="1">
    <mergeCell ref="B2:Q2"/>
  </mergeCells>
  <hyperlinks>
    <hyperlink ref="R6" location="'Content Page'!A1" display="Back to Content Page"/>
  </hyperlinks>
  <pageMargins left="0.7" right="0.7" top="0.75" bottom="0.75" header="0.3" footer="0.3"/>
  <pageSetup orientation="portrait" r:id="rId1"/>
</worksheet>
</file>

<file path=xl/worksheets/sheet2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1"/>
  <sheetViews>
    <sheetView zoomScale="95" zoomScaleNormal="95" workbookViewId="0">
      <selection activeCell="A9" sqref="A9"/>
    </sheetView>
  </sheetViews>
  <sheetFormatPr defaultColWidth="9.1796875" defaultRowHeight="15" customHeight="1"/>
  <cols>
    <col min="1" max="1" width="36" style="289" customWidth="1"/>
    <col min="2" max="11" width="9.36328125" style="289" bestFit="1" customWidth="1"/>
    <col min="12" max="17" width="10.7265625" style="289" customWidth="1"/>
    <col min="18" max="16384" width="9.1796875" style="289"/>
  </cols>
  <sheetData>
    <row r="1" spans="1:18" s="136" customFormat="1" ht="15" customHeight="1">
      <c r="A1" s="140" t="s">
        <v>2249</v>
      </c>
    </row>
    <row r="2" spans="1:18" ht="15" customHeight="1">
      <c r="A2" s="879"/>
      <c r="B2" s="1171" t="s">
        <v>2110</v>
      </c>
      <c r="C2" s="1171"/>
      <c r="D2" s="1171"/>
      <c r="E2" s="1171"/>
      <c r="F2" s="1171"/>
      <c r="G2" s="1171"/>
      <c r="H2" s="1171"/>
      <c r="I2" s="1171"/>
      <c r="J2" s="1171"/>
      <c r="K2" s="1171"/>
      <c r="L2" s="1171"/>
      <c r="M2" s="1171"/>
      <c r="N2" s="1171"/>
      <c r="O2" s="1171"/>
      <c r="P2" s="1171"/>
      <c r="Q2" s="1172"/>
    </row>
    <row r="3" spans="1:18" s="295" customFormat="1" ht="15" customHeight="1">
      <c r="A3" s="879" t="s">
        <v>16</v>
      </c>
      <c r="B3" s="4">
        <v>2000</v>
      </c>
      <c r="C3" s="4">
        <v>2001</v>
      </c>
      <c r="D3" s="4">
        <v>2002</v>
      </c>
      <c r="E3" s="4">
        <v>2003</v>
      </c>
      <c r="F3" s="4">
        <v>2004</v>
      </c>
      <c r="G3" s="4">
        <v>2005</v>
      </c>
      <c r="H3" s="4">
        <v>2006</v>
      </c>
      <c r="I3" s="4">
        <v>2007</v>
      </c>
      <c r="J3" s="4">
        <v>2008</v>
      </c>
      <c r="K3" s="4">
        <v>2009</v>
      </c>
      <c r="L3" s="4">
        <v>2010</v>
      </c>
      <c r="M3" s="4">
        <v>2011</v>
      </c>
      <c r="N3" s="4">
        <v>2012</v>
      </c>
      <c r="O3" s="4">
        <v>2013</v>
      </c>
      <c r="P3" s="4">
        <v>2014</v>
      </c>
      <c r="Q3" s="4">
        <v>2015</v>
      </c>
    </row>
    <row r="4" spans="1:18" ht="15" customHeight="1">
      <c r="A4" s="284" t="s">
        <v>15</v>
      </c>
      <c r="B4" s="933"/>
      <c r="C4" s="933"/>
      <c r="D4" s="933">
        <v>-28.700000000000003</v>
      </c>
      <c r="E4" s="933">
        <v>-23.63</v>
      </c>
      <c r="F4" s="933">
        <v>-35.24</v>
      </c>
      <c r="G4" s="933">
        <v>-219.36205712</v>
      </c>
      <c r="H4" s="933">
        <v>-190.58508591999998</v>
      </c>
      <c r="I4" s="933">
        <v>-911.78598621999993</v>
      </c>
      <c r="J4" s="933">
        <v>-2569.6439738799995</v>
      </c>
      <c r="K4" s="933">
        <v>-6.7531245800000006</v>
      </c>
      <c r="L4" s="933">
        <v>-1340.42938396</v>
      </c>
      <c r="M4" s="933">
        <v>-2092.64244792</v>
      </c>
      <c r="N4" s="933">
        <v>2740.7547005232354</v>
      </c>
      <c r="O4" s="933">
        <v>6044.1601211828802</v>
      </c>
      <c r="P4" s="933">
        <v>4253.0840478852233</v>
      </c>
      <c r="Q4" s="933">
        <v>1047</v>
      </c>
    </row>
    <row r="5" spans="1:18" ht="15" customHeight="1">
      <c r="A5" s="284" t="s">
        <v>14</v>
      </c>
      <c r="B5" s="933">
        <v>2.2654485000000002</v>
      </c>
      <c r="C5" s="933">
        <v>-381.43973426874408</v>
      </c>
      <c r="D5" s="933">
        <v>-43.036316274230849</v>
      </c>
      <c r="E5" s="933">
        <v>-206.86982442170387</v>
      </c>
      <c r="F5" s="933">
        <v>38.81172030119324</v>
      </c>
      <c r="G5" s="933">
        <v>-57.816967703428098</v>
      </c>
      <c r="H5" s="933">
        <v>-50.006225640000004</v>
      </c>
      <c r="I5" s="933">
        <v>-31.647723299999996</v>
      </c>
      <c r="J5" s="933">
        <v>92.160221300000003</v>
      </c>
      <c r="K5" s="933">
        <v>-7.8621433980000006</v>
      </c>
      <c r="L5" s="933">
        <v>-0.89698850549999998</v>
      </c>
      <c r="M5" s="933">
        <v>9.7394401394999992</v>
      </c>
      <c r="N5" s="933">
        <v>-7.9872823709999992</v>
      </c>
      <c r="O5" s="933">
        <v>-84.730337438391985</v>
      </c>
      <c r="P5" s="933">
        <v>-111.459830355495</v>
      </c>
      <c r="Q5" s="933">
        <v>-84.582480040047997</v>
      </c>
    </row>
    <row r="6" spans="1:18" ht="15" customHeight="1">
      <c r="A6" s="284" t="s">
        <v>268</v>
      </c>
      <c r="B6" s="933"/>
      <c r="C6" s="933"/>
      <c r="D6" s="933"/>
      <c r="E6" s="933">
        <v>23</v>
      </c>
      <c r="F6" s="933">
        <v>8</v>
      </c>
      <c r="G6" s="933">
        <v>13</v>
      </c>
      <c r="H6" s="933">
        <v>18</v>
      </c>
      <c r="I6" s="933">
        <v>14</v>
      </c>
      <c r="J6" s="933">
        <v>54</v>
      </c>
      <c r="K6" s="933">
        <v>35</v>
      </c>
      <c r="L6" s="933">
        <v>7.2</v>
      </c>
      <c r="M6" s="933">
        <v>90.9</v>
      </c>
      <c r="N6" s="933">
        <v>420</v>
      </c>
      <c r="O6" s="933">
        <v>401</v>
      </c>
      <c r="P6" s="933">
        <v>2063</v>
      </c>
      <c r="Q6" s="933" t="s">
        <v>8</v>
      </c>
      <c r="R6" s="92" t="s">
        <v>13</v>
      </c>
    </row>
    <row r="7" spans="1:18" ht="15" customHeight="1">
      <c r="A7" s="284" t="s">
        <v>12</v>
      </c>
      <c r="B7" s="933">
        <v>0</v>
      </c>
      <c r="C7" s="933">
        <v>0</v>
      </c>
      <c r="D7" s="933">
        <v>-0.05</v>
      </c>
      <c r="E7" s="933">
        <v>0</v>
      </c>
      <c r="F7" s="933">
        <v>-0.93</v>
      </c>
      <c r="G7" s="933">
        <v>0</v>
      </c>
      <c r="H7" s="933">
        <v>0</v>
      </c>
      <c r="I7" s="933">
        <v>0</v>
      </c>
      <c r="J7" s="933">
        <v>0.01</v>
      </c>
      <c r="K7" s="933">
        <v>0</v>
      </c>
      <c r="L7" s="933">
        <v>0</v>
      </c>
      <c r="M7" s="933">
        <v>0</v>
      </c>
      <c r="N7" s="933">
        <v>0</v>
      </c>
      <c r="O7" s="933">
        <v>0</v>
      </c>
      <c r="P7" s="933">
        <v>0</v>
      </c>
      <c r="Q7" s="933">
        <v>0</v>
      </c>
    </row>
    <row r="8" spans="1:18" ht="15" customHeight="1">
      <c r="A8" s="284" t="s">
        <v>11</v>
      </c>
      <c r="B8" s="933">
        <v>0</v>
      </c>
      <c r="C8" s="933">
        <v>1.1311039395</v>
      </c>
      <c r="D8" s="933">
        <v>0</v>
      </c>
      <c r="E8" s="933">
        <v>-4.5144994436000001</v>
      </c>
      <c r="F8" s="933">
        <v>45.913875286608395</v>
      </c>
      <c r="G8" s="933">
        <v>39.300039008304289</v>
      </c>
      <c r="H8" s="933">
        <v>135.87587666859085</v>
      </c>
      <c r="I8" s="933">
        <v>334.14844424058646</v>
      </c>
      <c r="J8" s="933">
        <v>453.39652187335531</v>
      </c>
      <c r="K8" s="933">
        <v>552.77090518030309</v>
      </c>
      <c r="L8" s="933">
        <v>347.98669728526124</v>
      </c>
      <c r="M8" s="933">
        <v>326.96473287349852</v>
      </c>
      <c r="N8" s="933">
        <v>347.10709955596275</v>
      </c>
      <c r="O8" s="933">
        <v>245.43936455694802</v>
      </c>
      <c r="P8" s="933" t="s">
        <v>429</v>
      </c>
      <c r="Q8" s="933" t="s">
        <v>429</v>
      </c>
    </row>
    <row r="9" spans="1:18" ht="15" customHeight="1">
      <c r="A9" s="284" t="s">
        <v>10</v>
      </c>
      <c r="B9" s="933">
        <v>0</v>
      </c>
      <c r="C9" s="933">
        <v>0</v>
      </c>
      <c r="D9" s="933">
        <v>0</v>
      </c>
      <c r="E9" s="933">
        <v>-1.3099999999999998</v>
      </c>
      <c r="F9" s="933">
        <v>-1.83</v>
      </c>
      <c r="G9" s="933">
        <v>-3.0199999999999996</v>
      </c>
      <c r="H9" s="933">
        <v>-5.91</v>
      </c>
      <c r="I9" s="933">
        <v>-13.64</v>
      </c>
      <c r="J9" s="933">
        <v>-18.55</v>
      </c>
      <c r="K9" s="933">
        <v>1.3300000000000005</v>
      </c>
      <c r="L9" s="933">
        <v>-42.3</v>
      </c>
      <c r="M9" s="933">
        <v>-0.94506751166720426</v>
      </c>
      <c r="N9" s="933">
        <v>4.5423233482934977</v>
      </c>
      <c r="O9" s="933">
        <v>4.145805327285002</v>
      </c>
      <c r="P9" s="933">
        <v>4.7414636636993857</v>
      </c>
      <c r="Q9" s="933">
        <v>5.0999999999999996</v>
      </c>
    </row>
    <row r="10" spans="1:18" ht="15" customHeight="1">
      <c r="A10" s="284" t="s">
        <v>9</v>
      </c>
      <c r="B10" s="933">
        <v>-12.685730394578279</v>
      </c>
      <c r="C10" s="933">
        <v>-2.8293730894630071</v>
      </c>
      <c r="D10" s="933">
        <v>-8.5775281372338821</v>
      </c>
      <c r="E10" s="933">
        <v>5.4833247462124524</v>
      </c>
      <c r="F10" s="933">
        <v>-31.673797789551564</v>
      </c>
      <c r="G10" s="933">
        <v>-47.531339888381197</v>
      </c>
      <c r="H10" s="933">
        <v>-10.155007356861308</v>
      </c>
      <c r="I10" s="933">
        <v>-56.945798314473997</v>
      </c>
      <c r="J10" s="933">
        <v>-52.129640490992884</v>
      </c>
      <c r="K10" s="933">
        <v>-37.475229368616418</v>
      </c>
      <c r="L10" s="933">
        <v>-128.62942513803137</v>
      </c>
      <c r="M10" s="933">
        <v>-157.78474399163679</v>
      </c>
      <c r="N10" s="933">
        <v>-180.36605657238033</v>
      </c>
      <c r="O10" s="933">
        <v>-167.7734375</v>
      </c>
      <c r="P10" s="933">
        <v>-89</v>
      </c>
      <c r="Q10" s="933">
        <v>-53</v>
      </c>
    </row>
    <row r="11" spans="1:18" ht="15" customHeight="1">
      <c r="A11" s="284" t="s">
        <v>7</v>
      </c>
      <c r="B11" s="933">
        <v>0</v>
      </c>
      <c r="C11" s="933">
        <v>0</v>
      </c>
      <c r="D11" s="933">
        <v>0</v>
      </c>
      <c r="E11" s="933">
        <v>0</v>
      </c>
      <c r="F11" s="933">
        <v>0</v>
      </c>
      <c r="G11" s="933">
        <v>0</v>
      </c>
      <c r="H11" s="933">
        <v>0.40500000000000003</v>
      </c>
      <c r="I11" s="933">
        <v>0.65622899000000001</v>
      </c>
      <c r="J11" s="933">
        <v>4.4181049999999999E-2</v>
      </c>
      <c r="K11" s="933">
        <v>-2.6954857825</v>
      </c>
      <c r="L11" s="933">
        <v>2.4031221899999995</v>
      </c>
      <c r="M11" s="933">
        <v>2.912752129999999</v>
      </c>
      <c r="N11" s="933">
        <v>-3.1681669700000006</v>
      </c>
      <c r="O11" s="933">
        <v>0</v>
      </c>
      <c r="P11" s="933">
        <v>1.0000007932831068E-8</v>
      </c>
      <c r="Q11" s="933">
        <v>0</v>
      </c>
    </row>
    <row r="12" spans="1:18" ht="15" customHeight="1">
      <c r="A12" s="284" t="s">
        <v>6</v>
      </c>
      <c r="B12" s="933">
        <v>-2.6666666666666679</v>
      </c>
      <c r="C12" s="933">
        <v>12.759744757406374</v>
      </c>
      <c r="D12" s="933">
        <v>5.4379872068103108</v>
      </c>
      <c r="E12" s="933">
        <v>10.376938484996748</v>
      </c>
      <c r="F12" s="933">
        <v>22.398311692981999</v>
      </c>
      <c r="G12" s="933">
        <v>12.179106529474391</v>
      </c>
      <c r="H12" s="933">
        <v>11.428548256585875</v>
      </c>
      <c r="I12" s="933">
        <v>-2.8255176404653279</v>
      </c>
      <c r="J12" s="933">
        <v>-4.991369880952381</v>
      </c>
      <c r="K12" s="933">
        <v>2.8809909638502322</v>
      </c>
      <c r="L12" s="933">
        <v>2.3786991255450554</v>
      </c>
      <c r="M12" s="933">
        <v>-5.4138202807617208</v>
      </c>
      <c r="N12" s="933">
        <v>11.270656012949262</v>
      </c>
      <c r="O12" s="933">
        <v>13.205401582363839</v>
      </c>
      <c r="P12" s="933">
        <v>53</v>
      </c>
      <c r="Q12" s="933">
        <v>-56</v>
      </c>
    </row>
    <row r="13" spans="1:18" ht="15" customHeight="1">
      <c r="A13" s="284" t="s">
        <v>5</v>
      </c>
      <c r="B13" s="933">
        <v>-10.501941488440023</v>
      </c>
      <c r="C13" s="933">
        <v>-8.5362802312410064</v>
      </c>
      <c r="D13" s="933">
        <v>-8.7185250354147961</v>
      </c>
      <c r="E13" s="933">
        <v>-8.1462244323340531</v>
      </c>
      <c r="F13" s="933">
        <v>-7.6</v>
      </c>
      <c r="G13" s="933">
        <v>-7.4472727272727273</v>
      </c>
      <c r="H13" s="933">
        <v>-8.0050199453184554</v>
      </c>
      <c r="I13" s="933">
        <v>17.826924984193518</v>
      </c>
      <c r="J13" s="933">
        <v>12.96</v>
      </c>
      <c r="K13" s="933">
        <v>5.335354171413611</v>
      </c>
      <c r="L13" s="933">
        <v>6.1515075150000005</v>
      </c>
      <c r="M13" s="933">
        <v>7.9193583884999992</v>
      </c>
      <c r="N13" s="933">
        <v>187.610750173485</v>
      </c>
      <c r="O13" s="933">
        <v>-68.000630225495101</v>
      </c>
      <c r="P13" s="933">
        <v>-76.872222830005001</v>
      </c>
      <c r="Q13" s="933">
        <v>-87.065679234178504</v>
      </c>
    </row>
    <row r="14" spans="1:18" ht="15" customHeight="1">
      <c r="A14" s="284" t="s">
        <v>4</v>
      </c>
      <c r="B14" s="933">
        <v>-270.78857439476303</v>
      </c>
      <c r="C14" s="933">
        <v>3180.1327428485083</v>
      </c>
      <c r="D14" s="933">
        <v>398.89697142585459</v>
      </c>
      <c r="E14" s="933">
        <v>-565.12485624016813</v>
      </c>
      <c r="F14" s="933">
        <v>-1352.1139862633529</v>
      </c>
      <c r="G14" s="933">
        <v>-929.9254927850609</v>
      </c>
      <c r="H14" s="933">
        <v>-6067.2065255940415</v>
      </c>
      <c r="I14" s="933">
        <v>-2962.1229303696982</v>
      </c>
      <c r="J14" s="933">
        <v>3137.2929214586088</v>
      </c>
      <c r="K14" s="933">
        <v>-1156.4263025648318</v>
      </c>
      <c r="L14" s="933">
        <v>75.660320668651494</v>
      </c>
      <c r="M14" s="933">
        <v>257.13143345603947</v>
      </c>
      <c r="N14" s="933">
        <v>-2988</v>
      </c>
      <c r="O14" s="933">
        <v>-6652</v>
      </c>
      <c r="P14" s="933">
        <v>-7675</v>
      </c>
      <c r="Q14" s="933">
        <v>-5352</v>
      </c>
    </row>
    <row r="15" spans="1:18" ht="15" customHeight="1">
      <c r="A15" s="284" t="s">
        <v>3</v>
      </c>
      <c r="B15" s="933"/>
      <c r="C15" s="933"/>
      <c r="D15" s="933"/>
      <c r="E15" s="933"/>
      <c r="F15" s="933">
        <v>-4</v>
      </c>
      <c r="G15" s="933">
        <v>22</v>
      </c>
      <c r="H15" s="933">
        <v>1</v>
      </c>
      <c r="I15" s="933">
        <v>14</v>
      </c>
      <c r="J15" s="933">
        <v>7.9</v>
      </c>
      <c r="K15" s="933">
        <v>-7</v>
      </c>
      <c r="L15" s="933">
        <v>-1</v>
      </c>
      <c r="M15" s="933">
        <v>9.0095979726472653</v>
      </c>
      <c r="N15" s="933">
        <v>6.3759268387441423</v>
      </c>
      <c r="O15" s="933">
        <v>-0.3</v>
      </c>
      <c r="P15" s="933">
        <v>4</v>
      </c>
      <c r="Q15" s="933">
        <v>11</v>
      </c>
    </row>
    <row r="16" spans="1:18" ht="15" customHeight="1">
      <c r="A16" s="284" t="s">
        <v>79</v>
      </c>
      <c r="B16" s="933">
        <v>0</v>
      </c>
      <c r="C16" s="933">
        <v>0</v>
      </c>
      <c r="D16" s="933">
        <v>0</v>
      </c>
      <c r="E16" s="933">
        <v>0</v>
      </c>
      <c r="F16" s="933">
        <v>0</v>
      </c>
      <c r="G16" s="933">
        <v>0</v>
      </c>
      <c r="H16" s="933">
        <v>0</v>
      </c>
      <c r="I16" s="933">
        <v>0</v>
      </c>
      <c r="J16" s="933">
        <v>0</v>
      </c>
      <c r="K16" s="933">
        <v>0</v>
      </c>
      <c r="L16" s="933">
        <v>0</v>
      </c>
      <c r="M16" s="933">
        <v>0</v>
      </c>
      <c r="N16" s="933">
        <v>0</v>
      </c>
      <c r="O16" s="933">
        <v>0</v>
      </c>
      <c r="P16" s="933">
        <v>0</v>
      </c>
      <c r="Q16" s="933">
        <v>0</v>
      </c>
    </row>
    <row r="17" spans="1:17" ht="15" customHeight="1">
      <c r="A17" s="284" t="s">
        <v>2</v>
      </c>
      <c r="B17" s="933">
        <v>0</v>
      </c>
      <c r="C17" s="933">
        <v>0</v>
      </c>
      <c r="D17" s="933">
        <v>0</v>
      </c>
      <c r="E17" s="933">
        <v>0</v>
      </c>
      <c r="F17" s="933">
        <v>0</v>
      </c>
      <c r="G17" s="933">
        <v>0</v>
      </c>
      <c r="H17" s="933">
        <v>0</v>
      </c>
      <c r="I17" s="933">
        <v>0</v>
      </c>
      <c r="J17" s="933">
        <v>0</v>
      </c>
      <c r="K17" s="933">
        <v>269.55799999999999</v>
      </c>
      <c r="L17" s="933">
        <v>1095.4000000000001</v>
      </c>
      <c r="M17" s="933">
        <v>-1.4</v>
      </c>
      <c r="N17" s="933">
        <v>-701.89700000000005</v>
      </c>
      <c r="O17" s="933">
        <v>409.4</v>
      </c>
      <c r="P17" s="933">
        <v>-975.96</v>
      </c>
      <c r="Q17" s="933">
        <v>-142</v>
      </c>
    </row>
    <row r="18" spans="1:17" ht="15" customHeight="1">
      <c r="A18" s="284" t="s">
        <v>1</v>
      </c>
      <c r="B18" s="1001">
        <v>23.2</v>
      </c>
      <c r="C18" s="1001">
        <v>-381</v>
      </c>
      <c r="D18" s="1001">
        <v>-43</v>
      </c>
      <c r="E18" s="1001">
        <v>-207</v>
      </c>
      <c r="F18" s="1001">
        <v>39</v>
      </c>
      <c r="G18" s="1001">
        <v>-56</v>
      </c>
      <c r="H18" s="1001">
        <v>-50</v>
      </c>
      <c r="I18" s="1001">
        <v>-51</v>
      </c>
      <c r="J18" s="1001">
        <v>92</v>
      </c>
      <c r="K18" s="1001">
        <v>0</v>
      </c>
      <c r="L18" s="1001">
        <v>43.273333333333298</v>
      </c>
      <c r="M18" s="933">
        <v>42.69</v>
      </c>
      <c r="N18" s="933">
        <v>49.650000000000006</v>
      </c>
      <c r="O18" s="933">
        <v>26.95</v>
      </c>
      <c r="P18" s="933">
        <v>72</v>
      </c>
      <c r="Q18" s="933">
        <v>22</v>
      </c>
    </row>
    <row r="20" spans="1:17" ht="15" customHeight="1">
      <c r="A20" s="920" t="s">
        <v>2111</v>
      </c>
    </row>
    <row r="21" spans="1:17" ht="15" customHeight="1">
      <c r="A21" s="920" t="s">
        <v>2248</v>
      </c>
    </row>
  </sheetData>
  <mergeCells count="1">
    <mergeCell ref="B2:Q2"/>
  </mergeCells>
  <hyperlinks>
    <hyperlink ref="R6" location="'Content Page'!A1" display="Back to Content Page"/>
  </hyperlinks>
  <pageMargins left="0.7" right="0.7" top="0.75" bottom="0.75" header="0.3" footer="0.3"/>
  <pageSetup scale="26" orientation="landscape" r:id="rId1"/>
</worksheet>
</file>

<file path=xl/worksheets/sheet2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1"/>
  <sheetViews>
    <sheetView zoomScale="93" zoomScaleNormal="93" workbookViewId="0">
      <selection activeCell="A9" sqref="A9"/>
    </sheetView>
  </sheetViews>
  <sheetFormatPr defaultColWidth="9.1796875" defaultRowHeight="15" customHeight="1"/>
  <cols>
    <col min="1" max="1" width="35.81640625" style="289" customWidth="1"/>
    <col min="2" max="17" width="10.7265625" style="289" customWidth="1"/>
    <col min="18" max="16384" width="9.1796875" style="289"/>
  </cols>
  <sheetData>
    <row r="1" spans="1:18" s="136" customFormat="1" ht="15" customHeight="1">
      <c r="A1" s="140" t="s">
        <v>2250</v>
      </c>
    </row>
    <row r="2" spans="1:18" ht="15" customHeight="1">
      <c r="A2" s="879"/>
      <c r="B2" s="1171" t="s">
        <v>2110</v>
      </c>
      <c r="C2" s="1171"/>
      <c r="D2" s="1171"/>
      <c r="E2" s="1171"/>
      <c r="F2" s="1171"/>
      <c r="G2" s="1171"/>
      <c r="H2" s="1171"/>
      <c r="I2" s="1171"/>
      <c r="J2" s="1171"/>
      <c r="K2" s="1171"/>
      <c r="L2" s="1171"/>
      <c r="M2" s="1171"/>
      <c r="N2" s="1171"/>
      <c r="O2" s="1171"/>
      <c r="P2" s="1171"/>
      <c r="Q2" s="1172"/>
    </row>
    <row r="3" spans="1:18" s="295" customFormat="1" ht="15" customHeight="1">
      <c r="A3" s="879" t="s">
        <v>16</v>
      </c>
      <c r="B3" s="4">
        <v>2000</v>
      </c>
      <c r="C3" s="4">
        <v>2001</v>
      </c>
      <c r="D3" s="4">
        <v>2002</v>
      </c>
      <c r="E3" s="4">
        <v>2003</v>
      </c>
      <c r="F3" s="4">
        <v>2004</v>
      </c>
      <c r="G3" s="4">
        <v>2005</v>
      </c>
      <c r="H3" s="4">
        <v>2006</v>
      </c>
      <c r="I3" s="4">
        <v>2007</v>
      </c>
      <c r="J3" s="4">
        <v>2008</v>
      </c>
      <c r="K3" s="4">
        <v>2009</v>
      </c>
      <c r="L3" s="4">
        <v>2010</v>
      </c>
      <c r="M3" s="4">
        <v>2011</v>
      </c>
      <c r="N3" s="4">
        <v>2012</v>
      </c>
      <c r="O3" s="4">
        <v>2013</v>
      </c>
      <c r="P3" s="4">
        <v>2014</v>
      </c>
      <c r="Q3" s="4">
        <v>2015</v>
      </c>
    </row>
    <row r="4" spans="1:18" ht="15" customHeight="1">
      <c r="A4" s="284" t="s">
        <v>15</v>
      </c>
      <c r="B4" s="933">
        <f>'7.1'!B4+'7.2'!B4</f>
        <v>878.5</v>
      </c>
      <c r="C4" s="933">
        <f>'7.1'!C4+'7.2'!C4</f>
        <v>2145.4699999999998</v>
      </c>
      <c r="D4" s="933">
        <f>'7.1'!D4+'7.2'!D4</f>
        <v>1643.3929999999998</v>
      </c>
      <c r="E4" s="933">
        <f>'7.1'!E4+'7.2'!E4</f>
        <v>3481.0717800000002</v>
      </c>
      <c r="F4" s="933">
        <f>'7.1'!F4+'7.2'!F4</f>
        <v>1413.99182</v>
      </c>
      <c r="G4" s="933">
        <f>'7.1'!G4+'7.2'!G4</f>
        <v>-1523.1989871199999</v>
      </c>
      <c r="H4" s="933">
        <f>'7.1'!H4+'7.2'!H4</f>
        <v>-228.2999459199998</v>
      </c>
      <c r="I4" s="933">
        <f>'7.1'!I4+'7.2'!I4</f>
        <v>-1805.12813822</v>
      </c>
      <c r="J4" s="933">
        <f>'7.1'!J4+'7.2'!J4</f>
        <v>-890.67296387999977</v>
      </c>
      <c r="K4" s="933">
        <f>'7.1'!K4+'7.2'!K4</f>
        <v>2198.5450554199997</v>
      </c>
      <c r="L4" s="933">
        <f>'7.1'!L4+'7.2'!L4</f>
        <v>-4567.6405664100002</v>
      </c>
      <c r="M4" s="933">
        <f>'7.1'!M4+'7.2'!M4</f>
        <v>-5116.4134125</v>
      </c>
      <c r="N4" s="933">
        <f>'7.1'!N4-'7.2'!N4</f>
        <v>-9638.7092594186761</v>
      </c>
      <c r="O4" s="933">
        <f>'7.1'!O4-'7.2'!O4</f>
        <v>-13164.17754564427</v>
      </c>
      <c r="P4" s="933">
        <f>'7.1'!P4-'7.2'!P4</f>
        <v>-2331.3843287407349</v>
      </c>
      <c r="Q4" s="933">
        <f>'7.1'!Q4-'7.2'!Q4</f>
        <v>8235</v>
      </c>
    </row>
    <row r="5" spans="1:18" ht="15" customHeight="1">
      <c r="A5" s="284" t="s">
        <v>14</v>
      </c>
      <c r="B5" s="933">
        <f>'7.1'!B5+'7.2'!B5</f>
        <v>59.574732449999999</v>
      </c>
      <c r="C5" s="933">
        <f>'7.1'!C5+'7.2'!C5</f>
        <v>-350.61462921798397</v>
      </c>
      <c r="D5" s="933">
        <f>'7.1'!D5+'7.2'!D5</f>
        <v>366.41778108237065</v>
      </c>
      <c r="E5" s="933">
        <f>'7.1'!E5+'7.2'!E5</f>
        <v>212.79826220085175</v>
      </c>
      <c r="F5" s="933">
        <f>'7.1'!F5+'7.2'!F5</f>
        <v>430.29353033582777</v>
      </c>
      <c r="G5" s="933">
        <f>'7.1'!G5+'7.2'!G5</f>
        <v>367.23139782544126</v>
      </c>
      <c r="H5" s="933">
        <f>'7.1'!H5+'7.2'!H5</f>
        <v>438.84365825999987</v>
      </c>
      <c r="I5" s="933">
        <f>'7.1'!I5+'7.2'!I5</f>
        <v>463.040723421</v>
      </c>
      <c r="J5" s="933">
        <f>'7.1'!J5+'7.2'!J5</f>
        <v>617.41579439847999</v>
      </c>
      <c r="K5" s="933">
        <f>'7.1'!K5+'7.2'!K5</f>
        <v>201.94271934020003</v>
      </c>
      <c r="L5" s="933">
        <f>'7.1'!L5+'7.2'!L5</f>
        <v>217.63592513969996</v>
      </c>
      <c r="M5" s="933">
        <f>'7.1'!M5+'7.2'!M5</f>
        <v>1385.1716668124579</v>
      </c>
      <c r="N5" s="933">
        <f>'7.1'!N5+'7.2'!N5</f>
        <v>479.74660672499988</v>
      </c>
      <c r="O5" s="933">
        <f>'7.1'!O5+'7.2'!O5</f>
        <v>314.18520274819991</v>
      </c>
      <c r="P5" s="933">
        <f>'7.1'!P5+'7.2'!P5</f>
        <v>404.15393958823995</v>
      </c>
      <c r="Q5" s="933">
        <f>'7.1'!Q5+'7.2'!Q5</f>
        <v>309.58078109889448</v>
      </c>
    </row>
    <row r="6" spans="1:18" ht="15" customHeight="1">
      <c r="A6" s="284" t="s">
        <v>268</v>
      </c>
      <c r="B6" s="933"/>
      <c r="C6" s="933"/>
      <c r="D6" s="933"/>
      <c r="E6" s="933">
        <f>'7.1'!E6+'7.2'!E6</f>
        <v>414</v>
      </c>
      <c r="F6" s="933">
        <f>'7.1'!F6+'7.2'!F6</f>
        <v>417</v>
      </c>
      <c r="G6" s="933">
        <f>'7.1'!G6+'7.2'!G6</f>
        <v>280</v>
      </c>
      <c r="H6" s="933">
        <f>'7.1'!H6+'7.2'!H6</f>
        <v>274</v>
      </c>
      <c r="I6" s="933">
        <f>'7.1'!I6+'7.2'!I6</f>
        <v>1822</v>
      </c>
      <c r="J6" s="933">
        <f>'7.1'!J6+'7.2'!J6</f>
        <v>1781</v>
      </c>
      <c r="K6" s="933">
        <f>'7.1'!K6+'7.2'!K6</f>
        <v>699</v>
      </c>
      <c r="L6" s="933">
        <f>'7.1'!L6+'7.2'!L6</f>
        <v>2946.2</v>
      </c>
      <c r="M6" s="933">
        <f>'7.1'!M6+'7.2'!M6</f>
        <v>1777.9</v>
      </c>
      <c r="N6" s="933">
        <f>'7.1'!N6+'7.2'!N6</f>
        <v>3732</v>
      </c>
      <c r="O6" s="933">
        <f>'7.1'!O6+'7.2'!O6</f>
        <v>2499</v>
      </c>
      <c r="P6" s="933">
        <f>'7.1'!P6+'7.2'!P6</f>
        <v>2407</v>
      </c>
      <c r="Q6" s="933" t="s">
        <v>8</v>
      </c>
      <c r="R6" s="92" t="s">
        <v>13</v>
      </c>
    </row>
    <row r="7" spans="1:18" ht="15" customHeight="1">
      <c r="A7" s="284" t="s">
        <v>12</v>
      </c>
      <c r="B7" s="933">
        <f>'7.1'!B7+'7.2'!B7</f>
        <v>32.340000000000003</v>
      </c>
      <c r="C7" s="933">
        <f>'7.1'!C7+'7.2'!C7</f>
        <v>29.4</v>
      </c>
      <c r="D7" s="933">
        <f>'7.1'!D7+'7.2'!D7</f>
        <v>28.47</v>
      </c>
      <c r="E7" s="933">
        <f>'7.1'!E7+'7.2'!E7</f>
        <v>43.61</v>
      </c>
      <c r="F7" s="933">
        <f>'7.1'!F7+'7.2'!F7</f>
        <v>55.72</v>
      </c>
      <c r="G7" s="933">
        <f>'7.1'!G7+'7.2'!G7</f>
        <v>27.36</v>
      </c>
      <c r="H7" s="933">
        <f>'7.1'!H7+'7.2'!H7</f>
        <v>24.16</v>
      </c>
      <c r="I7" s="933">
        <f>'7.1'!I7+'7.2'!I7</f>
        <v>80.3</v>
      </c>
      <c r="J7" s="933">
        <f>'7.1'!J7+'7.2'!J7</f>
        <v>10.74</v>
      </c>
      <c r="K7" s="933">
        <f>'7.1'!K7+'7.2'!K7</f>
        <v>90.71</v>
      </c>
      <c r="L7" s="933">
        <f>'7.1'!L7+'7.2'!L7</f>
        <v>30.41</v>
      </c>
      <c r="M7" s="933">
        <f>'7.1'!M7+'7.2'!M7</f>
        <v>60.91</v>
      </c>
      <c r="N7" s="933">
        <f>'7.1'!N7+'7.2'!N7</f>
        <v>56.56</v>
      </c>
      <c r="O7" s="933">
        <f>'7.1'!O7+'7.2'!O7</f>
        <v>50.33</v>
      </c>
      <c r="P7" s="933">
        <f>'7.1'!P7+'7.2'!P7</f>
        <v>46.38</v>
      </c>
      <c r="Q7" s="933">
        <f>'7.1'!Q7+'7.2'!Q7</f>
        <v>103</v>
      </c>
    </row>
    <row r="8" spans="1:18" ht="15" customHeight="1">
      <c r="A8" s="284" t="s">
        <v>11</v>
      </c>
      <c r="B8" s="933">
        <f>'7.1'!B8+'7.2'!B8</f>
        <v>82.952600000000004</v>
      </c>
      <c r="C8" s="933">
        <f>'7.1'!C8+'7.2'!C8</f>
        <v>94.190303939499998</v>
      </c>
      <c r="D8" s="933">
        <f>'7.1'!D8+'7.2'!D8</f>
        <v>61.109932010599998</v>
      </c>
      <c r="E8" s="933">
        <f>'7.1'!E8+'7.2'!E8</f>
        <v>90.936632322600005</v>
      </c>
      <c r="F8" s="933">
        <f>'7.1'!F8+'7.2'!F8</f>
        <v>33.051849269856554</v>
      </c>
      <c r="G8" s="933">
        <f>'7.1'!G8+'7.2'!G8</f>
        <v>23.192332421900474</v>
      </c>
      <c r="H8" s="933">
        <f>'7.1'!H8+'7.2'!H8</f>
        <v>130.71401700631336</v>
      </c>
      <c r="I8" s="933">
        <f>'7.1'!I8+'7.2'!I8</f>
        <v>318.09675439287389</v>
      </c>
      <c r="J8" s="933">
        <f>'7.1'!J8+'7.2'!J8</f>
        <v>435.48895777778586</v>
      </c>
      <c r="K8" s="933">
        <f>'7.1'!K8+'7.2'!K8</f>
        <v>541.82951002179664</v>
      </c>
      <c r="L8" s="933">
        <f>'7.1'!L8+'7.2'!L8</f>
        <v>329.33809435115808</v>
      </c>
      <c r="M8" s="933">
        <f>'7.1'!M8+'7.2'!M8</f>
        <v>309.95845191684384</v>
      </c>
      <c r="N8" s="933">
        <f>'7.1'!N8+'7.2'!N8</f>
        <v>331.54170266888201</v>
      </c>
      <c r="O8" s="933">
        <f>'7.1'!O8+'7.2'!O8</f>
        <v>238.68159134470821</v>
      </c>
      <c r="P8" s="933" t="s">
        <v>8</v>
      </c>
      <c r="Q8" s="933" t="s">
        <v>8</v>
      </c>
    </row>
    <row r="9" spans="1:18" ht="15" customHeight="1">
      <c r="A9" s="284" t="s">
        <v>10</v>
      </c>
      <c r="B9" s="933">
        <f>'7.1'!B9+'7.2'!B9</f>
        <v>26</v>
      </c>
      <c r="C9" s="933">
        <f>'7.1'!C9+'7.2'!C9</f>
        <v>19.3</v>
      </c>
      <c r="D9" s="933">
        <f>'7.1'!D9+'7.2'!D9</f>
        <v>5.9</v>
      </c>
      <c r="E9" s="933">
        <f>'7.1'!E9+'7.2'!E9</f>
        <v>64.53</v>
      </c>
      <c r="F9" s="933">
        <f>'7.1'!F9+'7.2'!F9</f>
        <v>105.88000000000001</v>
      </c>
      <c r="G9" s="933">
        <f>'7.1'!G9+'7.2'!G9</f>
        <v>136.69999999999999</v>
      </c>
      <c r="H9" s="933">
        <f>'7.1'!H9+'7.2'!H9</f>
        <v>29.649999999999995</v>
      </c>
      <c r="I9" s="933">
        <f>'7.1'!I9+'7.2'!I9</f>
        <v>110.71</v>
      </c>
      <c r="J9" s="933">
        <f>'7.1'!J9+'7.2'!J9</f>
        <v>176.86999999999998</v>
      </c>
      <c r="K9" s="933">
        <f>'7.1'!K9+'7.2'!K9</f>
        <v>50.459999999999994</v>
      </c>
      <c r="L9" s="933">
        <f>'7.1'!L9+'7.2'!L9</f>
        <v>54.709999999999994</v>
      </c>
      <c r="M9" s="933">
        <f>'7.1'!M9+'7.2'!M9</f>
        <v>811.74093248833276</v>
      </c>
      <c r="N9" s="933">
        <f>'7.1'!N9+'7.2'!N9</f>
        <v>-4.3436766517065264</v>
      </c>
      <c r="O9" s="933">
        <f>'7.1'!O9+'7.2'!O9</f>
        <v>449.66995028188086</v>
      </c>
      <c r="P9" s="933">
        <f>'7.1'!P9+'7.2'!P9</f>
        <v>603.51593784654369</v>
      </c>
      <c r="Q9" s="933">
        <f>'7.1'!Q9+'7.2'!Q9</f>
        <v>292.8</v>
      </c>
    </row>
    <row r="10" spans="1:18" ht="15" customHeight="1">
      <c r="A10" s="284" t="s">
        <v>9</v>
      </c>
      <c r="B10" s="933">
        <f>'7.1'!B10+'7.2'!B10</f>
        <v>264.07652581146135</v>
      </c>
      <c r="C10" s="933">
        <f>'7.1'!C10+'7.2'!C10</f>
        <v>-28.29373089463007</v>
      </c>
      <c r="D10" s="933">
        <f>'7.1'!D10+'7.2'!D10</f>
        <v>23.529795084629903</v>
      </c>
      <c r="E10" s="933">
        <f>'7.1'!E10+'7.2'!E10</f>
        <v>67.555994422290667</v>
      </c>
      <c r="F10" s="933">
        <f>'7.1'!F10+'7.2'!F10</f>
        <v>-20.509784102533963</v>
      </c>
      <c r="G10" s="933">
        <f>'7.1'!G10+'7.2'!G10</f>
        <v>-5.9668443797111905</v>
      </c>
      <c r="H10" s="933">
        <f>'7.1'!H10+'7.2'!H10</f>
        <v>95.148003713200524</v>
      </c>
      <c r="I10" s="933">
        <f>'7.1'!I10+'7.2'!I10</f>
        <v>281.95192629582328</v>
      </c>
      <c r="J10" s="933">
        <f>'7.1'!J10+'7.2'!J10</f>
        <v>330.58763252071026</v>
      </c>
      <c r="K10" s="933">
        <f>'7.1'!K10+'7.2'!K10</f>
        <v>210.51248310323874</v>
      </c>
      <c r="L10" s="933">
        <f>'7.1'!L10+'7.2'!L10</f>
        <v>301.25040597596671</v>
      </c>
      <c r="M10" s="933">
        <f>'7.1'!M10+'7.2'!M10</f>
        <v>275.51375827238371</v>
      </c>
      <c r="N10" s="933">
        <f>'7.1'!N10+'7.2'!N10</f>
        <v>408.65224625623887</v>
      </c>
      <c r="O10" s="933">
        <f>'7.1'!O10+'7.2'!O10</f>
        <v>125.390625</v>
      </c>
      <c r="P10" s="933">
        <f>'7.1'!P10+'7.2'!P10</f>
        <v>329</v>
      </c>
      <c r="Q10" s="933">
        <f>'7.1'!Q10+'7.2'!Q10</f>
        <v>156</v>
      </c>
    </row>
    <row r="11" spans="1:18" ht="15" customHeight="1">
      <c r="A11" s="284" t="s">
        <v>7</v>
      </c>
      <c r="B11" s="933">
        <f>'7.1'!B11+'7.2'!B11</f>
        <v>139.29635200000001</v>
      </c>
      <c r="C11" s="933">
        <f>'7.1'!C11+'7.2'!C11</f>
        <v>255.41625099999999</v>
      </c>
      <c r="D11" s="933">
        <f>'7.1'!D11+'7.2'!D11</f>
        <v>347.58496000000002</v>
      </c>
      <c r="E11" s="933">
        <f>'7.1'!E11+'7.2'!E11</f>
        <v>336.69881499999997</v>
      </c>
      <c r="F11" s="933">
        <f>'7.1'!F11+'7.2'!F11</f>
        <v>244.70387335999999</v>
      </c>
      <c r="G11" s="933">
        <f>'7.1'!G11+'7.2'!G11</f>
        <v>107.85331883000011</v>
      </c>
      <c r="H11" s="933">
        <f>'7.1'!H11+'7.2'!H11</f>
        <v>113.00566039999988</v>
      </c>
      <c r="I11" s="933">
        <f>'7.1'!I11+'7.2'!I11</f>
        <v>399.31198064080985</v>
      </c>
      <c r="J11" s="933">
        <f>'7.1'!J11+'7.2'!J11</f>
        <v>591.647410564251</v>
      </c>
      <c r="K11" s="933">
        <f>'7.1'!K11+'7.2'!K11</f>
        <v>895.58939662750015</v>
      </c>
      <c r="L11" s="933">
        <f>'7.1'!L11+'7.2'!L11</f>
        <v>1020.3187972187181</v>
      </c>
      <c r="M11" s="933">
        <f>'7.1'!M11+'7.2'!M11</f>
        <v>3561.4563630455664</v>
      </c>
      <c r="N11" s="933">
        <f>'7.1'!N11+'7.2'!N11</f>
        <v>5626.2415359530378</v>
      </c>
      <c r="O11" s="933">
        <f>'7.1'!O11+'7.2'!O11</f>
        <v>6175.1246426201023</v>
      </c>
      <c r="P11" s="933">
        <f>'7.1'!P11+'7.2'!P11</f>
        <v>4901.8434777222128</v>
      </c>
      <c r="Q11" s="933">
        <f>'7.1'!Q11+'7.2'!Q11</f>
        <v>3867</v>
      </c>
    </row>
    <row r="12" spans="1:18" ht="15" customHeight="1">
      <c r="A12" s="284" t="s">
        <v>6</v>
      </c>
      <c r="B12" s="933">
        <f>'7.1'!B12+'7.2'!B12</f>
        <v>184.81473304347827</v>
      </c>
      <c r="C12" s="933">
        <f>'7.1'!C12+'7.2'!C12</f>
        <v>378.32158870120492</v>
      </c>
      <c r="D12" s="933">
        <f>'7.1'!D12+'7.2'!D12</f>
        <v>187.50445842000761</v>
      </c>
      <c r="E12" s="933">
        <f>'7.1'!E12+'7.2'!E12</f>
        <v>158.43583662078311</v>
      </c>
      <c r="F12" s="933">
        <f>'7.1'!F12+'7.2'!F12</f>
        <v>250.35196697602888</v>
      </c>
      <c r="G12" s="933">
        <f>'7.1'!G12+'7.2'!G12</f>
        <v>383.37229465223447</v>
      </c>
      <c r="H12" s="933">
        <f>'7.1'!H12+'7.2'!H12</f>
        <v>390.80771832280078</v>
      </c>
      <c r="I12" s="933">
        <f>'7.1'!I12+'7.2'!I12</f>
        <v>714.39204024156084</v>
      </c>
      <c r="J12" s="933">
        <f>'7.1'!J12+'7.2'!J12</f>
        <v>703.41027651112859</v>
      </c>
      <c r="K12" s="933">
        <f>'7.1'!K12+'7.2'!K12</f>
        <v>529.52634726188739</v>
      </c>
      <c r="L12" s="933">
        <f>'7.1'!L12+'7.2'!L12</f>
        <v>754.6879328322442</v>
      </c>
      <c r="M12" s="933">
        <f>'7.1'!M12+'7.2'!M12</f>
        <v>823.24220861551521</v>
      </c>
      <c r="N12" s="933">
        <f>'7.1'!N12+'7.2'!N12</f>
        <v>1173.0586510757707</v>
      </c>
      <c r="O12" s="933">
        <f>'7.1'!O12+'7.2'!O12</f>
        <v>869.12922794711858</v>
      </c>
      <c r="P12" s="933">
        <f>'7.1'!P12+'7.2'!P12</f>
        <v>549</v>
      </c>
      <c r="Q12" s="933">
        <f>'7.1'!Q12+'7.2'!Q12</f>
        <v>1027</v>
      </c>
    </row>
    <row r="13" spans="1:18" ht="15" customHeight="1">
      <c r="A13" s="284" t="s">
        <v>5</v>
      </c>
      <c r="B13" s="933">
        <f>'7.1'!B13+'7.2'!B13</f>
        <v>13.827556293112695</v>
      </c>
      <c r="C13" s="933">
        <f>'7.1'!C13+'7.2'!C13</f>
        <v>56.193337631010849</v>
      </c>
      <c r="D13" s="933">
        <f>'7.1'!D13+'7.2'!D13</f>
        <v>38.926346678495662</v>
      </c>
      <c r="E13" s="933">
        <f>'7.1'!E13+'7.2'!E13</f>
        <v>50.273313235363382</v>
      </c>
      <c r="F13" s="933">
        <f>'7.1'!F13+'7.2'!F13</f>
        <v>30.414545454545454</v>
      </c>
      <c r="G13" s="933">
        <f>'7.1'!G13+'7.2'!G13</f>
        <v>78.432727272727263</v>
      </c>
      <c r="H13" s="933">
        <f>'7.1'!H13+'7.2'!H13</f>
        <v>137.59828421625821</v>
      </c>
      <c r="I13" s="933">
        <f>'7.1'!I13+'7.2'!I13</f>
        <v>199.45455647301145</v>
      </c>
      <c r="J13" s="933">
        <f>'7.1'!J13-'7.2'!J13</f>
        <v>169.14544415250467</v>
      </c>
      <c r="K13" s="933">
        <f>'7.1'!K13-'7.2'!K13</f>
        <v>166.06630776410859</v>
      </c>
      <c r="L13" s="933">
        <f>'7.1'!L13-'7.2'!L13</f>
        <v>204.66386748500003</v>
      </c>
      <c r="M13" s="933">
        <f>'7.1'!M13-'7.2'!M13</f>
        <v>199.43701827816668</v>
      </c>
      <c r="N13" s="933">
        <f>'7.1'!N13-'7.2'!N13</f>
        <v>425.50808826255195</v>
      </c>
      <c r="O13" s="933">
        <f>'7.1'!O13-'7.2'!O13</f>
        <v>125.28172378614479</v>
      </c>
      <c r="P13" s="933">
        <f>'7.1'!P13-'7.2'!P13</f>
        <v>185.22766593197511</v>
      </c>
      <c r="Q13" s="933">
        <f>'7.1'!Q13-'7.2'!Q13</f>
        <v>192.95927643749326</v>
      </c>
    </row>
    <row r="14" spans="1:18" ht="15" customHeight="1">
      <c r="A14" s="284" t="s">
        <v>4</v>
      </c>
      <c r="B14" s="933">
        <f>'7.1'!B14+'7.2'!B14</f>
        <v>617.13264026069533</v>
      </c>
      <c r="C14" s="933">
        <f>'7.1'!C14+'7.2'!C14</f>
        <v>9968.8484383536161</v>
      </c>
      <c r="D14" s="933">
        <f>'7.1'!D14+'7.2'!D14</f>
        <v>1971.6635762848855</v>
      </c>
      <c r="E14" s="933">
        <f>'7.1'!E14+'7.2'!E14</f>
        <v>168.54600975583958</v>
      </c>
      <c r="F14" s="933">
        <f>'7.1'!F14+'7.2'!F14</f>
        <v>-552.87678878742304</v>
      </c>
      <c r="G14" s="933">
        <f>'7.1'!G14+'7.2'!G14</f>
        <v>5714.4204470432906</v>
      </c>
      <c r="H14" s="933">
        <f>'7.1'!H14+'7.2'!H14</f>
        <v>-5755.5562123182408</v>
      </c>
      <c r="I14" s="933">
        <f>'7.1'!I14+'7.2'!I14</f>
        <v>3567.5606713540483</v>
      </c>
      <c r="J14" s="933">
        <f>'7.1'!J14+'7.2'!J14</f>
        <v>12357.090054170658</v>
      </c>
      <c r="K14" s="933">
        <f>'7.1'!K14+'7.2'!K14</f>
        <v>6378.0638126392641</v>
      </c>
      <c r="L14" s="933">
        <f>'7.1'!L14+'7.2'!L14</f>
        <v>3710.7699871623281</v>
      </c>
      <c r="M14" s="933">
        <f>'7.1'!M14+'7.2'!M14</f>
        <v>4504.6945444017038</v>
      </c>
      <c r="N14" s="933">
        <f>'7.1'!N14+'7.2'!N14</f>
        <v>1571</v>
      </c>
      <c r="O14" s="933">
        <f>'7.1'!O14+'7.2'!O14</f>
        <v>1652</v>
      </c>
      <c r="P14" s="933">
        <f>'7.1'!P14+'7.2'!P14</f>
        <v>-1900</v>
      </c>
      <c r="Q14" s="933">
        <f>'7.1'!Q14+'7.2'!Q14</f>
        <v>-3578</v>
      </c>
    </row>
    <row r="15" spans="1:18" ht="15" customHeight="1">
      <c r="A15" s="284" t="s">
        <v>3</v>
      </c>
      <c r="B15" s="933"/>
      <c r="C15" s="933"/>
      <c r="D15" s="933"/>
      <c r="E15" s="933"/>
      <c r="F15" s="933">
        <f>'7.1'!F15+'7.2'!F15</f>
        <v>65</v>
      </c>
      <c r="G15" s="933">
        <f>'7.1'!G15+'7.2'!G15</f>
        <v>-24</v>
      </c>
      <c r="H15" s="933">
        <f>'7.1'!H15+'7.2'!H15</f>
        <v>122</v>
      </c>
      <c r="I15" s="933">
        <f>'7.1'!I15+'7.2'!I15</f>
        <v>14</v>
      </c>
      <c r="J15" s="933">
        <f>'7.1'!J15+'7.2'!J15</f>
        <v>113.9</v>
      </c>
      <c r="K15" s="933">
        <f>'7.1'!K15+'7.2'!K15</f>
        <v>59</v>
      </c>
      <c r="L15" s="933">
        <f>'7.1'!L15+'7.2'!L15</f>
        <v>135</v>
      </c>
      <c r="M15" s="933">
        <f>'7.1'!M15+'7.2'!M15</f>
        <v>102.22193769333535</v>
      </c>
      <c r="N15" s="933">
        <f>'7.1'!N15+'7.2'!N15</f>
        <v>95.805975523881216</v>
      </c>
      <c r="O15" s="933">
        <f>'7.1'!O15+'7.2'!O15</f>
        <v>23.9</v>
      </c>
      <c r="P15" s="933">
        <f>'7.1'!P15+'7.2'!P15</f>
        <v>36</v>
      </c>
      <c r="Q15" s="933">
        <f>'7.1'!Q15+'7.2'!Q15</f>
        <v>66</v>
      </c>
    </row>
    <row r="16" spans="1:18" ht="15" customHeight="1">
      <c r="A16" s="284" t="s">
        <v>79</v>
      </c>
      <c r="B16" s="933">
        <f>'7.1'!B16+'7.2'!B16</f>
        <v>247.18975498999998</v>
      </c>
      <c r="C16" s="933">
        <f>'7.1'!C16+'7.2'!C16</f>
        <v>549.27035145999992</v>
      </c>
      <c r="D16" s="933">
        <f>'7.1'!D16+'7.2'!D16</f>
        <v>395.56713400000007</v>
      </c>
      <c r="E16" s="933">
        <f>'7.1'!E16+'7.2'!E16</f>
        <v>318.40129868000002</v>
      </c>
      <c r="F16" s="933">
        <f>'7.1'!F16+'7.2'!F16</f>
        <v>331</v>
      </c>
      <c r="G16" s="933">
        <f>'7.1'!G16+'7.2'!G16</f>
        <v>494</v>
      </c>
      <c r="H16" s="933">
        <f>'7.1'!H16+'7.2'!H16</f>
        <v>597</v>
      </c>
      <c r="I16" s="933">
        <f>'7.1'!I16+'7.2'!I16</f>
        <v>647</v>
      </c>
      <c r="J16" s="933">
        <f>'7.1'!J16+'7.2'!J16</f>
        <v>679</v>
      </c>
      <c r="K16" s="933">
        <f>'7.1'!K16+'7.2'!K16</f>
        <v>645</v>
      </c>
      <c r="L16" s="933">
        <f>'7.1'!L16+'7.2'!L16</f>
        <v>433</v>
      </c>
      <c r="M16" s="933">
        <f>'7.1'!M16+'7.2'!M16</f>
        <v>1314.013737007554</v>
      </c>
      <c r="N16" s="933">
        <f>'7.1'!N16+'7.2'!N16</f>
        <v>1799.6461374344751</v>
      </c>
      <c r="O16" s="933">
        <f>'7.1'!O16+'7.2'!O16</f>
        <v>2087.2613097159751</v>
      </c>
      <c r="P16" s="933">
        <f>'7.1'!P16+'7.2'!P16</f>
        <v>2141.4101534253973</v>
      </c>
      <c r="Q16" s="933">
        <f>'7.1'!Q16+'7.2'!Q16</f>
        <v>1961</v>
      </c>
    </row>
    <row r="17" spans="1:17" ht="15" customHeight="1">
      <c r="A17" s="284" t="s">
        <v>2</v>
      </c>
      <c r="B17" s="933">
        <f>'7.1'!B17-'7.2'!B17</f>
        <v>121.7</v>
      </c>
      <c r="C17" s="933">
        <f>'7.1'!C17-'7.2'!C17</f>
        <v>145</v>
      </c>
      <c r="D17" s="933">
        <f>'7.1'!D17-'7.2'!D17</f>
        <v>298.39</v>
      </c>
      <c r="E17" s="933">
        <f>'7.1'!E17-'7.2'!E17</f>
        <v>347</v>
      </c>
      <c r="F17" s="933">
        <f>'7.1'!F17-'7.2'!F17</f>
        <v>364.04</v>
      </c>
      <c r="G17" s="933">
        <f>'7.1'!G17-'7.2'!G17</f>
        <v>356.94</v>
      </c>
      <c r="H17" s="933">
        <f>'7.1'!H17-'7.2'!H17</f>
        <v>615.79</v>
      </c>
      <c r="I17" s="933">
        <f>'7.1'!I17-'7.2'!I17</f>
        <v>1323.9</v>
      </c>
      <c r="J17" s="933">
        <f>'7.1'!J17-'7.2'!J17</f>
        <v>938.59999999999991</v>
      </c>
      <c r="K17" s="933">
        <f>'7.1'!K17-'7.2'!K17</f>
        <v>425.24199999999996</v>
      </c>
      <c r="L17" s="933">
        <f>'7.1'!L17-'7.2'!L17</f>
        <v>633.90000000000009</v>
      </c>
      <c r="M17" s="933">
        <f>'7.1'!M17-'7.2'!M17</f>
        <v>1109.9000000000001</v>
      </c>
      <c r="N17" s="933">
        <f>'7.1'!N17-'7.2'!N17</f>
        <v>2433.3969999999999</v>
      </c>
      <c r="O17" s="933">
        <f>'7.1'!O17-'7.2'!O17</f>
        <v>1690.5</v>
      </c>
      <c r="P17" s="933">
        <f>'7.1'!P17-'7.2'!P17</f>
        <v>2483.7600000000002</v>
      </c>
      <c r="Q17" s="933">
        <f>'7.1'!Q17-'7.2'!Q17</f>
        <v>1725</v>
      </c>
    </row>
    <row r="18" spans="1:17" ht="15" customHeight="1">
      <c r="A18" s="284" t="s">
        <v>1</v>
      </c>
      <c r="B18" s="933">
        <f>'7.1'!B18+'7.2'!B18</f>
        <v>30.74</v>
      </c>
      <c r="C18" s="933">
        <f>'7.1'!C18+'7.2'!C18</f>
        <v>-350.17450400000001</v>
      </c>
      <c r="D18" s="933">
        <f>'7.1'!D18+'7.2'!D18</f>
        <v>361.60651624999997</v>
      </c>
      <c r="E18" s="933">
        <f>'7.1'!E18+'7.2'!E18</f>
        <v>212.59320000000002</v>
      </c>
      <c r="F18" s="933">
        <f>'7.1'!F18+'7.2'!F18</f>
        <v>430.63872219999996</v>
      </c>
      <c r="G18" s="933">
        <f>'7.1'!G18+'7.2'!G18</f>
        <v>225.32311999999996</v>
      </c>
      <c r="H18" s="933">
        <f>'7.1'!H18+'7.2'!H18</f>
        <v>438.8498838999999</v>
      </c>
      <c r="I18" s="933">
        <f>'7.1'!I18+'7.2'!I18</f>
        <v>443.59374603589492</v>
      </c>
      <c r="J18" s="933">
        <f>'7.1'!J18+'7.2'!J18</f>
        <v>624.15581822624006</v>
      </c>
      <c r="K18" s="933">
        <f>'7.1'!K18-'7.2'!K18</f>
        <v>105</v>
      </c>
      <c r="L18" s="933">
        <f>'7.1'!L18-'7.2'!L18</f>
        <v>122.58666666666669</v>
      </c>
      <c r="M18" s="933">
        <f>'7.1'!M18-'7.2'!M18</f>
        <v>344.31</v>
      </c>
      <c r="N18" s="933">
        <f>'7.1'!N18-'7.2'!N18</f>
        <v>349.85</v>
      </c>
      <c r="O18" s="933">
        <f>'7.1'!O18-'7.2'!O18</f>
        <v>373.05</v>
      </c>
      <c r="P18" s="933">
        <f>'7.1'!P18-'7.2'!P18</f>
        <v>472.79999999999995</v>
      </c>
      <c r="Q18" s="933">
        <f>'7.1'!Q18-'7.2'!Q18</f>
        <v>399</v>
      </c>
    </row>
    <row r="20" spans="1:17" ht="15" customHeight="1">
      <c r="A20" s="920" t="s">
        <v>2251</v>
      </c>
    </row>
    <row r="21" spans="1:17" ht="15" customHeight="1">
      <c r="A21" s="920" t="s">
        <v>2248</v>
      </c>
    </row>
  </sheetData>
  <mergeCells count="1">
    <mergeCell ref="B2:Q2"/>
  </mergeCells>
  <hyperlinks>
    <hyperlink ref="R6" location="'Content Page'!A1" display="Back to Content Page"/>
  </hyperlink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97"/>
  <sheetViews>
    <sheetView topLeftCell="O1" zoomScale="108" zoomScaleNormal="108" workbookViewId="0">
      <selection activeCell="W6" sqref="W6"/>
    </sheetView>
  </sheetViews>
  <sheetFormatPr defaultRowHeight="14.5"/>
  <cols>
    <col min="1" max="1" width="17.26953125" customWidth="1"/>
    <col min="2" max="2" width="23.54296875" customWidth="1"/>
    <col min="3" max="3" width="13.1796875" customWidth="1"/>
    <col min="4" max="4" width="12.36328125" customWidth="1"/>
    <col min="5" max="5" width="9.7265625" customWidth="1"/>
    <col min="6" max="6" width="9.81640625" customWidth="1"/>
    <col min="7" max="16" width="11" customWidth="1"/>
    <col min="17" max="17" width="10.7265625" customWidth="1"/>
    <col min="18" max="18" width="9" customWidth="1"/>
    <col min="19" max="19" width="9.1796875" style="499" customWidth="1"/>
    <col min="20" max="20" width="9.54296875" customWidth="1"/>
    <col min="21" max="22" width="9.1796875" style="499"/>
  </cols>
  <sheetData>
    <row r="1" spans="1:23">
      <c r="A1" s="140" t="s">
        <v>1359</v>
      </c>
      <c r="B1" s="57"/>
      <c r="C1" s="57"/>
      <c r="D1" s="57"/>
      <c r="E1" s="57"/>
      <c r="F1" s="57"/>
      <c r="G1" s="57"/>
      <c r="H1" s="57"/>
      <c r="I1" s="57"/>
      <c r="J1" s="57"/>
      <c r="K1" s="57"/>
      <c r="L1" s="57"/>
      <c r="M1" s="57"/>
      <c r="N1" s="57"/>
      <c r="O1" s="57"/>
      <c r="P1" s="57"/>
      <c r="Q1" s="57"/>
      <c r="R1" s="57"/>
      <c r="S1" s="289"/>
      <c r="T1" s="57"/>
    </row>
    <row r="2" spans="1:23">
      <c r="A2" s="57"/>
      <c r="B2" s="57"/>
      <c r="C2" s="57"/>
      <c r="D2" s="57"/>
      <c r="E2" s="57"/>
      <c r="F2" s="57"/>
      <c r="G2" s="57"/>
      <c r="H2" s="57"/>
      <c r="I2" s="57"/>
      <c r="J2" s="57"/>
      <c r="K2" s="57"/>
      <c r="L2" s="57"/>
      <c r="M2" s="57"/>
      <c r="N2" s="57"/>
      <c r="O2" s="57"/>
      <c r="P2" s="57"/>
      <c r="Q2" s="57"/>
      <c r="R2" s="57"/>
      <c r="S2" s="289"/>
      <c r="T2" s="57"/>
    </row>
    <row r="3" spans="1:23" ht="28">
      <c r="A3" s="759" t="s">
        <v>16</v>
      </c>
      <c r="B3" s="517" t="s">
        <v>75</v>
      </c>
      <c r="C3" s="759" t="s">
        <v>57</v>
      </c>
      <c r="D3" s="757">
        <v>1999</v>
      </c>
      <c r="E3" s="757">
        <v>2000</v>
      </c>
      <c r="F3" s="757">
        <v>2001</v>
      </c>
      <c r="G3" s="757">
        <v>2002</v>
      </c>
      <c r="H3" s="757">
        <v>2003</v>
      </c>
      <c r="I3" s="757">
        <v>2004</v>
      </c>
      <c r="J3" s="757">
        <v>2005</v>
      </c>
      <c r="K3" s="757">
        <v>2006</v>
      </c>
      <c r="L3" s="757">
        <v>2007</v>
      </c>
      <c r="M3" s="757">
        <v>2008</v>
      </c>
      <c r="N3" s="757">
        <v>2009</v>
      </c>
      <c r="O3" s="757">
        <v>2010</v>
      </c>
      <c r="P3" s="757">
        <v>2011</v>
      </c>
      <c r="Q3" s="757">
        <v>2012</v>
      </c>
      <c r="R3" s="488">
        <v>2013</v>
      </c>
      <c r="S3" s="488">
        <v>2014</v>
      </c>
      <c r="T3" s="75">
        <v>2015</v>
      </c>
      <c r="W3" s="499"/>
    </row>
    <row r="4" spans="1:23">
      <c r="A4" s="1100" t="s">
        <v>15</v>
      </c>
      <c r="B4" s="1100" t="s">
        <v>65</v>
      </c>
      <c r="C4" s="392" t="s">
        <v>56</v>
      </c>
      <c r="D4" s="584">
        <f>D6-D5</f>
        <v>34</v>
      </c>
      <c r="E4" s="584" t="s">
        <v>429</v>
      </c>
      <c r="F4" s="584" t="s">
        <v>429</v>
      </c>
      <c r="G4" s="584">
        <f>G6-G5</f>
        <v>35</v>
      </c>
      <c r="H4" s="584" t="s">
        <v>429</v>
      </c>
      <c r="I4" s="584" t="s">
        <v>429</v>
      </c>
      <c r="J4" s="584" t="s">
        <v>429</v>
      </c>
      <c r="K4" s="584" t="s">
        <v>429</v>
      </c>
      <c r="L4" s="584" t="s">
        <v>429</v>
      </c>
      <c r="M4" s="584" t="s">
        <v>429</v>
      </c>
      <c r="N4" s="584" t="s">
        <v>429</v>
      </c>
      <c r="O4" s="584" t="s">
        <v>429</v>
      </c>
      <c r="P4" s="584" t="s">
        <v>429</v>
      </c>
      <c r="Q4" s="584" t="s">
        <v>429</v>
      </c>
      <c r="R4" s="584">
        <v>1333</v>
      </c>
      <c r="S4" s="584">
        <v>2379</v>
      </c>
      <c r="T4" s="609" t="s">
        <v>429</v>
      </c>
      <c r="W4" s="499"/>
    </row>
    <row r="5" spans="1:23">
      <c r="A5" s="1100"/>
      <c r="B5" s="1100"/>
      <c r="C5" s="392" t="s">
        <v>55</v>
      </c>
      <c r="D5" s="584">
        <v>28</v>
      </c>
      <c r="E5" s="584" t="s">
        <v>429</v>
      </c>
      <c r="F5" s="584" t="s">
        <v>429</v>
      </c>
      <c r="G5" s="584">
        <v>24</v>
      </c>
      <c r="H5" s="584" t="s">
        <v>429</v>
      </c>
      <c r="I5" s="584" t="s">
        <v>429</v>
      </c>
      <c r="J5" s="584" t="s">
        <v>429</v>
      </c>
      <c r="K5" s="584" t="s">
        <v>429</v>
      </c>
      <c r="L5" s="584" t="s">
        <v>429</v>
      </c>
      <c r="M5" s="584" t="s">
        <v>429</v>
      </c>
      <c r="N5" s="584" t="s">
        <v>429</v>
      </c>
      <c r="O5" s="584" t="s">
        <v>429</v>
      </c>
      <c r="P5" s="584" t="s">
        <v>429</v>
      </c>
      <c r="Q5" s="584" t="s">
        <v>429</v>
      </c>
      <c r="R5" s="584">
        <v>762</v>
      </c>
      <c r="S5" s="584">
        <v>1585</v>
      </c>
      <c r="T5" s="609" t="s">
        <v>429</v>
      </c>
      <c r="W5" s="499"/>
    </row>
    <row r="6" spans="1:23">
      <c r="A6" s="1100"/>
      <c r="B6" s="1100"/>
      <c r="C6" s="392" t="s">
        <v>54</v>
      </c>
      <c r="D6" s="584">
        <v>62</v>
      </c>
      <c r="E6" s="584" t="s">
        <v>429</v>
      </c>
      <c r="F6" s="584" t="s">
        <v>429</v>
      </c>
      <c r="G6" s="584">
        <v>59</v>
      </c>
      <c r="H6" s="584" t="s">
        <v>429</v>
      </c>
      <c r="I6" s="584" t="s">
        <v>429</v>
      </c>
      <c r="J6" s="584" t="s">
        <v>429</v>
      </c>
      <c r="K6" s="584" t="s">
        <v>429</v>
      </c>
      <c r="L6" s="584" t="s">
        <v>429</v>
      </c>
      <c r="M6" s="584" t="s">
        <v>429</v>
      </c>
      <c r="N6" s="584" t="s">
        <v>429</v>
      </c>
      <c r="O6" s="584" t="s">
        <v>429</v>
      </c>
      <c r="P6" s="584" t="s">
        <v>429</v>
      </c>
      <c r="Q6" s="584" t="s">
        <v>429</v>
      </c>
      <c r="R6" s="584">
        <v>2095</v>
      </c>
      <c r="S6" s="584">
        <f>+S4+S5</f>
        <v>3964</v>
      </c>
      <c r="T6" s="609" t="s">
        <v>429</v>
      </c>
      <c r="W6" s="285" t="s">
        <v>13</v>
      </c>
    </row>
    <row r="7" spans="1:23">
      <c r="A7" s="1100"/>
      <c r="B7" s="1100" t="s">
        <v>255</v>
      </c>
      <c r="C7" s="392" t="s">
        <v>56</v>
      </c>
      <c r="D7" s="584" t="s">
        <v>429</v>
      </c>
      <c r="E7" s="584" t="s">
        <v>429</v>
      </c>
      <c r="F7" s="584" t="s">
        <v>429</v>
      </c>
      <c r="G7" s="584" t="s">
        <v>429</v>
      </c>
      <c r="H7" s="584" t="s">
        <v>429</v>
      </c>
      <c r="I7" s="584" t="s">
        <v>429</v>
      </c>
      <c r="J7" s="584" t="s">
        <v>429</v>
      </c>
      <c r="K7" s="584" t="s">
        <v>429</v>
      </c>
      <c r="L7" s="584" t="s">
        <v>429</v>
      </c>
      <c r="M7" s="584" t="s">
        <v>429</v>
      </c>
      <c r="N7" s="584" t="s">
        <v>429</v>
      </c>
      <c r="O7" s="584" t="s">
        <v>429</v>
      </c>
      <c r="P7" s="584" t="s">
        <v>429</v>
      </c>
      <c r="Q7" s="584" t="s">
        <v>429</v>
      </c>
      <c r="R7" s="584">
        <v>846</v>
      </c>
      <c r="S7" s="584">
        <v>82</v>
      </c>
      <c r="T7" s="609" t="s">
        <v>429</v>
      </c>
      <c r="W7" s="499"/>
    </row>
    <row r="8" spans="1:23">
      <c r="A8" s="1100"/>
      <c r="B8" s="1100"/>
      <c r="C8" s="392" t="s">
        <v>55</v>
      </c>
      <c r="D8" s="584" t="s">
        <v>429</v>
      </c>
      <c r="E8" s="584" t="s">
        <v>429</v>
      </c>
      <c r="F8" s="584" t="s">
        <v>429</v>
      </c>
      <c r="G8" s="584" t="s">
        <v>429</v>
      </c>
      <c r="H8" s="584" t="s">
        <v>429</v>
      </c>
      <c r="I8" s="584" t="s">
        <v>429</v>
      </c>
      <c r="J8" s="584" t="s">
        <v>429</v>
      </c>
      <c r="K8" s="584" t="s">
        <v>429</v>
      </c>
      <c r="L8" s="584" t="s">
        <v>429</v>
      </c>
      <c r="M8" s="584" t="s">
        <v>429</v>
      </c>
      <c r="N8" s="584" t="s">
        <v>429</v>
      </c>
      <c r="O8" s="584" t="s">
        <v>429</v>
      </c>
      <c r="P8" s="584" t="s">
        <v>429</v>
      </c>
      <c r="Q8" s="584" t="s">
        <v>429</v>
      </c>
      <c r="R8" s="584">
        <v>713</v>
      </c>
      <c r="S8" s="584">
        <v>47</v>
      </c>
      <c r="T8" s="609" t="s">
        <v>429</v>
      </c>
      <c r="W8" s="499"/>
    </row>
    <row r="9" spans="1:23">
      <c r="A9" s="1100"/>
      <c r="B9" s="1100"/>
      <c r="C9" s="392" t="s">
        <v>54</v>
      </c>
      <c r="D9" s="584" t="s">
        <v>429</v>
      </c>
      <c r="E9" s="584" t="s">
        <v>429</v>
      </c>
      <c r="F9" s="584" t="s">
        <v>429</v>
      </c>
      <c r="G9" s="584" t="s">
        <v>429</v>
      </c>
      <c r="H9" s="584" t="s">
        <v>429</v>
      </c>
      <c r="I9" s="584" t="s">
        <v>429</v>
      </c>
      <c r="J9" s="584" t="s">
        <v>429</v>
      </c>
      <c r="K9" s="584" t="s">
        <v>429</v>
      </c>
      <c r="L9" s="584" t="s">
        <v>429</v>
      </c>
      <c r="M9" s="584" t="s">
        <v>429</v>
      </c>
      <c r="N9" s="584" t="s">
        <v>429</v>
      </c>
      <c r="O9" s="584" t="s">
        <v>429</v>
      </c>
      <c r="P9" s="584" t="s">
        <v>429</v>
      </c>
      <c r="Q9" s="584" t="s">
        <v>429</v>
      </c>
      <c r="R9" s="584">
        <v>1559</v>
      </c>
      <c r="S9" s="584">
        <f>+S7+S8</f>
        <v>129</v>
      </c>
      <c r="T9" s="609" t="s">
        <v>429</v>
      </c>
      <c r="W9" s="499"/>
    </row>
    <row r="10" spans="1:23">
      <c r="A10" s="1100"/>
      <c r="B10" s="1101" t="s">
        <v>73</v>
      </c>
      <c r="C10" s="392" t="s">
        <v>56</v>
      </c>
      <c r="D10" s="584">
        <f>D12-D11</f>
        <v>71</v>
      </c>
      <c r="E10" s="584" t="s">
        <v>429</v>
      </c>
      <c r="F10" s="584" t="s">
        <v>429</v>
      </c>
      <c r="G10" s="584">
        <f>G12-G11</f>
        <v>37</v>
      </c>
      <c r="H10" s="584" t="s">
        <v>429</v>
      </c>
      <c r="I10" s="584" t="s">
        <v>429</v>
      </c>
      <c r="J10" s="584" t="s">
        <v>429</v>
      </c>
      <c r="K10" s="584" t="s">
        <v>429</v>
      </c>
      <c r="L10" s="584" t="s">
        <v>429</v>
      </c>
      <c r="M10" s="584" t="s">
        <v>429</v>
      </c>
      <c r="N10" s="584" t="s">
        <v>429</v>
      </c>
      <c r="O10" s="584" t="s">
        <v>429</v>
      </c>
      <c r="P10" s="584" t="s">
        <v>429</v>
      </c>
      <c r="Q10" s="584" t="s">
        <v>429</v>
      </c>
      <c r="R10" s="584">
        <v>2939</v>
      </c>
      <c r="S10" s="584">
        <v>1482</v>
      </c>
      <c r="T10" s="609" t="s">
        <v>429</v>
      </c>
      <c r="W10" s="499"/>
    </row>
    <row r="11" spans="1:23">
      <c r="A11" s="1100"/>
      <c r="B11" s="1101"/>
      <c r="C11" s="392" t="s">
        <v>55</v>
      </c>
      <c r="D11" s="584">
        <v>52</v>
      </c>
      <c r="E11" s="584" t="s">
        <v>429</v>
      </c>
      <c r="F11" s="584" t="s">
        <v>429</v>
      </c>
      <c r="G11" s="584">
        <v>26</v>
      </c>
      <c r="H11" s="584" t="s">
        <v>429</v>
      </c>
      <c r="I11" s="584" t="s">
        <v>429</v>
      </c>
      <c r="J11" s="584" t="s">
        <v>429</v>
      </c>
      <c r="K11" s="584" t="s">
        <v>429</v>
      </c>
      <c r="L11" s="584" t="s">
        <v>429</v>
      </c>
      <c r="M11" s="584" t="s">
        <v>429</v>
      </c>
      <c r="N11" s="584" t="s">
        <v>429</v>
      </c>
      <c r="O11" s="584" t="s">
        <v>429</v>
      </c>
      <c r="P11" s="584" t="s">
        <v>429</v>
      </c>
      <c r="Q11" s="584" t="s">
        <v>429</v>
      </c>
      <c r="R11" s="584">
        <v>3783</v>
      </c>
      <c r="S11" s="584">
        <v>1620</v>
      </c>
      <c r="T11" s="609" t="s">
        <v>429</v>
      </c>
      <c r="W11" s="499"/>
    </row>
    <row r="12" spans="1:23">
      <c r="A12" s="1100"/>
      <c r="B12" s="1101"/>
      <c r="C12" s="392" t="s">
        <v>54</v>
      </c>
      <c r="D12" s="584">
        <v>123</v>
      </c>
      <c r="E12" s="584" t="s">
        <v>429</v>
      </c>
      <c r="F12" s="584" t="s">
        <v>429</v>
      </c>
      <c r="G12" s="584">
        <v>63</v>
      </c>
      <c r="H12" s="584" t="s">
        <v>429</v>
      </c>
      <c r="I12" s="584" t="s">
        <v>429</v>
      </c>
      <c r="J12" s="584" t="s">
        <v>429</v>
      </c>
      <c r="K12" s="584" t="s">
        <v>429</v>
      </c>
      <c r="L12" s="584" t="s">
        <v>429</v>
      </c>
      <c r="M12" s="584" t="s">
        <v>429</v>
      </c>
      <c r="N12" s="584" t="s">
        <v>429</v>
      </c>
      <c r="O12" s="584" t="s">
        <v>429</v>
      </c>
      <c r="P12" s="584" t="s">
        <v>429</v>
      </c>
      <c r="Q12" s="584" t="s">
        <v>429</v>
      </c>
      <c r="R12" s="584">
        <v>6722</v>
      </c>
      <c r="S12" s="584">
        <f>+S11+S10</f>
        <v>3102</v>
      </c>
      <c r="T12" s="609" t="s">
        <v>429</v>
      </c>
      <c r="W12" s="499"/>
    </row>
    <row r="13" spans="1:23">
      <c r="A13" s="1100"/>
      <c r="B13" s="1100" t="s">
        <v>64</v>
      </c>
      <c r="C13" s="392" t="s">
        <v>56</v>
      </c>
      <c r="D13" s="584">
        <f>D15-D14</f>
        <v>8</v>
      </c>
      <c r="E13" s="584" t="s">
        <v>429</v>
      </c>
      <c r="F13" s="584" t="s">
        <v>429</v>
      </c>
      <c r="G13" s="584">
        <f>G15-G14</f>
        <v>10</v>
      </c>
      <c r="H13" s="584" t="s">
        <v>429</v>
      </c>
      <c r="I13" s="584" t="s">
        <v>429</v>
      </c>
      <c r="J13" s="584" t="s">
        <v>429</v>
      </c>
      <c r="K13" s="584" t="s">
        <v>429</v>
      </c>
      <c r="L13" s="584" t="s">
        <v>429</v>
      </c>
      <c r="M13" s="584" t="s">
        <v>429</v>
      </c>
      <c r="N13" s="584" t="s">
        <v>429</v>
      </c>
      <c r="O13" s="584" t="s">
        <v>429</v>
      </c>
      <c r="P13" s="584" t="s">
        <v>429</v>
      </c>
      <c r="Q13" s="584" t="s">
        <v>429</v>
      </c>
      <c r="R13" s="584">
        <v>332</v>
      </c>
      <c r="S13" s="584">
        <v>34</v>
      </c>
      <c r="T13" s="609" t="s">
        <v>429</v>
      </c>
      <c r="W13" s="499"/>
    </row>
    <row r="14" spans="1:23">
      <c r="A14" s="1100"/>
      <c r="B14" s="1100"/>
      <c r="C14" s="392" t="s">
        <v>55</v>
      </c>
      <c r="D14" s="584">
        <v>8</v>
      </c>
      <c r="E14" s="584" t="s">
        <v>429</v>
      </c>
      <c r="F14" s="584" t="s">
        <v>429</v>
      </c>
      <c r="G14" s="584">
        <v>7</v>
      </c>
      <c r="H14" s="584" t="s">
        <v>429</v>
      </c>
      <c r="I14" s="584" t="s">
        <v>429</v>
      </c>
      <c r="J14" s="584" t="s">
        <v>429</v>
      </c>
      <c r="K14" s="584" t="s">
        <v>429</v>
      </c>
      <c r="L14" s="584" t="s">
        <v>429</v>
      </c>
      <c r="M14" s="584" t="s">
        <v>429</v>
      </c>
      <c r="N14" s="584" t="s">
        <v>429</v>
      </c>
      <c r="O14" s="584" t="s">
        <v>429</v>
      </c>
      <c r="P14" s="584" t="s">
        <v>429</v>
      </c>
      <c r="Q14" s="584" t="s">
        <v>429</v>
      </c>
      <c r="R14" s="584">
        <v>645</v>
      </c>
      <c r="S14" s="584">
        <v>33</v>
      </c>
      <c r="T14" s="609" t="s">
        <v>429</v>
      </c>
      <c r="W14" s="499"/>
    </row>
    <row r="15" spans="1:23">
      <c r="A15" s="1100"/>
      <c r="B15" s="1100"/>
      <c r="C15" s="392" t="s">
        <v>54</v>
      </c>
      <c r="D15" s="584">
        <v>16</v>
      </c>
      <c r="E15" s="584" t="s">
        <v>429</v>
      </c>
      <c r="F15" s="584" t="s">
        <v>429</v>
      </c>
      <c r="G15" s="584">
        <v>17</v>
      </c>
      <c r="H15" s="584" t="s">
        <v>429</v>
      </c>
      <c r="I15" s="584" t="s">
        <v>429</v>
      </c>
      <c r="J15" s="584" t="s">
        <v>429</v>
      </c>
      <c r="K15" s="584" t="s">
        <v>429</v>
      </c>
      <c r="L15" s="584" t="s">
        <v>429</v>
      </c>
      <c r="M15" s="584" t="s">
        <v>429</v>
      </c>
      <c r="N15" s="584" t="s">
        <v>429</v>
      </c>
      <c r="O15" s="584" t="s">
        <v>429</v>
      </c>
      <c r="P15" s="584" t="s">
        <v>429</v>
      </c>
      <c r="Q15" s="584" t="s">
        <v>429</v>
      </c>
      <c r="R15" s="584">
        <v>977</v>
      </c>
      <c r="S15" s="584">
        <f>+S13+S14</f>
        <v>67</v>
      </c>
      <c r="T15" s="609" t="s">
        <v>429</v>
      </c>
      <c r="W15" s="499"/>
    </row>
    <row r="16" spans="1:23">
      <c r="A16" s="1100"/>
      <c r="B16" s="1101" t="s">
        <v>72</v>
      </c>
      <c r="C16" s="392" t="s">
        <v>56</v>
      </c>
      <c r="D16" s="584">
        <f>D18-D17</f>
        <v>12</v>
      </c>
      <c r="E16" s="584" t="s">
        <v>429</v>
      </c>
      <c r="F16" s="584" t="s">
        <v>429</v>
      </c>
      <c r="G16" s="584">
        <f>G18-G17</f>
        <v>9</v>
      </c>
      <c r="H16" s="584" t="s">
        <v>429</v>
      </c>
      <c r="I16" s="584" t="s">
        <v>429</v>
      </c>
      <c r="J16" s="584" t="s">
        <v>429</v>
      </c>
      <c r="K16" s="584" t="s">
        <v>429</v>
      </c>
      <c r="L16" s="584" t="s">
        <v>429</v>
      </c>
      <c r="M16" s="584" t="s">
        <v>429</v>
      </c>
      <c r="N16" s="584" t="s">
        <v>429</v>
      </c>
      <c r="O16" s="584" t="s">
        <v>429</v>
      </c>
      <c r="P16" s="584" t="s">
        <v>429</v>
      </c>
      <c r="Q16" s="584" t="s">
        <v>429</v>
      </c>
      <c r="R16" s="584">
        <v>367</v>
      </c>
      <c r="S16" s="584">
        <v>870</v>
      </c>
      <c r="T16" s="609" t="s">
        <v>429</v>
      </c>
      <c r="W16" s="499"/>
    </row>
    <row r="17" spans="1:23">
      <c r="A17" s="1100"/>
      <c r="B17" s="1101"/>
      <c r="C17" s="392" t="s">
        <v>55</v>
      </c>
      <c r="D17" s="584">
        <v>4</v>
      </c>
      <c r="E17" s="584" t="s">
        <v>429</v>
      </c>
      <c r="F17" s="584" t="s">
        <v>429</v>
      </c>
      <c r="G17" s="584">
        <v>6</v>
      </c>
      <c r="H17" s="584" t="s">
        <v>429</v>
      </c>
      <c r="I17" s="584" t="s">
        <v>429</v>
      </c>
      <c r="J17" s="584" t="s">
        <v>429</v>
      </c>
      <c r="K17" s="584" t="s">
        <v>429</v>
      </c>
      <c r="L17" s="584" t="s">
        <v>429</v>
      </c>
      <c r="M17" s="584" t="s">
        <v>429</v>
      </c>
      <c r="N17" s="584" t="s">
        <v>429</v>
      </c>
      <c r="O17" s="584" t="s">
        <v>429</v>
      </c>
      <c r="P17" s="584" t="s">
        <v>429</v>
      </c>
      <c r="Q17" s="584" t="s">
        <v>429</v>
      </c>
      <c r="R17" s="584">
        <v>83</v>
      </c>
      <c r="S17" s="584">
        <v>375</v>
      </c>
      <c r="T17" s="609" t="s">
        <v>429</v>
      </c>
      <c r="W17" s="499"/>
    </row>
    <row r="18" spans="1:23">
      <c r="A18" s="1100"/>
      <c r="B18" s="1101"/>
      <c r="C18" s="392" t="s">
        <v>54</v>
      </c>
      <c r="D18" s="584">
        <v>16</v>
      </c>
      <c r="E18" s="584" t="s">
        <v>429</v>
      </c>
      <c r="F18" s="584" t="s">
        <v>429</v>
      </c>
      <c r="G18" s="584">
        <v>15</v>
      </c>
      <c r="H18" s="584" t="s">
        <v>429</v>
      </c>
      <c r="I18" s="584" t="s">
        <v>429</v>
      </c>
      <c r="J18" s="584" t="s">
        <v>429</v>
      </c>
      <c r="K18" s="584" t="s">
        <v>429</v>
      </c>
      <c r="L18" s="584" t="s">
        <v>429</v>
      </c>
      <c r="M18" s="584" t="s">
        <v>429</v>
      </c>
      <c r="N18" s="584" t="s">
        <v>429</v>
      </c>
      <c r="O18" s="584" t="s">
        <v>429</v>
      </c>
      <c r="P18" s="584" t="s">
        <v>429</v>
      </c>
      <c r="Q18" s="584" t="s">
        <v>429</v>
      </c>
      <c r="R18" s="584">
        <v>452</v>
      </c>
      <c r="S18" s="584">
        <f>+S16+S17</f>
        <v>1245</v>
      </c>
      <c r="T18" s="609" t="s">
        <v>429</v>
      </c>
      <c r="W18" s="499"/>
    </row>
    <row r="19" spans="1:23">
      <c r="A19" s="1100"/>
      <c r="B19" s="1100" t="s">
        <v>66</v>
      </c>
      <c r="C19" s="392" t="s">
        <v>56</v>
      </c>
      <c r="D19" s="584" t="s">
        <v>429</v>
      </c>
      <c r="E19" s="584" t="s">
        <v>429</v>
      </c>
      <c r="F19" s="584" t="s">
        <v>429</v>
      </c>
      <c r="G19" s="584" t="s">
        <v>429</v>
      </c>
      <c r="H19" s="584" t="s">
        <v>429</v>
      </c>
      <c r="I19" s="584" t="s">
        <v>429</v>
      </c>
      <c r="J19" s="584" t="s">
        <v>429</v>
      </c>
      <c r="K19" s="584" t="s">
        <v>429</v>
      </c>
      <c r="L19" s="584" t="s">
        <v>429</v>
      </c>
      <c r="M19" s="584" t="s">
        <v>429</v>
      </c>
      <c r="N19" s="584" t="s">
        <v>429</v>
      </c>
      <c r="O19" s="584" t="s">
        <v>429</v>
      </c>
      <c r="P19" s="584" t="s">
        <v>429</v>
      </c>
      <c r="Q19" s="584" t="s">
        <v>429</v>
      </c>
      <c r="R19" s="584">
        <v>109</v>
      </c>
      <c r="S19" s="584">
        <v>56</v>
      </c>
      <c r="T19" s="609" t="s">
        <v>429</v>
      </c>
      <c r="W19" s="499"/>
    </row>
    <row r="20" spans="1:23">
      <c r="A20" s="1100"/>
      <c r="B20" s="1100"/>
      <c r="C20" s="392" t="s">
        <v>55</v>
      </c>
      <c r="D20" s="584" t="s">
        <v>429</v>
      </c>
      <c r="E20" s="584" t="s">
        <v>429</v>
      </c>
      <c r="F20" s="584" t="s">
        <v>429</v>
      </c>
      <c r="G20" s="584" t="s">
        <v>429</v>
      </c>
      <c r="H20" s="584" t="s">
        <v>429</v>
      </c>
      <c r="I20" s="584" t="s">
        <v>429</v>
      </c>
      <c r="J20" s="584" t="s">
        <v>429</v>
      </c>
      <c r="K20" s="584" t="s">
        <v>429</v>
      </c>
      <c r="L20" s="584" t="s">
        <v>429</v>
      </c>
      <c r="M20" s="584" t="s">
        <v>429</v>
      </c>
      <c r="N20" s="584" t="s">
        <v>429</v>
      </c>
      <c r="O20" s="584" t="s">
        <v>429</v>
      </c>
      <c r="P20" s="584" t="s">
        <v>429</v>
      </c>
      <c r="Q20" s="584" t="s">
        <v>429</v>
      </c>
      <c r="R20" s="584">
        <v>44</v>
      </c>
      <c r="S20" s="584">
        <v>22</v>
      </c>
      <c r="T20" s="609" t="s">
        <v>429</v>
      </c>
      <c r="W20" s="499"/>
    </row>
    <row r="21" spans="1:23">
      <c r="A21" s="1100"/>
      <c r="B21" s="1100"/>
      <c r="C21" s="392" t="s">
        <v>54</v>
      </c>
      <c r="D21" s="584" t="s">
        <v>429</v>
      </c>
      <c r="E21" s="584" t="s">
        <v>429</v>
      </c>
      <c r="F21" s="584" t="s">
        <v>429</v>
      </c>
      <c r="G21" s="584" t="s">
        <v>429</v>
      </c>
      <c r="H21" s="584" t="s">
        <v>429</v>
      </c>
      <c r="I21" s="584" t="s">
        <v>429</v>
      </c>
      <c r="J21" s="584" t="s">
        <v>429</v>
      </c>
      <c r="K21" s="584" t="s">
        <v>429</v>
      </c>
      <c r="L21" s="584" t="s">
        <v>429</v>
      </c>
      <c r="M21" s="584" t="s">
        <v>429</v>
      </c>
      <c r="N21" s="584" t="s">
        <v>429</v>
      </c>
      <c r="O21" s="584" t="s">
        <v>429</v>
      </c>
      <c r="P21" s="584" t="s">
        <v>429</v>
      </c>
      <c r="Q21" s="584" t="s">
        <v>429</v>
      </c>
      <c r="R21" s="584">
        <v>153</v>
      </c>
      <c r="S21" s="584">
        <f>+S19+S20</f>
        <v>78</v>
      </c>
      <c r="T21" s="609" t="s">
        <v>429</v>
      </c>
      <c r="W21" s="499"/>
    </row>
    <row r="22" spans="1:23">
      <c r="A22" s="1100"/>
      <c r="B22" s="1100" t="s">
        <v>71</v>
      </c>
      <c r="C22" s="392" t="s">
        <v>56</v>
      </c>
      <c r="D22" s="584">
        <f>D24-D23</f>
        <v>25</v>
      </c>
      <c r="E22" s="584" t="s">
        <v>429</v>
      </c>
      <c r="F22" s="584" t="s">
        <v>429</v>
      </c>
      <c r="G22" s="584">
        <f>G24-G23</f>
        <v>8</v>
      </c>
      <c r="H22" s="584" t="s">
        <v>429</v>
      </c>
      <c r="I22" s="584" t="s">
        <v>429</v>
      </c>
      <c r="J22" s="584" t="s">
        <v>429</v>
      </c>
      <c r="K22" s="584" t="s">
        <v>429</v>
      </c>
      <c r="L22" s="584" t="s">
        <v>429</v>
      </c>
      <c r="M22" s="584" t="s">
        <v>429</v>
      </c>
      <c r="N22" s="584" t="s">
        <v>429</v>
      </c>
      <c r="O22" s="584" t="s">
        <v>429</v>
      </c>
      <c r="P22" s="584" t="s">
        <v>429</v>
      </c>
      <c r="Q22" s="584" t="s">
        <v>429</v>
      </c>
      <c r="R22" s="584">
        <v>433</v>
      </c>
      <c r="S22" s="587">
        <v>503</v>
      </c>
      <c r="T22" s="609" t="s">
        <v>429</v>
      </c>
      <c r="W22" s="499"/>
    </row>
    <row r="23" spans="1:23">
      <c r="A23" s="1100"/>
      <c r="B23" s="1100"/>
      <c r="C23" s="392" t="s">
        <v>55</v>
      </c>
      <c r="D23" s="584">
        <v>35</v>
      </c>
      <c r="E23" s="584" t="s">
        <v>429</v>
      </c>
      <c r="F23" s="584" t="s">
        <v>429</v>
      </c>
      <c r="G23" s="584">
        <v>5</v>
      </c>
      <c r="H23" s="584" t="s">
        <v>429</v>
      </c>
      <c r="I23" s="584" t="s">
        <v>429</v>
      </c>
      <c r="J23" s="584" t="s">
        <v>429</v>
      </c>
      <c r="K23" s="584" t="s">
        <v>429</v>
      </c>
      <c r="L23" s="584" t="s">
        <v>429</v>
      </c>
      <c r="M23" s="584" t="s">
        <v>429</v>
      </c>
      <c r="N23" s="584" t="s">
        <v>429</v>
      </c>
      <c r="O23" s="584" t="s">
        <v>429</v>
      </c>
      <c r="P23" s="584" t="s">
        <v>429</v>
      </c>
      <c r="Q23" s="584" t="s">
        <v>429</v>
      </c>
      <c r="R23" s="584">
        <v>726</v>
      </c>
      <c r="S23" s="584">
        <v>1044</v>
      </c>
      <c r="T23" s="609" t="s">
        <v>429</v>
      </c>
      <c r="W23" s="499"/>
    </row>
    <row r="24" spans="1:23">
      <c r="A24" s="1100"/>
      <c r="B24" s="1100"/>
      <c r="C24" s="392" t="s">
        <v>54</v>
      </c>
      <c r="D24" s="584">
        <v>60</v>
      </c>
      <c r="E24" s="584" t="s">
        <v>429</v>
      </c>
      <c r="F24" s="584" t="s">
        <v>429</v>
      </c>
      <c r="G24" s="584">
        <v>13</v>
      </c>
      <c r="H24" s="584" t="s">
        <v>429</v>
      </c>
      <c r="I24" s="584" t="s">
        <v>429</v>
      </c>
      <c r="J24" s="584" t="s">
        <v>429</v>
      </c>
      <c r="K24" s="584" t="s">
        <v>429</v>
      </c>
      <c r="L24" s="584" t="s">
        <v>429</v>
      </c>
      <c r="M24" s="584" t="s">
        <v>429</v>
      </c>
      <c r="N24" s="584" t="s">
        <v>429</v>
      </c>
      <c r="O24" s="584" t="s">
        <v>429</v>
      </c>
      <c r="P24" s="584" t="s">
        <v>429</v>
      </c>
      <c r="Q24" s="584" t="s">
        <v>429</v>
      </c>
      <c r="R24" s="584">
        <f>+R22+R23</f>
        <v>1159</v>
      </c>
      <c r="S24" s="584">
        <f>SUM(S22:S23)</f>
        <v>1547</v>
      </c>
      <c r="T24" s="609" t="s">
        <v>429</v>
      </c>
      <c r="W24" s="499"/>
    </row>
    <row r="25" spans="1:23">
      <c r="A25" s="1100"/>
      <c r="B25" s="1100" t="s">
        <v>70</v>
      </c>
      <c r="C25" s="392" t="s">
        <v>56</v>
      </c>
      <c r="D25" s="584" t="s">
        <v>429</v>
      </c>
      <c r="E25" s="584" t="s">
        <v>429</v>
      </c>
      <c r="F25" s="584" t="s">
        <v>429</v>
      </c>
      <c r="G25" s="584" t="s">
        <v>429</v>
      </c>
      <c r="H25" s="584" t="s">
        <v>429</v>
      </c>
      <c r="I25" s="584" t="s">
        <v>429</v>
      </c>
      <c r="J25" s="584" t="s">
        <v>429</v>
      </c>
      <c r="K25" s="584" t="s">
        <v>429</v>
      </c>
      <c r="L25" s="584" t="s">
        <v>429</v>
      </c>
      <c r="M25" s="584" t="s">
        <v>429</v>
      </c>
      <c r="N25" s="584" t="s">
        <v>429</v>
      </c>
      <c r="O25" s="584" t="s">
        <v>429</v>
      </c>
      <c r="P25" s="584" t="s">
        <v>429</v>
      </c>
      <c r="Q25" s="584" t="s">
        <v>429</v>
      </c>
      <c r="R25" s="584">
        <v>41</v>
      </c>
      <c r="S25" s="584">
        <v>983</v>
      </c>
      <c r="T25" s="609" t="s">
        <v>429</v>
      </c>
      <c r="W25" s="499"/>
    </row>
    <row r="26" spans="1:23">
      <c r="A26" s="1100"/>
      <c r="B26" s="1100"/>
      <c r="C26" s="392" t="s">
        <v>55</v>
      </c>
      <c r="D26" s="584" t="s">
        <v>429</v>
      </c>
      <c r="E26" s="584" t="s">
        <v>429</v>
      </c>
      <c r="F26" s="584" t="s">
        <v>429</v>
      </c>
      <c r="G26" s="584" t="s">
        <v>429</v>
      </c>
      <c r="H26" s="584" t="s">
        <v>429</v>
      </c>
      <c r="I26" s="584" t="s">
        <v>429</v>
      </c>
      <c r="J26" s="584" t="s">
        <v>429</v>
      </c>
      <c r="K26" s="584" t="s">
        <v>429</v>
      </c>
      <c r="L26" s="584" t="s">
        <v>429</v>
      </c>
      <c r="M26" s="584" t="s">
        <v>429</v>
      </c>
      <c r="N26" s="584" t="s">
        <v>429</v>
      </c>
      <c r="O26" s="584" t="s">
        <v>429</v>
      </c>
      <c r="P26" s="584" t="s">
        <v>429</v>
      </c>
      <c r="Q26" s="584" t="s">
        <v>429</v>
      </c>
      <c r="R26" s="584">
        <v>57</v>
      </c>
      <c r="S26" s="584">
        <v>1059</v>
      </c>
      <c r="T26" s="609" t="s">
        <v>429</v>
      </c>
      <c r="W26" s="499"/>
    </row>
    <row r="27" spans="1:23">
      <c r="A27" s="1100"/>
      <c r="B27" s="1100"/>
      <c r="C27" s="392" t="s">
        <v>54</v>
      </c>
      <c r="D27" s="584" t="s">
        <v>429</v>
      </c>
      <c r="E27" s="584" t="s">
        <v>429</v>
      </c>
      <c r="F27" s="584" t="s">
        <v>429</v>
      </c>
      <c r="G27" s="584" t="s">
        <v>429</v>
      </c>
      <c r="H27" s="584" t="s">
        <v>429</v>
      </c>
      <c r="I27" s="584" t="s">
        <v>429</v>
      </c>
      <c r="J27" s="584" t="s">
        <v>429</v>
      </c>
      <c r="K27" s="584" t="s">
        <v>429</v>
      </c>
      <c r="L27" s="584" t="s">
        <v>429</v>
      </c>
      <c r="M27" s="584" t="s">
        <v>429</v>
      </c>
      <c r="N27" s="584" t="s">
        <v>429</v>
      </c>
      <c r="O27" s="584" t="s">
        <v>429</v>
      </c>
      <c r="P27" s="584" t="s">
        <v>429</v>
      </c>
      <c r="Q27" s="584" t="s">
        <v>429</v>
      </c>
      <c r="R27" s="584">
        <v>98</v>
      </c>
      <c r="S27" s="584">
        <f>+S25+S26</f>
        <v>2042</v>
      </c>
      <c r="T27" s="609" t="s">
        <v>429</v>
      </c>
      <c r="W27" s="499"/>
    </row>
    <row r="28" spans="1:23">
      <c r="A28" s="1100"/>
      <c r="B28" s="1100" t="s">
        <v>69</v>
      </c>
      <c r="C28" s="392" t="s">
        <v>56</v>
      </c>
      <c r="D28" s="584" t="s">
        <v>429</v>
      </c>
      <c r="E28" s="584" t="s">
        <v>429</v>
      </c>
      <c r="F28" s="584" t="s">
        <v>429</v>
      </c>
      <c r="G28" s="584" t="s">
        <v>429</v>
      </c>
      <c r="H28" s="584" t="s">
        <v>429</v>
      </c>
      <c r="I28" s="584" t="s">
        <v>429</v>
      </c>
      <c r="J28" s="584" t="s">
        <v>429</v>
      </c>
      <c r="K28" s="584" t="s">
        <v>429</v>
      </c>
      <c r="L28" s="584" t="s">
        <v>429</v>
      </c>
      <c r="M28" s="584" t="s">
        <v>429</v>
      </c>
      <c r="N28" s="584" t="s">
        <v>429</v>
      </c>
      <c r="O28" s="584" t="s">
        <v>429</v>
      </c>
      <c r="P28" s="584" t="s">
        <v>429</v>
      </c>
      <c r="Q28" s="584" t="s">
        <v>429</v>
      </c>
      <c r="R28" s="584">
        <v>374</v>
      </c>
      <c r="S28" s="584">
        <v>151</v>
      </c>
      <c r="T28" s="609" t="s">
        <v>429</v>
      </c>
      <c r="W28" s="499"/>
    </row>
    <row r="29" spans="1:23">
      <c r="A29" s="1100"/>
      <c r="B29" s="1100"/>
      <c r="C29" s="392" t="s">
        <v>55</v>
      </c>
      <c r="D29" s="584" t="s">
        <v>429</v>
      </c>
      <c r="E29" s="584" t="s">
        <v>429</v>
      </c>
      <c r="F29" s="584" t="s">
        <v>429</v>
      </c>
      <c r="G29" s="584" t="s">
        <v>429</v>
      </c>
      <c r="H29" s="584" t="s">
        <v>429</v>
      </c>
      <c r="I29" s="584" t="s">
        <v>429</v>
      </c>
      <c r="J29" s="584" t="s">
        <v>429</v>
      </c>
      <c r="K29" s="584" t="s">
        <v>429</v>
      </c>
      <c r="L29" s="584" t="s">
        <v>429</v>
      </c>
      <c r="M29" s="584" t="s">
        <v>429</v>
      </c>
      <c r="N29" s="584" t="s">
        <v>429</v>
      </c>
      <c r="O29" s="584" t="s">
        <v>429</v>
      </c>
      <c r="P29" s="584" t="s">
        <v>429</v>
      </c>
      <c r="Q29" s="584" t="s">
        <v>429</v>
      </c>
      <c r="R29" s="584">
        <v>158</v>
      </c>
      <c r="S29" s="584">
        <v>70</v>
      </c>
      <c r="T29" s="609" t="s">
        <v>429</v>
      </c>
      <c r="W29" s="499"/>
    </row>
    <row r="30" spans="1:23">
      <c r="A30" s="1100"/>
      <c r="B30" s="1100"/>
      <c r="C30" s="392" t="s">
        <v>54</v>
      </c>
      <c r="D30" s="584" t="s">
        <v>429</v>
      </c>
      <c r="E30" s="584" t="s">
        <v>429</v>
      </c>
      <c r="F30" s="584" t="s">
        <v>429</v>
      </c>
      <c r="G30" s="584" t="s">
        <v>429</v>
      </c>
      <c r="H30" s="584" t="s">
        <v>429</v>
      </c>
      <c r="I30" s="584" t="s">
        <v>429</v>
      </c>
      <c r="J30" s="584" t="s">
        <v>429</v>
      </c>
      <c r="K30" s="584" t="s">
        <v>429</v>
      </c>
      <c r="L30" s="584" t="s">
        <v>429</v>
      </c>
      <c r="M30" s="584" t="s">
        <v>429</v>
      </c>
      <c r="N30" s="584" t="s">
        <v>429</v>
      </c>
      <c r="O30" s="584" t="s">
        <v>429</v>
      </c>
      <c r="P30" s="584" t="s">
        <v>429</v>
      </c>
      <c r="Q30" s="584" t="s">
        <v>429</v>
      </c>
      <c r="R30" s="584">
        <v>532</v>
      </c>
      <c r="S30" s="584">
        <f>+S29+S28</f>
        <v>221</v>
      </c>
      <c r="T30" s="609" t="s">
        <v>429</v>
      </c>
      <c r="W30" s="499"/>
    </row>
    <row r="31" spans="1:23" s="292" customFormat="1">
      <c r="A31" s="1100"/>
      <c r="B31" s="1100" t="s">
        <v>59</v>
      </c>
      <c r="C31" s="392" t="s">
        <v>56</v>
      </c>
      <c r="D31" s="605">
        <f>D33-D32</f>
        <v>151</v>
      </c>
      <c r="E31" s="605" t="s">
        <v>429</v>
      </c>
      <c r="F31" s="605" t="s">
        <v>429</v>
      </c>
      <c r="G31" s="605">
        <f>G33-G32</f>
        <v>102</v>
      </c>
      <c r="H31" s="605" t="s">
        <v>429</v>
      </c>
      <c r="I31" s="605" t="s">
        <v>429</v>
      </c>
      <c r="J31" s="605" t="s">
        <v>429</v>
      </c>
      <c r="K31" s="605" t="s">
        <v>429</v>
      </c>
      <c r="L31" s="605" t="s">
        <v>429</v>
      </c>
      <c r="M31" s="605" t="s">
        <v>429</v>
      </c>
      <c r="N31" s="605" t="s">
        <v>429</v>
      </c>
      <c r="O31" s="605" t="s">
        <v>429</v>
      </c>
      <c r="P31" s="605" t="s">
        <v>429</v>
      </c>
      <c r="Q31" s="605" t="s">
        <v>429</v>
      </c>
      <c r="R31" s="605">
        <v>6717</v>
      </c>
      <c r="S31" s="605">
        <f>+S4+S7+S10+S13+S16+S19+S22+S25+S28</f>
        <v>6540</v>
      </c>
      <c r="T31" s="656" t="s">
        <v>429</v>
      </c>
    </row>
    <row r="32" spans="1:23" s="292" customFormat="1">
      <c r="A32" s="1100"/>
      <c r="B32" s="1100"/>
      <c r="C32" s="392" t="s">
        <v>55</v>
      </c>
      <c r="D32" s="605">
        <v>128</v>
      </c>
      <c r="E32" s="605" t="s">
        <v>429</v>
      </c>
      <c r="F32" s="605" t="s">
        <v>429</v>
      </c>
      <c r="G32" s="605">
        <v>70</v>
      </c>
      <c r="H32" s="605" t="s">
        <v>429</v>
      </c>
      <c r="I32" s="605" t="s">
        <v>429</v>
      </c>
      <c r="J32" s="605" t="s">
        <v>429</v>
      </c>
      <c r="K32" s="605" t="s">
        <v>429</v>
      </c>
      <c r="L32" s="605" t="s">
        <v>429</v>
      </c>
      <c r="M32" s="605" t="s">
        <v>429</v>
      </c>
      <c r="N32" s="605" t="s">
        <v>429</v>
      </c>
      <c r="O32" s="605" t="s">
        <v>429</v>
      </c>
      <c r="P32" s="605" t="s">
        <v>429</v>
      </c>
      <c r="Q32" s="605" t="s">
        <v>429</v>
      </c>
      <c r="R32" s="605">
        <v>6828</v>
      </c>
      <c r="S32" s="605">
        <f>+S5+S8+S11+S14+S17+S20+S23+S26+S29</f>
        <v>5855</v>
      </c>
      <c r="T32" s="656" t="s">
        <v>429</v>
      </c>
    </row>
    <row r="33" spans="1:23" s="292" customFormat="1">
      <c r="A33" s="1100"/>
      <c r="B33" s="1100"/>
      <c r="C33" s="392" t="s">
        <v>54</v>
      </c>
      <c r="D33" s="605">
        <v>279</v>
      </c>
      <c r="E33" s="605" t="s">
        <v>429</v>
      </c>
      <c r="F33" s="605" t="s">
        <v>429</v>
      </c>
      <c r="G33" s="605">
        <v>172</v>
      </c>
      <c r="H33" s="605" t="s">
        <v>429</v>
      </c>
      <c r="I33" s="605" t="s">
        <v>429</v>
      </c>
      <c r="J33" s="605" t="s">
        <v>429</v>
      </c>
      <c r="K33" s="605" t="s">
        <v>429</v>
      </c>
      <c r="L33" s="605" t="s">
        <v>429</v>
      </c>
      <c r="M33" s="605" t="s">
        <v>429</v>
      </c>
      <c r="N33" s="605" t="s">
        <v>429</v>
      </c>
      <c r="O33" s="605" t="s">
        <v>429</v>
      </c>
      <c r="P33" s="605" t="s">
        <v>429</v>
      </c>
      <c r="Q33" s="605" t="s">
        <v>429</v>
      </c>
      <c r="R33" s="605">
        <f>SUM(R31:R32)</f>
        <v>13545</v>
      </c>
      <c r="S33" s="605">
        <f>SUM(S31:S32)</f>
        <v>12395</v>
      </c>
      <c r="T33" s="656" t="s">
        <v>429</v>
      </c>
    </row>
    <row r="34" spans="1:23">
      <c r="A34" s="1100" t="s">
        <v>14</v>
      </c>
      <c r="B34" s="1100" t="s">
        <v>65</v>
      </c>
      <c r="C34" s="392" t="s">
        <v>56</v>
      </c>
      <c r="D34" s="584" t="s">
        <v>429</v>
      </c>
      <c r="E34" s="584" t="s">
        <v>429</v>
      </c>
      <c r="F34" s="584" t="s">
        <v>429</v>
      </c>
      <c r="G34" s="584" t="s">
        <v>429</v>
      </c>
      <c r="H34" s="584" t="s">
        <v>429</v>
      </c>
      <c r="I34" s="584" t="s">
        <v>429</v>
      </c>
      <c r="J34" s="584" t="s">
        <v>429</v>
      </c>
      <c r="K34" s="584" t="s">
        <v>429</v>
      </c>
      <c r="L34" s="584" t="s">
        <v>429</v>
      </c>
      <c r="M34" s="584" t="s">
        <v>429</v>
      </c>
      <c r="N34" s="584" t="s">
        <v>429</v>
      </c>
      <c r="O34" s="584" t="s">
        <v>429</v>
      </c>
      <c r="P34" s="584">
        <v>241</v>
      </c>
      <c r="Q34" s="584" t="s">
        <v>429</v>
      </c>
      <c r="R34" s="584" t="s">
        <v>429</v>
      </c>
      <c r="S34" s="584" t="s">
        <v>429</v>
      </c>
      <c r="T34" s="584" t="s">
        <v>429</v>
      </c>
      <c r="W34" s="499"/>
    </row>
    <row r="35" spans="1:23">
      <c r="A35" s="1100"/>
      <c r="B35" s="1100"/>
      <c r="C35" s="392" t="s">
        <v>55</v>
      </c>
      <c r="D35" s="584" t="s">
        <v>429</v>
      </c>
      <c r="E35" s="584" t="s">
        <v>429</v>
      </c>
      <c r="F35" s="584" t="s">
        <v>429</v>
      </c>
      <c r="G35" s="584" t="s">
        <v>429</v>
      </c>
      <c r="H35" s="584" t="s">
        <v>429</v>
      </c>
      <c r="I35" s="584" t="s">
        <v>429</v>
      </c>
      <c r="J35" s="584" t="s">
        <v>429</v>
      </c>
      <c r="K35" s="584" t="s">
        <v>429</v>
      </c>
      <c r="L35" s="584" t="s">
        <v>429</v>
      </c>
      <c r="M35" s="584" t="s">
        <v>429</v>
      </c>
      <c r="N35" s="584" t="s">
        <v>429</v>
      </c>
      <c r="O35" s="584" t="s">
        <v>429</v>
      </c>
      <c r="P35" s="584">
        <v>530</v>
      </c>
      <c r="Q35" s="584" t="s">
        <v>429</v>
      </c>
      <c r="R35" s="584" t="s">
        <v>429</v>
      </c>
      <c r="S35" s="584" t="s">
        <v>429</v>
      </c>
      <c r="T35" s="584" t="s">
        <v>429</v>
      </c>
      <c r="W35" s="499"/>
    </row>
    <row r="36" spans="1:23">
      <c r="A36" s="1100"/>
      <c r="B36" s="1100"/>
      <c r="C36" s="392" t="s">
        <v>54</v>
      </c>
      <c r="D36" s="584">
        <v>452</v>
      </c>
      <c r="E36" s="584" t="s">
        <v>429</v>
      </c>
      <c r="F36" s="584">
        <v>598</v>
      </c>
      <c r="G36" s="584">
        <v>598</v>
      </c>
      <c r="H36" s="584" t="s">
        <v>429</v>
      </c>
      <c r="I36" s="584" t="s">
        <v>429</v>
      </c>
      <c r="J36" s="584" t="s">
        <v>429</v>
      </c>
      <c r="K36" s="584" t="s">
        <v>429</v>
      </c>
      <c r="L36" s="584" t="s">
        <v>429</v>
      </c>
      <c r="M36" s="584" t="s">
        <v>429</v>
      </c>
      <c r="N36" s="584" t="s">
        <v>429</v>
      </c>
      <c r="O36" s="584" t="s">
        <v>429</v>
      </c>
      <c r="P36" s="584">
        <v>771</v>
      </c>
      <c r="Q36" s="584">
        <v>1608</v>
      </c>
      <c r="R36" s="584" t="s">
        <v>429</v>
      </c>
      <c r="S36" s="584" t="s">
        <v>429</v>
      </c>
      <c r="T36" s="584" t="s">
        <v>429</v>
      </c>
      <c r="W36" s="499"/>
    </row>
    <row r="37" spans="1:23">
      <c r="A37" s="1100"/>
      <c r="B37" s="1100" t="s">
        <v>255</v>
      </c>
      <c r="C37" s="392" t="s">
        <v>56</v>
      </c>
      <c r="D37" s="584" t="s">
        <v>429</v>
      </c>
      <c r="E37" s="584" t="s">
        <v>429</v>
      </c>
      <c r="F37" s="584" t="s">
        <v>429</v>
      </c>
      <c r="G37" s="584" t="s">
        <v>429</v>
      </c>
      <c r="H37" s="584" t="s">
        <v>429</v>
      </c>
      <c r="I37" s="584" t="s">
        <v>429</v>
      </c>
      <c r="J37" s="584" t="s">
        <v>429</v>
      </c>
      <c r="K37" s="584" t="s">
        <v>429</v>
      </c>
      <c r="L37" s="584" t="s">
        <v>429</v>
      </c>
      <c r="M37" s="584" t="s">
        <v>429</v>
      </c>
      <c r="N37" s="584" t="s">
        <v>429</v>
      </c>
      <c r="O37" s="584" t="s">
        <v>429</v>
      </c>
      <c r="P37" s="584" t="s">
        <v>429</v>
      </c>
      <c r="Q37" s="584" t="s">
        <v>429</v>
      </c>
      <c r="R37" s="584" t="s">
        <v>429</v>
      </c>
      <c r="S37" s="584" t="s">
        <v>429</v>
      </c>
      <c r="T37" s="584" t="s">
        <v>429</v>
      </c>
      <c r="W37" s="499"/>
    </row>
    <row r="38" spans="1:23">
      <c r="A38" s="1100"/>
      <c r="B38" s="1100"/>
      <c r="C38" s="392" t="s">
        <v>55</v>
      </c>
      <c r="D38" s="584" t="s">
        <v>429</v>
      </c>
      <c r="E38" s="584" t="s">
        <v>429</v>
      </c>
      <c r="F38" s="584" t="s">
        <v>429</v>
      </c>
      <c r="G38" s="584" t="s">
        <v>429</v>
      </c>
      <c r="H38" s="584" t="s">
        <v>429</v>
      </c>
      <c r="I38" s="584" t="s">
        <v>429</v>
      </c>
      <c r="J38" s="584" t="s">
        <v>429</v>
      </c>
      <c r="K38" s="584" t="s">
        <v>429</v>
      </c>
      <c r="L38" s="584" t="s">
        <v>429</v>
      </c>
      <c r="M38" s="584" t="s">
        <v>429</v>
      </c>
      <c r="N38" s="584" t="s">
        <v>429</v>
      </c>
      <c r="O38" s="584" t="s">
        <v>429</v>
      </c>
      <c r="P38" s="584" t="s">
        <v>429</v>
      </c>
      <c r="Q38" s="584" t="s">
        <v>429</v>
      </c>
      <c r="R38" s="584" t="s">
        <v>429</v>
      </c>
      <c r="S38" s="584" t="s">
        <v>429</v>
      </c>
      <c r="T38" s="584" t="s">
        <v>429</v>
      </c>
      <c r="W38" s="499"/>
    </row>
    <row r="39" spans="1:23">
      <c r="A39" s="1100"/>
      <c r="B39" s="1100"/>
      <c r="C39" s="392" t="s">
        <v>54</v>
      </c>
      <c r="D39" s="584">
        <v>213</v>
      </c>
      <c r="E39" s="584" t="s">
        <v>429</v>
      </c>
      <c r="F39" s="584">
        <v>328</v>
      </c>
      <c r="G39" s="584">
        <v>328</v>
      </c>
      <c r="H39" s="584" t="s">
        <v>429</v>
      </c>
      <c r="I39" s="584" t="s">
        <v>429</v>
      </c>
      <c r="J39" s="584" t="s">
        <v>429</v>
      </c>
      <c r="K39" s="584" t="s">
        <v>429</v>
      </c>
      <c r="L39" s="584" t="s">
        <v>429</v>
      </c>
      <c r="M39" s="584" t="s">
        <v>429</v>
      </c>
      <c r="N39" s="584" t="s">
        <v>429</v>
      </c>
      <c r="O39" s="584" t="s">
        <v>429</v>
      </c>
      <c r="P39" s="584" t="s">
        <v>429</v>
      </c>
      <c r="Q39" s="584">
        <v>465</v>
      </c>
      <c r="R39" s="584" t="s">
        <v>429</v>
      </c>
      <c r="S39" s="584" t="s">
        <v>429</v>
      </c>
      <c r="T39" s="584" t="s">
        <v>429</v>
      </c>
      <c r="W39" s="499"/>
    </row>
    <row r="40" spans="1:23">
      <c r="A40" s="1100"/>
      <c r="B40" s="1101" t="s">
        <v>73</v>
      </c>
      <c r="C40" s="392" t="s">
        <v>56</v>
      </c>
      <c r="D40" s="584" t="s">
        <v>429</v>
      </c>
      <c r="E40" s="584" t="s">
        <v>429</v>
      </c>
      <c r="F40" s="584" t="s">
        <v>429</v>
      </c>
      <c r="G40" s="584" t="s">
        <v>429</v>
      </c>
      <c r="H40" s="584" t="s">
        <v>429</v>
      </c>
      <c r="I40" s="584" t="s">
        <v>429</v>
      </c>
      <c r="J40" s="584" t="s">
        <v>429</v>
      </c>
      <c r="K40" s="584" t="s">
        <v>429</v>
      </c>
      <c r="L40" s="584" t="s">
        <v>429</v>
      </c>
      <c r="M40" s="584" t="s">
        <v>429</v>
      </c>
      <c r="N40" s="584" t="s">
        <v>429</v>
      </c>
      <c r="O40" s="584" t="s">
        <v>429</v>
      </c>
      <c r="P40" s="584">
        <v>131</v>
      </c>
      <c r="Q40" s="584" t="s">
        <v>429</v>
      </c>
      <c r="R40" s="584" t="s">
        <v>429</v>
      </c>
      <c r="S40" s="584" t="s">
        <v>429</v>
      </c>
      <c r="T40" s="584" t="s">
        <v>429</v>
      </c>
      <c r="W40" s="499"/>
    </row>
    <row r="41" spans="1:23">
      <c r="A41" s="1100"/>
      <c r="B41" s="1101"/>
      <c r="C41" s="392" t="s">
        <v>55</v>
      </c>
      <c r="D41" s="584" t="s">
        <v>429</v>
      </c>
      <c r="E41" s="584" t="s">
        <v>429</v>
      </c>
      <c r="F41" s="584" t="s">
        <v>429</v>
      </c>
      <c r="G41" s="584" t="s">
        <v>429</v>
      </c>
      <c r="H41" s="584" t="s">
        <v>429</v>
      </c>
      <c r="I41" s="584" t="s">
        <v>429</v>
      </c>
      <c r="J41" s="584" t="s">
        <v>429</v>
      </c>
      <c r="K41" s="584" t="s">
        <v>429</v>
      </c>
      <c r="L41" s="584" t="s">
        <v>429</v>
      </c>
      <c r="M41" s="584" t="s">
        <v>429</v>
      </c>
      <c r="N41" s="584" t="s">
        <v>429</v>
      </c>
      <c r="O41" s="584" t="s">
        <v>429</v>
      </c>
      <c r="P41" s="584">
        <v>437</v>
      </c>
      <c r="Q41" s="584" t="s">
        <v>429</v>
      </c>
      <c r="R41" s="584" t="s">
        <v>429</v>
      </c>
      <c r="S41" s="584" t="s">
        <v>429</v>
      </c>
      <c r="T41" s="584" t="s">
        <v>429</v>
      </c>
      <c r="W41" s="499"/>
    </row>
    <row r="42" spans="1:23">
      <c r="A42" s="1100"/>
      <c r="B42" s="1101"/>
      <c r="C42" s="392" t="s">
        <v>54</v>
      </c>
      <c r="D42" s="584">
        <v>387</v>
      </c>
      <c r="E42" s="584" t="s">
        <v>429</v>
      </c>
      <c r="F42" s="584">
        <v>405</v>
      </c>
      <c r="G42" s="584">
        <v>405</v>
      </c>
      <c r="H42" s="584" t="s">
        <v>429</v>
      </c>
      <c r="I42" s="584" t="s">
        <v>429</v>
      </c>
      <c r="J42" s="584" t="s">
        <v>429</v>
      </c>
      <c r="K42" s="584" t="s">
        <v>429</v>
      </c>
      <c r="L42" s="584" t="s">
        <v>429</v>
      </c>
      <c r="M42" s="584" t="s">
        <v>429</v>
      </c>
      <c r="N42" s="584" t="s">
        <v>429</v>
      </c>
      <c r="O42" s="584" t="s">
        <v>429</v>
      </c>
      <c r="P42" s="584">
        <v>568</v>
      </c>
      <c r="Q42" s="584">
        <v>2202</v>
      </c>
      <c r="R42" s="584" t="s">
        <v>429</v>
      </c>
      <c r="S42" s="584" t="s">
        <v>429</v>
      </c>
      <c r="T42" s="584" t="s">
        <v>429</v>
      </c>
      <c r="W42" s="499"/>
    </row>
    <row r="43" spans="1:23">
      <c r="A43" s="1100"/>
      <c r="B43" s="1100" t="s">
        <v>64</v>
      </c>
      <c r="C43" s="392" t="s">
        <v>56</v>
      </c>
      <c r="D43" s="584" t="s">
        <v>429</v>
      </c>
      <c r="E43" s="584" t="s">
        <v>429</v>
      </c>
      <c r="F43" s="584" t="s">
        <v>429</v>
      </c>
      <c r="G43" s="584" t="s">
        <v>429</v>
      </c>
      <c r="H43" s="584" t="s">
        <v>429</v>
      </c>
      <c r="I43" s="584" t="s">
        <v>429</v>
      </c>
      <c r="J43" s="584" t="s">
        <v>429</v>
      </c>
      <c r="K43" s="584" t="s">
        <v>429</v>
      </c>
      <c r="L43" s="584" t="s">
        <v>429</v>
      </c>
      <c r="M43" s="584" t="s">
        <v>429</v>
      </c>
      <c r="N43" s="584" t="s">
        <v>429</v>
      </c>
      <c r="O43" s="584" t="s">
        <v>429</v>
      </c>
      <c r="P43" s="584" t="s">
        <v>429</v>
      </c>
      <c r="Q43" s="584" t="s">
        <v>429</v>
      </c>
      <c r="R43" s="584" t="s">
        <v>429</v>
      </c>
      <c r="S43" s="584" t="s">
        <v>429</v>
      </c>
      <c r="T43" s="584" t="s">
        <v>429</v>
      </c>
      <c r="W43" s="499"/>
    </row>
    <row r="44" spans="1:23">
      <c r="A44" s="1100"/>
      <c r="B44" s="1100"/>
      <c r="C44" s="392" t="s">
        <v>55</v>
      </c>
      <c r="D44" s="584" t="s">
        <v>429</v>
      </c>
      <c r="E44" s="584" t="s">
        <v>429</v>
      </c>
      <c r="F44" s="584" t="s">
        <v>429</v>
      </c>
      <c r="G44" s="584" t="s">
        <v>429</v>
      </c>
      <c r="H44" s="584" t="s">
        <v>429</v>
      </c>
      <c r="I44" s="584" t="s">
        <v>429</v>
      </c>
      <c r="J44" s="584" t="s">
        <v>429</v>
      </c>
      <c r="K44" s="584" t="s">
        <v>429</v>
      </c>
      <c r="L44" s="584" t="s">
        <v>429</v>
      </c>
      <c r="M44" s="584" t="s">
        <v>429</v>
      </c>
      <c r="N44" s="584" t="s">
        <v>429</v>
      </c>
      <c r="O44" s="584" t="s">
        <v>429</v>
      </c>
      <c r="P44" s="584" t="s">
        <v>429</v>
      </c>
      <c r="Q44" s="584" t="s">
        <v>429</v>
      </c>
      <c r="R44" s="584" t="s">
        <v>429</v>
      </c>
      <c r="S44" s="584" t="s">
        <v>429</v>
      </c>
      <c r="T44" s="584" t="s">
        <v>429</v>
      </c>
      <c r="W44" s="499"/>
    </row>
    <row r="45" spans="1:23">
      <c r="A45" s="1100"/>
      <c r="B45" s="1100"/>
      <c r="C45" s="392" t="s">
        <v>54</v>
      </c>
      <c r="D45" s="584">
        <v>243</v>
      </c>
      <c r="E45" s="584" t="s">
        <v>429</v>
      </c>
      <c r="F45" s="584">
        <v>42</v>
      </c>
      <c r="G45" s="584">
        <v>136</v>
      </c>
      <c r="H45" s="584" t="s">
        <v>429</v>
      </c>
      <c r="I45" s="584" t="s">
        <v>429</v>
      </c>
      <c r="J45" s="584" t="s">
        <v>429</v>
      </c>
      <c r="K45" s="584" t="s">
        <v>429</v>
      </c>
      <c r="L45" s="584" t="s">
        <v>429</v>
      </c>
      <c r="M45" s="584" t="s">
        <v>429</v>
      </c>
      <c r="N45" s="584" t="s">
        <v>429</v>
      </c>
      <c r="O45" s="584" t="s">
        <v>429</v>
      </c>
      <c r="P45" s="584" t="s">
        <v>429</v>
      </c>
      <c r="Q45" s="584">
        <v>778</v>
      </c>
      <c r="R45" s="584" t="s">
        <v>429</v>
      </c>
      <c r="S45" s="584" t="s">
        <v>429</v>
      </c>
      <c r="T45" s="584" t="s">
        <v>429</v>
      </c>
      <c r="W45" s="499"/>
    </row>
    <row r="46" spans="1:23">
      <c r="A46" s="1100"/>
      <c r="B46" s="1101" t="s">
        <v>72</v>
      </c>
      <c r="C46" s="392" t="s">
        <v>56</v>
      </c>
      <c r="D46" s="584" t="s">
        <v>429</v>
      </c>
      <c r="E46" s="584" t="s">
        <v>429</v>
      </c>
      <c r="F46" s="584" t="s">
        <v>429</v>
      </c>
      <c r="G46" s="584" t="s">
        <v>429</v>
      </c>
      <c r="H46" s="584" t="s">
        <v>429</v>
      </c>
      <c r="I46" s="584" t="s">
        <v>429</v>
      </c>
      <c r="J46" s="584" t="s">
        <v>429</v>
      </c>
      <c r="K46" s="584" t="s">
        <v>429</v>
      </c>
      <c r="L46" s="584" t="s">
        <v>429</v>
      </c>
      <c r="M46" s="584" t="s">
        <v>429</v>
      </c>
      <c r="N46" s="584" t="s">
        <v>429</v>
      </c>
      <c r="O46" s="584" t="s">
        <v>429</v>
      </c>
      <c r="P46" s="584" t="s">
        <v>429</v>
      </c>
      <c r="Q46" s="584" t="s">
        <v>429</v>
      </c>
      <c r="R46" s="584" t="s">
        <v>429</v>
      </c>
      <c r="S46" s="584" t="s">
        <v>429</v>
      </c>
      <c r="T46" s="584" t="s">
        <v>429</v>
      </c>
      <c r="W46" s="499"/>
    </row>
    <row r="47" spans="1:23">
      <c r="A47" s="1100"/>
      <c r="B47" s="1101"/>
      <c r="C47" s="392" t="s">
        <v>55</v>
      </c>
      <c r="D47" s="584" t="s">
        <v>429</v>
      </c>
      <c r="E47" s="584" t="s">
        <v>429</v>
      </c>
      <c r="F47" s="584" t="s">
        <v>429</v>
      </c>
      <c r="G47" s="584" t="s">
        <v>429</v>
      </c>
      <c r="H47" s="584" t="s">
        <v>429</v>
      </c>
      <c r="I47" s="584" t="s">
        <v>429</v>
      </c>
      <c r="J47" s="584" t="s">
        <v>429</v>
      </c>
      <c r="K47" s="584" t="s">
        <v>429</v>
      </c>
      <c r="L47" s="584" t="s">
        <v>429</v>
      </c>
      <c r="M47" s="584" t="s">
        <v>429</v>
      </c>
      <c r="N47" s="584" t="s">
        <v>429</v>
      </c>
      <c r="O47" s="584" t="s">
        <v>429</v>
      </c>
      <c r="P47" s="584" t="s">
        <v>429</v>
      </c>
      <c r="Q47" s="584" t="s">
        <v>429</v>
      </c>
      <c r="R47" s="584" t="s">
        <v>429</v>
      </c>
      <c r="S47" s="584" t="s">
        <v>429</v>
      </c>
      <c r="T47" s="584" t="s">
        <v>429</v>
      </c>
      <c r="W47" s="499"/>
    </row>
    <row r="48" spans="1:23">
      <c r="A48" s="1100"/>
      <c r="B48" s="1101"/>
      <c r="C48" s="392" t="s">
        <v>54</v>
      </c>
      <c r="D48" s="584">
        <v>54</v>
      </c>
      <c r="E48" s="584" t="s">
        <v>429</v>
      </c>
      <c r="F48" s="584">
        <v>71</v>
      </c>
      <c r="G48" s="584">
        <v>71</v>
      </c>
      <c r="H48" s="584" t="s">
        <v>429</v>
      </c>
      <c r="I48" s="584" t="s">
        <v>429</v>
      </c>
      <c r="J48" s="584" t="s">
        <v>429</v>
      </c>
      <c r="K48" s="584" t="s">
        <v>429</v>
      </c>
      <c r="L48" s="584" t="s">
        <v>429</v>
      </c>
      <c r="M48" s="584" t="s">
        <v>429</v>
      </c>
      <c r="N48" s="584" t="s">
        <v>429</v>
      </c>
      <c r="O48" s="584" t="s">
        <v>429</v>
      </c>
      <c r="P48" s="584" t="s">
        <v>429</v>
      </c>
      <c r="Q48" s="584">
        <v>463</v>
      </c>
      <c r="R48" s="584" t="s">
        <v>429</v>
      </c>
      <c r="S48" s="584" t="s">
        <v>429</v>
      </c>
      <c r="T48" s="584" t="s">
        <v>429</v>
      </c>
      <c r="W48" s="499"/>
    </row>
    <row r="49" spans="1:23">
      <c r="A49" s="1100"/>
      <c r="B49" s="1100" t="s">
        <v>66</v>
      </c>
      <c r="C49" s="392" t="s">
        <v>56</v>
      </c>
      <c r="D49" s="584" t="s">
        <v>429</v>
      </c>
      <c r="E49" s="584" t="s">
        <v>429</v>
      </c>
      <c r="F49" s="584" t="s">
        <v>429</v>
      </c>
      <c r="G49" s="584" t="s">
        <v>429</v>
      </c>
      <c r="H49" s="584" t="s">
        <v>429</v>
      </c>
      <c r="I49" s="584" t="s">
        <v>429</v>
      </c>
      <c r="J49" s="584" t="s">
        <v>429</v>
      </c>
      <c r="K49" s="584" t="s">
        <v>429</v>
      </c>
      <c r="L49" s="584" t="s">
        <v>429</v>
      </c>
      <c r="M49" s="584" t="s">
        <v>429</v>
      </c>
      <c r="N49" s="584" t="s">
        <v>429</v>
      </c>
      <c r="O49" s="584" t="s">
        <v>429</v>
      </c>
      <c r="P49" s="584">
        <v>143</v>
      </c>
      <c r="Q49" s="584" t="s">
        <v>429</v>
      </c>
      <c r="R49" s="584" t="s">
        <v>429</v>
      </c>
      <c r="S49" s="584" t="s">
        <v>429</v>
      </c>
      <c r="T49" s="584" t="s">
        <v>429</v>
      </c>
      <c r="W49" s="499"/>
    </row>
    <row r="50" spans="1:23">
      <c r="A50" s="1100"/>
      <c r="B50" s="1100"/>
      <c r="C50" s="392" t="s">
        <v>55</v>
      </c>
      <c r="D50" s="584" t="s">
        <v>429</v>
      </c>
      <c r="E50" s="584" t="s">
        <v>429</v>
      </c>
      <c r="F50" s="584" t="s">
        <v>429</v>
      </c>
      <c r="G50" s="584" t="s">
        <v>429</v>
      </c>
      <c r="H50" s="584" t="s">
        <v>429</v>
      </c>
      <c r="I50" s="584" t="s">
        <v>429</v>
      </c>
      <c r="J50" s="584" t="s">
        <v>429</v>
      </c>
      <c r="K50" s="584" t="s">
        <v>429</v>
      </c>
      <c r="L50" s="584" t="s">
        <v>429</v>
      </c>
      <c r="M50" s="584" t="s">
        <v>429</v>
      </c>
      <c r="N50" s="584" t="s">
        <v>429</v>
      </c>
      <c r="O50" s="584" t="s">
        <v>429</v>
      </c>
      <c r="P50" s="584">
        <v>98</v>
      </c>
      <c r="Q50" s="584" t="s">
        <v>429</v>
      </c>
      <c r="R50" s="584" t="s">
        <v>429</v>
      </c>
      <c r="S50" s="584" t="s">
        <v>429</v>
      </c>
      <c r="T50" s="584" t="s">
        <v>429</v>
      </c>
      <c r="W50" s="499"/>
    </row>
    <row r="51" spans="1:23">
      <c r="A51" s="1100"/>
      <c r="B51" s="1100"/>
      <c r="C51" s="392" t="s">
        <v>54</v>
      </c>
      <c r="D51" s="584">
        <v>17</v>
      </c>
      <c r="E51" s="584" t="s">
        <v>429</v>
      </c>
      <c r="F51" s="584" t="s">
        <v>429</v>
      </c>
      <c r="G51" s="584" t="s">
        <v>429</v>
      </c>
      <c r="H51" s="584" t="s">
        <v>429</v>
      </c>
      <c r="I51" s="584" t="s">
        <v>429</v>
      </c>
      <c r="J51" s="584" t="s">
        <v>429</v>
      </c>
      <c r="K51" s="584" t="s">
        <v>429</v>
      </c>
      <c r="L51" s="584" t="s">
        <v>429</v>
      </c>
      <c r="M51" s="584" t="s">
        <v>429</v>
      </c>
      <c r="N51" s="584" t="s">
        <v>429</v>
      </c>
      <c r="O51" s="584" t="s">
        <v>429</v>
      </c>
      <c r="P51" s="584">
        <v>241</v>
      </c>
      <c r="Q51" s="584">
        <v>167</v>
      </c>
      <c r="R51" s="584" t="s">
        <v>429</v>
      </c>
      <c r="S51" s="584" t="s">
        <v>429</v>
      </c>
      <c r="T51" s="584" t="s">
        <v>429</v>
      </c>
      <c r="W51" s="499"/>
    </row>
    <row r="52" spans="1:23">
      <c r="A52" s="1100"/>
      <c r="B52" s="1100" t="s">
        <v>71</v>
      </c>
      <c r="C52" s="392" t="s">
        <v>56</v>
      </c>
      <c r="D52" s="584" t="s">
        <v>429</v>
      </c>
      <c r="E52" s="584" t="s">
        <v>429</v>
      </c>
      <c r="F52" s="584" t="s">
        <v>429</v>
      </c>
      <c r="G52" s="584" t="s">
        <v>429</v>
      </c>
      <c r="H52" s="584" t="s">
        <v>429</v>
      </c>
      <c r="I52" s="584" t="s">
        <v>429</v>
      </c>
      <c r="J52" s="584" t="s">
        <v>429</v>
      </c>
      <c r="K52" s="584" t="s">
        <v>429</v>
      </c>
      <c r="L52" s="584" t="s">
        <v>429</v>
      </c>
      <c r="M52" s="584" t="s">
        <v>429</v>
      </c>
      <c r="N52" s="584" t="s">
        <v>429</v>
      </c>
      <c r="O52" s="584" t="s">
        <v>429</v>
      </c>
      <c r="P52" s="584">
        <v>202</v>
      </c>
      <c r="Q52" s="584" t="s">
        <v>429</v>
      </c>
      <c r="R52" s="584" t="s">
        <v>429</v>
      </c>
      <c r="S52" s="584" t="s">
        <v>429</v>
      </c>
      <c r="T52" s="584" t="s">
        <v>429</v>
      </c>
      <c r="W52" s="499"/>
    </row>
    <row r="53" spans="1:23">
      <c r="A53" s="1100"/>
      <c r="B53" s="1100"/>
      <c r="C53" s="392" t="s">
        <v>55</v>
      </c>
      <c r="D53" s="584" t="s">
        <v>429</v>
      </c>
      <c r="E53" s="584" t="s">
        <v>429</v>
      </c>
      <c r="F53" s="584" t="s">
        <v>429</v>
      </c>
      <c r="G53" s="584" t="s">
        <v>429</v>
      </c>
      <c r="H53" s="584" t="s">
        <v>429</v>
      </c>
      <c r="I53" s="584" t="s">
        <v>429</v>
      </c>
      <c r="J53" s="584" t="s">
        <v>429</v>
      </c>
      <c r="K53" s="584" t="s">
        <v>429</v>
      </c>
      <c r="L53" s="584" t="s">
        <v>429</v>
      </c>
      <c r="M53" s="584" t="s">
        <v>429</v>
      </c>
      <c r="N53" s="584" t="s">
        <v>429</v>
      </c>
      <c r="O53" s="584" t="s">
        <v>429</v>
      </c>
      <c r="P53" s="584">
        <v>347</v>
      </c>
      <c r="Q53" s="584" t="s">
        <v>429</v>
      </c>
      <c r="R53" s="584" t="s">
        <v>429</v>
      </c>
      <c r="S53" s="584" t="s">
        <v>429</v>
      </c>
      <c r="T53" s="584" t="s">
        <v>429</v>
      </c>
      <c r="W53" s="499"/>
    </row>
    <row r="54" spans="1:23">
      <c r="A54" s="1100"/>
      <c r="B54" s="1100"/>
      <c r="C54" s="392" t="s">
        <v>54</v>
      </c>
      <c r="D54" s="584" t="s">
        <v>429</v>
      </c>
      <c r="E54" s="584" t="s">
        <v>429</v>
      </c>
      <c r="F54" s="584">
        <v>47</v>
      </c>
      <c r="G54" s="584">
        <v>47</v>
      </c>
      <c r="H54" s="584" t="s">
        <v>429</v>
      </c>
      <c r="I54" s="584" t="s">
        <v>429</v>
      </c>
      <c r="J54" s="584" t="s">
        <v>429</v>
      </c>
      <c r="K54" s="584" t="s">
        <v>429</v>
      </c>
      <c r="L54" s="584" t="s">
        <v>429</v>
      </c>
      <c r="M54" s="584" t="s">
        <v>429</v>
      </c>
      <c r="N54" s="584" t="s">
        <v>429</v>
      </c>
      <c r="O54" s="584" t="s">
        <v>429</v>
      </c>
      <c r="P54" s="584">
        <v>549</v>
      </c>
      <c r="Q54" s="584">
        <v>683</v>
      </c>
      <c r="R54" s="584" t="s">
        <v>429</v>
      </c>
      <c r="S54" s="584" t="s">
        <v>429</v>
      </c>
      <c r="T54" s="584" t="s">
        <v>429</v>
      </c>
      <c r="W54" s="499"/>
    </row>
    <row r="55" spans="1:23">
      <c r="A55" s="1100"/>
      <c r="B55" s="1100" t="s">
        <v>70</v>
      </c>
      <c r="C55" s="392" t="s">
        <v>56</v>
      </c>
      <c r="D55" s="584" t="s">
        <v>429</v>
      </c>
      <c r="E55" s="584" t="s">
        <v>429</v>
      </c>
      <c r="F55" s="584" t="s">
        <v>429</v>
      </c>
      <c r="G55" s="584" t="s">
        <v>429</v>
      </c>
      <c r="H55" s="584" t="s">
        <v>429</v>
      </c>
      <c r="I55" s="584" t="s">
        <v>429</v>
      </c>
      <c r="J55" s="584" t="s">
        <v>429</v>
      </c>
      <c r="K55" s="584" t="s">
        <v>429</v>
      </c>
      <c r="L55" s="584" t="s">
        <v>429</v>
      </c>
      <c r="M55" s="584" t="s">
        <v>429</v>
      </c>
      <c r="N55" s="584" t="s">
        <v>429</v>
      </c>
      <c r="O55" s="584" t="s">
        <v>429</v>
      </c>
      <c r="P55" s="584" t="s">
        <v>429</v>
      </c>
      <c r="Q55" s="584" t="s">
        <v>429</v>
      </c>
      <c r="R55" s="584" t="s">
        <v>429</v>
      </c>
      <c r="S55" s="584" t="s">
        <v>429</v>
      </c>
      <c r="T55" s="584" t="s">
        <v>429</v>
      </c>
      <c r="W55" s="499"/>
    </row>
    <row r="56" spans="1:23">
      <c r="A56" s="1100"/>
      <c r="B56" s="1100"/>
      <c r="C56" s="392" t="s">
        <v>55</v>
      </c>
      <c r="D56" s="584" t="s">
        <v>429</v>
      </c>
      <c r="E56" s="584" t="s">
        <v>429</v>
      </c>
      <c r="F56" s="584" t="s">
        <v>429</v>
      </c>
      <c r="G56" s="584" t="s">
        <v>429</v>
      </c>
      <c r="H56" s="584" t="s">
        <v>429</v>
      </c>
      <c r="I56" s="584" t="s">
        <v>429</v>
      </c>
      <c r="J56" s="584" t="s">
        <v>429</v>
      </c>
      <c r="K56" s="584" t="s">
        <v>429</v>
      </c>
      <c r="L56" s="584" t="s">
        <v>429</v>
      </c>
      <c r="M56" s="584" t="s">
        <v>429</v>
      </c>
      <c r="N56" s="584" t="s">
        <v>429</v>
      </c>
      <c r="O56" s="584" t="s">
        <v>429</v>
      </c>
      <c r="P56" s="584" t="s">
        <v>429</v>
      </c>
      <c r="Q56" s="584" t="s">
        <v>429</v>
      </c>
      <c r="R56" s="584" t="s">
        <v>429</v>
      </c>
      <c r="S56" s="584" t="s">
        <v>429</v>
      </c>
      <c r="T56" s="584" t="s">
        <v>429</v>
      </c>
      <c r="W56" s="499"/>
    </row>
    <row r="57" spans="1:23">
      <c r="A57" s="1100"/>
      <c r="B57" s="1100"/>
      <c r="C57" s="392" t="s">
        <v>54</v>
      </c>
      <c r="D57" s="584" t="s">
        <v>429</v>
      </c>
      <c r="E57" s="584" t="s">
        <v>429</v>
      </c>
      <c r="F57" s="584">
        <v>11</v>
      </c>
      <c r="G57" s="584">
        <v>11</v>
      </c>
      <c r="H57" s="584" t="s">
        <v>429</v>
      </c>
      <c r="I57" s="584" t="s">
        <v>429</v>
      </c>
      <c r="J57" s="584" t="s">
        <v>429</v>
      </c>
      <c r="K57" s="584" t="s">
        <v>429</v>
      </c>
      <c r="L57" s="584" t="s">
        <v>429</v>
      </c>
      <c r="M57" s="584" t="s">
        <v>429</v>
      </c>
      <c r="N57" s="584" t="s">
        <v>429</v>
      </c>
      <c r="O57" s="584" t="s">
        <v>429</v>
      </c>
      <c r="P57" s="584" t="s">
        <v>429</v>
      </c>
      <c r="Q57" s="584">
        <v>183</v>
      </c>
      <c r="R57" s="584" t="s">
        <v>429</v>
      </c>
      <c r="S57" s="584" t="s">
        <v>429</v>
      </c>
      <c r="T57" s="584" t="s">
        <v>429</v>
      </c>
      <c r="W57" s="499"/>
    </row>
    <row r="58" spans="1:23">
      <c r="A58" s="1100"/>
      <c r="B58" s="1100" t="s">
        <v>69</v>
      </c>
      <c r="C58" s="392" t="s">
        <v>56</v>
      </c>
      <c r="D58" s="584" t="s">
        <v>429</v>
      </c>
      <c r="E58" s="584" t="s">
        <v>429</v>
      </c>
      <c r="F58" s="584" t="s">
        <v>429</v>
      </c>
      <c r="G58" s="584" t="s">
        <v>429</v>
      </c>
      <c r="H58" s="584" t="s">
        <v>429</v>
      </c>
      <c r="I58" s="584" t="s">
        <v>429</v>
      </c>
      <c r="J58" s="584" t="s">
        <v>429</v>
      </c>
      <c r="K58" s="584" t="s">
        <v>429</v>
      </c>
      <c r="L58" s="584" t="s">
        <v>429</v>
      </c>
      <c r="M58" s="584" t="s">
        <v>429</v>
      </c>
      <c r="N58" s="584" t="s">
        <v>429</v>
      </c>
      <c r="O58" s="584" t="s">
        <v>429</v>
      </c>
      <c r="P58" s="584" t="s">
        <v>429</v>
      </c>
      <c r="Q58" s="584" t="s">
        <v>429</v>
      </c>
      <c r="R58" s="584" t="s">
        <v>429</v>
      </c>
      <c r="S58" s="584" t="s">
        <v>429</v>
      </c>
      <c r="T58" s="584" t="s">
        <v>429</v>
      </c>
      <c r="W58" s="499"/>
    </row>
    <row r="59" spans="1:23">
      <c r="A59" s="1100"/>
      <c r="B59" s="1100"/>
      <c r="C59" s="392" t="s">
        <v>55</v>
      </c>
      <c r="D59" s="584" t="s">
        <v>429</v>
      </c>
      <c r="E59" s="584" t="s">
        <v>429</v>
      </c>
      <c r="F59" s="584" t="s">
        <v>429</v>
      </c>
      <c r="G59" s="584" t="s">
        <v>429</v>
      </c>
      <c r="H59" s="584" t="s">
        <v>429</v>
      </c>
      <c r="I59" s="584" t="s">
        <v>429</v>
      </c>
      <c r="J59" s="584" t="s">
        <v>429</v>
      </c>
      <c r="K59" s="584" t="s">
        <v>429</v>
      </c>
      <c r="L59" s="584" t="s">
        <v>429</v>
      </c>
      <c r="M59" s="584" t="s">
        <v>429</v>
      </c>
      <c r="N59" s="584" t="s">
        <v>429</v>
      </c>
      <c r="O59" s="584" t="s">
        <v>429</v>
      </c>
      <c r="P59" s="584" t="s">
        <v>429</v>
      </c>
      <c r="Q59" s="584" t="s">
        <v>429</v>
      </c>
      <c r="R59" s="584" t="s">
        <v>429</v>
      </c>
      <c r="S59" s="584" t="s">
        <v>429</v>
      </c>
      <c r="T59" s="584" t="s">
        <v>429</v>
      </c>
      <c r="W59" s="499"/>
    </row>
    <row r="60" spans="1:23">
      <c r="A60" s="1100"/>
      <c r="B60" s="1100"/>
      <c r="C60" s="392" t="s">
        <v>54</v>
      </c>
      <c r="D60" s="584" t="s">
        <v>429</v>
      </c>
      <c r="E60" s="584" t="s">
        <v>429</v>
      </c>
      <c r="F60" s="584" t="s">
        <v>429</v>
      </c>
      <c r="G60" s="584" t="s">
        <v>429</v>
      </c>
      <c r="H60" s="584" t="s">
        <v>429</v>
      </c>
      <c r="I60" s="584" t="s">
        <v>429</v>
      </c>
      <c r="J60" s="584" t="s">
        <v>429</v>
      </c>
      <c r="K60" s="584" t="s">
        <v>429</v>
      </c>
      <c r="L60" s="584" t="s">
        <v>429</v>
      </c>
      <c r="M60" s="584" t="s">
        <v>429</v>
      </c>
      <c r="N60" s="584" t="s">
        <v>429</v>
      </c>
      <c r="O60" s="584" t="s">
        <v>429</v>
      </c>
      <c r="P60" s="584" t="s">
        <v>429</v>
      </c>
      <c r="Q60" s="584" t="s">
        <v>429</v>
      </c>
      <c r="R60" s="584" t="s">
        <v>429</v>
      </c>
      <c r="S60" s="584" t="s">
        <v>429</v>
      </c>
      <c r="T60" s="584" t="s">
        <v>429</v>
      </c>
      <c r="W60" s="499"/>
    </row>
    <row r="61" spans="1:23" s="292" customFormat="1">
      <c r="A61" s="1100"/>
      <c r="B61" s="1100" t="s">
        <v>59</v>
      </c>
      <c r="C61" s="392" t="s">
        <v>56</v>
      </c>
      <c r="D61" s="605" t="s">
        <v>429</v>
      </c>
      <c r="E61" s="605" t="s">
        <v>429</v>
      </c>
      <c r="F61" s="605" t="s">
        <v>429</v>
      </c>
      <c r="G61" s="605" t="s">
        <v>429</v>
      </c>
      <c r="H61" s="605" t="s">
        <v>429</v>
      </c>
      <c r="I61" s="605" t="s">
        <v>429</v>
      </c>
      <c r="J61" s="605" t="s">
        <v>429</v>
      </c>
      <c r="K61" s="605" t="s">
        <v>429</v>
      </c>
      <c r="L61" s="605" t="s">
        <v>429</v>
      </c>
      <c r="M61" s="605" t="s">
        <v>429</v>
      </c>
      <c r="N61" s="605" t="s">
        <v>429</v>
      </c>
      <c r="O61" s="605" t="s">
        <v>429</v>
      </c>
      <c r="P61" s="605">
        <f>P34+P40+ P49+P52</f>
        <v>717</v>
      </c>
      <c r="Q61" s="605" t="s">
        <v>429</v>
      </c>
      <c r="R61" s="605" t="s">
        <v>429</v>
      </c>
      <c r="S61" s="605" t="s">
        <v>429</v>
      </c>
      <c r="T61" s="605" t="s">
        <v>429</v>
      </c>
    </row>
    <row r="62" spans="1:23" s="292" customFormat="1">
      <c r="A62" s="1100"/>
      <c r="B62" s="1100"/>
      <c r="C62" s="392" t="s">
        <v>55</v>
      </c>
      <c r="D62" s="605" t="s">
        <v>429</v>
      </c>
      <c r="E62" s="605" t="s">
        <v>429</v>
      </c>
      <c r="F62" s="605" t="s">
        <v>429</v>
      </c>
      <c r="G62" s="605" t="s">
        <v>429</v>
      </c>
      <c r="H62" s="605" t="s">
        <v>429</v>
      </c>
      <c r="I62" s="605" t="s">
        <v>429</v>
      </c>
      <c r="J62" s="605" t="s">
        <v>429</v>
      </c>
      <c r="K62" s="605" t="s">
        <v>429</v>
      </c>
      <c r="L62" s="605" t="s">
        <v>429</v>
      </c>
      <c r="M62" s="605" t="s">
        <v>429</v>
      </c>
      <c r="N62" s="605" t="s">
        <v>429</v>
      </c>
      <c r="O62" s="605" t="s">
        <v>429</v>
      </c>
      <c r="P62" s="605">
        <f>P35+P41+P50+P53</f>
        <v>1412</v>
      </c>
      <c r="Q62" s="605" t="s">
        <v>429</v>
      </c>
      <c r="R62" s="605" t="s">
        <v>429</v>
      </c>
      <c r="S62" s="605" t="s">
        <v>429</v>
      </c>
      <c r="T62" s="605" t="s">
        <v>429</v>
      </c>
    </row>
    <row r="63" spans="1:23" s="292" customFormat="1">
      <c r="A63" s="1100"/>
      <c r="B63" s="1100"/>
      <c r="C63" s="392" t="s">
        <v>54</v>
      </c>
      <c r="D63" s="605">
        <f>D36+D39+D42+D45+D51</f>
        <v>1312</v>
      </c>
      <c r="E63" s="605" t="s">
        <v>429</v>
      </c>
      <c r="F63" s="605">
        <f>F36+F39+F42+F45+F48+F54+F57</f>
        <v>1502</v>
      </c>
      <c r="G63" s="605">
        <f>G36+G39+G42+G45+G48+G54+G57</f>
        <v>1596</v>
      </c>
      <c r="H63" s="605" t="s">
        <v>429</v>
      </c>
      <c r="I63" s="605" t="s">
        <v>429</v>
      </c>
      <c r="J63" s="605" t="s">
        <v>429</v>
      </c>
      <c r="K63" s="605" t="s">
        <v>429</v>
      </c>
      <c r="L63" s="605" t="s">
        <v>429</v>
      </c>
      <c r="M63" s="605" t="s">
        <v>429</v>
      </c>
      <c r="N63" s="605" t="s">
        <v>429</v>
      </c>
      <c r="O63" s="605" t="s">
        <v>429</v>
      </c>
      <c r="P63" s="605">
        <f>P36+P42+P51+P54</f>
        <v>2129</v>
      </c>
      <c r="Q63" s="605">
        <f>Q36+Q39+Q42+Q45+Q48+Q51+Q54+Q57</f>
        <v>6549</v>
      </c>
      <c r="R63" s="605" t="s">
        <v>429</v>
      </c>
      <c r="S63" s="605" t="s">
        <v>429</v>
      </c>
      <c r="T63" s="605">
        <v>8790</v>
      </c>
    </row>
    <row r="64" spans="1:23">
      <c r="A64" s="1101" t="s">
        <v>268</v>
      </c>
      <c r="B64" s="1100" t="s">
        <v>65</v>
      </c>
      <c r="C64" s="392" t="s">
        <v>56</v>
      </c>
      <c r="D64" s="584" t="s">
        <v>429</v>
      </c>
      <c r="E64" s="584" t="s">
        <v>429</v>
      </c>
      <c r="F64" s="584" t="s">
        <v>429</v>
      </c>
      <c r="G64" s="584" t="s">
        <v>429</v>
      </c>
      <c r="H64" s="584" t="s">
        <v>429</v>
      </c>
      <c r="I64" s="584" t="s">
        <v>429</v>
      </c>
      <c r="J64" s="584" t="s">
        <v>429</v>
      </c>
      <c r="K64" s="584" t="s">
        <v>429</v>
      </c>
      <c r="L64" s="584" t="s">
        <v>429</v>
      </c>
      <c r="M64" s="584" t="s">
        <v>429</v>
      </c>
      <c r="N64" s="584" t="s">
        <v>429</v>
      </c>
      <c r="O64" s="584" t="s">
        <v>429</v>
      </c>
      <c r="P64" s="584" t="s">
        <v>429</v>
      </c>
      <c r="Q64" s="584" t="s">
        <v>429</v>
      </c>
      <c r="R64" s="584" t="s">
        <v>429</v>
      </c>
      <c r="S64" s="584" t="s">
        <v>429</v>
      </c>
      <c r="T64" s="609" t="s">
        <v>429</v>
      </c>
      <c r="W64" s="499"/>
    </row>
    <row r="65" spans="1:23">
      <c r="A65" s="1101"/>
      <c r="B65" s="1100"/>
      <c r="C65" s="392" t="s">
        <v>55</v>
      </c>
      <c r="D65" s="584" t="s">
        <v>429</v>
      </c>
      <c r="E65" s="584" t="s">
        <v>429</v>
      </c>
      <c r="F65" s="584" t="s">
        <v>429</v>
      </c>
      <c r="G65" s="584" t="s">
        <v>429</v>
      </c>
      <c r="H65" s="584" t="s">
        <v>429</v>
      </c>
      <c r="I65" s="584" t="s">
        <v>429</v>
      </c>
      <c r="J65" s="584" t="s">
        <v>429</v>
      </c>
      <c r="K65" s="584" t="s">
        <v>429</v>
      </c>
      <c r="L65" s="584" t="s">
        <v>429</v>
      </c>
      <c r="M65" s="584" t="s">
        <v>429</v>
      </c>
      <c r="N65" s="584" t="s">
        <v>429</v>
      </c>
      <c r="O65" s="584" t="s">
        <v>429</v>
      </c>
      <c r="P65" s="584" t="s">
        <v>429</v>
      </c>
      <c r="Q65" s="584" t="s">
        <v>429</v>
      </c>
      <c r="R65" s="584" t="s">
        <v>429</v>
      </c>
      <c r="S65" s="584" t="s">
        <v>429</v>
      </c>
      <c r="T65" s="609" t="s">
        <v>429</v>
      </c>
      <c r="W65" s="499"/>
    </row>
    <row r="66" spans="1:23">
      <c r="A66" s="1101"/>
      <c r="B66" s="1100"/>
      <c r="C66" s="392" t="s">
        <v>54</v>
      </c>
      <c r="D66" s="584" t="s">
        <v>429</v>
      </c>
      <c r="E66" s="584" t="s">
        <v>429</v>
      </c>
      <c r="F66" s="584" t="s">
        <v>429</v>
      </c>
      <c r="G66" s="584" t="s">
        <v>429</v>
      </c>
      <c r="H66" s="584" t="s">
        <v>429</v>
      </c>
      <c r="I66" s="584" t="s">
        <v>429</v>
      </c>
      <c r="J66" s="584" t="s">
        <v>429</v>
      </c>
      <c r="K66" s="584" t="s">
        <v>429</v>
      </c>
      <c r="L66" s="584" t="s">
        <v>429</v>
      </c>
      <c r="M66" s="584" t="s">
        <v>429</v>
      </c>
      <c r="N66" s="584" t="s">
        <v>429</v>
      </c>
      <c r="O66" s="584" t="s">
        <v>429</v>
      </c>
      <c r="P66" s="584" t="s">
        <v>429</v>
      </c>
      <c r="Q66" s="584" t="s">
        <v>429</v>
      </c>
      <c r="R66" s="584" t="s">
        <v>429</v>
      </c>
      <c r="S66" s="584" t="s">
        <v>429</v>
      </c>
      <c r="T66" s="609" t="s">
        <v>429</v>
      </c>
      <c r="W66" s="499"/>
    </row>
    <row r="67" spans="1:23">
      <c r="A67" s="1101"/>
      <c r="B67" s="1100" t="s">
        <v>255</v>
      </c>
      <c r="C67" s="392" t="s">
        <v>56</v>
      </c>
      <c r="D67" s="584" t="s">
        <v>429</v>
      </c>
      <c r="E67" s="584" t="s">
        <v>429</v>
      </c>
      <c r="F67" s="584" t="s">
        <v>429</v>
      </c>
      <c r="G67" s="584" t="s">
        <v>429</v>
      </c>
      <c r="H67" s="584" t="s">
        <v>429</v>
      </c>
      <c r="I67" s="584" t="s">
        <v>429</v>
      </c>
      <c r="J67" s="584" t="s">
        <v>429</v>
      </c>
      <c r="K67" s="584" t="s">
        <v>429</v>
      </c>
      <c r="L67" s="584" t="s">
        <v>429</v>
      </c>
      <c r="M67" s="584" t="s">
        <v>429</v>
      </c>
      <c r="N67" s="584" t="s">
        <v>429</v>
      </c>
      <c r="O67" s="584" t="s">
        <v>429</v>
      </c>
      <c r="P67" s="584" t="s">
        <v>429</v>
      </c>
      <c r="Q67" s="584" t="s">
        <v>429</v>
      </c>
      <c r="R67" s="584" t="s">
        <v>429</v>
      </c>
      <c r="S67" s="584" t="s">
        <v>429</v>
      </c>
      <c r="T67" s="609" t="s">
        <v>429</v>
      </c>
      <c r="W67" s="499"/>
    </row>
    <row r="68" spans="1:23">
      <c r="A68" s="1101"/>
      <c r="B68" s="1100"/>
      <c r="C68" s="392" t="s">
        <v>55</v>
      </c>
      <c r="D68" s="584" t="s">
        <v>429</v>
      </c>
      <c r="E68" s="584" t="s">
        <v>429</v>
      </c>
      <c r="F68" s="584" t="s">
        <v>429</v>
      </c>
      <c r="G68" s="584" t="s">
        <v>429</v>
      </c>
      <c r="H68" s="584" t="s">
        <v>429</v>
      </c>
      <c r="I68" s="584" t="s">
        <v>429</v>
      </c>
      <c r="J68" s="584" t="s">
        <v>429</v>
      </c>
      <c r="K68" s="584" t="s">
        <v>429</v>
      </c>
      <c r="L68" s="584" t="s">
        <v>429</v>
      </c>
      <c r="M68" s="584" t="s">
        <v>429</v>
      </c>
      <c r="N68" s="584" t="s">
        <v>429</v>
      </c>
      <c r="O68" s="584" t="s">
        <v>429</v>
      </c>
      <c r="P68" s="584" t="s">
        <v>429</v>
      </c>
      <c r="Q68" s="584" t="s">
        <v>429</v>
      </c>
      <c r="R68" s="584" t="s">
        <v>429</v>
      </c>
      <c r="S68" s="584" t="s">
        <v>429</v>
      </c>
      <c r="T68" s="609" t="s">
        <v>429</v>
      </c>
      <c r="W68" s="499"/>
    </row>
    <row r="69" spans="1:23">
      <c r="A69" s="1101"/>
      <c r="B69" s="1100"/>
      <c r="C69" s="392" t="s">
        <v>54</v>
      </c>
      <c r="D69" s="584" t="s">
        <v>429</v>
      </c>
      <c r="E69" s="584" t="s">
        <v>429</v>
      </c>
      <c r="F69" s="584" t="s">
        <v>429</v>
      </c>
      <c r="G69" s="584" t="s">
        <v>429</v>
      </c>
      <c r="H69" s="584" t="s">
        <v>429</v>
      </c>
      <c r="I69" s="584" t="s">
        <v>429</v>
      </c>
      <c r="J69" s="584" t="s">
        <v>429</v>
      </c>
      <c r="K69" s="584" t="s">
        <v>429</v>
      </c>
      <c r="L69" s="584" t="s">
        <v>429</v>
      </c>
      <c r="M69" s="584" t="s">
        <v>429</v>
      </c>
      <c r="N69" s="584" t="s">
        <v>429</v>
      </c>
      <c r="O69" s="584" t="s">
        <v>429</v>
      </c>
      <c r="P69" s="584" t="s">
        <v>429</v>
      </c>
      <c r="Q69" s="584" t="s">
        <v>429</v>
      </c>
      <c r="R69" s="584" t="s">
        <v>429</v>
      </c>
      <c r="S69" s="584" t="s">
        <v>429</v>
      </c>
      <c r="T69" s="609" t="s">
        <v>429</v>
      </c>
      <c r="W69" s="499"/>
    </row>
    <row r="70" spans="1:23">
      <c r="A70" s="1101"/>
      <c r="B70" s="1101" t="s">
        <v>73</v>
      </c>
      <c r="C70" s="392" t="s">
        <v>56</v>
      </c>
      <c r="D70" s="584" t="s">
        <v>429</v>
      </c>
      <c r="E70" s="584" t="s">
        <v>429</v>
      </c>
      <c r="F70" s="584" t="s">
        <v>429</v>
      </c>
      <c r="G70" s="584" t="s">
        <v>429</v>
      </c>
      <c r="H70" s="584" t="s">
        <v>429</v>
      </c>
      <c r="I70" s="584" t="s">
        <v>429</v>
      </c>
      <c r="J70" s="584" t="s">
        <v>429</v>
      </c>
      <c r="K70" s="584" t="s">
        <v>429</v>
      </c>
      <c r="L70" s="584" t="s">
        <v>429</v>
      </c>
      <c r="M70" s="584" t="s">
        <v>429</v>
      </c>
      <c r="N70" s="584" t="s">
        <v>429</v>
      </c>
      <c r="O70" s="584" t="s">
        <v>429</v>
      </c>
      <c r="P70" s="584" t="s">
        <v>429</v>
      </c>
      <c r="Q70" s="584" t="s">
        <v>429</v>
      </c>
      <c r="R70" s="584" t="s">
        <v>429</v>
      </c>
      <c r="S70" s="584" t="s">
        <v>429</v>
      </c>
      <c r="T70" s="609" t="s">
        <v>429</v>
      </c>
      <c r="W70" s="499"/>
    </row>
    <row r="71" spans="1:23">
      <c r="A71" s="1101"/>
      <c r="B71" s="1101"/>
      <c r="C71" s="392" t="s">
        <v>55</v>
      </c>
      <c r="D71" s="584" t="s">
        <v>429</v>
      </c>
      <c r="E71" s="584" t="s">
        <v>429</v>
      </c>
      <c r="F71" s="584" t="s">
        <v>429</v>
      </c>
      <c r="G71" s="584" t="s">
        <v>429</v>
      </c>
      <c r="H71" s="584" t="s">
        <v>429</v>
      </c>
      <c r="I71" s="584" t="s">
        <v>429</v>
      </c>
      <c r="J71" s="584" t="s">
        <v>429</v>
      </c>
      <c r="K71" s="584" t="s">
        <v>429</v>
      </c>
      <c r="L71" s="584" t="s">
        <v>429</v>
      </c>
      <c r="M71" s="584" t="s">
        <v>429</v>
      </c>
      <c r="N71" s="584" t="s">
        <v>429</v>
      </c>
      <c r="O71" s="584" t="s">
        <v>429</v>
      </c>
      <c r="P71" s="584" t="s">
        <v>429</v>
      </c>
      <c r="Q71" s="584" t="s">
        <v>429</v>
      </c>
      <c r="R71" s="584" t="s">
        <v>429</v>
      </c>
      <c r="S71" s="584" t="s">
        <v>429</v>
      </c>
      <c r="T71" s="609" t="s">
        <v>429</v>
      </c>
      <c r="W71" s="499"/>
    </row>
    <row r="72" spans="1:23">
      <c r="A72" s="1101"/>
      <c r="B72" s="1101"/>
      <c r="C72" s="392" t="s">
        <v>54</v>
      </c>
      <c r="D72" s="584" t="s">
        <v>429</v>
      </c>
      <c r="E72" s="584" t="s">
        <v>429</v>
      </c>
      <c r="F72" s="584" t="s">
        <v>429</v>
      </c>
      <c r="G72" s="584" t="s">
        <v>429</v>
      </c>
      <c r="H72" s="584" t="s">
        <v>429</v>
      </c>
      <c r="I72" s="584" t="s">
        <v>429</v>
      </c>
      <c r="J72" s="584" t="s">
        <v>429</v>
      </c>
      <c r="K72" s="584" t="s">
        <v>429</v>
      </c>
      <c r="L72" s="584" t="s">
        <v>429</v>
      </c>
      <c r="M72" s="584" t="s">
        <v>429</v>
      </c>
      <c r="N72" s="584" t="s">
        <v>429</v>
      </c>
      <c r="O72" s="584" t="s">
        <v>429</v>
      </c>
      <c r="P72" s="584" t="s">
        <v>429</v>
      </c>
      <c r="Q72" s="584" t="s">
        <v>429</v>
      </c>
      <c r="R72" s="584" t="s">
        <v>429</v>
      </c>
      <c r="S72" s="584" t="s">
        <v>429</v>
      </c>
      <c r="T72" s="609" t="s">
        <v>429</v>
      </c>
      <c r="W72" s="499"/>
    </row>
    <row r="73" spans="1:23">
      <c r="A73" s="1101"/>
      <c r="B73" s="1100" t="s">
        <v>64</v>
      </c>
      <c r="C73" s="392" t="s">
        <v>56</v>
      </c>
      <c r="D73" s="584" t="s">
        <v>429</v>
      </c>
      <c r="E73" s="584" t="s">
        <v>429</v>
      </c>
      <c r="F73" s="584" t="s">
        <v>429</v>
      </c>
      <c r="G73" s="584" t="s">
        <v>429</v>
      </c>
      <c r="H73" s="584" t="s">
        <v>429</v>
      </c>
      <c r="I73" s="584" t="s">
        <v>429</v>
      </c>
      <c r="J73" s="584" t="s">
        <v>429</v>
      </c>
      <c r="K73" s="584" t="s">
        <v>429</v>
      </c>
      <c r="L73" s="584" t="s">
        <v>429</v>
      </c>
      <c r="M73" s="584" t="s">
        <v>429</v>
      </c>
      <c r="N73" s="584" t="s">
        <v>429</v>
      </c>
      <c r="O73" s="584" t="s">
        <v>429</v>
      </c>
      <c r="P73" s="584" t="s">
        <v>429</v>
      </c>
      <c r="Q73" s="584" t="s">
        <v>429</v>
      </c>
      <c r="R73" s="584" t="s">
        <v>429</v>
      </c>
      <c r="S73" s="584" t="s">
        <v>429</v>
      </c>
      <c r="T73" s="609" t="s">
        <v>429</v>
      </c>
      <c r="W73" s="499"/>
    </row>
    <row r="74" spans="1:23">
      <c r="A74" s="1101"/>
      <c r="B74" s="1100"/>
      <c r="C74" s="392" t="s">
        <v>55</v>
      </c>
      <c r="D74" s="584" t="s">
        <v>429</v>
      </c>
      <c r="E74" s="584" t="s">
        <v>429</v>
      </c>
      <c r="F74" s="584" t="s">
        <v>429</v>
      </c>
      <c r="G74" s="584" t="s">
        <v>429</v>
      </c>
      <c r="H74" s="584" t="s">
        <v>429</v>
      </c>
      <c r="I74" s="584" t="s">
        <v>429</v>
      </c>
      <c r="J74" s="584" t="s">
        <v>429</v>
      </c>
      <c r="K74" s="584" t="s">
        <v>429</v>
      </c>
      <c r="L74" s="584" t="s">
        <v>429</v>
      </c>
      <c r="M74" s="584" t="s">
        <v>429</v>
      </c>
      <c r="N74" s="584" t="s">
        <v>429</v>
      </c>
      <c r="O74" s="584" t="s">
        <v>429</v>
      </c>
      <c r="P74" s="584" t="s">
        <v>429</v>
      </c>
      <c r="Q74" s="584" t="s">
        <v>429</v>
      </c>
      <c r="R74" s="584" t="s">
        <v>429</v>
      </c>
      <c r="S74" s="584" t="s">
        <v>429</v>
      </c>
      <c r="T74" s="609" t="s">
        <v>429</v>
      </c>
      <c r="W74" s="499"/>
    </row>
    <row r="75" spans="1:23">
      <c r="A75" s="1101"/>
      <c r="B75" s="1100"/>
      <c r="C75" s="392" t="s">
        <v>54</v>
      </c>
      <c r="D75" s="584" t="s">
        <v>429</v>
      </c>
      <c r="E75" s="584" t="s">
        <v>429</v>
      </c>
      <c r="F75" s="584" t="s">
        <v>429</v>
      </c>
      <c r="G75" s="584" t="s">
        <v>429</v>
      </c>
      <c r="H75" s="584" t="s">
        <v>429</v>
      </c>
      <c r="I75" s="584" t="s">
        <v>429</v>
      </c>
      <c r="J75" s="584" t="s">
        <v>429</v>
      </c>
      <c r="K75" s="584" t="s">
        <v>429</v>
      </c>
      <c r="L75" s="584" t="s">
        <v>429</v>
      </c>
      <c r="M75" s="584" t="s">
        <v>429</v>
      </c>
      <c r="N75" s="584" t="s">
        <v>429</v>
      </c>
      <c r="O75" s="584" t="s">
        <v>429</v>
      </c>
      <c r="P75" s="584" t="s">
        <v>429</v>
      </c>
      <c r="Q75" s="584" t="s">
        <v>429</v>
      </c>
      <c r="R75" s="584" t="s">
        <v>429</v>
      </c>
      <c r="S75" s="584" t="s">
        <v>429</v>
      </c>
      <c r="T75" s="609" t="s">
        <v>429</v>
      </c>
      <c r="W75" s="499"/>
    </row>
    <row r="76" spans="1:23">
      <c r="A76" s="1101"/>
      <c r="B76" s="1101" t="s">
        <v>72</v>
      </c>
      <c r="C76" s="392" t="s">
        <v>56</v>
      </c>
      <c r="D76" s="584" t="s">
        <v>429</v>
      </c>
      <c r="E76" s="584" t="s">
        <v>429</v>
      </c>
      <c r="F76" s="584" t="s">
        <v>429</v>
      </c>
      <c r="G76" s="584" t="s">
        <v>429</v>
      </c>
      <c r="H76" s="584" t="s">
        <v>429</v>
      </c>
      <c r="I76" s="584" t="s">
        <v>429</v>
      </c>
      <c r="J76" s="584" t="s">
        <v>429</v>
      </c>
      <c r="K76" s="584" t="s">
        <v>429</v>
      </c>
      <c r="L76" s="584" t="s">
        <v>429</v>
      </c>
      <c r="M76" s="584" t="s">
        <v>429</v>
      </c>
      <c r="N76" s="584" t="s">
        <v>429</v>
      </c>
      <c r="O76" s="584" t="s">
        <v>429</v>
      </c>
      <c r="P76" s="584" t="s">
        <v>429</v>
      </c>
      <c r="Q76" s="584" t="s">
        <v>429</v>
      </c>
      <c r="R76" s="584" t="s">
        <v>429</v>
      </c>
      <c r="S76" s="584" t="s">
        <v>429</v>
      </c>
      <c r="T76" s="609" t="s">
        <v>429</v>
      </c>
      <c r="W76" s="499"/>
    </row>
    <row r="77" spans="1:23">
      <c r="A77" s="1101"/>
      <c r="B77" s="1101"/>
      <c r="C77" s="392" t="s">
        <v>55</v>
      </c>
      <c r="D77" s="584" t="s">
        <v>429</v>
      </c>
      <c r="E77" s="584" t="s">
        <v>429</v>
      </c>
      <c r="F77" s="584" t="s">
        <v>429</v>
      </c>
      <c r="G77" s="584" t="s">
        <v>429</v>
      </c>
      <c r="H77" s="584" t="s">
        <v>429</v>
      </c>
      <c r="I77" s="584" t="s">
        <v>429</v>
      </c>
      <c r="J77" s="584" t="s">
        <v>429</v>
      </c>
      <c r="K77" s="584" t="s">
        <v>429</v>
      </c>
      <c r="L77" s="584" t="s">
        <v>429</v>
      </c>
      <c r="M77" s="584" t="s">
        <v>429</v>
      </c>
      <c r="N77" s="584" t="s">
        <v>429</v>
      </c>
      <c r="O77" s="584" t="s">
        <v>429</v>
      </c>
      <c r="P77" s="584" t="s">
        <v>429</v>
      </c>
      <c r="Q77" s="584" t="s">
        <v>429</v>
      </c>
      <c r="R77" s="584" t="s">
        <v>429</v>
      </c>
      <c r="S77" s="584" t="s">
        <v>429</v>
      </c>
      <c r="T77" s="609" t="s">
        <v>429</v>
      </c>
      <c r="W77" s="499"/>
    </row>
    <row r="78" spans="1:23">
      <c r="A78" s="1101"/>
      <c r="B78" s="1101"/>
      <c r="C78" s="392" t="s">
        <v>54</v>
      </c>
      <c r="D78" s="584" t="s">
        <v>429</v>
      </c>
      <c r="E78" s="584" t="s">
        <v>429</v>
      </c>
      <c r="F78" s="584" t="s">
        <v>429</v>
      </c>
      <c r="G78" s="584" t="s">
        <v>429</v>
      </c>
      <c r="H78" s="584" t="s">
        <v>429</v>
      </c>
      <c r="I78" s="584" t="s">
        <v>429</v>
      </c>
      <c r="J78" s="584" t="s">
        <v>429</v>
      </c>
      <c r="K78" s="584" t="s">
        <v>429</v>
      </c>
      <c r="L78" s="584" t="s">
        <v>429</v>
      </c>
      <c r="M78" s="584" t="s">
        <v>429</v>
      </c>
      <c r="N78" s="584" t="s">
        <v>429</v>
      </c>
      <c r="O78" s="584" t="s">
        <v>429</v>
      </c>
      <c r="P78" s="584" t="s">
        <v>429</v>
      </c>
      <c r="Q78" s="584" t="s">
        <v>429</v>
      </c>
      <c r="R78" s="584" t="s">
        <v>429</v>
      </c>
      <c r="S78" s="584" t="s">
        <v>429</v>
      </c>
      <c r="T78" s="609" t="s">
        <v>429</v>
      </c>
      <c r="W78" s="499"/>
    </row>
    <row r="79" spans="1:23">
      <c r="A79" s="1101"/>
      <c r="B79" s="1100" t="s">
        <v>66</v>
      </c>
      <c r="C79" s="392" t="s">
        <v>56</v>
      </c>
      <c r="D79" s="584" t="s">
        <v>429</v>
      </c>
      <c r="E79" s="584" t="s">
        <v>429</v>
      </c>
      <c r="F79" s="584" t="s">
        <v>429</v>
      </c>
      <c r="G79" s="584" t="s">
        <v>429</v>
      </c>
      <c r="H79" s="584" t="s">
        <v>429</v>
      </c>
      <c r="I79" s="584" t="s">
        <v>429</v>
      </c>
      <c r="J79" s="584" t="s">
        <v>429</v>
      </c>
      <c r="K79" s="584" t="s">
        <v>429</v>
      </c>
      <c r="L79" s="584" t="s">
        <v>429</v>
      </c>
      <c r="M79" s="584" t="s">
        <v>429</v>
      </c>
      <c r="N79" s="584" t="s">
        <v>429</v>
      </c>
      <c r="O79" s="584" t="s">
        <v>429</v>
      </c>
      <c r="P79" s="584" t="s">
        <v>429</v>
      </c>
      <c r="Q79" s="584" t="s">
        <v>429</v>
      </c>
      <c r="R79" s="584" t="s">
        <v>429</v>
      </c>
      <c r="S79" s="584" t="s">
        <v>429</v>
      </c>
      <c r="T79" s="609" t="s">
        <v>429</v>
      </c>
      <c r="W79" s="499"/>
    </row>
    <row r="80" spans="1:23">
      <c r="A80" s="1101"/>
      <c r="B80" s="1100"/>
      <c r="C80" s="392" t="s">
        <v>55</v>
      </c>
      <c r="D80" s="584" t="s">
        <v>429</v>
      </c>
      <c r="E80" s="584" t="s">
        <v>429</v>
      </c>
      <c r="F80" s="584" t="s">
        <v>429</v>
      </c>
      <c r="G80" s="584" t="s">
        <v>429</v>
      </c>
      <c r="H80" s="584" t="s">
        <v>429</v>
      </c>
      <c r="I80" s="584" t="s">
        <v>429</v>
      </c>
      <c r="J80" s="584" t="s">
        <v>429</v>
      </c>
      <c r="K80" s="584" t="s">
        <v>429</v>
      </c>
      <c r="L80" s="584" t="s">
        <v>429</v>
      </c>
      <c r="M80" s="584" t="s">
        <v>429</v>
      </c>
      <c r="N80" s="584" t="s">
        <v>429</v>
      </c>
      <c r="O80" s="584" t="s">
        <v>429</v>
      </c>
      <c r="P80" s="584" t="s">
        <v>429</v>
      </c>
      <c r="Q80" s="584" t="s">
        <v>429</v>
      </c>
      <c r="R80" s="584" t="s">
        <v>429</v>
      </c>
      <c r="S80" s="584" t="s">
        <v>429</v>
      </c>
      <c r="T80" s="609" t="s">
        <v>429</v>
      </c>
      <c r="W80" s="499"/>
    </row>
    <row r="81" spans="1:23">
      <c r="A81" s="1101"/>
      <c r="B81" s="1100"/>
      <c r="C81" s="392" t="s">
        <v>54</v>
      </c>
      <c r="D81" s="584" t="s">
        <v>429</v>
      </c>
      <c r="E81" s="584" t="s">
        <v>429</v>
      </c>
      <c r="F81" s="584" t="s">
        <v>429</v>
      </c>
      <c r="G81" s="584" t="s">
        <v>429</v>
      </c>
      <c r="H81" s="584" t="s">
        <v>429</v>
      </c>
      <c r="I81" s="584" t="s">
        <v>429</v>
      </c>
      <c r="J81" s="584" t="s">
        <v>429</v>
      </c>
      <c r="K81" s="584" t="s">
        <v>429</v>
      </c>
      <c r="L81" s="584" t="s">
        <v>429</v>
      </c>
      <c r="M81" s="584" t="s">
        <v>429</v>
      </c>
      <c r="N81" s="584" t="s">
        <v>429</v>
      </c>
      <c r="O81" s="584" t="s">
        <v>429</v>
      </c>
      <c r="P81" s="584" t="s">
        <v>429</v>
      </c>
      <c r="Q81" s="584" t="s">
        <v>429</v>
      </c>
      <c r="R81" s="584" t="s">
        <v>429</v>
      </c>
      <c r="S81" s="584" t="s">
        <v>429</v>
      </c>
      <c r="T81" s="609" t="s">
        <v>429</v>
      </c>
      <c r="W81" s="499"/>
    </row>
    <row r="82" spans="1:23">
      <c r="A82" s="1101"/>
      <c r="B82" s="1100" t="s">
        <v>71</v>
      </c>
      <c r="C82" s="392" t="s">
        <v>56</v>
      </c>
      <c r="D82" s="584" t="s">
        <v>429</v>
      </c>
      <c r="E82" s="584" t="s">
        <v>429</v>
      </c>
      <c r="F82" s="584" t="s">
        <v>429</v>
      </c>
      <c r="G82" s="584" t="s">
        <v>429</v>
      </c>
      <c r="H82" s="584" t="s">
        <v>429</v>
      </c>
      <c r="I82" s="584" t="s">
        <v>429</v>
      </c>
      <c r="J82" s="584" t="s">
        <v>429</v>
      </c>
      <c r="K82" s="584" t="s">
        <v>429</v>
      </c>
      <c r="L82" s="584" t="s">
        <v>429</v>
      </c>
      <c r="M82" s="584" t="s">
        <v>429</v>
      </c>
      <c r="N82" s="584" t="s">
        <v>429</v>
      </c>
      <c r="O82" s="584" t="s">
        <v>429</v>
      </c>
      <c r="P82" s="584" t="s">
        <v>429</v>
      </c>
      <c r="Q82" s="584" t="s">
        <v>429</v>
      </c>
      <c r="R82" s="584" t="s">
        <v>429</v>
      </c>
      <c r="S82" s="584" t="s">
        <v>429</v>
      </c>
      <c r="T82" s="609" t="s">
        <v>429</v>
      </c>
      <c r="W82" s="499"/>
    </row>
    <row r="83" spans="1:23">
      <c r="A83" s="1101"/>
      <c r="B83" s="1100"/>
      <c r="C83" s="392" t="s">
        <v>55</v>
      </c>
      <c r="D83" s="584" t="s">
        <v>429</v>
      </c>
      <c r="E83" s="584" t="s">
        <v>429</v>
      </c>
      <c r="F83" s="584" t="s">
        <v>429</v>
      </c>
      <c r="G83" s="584" t="s">
        <v>429</v>
      </c>
      <c r="H83" s="584" t="s">
        <v>429</v>
      </c>
      <c r="I83" s="584" t="s">
        <v>429</v>
      </c>
      <c r="J83" s="584" t="s">
        <v>429</v>
      </c>
      <c r="K83" s="584" t="s">
        <v>429</v>
      </c>
      <c r="L83" s="584" t="s">
        <v>429</v>
      </c>
      <c r="M83" s="584" t="s">
        <v>429</v>
      </c>
      <c r="N83" s="584" t="s">
        <v>429</v>
      </c>
      <c r="O83" s="584" t="s">
        <v>429</v>
      </c>
      <c r="P83" s="584" t="s">
        <v>429</v>
      </c>
      <c r="Q83" s="584" t="s">
        <v>429</v>
      </c>
      <c r="R83" s="584" t="s">
        <v>429</v>
      </c>
      <c r="S83" s="584" t="s">
        <v>429</v>
      </c>
      <c r="T83" s="609" t="s">
        <v>429</v>
      </c>
      <c r="W83" s="499"/>
    </row>
    <row r="84" spans="1:23">
      <c r="A84" s="1101"/>
      <c r="B84" s="1100"/>
      <c r="C84" s="392" t="s">
        <v>54</v>
      </c>
      <c r="D84" s="584" t="s">
        <v>429</v>
      </c>
      <c r="E84" s="584" t="s">
        <v>429</v>
      </c>
      <c r="F84" s="584" t="s">
        <v>429</v>
      </c>
      <c r="G84" s="584" t="s">
        <v>429</v>
      </c>
      <c r="H84" s="584" t="s">
        <v>429</v>
      </c>
      <c r="I84" s="584" t="s">
        <v>429</v>
      </c>
      <c r="J84" s="584" t="s">
        <v>429</v>
      </c>
      <c r="K84" s="584" t="s">
        <v>429</v>
      </c>
      <c r="L84" s="584" t="s">
        <v>429</v>
      </c>
      <c r="M84" s="584" t="s">
        <v>429</v>
      </c>
      <c r="N84" s="584" t="s">
        <v>429</v>
      </c>
      <c r="O84" s="584" t="s">
        <v>429</v>
      </c>
      <c r="P84" s="584" t="s">
        <v>429</v>
      </c>
      <c r="Q84" s="584" t="s">
        <v>429</v>
      </c>
      <c r="R84" s="584" t="s">
        <v>429</v>
      </c>
      <c r="S84" s="584" t="s">
        <v>429</v>
      </c>
      <c r="T84" s="609" t="s">
        <v>429</v>
      </c>
      <c r="W84" s="499"/>
    </row>
    <row r="85" spans="1:23">
      <c r="A85" s="1101"/>
      <c r="B85" s="1100" t="s">
        <v>70</v>
      </c>
      <c r="C85" s="392" t="s">
        <v>56</v>
      </c>
      <c r="D85" s="584" t="s">
        <v>429</v>
      </c>
      <c r="E85" s="584" t="s">
        <v>429</v>
      </c>
      <c r="F85" s="584" t="s">
        <v>429</v>
      </c>
      <c r="G85" s="584" t="s">
        <v>429</v>
      </c>
      <c r="H85" s="584" t="s">
        <v>429</v>
      </c>
      <c r="I85" s="584" t="s">
        <v>429</v>
      </c>
      <c r="J85" s="584" t="s">
        <v>429</v>
      </c>
      <c r="K85" s="584" t="s">
        <v>429</v>
      </c>
      <c r="L85" s="584" t="s">
        <v>429</v>
      </c>
      <c r="M85" s="584" t="s">
        <v>429</v>
      </c>
      <c r="N85" s="584" t="s">
        <v>429</v>
      </c>
      <c r="O85" s="584" t="s">
        <v>429</v>
      </c>
      <c r="P85" s="584" t="s">
        <v>429</v>
      </c>
      <c r="Q85" s="584" t="s">
        <v>429</v>
      </c>
      <c r="R85" s="584" t="s">
        <v>429</v>
      </c>
      <c r="S85" s="584" t="s">
        <v>429</v>
      </c>
      <c r="T85" s="609" t="s">
        <v>429</v>
      </c>
      <c r="W85" s="499"/>
    </row>
    <row r="86" spans="1:23">
      <c r="A86" s="1101"/>
      <c r="B86" s="1100"/>
      <c r="C86" s="392" t="s">
        <v>55</v>
      </c>
      <c r="D86" s="584" t="s">
        <v>429</v>
      </c>
      <c r="E86" s="584" t="s">
        <v>429</v>
      </c>
      <c r="F86" s="584" t="s">
        <v>429</v>
      </c>
      <c r="G86" s="584" t="s">
        <v>429</v>
      </c>
      <c r="H86" s="584" t="s">
        <v>429</v>
      </c>
      <c r="I86" s="584" t="s">
        <v>429</v>
      </c>
      <c r="J86" s="584" t="s">
        <v>429</v>
      </c>
      <c r="K86" s="584" t="s">
        <v>429</v>
      </c>
      <c r="L86" s="584" t="s">
        <v>429</v>
      </c>
      <c r="M86" s="584" t="s">
        <v>429</v>
      </c>
      <c r="N86" s="584" t="s">
        <v>429</v>
      </c>
      <c r="O86" s="584" t="s">
        <v>429</v>
      </c>
      <c r="P86" s="584" t="s">
        <v>429</v>
      </c>
      <c r="Q86" s="584" t="s">
        <v>429</v>
      </c>
      <c r="R86" s="584" t="s">
        <v>429</v>
      </c>
      <c r="S86" s="584" t="s">
        <v>429</v>
      </c>
      <c r="T86" s="609" t="s">
        <v>429</v>
      </c>
      <c r="W86" s="499"/>
    </row>
    <row r="87" spans="1:23">
      <c r="A87" s="1101"/>
      <c r="B87" s="1100"/>
      <c r="C87" s="392" t="s">
        <v>54</v>
      </c>
      <c r="D87" s="584" t="s">
        <v>429</v>
      </c>
      <c r="E87" s="584" t="s">
        <v>429</v>
      </c>
      <c r="F87" s="584" t="s">
        <v>429</v>
      </c>
      <c r="G87" s="584" t="s">
        <v>429</v>
      </c>
      <c r="H87" s="584" t="s">
        <v>429</v>
      </c>
      <c r="I87" s="584" t="s">
        <v>429</v>
      </c>
      <c r="J87" s="584" t="s">
        <v>429</v>
      </c>
      <c r="K87" s="584" t="s">
        <v>429</v>
      </c>
      <c r="L87" s="584" t="s">
        <v>429</v>
      </c>
      <c r="M87" s="584" t="s">
        <v>429</v>
      </c>
      <c r="N87" s="584" t="s">
        <v>429</v>
      </c>
      <c r="O87" s="584" t="s">
        <v>429</v>
      </c>
      <c r="P87" s="584" t="s">
        <v>429</v>
      </c>
      <c r="Q87" s="584" t="s">
        <v>429</v>
      </c>
      <c r="R87" s="584" t="s">
        <v>429</v>
      </c>
      <c r="S87" s="584" t="s">
        <v>429</v>
      </c>
      <c r="T87" s="609" t="s">
        <v>429</v>
      </c>
      <c r="W87" s="499"/>
    </row>
    <row r="88" spans="1:23">
      <c r="A88" s="1101"/>
      <c r="B88" s="1100" t="s">
        <v>69</v>
      </c>
      <c r="C88" s="392" t="s">
        <v>56</v>
      </c>
      <c r="D88" s="584" t="s">
        <v>429</v>
      </c>
      <c r="E88" s="584" t="s">
        <v>429</v>
      </c>
      <c r="F88" s="584" t="s">
        <v>429</v>
      </c>
      <c r="G88" s="584" t="s">
        <v>429</v>
      </c>
      <c r="H88" s="584" t="s">
        <v>429</v>
      </c>
      <c r="I88" s="584" t="s">
        <v>429</v>
      </c>
      <c r="J88" s="584" t="s">
        <v>429</v>
      </c>
      <c r="K88" s="584" t="s">
        <v>429</v>
      </c>
      <c r="L88" s="584" t="s">
        <v>429</v>
      </c>
      <c r="M88" s="584" t="s">
        <v>429</v>
      </c>
      <c r="N88" s="584" t="s">
        <v>429</v>
      </c>
      <c r="O88" s="584" t="s">
        <v>429</v>
      </c>
      <c r="P88" s="584" t="s">
        <v>429</v>
      </c>
      <c r="Q88" s="584" t="s">
        <v>429</v>
      </c>
      <c r="R88" s="584" t="s">
        <v>429</v>
      </c>
      <c r="S88" s="584" t="s">
        <v>429</v>
      </c>
      <c r="T88" s="609" t="s">
        <v>429</v>
      </c>
      <c r="W88" s="499"/>
    </row>
    <row r="89" spans="1:23">
      <c r="A89" s="1101"/>
      <c r="B89" s="1100"/>
      <c r="C89" s="392" t="s">
        <v>55</v>
      </c>
      <c r="D89" s="584" t="s">
        <v>429</v>
      </c>
      <c r="E89" s="584" t="s">
        <v>429</v>
      </c>
      <c r="F89" s="584" t="s">
        <v>429</v>
      </c>
      <c r="G89" s="584" t="s">
        <v>429</v>
      </c>
      <c r="H89" s="584" t="s">
        <v>429</v>
      </c>
      <c r="I89" s="584" t="s">
        <v>429</v>
      </c>
      <c r="J89" s="584" t="s">
        <v>429</v>
      </c>
      <c r="K89" s="584" t="s">
        <v>429</v>
      </c>
      <c r="L89" s="584" t="s">
        <v>429</v>
      </c>
      <c r="M89" s="584" t="s">
        <v>429</v>
      </c>
      <c r="N89" s="584" t="s">
        <v>429</v>
      </c>
      <c r="O89" s="584" t="s">
        <v>429</v>
      </c>
      <c r="P89" s="584" t="s">
        <v>429</v>
      </c>
      <c r="Q89" s="584" t="s">
        <v>429</v>
      </c>
      <c r="R89" s="584" t="s">
        <v>429</v>
      </c>
      <c r="S89" s="584" t="s">
        <v>429</v>
      </c>
      <c r="T89" s="609" t="s">
        <v>429</v>
      </c>
      <c r="W89" s="499"/>
    </row>
    <row r="90" spans="1:23">
      <c r="A90" s="1101"/>
      <c r="B90" s="1100"/>
      <c r="C90" s="392" t="s">
        <v>54</v>
      </c>
      <c r="D90" s="584" t="s">
        <v>429</v>
      </c>
      <c r="E90" s="584" t="s">
        <v>429</v>
      </c>
      <c r="F90" s="584" t="s">
        <v>429</v>
      </c>
      <c r="G90" s="584" t="s">
        <v>429</v>
      </c>
      <c r="H90" s="584" t="s">
        <v>429</v>
      </c>
      <c r="I90" s="584" t="s">
        <v>429</v>
      </c>
      <c r="J90" s="584" t="s">
        <v>429</v>
      </c>
      <c r="K90" s="584" t="s">
        <v>429</v>
      </c>
      <c r="L90" s="584" t="s">
        <v>429</v>
      </c>
      <c r="M90" s="584" t="s">
        <v>429</v>
      </c>
      <c r="N90" s="584" t="s">
        <v>429</v>
      </c>
      <c r="O90" s="584" t="s">
        <v>429</v>
      </c>
      <c r="P90" s="584" t="s">
        <v>429</v>
      </c>
      <c r="Q90" s="584" t="s">
        <v>429</v>
      </c>
      <c r="R90" s="584" t="s">
        <v>429</v>
      </c>
      <c r="S90" s="584" t="s">
        <v>429</v>
      </c>
      <c r="T90" s="609" t="s">
        <v>429</v>
      </c>
      <c r="W90" s="499"/>
    </row>
    <row r="91" spans="1:23" s="292" customFormat="1">
      <c r="A91" s="1101"/>
      <c r="B91" s="1100" t="s">
        <v>59</v>
      </c>
      <c r="C91" s="392" t="s">
        <v>56</v>
      </c>
      <c r="D91" s="605" t="s">
        <v>429</v>
      </c>
      <c r="E91" s="605" t="s">
        <v>429</v>
      </c>
      <c r="F91" s="605" t="s">
        <v>429</v>
      </c>
      <c r="G91" s="605" t="s">
        <v>429</v>
      </c>
      <c r="H91" s="605" t="s">
        <v>429</v>
      </c>
      <c r="I91" s="605" t="s">
        <v>429</v>
      </c>
      <c r="J91" s="605" t="s">
        <v>429</v>
      </c>
      <c r="K91" s="605" t="s">
        <v>429</v>
      </c>
      <c r="L91" s="605" t="s">
        <v>429</v>
      </c>
      <c r="M91" s="605" t="s">
        <v>429</v>
      </c>
      <c r="N91" s="605" t="s">
        <v>429</v>
      </c>
      <c r="O91" s="605" t="s">
        <v>429</v>
      </c>
      <c r="P91" s="605" t="s">
        <v>429</v>
      </c>
      <c r="Q91" s="605" t="s">
        <v>429</v>
      </c>
      <c r="R91" s="605" t="s">
        <v>429</v>
      </c>
      <c r="S91" s="605" t="s">
        <v>429</v>
      </c>
      <c r="T91" s="656" t="s">
        <v>429</v>
      </c>
    </row>
    <row r="92" spans="1:23" s="292" customFormat="1">
      <c r="A92" s="1101"/>
      <c r="B92" s="1100"/>
      <c r="C92" s="392" t="s">
        <v>55</v>
      </c>
      <c r="D92" s="605" t="s">
        <v>429</v>
      </c>
      <c r="E92" s="605" t="s">
        <v>429</v>
      </c>
      <c r="F92" s="605" t="s">
        <v>429</v>
      </c>
      <c r="G92" s="605" t="s">
        <v>429</v>
      </c>
      <c r="H92" s="605" t="s">
        <v>429</v>
      </c>
      <c r="I92" s="605" t="s">
        <v>429</v>
      </c>
      <c r="J92" s="605" t="s">
        <v>429</v>
      </c>
      <c r="K92" s="605" t="s">
        <v>429</v>
      </c>
      <c r="L92" s="605" t="s">
        <v>429</v>
      </c>
      <c r="M92" s="605" t="s">
        <v>429</v>
      </c>
      <c r="N92" s="605" t="s">
        <v>429</v>
      </c>
      <c r="O92" s="605" t="s">
        <v>429</v>
      </c>
      <c r="P92" s="605" t="s">
        <v>429</v>
      </c>
      <c r="Q92" s="605" t="s">
        <v>429</v>
      </c>
      <c r="R92" s="605" t="s">
        <v>429</v>
      </c>
      <c r="S92" s="605" t="s">
        <v>429</v>
      </c>
      <c r="T92" s="656" t="s">
        <v>429</v>
      </c>
    </row>
    <row r="93" spans="1:23" s="292" customFormat="1">
      <c r="A93" s="1101"/>
      <c r="B93" s="1100"/>
      <c r="C93" s="392" t="s">
        <v>54</v>
      </c>
      <c r="D93" s="605" t="s">
        <v>429</v>
      </c>
      <c r="E93" s="605" t="s">
        <v>429</v>
      </c>
      <c r="F93" s="605" t="s">
        <v>429</v>
      </c>
      <c r="G93" s="605" t="s">
        <v>429</v>
      </c>
      <c r="H93" s="605" t="s">
        <v>429</v>
      </c>
      <c r="I93" s="605" t="s">
        <v>429</v>
      </c>
      <c r="J93" s="605" t="s">
        <v>429</v>
      </c>
      <c r="K93" s="605" t="s">
        <v>429</v>
      </c>
      <c r="L93" s="605" t="s">
        <v>429</v>
      </c>
      <c r="M93" s="605" t="s">
        <v>429</v>
      </c>
      <c r="N93" s="605" t="s">
        <v>429</v>
      </c>
      <c r="O93" s="605" t="s">
        <v>429</v>
      </c>
      <c r="P93" s="605" t="s">
        <v>429</v>
      </c>
      <c r="Q93" s="605" t="s">
        <v>429</v>
      </c>
      <c r="R93" s="605" t="s">
        <v>429</v>
      </c>
      <c r="S93" s="605" t="s">
        <v>429</v>
      </c>
      <c r="T93" s="656" t="s">
        <v>429</v>
      </c>
    </row>
    <row r="94" spans="1:23" s="12" customFormat="1">
      <c r="A94" s="1100" t="s">
        <v>12</v>
      </c>
      <c r="B94" s="1100" t="s">
        <v>65</v>
      </c>
      <c r="C94" s="392" t="s">
        <v>56</v>
      </c>
      <c r="D94" s="584" t="s">
        <v>429</v>
      </c>
      <c r="E94" s="584" t="s">
        <v>429</v>
      </c>
      <c r="F94" s="584" t="s">
        <v>429</v>
      </c>
      <c r="G94" s="584" t="s">
        <v>429</v>
      </c>
      <c r="H94" s="584" t="s">
        <v>429</v>
      </c>
      <c r="I94" s="584" t="s">
        <v>429</v>
      </c>
      <c r="J94" s="584">
        <f>J96-J95</f>
        <v>85</v>
      </c>
      <c r="K94" s="584">
        <f>K96-K95</f>
        <v>74</v>
      </c>
      <c r="L94" s="584">
        <f>L96-L95</f>
        <v>96</v>
      </c>
      <c r="M94" s="584">
        <f>M96-M95</f>
        <v>103</v>
      </c>
      <c r="N94" s="584">
        <f>N96-N95</f>
        <v>97</v>
      </c>
      <c r="O94" s="584">
        <v>88</v>
      </c>
      <c r="P94" s="584">
        <v>187</v>
      </c>
      <c r="Q94" s="584">
        <v>222</v>
      </c>
      <c r="R94" s="584" t="s">
        <v>429</v>
      </c>
      <c r="S94" s="584" t="s">
        <v>429</v>
      </c>
      <c r="T94" s="609" t="s">
        <v>429</v>
      </c>
    </row>
    <row r="95" spans="1:23">
      <c r="A95" s="1100"/>
      <c r="B95" s="1100"/>
      <c r="C95" s="392" t="s">
        <v>55</v>
      </c>
      <c r="D95" s="584" t="s">
        <v>429</v>
      </c>
      <c r="E95" s="584" t="s">
        <v>429</v>
      </c>
      <c r="F95" s="584" t="s">
        <v>429</v>
      </c>
      <c r="G95" s="584" t="s">
        <v>429</v>
      </c>
      <c r="H95" s="584" t="s">
        <v>429</v>
      </c>
      <c r="I95" s="584" t="s">
        <v>429</v>
      </c>
      <c r="J95" s="584">
        <v>74</v>
      </c>
      <c r="K95" s="584">
        <v>66</v>
      </c>
      <c r="L95" s="584">
        <v>73</v>
      </c>
      <c r="M95" s="584">
        <v>65</v>
      </c>
      <c r="N95" s="584">
        <v>79</v>
      </c>
      <c r="O95" s="584">
        <v>52</v>
      </c>
      <c r="P95" s="584">
        <v>142</v>
      </c>
      <c r="Q95" s="584">
        <v>132</v>
      </c>
      <c r="R95" s="584" t="s">
        <v>429</v>
      </c>
      <c r="S95" s="584" t="s">
        <v>429</v>
      </c>
      <c r="T95" s="609" t="s">
        <v>429</v>
      </c>
      <c r="W95" s="499"/>
    </row>
    <row r="96" spans="1:23">
      <c r="A96" s="1100"/>
      <c r="B96" s="1100"/>
      <c r="C96" s="392" t="s">
        <v>54</v>
      </c>
      <c r="D96" s="584">
        <v>178</v>
      </c>
      <c r="E96" s="584">
        <v>107</v>
      </c>
      <c r="F96" s="584">
        <v>423</v>
      </c>
      <c r="G96" s="584">
        <v>444</v>
      </c>
      <c r="H96" s="584">
        <v>444</v>
      </c>
      <c r="I96" s="584" t="s">
        <v>429</v>
      </c>
      <c r="J96" s="584">
        <v>159</v>
      </c>
      <c r="K96" s="584">
        <v>140</v>
      </c>
      <c r="L96" s="584">
        <v>169</v>
      </c>
      <c r="M96" s="584">
        <v>168</v>
      </c>
      <c r="N96" s="584">
        <v>176</v>
      </c>
      <c r="O96" s="584">
        <v>140</v>
      </c>
      <c r="P96" s="584">
        <v>329</v>
      </c>
      <c r="Q96" s="584">
        <v>354</v>
      </c>
      <c r="R96" s="584" t="s">
        <v>429</v>
      </c>
      <c r="S96" s="584" t="s">
        <v>429</v>
      </c>
      <c r="T96" s="609" t="s">
        <v>429</v>
      </c>
      <c r="W96" s="499"/>
    </row>
    <row r="97" spans="1:23" s="12" customFormat="1">
      <c r="A97" s="1100"/>
      <c r="B97" s="1100" t="s">
        <v>255</v>
      </c>
      <c r="C97" s="392" t="s">
        <v>56</v>
      </c>
      <c r="D97" s="584" t="s">
        <v>429</v>
      </c>
      <c r="E97" s="584" t="s">
        <v>429</v>
      </c>
      <c r="F97" s="584" t="s">
        <v>429</v>
      </c>
      <c r="G97" s="584" t="s">
        <v>429</v>
      </c>
      <c r="H97" s="584" t="s">
        <v>429</v>
      </c>
      <c r="I97" s="584" t="s">
        <v>429</v>
      </c>
      <c r="J97" s="584">
        <f>J99-J98</f>
        <v>717</v>
      </c>
      <c r="K97" s="584">
        <f>K99-K98</f>
        <v>656</v>
      </c>
      <c r="L97" s="584">
        <f>L99-L98</f>
        <v>619</v>
      </c>
      <c r="M97" s="584">
        <f>M99-M98</f>
        <v>705</v>
      </c>
      <c r="N97" s="584">
        <f>N99-N98</f>
        <v>754</v>
      </c>
      <c r="O97" s="584">
        <v>937</v>
      </c>
      <c r="P97" s="584">
        <v>880</v>
      </c>
      <c r="Q97" s="584">
        <v>1155</v>
      </c>
      <c r="R97" s="584" t="s">
        <v>429</v>
      </c>
      <c r="S97" s="584" t="s">
        <v>429</v>
      </c>
      <c r="T97" s="609" t="s">
        <v>429</v>
      </c>
    </row>
    <row r="98" spans="1:23">
      <c r="A98" s="1100"/>
      <c r="B98" s="1100"/>
      <c r="C98" s="392" t="s">
        <v>55</v>
      </c>
      <c r="D98" s="584" t="s">
        <v>429</v>
      </c>
      <c r="E98" s="584" t="s">
        <v>429</v>
      </c>
      <c r="F98" s="584" t="s">
        <v>429</v>
      </c>
      <c r="G98" s="584" t="s">
        <v>429</v>
      </c>
      <c r="H98" s="584" t="s">
        <v>429</v>
      </c>
      <c r="I98" s="584" t="s">
        <v>429</v>
      </c>
      <c r="J98" s="584">
        <v>983</v>
      </c>
      <c r="K98" s="584">
        <v>860</v>
      </c>
      <c r="L98" s="584">
        <v>881</v>
      </c>
      <c r="M98" s="584">
        <v>1018</v>
      </c>
      <c r="N98" s="584">
        <v>1067</v>
      </c>
      <c r="O98" s="584">
        <v>1498</v>
      </c>
      <c r="P98" s="584">
        <v>1468</v>
      </c>
      <c r="Q98" s="584">
        <v>1643</v>
      </c>
      <c r="R98" s="584" t="s">
        <v>429</v>
      </c>
      <c r="S98" s="584" t="s">
        <v>429</v>
      </c>
      <c r="T98" s="609" t="s">
        <v>429</v>
      </c>
      <c r="W98" s="499"/>
    </row>
    <row r="99" spans="1:23">
      <c r="A99" s="1100"/>
      <c r="B99" s="1100"/>
      <c r="C99" s="392" t="s">
        <v>54</v>
      </c>
      <c r="D99" s="584">
        <v>68</v>
      </c>
      <c r="E99" s="584">
        <v>73</v>
      </c>
      <c r="F99" s="584">
        <v>62</v>
      </c>
      <c r="G99" s="584">
        <v>91</v>
      </c>
      <c r="H99" s="584">
        <v>91</v>
      </c>
      <c r="I99" s="584" t="s">
        <v>429</v>
      </c>
      <c r="J99" s="584">
        <v>1700</v>
      </c>
      <c r="K99" s="584">
        <v>1516</v>
      </c>
      <c r="L99" s="584">
        <v>1500</v>
      </c>
      <c r="M99" s="584">
        <v>1723</v>
      </c>
      <c r="N99" s="584">
        <v>1821</v>
      </c>
      <c r="O99" s="584">
        <v>2435</v>
      </c>
      <c r="P99" s="584">
        <v>2348</v>
      </c>
      <c r="Q99" s="584">
        <v>2798</v>
      </c>
      <c r="R99" s="584" t="s">
        <v>429</v>
      </c>
      <c r="S99" s="584" t="s">
        <v>429</v>
      </c>
      <c r="T99" s="609" t="s">
        <v>429</v>
      </c>
      <c r="W99" s="499"/>
    </row>
    <row r="100" spans="1:23" s="12" customFormat="1">
      <c r="A100" s="1100"/>
      <c r="B100" s="1101" t="s">
        <v>73</v>
      </c>
      <c r="C100" s="392" t="s">
        <v>56</v>
      </c>
      <c r="D100" s="584" t="s">
        <v>429</v>
      </c>
      <c r="E100" s="584" t="s">
        <v>429</v>
      </c>
      <c r="F100" s="584" t="s">
        <v>429</v>
      </c>
      <c r="G100" s="584" t="s">
        <v>429</v>
      </c>
      <c r="H100" s="584" t="s">
        <v>429</v>
      </c>
      <c r="I100" s="584" t="s">
        <v>429</v>
      </c>
      <c r="J100" s="584">
        <f>J102-J101</f>
        <v>2985</v>
      </c>
      <c r="K100" s="584">
        <f>K102-K101</f>
        <v>2986</v>
      </c>
      <c r="L100" s="584">
        <f>L102-L101</f>
        <v>3938</v>
      </c>
      <c r="M100" s="584">
        <f>M102-M101</f>
        <v>5116</v>
      </c>
      <c r="N100" s="584">
        <f>N102-N101</f>
        <v>4542</v>
      </c>
      <c r="O100" s="584">
        <v>4330</v>
      </c>
      <c r="P100" s="584">
        <v>5809</v>
      </c>
      <c r="Q100" s="584">
        <v>6594</v>
      </c>
      <c r="R100" s="584" t="s">
        <v>429</v>
      </c>
      <c r="S100" s="584" t="s">
        <v>429</v>
      </c>
      <c r="T100" s="609" t="s">
        <v>429</v>
      </c>
    </row>
    <row r="101" spans="1:23">
      <c r="A101" s="1100"/>
      <c r="B101" s="1101"/>
      <c r="C101" s="392" t="s">
        <v>55</v>
      </c>
      <c r="D101" s="584" t="s">
        <v>429</v>
      </c>
      <c r="E101" s="584" t="s">
        <v>429</v>
      </c>
      <c r="F101" s="584" t="s">
        <v>429</v>
      </c>
      <c r="G101" s="584" t="s">
        <v>429</v>
      </c>
      <c r="H101" s="584" t="s">
        <v>429</v>
      </c>
      <c r="I101" s="584" t="s">
        <v>429</v>
      </c>
      <c r="J101" s="584">
        <v>3029</v>
      </c>
      <c r="K101" s="584">
        <v>3236</v>
      </c>
      <c r="L101" s="584">
        <v>4269</v>
      </c>
      <c r="M101" s="584">
        <v>5263</v>
      </c>
      <c r="N101" s="584">
        <v>4912</v>
      </c>
      <c r="O101" s="584">
        <v>5032</v>
      </c>
      <c r="P101" s="584">
        <v>6175</v>
      </c>
      <c r="Q101" s="584">
        <v>6623</v>
      </c>
      <c r="R101" s="584" t="s">
        <v>429</v>
      </c>
      <c r="S101" s="584" t="s">
        <v>429</v>
      </c>
      <c r="T101" s="609" t="s">
        <v>429</v>
      </c>
      <c r="W101" s="499"/>
    </row>
    <row r="102" spans="1:23">
      <c r="A102" s="1100"/>
      <c r="B102" s="1101"/>
      <c r="C102" s="392" t="s">
        <v>54</v>
      </c>
      <c r="D102" s="584">
        <v>683</v>
      </c>
      <c r="E102" s="584">
        <v>396</v>
      </c>
      <c r="F102" s="584">
        <v>396</v>
      </c>
      <c r="G102" s="584">
        <v>231</v>
      </c>
      <c r="H102" s="584">
        <v>199</v>
      </c>
      <c r="I102" s="584" t="s">
        <v>429</v>
      </c>
      <c r="J102" s="584">
        <v>6014</v>
      </c>
      <c r="K102" s="584">
        <v>6222</v>
      </c>
      <c r="L102" s="584">
        <v>8207</v>
      </c>
      <c r="M102" s="584">
        <v>10379</v>
      </c>
      <c r="N102" s="584">
        <v>9454</v>
      </c>
      <c r="O102" s="584">
        <v>9362</v>
      </c>
      <c r="P102" s="584">
        <v>11984</v>
      </c>
      <c r="Q102" s="584">
        <v>13217</v>
      </c>
      <c r="R102" s="584" t="s">
        <v>429</v>
      </c>
      <c r="S102" s="584" t="s">
        <v>429</v>
      </c>
      <c r="T102" s="609" t="s">
        <v>429</v>
      </c>
      <c r="W102" s="499"/>
    </row>
    <row r="103" spans="1:23" s="12" customFormat="1">
      <c r="A103" s="1100"/>
      <c r="B103" s="1100" t="s">
        <v>64</v>
      </c>
      <c r="C103" s="392" t="s">
        <v>56</v>
      </c>
      <c r="D103" s="584" t="s">
        <v>429</v>
      </c>
      <c r="E103" s="584" t="s">
        <v>429</v>
      </c>
      <c r="F103" s="584" t="s">
        <v>429</v>
      </c>
      <c r="G103" s="584" t="s">
        <v>429</v>
      </c>
      <c r="H103" s="584" t="s">
        <v>429</v>
      </c>
      <c r="I103" s="584" t="s">
        <v>429</v>
      </c>
      <c r="J103" s="584">
        <f>J105-J104</f>
        <v>910</v>
      </c>
      <c r="K103" s="584">
        <f>K105-K104</f>
        <v>693</v>
      </c>
      <c r="L103" s="584">
        <f>L105-L104</f>
        <v>1212</v>
      </c>
      <c r="M103" s="584">
        <f>M105-M104</f>
        <v>1361</v>
      </c>
      <c r="N103" s="584">
        <f>N105-N104</f>
        <v>1361</v>
      </c>
      <c r="O103" s="584">
        <v>1359</v>
      </c>
      <c r="P103" s="584">
        <v>2148</v>
      </c>
      <c r="Q103" s="584">
        <v>1667</v>
      </c>
      <c r="R103" s="584" t="s">
        <v>429</v>
      </c>
      <c r="S103" s="584" t="s">
        <v>429</v>
      </c>
      <c r="T103" s="609" t="s">
        <v>429</v>
      </c>
    </row>
    <row r="104" spans="1:23">
      <c r="A104" s="1100"/>
      <c r="B104" s="1100"/>
      <c r="C104" s="392" t="s">
        <v>55</v>
      </c>
      <c r="D104" s="584" t="s">
        <v>429</v>
      </c>
      <c r="E104" s="584" t="s">
        <v>429</v>
      </c>
      <c r="F104" s="584" t="s">
        <v>429</v>
      </c>
      <c r="G104" s="584" t="s">
        <v>429</v>
      </c>
      <c r="H104" s="584" t="s">
        <v>429</v>
      </c>
      <c r="I104" s="584" t="s">
        <v>429</v>
      </c>
      <c r="J104" s="584">
        <v>538</v>
      </c>
      <c r="K104" s="584">
        <v>488</v>
      </c>
      <c r="L104" s="584">
        <v>756</v>
      </c>
      <c r="M104" s="584">
        <v>822</v>
      </c>
      <c r="N104" s="584">
        <v>697</v>
      </c>
      <c r="O104" s="584">
        <v>728</v>
      </c>
      <c r="P104" s="584">
        <v>984</v>
      </c>
      <c r="Q104" s="584">
        <v>908</v>
      </c>
      <c r="R104" s="584" t="s">
        <v>429</v>
      </c>
      <c r="S104" s="584" t="s">
        <v>429</v>
      </c>
      <c r="T104" s="609" t="s">
        <v>429</v>
      </c>
      <c r="W104" s="499"/>
    </row>
    <row r="105" spans="1:23">
      <c r="A105" s="1100"/>
      <c r="B105" s="1100"/>
      <c r="C105" s="392" t="s">
        <v>54</v>
      </c>
      <c r="D105" s="584">
        <v>46</v>
      </c>
      <c r="E105" s="584">
        <v>60</v>
      </c>
      <c r="F105" s="584">
        <v>60</v>
      </c>
      <c r="G105" s="584">
        <v>41</v>
      </c>
      <c r="H105" s="584">
        <v>47</v>
      </c>
      <c r="I105" s="584" t="s">
        <v>429</v>
      </c>
      <c r="J105" s="584">
        <v>1448</v>
      </c>
      <c r="K105" s="584">
        <v>1181</v>
      </c>
      <c r="L105" s="584">
        <v>1968</v>
      </c>
      <c r="M105" s="584">
        <v>2183</v>
      </c>
      <c r="N105" s="584">
        <v>2058</v>
      </c>
      <c r="O105" s="584">
        <v>2087</v>
      </c>
      <c r="P105" s="584">
        <v>3132</v>
      </c>
      <c r="Q105" s="584">
        <v>2575</v>
      </c>
      <c r="R105" s="584" t="s">
        <v>429</v>
      </c>
      <c r="S105" s="584" t="s">
        <v>429</v>
      </c>
      <c r="T105" s="609" t="s">
        <v>429</v>
      </c>
      <c r="W105" s="499"/>
    </row>
    <row r="106" spans="1:23" s="12" customFormat="1">
      <c r="A106" s="1100"/>
      <c r="B106" s="1101" t="s">
        <v>72</v>
      </c>
      <c r="C106" s="392" t="s">
        <v>56</v>
      </c>
      <c r="D106" s="584" t="s">
        <v>429</v>
      </c>
      <c r="E106" s="584" t="s">
        <v>429</v>
      </c>
      <c r="F106" s="584" t="s">
        <v>429</v>
      </c>
      <c r="G106" s="584" t="s">
        <v>429</v>
      </c>
      <c r="H106" s="584" t="s">
        <v>429</v>
      </c>
      <c r="I106" s="584" t="s">
        <v>429</v>
      </c>
      <c r="J106" s="584">
        <f>J108-J107</f>
        <v>512</v>
      </c>
      <c r="K106" s="584">
        <f>K108-K107</f>
        <v>361</v>
      </c>
      <c r="L106" s="584">
        <f>L108-L107</f>
        <v>652</v>
      </c>
      <c r="M106" s="584">
        <f>M108-M107</f>
        <v>913</v>
      </c>
      <c r="N106" s="584">
        <f>N108-N107</f>
        <v>987</v>
      </c>
      <c r="O106" s="584">
        <v>640</v>
      </c>
      <c r="P106" s="584">
        <v>1314</v>
      </c>
      <c r="Q106" s="584">
        <v>1548</v>
      </c>
      <c r="R106" s="584" t="s">
        <v>429</v>
      </c>
      <c r="S106" s="584" t="s">
        <v>429</v>
      </c>
      <c r="T106" s="609" t="s">
        <v>429</v>
      </c>
    </row>
    <row r="107" spans="1:23">
      <c r="A107" s="1100"/>
      <c r="B107" s="1101"/>
      <c r="C107" s="392" t="s">
        <v>55</v>
      </c>
      <c r="D107" s="584" t="s">
        <v>429</v>
      </c>
      <c r="E107" s="584" t="s">
        <v>429</v>
      </c>
      <c r="F107" s="584" t="s">
        <v>429</v>
      </c>
      <c r="G107" s="584" t="s">
        <v>429</v>
      </c>
      <c r="H107" s="584" t="s">
        <v>429</v>
      </c>
      <c r="I107" s="584" t="s">
        <v>429</v>
      </c>
      <c r="J107" s="584">
        <v>120</v>
      </c>
      <c r="K107" s="584">
        <v>80</v>
      </c>
      <c r="L107" s="584">
        <v>169</v>
      </c>
      <c r="M107" s="584">
        <v>179</v>
      </c>
      <c r="N107" s="584">
        <v>229</v>
      </c>
      <c r="O107" s="584">
        <v>141</v>
      </c>
      <c r="P107" s="584">
        <v>382</v>
      </c>
      <c r="Q107" s="584">
        <v>425</v>
      </c>
      <c r="R107" s="584" t="s">
        <v>429</v>
      </c>
      <c r="S107" s="584" t="s">
        <v>429</v>
      </c>
      <c r="T107" s="609" t="s">
        <v>429</v>
      </c>
      <c r="W107" s="499"/>
    </row>
    <row r="108" spans="1:23">
      <c r="A108" s="1100"/>
      <c r="B108" s="1101"/>
      <c r="C108" s="392" t="s">
        <v>54</v>
      </c>
      <c r="D108" s="584" t="s">
        <v>429</v>
      </c>
      <c r="E108" s="584" t="s">
        <v>429</v>
      </c>
      <c r="F108" s="584" t="s">
        <v>429</v>
      </c>
      <c r="G108" s="584" t="s">
        <v>429</v>
      </c>
      <c r="H108" s="584" t="s">
        <v>429</v>
      </c>
      <c r="I108" s="584" t="s">
        <v>429</v>
      </c>
      <c r="J108" s="584">
        <v>632</v>
      </c>
      <c r="K108" s="584">
        <v>441</v>
      </c>
      <c r="L108" s="584">
        <v>821</v>
      </c>
      <c r="M108" s="584">
        <v>1092</v>
      </c>
      <c r="N108" s="584">
        <v>1216</v>
      </c>
      <c r="O108" s="584">
        <v>781</v>
      </c>
      <c r="P108" s="584">
        <v>1696</v>
      </c>
      <c r="Q108" s="584">
        <v>1973</v>
      </c>
      <c r="R108" s="584" t="s">
        <v>429</v>
      </c>
      <c r="S108" s="584" t="s">
        <v>429</v>
      </c>
      <c r="T108" s="609" t="s">
        <v>429</v>
      </c>
      <c r="W108" s="499"/>
    </row>
    <row r="109" spans="1:23" s="12" customFormat="1">
      <c r="A109" s="1100"/>
      <c r="B109" s="1100" t="s">
        <v>66</v>
      </c>
      <c r="C109" s="392" t="s">
        <v>56</v>
      </c>
      <c r="D109" s="584" t="s">
        <v>429</v>
      </c>
      <c r="E109" s="584" t="s">
        <v>429</v>
      </c>
      <c r="F109" s="584" t="s">
        <v>429</v>
      </c>
      <c r="G109" s="584" t="s">
        <v>429</v>
      </c>
      <c r="H109" s="584" t="s">
        <v>429</v>
      </c>
      <c r="I109" s="584" t="s">
        <v>429</v>
      </c>
      <c r="J109" s="584">
        <f>J111-J110</f>
        <v>98</v>
      </c>
      <c r="K109" s="584">
        <f>K111-K110</f>
        <v>142</v>
      </c>
      <c r="L109" s="584">
        <f>L111-L110</f>
        <v>80</v>
      </c>
      <c r="M109" s="584">
        <f>M111-M110</f>
        <v>130</v>
      </c>
      <c r="N109" s="584">
        <f>N111-N110</f>
        <v>126</v>
      </c>
      <c r="O109" s="584">
        <v>106</v>
      </c>
      <c r="P109" s="584">
        <v>202</v>
      </c>
      <c r="Q109" s="584">
        <v>159</v>
      </c>
      <c r="R109" s="584" t="s">
        <v>429</v>
      </c>
      <c r="S109" s="584" t="s">
        <v>429</v>
      </c>
      <c r="T109" s="609" t="s">
        <v>429</v>
      </c>
    </row>
    <row r="110" spans="1:23">
      <c r="A110" s="1100"/>
      <c r="B110" s="1100"/>
      <c r="C110" s="392" t="s">
        <v>55</v>
      </c>
      <c r="D110" s="584" t="s">
        <v>429</v>
      </c>
      <c r="E110" s="584" t="s">
        <v>429</v>
      </c>
      <c r="F110" s="584" t="s">
        <v>429</v>
      </c>
      <c r="G110" s="584" t="s">
        <v>429</v>
      </c>
      <c r="H110" s="584" t="s">
        <v>429</v>
      </c>
      <c r="I110" s="584" t="s">
        <v>429</v>
      </c>
      <c r="J110" s="584">
        <v>28</v>
      </c>
      <c r="K110" s="584">
        <v>56</v>
      </c>
      <c r="L110" s="584">
        <v>51</v>
      </c>
      <c r="M110" s="584">
        <v>100</v>
      </c>
      <c r="N110" s="584">
        <v>92</v>
      </c>
      <c r="O110" s="584">
        <v>83</v>
      </c>
      <c r="P110" s="584">
        <v>139</v>
      </c>
      <c r="Q110" s="584">
        <v>125</v>
      </c>
      <c r="R110" s="584" t="s">
        <v>429</v>
      </c>
      <c r="S110" s="584" t="s">
        <v>429</v>
      </c>
      <c r="T110" s="609" t="s">
        <v>429</v>
      </c>
      <c r="W110" s="499"/>
    </row>
    <row r="111" spans="1:23">
      <c r="A111" s="1100"/>
      <c r="B111" s="1100"/>
      <c r="C111" s="392" t="s">
        <v>54</v>
      </c>
      <c r="D111" s="584">
        <v>15</v>
      </c>
      <c r="E111" s="584">
        <v>83</v>
      </c>
      <c r="F111" s="584">
        <v>40</v>
      </c>
      <c r="G111" s="584">
        <v>30</v>
      </c>
      <c r="H111" s="584">
        <v>86</v>
      </c>
      <c r="I111" s="584" t="s">
        <v>429</v>
      </c>
      <c r="J111" s="584">
        <v>126</v>
      </c>
      <c r="K111" s="584">
        <v>198</v>
      </c>
      <c r="L111" s="584">
        <v>131</v>
      </c>
      <c r="M111" s="584">
        <v>230</v>
      </c>
      <c r="N111" s="584">
        <v>218</v>
      </c>
      <c r="O111" s="584">
        <v>189</v>
      </c>
      <c r="P111" s="584">
        <v>341</v>
      </c>
      <c r="Q111" s="584">
        <v>284</v>
      </c>
      <c r="R111" s="584" t="s">
        <v>429</v>
      </c>
      <c r="S111" s="584" t="s">
        <v>429</v>
      </c>
      <c r="T111" s="609" t="s">
        <v>429</v>
      </c>
      <c r="W111" s="499"/>
    </row>
    <row r="112" spans="1:23" s="12" customFormat="1">
      <c r="A112" s="1100"/>
      <c r="B112" s="1100" t="s">
        <v>71</v>
      </c>
      <c r="C112" s="392" t="s">
        <v>56</v>
      </c>
      <c r="D112" s="584" t="s">
        <v>429</v>
      </c>
      <c r="E112" s="584" t="s">
        <v>429</v>
      </c>
      <c r="F112" s="584" t="s">
        <v>429</v>
      </c>
      <c r="G112" s="584" t="s">
        <v>429</v>
      </c>
      <c r="H112" s="584" t="s">
        <v>429</v>
      </c>
      <c r="I112" s="584" t="s">
        <v>429</v>
      </c>
      <c r="J112" s="584">
        <f>J114-J113</f>
        <v>167</v>
      </c>
      <c r="K112" s="584">
        <f>K114-K113</f>
        <v>175</v>
      </c>
      <c r="L112" s="584">
        <f>L114-L113</f>
        <v>155</v>
      </c>
      <c r="M112" s="584">
        <f>M114-M113</f>
        <v>243</v>
      </c>
      <c r="N112" s="584">
        <f>N114-N113</f>
        <v>218</v>
      </c>
      <c r="O112" s="584">
        <v>127</v>
      </c>
      <c r="P112" s="584">
        <v>273</v>
      </c>
      <c r="Q112" s="584">
        <v>227</v>
      </c>
      <c r="R112" s="584" t="s">
        <v>429</v>
      </c>
      <c r="S112" s="584" t="s">
        <v>429</v>
      </c>
      <c r="T112" s="609" t="s">
        <v>429</v>
      </c>
    </row>
    <row r="113" spans="1:23">
      <c r="A113" s="1100"/>
      <c r="B113" s="1100"/>
      <c r="C113" s="392" t="s">
        <v>55</v>
      </c>
      <c r="D113" s="584" t="s">
        <v>429</v>
      </c>
      <c r="E113" s="584" t="s">
        <v>429</v>
      </c>
      <c r="F113" s="584" t="s">
        <v>429</v>
      </c>
      <c r="G113" s="584" t="s">
        <v>429</v>
      </c>
      <c r="H113" s="584" t="s">
        <v>429</v>
      </c>
      <c r="I113" s="584" t="s">
        <v>429</v>
      </c>
      <c r="J113" s="584">
        <v>160</v>
      </c>
      <c r="K113" s="584">
        <v>185</v>
      </c>
      <c r="L113" s="584">
        <v>156</v>
      </c>
      <c r="M113" s="584">
        <v>258</v>
      </c>
      <c r="N113" s="584">
        <v>263</v>
      </c>
      <c r="O113" s="584">
        <v>282</v>
      </c>
      <c r="P113" s="584">
        <v>447</v>
      </c>
      <c r="Q113" s="584">
        <v>489</v>
      </c>
      <c r="R113" s="584" t="s">
        <v>429</v>
      </c>
      <c r="S113" s="584" t="s">
        <v>429</v>
      </c>
      <c r="T113" s="609" t="s">
        <v>429</v>
      </c>
      <c r="W113" s="499"/>
    </row>
    <row r="114" spans="1:23">
      <c r="A114" s="1100"/>
      <c r="B114" s="1100"/>
      <c r="C114" s="392" t="s">
        <v>54</v>
      </c>
      <c r="D114" s="584" t="s">
        <v>429</v>
      </c>
      <c r="E114" s="584" t="s">
        <v>429</v>
      </c>
      <c r="F114" s="584" t="s">
        <v>429</v>
      </c>
      <c r="G114" s="584" t="s">
        <v>429</v>
      </c>
      <c r="H114" s="584" t="s">
        <v>429</v>
      </c>
      <c r="I114" s="584" t="s">
        <v>429</v>
      </c>
      <c r="J114" s="584">
        <v>327</v>
      </c>
      <c r="K114" s="584">
        <v>360</v>
      </c>
      <c r="L114" s="584">
        <v>311</v>
      </c>
      <c r="M114" s="584">
        <v>501</v>
      </c>
      <c r="N114" s="584">
        <v>481</v>
      </c>
      <c r="O114" s="584">
        <v>409</v>
      </c>
      <c r="P114" s="584">
        <v>720</v>
      </c>
      <c r="Q114" s="584">
        <v>716</v>
      </c>
      <c r="R114" s="584" t="s">
        <v>429</v>
      </c>
      <c r="S114" s="584" t="s">
        <v>429</v>
      </c>
      <c r="T114" s="609" t="s">
        <v>429</v>
      </c>
      <c r="W114" s="499"/>
    </row>
    <row r="115" spans="1:23" s="12" customFormat="1">
      <c r="A115" s="1100"/>
      <c r="B115" s="1100" t="s">
        <v>70</v>
      </c>
      <c r="C115" s="392" t="s">
        <v>56</v>
      </c>
      <c r="D115" s="584" t="s">
        <v>429</v>
      </c>
      <c r="E115" s="584" t="s">
        <v>429</v>
      </c>
      <c r="F115" s="584" t="s">
        <v>429</v>
      </c>
      <c r="G115" s="584" t="s">
        <v>429</v>
      </c>
      <c r="H115" s="584" t="s">
        <v>429</v>
      </c>
      <c r="I115" s="584" t="s">
        <v>429</v>
      </c>
      <c r="J115" s="584">
        <f>J117-J116</f>
        <v>18</v>
      </c>
      <c r="K115" s="584">
        <f>K117-K116</f>
        <v>9</v>
      </c>
      <c r="L115" s="584">
        <f>L117-L116</f>
        <v>8</v>
      </c>
      <c r="M115" s="584">
        <f>M117-M116</f>
        <v>4</v>
      </c>
      <c r="N115" s="584">
        <f>N117-N116</f>
        <v>79</v>
      </c>
      <c r="O115" s="584">
        <v>66</v>
      </c>
      <c r="P115" s="584">
        <v>115</v>
      </c>
      <c r="Q115" s="584">
        <v>136</v>
      </c>
      <c r="R115" s="584" t="s">
        <v>429</v>
      </c>
      <c r="S115" s="584" t="s">
        <v>429</v>
      </c>
      <c r="T115" s="609" t="s">
        <v>429</v>
      </c>
    </row>
    <row r="116" spans="1:23">
      <c r="A116" s="1100"/>
      <c r="B116" s="1100"/>
      <c r="C116" s="392" t="s">
        <v>55</v>
      </c>
      <c r="D116" s="584" t="s">
        <v>429</v>
      </c>
      <c r="E116" s="584" t="s">
        <v>429</v>
      </c>
      <c r="F116" s="584" t="s">
        <v>429</v>
      </c>
      <c r="G116" s="584" t="s">
        <v>429</v>
      </c>
      <c r="H116" s="584" t="s">
        <v>429</v>
      </c>
      <c r="I116" s="584" t="s">
        <v>429</v>
      </c>
      <c r="J116" s="584">
        <v>15</v>
      </c>
      <c r="K116" s="584">
        <v>17</v>
      </c>
      <c r="L116" s="584">
        <v>14</v>
      </c>
      <c r="M116" s="584">
        <v>3</v>
      </c>
      <c r="N116" s="584">
        <v>73</v>
      </c>
      <c r="O116" s="584">
        <v>59</v>
      </c>
      <c r="P116" s="584">
        <v>103</v>
      </c>
      <c r="Q116" s="584">
        <v>166</v>
      </c>
      <c r="R116" s="584" t="s">
        <v>429</v>
      </c>
      <c r="S116" s="584" t="s">
        <v>429</v>
      </c>
      <c r="T116" s="609" t="s">
        <v>429</v>
      </c>
      <c r="W116" s="499"/>
    </row>
    <row r="117" spans="1:23">
      <c r="A117" s="1100"/>
      <c r="B117" s="1100"/>
      <c r="C117" s="392" t="s">
        <v>54</v>
      </c>
      <c r="D117" s="584" t="s">
        <v>429</v>
      </c>
      <c r="E117" s="584" t="s">
        <v>429</v>
      </c>
      <c r="F117" s="584" t="s">
        <v>429</v>
      </c>
      <c r="G117" s="584" t="s">
        <v>429</v>
      </c>
      <c r="H117" s="584" t="s">
        <v>429</v>
      </c>
      <c r="I117" s="584" t="s">
        <v>429</v>
      </c>
      <c r="J117" s="584">
        <v>33</v>
      </c>
      <c r="K117" s="584">
        <v>26</v>
      </c>
      <c r="L117" s="584">
        <v>22</v>
      </c>
      <c r="M117" s="584">
        <v>7</v>
      </c>
      <c r="N117" s="584">
        <v>152</v>
      </c>
      <c r="O117" s="584">
        <v>125</v>
      </c>
      <c r="P117" s="584">
        <v>218</v>
      </c>
      <c r="Q117" s="584">
        <v>302</v>
      </c>
      <c r="R117" s="584" t="s">
        <v>429</v>
      </c>
      <c r="S117" s="584" t="s">
        <v>429</v>
      </c>
      <c r="T117" s="609" t="s">
        <v>429</v>
      </c>
      <c r="W117" s="499"/>
    </row>
    <row r="118" spans="1:23" s="12" customFormat="1">
      <c r="A118" s="1100"/>
      <c r="B118" s="1100" t="s">
        <v>877</v>
      </c>
      <c r="C118" s="392" t="s">
        <v>56</v>
      </c>
      <c r="D118" s="584" t="s">
        <v>429</v>
      </c>
      <c r="E118" s="584" t="s">
        <v>429</v>
      </c>
      <c r="F118" s="584" t="s">
        <v>429</v>
      </c>
      <c r="G118" s="584" t="s">
        <v>429</v>
      </c>
      <c r="H118" s="584" t="s">
        <v>429</v>
      </c>
      <c r="I118" s="584" t="s">
        <v>429</v>
      </c>
      <c r="J118" s="584" t="s">
        <v>429</v>
      </c>
      <c r="K118" s="584" t="s">
        <v>429</v>
      </c>
      <c r="L118" s="584" t="s">
        <v>429</v>
      </c>
      <c r="M118" s="584" t="s">
        <v>429</v>
      </c>
      <c r="N118" s="584" t="s">
        <v>429</v>
      </c>
      <c r="O118" s="584">
        <v>73</v>
      </c>
      <c r="P118" s="584">
        <v>68</v>
      </c>
      <c r="Q118" s="584" t="s">
        <v>429</v>
      </c>
      <c r="R118" s="584" t="s">
        <v>429</v>
      </c>
      <c r="S118" s="584" t="s">
        <v>429</v>
      </c>
      <c r="T118" s="609" t="s">
        <v>429</v>
      </c>
    </row>
    <row r="119" spans="1:23">
      <c r="A119" s="1100"/>
      <c r="B119" s="1100"/>
      <c r="C119" s="392" t="s">
        <v>55</v>
      </c>
      <c r="D119" s="584" t="s">
        <v>429</v>
      </c>
      <c r="E119" s="584" t="s">
        <v>429</v>
      </c>
      <c r="F119" s="584" t="s">
        <v>429</v>
      </c>
      <c r="G119" s="584" t="s">
        <v>429</v>
      </c>
      <c r="H119" s="584" t="s">
        <v>429</v>
      </c>
      <c r="I119" s="584" t="s">
        <v>429</v>
      </c>
      <c r="J119" s="584" t="s">
        <v>429</v>
      </c>
      <c r="K119" s="584" t="s">
        <v>429</v>
      </c>
      <c r="L119" s="584" t="s">
        <v>429</v>
      </c>
      <c r="M119" s="584" t="s">
        <v>429</v>
      </c>
      <c r="N119" s="584" t="s">
        <v>429</v>
      </c>
      <c r="O119" s="584">
        <v>120</v>
      </c>
      <c r="P119" s="584">
        <v>130</v>
      </c>
      <c r="Q119" s="584" t="s">
        <v>429</v>
      </c>
      <c r="R119" s="584" t="s">
        <v>429</v>
      </c>
      <c r="S119" s="584" t="s">
        <v>429</v>
      </c>
      <c r="T119" s="609" t="s">
        <v>429</v>
      </c>
      <c r="W119" s="499"/>
    </row>
    <row r="120" spans="1:23">
      <c r="A120" s="1100"/>
      <c r="B120" s="1100"/>
      <c r="C120" s="392" t="s">
        <v>54</v>
      </c>
      <c r="D120" s="584" t="s">
        <v>429</v>
      </c>
      <c r="E120" s="584" t="s">
        <v>429</v>
      </c>
      <c r="F120" s="584" t="s">
        <v>429</v>
      </c>
      <c r="G120" s="584" t="s">
        <v>429</v>
      </c>
      <c r="H120" s="584" t="s">
        <v>429</v>
      </c>
      <c r="I120" s="584" t="s">
        <v>429</v>
      </c>
      <c r="J120" s="584" t="s">
        <v>429</v>
      </c>
      <c r="K120" s="584" t="s">
        <v>429</v>
      </c>
      <c r="L120" s="584" t="s">
        <v>429</v>
      </c>
      <c r="M120" s="584" t="s">
        <v>429</v>
      </c>
      <c r="N120" s="584" t="s">
        <v>429</v>
      </c>
      <c r="O120" s="584">
        <v>193</v>
      </c>
      <c r="P120" s="584">
        <v>198</v>
      </c>
      <c r="Q120" s="584" t="s">
        <v>429</v>
      </c>
      <c r="R120" s="584" t="s">
        <v>429</v>
      </c>
      <c r="S120" s="584" t="s">
        <v>429</v>
      </c>
      <c r="T120" s="609" t="s">
        <v>429</v>
      </c>
      <c r="W120" s="499"/>
    </row>
    <row r="121" spans="1:23" s="429" customFormat="1">
      <c r="A121" s="1100"/>
      <c r="B121" s="1100" t="s">
        <v>59</v>
      </c>
      <c r="C121" s="392" t="s">
        <v>56</v>
      </c>
      <c r="D121" s="605" t="s">
        <v>429</v>
      </c>
      <c r="E121" s="605" t="s">
        <v>429</v>
      </c>
      <c r="F121" s="605" t="s">
        <v>429</v>
      </c>
      <c r="G121" s="605" t="s">
        <v>429</v>
      </c>
      <c r="H121" s="605" t="s">
        <v>429</v>
      </c>
      <c r="I121" s="605" t="s">
        <v>429</v>
      </c>
      <c r="J121" s="605">
        <f t="shared" ref="J121:N123" si="0">J94+J97+J100+J103+J106+J109+J112+J115</f>
        <v>5492</v>
      </c>
      <c r="K121" s="605">
        <f t="shared" si="0"/>
        <v>5096</v>
      </c>
      <c r="L121" s="605">
        <f t="shared" si="0"/>
        <v>6760</v>
      </c>
      <c r="M121" s="605">
        <f t="shared" si="0"/>
        <v>8575</v>
      </c>
      <c r="N121" s="605">
        <f t="shared" si="0"/>
        <v>8164</v>
      </c>
      <c r="O121" s="605">
        <f t="shared" ref="O121:P123" si="1">O94+O97+O100+O103+O106+O109+O112+O115+O118</f>
        <v>7726</v>
      </c>
      <c r="P121" s="605">
        <f t="shared" si="1"/>
        <v>10996</v>
      </c>
      <c r="Q121" s="605">
        <f>Q94+Q97+Q100+Q103+Q106+Q109+Q112+Q115</f>
        <v>11708</v>
      </c>
      <c r="R121" s="605" t="s">
        <v>429</v>
      </c>
      <c r="S121" s="605" t="s">
        <v>429</v>
      </c>
      <c r="T121" s="656" t="s">
        <v>429</v>
      </c>
    </row>
    <row r="122" spans="1:23" s="292" customFormat="1">
      <c r="A122" s="1100"/>
      <c r="B122" s="1100"/>
      <c r="C122" s="392" t="s">
        <v>55</v>
      </c>
      <c r="D122" s="605" t="s">
        <v>429</v>
      </c>
      <c r="E122" s="605" t="s">
        <v>429</v>
      </c>
      <c r="F122" s="605" t="s">
        <v>429</v>
      </c>
      <c r="G122" s="605" t="s">
        <v>429</v>
      </c>
      <c r="H122" s="605" t="s">
        <v>429</v>
      </c>
      <c r="I122" s="605" t="s">
        <v>429</v>
      </c>
      <c r="J122" s="605">
        <f t="shared" si="0"/>
        <v>4947</v>
      </c>
      <c r="K122" s="605">
        <f t="shared" si="0"/>
        <v>4988</v>
      </c>
      <c r="L122" s="605">
        <f t="shared" si="0"/>
        <v>6369</v>
      </c>
      <c r="M122" s="605">
        <f t="shared" si="0"/>
        <v>7708</v>
      </c>
      <c r="N122" s="605">
        <f t="shared" si="0"/>
        <v>7412</v>
      </c>
      <c r="O122" s="605">
        <f t="shared" si="1"/>
        <v>7995</v>
      </c>
      <c r="P122" s="605">
        <f t="shared" si="1"/>
        <v>9970</v>
      </c>
      <c r="Q122" s="605">
        <f>Q95+Q98+Q101+Q104+Q107+Q110+Q113+Q116</f>
        <v>10511</v>
      </c>
      <c r="R122" s="605" t="s">
        <v>429</v>
      </c>
      <c r="S122" s="605" t="s">
        <v>429</v>
      </c>
      <c r="T122" s="656" t="s">
        <v>429</v>
      </c>
    </row>
    <row r="123" spans="1:23" s="292" customFormat="1">
      <c r="A123" s="1100"/>
      <c r="B123" s="1100"/>
      <c r="C123" s="392" t="s">
        <v>54</v>
      </c>
      <c r="D123" s="605">
        <f>D96+D99+D102+D105+D111</f>
        <v>990</v>
      </c>
      <c r="E123" s="605">
        <f>E96+E99+E102+E105+E111</f>
        <v>719</v>
      </c>
      <c r="F123" s="605">
        <f>F96+F99+F102+F105+F111</f>
        <v>981</v>
      </c>
      <c r="G123" s="605">
        <f>G96+G99+G102+G105+G111</f>
        <v>837</v>
      </c>
      <c r="H123" s="605">
        <f>H96+H99+H102+H105+H111</f>
        <v>867</v>
      </c>
      <c r="I123" s="605" t="s">
        <v>429</v>
      </c>
      <c r="J123" s="605">
        <f t="shared" si="0"/>
        <v>10439</v>
      </c>
      <c r="K123" s="605">
        <f t="shared" si="0"/>
        <v>10084</v>
      </c>
      <c r="L123" s="605">
        <f t="shared" si="0"/>
        <v>13129</v>
      </c>
      <c r="M123" s="605">
        <f t="shared" si="0"/>
        <v>16283</v>
      </c>
      <c r="N123" s="605">
        <f t="shared" si="0"/>
        <v>15576</v>
      </c>
      <c r="O123" s="605">
        <f t="shared" si="1"/>
        <v>15721</v>
      </c>
      <c r="P123" s="605">
        <f t="shared" si="1"/>
        <v>20966</v>
      </c>
      <c r="Q123" s="605">
        <f>Q96+Q99+Q102+Q105+Q108+Q111+Q114+Q117</f>
        <v>22219</v>
      </c>
      <c r="R123" s="605" t="s">
        <v>429</v>
      </c>
      <c r="S123" s="605" t="s">
        <v>429</v>
      </c>
      <c r="T123" s="656" t="s">
        <v>429</v>
      </c>
    </row>
    <row r="124" spans="1:23">
      <c r="A124" s="1100" t="s">
        <v>11</v>
      </c>
      <c r="B124" s="1100" t="s">
        <v>65</v>
      </c>
      <c r="C124" s="392" t="s">
        <v>56</v>
      </c>
      <c r="D124" s="584" t="s">
        <v>429</v>
      </c>
      <c r="E124" s="584" t="s">
        <v>429</v>
      </c>
      <c r="F124" s="584" t="s">
        <v>429</v>
      </c>
      <c r="G124" s="584" t="s">
        <v>429</v>
      </c>
      <c r="H124" s="584" t="s">
        <v>429</v>
      </c>
      <c r="I124" s="584" t="s">
        <v>429</v>
      </c>
      <c r="J124" s="584">
        <f>J126-J125</f>
        <v>85</v>
      </c>
      <c r="K124" s="584">
        <f>K126-K125</f>
        <v>74</v>
      </c>
      <c r="L124" s="584">
        <f>L126-L125</f>
        <v>96</v>
      </c>
      <c r="M124" s="584">
        <f>M126-M125</f>
        <v>103</v>
      </c>
      <c r="N124" s="584">
        <f>N126-N125</f>
        <v>97</v>
      </c>
      <c r="O124" s="584">
        <v>88</v>
      </c>
      <c r="P124" s="584">
        <v>187</v>
      </c>
      <c r="Q124" s="584">
        <v>222</v>
      </c>
      <c r="R124" s="584" t="s">
        <v>429</v>
      </c>
      <c r="S124" s="584" t="s">
        <v>429</v>
      </c>
      <c r="T124" s="584" t="s">
        <v>429</v>
      </c>
      <c r="W124" s="499"/>
    </row>
    <row r="125" spans="1:23">
      <c r="A125" s="1100"/>
      <c r="B125" s="1100"/>
      <c r="C125" s="392" t="s">
        <v>55</v>
      </c>
      <c r="D125" s="584" t="s">
        <v>429</v>
      </c>
      <c r="E125" s="584" t="s">
        <v>429</v>
      </c>
      <c r="F125" s="584" t="s">
        <v>429</v>
      </c>
      <c r="G125" s="584" t="s">
        <v>429</v>
      </c>
      <c r="H125" s="584" t="s">
        <v>429</v>
      </c>
      <c r="I125" s="584" t="s">
        <v>429</v>
      </c>
      <c r="J125" s="584">
        <v>74</v>
      </c>
      <c r="K125" s="584">
        <v>66</v>
      </c>
      <c r="L125" s="584">
        <v>73</v>
      </c>
      <c r="M125" s="584">
        <v>65</v>
      </c>
      <c r="N125" s="584">
        <v>79</v>
      </c>
      <c r="O125" s="584">
        <v>52</v>
      </c>
      <c r="P125" s="584">
        <v>142</v>
      </c>
      <c r="Q125" s="584">
        <v>132</v>
      </c>
      <c r="R125" s="584" t="s">
        <v>429</v>
      </c>
      <c r="S125" s="584" t="s">
        <v>429</v>
      </c>
      <c r="T125" s="584" t="s">
        <v>429</v>
      </c>
      <c r="W125" s="499"/>
    </row>
    <row r="126" spans="1:23">
      <c r="A126" s="1100"/>
      <c r="B126" s="1100"/>
      <c r="C126" s="392" t="s">
        <v>54</v>
      </c>
      <c r="D126" s="584" t="s">
        <v>429</v>
      </c>
      <c r="E126" s="584" t="s">
        <v>429</v>
      </c>
      <c r="F126" s="584" t="s">
        <v>429</v>
      </c>
      <c r="G126" s="584" t="s">
        <v>429</v>
      </c>
      <c r="H126" s="584" t="s">
        <v>429</v>
      </c>
      <c r="I126" s="584" t="s">
        <v>429</v>
      </c>
      <c r="J126" s="584">
        <v>159</v>
      </c>
      <c r="K126" s="584">
        <v>140</v>
      </c>
      <c r="L126" s="584">
        <v>169</v>
      </c>
      <c r="M126" s="584">
        <v>168</v>
      </c>
      <c r="N126" s="584">
        <v>176</v>
      </c>
      <c r="O126" s="584">
        <v>140</v>
      </c>
      <c r="P126" s="584">
        <v>329</v>
      </c>
      <c r="Q126" s="584">
        <v>354</v>
      </c>
      <c r="R126" s="584" t="s">
        <v>429</v>
      </c>
      <c r="S126" s="584" t="s">
        <v>429</v>
      </c>
      <c r="T126" s="584" t="s">
        <v>429</v>
      </c>
      <c r="W126" s="499"/>
    </row>
    <row r="127" spans="1:23">
      <c r="A127" s="1100"/>
      <c r="B127" s="1100" t="s">
        <v>255</v>
      </c>
      <c r="C127" s="392" t="s">
        <v>56</v>
      </c>
      <c r="D127" s="584" t="s">
        <v>429</v>
      </c>
      <c r="E127" s="584" t="s">
        <v>429</v>
      </c>
      <c r="F127" s="584" t="s">
        <v>429</v>
      </c>
      <c r="G127" s="584" t="s">
        <v>429</v>
      </c>
      <c r="H127" s="584" t="s">
        <v>429</v>
      </c>
      <c r="I127" s="584" t="s">
        <v>429</v>
      </c>
      <c r="J127" s="584">
        <f>J129-J128</f>
        <v>717</v>
      </c>
      <c r="K127" s="584">
        <f>K129-K128</f>
        <v>656</v>
      </c>
      <c r="L127" s="584">
        <f>L129-L128</f>
        <v>619</v>
      </c>
      <c r="M127" s="584">
        <f>M129-M128</f>
        <v>705</v>
      </c>
      <c r="N127" s="584">
        <f>N129-N128</f>
        <v>754</v>
      </c>
      <c r="O127" s="584">
        <v>937</v>
      </c>
      <c r="P127" s="584">
        <v>880</v>
      </c>
      <c r="Q127" s="584">
        <v>1155</v>
      </c>
      <c r="R127" s="584" t="s">
        <v>429</v>
      </c>
      <c r="S127" s="584" t="s">
        <v>429</v>
      </c>
      <c r="T127" s="584" t="s">
        <v>429</v>
      </c>
      <c r="W127" s="499"/>
    </row>
    <row r="128" spans="1:23">
      <c r="A128" s="1100"/>
      <c r="B128" s="1100"/>
      <c r="C128" s="392" t="s">
        <v>55</v>
      </c>
      <c r="D128" s="584" t="s">
        <v>429</v>
      </c>
      <c r="E128" s="584" t="s">
        <v>429</v>
      </c>
      <c r="F128" s="584" t="s">
        <v>429</v>
      </c>
      <c r="G128" s="584" t="s">
        <v>429</v>
      </c>
      <c r="H128" s="584" t="s">
        <v>429</v>
      </c>
      <c r="I128" s="584" t="s">
        <v>429</v>
      </c>
      <c r="J128" s="584">
        <v>983</v>
      </c>
      <c r="K128" s="584">
        <v>860</v>
      </c>
      <c r="L128" s="584">
        <v>881</v>
      </c>
      <c r="M128" s="584">
        <v>1018</v>
      </c>
      <c r="N128" s="584">
        <v>1067</v>
      </c>
      <c r="O128" s="584">
        <v>1498</v>
      </c>
      <c r="P128" s="584">
        <v>1468</v>
      </c>
      <c r="Q128" s="584">
        <v>1643</v>
      </c>
      <c r="R128" s="584" t="s">
        <v>429</v>
      </c>
      <c r="S128" s="584" t="s">
        <v>429</v>
      </c>
      <c r="T128" s="584" t="s">
        <v>429</v>
      </c>
      <c r="W128" s="499"/>
    </row>
    <row r="129" spans="1:23">
      <c r="A129" s="1100"/>
      <c r="B129" s="1100"/>
      <c r="C129" s="392" t="s">
        <v>54</v>
      </c>
      <c r="D129" s="584" t="s">
        <v>429</v>
      </c>
      <c r="E129" s="584" t="s">
        <v>429</v>
      </c>
      <c r="F129" s="584" t="s">
        <v>429</v>
      </c>
      <c r="G129" s="584" t="s">
        <v>429</v>
      </c>
      <c r="H129" s="584" t="s">
        <v>429</v>
      </c>
      <c r="I129" s="584" t="s">
        <v>429</v>
      </c>
      <c r="J129" s="584">
        <v>1700</v>
      </c>
      <c r="K129" s="584">
        <v>1516</v>
      </c>
      <c r="L129" s="584">
        <v>1500</v>
      </c>
      <c r="M129" s="584">
        <v>1723</v>
      </c>
      <c r="N129" s="584">
        <v>1821</v>
      </c>
      <c r="O129" s="584">
        <v>2435</v>
      </c>
      <c r="P129" s="584">
        <v>2348</v>
      </c>
      <c r="Q129" s="584">
        <v>2798</v>
      </c>
      <c r="R129" s="584" t="s">
        <v>429</v>
      </c>
      <c r="S129" s="584" t="s">
        <v>429</v>
      </c>
      <c r="T129" s="584" t="s">
        <v>429</v>
      </c>
      <c r="W129" s="499"/>
    </row>
    <row r="130" spans="1:23">
      <c r="A130" s="1100"/>
      <c r="B130" s="1101" t="s">
        <v>73</v>
      </c>
      <c r="C130" s="392" t="s">
        <v>56</v>
      </c>
      <c r="D130" s="584" t="s">
        <v>429</v>
      </c>
      <c r="E130" s="584" t="s">
        <v>429</v>
      </c>
      <c r="F130" s="584" t="s">
        <v>429</v>
      </c>
      <c r="G130" s="584" t="s">
        <v>429</v>
      </c>
      <c r="H130" s="584" t="s">
        <v>429</v>
      </c>
      <c r="I130" s="584" t="s">
        <v>429</v>
      </c>
      <c r="J130" s="584">
        <f>J132-J131</f>
        <v>2985</v>
      </c>
      <c r="K130" s="584">
        <f>K132-K131</f>
        <v>2986</v>
      </c>
      <c r="L130" s="584">
        <f>L132-L131</f>
        <v>3938</v>
      </c>
      <c r="M130" s="584">
        <f>M132-M131</f>
        <v>5116</v>
      </c>
      <c r="N130" s="584">
        <f>N132-N131</f>
        <v>4542</v>
      </c>
      <c r="O130" s="584">
        <v>4330</v>
      </c>
      <c r="P130" s="584">
        <v>5809</v>
      </c>
      <c r="Q130" s="584">
        <v>6594</v>
      </c>
      <c r="R130" s="584" t="s">
        <v>429</v>
      </c>
      <c r="S130" s="584" t="s">
        <v>429</v>
      </c>
      <c r="T130" s="584" t="s">
        <v>429</v>
      </c>
      <c r="W130" s="499"/>
    </row>
    <row r="131" spans="1:23">
      <c r="A131" s="1100"/>
      <c r="B131" s="1101"/>
      <c r="C131" s="392" t="s">
        <v>55</v>
      </c>
      <c r="D131" s="584" t="s">
        <v>429</v>
      </c>
      <c r="E131" s="584" t="s">
        <v>429</v>
      </c>
      <c r="F131" s="584" t="s">
        <v>429</v>
      </c>
      <c r="G131" s="584" t="s">
        <v>429</v>
      </c>
      <c r="H131" s="584" t="s">
        <v>429</v>
      </c>
      <c r="I131" s="584" t="s">
        <v>429</v>
      </c>
      <c r="J131" s="584">
        <v>3029</v>
      </c>
      <c r="K131" s="584">
        <v>3236</v>
      </c>
      <c r="L131" s="584">
        <v>4269</v>
      </c>
      <c r="M131" s="584">
        <v>5263</v>
      </c>
      <c r="N131" s="584">
        <v>4912</v>
      </c>
      <c r="O131" s="584">
        <v>5032</v>
      </c>
      <c r="P131" s="584">
        <v>6175</v>
      </c>
      <c r="Q131" s="584">
        <v>6623</v>
      </c>
      <c r="R131" s="584" t="s">
        <v>429</v>
      </c>
      <c r="S131" s="584" t="s">
        <v>429</v>
      </c>
      <c r="T131" s="584" t="s">
        <v>429</v>
      </c>
      <c r="W131" s="499"/>
    </row>
    <row r="132" spans="1:23">
      <c r="A132" s="1100"/>
      <c r="B132" s="1101"/>
      <c r="C132" s="392" t="s">
        <v>54</v>
      </c>
      <c r="D132" s="584" t="s">
        <v>429</v>
      </c>
      <c r="E132" s="584" t="s">
        <v>429</v>
      </c>
      <c r="F132" s="584" t="s">
        <v>429</v>
      </c>
      <c r="G132" s="584" t="s">
        <v>429</v>
      </c>
      <c r="H132" s="584" t="s">
        <v>429</v>
      </c>
      <c r="I132" s="584" t="s">
        <v>429</v>
      </c>
      <c r="J132" s="584">
        <v>6014</v>
      </c>
      <c r="K132" s="584">
        <v>6222</v>
      </c>
      <c r="L132" s="584">
        <v>8207</v>
      </c>
      <c r="M132" s="584">
        <v>10379</v>
      </c>
      <c r="N132" s="584">
        <v>9454</v>
      </c>
      <c r="O132" s="584">
        <v>9362</v>
      </c>
      <c r="P132" s="584">
        <v>11984</v>
      </c>
      <c r="Q132" s="584">
        <v>13217</v>
      </c>
      <c r="R132" s="584" t="s">
        <v>429</v>
      </c>
      <c r="S132" s="584" t="s">
        <v>429</v>
      </c>
      <c r="T132" s="584" t="s">
        <v>429</v>
      </c>
      <c r="W132" s="499"/>
    </row>
    <row r="133" spans="1:23">
      <c r="A133" s="1100"/>
      <c r="B133" s="1100" t="s">
        <v>64</v>
      </c>
      <c r="C133" s="392" t="s">
        <v>56</v>
      </c>
      <c r="D133" s="584" t="s">
        <v>429</v>
      </c>
      <c r="E133" s="584" t="s">
        <v>429</v>
      </c>
      <c r="F133" s="584" t="s">
        <v>429</v>
      </c>
      <c r="G133" s="584" t="s">
        <v>429</v>
      </c>
      <c r="H133" s="584" t="s">
        <v>429</v>
      </c>
      <c r="I133" s="584" t="s">
        <v>429</v>
      </c>
      <c r="J133" s="584">
        <f>J135-J134</f>
        <v>910</v>
      </c>
      <c r="K133" s="584">
        <f>K135-K134</f>
        <v>693</v>
      </c>
      <c r="L133" s="584">
        <f>L135-L134</f>
        <v>1212</v>
      </c>
      <c r="M133" s="584">
        <f>M135-M134</f>
        <v>1361</v>
      </c>
      <c r="N133" s="584">
        <f>N135-N134</f>
        <v>1361</v>
      </c>
      <c r="O133" s="584">
        <v>1359</v>
      </c>
      <c r="P133" s="584">
        <v>2148</v>
      </c>
      <c r="Q133" s="584">
        <v>1667</v>
      </c>
      <c r="R133" s="584" t="s">
        <v>429</v>
      </c>
      <c r="S133" s="584" t="s">
        <v>429</v>
      </c>
      <c r="T133" s="584" t="s">
        <v>429</v>
      </c>
      <c r="W133" s="499"/>
    </row>
    <row r="134" spans="1:23">
      <c r="A134" s="1100"/>
      <c r="B134" s="1100"/>
      <c r="C134" s="392" t="s">
        <v>55</v>
      </c>
      <c r="D134" s="584" t="s">
        <v>429</v>
      </c>
      <c r="E134" s="584" t="s">
        <v>429</v>
      </c>
      <c r="F134" s="584" t="s">
        <v>429</v>
      </c>
      <c r="G134" s="584" t="s">
        <v>429</v>
      </c>
      <c r="H134" s="584" t="s">
        <v>429</v>
      </c>
      <c r="I134" s="584" t="s">
        <v>429</v>
      </c>
      <c r="J134" s="584">
        <v>538</v>
      </c>
      <c r="K134" s="584">
        <v>488</v>
      </c>
      <c r="L134" s="584">
        <v>756</v>
      </c>
      <c r="M134" s="584">
        <v>822</v>
      </c>
      <c r="N134" s="584">
        <v>697</v>
      </c>
      <c r="O134" s="584">
        <v>728</v>
      </c>
      <c r="P134" s="584">
        <v>984</v>
      </c>
      <c r="Q134" s="584">
        <v>908</v>
      </c>
      <c r="R134" s="584" t="s">
        <v>429</v>
      </c>
      <c r="S134" s="584" t="s">
        <v>429</v>
      </c>
      <c r="T134" s="584" t="s">
        <v>429</v>
      </c>
      <c r="W134" s="499"/>
    </row>
    <row r="135" spans="1:23">
      <c r="A135" s="1100"/>
      <c r="B135" s="1100"/>
      <c r="C135" s="392" t="s">
        <v>54</v>
      </c>
      <c r="D135" s="584" t="s">
        <v>429</v>
      </c>
      <c r="E135" s="584" t="s">
        <v>429</v>
      </c>
      <c r="F135" s="584" t="s">
        <v>429</v>
      </c>
      <c r="G135" s="584" t="s">
        <v>429</v>
      </c>
      <c r="H135" s="584" t="s">
        <v>429</v>
      </c>
      <c r="I135" s="584" t="s">
        <v>429</v>
      </c>
      <c r="J135" s="584">
        <v>1448</v>
      </c>
      <c r="K135" s="584">
        <v>1181</v>
      </c>
      <c r="L135" s="584">
        <v>1968</v>
      </c>
      <c r="M135" s="584">
        <v>2183</v>
      </c>
      <c r="N135" s="584">
        <v>2058</v>
      </c>
      <c r="O135" s="584">
        <v>2087</v>
      </c>
      <c r="P135" s="584">
        <v>3132</v>
      </c>
      <c r="Q135" s="584">
        <v>2575</v>
      </c>
      <c r="R135" s="584" t="s">
        <v>429</v>
      </c>
      <c r="S135" s="584" t="s">
        <v>429</v>
      </c>
      <c r="T135" s="584" t="s">
        <v>429</v>
      </c>
      <c r="W135" s="499"/>
    </row>
    <row r="136" spans="1:23">
      <c r="A136" s="1100"/>
      <c r="B136" s="1101" t="s">
        <v>72</v>
      </c>
      <c r="C136" s="392" t="s">
        <v>56</v>
      </c>
      <c r="D136" s="584" t="s">
        <v>429</v>
      </c>
      <c r="E136" s="584" t="s">
        <v>429</v>
      </c>
      <c r="F136" s="584" t="s">
        <v>429</v>
      </c>
      <c r="G136" s="584" t="s">
        <v>429</v>
      </c>
      <c r="H136" s="584" t="s">
        <v>429</v>
      </c>
      <c r="I136" s="584" t="s">
        <v>429</v>
      </c>
      <c r="J136" s="584">
        <f>J138-J137</f>
        <v>512</v>
      </c>
      <c r="K136" s="584">
        <f>K138-K137</f>
        <v>361</v>
      </c>
      <c r="L136" s="584">
        <f>L138-L137</f>
        <v>652</v>
      </c>
      <c r="M136" s="584">
        <f>M138-M137</f>
        <v>913</v>
      </c>
      <c r="N136" s="584">
        <f>N138-N137</f>
        <v>987</v>
      </c>
      <c r="O136" s="584">
        <v>640</v>
      </c>
      <c r="P136" s="584">
        <v>1314</v>
      </c>
      <c r="Q136" s="584">
        <v>1548</v>
      </c>
      <c r="R136" s="584" t="s">
        <v>429</v>
      </c>
      <c r="S136" s="584" t="s">
        <v>429</v>
      </c>
      <c r="T136" s="584" t="s">
        <v>429</v>
      </c>
      <c r="W136" s="499"/>
    </row>
    <row r="137" spans="1:23">
      <c r="A137" s="1100"/>
      <c r="B137" s="1101"/>
      <c r="C137" s="392" t="s">
        <v>55</v>
      </c>
      <c r="D137" s="584" t="s">
        <v>429</v>
      </c>
      <c r="E137" s="584" t="s">
        <v>429</v>
      </c>
      <c r="F137" s="584" t="s">
        <v>429</v>
      </c>
      <c r="G137" s="584" t="s">
        <v>429</v>
      </c>
      <c r="H137" s="584" t="s">
        <v>429</v>
      </c>
      <c r="I137" s="584" t="s">
        <v>429</v>
      </c>
      <c r="J137" s="584">
        <v>120</v>
      </c>
      <c r="K137" s="584">
        <v>80</v>
      </c>
      <c r="L137" s="584">
        <v>169</v>
      </c>
      <c r="M137" s="584">
        <v>179</v>
      </c>
      <c r="N137" s="584">
        <v>229</v>
      </c>
      <c r="O137" s="584">
        <v>141</v>
      </c>
      <c r="P137" s="584">
        <v>382</v>
      </c>
      <c r="Q137" s="584">
        <v>425</v>
      </c>
      <c r="R137" s="584" t="s">
        <v>429</v>
      </c>
      <c r="S137" s="584" t="s">
        <v>429</v>
      </c>
      <c r="T137" s="584" t="s">
        <v>429</v>
      </c>
      <c r="W137" s="499"/>
    </row>
    <row r="138" spans="1:23">
      <c r="A138" s="1100"/>
      <c r="B138" s="1101"/>
      <c r="C138" s="392" t="s">
        <v>54</v>
      </c>
      <c r="D138" s="584" t="s">
        <v>429</v>
      </c>
      <c r="E138" s="584" t="s">
        <v>429</v>
      </c>
      <c r="F138" s="584" t="s">
        <v>429</v>
      </c>
      <c r="G138" s="584" t="s">
        <v>429</v>
      </c>
      <c r="H138" s="584" t="s">
        <v>429</v>
      </c>
      <c r="I138" s="584" t="s">
        <v>429</v>
      </c>
      <c r="J138" s="584">
        <v>632</v>
      </c>
      <c r="K138" s="584">
        <v>441</v>
      </c>
      <c r="L138" s="584">
        <v>821</v>
      </c>
      <c r="M138" s="584">
        <v>1092</v>
      </c>
      <c r="N138" s="584">
        <v>1216</v>
      </c>
      <c r="O138" s="584">
        <v>781</v>
      </c>
      <c r="P138" s="584">
        <v>1696</v>
      </c>
      <c r="Q138" s="584">
        <v>1973</v>
      </c>
      <c r="R138" s="584" t="s">
        <v>429</v>
      </c>
      <c r="S138" s="584" t="s">
        <v>429</v>
      </c>
      <c r="T138" s="584" t="s">
        <v>429</v>
      </c>
      <c r="W138" s="499"/>
    </row>
    <row r="139" spans="1:23">
      <c r="A139" s="1100"/>
      <c r="B139" s="1100" t="s">
        <v>66</v>
      </c>
      <c r="C139" s="392" t="s">
        <v>56</v>
      </c>
      <c r="D139" s="584" t="s">
        <v>429</v>
      </c>
      <c r="E139" s="584" t="s">
        <v>429</v>
      </c>
      <c r="F139" s="584" t="s">
        <v>429</v>
      </c>
      <c r="G139" s="584" t="s">
        <v>429</v>
      </c>
      <c r="H139" s="584" t="s">
        <v>429</v>
      </c>
      <c r="I139" s="584" t="s">
        <v>429</v>
      </c>
      <c r="J139" s="584">
        <f>J141-J140</f>
        <v>98</v>
      </c>
      <c r="K139" s="584">
        <f>K141-K140</f>
        <v>142</v>
      </c>
      <c r="L139" s="584">
        <f>L141-L140</f>
        <v>80</v>
      </c>
      <c r="M139" s="584">
        <f>M141-M140</f>
        <v>130</v>
      </c>
      <c r="N139" s="584">
        <f>N141-N140</f>
        <v>126</v>
      </c>
      <c r="O139" s="584">
        <v>106</v>
      </c>
      <c r="P139" s="584">
        <v>202</v>
      </c>
      <c r="Q139" s="584">
        <v>159</v>
      </c>
      <c r="R139" s="584" t="s">
        <v>429</v>
      </c>
      <c r="S139" s="584" t="s">
        <v>429</v>
      </c>
      <c r="T139" s="584" t="s">
        <v>429</v>
      </c>
      <c r="W139" s="499"/>
    </row>
    <row r="140" spans="1:23">
      <c r="A140" s="1100"/>
      <c r="B140" s="1100"/>
      <c r="C140" s="392" t="s">
        <v>55</v>
      </c>
      <c r="D140" s="584" t="s">
        <v>429</v>
      </c>
      <c r="E140" s="584" t="s">
        <v>429</v>
      </c>
      <c r="F140" s="584" t="s">
        <v>429</v>
      </c>
      <c r="G140" s="584" t="s">
        <v>429</v>
      </c>
      <c r="H140" s="584" t="s">
        <v>429</v>
      </c>
      <c r="I140" s="584" t="s">
        <v>429</v>
      </c>
      <c r="J140" s="584">
        <v>28</v>
      </c>
      <c r="K140" s="584">
        <v>56</v>
      </c>
      <c r="L140" s="584">
        <v>51</v>
      </c>
      <c r="M140" s="584">
        <v>100</v>
      </c>
      <c r="N140" s="584">
        <v>92</v>
      </c>
      <c r="O140" s="584">
        <v>83</v>
      </c>
      <c r="P140" s="584">
        <v>139</v>
      </c>
      <c r="Q140" s="584">
        <v>125</v>
      </c>
      <c r="R140" s="584" t="s">
        <v>429</v>
      </c>
      <c r="S140" s="584" t="s">
        <v>429</v>
      </c>
      <c r="T140" s="584" t="s">
        <v>429</v>
      </c>
      <c r="W140" s="499"/>
    </row>
    <row r="141" spans="1:23">
      <c r="A141" s="1100"/>
      <c r="B141" s="1100"/>
      <c r="C141" s="392" t="s">
        <v>54</v>
      </c>
      <c r="D141" s="584" t="s">
        <v>429</v>
      </c>
      <c r="E141" s="584" t="s">
        <v>429</v>
      </c>
      <c r="F141" s="584" t="s">
        <v>429</v>
      </c>
      <c r="G141" s="584" t="s">
        <v>429</v>
      </c>
      <c r="H141" s="584" t="s">
        <v>429</v>
      </c>
      <c r="I141" s="584" t="s">
        <v>429</v>
      </c>
      <c r="J141" s="584">
        <v>126</v>
      </c>
      <c r="K141" s="584">
        <v>198</v>
      </c>
      <c r="L141" s="584">
        <v>131</v>
      </c>
      <c r="M141" s="584">
        <v>230</v>
      </c>
      <c r="N141" s="584">
        <v>218</v>
      </c>
      <c r="O141" s="584">
        <v>189</v>
      </c>
      <c r="P141" s="584">
        <v>341</v>
      </c>
      <c r="Q141" s="584">
        <v>284</v>
      </c>
      <c r="R141" s="584" t="s">
        <v>429</v>
      </c>
      <c r="S141" s="584" t="s">
        <v>429</v>
      </c>
      <c r="T141" s="584" t="s">
        <v>429</v>
      </c>
      <c r="W141" s="499"/>
    </row>
    <row r="142" spans="1:23">
      <c r="A142" s="1100"/>
      <c r="B142" s="1100" t="s">
        <v>71</v>
      </c>
      <c r="C142" s="392" t="s">
        <v>56</v>
      </c>
      <c r="D142" s="584" t="s">
        <v>429</v>
      </c>
      <c r="E142" s="584" t="s">
        <v>429</v>
      </c>
      <c r="F142" s="584" t="s">
        <v>429</v>
      </c>
      <c r="G142" s="584" t="s">
        <v>429</v>
      </c>
      <c r="H142" s="584" t="s">
        <v>429</v>
      </c>
      <c r="I142" s="584" t="s">
        <v>429</v>
      </c>
      <c r="J142" s="584">
        <f>J144-J143</f>
        <v>167</v>
      </c>
      <c r="K142" s="584">
        <f>K144-K143</f>
        <v>175</v>
      </c>
      <c r="L142" s="584">
        <f>L144-L143</f>
        <v>155</v>
      </c>
      <c r="M142" s="584">
        <f>M144-M143</f>
        <v>243</v>
      </c>
      <c r="N142" s="584">
        <f>N144-N143</f>
        <v>218</v>
      </c>
      <c r="O142" s="584">
        <v>127</v>
      </c>
      <c r="P142" s="584">
        <v>273</v>
      </c>
      <c r="Q142" s="584">
        <v>227</v>
      </c>
      <c r="R142" s="584" t="s">
        <v>429</v>
      </c>
      <c r="S142" s="584" t="s">
        <v>429</v>
      </c>
      <c r="T142" s="584" t="s">
        <v>429</v>
      </c>
      <c r="W142" s="499"/>
    </row>
    <row r="143" spans="1:23">
      <c r="A143" s="1100"/>
      <c r="B143" s="1100"/>
      <c r="C143" s="392" t="s">
        <v>55</v>
      </c>
      <c r="D143" s="584" t="s">
        <v>429</v>
      </c>
      <c r="E143" s="584" t="s">
        <v>429</v>
      </c>
      <c r="F143" s="584" t="s">
        <v>429</v>
      </c>
      <c r="G143" s="584" t="s">
        <v>429</v>
      </c>
      <c r="H143" s="584" t="s">
        <v>429</v>
      </c>
      <c r="I143" s="584" t="s">
        <v>429</v>
      </c>
      <c r="J143" s="584">
        <v>160</v>
      </c>
      <c r="K143" s="584">
        <v>185</v>
      </c>
      <c r="L143" s="584">
        <v>156</v>
      </c>
      <c r="M143" s="584">
        <v>258</v>
      </c>
      <c r="N143" s="584">
        <v>263</v>
      </c>
      <c r="O143" s="584">
        <v>282</v>
      </c>
      <c r="P143" s="584">
        <v>447</v>
      </c>
      <c r="Q143" s="584">
        <v>489</v>
      </c>
      <c r="R143" s="584" t="s">
        <v>429</v>
      </c>
      <c r="S143" s="584" t="s">
        <v>429</v>
      </c>
      <c r="T143" s="584" t="s">
        <v>429</v>
      </c>
      <c r="W143" s="499"/>
    </row>
    <row r="144" spans="1:23">
      <c r="A144" s="1100"/>
      <c r="B144" s="1100"/>
      <c r="C144" s="392" t="s">
        <v>54</v>
      </c>
      <c r="D144" s="584" t="s">
        <v>429</v>
      </c>
      <c r="E144" s="584" t="s">
        <v>429</v>
      </c>
      <c r="F144" s="584" t="s">
        <v>429</v>
      </c>
      <c r="G144" s="584" t="s">
        <v>429</v>
      </c>
      <c r="H144" s="584" t="s">
        <v>429</v>
      </c>
      <c r="I144" s="584" t="s">
        <v>429</v>
      </c>
      <c r="J144" s="584">
        <v>327</v>
      </c>
      <c r="K144" s="584">
        <v>360</v>
      </c>
      <c r="L144" s="584">
        <v>311</v>
      </c>
      <c r="M144" s="584">
        <v>501</v>
      </c>
      <c r="N144" s="584">
        <v>481</v>
      </c>
      <c r="O144" s="584">
        <v>409</v>
      </c>
      <c r="P144" s="584">
        <v>720</v>
      </c>
      <c r="Q144" s="584">
        <v>716</v>
      </c>
      <c r="R144" s="584" t="s">
        <v>429</v>
      </c>
      <c r="S144" s="584" t="s">
        <v>429</v>
      </c>
      <c r="T144" s="584" t="s">
        <v>429</v>
      </c>
      <c r="W144" s="499"/>
    </row>
    <row r="145" spans="1:23">
      <c r="A145" s="1100"/>
      <c r="B145" s="1100" t="s">
        <v>70</v>
      </c>
      <c r="C145" s="392" t="s">
        <v>56</v>
      </c>
      <c r="D145" s="584" t="s">
        <v>429</v>
      </c>
      <c r="E145" s="584" t="s">
        <v>429</v>
      </c>
      <c r="F145" s="584" t="s">
        <v>429</v>
      </c>
      <c r="G145" s="584" t="s">
        <v>429</v>
      </c>
      <c r="H145" s="584" t="s">
        <v>429</v>
      </c>
      <c r="I145" s="584" t="s">
        <v>429</v>
      </c>
      <c r="J145" s="584">
        <f>J147-J146</f>
        <v>18</v>
      </c>
      <c r="K145" s="584">
        <f>K147-K146</f>
        <v>9</v>
      </c>
      <c r="L145" s="584">
        <f>L147-L146</f>
        <v>8</v>
      </c>
      <c r="M145" s="584">
        <f>M147-M146</f>
        <v>4</v>
      </c>
      <c r="N145" s="584">
        <f>N147-N146</f>
        <v>79</v>
      </c>
      <c r="O145" s="584">
        <v>66</v>
      </c>
      <c r="P145" s="584">
        <v>115</v>
      </c>
      <c r="Q145" s="584">
        <v>136</v>
      </c>
      <c r="R145" s="584" t="s">
        <v>429</v>
      </c>
      <c r="S145" s="584" t="s">
        <v>429</v>
      </c>
      <c r="T145" s="584" t="s">
        <v>429</v>
      </c>
      <c r="W145" s="499"/>
    </row>
    <row r="146" spans="1:23">
      <c r="A146" s="1100"/>
      <c r="B146" s="1100"/>
      <c r="C146" s="392" t="s">
        <v>55</v>
      </c>
      <c r="D146" s="584" t="s">
        <v>429</v>
      </c>
      <c r="E146" s="584" t="s">
        <v>429</v>
      </c>
      <c r="F146" s="584" t="s">
        <v>429</v>
      </c>
      <c r="G146" s="584" t="s">
        <v>429</v>
      </c>
      <c r="H146" s="584" t="s">
        <v>429</v>
      </c>
      <c r="I146" s="584" t="s">
        <v>429</v>
      </c>
      <c r="J146" s="584">
        <v>15</v>
      </c>
      <c r="K146" s="584">
        <v>17</v>
      </c>
      <c r="L146" s="584">
        <v>14</v>
      </c>
      <c r="M146" s="584">
        <v>3</v>
      </c>
      <c r="N146" s="584">
        <v>73</v>
      </c>
      <c r="O146" s="584">
        <v>59</v>
      </c>
      <c r="P146" s="584">
        <v>103</v>
      </c>
      <c r="Q146" s="584">
        <v>166</v>
      </c>
      <c r="R146" s="584" t="s">
        <v>429</v>
      </c>
      <c r="S146" s="584" t="s">
        <v>429</v>
      </c>
      <c r="T146" s="584" t="s">
        <v>429</v>
      </c>
      <c r="W146" s="499"/>
    </row>
    <row r="147" spans="1:23">
      <c r="A147" s="1100"/>
      <c r="B147" s="1100"/>
      <c r="C147" s="392" t="s">
        <v>54</v>
      </c>
      <c r="D147" s="584" t="s">
        <v>429</v>
      </c>
      <c r="E147" s="584" t="s">
        <v>429</v>
      </c>
      <c r="F147" s="584" t="s">
        <v>429</v>
      </c>
      <c r="G147" s="584" t="s">
        <v>429</v>
      </c>
      <c r="H147" s="584" t="s">
        <v>429</v>
      </c>
      <c r="I147" s="584" t="s">
        <v>429</v>
      </c>
      <c r="J147" s="584">
        <v>33</v>
      </c>
      <c r="K147" s="584">
        <v>26</v>
      </c>
      <c r="L147" s="584">
        <v>22</v>
      </c>
      <c r="M147" s="584">
        <v>7</v>
      </c>
      <c r="N147" s="584">
        <v>152</v>
      </c>
      <c r="O147" s="584">
        <v>125</v>
      </c>
      <c r="P147" s="584">
        <v>218</v>
      </c>
      <c r="Q147" s="584">
        <v>302</v>
      </c>
      <c r="R147" s="584" t="s">
        <v>429</v>
      </c>
      <c r="S147" s="584" t="s">
        <v>429</v>
      </c>
      <c r="T147" s="584" t="s">
        <v>429</v>
      </c>
      <c r="W147" s="499"/>
    </row>
    <row r="148" spans="1:23" s="499" customFormat="1">
      <c r="A148" s="1100"/>
      <c r="B148" s="1100" t="s">
        <v>69</v>
      </c>
      <c r="C148" s="392" t="s">
        <v>56</v>
      </c>
      <c r="D148" s="584" t="s">
        <v>429</v>
      </c>
      <c r="E148" s="584" t="s">
        <v>429</v>
      </c>
      <c r="F148" s="584" t="s">
        <v>429</v>
      </c>
      <c r="G148" s="584" t="s">
        <v>429</v>
      </c>
      <c r="H148" s="584" t="s">
        <v>429</v>
      </c>
      <c r="I148" s="584" t="s">
        <v>429</v>
      </c>
      <c r="J148" s="584" t="s">
        <v>429</v>
      </c>
      <c r="K148" s="584" t="s">
        <v>429</v>
      </c>
      <c r="L148" s="584" t="s">
        <v>429</v>
      </c>
      <c r="M148" s="584" t="s">
        <v>429</v>
      </c>
      <c r="N148" s="584" t="s">
        <v>429</v>
      </c>
      <c r="O148" s="584" t="s">
        <v>429</v>
      </c>
      <c r="P148" s="584" t="s">
        <v>429</v>
      </c>
      <c r="Q148" s="584" t="s">
        <v>429</v>
      </c>
      <c r="R148" s="584" t="s">
        <v>429</v>
      </c>
      <c r="S148" s="584" t="s">
        <v>429</v>
      </c>
      <c r="T148" s="584" t="s">
        <v>429</v>
      </c>
    </row>
    <row r="149" spans="1:23" s="499" customFormat="1">
      <c r="A149" s="1100"/>
      <c r="B149" s="1100"/>
      <c r="C149" s="392" t="s">
        <v>55</v>
      </c>
      <c r="D149" s="584" t="s">
        <v>429</v>
      </c>
      <c r="E149" s="584" t="s">
        <v>429</v>
      </c>
      <c r="F149" s="584" t="s">
        <v>429</v>
      </c>
      <c r="G149" s="584" t="s">
        <v>429</v>
      </c>
      <c r="H149" s="584" t="s">
        <v>429</v>
      </c>
      <c r="I149" s="584" t="s">
        <v>429</v>
      </c>
      <c r="J149" s="584" t="s">
        <v>429</v>
      </c>
      <c r="K149" s="584" t="s">
        <v>429</v>
      </c>
      <c r="L149" s="584" t="s">
        <v>429</v>
      </c>
      <c r="M149" s="584" t="s">
        <v>429</v>
      </c>
      <c r="N149" s="584" t="s">
        <v>429</v>
      </c>
      <c r="O149" s="584" t="s">
        <v>429</v>
      </c>
      <c r="P149" s="584" t="s">
        <v>429</v>
      </c>
      <c r="Q149" s="584" t="s">
        <v>429</v>
      </c>
      <c r="R149" s="584" t="s">
        <v>429</v>
      </c>
      <c r="S149" s="584" t="s">
        <v>429</v>
      </c>
      <c r="T149" s="584" t="s">
        <v>429</v>
      </c>
    </row>
    <row r="150" spans="1:23" s="499" customFormat="1">
      <c r="A150" s="1100"/>
      <c r="B150" s="1100"/>
      <c r="C150" s="392" t="s">
        <v>54</v>
      </c>
      <c r="D150" s="584" t="s">
        <v>429</v>
      </c>
      <c r="E150" s="584" t="s">
        <v>429</v>
      </c>
      <c r="F150" s="584" t="s">
        <v>429</v>
      </c>
      <c r="G150" s="584" t="s">
        <v>429</v>
      </c>
      <c r="H150" s="584" t="s">
        <v>429</v>
      </c>
      <c r="I150" s="584" t="s">
        <v>429</v>
      </c>
      <c r="J150" s="584" t="s">
        <v>429</v>
      </c>
      <c r="K150" s="584" t="s">
        <v>429</v>
      </c>
      <c r="L150" s="584" t="s">
        <v>429</v>
      </c>
      <c r="M150" s="584" t="s">
        <v>429</v>
      </c>
      <c r="N150" s="584" t="s">
        <v>429</v>
      </c>
      <c r="O150" s="584" t="s">
        <v>429</v>
      </c>
      <c r="P150" s="584" t="s">
        <v>429</v>
      </c>
      <c r="Q150" s="584" t="s">
        <v>429</v>
      </c>
      <c r="R150" s="584" t="s">
        <v>429</v>
      </c>
      <c r="S150" s="584" t="s">
        <v>429</v>
      </c>
      <c r="T150" s="584" t="s">
        <v>429</v>
      </c>
    </row>
    <row r="151" spans="1:23">
      <c r="A151" s="1100"/>
      <c r="B151" s="1100" t="s">
        <v>862</v>
      </c>
      <c r="C151" s="392" t="s">
        <v>56</v>
      </c>
      <c r="D151" s="584" t="s">
        <v>429</v>
      </c>
      <c r="E151" s="584" t="s">
        <v>429</v>
      </c>
      <c r="F151" s="584" t="s">
        <v>429</v>
      </c>
      <c r="G151" s="584" t="s">
        <v>429</v>
      </c>
      <c r="H151" s="584" t="s">
        <v>429</v>
      </c>
      <c r="I151" s="584" t="s">
        <v>429</v>
      </c>
      <c r="J151" s="584" t="s">
        <v>429</v>
      </c>
      <c r="K151" s="584" t="s">
        <v>429</v>
      </c>
      <c r="L151" s="584" t="s">
        <v>429</v>
      </c>
      <c r="M151" s="584" t="s">
        <v>429</v>
      </c>
      <c r="N151" s="584" t="s">
        <v>429</v>
      </c>
      <c r="O151" s="584">
        <v>73</v>
      </c>
      <c r="P151" s="584">
        <v>68</v>
      </c>
      <c r="Q151" s="584" t="s">
        <v>429</v>
      </c>
      <c r="R151" s="584" t="s">
        <v>429</v>
      </c>
      <c r="S151" s="584" t="s">
        <v>429</v>
      </c>
      <c r="T151" s="584" t="s">
        <v>429</v>
      </c>
      <c r="W151" s="499"/>
    </row>
    <row r="152" spans="1:23">
      <c r="A152" s="1100"/>
      <c r="B152" s="1100"/>
      <c r="C152" s="392" t="s">
        <v>55</v>
      </c>
      <c r="D152" s="584" t="s">
        <v>429</v>
      </c>
      <c r="E152" s="584" t="s">
        <v>429</v>
      </c>
      <c r="F152" s="584" t="s">
        <v>429</v>
      </c>
      <c r="G152" s="584" t="s">
        <v>429</v>
      </c>
      <c r="H152" s="584" t="s">
        <v>429</v>
      </c>
      <c r="I152" s="584" t="s">
        <v>429</v>
      </c>
      <c r="J152" s="584" t="s">
        <v>429</v>
      </c>
      <c r="K152" s="584" t="s">
        <v>429</v>
      </c>
      <c r="L152" s="584" t="s">
        <v>429</v>
      </c>
      <c r="M152" s="584" t="s">
        <v>429</v>
      </c>
      <c r="N152" s="584" t="s">
        <v>429</v>
      </c>
      <c r="O152" s="584">
        <v>120</v>
      </c>
      <c r="P152" s="584">
        <v>130</v>
      </c>
      <c r="Q152" s="584" t="s">
        <v>429</v>
      </c>
      <c r="R152" s="584" t="s">
        <v>429</v>
      </c>
      <c r="S152" s="584" t="s">
        <v>429</v>
      </c>
      <c r="T152" s="584" t="s">
        <v>429</v>
      </c>
      <c r="W152" s="499"/>
    </row>
    <row r="153" spans="1:23">
      <c r="A153" s="1100"/>
      <c r="B153" s="1100"/>
      <c r="C153" s="392" t="s">
        <v>54</v>
      </c>
      <c r="D153" s="584" t="s">
        <v>429</v>
      </c>
      <c r="E153" s="584" t="s">
        <v>429</v>
      </c>
      <c r="F153" s="584" t="s">
        <v>429</v>
      </c>
      <c r="G153" s="584" t="s">
        <v>429</v>
      </c>
      <c r="H153" s="584" t="s">
        <v>429</v>
      </c>
      <c r="I153" s="584" t="s">
        <v>429</v>
      </c>
      <c r="J153" s="584" t="s">
        <v>429</v>
      </c>
      <c r="K153" s="584" t="s">
        <v>429</v>
      </c>
      <c r="L153" s="584" t="s">
        <v>429</v>
      </c>
      <c r="M153" s="584" t="s">
        <v>429</v>
      </c>
      <c r="N153" s="584" t="s">
        <v>429</v>
      </c>
      <c r="O153" s="584">
        <v>193</v>
      </c>
      <c r="P153" s="584">
        <v>198</v>
      </c>
      <c r="Q153" s="584" t="s">
        <v>429</v>
      </c>
      <c r="R153" s="584" t="s">
        <v>429</v>
      </c>
      <c r="S153" s="584" t="s">
        <v>429</v>
      </c>
      <c r="T153" s="584" t="s">
        <v>429</v>
      </c>
      <c r="W153" s="499"/>
    </row>
    <row r="154" spans="1:23" s="292" customFormat="1">
      <c r="A154" s="1100"/>
      <c r="B154" s="1100" t="s">
        <v>59</v>
      </c>
      <c r="C154" s="392" t="s">
        <v>56</v>
      </c>
      <c r="D154" s="605" t="s">
        <v>429</v>
      </c>
      <c r="E154" s="605" t="s">
        <v>429</v>
      </c>
      <c r="F154" s="605" t="s">
        <v>429</v>
      </c>
      <c r="G154" s="605" t="s">
        <v>429</v>
      </c>
      <c r="H154" s="605" t="s">
        <v>429</v>
      </c>
      <c r="I154" s="605" t="s">
        <v>429</v>
      </c>
      <c r="J154" s="605">
        <f t="shared" ref="J154:N156" si="2">J127+J130+J133+J136+J139+J142+J145</f>
        <v>5407</v>
      </c>
      <c r="K154" s="605">
        <f t="shared" si="2"/>
        <v>5022</v>
      </c>
      <c r="L154" s="605">
        <f t="shared" si="2"/>
        <v>6664</v>
      </c>
      <c r="M154" s="605">
        <f t="shared" si="2"/>
        <v>8472</v>
      </c>
      <c r="N154" s="605">
        <f t="shared" si="2"/>
        <v>8067</v>
      </c>
      <c r="O154" s="605">
        <f t="shared" ref="O154:P156" si="3">O127+O130+O133+O136+O139+O142+O145+O151</f>
        <v>7638</v>
      </c>
      <c r="P154" s="605">
        <f t="shared" si="3"/>
        <v>10809</v>
      </c>
      <c r="Q154" s="605">
        <f>Q127+Q130+Q133+Q136+Q139+Q142+Q145</f>
        <v>11486</v>
      </c>
      <c r="R154" s="605" t="s">
        <v>429</v>
      </c>
      <c r="S154" s="605" t="s">
        <v>429</v>
      </c>
      <c r="T154" s="605" t="s">
        <v>429</v>
      </c>
    </row>
    <row r="155" spans="1:23" s="292" customFormat="1">
      <c r="A155" s="1100"/>
      <c r="B155" s="1100"/>
      <c r="C155" s="392" t="s">
        <v>55</v>
      </c>
      <c r="D155" s="605" t="s">
        <v>429</v>
      </c>
      <c r="E155" s="605" t="s">
        <v>429</v>
      </c>
      <c r="F155" s="605" t="s">
        <v>429</v>
      </c>
      <c r="G155" s="605" t="s">
        <v>429</v>
      </c>
      <c r="H155" s="605" t="s">
        <v>429</v>
      </c>
      <c r="I155" s="605" t="s">
        <v>429</v>
      </c>
      <c r="J155" s="605">
        <f t="shared" si="2"/>
        <v>4873</v>
      </c>
      <c r="K155" s="605">
        <f t="shared" si="2"/>
        <v>4922</v>
      </c>
      <c r="L155" s="605">
        <f t="shared" si="2"/>
        <v>6296</v>
      </c>
      <c r="M155" s="605">
        <f t="shared" si="2"/>
        <v>7643</v>
      </c>
      <c r="N155" s="605">
        <f t="shared" si="2"/>
        <v>7333</v>
      </c>
      <c r="O155" s="605">
        <f t="shared" si="3"/>
        <v>7943</v>
      </c>
      <c r="P155" s="605">
        <f t="shared" si="3"/>
        <v>9828</v>
      </c>
      <c r="Q155" s="605">
        <f>Q128+Q131+Q134+Q137+Q140+Q143+Q146</f>
        <v>10379</v>
      </c>
      <c r="R155" s="605" t="s">
        <v>429</v>
      </c>
      <c r="S155" s="605" t="s">
        <v>429</v>
      </c>
      <c r="T155" s="605" t="s">
        <v>429</v>
      </c>
    </row>
    <row r="156" spans="1:23" s="292" customFormat="1">
      <c r="A156" s="1100"/>
      <c r="B156" s="1100"/>
      <c r="C156" s="392" t="s">
        <v>54</v>
      </c>
      <c r="D156" s="605" t="s">
        <v>429</v>
      </c>
      <c r="E156" s="605" t="s">
        <v>429</v>
      </c>
      <c r="F156" s="605" t="s">
        <v>429</v>
      </c>
      <c r="G156" s="605" t="s">
        <v>429</v>
      </c>
      <c r="H156" s="605" t="s">
        <v>429</v>
      </c>
      <c r="I156" s="605" t="s">
        <v>429</v>
      </c>
      <c r="J156" s="605">
        <f t="shared" si="2"/>
        <v>10280</v>
      </c>
      <c r="K156" s="605">
        <f t="shared" si="2"/>
        <v>9944</v>
      </c>
      <c r="L156" s="605">
        <f t="shared" si="2"/>
        <v>12960</v>
      </c>
      <c r="M156" s="605">
        <f t="shared" si="2"/>
        <v>16115</v>
      </c>
      <c r="N156" s="605">
        <f t="shared" si="2"/>
        <v>15400</v>
      </c>
      <c r="O156" s="605">
        <f t="shared" si="3"/>
        <v>15581</v>
      </c>
      <c r="P156" s="605">
        <f t="shared" si="3"/>
        <v>20637</v>
      </c>
      <c r="Q156" s="605">
        <f>Q129+Q132+Q135+Q138+Q141+Q144+Q147</f>
        <v>21865</v>
      </c>
      <c r="R156" s="605" t="s">
        <v>429</v>
      </c>
      <c r="S156" s="605" t="s">
        <v>429</v>
      </c>
      <c r="T156" s="605" t="s">
        <v>429</v>
      </c>
    </row>
    <row r="157" spans="1:23">
      <c r="A157" s="1100" t="s">
        <v>10</v>
      </c>
      <c r="B157" s="1100" t="s">
        <v>65</v>
      </c>
      <c r="C157" s="392" t="s">
        <v>56</v>
      </c>
      <c r="D157" s="584" t="s">
        <v>429</v>
      </c>
      <c r="E157" s="584" t="s">
        <v>429</v>
      </c>
      <c r="F157" s="584" t="s">
        <v>429</v>
      </c>
      <c r="G157" s="584" t="s">
        <v>429</v>
      </c>
      <c r="H157" s="584" t="s">
        <v>429</v>
      </c>
      <c r="I157" s="584" t="s">
        <v>429</v>
      </c>
      <c r="J157" s="584" t="s">
        <v>429</v>
      </c>
      <c r="K157" s="584" t="s">
        <v>429</v>
      </c>
      <c r="L157" s="584">
        <f>L159-L158</f>
        <v>145</v>
      </c>
      <c r="M157" s="584" t="s">
        <v>429</v>
      </c>
      <c r="N157" s="584" t="s">
        <v>429</v>
      </c>
      <c r="O157" s="584" t="s">
        <v>429</v>
      </c>
      <c r="P157" s="584" t="s">
        <v>429</v>
      </c>
      <c r="Q157" s="584" t="s">
        <v>429</v>
      </c>
      <c r="R157" s="584" t="s">
        <v>429</v>
      </c>
      <c r="S157" s="584" t="s">
        <v>429</v>
      </c>
      <c r="T157" s="584" t="s">
        <v>429</v>
      </c>
      <c r="W157" s="499"/>
    </row>
    <row r="158" spans="1:23">
      <c r="A158" s="1100"/>
      <c r="B158" s="1100"/>
      <c r="C158" s="392" t="s">
        <v>55</v>
      </c>
      <c r="D158" s="584" t="s">
        <v>429</v>
      </c>
      <c r="E158" s="584" t="s">
        <v>429</v>
      </c>
      <c r="F158" s="584" t="s">
        <v>429</v>
      </c>
      <c r="G158" s="584" t="s">
        <v>429</v>
      </c>
      <c r="H158" s="584" t="s">
        <v>429</v>
      </c>
      <c r="I158" s="584" t="s">
        <v>429</v>
      </c>
      <c r="J158" s="584" t="s">
        <v>429</v>
      </c>
      <c r="K158" s="584" t="s">
        <v>429</v>
      </c>
      <c r="L158" s="584">
        <v>52</v>
      </c>
      <c r="M158" s="584" t="s">
        <v>429</v>
      </c>
      <c r="N158" s="584" t="s">
        <v>429</v>
      </c>
      <c r="O158" s="584" t="s">
        <v>429</v>
      </c>
      <c r="P158" s="584" t="s">
        <v>429</v>
      </c>
      <c r="Q158" s="584" t="s">
        <v>429</v>
      </c>
      <c r="R158" s="584" t="s">
        <v>429</v>
      </c>
      <c r="S158" s="584" t="s">
        <v>429</v>
      </c>
      <c r="T158" s="584" t="s">
        <v>429</v>
      </c>
      <c r="W158" s="499"/>
    </row>
    <row r="159" spans="1:23">
      <c r="A159" s="1100"/>
      <c r="B159" s="1100"/>
      <c r="C159" s="392" t="s">
        <v>54</v>
      </c>
      <c r="D159" s="584" t="s">
        <v>429</v>
      </c>
      <c r="E159" s="584" t="s">
        <v>429</v>
      </c>
      <c r="F159" s="584" t="s">
        <v>429</v>
      </c>
      <c r="G159" s="584" t="s">
        <v>429</v>
      </c>
      <c r="H159" s="584" t="s">
        <v>429</v>
      </c>
      <c r="I159" s="584" t="s">
        <v>429</v>
      </c>
      <c r="J159" s="584" t="s">
        <v>429</v>
      </c>
      <c r="K159" s="584" t="s">
        <v>429</v>
      </c>
      <c r="L159" s="584">
        <v>197</v>
      </c>
      <c r="M159" s="584" t="s">
        <v>429</v>
      </c>
      <c r="N159" s="584" t="s">
        <v>429</v>
      </c>
      <c r="O159" s="584" t="s">
        <v>429</v>
      </c>
      <c r="P159" s="584" t="s">
        <v>429</v>
      </c>
      <c r="Q159" s="584" t="s">
        <v>429</v>
      </c>
      <c r="R159" s="584" t="s">
        <v>429</v>
      </c>
      <c r="S159" s="584" t="s">
        <v>429</v>
      </c>
      <c r="T159" s="584" t="s">
        <v>429</v>
      </c>
      <c r="W159" s="499"/>
    </row>
    <row r="160" spans="1:23">
      <c r="A160" s="1100"/>
      <c r="B160" s="1100" t="s">
        <v>255</v>
      </c>
      <c r="C160" s="392" t="s">
        <v>56</v>
      </c>
      <c r="D160" s="584" t="s">
        <v>429</v>
      </c>
      <c r="E160" s="584" t="s">
        <v>429</v>
      </c>
      <c r="F160" s="584" t="s">
        <v>429</v>
      </c>
      <c r="G160" s="584" t="s">
        <v>429</v>
      </c>
      <c r="H160" s="584" t="s">
        <v>429</v>
      </c>
      <c r="I160" s="584" t="s">
        <v>429</v>
      </c>
      <c r="J160" s="584" t="s">
        <v>429</v>
      </c>
      <c r="K160" s="584" t="s">
        <v>429</v>
      </c>
      <c r="L160" s="584" t="s">
        <v>429</v>
      </c>
      <c r="M160" s="584" t="s">
        <v>429</v>
      </c>
      <c r="N160" s="584" t="s">
        <v>429</v>
      </c>
      <c r="O160" s="584" t="s">
        <v>429</v>
      </c>
      <c r="P160" s="584" t="s">
        <v>429</v>
      </c>
      <c r="Q160" s="584" t="s">
        <v>429</v>
      </c>
      <c r="R160" s="584" t="s">
        <v>429</v>
      </c>
      <c r="S160" s="584" t="s">
        <v>429</v>
      </c>
      <c r="T160" s="584" t="s">
        <v>429</v>
      </c>
      <c r="W160" s="499"/>
    </row>
    <row r="161" spans="1:23">
      <c r="A161" s="1100"/>
      <c r="B161" s="1100"/>
      <c r="C161" s="392" t="s">
        <v>55</v>
      </c>
      <c r="D161" s="584" t="s">
        <v>429</v>
      </c>
      <c r="E161" s="584" t="s">
        <v>429</v>
      </c>
      <c r="F161" s="584" t="s">
        <v>429</v>
      </c>
      <c r="G161" s="584" t="s">
        <v>429</v>
      </c>
      <c r="H161" s="584" t="s">
        <v>429</v>
      </c>
      <c r="I161" s="584" t="s">
        <v>429</v>
      </c>
      <c r="J161" s="584" t="s">
        <v>429</v>
      </c>
      <c r="K161" s="584" t="s">
        <v>429</v>
      </c>
      <c r="L161" s="584" t="s">
        <v>429</v>
      </c>
      <c r="M161" s="584" t="s">
        <v>429</v>
      </c>
      <c r="N161" s="584" t="s">
        <v>429</v>
      </c>
      <c r="O161" s="584" t="s">
        <v>429</v>
      </c>
      <c r="P161" s="584" t="s">
        <v>429</v>
      </c>
      <c r="Q161" s="584" t="s">
        <v>429</v>
      </c>
      <c r="R161" s="584" t="s">
        <v>429</v>
      </c>
      <c r="S161" s="584" t="s">
        <v>429</v>
      </c>
      <c r="T161" s="584" t="s">
        <v>429</v>
      </c>
      <c r="W161" s="499"/>
    </row>
    <row r="162" spans="1:23">
      <c r="A162" s="1100"/>
      <c r="B162" s="1100"/>
      <c r="C162" s="392" t="s">
        <v>54</v>
      </c>
      <c r="D162" s="584" t="s">
        <v>429</v>
      </c>
      <c r="E162" s="584" t="s">
        <v>429</v>
      </c>
      <c r="F162" s="584" t="s">
        <v>429</v>
      </c>
      <c r="G162" s="584" t="s">
        <v>429</v>
      </c>
      <c r="H162" s="584" t="s">
        <v>429</v>
      </c>
      <c r="I162" s="584" t="s">
        <v>429</v>
      </c>
      <c r="J162" s="584" t="s">
        <v>429</v>
      </c>
      <c r="K162" s="584" t="s">
        <v>429</v>
      </c>
      <c r="L162" s="584">
        <v>231</v>
      </c>
      <c r="M162" s="584" t="s">
        <v>429</v>
      </c>
      <c r="N162" s="584" t="s">
        <v>429</v>
      </c>
      <c r="O162" s="584" t="s">
        <v>429</v>
      </c>
      <c r="P162" s="584" t="s">
        <v>429</v>
      </c>
      <c r="Q162" s="584" t="s">
        <v>429</v>
      </c>
      <c r="R162" s="584" t="s">
        <v>429</v>
      </c>
      <c r="S162" s="584" t="s">
        <v>429</v>
      </c>
      <c r="T162" s="584" t="s">
        <v>429</v>
      </c>
      <c r="W162" s="499"/>
    </row>
    <row r="163" spans="1:23">
      <c r="A163" s="1100"/>
      <c r="B163" s="1101" t="s">
        <v>73</v>
      </c>
      <c r="C163" s="392" t="s">
        <v>56</v>
      </c>
      <c r="D163" s="584" t="s">
        <v>429</v>
      </c>
      <c r="E163" s="584" t="s">
        <v>429</v>
      </c>
      <c r="F163" s="584" t="s">
        <v>429</v>
      </c>
      <c r="G163" s="584" t="s">
        <v>429</v>
      </c>
      <c r="H163" s="584" t="s">
        <v>429</v>
      </c>
      <c r="I163" s="584" t="s">
        <v>429</v>
      </c>
      <c r="J163" s="584" t="s">
        <v>429</v>
      </c>
      <c r="K163" s="584" t="s">
        <v>429</v>
      </c>
      <c r="L163" s="584">
        <f>L165-L164</f>
        <v>123</v>
      </c>
      <c r="M163" s="584" t="s">
        <v>429</v>
      </c>
      <c r="N163" s="584" t="s">
        <v>429</v>
      </c>
      <c r="O163" s="584" t="s">
        <v>429</v>
      </c>
      <c r="P163" s="584" t="s">
        <v>429</v>
      </c>
      <c r="Q163" s="584" t="s">
        <v>429</v>
      </c>
      <c r="R163" s="584" t="s">
        <v>429</v>
      </c>
      <c r="S163" s="584" t="s">
        <v>429</v>
      </c>
      <c r="T163" s="584" t="s">
        <v>429</v>
      </c>
      <c r="W163" s="499"/>
    </row>
    <row r="164" spans="1:23">
      <c r="A164" s="1100"/>
      <c r="B164" s="1101"/>
      <c r="C164" s="392" t="s">
        <v>55</v>
      </c>
      <c r="D164" s="584" t="s">
        <v>429</v>
      </c>
      <c r="E164" s="584" t="s">
        <v>429</v>
      </c>
      <c r="F164" s="584" t="s">
        <v>429</v>
      </c>
      <c r="G164" s="584" t="s">
        <v>429</v>
      </c>
      <c r="H164" s="584" t="s">
        <v>429</v>
      </c>
      <c r="I164" s="584" t="s">
        <v>429</v>
      </c>
      <c r="J164" s="584" t="s">
        <v>429</v>
      </c>
      <c r="K164" s="584" t="s">
        <v>429</v>
      </c>
      <c r="L164" s="584">
        <v>65</v>
      </c>
      <c r="M164" s="584" t="s">
        <v>429</v>
      </c>
      <c r="N164" s="584" t="s">
        <v>429</v>
      </c>
      <c r="O164" s="584" t="s">
        <v>429</v>
      </c>
      <c r="P164" s="584" t="s">
        <v>429</v>
      </c>
      <c r="Q164" s="584" t="s">
        <v>429</v>
      </c>
      <c r="R164" s="584" t="s">
        <v>429</v>
      </c>
      <c r="S164" s="584" t="s">
        <v>429</v>
      </c>
      <c r="T164" s="584" t="s">
        <v>429</v>
      </c>
      <c r="W164" s="499"/>
    </row>
    <row r="165" spans="1:23">
      <c r="A165" s="1100"/>
      <c r="B165" s="1101"/>
      <c r="C165" s="392" t="s">
        <v>54</v>
      </c>
      <c r="D165" s="584" t="s">
        <v>429</v>
      </c>
      <c r="E165" s="584" t="s">
        <v>429</v>
      </c>
      <c r="F165" s="584" t="s">
        <v>429</v>
      </c>
      <c r="G165" s="584" t="s">
        <v>429</v>
      </c>
      <c r="H165" s="584" t="s">
        <v>429</v>
      </c>
      <c r="I165" s="584" t="s">
        <v>429</v>
      </c>
      <c r="J165" s="584" t="s">
        <v>429</v>
      </c>
      <c r="K165" s="584" t="s">
        <v>429</v>
      </c>
      <c r="L165" s="584">
        <v>188</v>
      </c>
      <c r="M165" s="584" t="s">
        <v>429</v>
      </c>
      <c r="N165" s="584" t="s">
        <v>429</v>
      </c>
      <c r="O165" s="584" t="s">
        <v>429</v>
      </c>
      <c r="P165" s="584" t="s">
        <v>429</v>
      </c>
      <c r="Q165" s="584" t="s">
        <v>429</v>
      </c>
      <c r="R165" s="584" t="s">
        <v>429</v>
      </c>
      <c r="S165" s="584" t="s">
        <v>429</v>
      </c>
      <c r="T165" s="584" t="s">
        <v>429</v>
      </c>
      <c r="W165" s="499"/>
    </row>
    <row r="166" spans="1:23">
      <c r="A166" s="1100"/>
      <c r="B166" s="1100" t="s">
        <v>64</v>
      </c>
      <c r="C166" s="392" t="s">
        <v>56</v>
      </c>
      <c r="D166" s="584" t="s">
        <v>429</v>
      </c>
      <c r="E166" s="584" t="s">
        <v>429</v>
      </c>
      <c r="F166" s="584" t="s">
        <v>429</v>
      </c>
      <c r="G166" s="584" t="s">
        <v>429</v>
      </c>
      <c r="H166" s="584" t="s">
        <v>429</v>
      </c>
      <c r="I166" s="584" t="s">
        <v>429</v>
      </c>
      <c r="J166" s="584" t="s">
        <v>429</v>
      </c>
      <c r="K166" s="584" t="s">
        <v>429</v>
      </c>
      <c r="L166" s="584">
        <f>L168-L167</f>
        <v>68</v>
      </c>
      <c r="M166" s="584" t="s">
        <v>429</v>
      </c>
      <c r="N166" s="584" t="s">
        <v>429</v>
      </c>
      <c r="O166" s="584" t="s">
        <v>429</v>
      </c>
      <c r="P166" s="584" t="s">
        <v>429</v>
      </c>
      <c r="Q166" s="584" t="s">
        <v>429</v>
      </c>
      <c r="R166" s="584" t="s">
        <v>429</v>
      </c>
      <c r="S166" s="584" t="s">
        <v>429</v>
      </c>
      <c r="T166" s="584" t="s">
        <v>429</v>
      </c>
      <c r="W166" s="499"/>
    </row>
    <row r="167" spans="1:23">
      <c r="A167" s="1100"/>
      <c r="B167" s="1100"/>
      <c r="C167" s="392" t="s">
        <v>55</v>
      </c>
      <c r="D167" s="584" t="s">
        <v>429</v>
      </c>
      <c r="E167" s="584" t="s">
        <v>429</v>
      </c>
      <c r="F167" s="584" t="s">
        <v>429</v>
      </c>
      <c r="G167" s="584" t="s">
        <v>429</v>
      </c>
      <c r="H167" s="584" t="s">
        <v>429</v>
      </c>
      <c r="I167" s="584" t="s">
        <v>429</v>
      </c>
      <c r="J167" s="584" t="s">
        <v>429</v>
      </c>
      <c r="K167" s="584" t="s">
        <v>429</v>
      </c>
      <c r="L167" s="584">
        <v>23</v>
      </c>
      <c r="M167" s="584" t="s">
        <v>429</v>
      </c>
      <c r="N167" s="584" t="s">
        <v>429</v>
      </c>
      <c r="O167" s="584" t="s">
        <v>429</v>
      </c>
      <c r="P167" s="584" t="s">
        <v>429</v>
      </c>
      <c r="Q167" s="584" t="s">
        <v>429</v>
      </c>
      <c r="R167" s="584" t="s">
        <v>429</v>
      </c>
      <c r="S167" s="584" t="s">
        <v>429</v>
      </c>
      <c r="T167" s="584" t="s">
        <v>429</v>
      </c>
      <c r="W167" s="499"/>
    </row>
    <row r="168" spans="1:23">
      <c r="A168" s="1100"/>
      <c r="B168" s="1100"/>
      <c r="C168" s="392" t="s">
        <v>54</v>
      </c>
      <c r="D168" s="584" t="s">
        <v>429</v>
      </c>
      <c r="E168" s="584" t="s">
        <v>429</v>
      </c>
      <c r="F168" s="584" t="s">
        <v>429</v>
      </c>
      <c r="G168" s="584" t="s">
        <v>429</v>
      </c>
      <c r="H168" s="584" t="s">
        <v>429</v>
      </c>
      <c r="I168" s="584" t="s">
        <v>429</v>
      </c>
      <c r="J168" s="584" t="s">
        <v>429</v>
      </c>
      <c r="K168" s="584" t="s">
        <v>429</v>
      </c>
      <c r="L168" s="584">
        <v>91</v>
      </c>
      <c r="M168" s="584" t="s">
        <v>429</v>
      </c>
      <c r="N168" s="584" t="s">
        <v>429</v>
      </c>
      <c r="O168" s="584" t="s">
        <v>429</v>
      </c>
      <c r="P168" s="584" t="s">
        <v>429</v>
      </c>
      <c r="Q168" s="584" t="s">
        <v>429</v>
      </c>
      <c r="R168" s="584" t="s">
        <v>429</v>
      </c>
      <c r="S168" s="584" t="s">
        <v>429</v>
      </c>
      <c r="T168" s="584" t="s">
        <v>429</v>
      </c>
      <c r="W168" s="499"/>
    </row>
    <row r="169" spans="1:23">
      <c r="A169" s="1100"/>
      <c r="B169" s="1101" t="s">
        <v>72</v>
      </c>
      <c r="C169" s="392" t="s">
        <v>56</v>
      </c>
      <c r="D169" s="584" t="s">
        <v>429</v>
      </c>
      <c r="E169" s="584" t="s">
        <v>429</v>
      </c>
      <c r="F169" s="584" t="s">
        <v>429</v>
      </c>
      <c r="G169" s="584" t="s">
        <v>429</v>
      </c>
      <c r="H169" s="584" t="s">
        <v>429</v>
      </c>
      <c r="I169" s="584" t="s">
        <v>429</v>
      </c>
      <c r="J169" s="584" t="s">
        <v>429</v>
      </c>
      <c r="K169" s="584" t="s">
        <v>429</v>
      </c>
      <c r="L169" s="584">
        <f>L171-L170</f>
        <v>66</v>
      </c>
      <c r="M169" s="584" t="s">
        <v>429</v>
      </c>
      <c r="N169" s="584" t="s">
        <v>429</v>
      </c>
      <c r="O169" s="584" t="s">
        <v>429</v>
      </c>
      <c r="P169" s="584" t="s">
        <v>429</v>
      </c>
      <c r="Q169" s="584" t="s">
        <v>429</v>
      </c>
      <c r="R169" s="584" t="s">
        <v>429</v>
      </c>
      <c r="S169" s="584" t="s">
        <v>429</v>
      </c>
      <c r="T169" s="584" t="s">
        <v>429</v>
      </c>
      <c r="W169" s="499"/>
    </row>
    <row r="170" spans="1:23">
      <c r="A170" s="1100"/>
      <c r="B170" s="1101"/>
      <c r="C170" s="392" t="s">
        <v>55</v>
      </c>
      <c r="D170" s="584" t="s">
        <v>429</v>
      </c>
      <c r="E170" s="584" t="s">
        <v>429</v>
      </c>
      <c r="F170" s="584" t="s">
        <v>429</v>
      </c>
      <c r="G170" s="584" t="s">
        <v>429</v>
      </c>
      <c r="H170" s="584" t="s">
        <v>429</v>
      </c>
      <c r="I170" s="584" t="s">
        <v>429</v>
      </c>
      <c r="J170" s="584" t="s">
        <v>429</v>
      </c>
      <c r="K170" s="584" t="s">
        <v>429</v>
      </c>
      <c r="L170" s="584">
        <v>8</v>
      </c>
      <c r="M170" s="584" t="s">
        <v>429</v>
      </c>
      <c r="N170" s="584" t="s">
        <v>429</v>
      </c>
      <c r="O170" s="584" t="s">
        <v>429</v>
      </c>
      <c r="P170" s="584" t="s">
        <v>429</v>
      </c>
      <c r="Q170" s="584" t="s">
        <v>429</v>
      </c>
      <c r="R170" s="584" t="s">
        <v>429</v>
      </c>
      <c r="S170" s="584" t="s">
        <v>429</v>
      </c>
      <c r="T170" s="584" t="s">
        <v>429</v>
      </c>
      <c r="W170" s="499"/>
    </row>
    <row r="171" spans="1:23">
      <c r="A171" s="1100"/>
      <c r="B171" s="1101"/>
      <c r="C171" s="392" t="s">
        <v>54</v>
      </c>
      <c r="D171" s="584" t="s">
        <v>429</v>
      </c>
      <c r="E171" s="584" t="s">
        <v>429</v>
      </c>
      <c r="F171" s="584" t="s">
        <v>429</v>
      </c>
      <c r="G171" s="584" t="s">
        <v>429</v>
      </c>
      <c r="H171" s="584" t="s">
        <v>429</v>
      </c>
      <c r="I171" s="584" t="s">
        <v>429</v>
      </c>
      <c r="J171" s="584" t="s">
        <v>429</v>
      </c>
      <c r="K171" s="584" t="s">
        <v>429</v>
      </c>
      <c r="L171" s="584">
        <v>74</v>
      </c>
      <c r="M171" s="584" t="s">
        <v>429</v>
      </c>
      <c r="N171" s="584" t="s">
        <v>429</v>
      </c>
      <c r="O171" s="584" t="s">
        <v>429</v>
      </c>
      <c r="P171" s="584" t="s">
        <v>429</v>
      </c>
      <c r="Q171" s="584" t="s">
        <v>429</v>
      </c>
      <c r="R171" s="584" t="s">
        <v>429</v>
      </c>
      <c r="S171" s="584" t="s">
        <v>429</v>
      </c>
      <c r="T171" s="584" t="s">
        <v>429</v>
      </c>
      <c r="W171" s="499"/>
    </row>
    <row r="172" spans="1:23">
      <c r="A172" s="1100"/>
      <c r="B172" s="1100" t="s">
        <v>66</v>
      </c>
      <c r="C172" s="392" t="s">
        <v>56</v>
      </c>
      <c r="D172" s="584" t="s">
        <v>429</v>
      </c>
      <c r="E172" s="584" t="s">
        <v>429</v>
      </c>
      <c r="F172" s="584" t="s">
        <v>429</v>
      </c>
      <c r="G172" s="584" t="s">
        <v>429</v>
      </c>
      <c r="H172" s="584" t="s">
        <v>429</v>
      </c>
      <c r="I172" s="584" t="s">
        <v>429</v>
      </c>
      <c r="J172" s="584" t="s">
        <v>429</v>
      </c>
      <c r="K172" s="584" t="s">
        <v>429</v>
      </c>
      <c r="L172" s="584">
        <f>L174-L173</f>
        <v>90</v>
      </c>
      <c r="M172" s="584" t="s">
        <v>429</v>
      </c>
      <c r="N172" s="584" t="s">
        <v>429</v>
      </c>
      <c r="O172" s="584" t="s">
        <v>429</v>
      </c>
      <c r="P172" s="584" t="s">
        <v>429</v>
      </c>
      <c r="Q172" s="584" t="s">
        <v>429</v>
      </c>
      <c r="R172" s="584" t="s">
        <v>429</v>
      </c>
      <c r="S172" s="584" t="s">
        <v>429</v>
      </c>
      <c r="T172" s="584" t="s">
        <v>429</v>
      </c>
      <c r="W172" s="499"/>
    </row>
    <row r="173" spans="1:23">
      <c r="A173" s="1100"/>
      <c r="B173" s="1100"/>
      <c r="C173" s="392" t="s">
        <v>55</v>
      </c>
      <c r="D173" s="584" t="s">
        <v>429</v>
      </c>
      <c r="E173" s="584" t="s">
        <v>429</v>
      </c>
      <c r="F173" s="584" t="s">
        <v>429</v>
      </c>
      <c r="G173" s="584" t="s">
        <v>429</v>
      </c>
      <c r="H173" s="584" t="s">
        <v>429</v>
      </c>
      <c r="I173" s="584" t="s">
        <v>429</v>
      </c>
      <c r="J173" s="584" t="s">
        <v>429</v>
      </c>
      <c r="K173" s="584" t="s">
        <v>429</v>
      </c>
      <c r="L173" s="584">
        <v>49</v>
      </c>
      <c r="M173" s="584" t="s">
        <v>429</v>
      </c>
      <c r="N173" s="584" t="s">
        <v>429</v>
      </c>
      <c r="O173" s="584" t="s">
        <v>429</v>
      </c>
      <c r="P173" s="584" t="s">
        <v>429</v>
      </c>
      <c r="Q173" s="584" t="s">
        <v>429</v>
      </c>
      <c r="R173" s="584" t="s">
        <v>429</v>
      </c>
      <c r="S173" s="584" t="s">
        <v>429</v>
      </c>
      <c r="T173" s="584" t="s">
        <v>429</v>
      </c>
      <c r="W173" s="499"/>
    </row>
    <row r="174" spans="1:23">
      <c r="A174" s="1100"/>
      <c r="B174" s="1100"/>
      <c r="C174" s="392" t="s">
        <v>54</v>
      </c>
      <c r="D174" s="584" t="s">
        <v>429</v>
      </c>
      <c r="E174" s="584" t="s">
        <v>429</v>
      </c>
      <c r="F174" s="584" t="s">
        <v>429</v>
      </c>
      <c r="G174" s="584" t="s">
        <v>429</v>
      </c>
      <c r="H174" s="584" t="s">
        <v>429</v>
      </c>
      <c r="I174" s="584" t="s">
        <v>429</v>
      </c>
      <c r="J174" s="584" t="s">
        <v>429</v>
      </c>
      <c r="K174" s="584" t="s">
        <v>429</v>
      </c>
      <c r="L174" s="584">
        <v>139</v>
      </c>
      <c r="M174" s="584" t="s">
        <v>429</v>
      </c>
      <c r="N174" s="584" t="s">
        <v>429</v>
      </c>
      <c r="O174" s="584" t="s">
        <v>429</v>
      </c>
      <c r="P174" s="584" t="s">
        <v>429</v>
      </c>
      <c r="Q174" s="584" t="s">
        <v>429</v>
      </c>
      <c r="R174" s="584" t="s">
        <v>429</v>
      </c>
      <c r="S174" s="584" t="s">
        <v>429</v>
      </c>
      <c r="T174" s="584" t="s">
        <v>429</v>
      </c>
      <c r="W174" s="499"/>
    </row>
    <row r="175" spans="1:23">
      <c r="A175" s="1100"/>
      <c r="B175" s="1100" t="s">
        <v>71</v>
      </c>
      <c r="C175" s="392" t="s">
        <v>56</v>
      </c>
      <c r="D175" s="584" t="s">
        <v>429</v>
      </c>
      <c r="E175" s="584" t="s">
        <v>429</v>
      </c>
      <c r="F175" s="584" t="s">
        <v>429</v>
      </c>
      <c r="G175" s="584" t="s">
        <v>429</v>
      </c>
      <c r="H175" s="584" t="s">
        <v>429</v>
      </c>
      <c r="I175" s="584" t="s">
        <v>429</v>
      </c>
      <c r="J175" s="584" t="s">
        <v>429</v>
      </c>
      <c r="K175" s="584" t="s">
        <v>429</v>
      </c>
      <c r="L175" s="584">
        <f>L177-L176</f>
        <v>21</v>
      </c>
      <c r="M175" s="584" t="s">
        <v>429</v>
      </c>
      <c r="N175" s="584" t="s">
        <v>429</v>
      </c>
      <c r="O175" s="584" t="s">
        <v>429</v>
      </c>
      <c r="P175" s="584" t="s">
        <v>429</v>
      </c>
      <c r="Q175" s="584" t="s">
        <v>429</v>
      </c>
      <c r="R175" s="584" t="s">
        <v>429</v>
      </c>
      <c r="S175" s="584" t="s">
        <v>429</v>
      </c>
      <c r="T175" s="584" t="s">
        <v>429</v>
      </c>
      <c r="W175" s="499"/>
    </row>
    <row r="176" spans="1:23">
      <c r="A176" s="1100"/>
      <c r="B176" s="1100"/>
      <c r="C176" s="392" t="s">
        <v>55</v>
      </c>
      <c r="D176" s="584" t="s">
        <v>429</v>
      </c>
      <c r="E176" s="584" t="s">
        <v>429</v>
      </c>
      <c r="F176" s="584" t="s">
        <v>429</v>
      </c>
      <c r="G176" s="584" t="s">
        <v>429</v>
      </c>
      <c r="H176" s="584" t="s">
        <v>429</v>
      </c>
      <c r="I176" s="584" t="s">
        <v>429</v>
      </c>
      <c r="J176" s="584" t="s">
        <v>429</v>
      </c>
      <c r="K176" s="584" t="s">
        <v>429</v>
      </c>
      <c r="L176" s="584">
        <v>81</v>
      </c>
      <c r="M176" s="584" t="s">
        <v>429</v>
      </c>
      <c r="N176" s="584" t="s">
        <v>429</v>
      </c>
      <c r="O176" s="584" t="s">
        <v>429</v>
      </c>
      <c r="P176" s="584" t="s">
        <v>429</v>
      </c>
      <c r="Q176" s="584" t="s">
        <v>429</v>
      </c>
      <c r="R176" s="584" t="s">
        <v>429</v>
      </c>
      <c r="S176" s="584" t="s">
        <v>429</v>
      </c>
      <c r="T176" s="584" t="s">
        <v>429</v>
      </c>
      <c r="W176" s="499"/>
    </row>
    <row r="177" spans="1:23">
      <c r="A177" s="1100"/>
      <c r="B177" s="1100"/>
      <c r="C177" s="392" t="s">
        <v>54</v>
      </c>
      <c r="D177" s="584" t="s">
        <v>429</v>
      </c>
      <c r="E177" s="584" t="s">
        <v>429</v>
      </c>
      <c r="F177" s="584" t="s">
        <v>429</v>
      </c>
      <c r="G177" s="584" t="s">
        <v>429</v>
      </c>
      <c r="H177" s="584" t="s">
        <v>429</v>
      </c>
      <c r="I177" s="584" t="s">
        <v>429</v>
      </c>
      <c r="J177" s="584" t="s">
        <v>429</v>
      </c>
      <c r="K177" s="584" t="s">
        <v>429</v>
      </c>
      <c r="L177" s="584">
        <v>102</v>
      </c>
      <c r="M177" s="584" t="s">
        <v>429</v>
      </c>
      <c r="N177" s="584" t="s">
        <v>429</v>
      </c>
      <c r="O177" s="584" t="s">
        <v>429</v>
      </c>
      <c r="P177" s="584" t="s">
        <v>429</v>
      </c>
      <c r="Q177" s="584" t="s">
        <v>429</v>
      </c>
      <c r="R177" s="584" t="s">
        <v>429</v>
      </c>
      <c r="S177" s="584" t="s">
        <v>429</v>
      </c>
      <c r="T177" s="584" t="s">
        <v>429</v>
      </c>
      <c r="W177" s="499"/>
    </row>
    <row r="178" spans="1:23">
      <c r="A178" s="1100"/>
      <c r="B178" s="1100" t="s">
        <v>70</v>
      </c>
      <c r="C178" s="392" t="s">
        <v>56</v>
      </c>
      <c r="D178" s="584" t="s">
        <v>429</v>
      </c>
      <c r="E178" s="584" t="s">
        <v>429</v>
      </c>
      <c r="F178" s="584" t="s">
        <v>429</v>
      </c>
      <c r="G178" s="584" t="s">
        <v>429</v>
      </c>
      <c r="H178" s="584" t="s">
        <v>429</v>
      </c>
      <c r="I178" s="584" t="s">
        <v>429</v>
      </c>
      <c r="J178" s="584" t="s">
        <v>429</v>
      </c>
      <c r="K178" s="584" t="s">
        <v>429</v>
      </c>
      <c r="L178" s="584">
        <f>L180-L179</f>
        <v>20</v>
      </c>
      <c r="M178" s="584" t="s">
        <v>429</v>
      </c>
      <c r="N178" s="584" t="s">
        <v>429</v>
      </c>
      <c r="O178" s="584" t="s">
        <v>429</v>
      </c>
      <c r="P178" s="584" t="s">
        <v>429</v>
      </c>
      <c r="Q178" s="584" t="s">
        <v>429</v>
      </c>
      <c r="R178" s="584" t="s">
        <v>429</v>
      </c>
      <c r="S178" s="584" t="s">
        <v>429</v>
      </c>
      <c r="T178" s="584" t="s">
        <v>429</v>
      </c>
      <c r="W178" s="499"/>
    </row>
    <row r="179" spans="1:23">
      <c r="A179" s="1100"/>
      <c r="B179" s="1100"/>
      <c r="C179" s="392" t="s">
        <v>55</v>
      </c>
      <c r="D179" s="584" t="s">
        <v>429</v>
      </c>
      <c r="E179" s="584" t="s">
        <v>429</v>
      </c>
      <c r="F179" s="584" t="s">
        <v>429</v>
      </c>
      <c r="G179" s="584" t="s">
        <v>429</v>
      </c>
      <c r="H179" s="584" t="s">
        <v>429</v>
      </c>
      <c r="I179" s="584" t="s">
        <v>429</v>
      </c>
      <c r="J179" s="584" t="s">
        <v>429</v>
      </c>
      <c r="K179" s="584" t="s">
        <v>429</v>
      </c>
      <c r="L179" s="584">
        <v>10</v>
      </c>
      <c r="M179" s="584" t="s">
        <v>429</v>
      </c>
      <c r="N179" s="584" t="s">
        <v>429</v>
      </c>
      <c r="O179" s="584" t="s">
        <v>429</v>
      </c>
      <c r="P179" s="584" t="s">
        <v>429</v>
      </c>
      <c r="Q179" s="584" t="s">
        <v>429</v>
      </c>
      <c r="R179" s="584" t="s">
        <v>429</v>
      </c>
      <c r="S179" s="584" t="s">
        <v>429</v>
      </c>
      <c r="T179" s="584" t="s">
        <v>429</v>
      </c>
      <c r="W179" s="499"/>
    </row>
    <row r="180" spans="1:23">
      <c r="A180" s="1100"/>
      <c r="B180" s="1100"/>
      <c r="C180" s="392" t="s">
        <v>54</v>
      </c>
      <c r="D180" s="584" t="s">
        <v>429</v>
      </c>
      <c r="E180" s="584" t="s">
        <v>429</v>
      </c>
      <c r="F180" s="584" t="s">
        <v>429</v>
      </c>
      <c r="G180" s="584" t="s">
        <v>429</v>
      </c>
      <c r="H180" s="584" t="s">
        <v>429</v>
      </c>
      <c r="I180" s="584" t="s">
        <v>429</v>
      </c>
      <c r="J180" s="584" t="s">
        <v>429</v>
      </c>
      <c r="K180" s="584" t="s">
        <v>429</v>
      </c>
      <c r="L180" s="584">
        <v>30</v>
      </c>
      <c r="M180" s="584" t="s">
        <v>429</v>
      </c>
      <c r="N180" s="584" t="s">
        <v>429</v>
      </c>
      <c r="O180" s="584" t="s">
        <v>429</v>
      </c>
      <c r="P180" s="584" t="s">
        <v>429</v>
      </c>
      <c r="Q180" s="584" t="s">
        <v>429</v>
      </c>
      <c r="R180" s="584" t="s">
        <v>429</v>
      </c>
      <c r="S180" s="584" t="s">
        <v>429</v>
      </c>
      <c r="T180" s="584" t="s">
        <v>429</v>
      </c>
      <c r="W180" s="499"/>
    </row>
    <row r="181" spans="1:23">
      <c r="A181" s="1100"/>
      <c r="B181" s="1100" t="s">
        <v>69</v>
      </c>
      <c r="C181" s="392" t="s">
        <v>56</v>
      </c>
      <c r="D181" s="584" t="s">
        <v>429</v>
      </c>
      <c r="E181" s="584" t="s">
        <v>429</v>
      </c>
      <c r="F181" s="584" t="s">
        <v>429</v>
      </c>
      <c r="G181" s="584" t="s">
        <v>429</v>
      </c>
      <c r="H181" s="584" t="s">
        <v>429</v>
      </c>
      <c r="I181" s="584" t="s">
        <v>429</v>
      </c>
      <c r="J181" s="584" t="s">
        <v>429</v>
      </c>
      <c r="K181" s="584" t="s">
        <v>429</v>
      </c>
      <c r="L181" s="584" t="s">
        <v>429</v>
      </c>
      <c r="M181" s="584" t="s">
        <v>429</v>
      </c>
      <c r="N181" s="584" t="s">
        <v>429</v>
      </c>
      <c r="O181" s="584" t="s">
        <v>429</v>
      </c>
      <c r="P181" s="584" t="s">
        <v>429</v>
      </c>
      <c r="Q181" s="584" t="s">
        <v>429</v>
      </c>
      <c r="R181" s="584" t="s">
        <v>429</v>
      </c>
      <c r="S181" s="584" t="s">
        <v>429</v>
      </c>
      <c r="T181" s="584" t="s">
        <v>429</v>
      </c>
      <c r="W181" s="499"/>
    </row>
    <row r="182" spans="1:23">
      <c r="A182" s="1100"/>
      <c r="B182" s="1100"/>
      <c r="C182" s="392" t="s">
        <v>55</v>
      </c>
      <c r="D182" s="584" t="s">
        <v>429</v>
      </c>
      <c r="E182" s="584" t="s">
        <v>429</v>
      </c>
      <c r="F182" s="584" t="s">
        <v>429</v>
      </c>
      <c r="G182" s="584" t="s">
        <v>429</v>
      </c>
      <c r="H182" s="584" t="s">
        <v>429</v>
      </c>
      <c r="I182" s="584" t="s">
        <v>429</v>
      </c>
      <c r="J182" s="584" t="s">
        <v>429</v>
      </c>
      <c r="K182" s="584" t="s">
        <v>429</v>
      </c>
      <c r="L182" s="584" t="s">
        <v>429</v>
      </c>
      <c r="M182" s="584" t="s">
        <v>429</v>
      </c>
      <c r="N182" s="584" t="s">
        <v>429</v>
      </c>
      <c r="O182" s="584" t="s">
        <v>429</v>
      </c>
      <c r="P182" s="584" t="s">
        <v>429</v>
      </c>
      <c r="Q182" s="584" t="s">
        <v>429</v>
      </c>
      <c r="R182" s="584" t="s">
        <v>429</v>
      </c>
      <c r="S182" s="584" t="s">
        <v>429</v>
      </c>
      <c r="T182" s="584" t="s">
        <v>429</v>
      </c>
      <c r="W182" s="499"/>
    </row>
    <row r="183" spans="1:23">
      <c r="A183" s="1100"/>
      <c r="B183" s="1100"/>
      <c r="C183" s="392" t="s">
        <v>54</v>
      </c>
      <c r="D183" s="584" t="s">
        <v>429</v>
      </c>
      <c r="E183" s="584" t="s">
        <v>429</v>
      </c>
      <c r="F183" s="584" t="s">
        <v>429</v>
      </c>
      <c r="G183" s="584" t="s">
        <v>429</v>
      </c>
      <c r="H183" s="584" t="s">
        <v>429</v>
      </c>
      <c r="I183" s="584" t="s">
        <v>429</v>
      </c>
      <c r="J183" s="584" t="s">
        <v>429</v>
      </c>
      <c r="K183" s="584" t="s">
        <v>429</v>
      </c>
      <c r="L183" s="584" t="s">
        <v>429</v>
      </c>
      <c r="M183" s="584" t="s">
        <v>429</v>
      </c>
      <c r="N183" s="584" t="s">
        <v>429</v>
      </c>
      <c r="O183" s="584" t="s">
        <v>429</v>
      </c>
      <c r="P183" s="584" t="s">
        <v>429</v>
      </c>
      <c r="Q183" s="584" t="s">
        <v>429</v>
      </c>
      <c r="R183" s="584" t="s">
        <v>429</v>
      </c>
      <c r="S183" s="584" t="s">
        <v>429</v>
      </c>
      <c r="T183" s="584" t="s">
        <v>429</v>
      </c>
      <c r="W183" s="499"/>
    </row>
    <row r="184" spans="1:23" s="292" customFormat="1">
      <c r="A184" s="1100"/>
      <c r="B184" s="1100" t="s">
        <v>59</v>
      </c>
      <c r="C184" s="392" t="s">
        <v>56</v>
      </c>
      <c r="D184" s="605" t="s">
        <v>429</v>
      </c>
      <c r="E184" s="605" t="s">
        <v>429</v>
      </c>
      <c r="F184" s="605" t="s">
        <v>429</v>
      </c>
      <c r="G184" s="605" t="s">
        <v>429</v>
      </c>
      <c r="H184" s="605" t="s">
        <v>429</v>
      </c>
      <c r="I184" s="605" t="s">
        <v>429</v>
      </c>
      <c r="J184" s="605" t="s">
        <v>429</v>
      </c>
      <c r="K184" s="605" t="s">
        <v>429</v>
      </c>
      <c r="L184" s="605">
        <f>L157+L163+L166+L169+L172+L175+L178</f>
        <v>533</v>
      </c>
      <c r="M184" s="605" t="s">
        <v>429</v>
      </c>
      <c r="N184" s="605" t="s">
        <v>429</v>
      </c>
      <c r="O184" s="605" t="s">
        <v>429</v>
      </c>
      <c r="P184" s="605" t="s">
        <v>429</v>
      </c>
      <c r="Q184" s="605" t="s">
        <v>429</v>
      </c>
      <c r="R184" s="605" t="s">
        <v>429</v>
      </c>
      <c r="S184" s="605" t="s">
        <v>429</v>
      </c>
      <c r="T184" s="605" t="s">
        <v>429</v>
      </c>
    </row>
    <row r="185" spans="1:23" s="292" customFormat="1">
      <c r="A185" s="1100"/>
      <c r="B185" s="1100"/>
      <c r="C185" s="392" t="s">
        <v>55</v>
      </c>
      <c r="D185" s="605" t="s">
        <v>429</v>
      </c>
      <c r="E185" s="605">
        <v>296</v>
      </c>
      <c r="F185" s="605">
        <v>267</v>
      </c>
      <c r="G185" s="605">
        <v>361</v>
      </c>
      <c r="H185" s="605">
        <v>364</v>
      </c>
      <c r="I185" s="605">
        <v>357</v>
      </c>
      <c r="J185" s="605">
        <v>528</v>
      </c>
      <c r="K185" s="605" t="s">
        <v>429</v>
      </c>
      <c r="L185" s="605">
        <f>L158+L164+L167+L170+L173+L176+L179</f>
        <v>288</v>
      </c>
      <c r="M185" s="605" t="s">
        <v>429</v>
      </c>
      <c r="N185" s="605" t="s">
        <v>429</v>
      </c>
      <c r="O185" s="605" t="s">
        <v>429</v>
      </c>
      <c r="P185" s="605" t="s">
        <v>429</v>
      </c>
      <c r="Q185" s="605" t="s">
        <v>429</v>
      </c>
      <c r="R185" s="605" t="s">
        <v>429</v>
      </c>
      <c r="S185" s="605" t="s">
        <v>429</v>
      </c>
      <c r="T185" s="605" t="s">
        <v>429</v>
      </c>
    </row>
    <row r="186" spans="1:23" s="292" customFormat="1">
      <c r="A186" s="1100"/>
      <c r="B186" s="1100"/>
      <c r="C186" s="392" t="s">
        <v>54</v>
      </c>
      <c r="D186" s="605" t="s">
        <v>429</v>
      </c>
      <c r="E186" s="605">
        <v>857</v>
      </c>
      <c r="F186" s="605">
        <v>774</v>
      </c>
      <c r="G186" s="605">
        <v>1048</v>
      </c>
      <c r="H186" s="605">
        <v>1054</v>
      </c>
      <c r="I186" s="605">
        <v>1034</v>
      </c>
      <c r="J186" s="605">
        <v>1530</v>
      </c>
      <c r="K186" s="605" t="s">
        <v>429</v>
      </c>
      <c r="L186" s="605">
        <f>L159+L165+L168+L171+L174+L177+L180</f>
        <v>821</v>
      </c>
      <c r="M186" s="605" t="s">
        <v>429</v>
      </c>
      <c r="N186" s="605" t="s">
        <v>429</v>
      </c>
      <c r="O186" s="605" t="s">
        <v>429</v>
      </c>
      <c r="P186" s="605" t="s">
        <v>429</v>
      </c>
      <c r="Q186" s="605" t="s">
        <v>429</v>
      </c>
      <c r="R186" s="605" t="s">
        <v>429</v>
      </c>
      <c r="S186" s="605" t="s">
        <v>429</v>
      </c>
      <c r="T186" s="605" t="s">
        <v>429</v>
      </c>
    </row>
    <row r="187" spans="1:23">
      <c r="A187" s="1100" t="s">
        <v>9</v>
      </c>
      <c r="B187" s="1100" t="s">
        <v>65</v>
      </c>
      <c r="C187" s="392" t="s">
        <v>56</v>
      </c>
      <c r="D187" s="584" t="s">
        <v>429</v>
      </c>
      <c r="E187" s="584" t="s">
        <v>429</v>
      </c>
      <c r="F187" s="584" t="s">
        <v>429</v>
      </c>
      <c r="G187" s="584" t="s">
        <v>429</v>
      </c>
      <c r="H187" s="584" t="s">
        <v>429</v>
      </c>
      <c r="I187" s="584" t="s">
        <v>429</v>
      </c>
      <c r="J187" s="584" t="s">
        <v>429</v>
      </c>
      <c r="K187" s="584" t="s">
        <v>429</v>
      </c>
      <c r="L187" s="584" t="s">
        <v>429</v>
      </c>
      <c r="M187" s="584">
        <v>1062</v>
      </c>
      <c r="N187" s="584" t="s">
        <v>429</v>
      </c>
      <c r="O187" s="584">
        <v>153</v>
      </c>
      <c r="P187" s="584">
        <v>537</v>
      </c>
      <c r="Q187" s="606">
        <v>289</v>
      </c>
      <c r="R187" s="606">
        <v>197</v>
      </c>
      <c r="S187" s="606">
        <v>528</v>
      </c>
      <c r="T187" s="606" t="s">
        <v>429</v>
      </c>
      <c r="U187" s="604"/>
      <c r="V187" s="604"/>
      <c r="W187" s="604"/>
    </row>
    <row r="188" spans="1:23">
      <c r="A188" s="1100"/>
      <c r="B188" s="1100"/>
      <c r="C188" s="392" t="s">
        <v>55</v>
      </c>
      <c r="D188" s="584" t="s">
        <v>429</v>
      </c>
      <c r="E188" s="584" t="s">
        <v>429</v>
      </c>
      <c r="F188" s="584" t="s">
        <v>429</v>
      </c>
      <c r="G188" s="584" t="s">
        <v>429</v>
      </c>
      <c r="H188" s="584" t="s">
        <v>429</v>
      </c>
      <c r="I188" s="584" t="s">
        <v>429</v>
      </c>
      <c r="J188" s="584" t="s">
        <v>429</v>
      </c>
      <c r="K188" s="584" t="s">
        <v>429</v>
      </c>
      <c r="L188" s="584" t="s">
        <v>429</v>
      </c>
      <c r="M188" s="584">
        <v>2165</v>
      </c>
      <c r="N188" s="584" t="s">
        <v>429</v>
      </c>
      <c r="O188" s="584">
        <v>1156</v>
      </c>
      <c r="P188" s="584">
        <v>773</v>
      </c>
      <c r="Q188" s="606">
        <v>689</v>
      </c>
      <c r="R188" s="606">
        <v>488</v>
      </c>
      <c r="S188" s="606">
        <v>1618</v>
      </c>
      <c r="T188" s="606" t="s">
        <v>429</v>
      </c>
      <c r="W188" s="289"/>
    </row>
    <row r="189" spans="1:23">
      <c r="A189" s="1100"/>
      <c r="B189" s="1100"/>
      <c r="C189" s="392" t="s">
        <v>54</v>
      </c>
      <c r="D189" s="584" t="s">
        <v>429</v>
      </c>
      <c r="E189" s="584" t="s">
        <v>429</v>
      </c>
      <c r="F189" s="584" t="s">
        <v>429</v>
      </c>
      <c r="G189" s="584" t="s">
        <v>429</v>
      </c>
      <c r="H189" s="584" t="s">
        <v>429</v>
      </c>
      <c r="I189" s="584" t="s">
        <v>429</v>
      </c>
      <c r="J189" s="584" t="s">
        <v>429</v>
      </c>
      <c r="K189" s="584" t="s">
        <v>429</v>
      </c>
      <c r="L189" s="584" t="s">
        <v>429</v>
      </c>
      <c r="M189" s="584">
        <v>3227</v>
      </c>
      <c r="N189" s="584" t="s">
        <v>429</v>
      </c>
      <c r="O189" s="584">
        <v>1309</v>
      </c>
      <c r="P189" s="584">
        <v>1310</v>
      </c>
      <c r="Q189" s="606">
        <v>978</v>
      </c>
      <c r="R189" s="606">
        <v>685</v>
      </c>
      <c r="S189" s="606">
        <v>2146</v>
      </c>
      <c r="T189" s="606" t="s">
        <v>429</v>
      </c>
      <c r="W189" s="499"/>
    </row>
    <row r="190" spans="1:23">
      <c r="A190" s="1100"/>
      <c r="B190" s="1100" t="s">
        <v>255</v>
      </c>
      <c r="C190" s="392" t="s">
        <v>56</v>
      </c>
      <c r="D190" s="584" t="s">
        <v>429</v>
      </c>
      <c r="E190" s="584" t="s">
        <v>429</v>
      </c>
      <c r="F190" s="584" t="s">
        <v>429</v>
      </c>
      <c r="G190" s="584" t="s">
        <v>429</v>
      </c>
      <c r="H190" s="584" t="s">
        <v>429</v>
      </c>
      <c r="I190" s="584" t="s">
        <v>429</v>
      </c>
      <c r="J190" s="584" t="s">
        <v>429</v>
      </c>
      <c r="K190" s="584" t="s">
        <v>429</v>
      </c>
      <c r="L190" s="584" t="s">
        <v>429</v>
      </c>
      <c r="M190" s="584">
        <v>130</v>
      </c>
      <c r="N190" s="584" t="s">
        <v>429</v>
      </c>
      <c r="O190" s="584">
        <v>82</v>
      </c>
      <c r="P190" s="584">
        <v>99</v>
      </c>
      <c r="Q190" s="606">
        <v>80</v>
      </c>
      <c r="R190" s="606">
        <v>92</v>
      </c>
      <c r="S190" s="606">
        <v>47</v>
      </c>
      <c r="T190" s="606" t="s">
        <v>429</v>
      </c>
      <c r="W190" s="499"/>
    </row>
    <row r="191" spans="1:23">
      <c r="A191" s="1100"/>
      <c r="B191" s="1100"/>
      <c r="C191" s="392" t="s">
        <v>55</v>
      </c>
      <c r="D191" s="584" t="s">
        <v>429</v>
      </c>
      <c r="E191" s="584" t="s">
        <v>429</v>
      </c>
      <c r="F191" s="584" t="s">
        <v>429</v>
      </c>
      <c r="G191" s="584" t="s">
        <v>429</v>
      </c>
      <c r="H191" s="584" t="s">
        <v>429</v>
      </c>
      <c r="I191" s="584" t="s">
        <v>429</v>
      </c>
      <c r="J191" s="584" t="s">
        <v>429</v>
      </c>
      <c r="K191" s="584" t="s">
        <v>429</v>
      </c>
      <c r="L191" s="584" t="s">
        <v>429</v>
      </c>
      <c r="M191" s="584">
        <v>444</v>
      </c>
      <c r="N191" s="584" t="s">
        <v>429</v>
      </c>
      <c r="O191" s="584">
        <v>271</v>
      </c>
      <c r="P191" s="584">
        <v>376</v>
      </c>
      <c r="Q191" s="606">
        <v>418</v>
      </c>
      <c r="R191" s="606">
        <v>341</v>
      </c>
      <c r="S191" s="606">
        <v>272</v>
      </c>
      <c r="T191" s="606" t="s">
        <v>429</v>
      </c>
      <c r="W191" s="499"/>
    </row>
    <row r="192" spans="1:23">
      <c r="A192" s="1100"/>
      <c r="B192" s="1100"/>
      <c r="C192" s="392" t="s">
        <v>54</v>
      </c>
      <c r="D192" s="584" t="s">
        <v>429</v>
      </c>
      <c r="E192" s="584" t="s">
        <v>429</v>
      </c>
      <c r="F192" s="584" t="s">
        <v>429</v>
      </c>
      <c r="G192" s="584" t="s">
        <v>429</v>
      </c>
      <c r="H192" s="584" t="s">
        <v>429</v>
      </c>
      <c r="I192" s="584" t="s">
        <v>429</v>
      </c>
      <c r="J192" s="584" t="s">
        <v>429</v>
      </c>
      <c r="K192" s="584" t="s">
        <v>429</v>
      </c>
      <c r="L192" s="584" t="s">
        <v>429</v>
      </c>
      <c r="M192" s="584">
        <v>574</v>
      </c>
      <c r="N192" s="584" t="s">
        <v>429</v>
      </c>
      <c r="O192" s="584">
        <v>353</v>
      </c>
      <c r="P192" s="584">
        <v>475</v>
      </c>
      <c r="Q192" s="606">
        <v>498</v>
      </c>
      <c r="R192" s="606">
        <v>433</v>
      </c>
      <c r="S192" s="606">
        <v>319</v>
      </c>
      <c r="T192" s="606" t="s">
        <v>429</v>
      </c>
      <c r="W192" s="499"/>
    </row>
    <row r="193" spans="1:23">
      <c r="A193" s="1100"/>
      <c r="B193" s="1101" t="s">
        <v>73</v>
      </c>
      <c r="C193" s="392" t="s">
        <v>56</v>
      </c>
      <c r="D193" s="584" t="s">
        <v>429</v>
      </c>
      <c r="E193" s="584" t="s">
        <v>429</v>
      </c>
      <c r="F193" s="584" t="s">
        <v>429</v>
      </c>
      <c r="G193" s="584" t="s">
        <v>429</v>
      </c>
      <c r="H193" s="584" t="s">
        <v>429</v>
      </c>
      <c r="I193" s="584" t="s">
        <v>429</v>
      </c>
      <c r="J193" s="584" t="s">
        <v>429</v>
      </c>
      <c r="K193" s="584" t="s">
        <v>429</v>
      </c>
      <c r="L193" s="584" t="s">
        <v>429</v>
      </c>
      <c r="M193" s="584">
        <v>812</v>
      </c>
      <c r="N193" s="584" t="s">
        <v>429</v>
      </c>
      <c r="O193" s="584">
        <v>515</v>
      </c>
      <c r="P193" s="584">
        <v>1032</v>
      </c>
      <c r="Q193" s="606">
        <v>722</v>
      </c>
      <c r="R193" s="606">
        <v>888</v>
      </c>
      <c r="S193" s="606">
        <v>689</v>
      </c>
      <c r="T193" s="606" t="s">
        <v>429</v>
      </c>
      <c r="W193" s="499"/>
    </row>
    <row r="194" spans="1:23">
      <c r="A194" s="1100"/>
      <c r="B194" s="1101"/>
      <c r="C194" s="392" t="s">
        <v>55</v>
      </c>
      <c r="D194" s="584" t="s">
        <v>429</v>
      </c>
      <c r="E194" s="584" t="s">
        <v>429</v>
      </c>
      <c r="F194" s="584" t="s">
        <v>429</v>
      </c>
      <c r="G194" s="584" t="s">
        <v>429</v>
      </c>
      <c r="H194" s="584" t="s">
        <v>429</v>
      </c>
      <c r="I194" s="584" t="s">
        <v>429</v>
      </c>
      <c r="J194" s="584" t="s">
        <v>429</v>
      </c>
      <c r="K194" s="584" t="s">
        <v>429</v>
      </c>
      <c r="L194" s="584" t="s">
        <v>429</v>
      </c>
      <c r="M194" s="584">
        <v>1033</v>
      </c>
      <c r="N194" s="584" t="s">
        <v>429</v>
      </c>
      <c r="O194" s="584">
        <v>891</v>
      </c>
      <c r="P194" s="584">
        <v>1587</v>
      </c>
      <c r="Q194" s="606">
        <v>1259</v>
      </c>
      <c r="R194" s="606">
        <v>1630</v>
      </c>
      <c r="S194" s="606">
        <v>1466</v>
      </c>
      <c r="T194" s="606" t="s">
        <v>429</v>
      </c>
      <c r="W194" s="499"/>
    </row>
    <row r="195" spans="1:23">
      <c r="A195" s="1100"/>
      <c r="B195" s="1101"/>
      <c r="C195" s="392" t="s">
        <v>54</v>
      </c>
      <c r="D195" s="584" t="s">
        <v>429</v>
      </c>
      <c r="E195" s="584" t="s">
        <v>429</v>
      </c>
      <c r="F195" s="584" t="s">
        <v>429</v>
      </c>
      <c r="G195" s="584" t="s">
        <v>429</v>
      </c>
      <c r="H195" s="584" t="s">
        <v>429</v>
      </c>
      <c r="I195" s="584" t="s">
        <v>429</v>
      </c>
      <c r="J195" s="584" t="s">
        <v>429</v>
      </c>
      <c r="K195" s="584" t="s">
        <v>429</v>
      </c>
      <c r="L195" s="584" t="s">
        <v>429</v>
      </c>
      <c r="M195" s="584">
        <v>1845</v>
      </c>
      <c r="N195" s="584" t="s">
        <v>429</v>
      </c>
      <c r="O195" s="584">
        <v>1406</v>
      </c>
      <c r="P195" s="584">
        <v>2619</v>
      </c>
      <c r="Q195" s="606">
        <v>1981</v>
      </c>
      <c r="R195" s="606">
        <v>2518</v>
      </c>
      <c r="S195" s="606">
        <v>2155</v>
      </c>
      <c r="T195" s="606" t="s">
        <v>429</v>
      </c>
      <c r="W195" s="499"/>
    </row>
    <row r="196" spans="1:23">
      <c r="A196" s="1100"/>
      <c r="B196" s="1100" t="s">
        <v>64</v>
      </c>
      <c r="C196" s="392" t="s">
        <v>56</v>
      </c>
      <c r="D196" s="584" t="s">
        <v>429</v>
      </c>
      <c r="E196" s="584" t="s">
        <v>429</v>
      </c>
      <c r="F196" s="584" t="s">
        <v>429</v>
      </c>
      <c r="G196" s="584" t="s">
        <v>429</v>
      </c>
      <c r="H196" s="584" t="s">
        <v>429</v>
      </c>
      <c r="I196" s="584" t="s">
        <v>429</v>
      </c>
      <c r="J196" s="584" t="s">
        <v>429</v>
      </c>
      <c r="K196" s="584" t="s">
        <v>429</v>
      </c>
      <c r="L196" s="584" t="s">
        <v>429</v>
      </c>
      <c r="M196" s="584">
        <v>279</v>
      </c>
      <c r="N196" s="584" t="s">
        <v>429</v>
      </c>
      <c r="O196" s="584">
        <v>289</v>
      </c>
      <c r="P196" s="584">
        <v>505</v>
      </c>
      <c r="Q196" s="606">
        <v>351</v>
      </c>
      <c r="R196" s="606">
        <v>426</v>
      </c>
      <c r="S196" s="606">
        <v>471</v>
      </c>
      <c r="T196" s="606" t="s">
        <v>429</v>
      </c>
      <c r="W196" s="499"/>
    </row>
    <row r="197" spans="1:23">
      <c r="A197" s="1100"/>
      <c r="B197" s="1100"/>
      <c r="C197" s="392" t="s">
        <v>55</v>
      </c>
      <c r="D197" s="584" t="s">
        <v>429</v>
      </c>
      <c r="E197" s="584" t="s">
        <v>429</v>
      </c>
      <c r="F197" s="584" t="s">
        <v>429</v>
      </c>
      <c r="G197" s="584" t="s">
        <v>429</v>
      </c>
      <c r="H197" s="584" t="s">
        <v>429</v>
      </c>
      <c r="I197" s="584" t="s">
        <v>429</v>
      </c>
      <c r="J197" s="584" t="s">
        <v>429</v>
      </c>
      <c r="K197" s="584" t="s">
        <v>429</v>
      </c>
      <c r="L197" s="584" t="s">
        <v>429</v>
      </c>
      <c r="M197" s="584">
        <v>210</v>
      </c>
      <c r="N197" s="584" t="s">
        <v>429</v>
      </c>
      <c r="O197" s="584">
        <v>265</v>
      </c>
      <c r="P197" s="584">
        <v>380</v>
      </c>
      <c r="Q197" s="606">
        <v>379</v>
      </c>
      <c r="R197" s="606">
        <v>378</v>
      </c>
      <c r="S197" s="606">
        <v>461</v>
      </c>
      <c r="T197" s="606" t="s">
        <v>429</v>
      </c>
      <c r="W197" s="499"/>
    </row>
    <row r="198" spans="1:23">
      <c r="A198" s="1100"/>
      <c r="B198" s="1100"/>
      <c r="C198" s="392" t="s">
        <v>54</v>
      </c>
      <c r="D198" s="584" t="s">
        <v>429</v>
      </c>
      <c r="E198" s="584" t="s">
        <v>429</v>
      </c>
      <c r="F198" s="584" t="s">
        <v>429</v>
      </c>
      <c r="G198" s="584" t="s">
        <v>429</v>
      </c>
      <c r="H198" s="584" t="s">
        <v>429</v>
      </c>
      <c r="I198" s="584" t="s">
        <v>429</v>
      </c>
      <c r="J198" s="584" t="s">
        <v>429</v>
      </c>
      <c r="K198" s="584" t="s">
        <v>429</v>
      </c>
      <c r="L198" s="584" t="s">
        <v>429</v>
      </c>
      <c r="M198" s="584">
        <v>489</v>
      </c>
      <c r="N198" s="584" t="s">
        <v>429</v>
      </c>
      <c r="O198" s="584">
        <v>554</v>
      </c>
      <c r="P198" s="584">
        <v>885</v>
      </c>
      <c r="Q198" s="606">
        <v>730</v>
      </c>
      <c r="R198" s="606">
        <v>804</v>
      </c>
      <c r="S198" s="606">
        <v>932</v>
      </c>
      <c r="T198" s="606" t="s">
        <v>429</v>
      </c>
      <c r="W198" s="499"/>
    </row>
    <row r="199" spans="1:23">
      <c r="A199" s="1100"/>
      <c r="B199" s="1101" t="s">
        <v>72</v>
      </c>
      <c r="C199" s="392" t="s">
        <v>56</v>
      </c>
      <c r="D199" s="584" t="s">
        <v>429</v>
      </c>
      <c r="E199" s="584" t="s">
        <v>429</v>
      </c>
      <c r="F199" s="584" t="s">
        <v>429</v>
      </c>
      <c r="G199" s="584" t="s">
        <v>429</v>
      </c>
      <c r="H199" s="584" t="s">
        <v>429</v>
      </c>
      <c r="I199" s="584" t="s">
        <v>429</v>
      </c>
      <c r="J199" s="584" t="s">
        <v>429</v>
      </c>
      <c r="K199" s="584" t="s">
        <v>429</v>
      </c>
      <c r="L199" s="584" t="s">
        <v>429</v>
      </c>
      <c r="M199" s="584">
        <v>252</v>
      </c>
      <c r="N199" s="584" t="s">
        <v>429</v>
      </c>
      <c r="O199" s="584">
        <f>O201-O200</f>
        <v>154</v>
      </c>
      <c r="P199" s="584">
        <v>293</v>
      </c>
      <c r="Q199" s="606">
        <v>358</v>
      </c>
      <c r="R199" s="606">
        <v>336</v>
      </c>
      <c r="S199" s="606">
        <v>423</v>
      </c>
      <c r="T199" s="606" t="s">
        <v>429</v>
      </c>
      <c r="W199" s="499"/>
    </row>
    <row r="200" spans="1:23">
      <c r="A200" s="1100"/>
      <c r="B200" s="1101"/>
      <c r="C200" s="392" t="s">
        <v>55</v>
      </c>
      <c r="D200" s="584" t="s">
        <v>429</v>
      </c>
      <c r="E200" s="584" t="s">
        <v>429</v>
      </c>
      <c r="F200" s="584" t="s">
        <v>429</v>
      </c>
      <c r="G200" s="584" t="s">
        <v>429</v>
      </c>
      <c r="H200" s="584" t="s">
        <v>429</v>
      </c>
      <c r="I200" s="584" t="s">
        <v>429</v>
      </c>
      <c r="J200" s="584" t="s">
        <v>429</v>
      </c>
      <c r="K200" s="584" t="s">
        <v>429</v>
      </c>
      <c r="L200" s="584" t="s">
        <v>429</v>
      </c>
      <c r="M200" s="584">
        <v>59</v>
      </c>
      <c r="N200" s="584" t="s">
        <v>429</v>
      </c>
      <c r="O200" s="584">
        <v>104</v>
      </c>
      <c r="P200" s="584">
        <v>101</v>
      </c>
      <c r="Q200" s="606">
        <v>124</v>
      </c>
      <c r="R200" s="606">
        <v>149</v>
      </c>
      <c r="S200" s="606">
        <v>159</v>
      </c>
      <c r="T200" s="606" t="s">
        <v>429</v>
      </c>
      <c r="W200" s="499"/>
    </row>
    <row r="201" spans="1:23">
      <c r="A201" s="1100"/>
      <c r="B201" s="1101"/>
      <c r="C201" s="392" t="s">
        <v>54</v>
      </c>
      <c r="D201" s="584" t="s">
        <v>429</v>
      </c>
      <c r="E201" s="584" t="s">
        <v>429</v>
      </c>
      <c r="F201" s="584" t="s">
        <v>429</v>
      </c>
      <c r="G201" s="584" t="s">
        <v>429</v>
      </c>
      <c r="H201" s="584" t="s">
        <v>429</v>
      </c>
      <c r="I201" s="584" t="s">
        <v>429</v>
      </c>
      <c r="J201" s="584" t="s">
        <v>429</v>
      </c>
      <c r="K201" s="584" t="s">
        <v>429</v>
      </c>
      <c r="L201" s="584" t="s">
        <v>429</v>
      </c>
      <c r="M201" s="584">
        <v>311</v>
      </c>
      <c r="N201" s="584" t="s">
        <v>429</v>
      </c>
      <c r="O201" s="584">
        <v>258</v>
      </c>
      <c r="P201" s="584">
        <v>394</v>
      </c>
      <c r="Q201" s="606">
        <v>482</v>
      </c>
      <c r="R201" s="606">
        <v>485</v>
      </c>
      <c r="S201" s="606">
        <v>582</v>
      </c>
      <c r="T201" s="606" t="s">
        <v>429</v>
      </c>
      <c r="W201" s="499"/>
    </row>
    <row r="202" spans="1:23">
      <c r="A202" s="1100"/>
      <c r="B202" s="1100" t="s">
        <v>66</v>
      </c>
      <c r="C202" s="392" t="s">
        <v>56</v>
      </c>
      <c r="D202" s="584" t="s">
        <v>429</v>
      </c>
      <c r="E202" s="584" t="s">
        <v>429</v>
      </c>
      <c r="F202" s="584" t="s">
        <v>429</v>
      </c>
      <c r="G202" s="584" t="s">
        <v>429</v>
      </c>
      <c r="H202" s="584" t="s">
        <v>429</v>
      </c>
      <c r="I202" s="584" t="s">
        <v>429</v>
      </c>
      <c r="J202" s="584" t="s">
        <v>429</v>
      </c>
      <c r="K202" s="584" t="s">
        <v>429</v>
      </c>
      <c r="L202" s="584" t="s">
        <v>429</v>
      </c>
      <c r="M202" s="584">
        <v>24</v>
      </c>
      <c r="N202" s="584" t="s">
        <v>429</v>
      </c>
      <c r="O202" s="584">
        <v>36</v>
      </c>
      <c r="P202" s="584">
        <v>27</v>
      </c>
      <c r="Q202" s="606">
        <v>22</v>
      </c>
      <c r="R202" s="606">
        <v>28</v>
      </c>
      <c r="S202" s="606">
        <v>37</v>
      </c>
      <c r="T202" s="606" t="s">
        <v>429</v>
      </c>
      <c r="W202" s="499"/>
    </row>
    <row r="203" spans="1:23">
      <c r="A203" s="1100"/>
      <c r="B203" s="1100"/>
      <c r="C203" s="392" t="s">
        <v>55</v>
      </c>
      <c r="D203" s="584" t="s">
        <v>429</v>
      </c>
      <c r="E203" s="584" t="s">
        <v>429</v>
      </c>
      <c r="F203" s="584" t="s">
        <v>429</v>
      </c>
      <c r="G203" s="584" t="s">
        <v>429</v>
      </c>
      <c r="H203" s="584" t="s">
        <v>429</v>
      </c>
      <c r="I203" s="584" t="s">
        <v>429</v>
      </c>
      <c r="J203" s="584" t="s">
        <v>429</v>
      </c>
      <c r="K203" s="584" t="s">
        <v>429</v>
      </c>
      <c r="L203" s="584" t="s">
        <v>429</v>
      </c>
      <c r="M203" s="584">
        <v>71</v>
      </c>
      <c r="N203" s="584" t="s">
        <v>429</v>
      </c>
      <c r="O203" s="584">
        <v>41</v>
      </c>
      <c r="P203" s="584">
        <v>82</v>
      </c>
      <c r="Q203" s="606">
        <v>44</v>
      </c>
      <c r="R203" s="606">
        <v>47</v>
      </c>
      <c r="S203" s="606">
        <v>50</v>
      </c>
      <c r="T203" s="606" t="s">
        <v>429</v>
      </c>
      <c r="W203" s="499"/>
    </row>
    <row r="204" spans="1:23">
      <c r="A204" s="1100"/>
      <c r="B204" s="1100"/>
      <c r="C204" s="392" t="s">
        <v>54</v>
      </c>
      <c r="D204" s="584" t="s">
        <v>429</v>
      </c>
      <c r="E204" s="584" t="s">
        <v>429</v>
      </c>
      <c r="F204" s="584" t="s">
        <v>429</v>
      </c>
      <c r="G204" s="584" t="s">
        <v>429</v>
      </c>
      <c r="H204" s="584" t="s">
        <v>429</v>
      </c>
      <c r="I204" s="584" t="s">
        <v>429</v>
      </c>
      <c r="J204" s="584" t="s">
        <v>429</v>
      </c>
      <c r="K204" s="584" t="s">
        <v>429</v>
      </c>
      <c r="L204" s="584" t="s">
        <v>429</v>
      </c>
      <c r="M204" s="584">
        <v>95</v>
      </c>
      <c r="N204" s="584" t="s">
        <v>429</v>
      </c>
      <c r="O204" s="584">
        <v>77</v>
      </c>
      <c r="P204" s="584">
        <v>109</v>
      </c>
      <c r="Q204" s="606">
        <v>66</v>
      </c>
      <c r="R204" s="606">
        <v>75</v>
      </c>
      <c r="S204" s="606">
        <v>87</v>
      </c>
      <c r="T204" s="606" t="s">
        <v>429</v>
      </c>
      <c r="W204" s="499"/>
    </row>
    <row r="205" spans="1:23">
      <c r="A205" s="1100"/>
      <c r="B205" s="1100" t="s">
        <v>71</v>
      </c>
      <c r="C205" s="392" t="s">
        <v>56</v>
      </c>
      <c r="D205" s="584" t="s">
        <v>429</v>
      </c>
      <c r="E205" s="584" t="s">
        <v>429</v>
      </c>
      <c r="F205" s="584" t="s">
        <v>429</v>
      </c>
      <c r="G205" s="584" t="s">
        <v>429</v>
      </c>
      <c r="H205" s="584" t="s">
        <v>429</v>
      </c>
      <c r="I205" s="584" t="s">
        <v>429</v>
      </c>
      <c r="J205" s="584" t="s">
        <v>429</v>
      </c>
      <c r="K205" s="584" t="s">
        <v>429</v>
      </c>
      <c r="L205" s="584" t="s">
        <v>429</v>
      </c>
      <c r="M205" s="584">
        <v>83</v>
      </c>
      <c r="N205" s="584" t="s">
        <v>429</v>
      </c>
      <c r="O205" s="584">
        <v>150</v>
      </c>
      <c r="P205" s="584">
        <v>113</v>
      </c>
      <c r="Q205" s="606">
        <v>135</v>
      </c>
      <c r="R205" s="606">
        <v>110</v>
      </c>
      <c r="S205" s="606">
        <v>111</v>
      </c>
      <c r="T205" s="606" t="s">
        <v>429</v>
      </c>
      <c r="W205" s="499"/>
    </row>
    <row r="206" spans="1:23">
      <c r="A206" s="1100"/>
      <c r="B206" s="1100"/>
      <c r="C206" s="392" t="s">
        <v>55</v>
      </c>
      <c r="D206" s="584" t="s">
        <v>429</v>
      </c>
      <c r="E206" s="584" t="s">
        <v>429</v>
      </c>
      <c r="F206" s="584" t="s">
        <v>429</v>
      </c>
      <c r="G206" s="584" t="s">
        <v>429</v>
      </c>
      <c r="H206" s="584" t="s">
        <v>429</v>
      </c>
      <c r="I206" s="584" t="s">
        <v>429</v>
      </c>
      <c r="J206" s="584" t="s">
        <v>429</v>
      </c>
      <c r="K206" s="584" t="s">
        <v>429</v>
      </c>
      <c r="L206" s="584" t="s">
        <v>429</v>
      </c>
      <c r="M206" s="584">
        <v>91</v>
      </c>
      <c r="N206" s="584" t="s">
        <v>429</v>
      </c>
      <c r="O206" s="584">
        <v>155</v>
      </c>
      <c r="P206" s="584">
        <v>118</v>
      </c>
      <c r="Q206" s="606">
        <v>206</v>
      </c>
      <c r="R206" s="606">
        <v>133</v>
      </c>
      <c r="S206" s="606">
        <v>166</v>
      </c>
      <c r="T206" s="606" t="s">
        <v>429</v>
      </c>
      <c r="W206" s="499"/>
    </row>
    <row r="207" spans="1:23">
      <c r="A207" s="1100"/>
      <c r="B207" s="1100"/>
      <c r="C207" s="392" t="s">
        <v>54</v>
      </c>
      <c r="D207" s="584" t="s">
        <v>429</v>
      </c>
      <c r="E207" s="584" t="s">
        <v>429</v>
      </c>
      <c r="F207" s="584" t="s">
        <v>429</v>
      </c>
      <c r="G207" s="584" t="s">
        <v>429</v>
      </c>
      <c r="H207" s="584" t="s">
        <v>429</v>
      </c>
      <c r="I207" s="584" t="s">
        <v>429</v>
      </c>
      <c r="J207" s="584" t="s">
        <v>429</v>
      </c>
      <c r="K207" s="584" t="s">
        <v>429</v>
      </c>
      <c r="L207" s="584" t="s">
        <v>429</v>
      </c>
      <c r="M207" s="584">
        <v>174</v>
      </c>
      <c r="N207" s="584" t="s">
        <v>429</v>
      </c>
      <c r="O207" s="584">
        <v>305</v>
      </c>
      <c r="P207" s="584">
        <v>231</v>
      </c>
      <c r="Q207" s="606">
        <v>341</v>
      </c>
      <c r="R207" s="606">
        <v>243</v>
      </c>
      <c r="S207" s="606">
        <v>277</v>
      </c>
      <c r="T207" s="606" t="s">
        <v>429</v>
      </c>
      <c r="W207" s="499"/>
    </row>
    <row r="208" spans="1:23">
      <c r="A208" s="1100"/>
      <c r="B208" s="1100" t="s">
        <v>70</v>
      </c>
      <c r="C208" s="392" t="s">
        <v>56</v>
      </c>
      <c r="D208" s="584" t="s">
        <v>429</v>
      </c>
      <c r="E208" s="584" t="s">
        <v>429</v>
      </c>
      <c r="F208" s="584" t="s">
        <v>429</v>
      </c>
      <c r="G208" s="584" t="s">
        <v>429</v>
      </c>
      <c r="H208" s="584" t="s">
        <v>429</v>
      </c>
      <c r="I208" s="584" t="s">
        <v>429</v>
      </c>
      <c r="J208" s="584" t="s">
        <v>429</v>
      </c>
      <c r="K208" s="584" t="s">
        <v>429</v>
      </c>
      <c r="L208" s="584" t="s">
        <v>429</v>
      </c>
      <c r="M208" s="584" t="s">
        <v>429</v>
      </c>
      <c r="N208" s="584" t="s">
        <v>429</v>
      </c>
      <c r="O208" s="584">
        <f>O210-O209</f>
        <v>24</v>
      </c>
      <c r="P208" s="584">
        <v>121</v>
      </c>
      <c r="Q208" s="606">
        <v>70</v>
      </c>
      <c r="R208" s="606">
        <v>238</v>
      </c>
      <c r="S208" s="606">
        <v>62</v>
      </c>
      <c r="T208" s="606" t="s">
        <v>429</v>
      </c>
      <c r="W208" s="499"/>
    </row>
    <row r="209" spans="1:23">
      <c r="A209" s="1100"/>
      <c r="B209" s="1100"/>
      <c r="C209" s="392" t="s">
        <v>55</v>
      </c>
      <c r="D209" s="584" t="s">
        <v>429</v>
      </c>
      <c r="E209" s="584" t="s">
        <v>429</v>
      </c>
      <c r="F209" s="584" t="s">
        <v>429</v>
      </c>
      <c r="G209" s="584" t="s">
        <v>429</v>
      </c>
      <c r="H209" s="584" t="s">
        <v>429</v>
      </c>
      <c r="I209" s="584" t="s">
        <v>429</v>
      </c>
      <c r="J209" s="584" t="s">
        <v>429</v>
      </c>
      <c r="K209" s="584" t="s">
        <v>429</v>
      </c>
      <c r="L209" s="584" t="s">
        <v>429</v>
      </c>
      <c r="M209" s="584" t="s">
        <v>429</v>
      </c>
      <c r="N209" s="584" t="s">
        <v>429</v>
      </c>
      <c r="O209" s="584">
        <v>22</v>
      </c>
      <c r="P209" s="584">
        <v>114</v>
      </c>
      <c r="Q209" s="606">
        <v>118</v>
      </c>
      <c r="R209" s="606">
        <v>140</v>
      </c>
      <c r="S209" s="606">
        <v>106</v>
      </c>
      <c r="T209" s="606" t="s">
        <v>429</v>
      </c>
      <c r="W209" s="499"/>
    </row>
    <row r="210" spans="1:23">
      <c r="A210" s="1100"/>
      <c r="B210" s="1100"/>
      <c r="C210" s="392" t="s">
        <v>54</v>
      </c>
      <c r="D210" s="584" t="s">
        <v>429</v>
      </c>
      <c r="E210" s="584" t="s">
        <v>429</v>
      </c>
      <c r="F210" s="584" t="s">
        <v>429</v>
      </c>
      <c r="G210" s="584" t="s">
        <v>429</v>
      </c>
      <c r="H210" s="584" t="s">
        <v>429</v>
      </c>
      <c r="I210" s="584" t="s">
        <v>429</v>
      </c>
      <c r="J210" s="584" t="s">
        <v>429</v>
      </c>
      <c r="K210" s="584" t="s">
        <v>429</v>
      </c>
      <c r="L210" s="584" t="s">
        <v>429</v>
      </c>
      <c r="M210" s="584">
        <v>0</v>
      </c>
      <c r="N210" s="584" t="s">
        <v>429</v>
      </c>
      <c r="O210" s="584">
        <v>46</v>
      </c>
      <c r="P210" s="584">
        <v>235</v>
      </c>
      <c r="Q210" s="606">
        <v>188</v>
      </c>
      <c r="R210" s="606">
        <v>378</v>
      </c>
      <c r="S210" s="606">
        <v>168</v>
      </c>
      <c r="T210" s="606" t="s">
        <v>429</v>
      </c>
      <c r="W210" s="499"/>
    </row>
    <row r="211" spans="1:23">
      <c r="A211" s="1100"/>
      <c r="B211" s="1100" t="s">
        <v>69</v>
      </c>
      <c r="C211" s="392" t="s">
        <v>56</v>
      </c>
      <c r="D211" s="584" t="s">
        <v>429</v>
      </c>
      <c r="E211" s="584" t="s">
        <v>429</v>
      </c>
      <c r="F211" s="584" t="s">
        <v>429</v>
      </c>
      <c r="G211" s="584" t="s">
        <v>429</v>
      </c>
      <c r="H211" s="584" t="s">
        <v>429</v>
      </c>
      <c r="I211" s="584" t="s">
        <v>429</v>
      </c>
      <c r="J211" s="584" t="s">
        <v>429</v>
      </c>
      <c r="K211" s="584" t="s">
        <v>429</v>
      </c>
      <c r="L211" s="584" t="s">
        <v>429</v>
      </c>
      <c r="M211" s="584" t="s">
        <v>429</v>
      </c>
      <c r="N211" s="584" t="s">
        <v>429</v>
      </c>
      <c r="O211" s="584">
        <v>17</v>
      </c>
      <c r="P211" s="584" t="s">
        <v>429</v>
      </c>
      <c r="Q211" s="584" t="s">
        <v>429</v>
      </c>
      <c r="R211" s="606" t="s">
        <v>429</v>
      </c>
      <c r="S211" s="606" t="s">
        <v>429</v>
      </c>
      <c r="T211" s="606" t="s">
        <v>429</v>
      </c>
      <c r="W211" s="499"/>
    </row>
    <row r="212" spans="1:23">
      <c r="A212" s="1100"/>
      <c r="B212" s="1100"/>
      <c r="C212" s="392" t="s">
        <v>55</v>
      </c>
      <c r="D212" s="584" t="s">
        <v>429</v>
      </c>
      <c r="E212" s="584" t="s">
        <v>429</v>
      </c>
      <c r="F212" s="584" t="s">
        <v>429</v>
      </c>
      <c r="G212" s="584" t="s">
        <v>429</v>
      </c>
      <c r="H212" s="584" t="s">
        <v>429</v>
      </c>
      <c r="I212" s="584" t="s">
        <v>429</v>
      </c>
      <c r="J212" s="584" t="s">
        <v>429</v>
      </c>
      <c r="K212" s="584" t="s">
        <v>429</v>
      </c>
      <c r="L212" s="584" t="s">
        <v>429</v>
      </c>
      <c r="M212" s="584" t="s">
        <v>429</v>
      </c>
      <c r="N212" s="584" t="s">
        <v>429</v>
      </c>
      <c r="O212" s="584">
        <v>78</v>
      </c>
      <c r="P212" s="584" t="s">
        <v>429</v>
      </c>
      <c r="Q212" s="584" t="s">
        <v>429</v>
      </c>
      <c r="R212" s="606" t="s">
        <v>429</v>
      </c>
      <c r="S212" s="606" t="s">
        <v>429</v>
      </c>
      <c r="T212" s="606" t="s">
        <v>429</v>
      </c>
      <c r="W212" s="499"/>
    </row>
    <row r="213" spans="1:23">
      <c r="A213" s="1100"/>
      <c r="B213" s="1100"/>
      <c r="C213" s="392" t="s">
        <v>54</v>
      </c>
      <c r="D213" s="584" t="s">
        <v>429</v>
      </c>
      <c r="E213" s="584" t="s">
        <v>429</v>
      </c>
      <c r="F213" s="584" t="s">
        <v>429</v>
      </c>
      <c r="G213" s="584" t="s">
        <v>429</v>
      </c>
      <c r="H213" s="584" t="s">
        <v>429</v>
      </c>
      <c r="I213" s="584" t="s">
        <v>429</v>
      </c>
      <c r="J213" s="584" t="s">
        <v>429</v>
      </c>
      <c r="K213" s="584" t="s">
        <v>429</v>
      </c>
      <c r="L213" s="584" t="s">
        <v>429</v>
      </c>
      <c r="M213" s="584">
        <v>0</v>
      </c>
      <c r="N213" s="584" t="s">
        <v>429</v>
      </c>
      <c r="O213" s="584">
        <v>95</v>
      </c>
      <c r="P213" s="584" t="s">
        <v>429</v>
      </c>
      <c r="Q213" s="584" t="s">
        <v>429</v>
      </c>
      <c r="R213" s="606" t="s">
        <v>429</v>
      </c>
      <c r="S213" s="606" t="s">
        <v>429</v>
      </c>
      <c r="T213" s="606" t="s">
        <v>429</v>
      </c>
      <c r="W213" s="499"/>
    </row>
    <row r="214" spans="1:23" s="292" customFormat="1">
      <c r="A214" s="1100"/>
      <c r="B214" s="1100" t="s">
        <v>59</v>
      </c>
      <c r="C214" s="392" t="s">
        <v>56</v>
      </c>
      <c r="D214" s="605" t="s">
        <v>429</v>
      </c>
      <c r="E214" s="605" t="s">
        <v>429</v>
      </c>
      <c r="F214" s="605" t="s">
        <v>429</v>
      </c>
      <c r="G214" s="605" t="s">
        <v>429</v>
      </c>
      <c r="H214" s="605" t="s">
        <v>429</v>
      </c>
      <c r="I214" s="605" t="s">
        <v>429</v>
      </c>
      <c r="J214" s="605" t="s">
        <v>429</v>
      </c>
      <c r="K214" s="605" t="s">
        <v>429</v>
      </c>
      <c r="L214" s="605" t="s">
        <v>429</v>
      </c>
      <c r="M214" s="605">
        <f>M187+M190+M193+M196+M199+M202+M205</f>
        <v>2642</v>
      </c>
      <c r="N214" s="605" t="s">
        <v>429</v>
      </c>
      <c r="O214" s="605">
        <f>O187+O190+O193+O196+O199+O202+O205+O208+O211</f>
        <v>1420</v>
      </c>
      <c r="P214" s="605">
        <f t="shared" ref="P214:Q216" si="4">P187+P190+P193+P196+P199+P202+P205+P208</f>
        <v>2727</v>
      </c>
      <c r="Q214" s="605">
        <f t="shared" si="4"/>
        <v>2027</v>
      </c>
      <c r="R214" s="605">
        <v>2315</v>
      </c>
      <c r="S214" s="605">
        <v>2368</v>
      </c>
      <c r="T214" s="659" t="s">
        <v>429</v>
      </c>
    </row>
    <row r="215" spans="1:23" s="292" customFormat="1">
      <c r="A215" s="1100"/>
      <c r="B215" s="1100"/>
      <c r="C215" s="392" t="s">
        <v>55</v>
      </c>
      <c r="D215" s="605" t="s">
        <v>429</v>
      </c>
      <c r="E215" s="605" t="s">
        <v>429</v>
      </c>
      <c r="F215" s="605" t="s">
        <v>429</v>
      </c>
      <c r="G215" s="605" t="s">
        <v>429</v>
      </c>
      <c r="H215" s="605" t="s">
        <v>429</v>
      </c>
      <c r="I215" s="605" t="s">
        <v>429</v>
      </c>
      <c r="J215" s="605" t="s">
        <v>429</v>
      </c>
      <c r="K215" s="605" t="s">
        <v>429</v>
      </c>
      <c r="L215" s="605" t="s">
        <v>429</v>
      </c>
      <c r="M215" s="605">
        <f>M188+M191+M194+M197+M200+M203+M206</f>
        <v>4073</v>
      </c>
      <c r="N215" s="605" t="s">
        <v>429</v>
      </c>
      <c r="O215" s="605">
        <f>O188+O191+O194+O197+O200+O203+O206+O209+O212</f>
        <v>2983</v>
      </c>
      <c r="P215" s="605">
        <f t="shared" si="4"/>
        <v>3531</v>
      </c>
      <c r="Q215" s="605">
        <f t="shared" si="4"/>
        <v>3237</v>
      </c>
      <c r="R215" s="605">
        <v>3306</v>
      </c>
      <c r="S215" s="605">
        <v>4298</v>
      </c>
      <c r="T215" s="659" t="s">
        <v>429</v>
      </c>
    </row>
    <row r="216" spans="1:23" s="292" customFormat="1">
      <c r="A216" s="1100"/>
      <c r="B216" s="1100"/>
      <c r="C216" s="392" t="s">
        <v>54</v>
      </c>
      <c r="D216" s="605" t="s">
        <v>429</v>
      </c>
      <c r="E216" s="605" t="s">
        <v>429</v>
      </c>
      <c r="F216" s="605" t="s">
        <v>429</v>
      </c>
      <c r="G216" s="605" t="s">
        <v>429</v>
      </c>
      <c r="H216" s="605" t="s">
        <v>429</v>
      </c>
      <c r="I216" s="605" t="s">
        <v>429</v>
      </c>
      <c r="J216" s="605" t="s">
        <v>429</v>
      </c>
      <c r="K216" s="605" t="s">
        <v>429</v>
      </c>
      <c r="L216" s="605" t="s">
        <v>429</v>
      </c>
      <c r="M216" s="605">
        <f>M189+M192+M195+M198+M201+M204+M207+M210+M213</f>
        <v>6715</v>
      </c>
      <c r="N216" s="605" t="s">
        <v>429</v>
      </c>
      <c r="O216" s="605">
        <f>O214+O215</f>
        <v>4403</v>
      </c>
      <c r="P216" s="605">
        <f t="shared" si="4"/>
        <v>6258</v>
      </c>
      <c r="Q216" s="605">
        <f t="shared" si="4"/>
        <v>5264</v>
      </c>
      <c r="R216" s="605">
        <v>5621</v>
      </c>
      <c r="S216" s="605">
        <v>6666</v>
      </c>
      <c r="T216" s="659" t="s">
        <v>429</v>
      </c>
    </row>
    <row r="217" spans="1:23">
      <c r="A217" s="1100" t="s">
        <v>7</v>
      </c>
      <c r="B217" s="1100" t="s">
        <v>65</v>
      </c>
      <c r="C217" s="392" t="s">
        <v>56</v>
      </c>
      <c r="D217" s="584" t="s">
        <v>429</v>
      </c>
      <c r="E217" s="584" t="s">
        <v>429</v>
      </c>
      <c r="F217" s="584" t="s">
        <v>429</v>
      </c>
      <c r="G217" s="584" t="s">
        <v>429</v>
      </c>
      <c r="H217" s="584" t="s">
        <v>429</v>
      </c>
      <c r="I217" s="584">
        <v>153</v>
      </c>
      <c r="J217" s="584">
        <v>377</v>
      </c>
      <c r="K217" s="584">
        <v>868</v>
      </c>
      <c r="L217" s="584">
        <v>60</v>
      </c>
      <c r="M217" s="584">
        <v>871</v>
      </c>
      <c r="N217" s="584">
        <v>2153</v>
      </c>
      <c r="O217" s="584">
        <v>3219</v>
      </c>
      <c r="P217" s="584">
        <v>122</v>
      </c>
      <c r="Q217" s="584">
        <v>1151</v>
      </c>
      <c r="R217" s="584">
        <v>1677</v>
      </c>
      <c r="S217" s="584">
        <v>2247</v>
      </c>
      <c r="T217" s="584">
        <v>2710</v>
      </c>
      <c r="W217" s="499"/>
    </row>
    <row r="218" spans="1:23">
      <c r="A218" s="1100"/>
      <c r="B218" s="1100"/>
      <c r="C218" s="392" t="s">
        <v>55</v>
      </c>
      <c r="D218" s="584" t="s">
        <v>429</v>
      </c>
      <c r="E218" s="584" t="s">
        <v>429</v>
      </c>
      <c r="F218" s="584" t="s">
        <v>429</v>
      </c>
      <c r="G218" s="584" t="s">
        <v>429</v>
      </c>
      <c r="H218" s="584" t="s">
        <v>429</v>
      </c>
      <c r="I218" s="584">
        <v>55</v>
      </c>
      <c r="J218" s="584">
        <v>181</v>
      </c>
      <c r="K218" s="584">
        <v>499</v>
      </c>
      <c r="L218" s="584">
        <v>29</v>
      </c>
      <c r="M218" s="584">
        <v>599</v>
      </c>
      <c r="N218" s="584">
        <v>1260</v>
      </c>
      <c r="O218" s="584">
        <v>2635</v>
      </c>
      <c r="P218" s="584">
        <v>80</v>
      </c>
      <c r="Q218" s="584">
        <v>688</v>
      </c>
      <c r="R218" s="584">
        <v>1214</v>
      </c>
      <c r="S218" s="584">
        <v>1335</v>
      </c>
      <c r="T218" s="584">
        <v>1678</v>
      </c>
      <c r="W218" s="499"/>
    </row>
    <row r="219" spans="1:23">
      <c r="A219" s="1100"/>
      <c r="B219" s="1100"/>
      <c r="C219" s="392" t="s">
        <v>54</v>
      </c>
      <c r="D219" s="584" t="s">
        <v>429</v>
      </c>
      <c r="E219" s="584" t="s">
        <v>429</v>
      </c>
      <c r="F219" s="584" t="s">
        <v>429</v>
      </c>
      <c r="G219" s="584" t="s">
        <v>429</v>
      </c>
      <c r="H219" s="584" t="s">
        <v>429</v>
      </c>
      <c r="I219" s="584">
        <v>208</v>
      </c>
      <c r="J219" s="584">
        <v>558</v>
      </c>
      <c r="K219" s="584">
        <v>1367</v>
      </c>
      <c r="L219" s="584">
        <v>89</v>
      </c>
      <c r="M219" s="584">
        <v>1470</v>
      </c>
      <c r="N219" s="584">
        <v>3413</v>
      </c>
      <c r="O219" s="584">
        <v>5854</v>
      </c>
      <c r="P219" s="584">
        <v>202</v>
      </c>
      <c r="Q219" s="584">
        <v>1839</v>
      </c>
      <c r="R219" s="584">
        <v>2891</v>
      </c>
      <c r="S219" s="584">
        <v>3582</v>
      </c>
      <c r="T219" s="584">
        <v>4388</v>
      </c>
      <c r="W219" s="499"/>
    </row>
    <row r="220" spans="1:23">
      <c r="A220" s="1100"/>
      <c r="B220" s="1100" t="s">
        <v>255</v>
      </c>
      <c r="C220" s="392" t="s">
        <v>56</v>
      </c>
      <c r="D220" s="584" t="s">
        <v>429</v>
      </c>
      <c r="E220" s="584" t="s">
        <v>429</v>
      </c>
      <c r="F220" s="584" t="s">
        <v>429</v>
      </c>
      <c r="G220" s="584" t="s">
        <v>429</v>
      </c>
      <c r="H220" s="584" t="s">
        <v>429</v>
      </c>
      <c r="I220" s="584">
        <v>335</v>
      </c>
      <c r="J220" s="584">
        <v>428</v>
      </c>
      <c r="K220" s="584">
        <v>67</v>
      </c>
      <c r="L220" s="584">
        <v>87</v>
      </c>
      <c r="M220" s="584">
        <v>81</v>
      </c>
      <c r="N220" s="584">
        <v>71</v>
      </c>
      <c r="O220" s="584">
        <v>161</v>
      </c>
      <c r="P220" s="584">
        <v>354</v>
      </c>
      <c r="Q220" s="584" t="s">
        <v>867</v>
      </c>
      <c r="R220" s="584">
        <v>217</v>
      </c>
      <c r="S220" s="584">
        <v>177</v>
      </c>
      <c r="T220" s="584">
        <v>231</v>
      </c>
      <c r="W220" s="499"/>
    </row>
    <row r="221" spans="1:23">
      <c r="A221" s="1100"/>
      <c r="B221" s="1100"/>
      <c r="C221" s="392" t="s">
        <v>55</v>
      </c>
      <c r="D221" s="584" t="s">
        <v>429</v>
      </c>
      <c r="E221" s="584" t="s">
        <v>429</v>
      </c>
      <c r="F221" s="584" t="s">
        <v>429</v>
      </c>
      <c r="G221" s="584" t="s">
        <v>429</v>
      </c>
      <c r="H221" s="584" t="s">
        <v>429</v>
      </c>
      <c r="I221" s="584">
        <v>166</v>
      </c>
      <c r="J221" s="584">
        <v>188</v>
      </c>
      <c r="K221" s="584">
        <v>49</v>
      </c>
      <c r="L221" s="584">
        <v>45</v>
      </c>
      <c r="M221" s="584">
        <v>51</v>
      </c>
      <c r="N221" s="584">
        <v>56</v>
      </c>
      <c r="O221" s="584">
        <v>96</v>
      </c>
      <c r="P221" s="584">
        <v>223</v>
      </c>
      <c r="Q221" s="584">
        <v>435</v>
      </c>
      <c r="R221" s="584">
        <v>169</v>
      </c>
      <c r="S221" s="584">
        <v>112</v>
      </c>
      <c r="T221" s="584">
        <v>179</v>
      </c>
      <c r="W221" s="499"/>
    </row>
    <row r="222" spans="1:23">
      <c r="A222" s="1100"/>
      <c r="B222" s="1100"/>
      <c r="C222" s="392" t="s">
        <v>54</v>
      </c>
      <c r="D222" s="584" t="s">
        <v>429</v>
      </c>
      <c r="E222" s="584" t="s">
        <v>429</v>
      </c>
      <c r="F222" s="584" t="s">
        <v>429</v>
      </c>
      <c r="G222" s="584" t="s">
        <v>429</v>
      </c>
      <c r="H222" s="584" t="s">
        <v>429</v>
      </c>
      <c r="I222" s="584">
        <v>501</v>
      </c>
      <c r="J222" s="584">
        <v>616</v>
      </c>
      <c r="K222" s="584">
        <v>116</v>
      </c>
      <c r="L222" s="584">
        <v>132</v>
      </c>
      <c r="M222" s="584">
        <v>132</v>
      </c>
      <c r="N222" s="584">
        <v>127</v>
      </c>
      <c r="O222" s="584">
        <v>257</v>
      </c>
      <c r="P222" s="584">
        <v>577</v>
      </c>
      <c r="Q222" s="584">
        <v>1951</v>
      </c>
      <c r="R222" s="584">
        <v>386</v>
      </c>
      <c r="S222" s="584">
        <v>289</v>
      </c>
      <c r="T222" s="584">
        <v>410</v>
      </c>
      <c r="W222" s="499"/>
    </row>
    <row r="223" spans="1:23">
      <c r="A223" s="1100"/>
      <c r="B223" s="1101" t="s">
        <v>73</v>
      </c>
      <c r="C223" s="392" t="s">
        <v>56</v>
      </c>
      <c r="D223" s="584" t="s">
        <v>429</v>
      </c>
      <c r="E223" s="584" t="s">
        <v>429</v>
      </c>
      <c r="F223" s="584" t="s">
        <v>429</v>
      </c>
      <c r="G223" s="584" t="s">
        <v>429</v>
      </c>
      <c r="H223" s="584" t="s">
        <v>429</v>
      </c>
      <c r="I223" s="584">
        <v>835</v>
      </c>
      <c r="J223" s="584">
        <v>799</v>
      </c>
      <c r="K223" s="584">
        <v>983</v>
      </c>
      <c r="L223" s="584">
        <v>853</v>
      </c>
      <c r="M223" s="584">
        <v>1837</v>
      </c>
      <c r="N223" s="584">
        <v>1528</v>
      </c>
      <c r="O223" s="584">
        <v>2845</v>
      </c>
      <c r="P223" s="584">
        <v>1610</v>
      </c>
      <c r="Q223" s="584">
        <v>2951</v>
      </c>
      <c r="R223" s="584">
        <v>2377</v>
      </c>
      <c r="S223" s="584">
        <v>3120</v>
      </c>
      <c r="T223" s="584">
        <v>3088</v>
      </c>
      <c r="W223" s="499"/>
    </row>
    <row r="224" spans="1:23">
      <c r="A224" s="1100"/>
      <c r="B224" s="1101"/>
      <c r="C224" s="392" t="s">
        <v>55</v>
      </c>
      <c r="D224" s="584" t="s">
        <v>429</v>
      </c>
      <c r="E224" s="584" t="s">
        <v>429</v>
      </c>
      <c r="F224" s="584" t="s">
        <v>429</v>
      </c>
      <c r="G224" s="584" t="s">
        <v>429</v>
      </c>
      <c r="H224" s="584" t="s">
        <v>429</v>
      </c>
      <c r="I224" s="584">
        <v>580</v>
      </c>
      <c r="J224" s="584">
        <v>489</v>
      </c>
      <c r="K224" s="584">
        <v>773</v>
      </c>
      <c r="L224" s="584">
        <v>655</v>
      </c>
      <c r="M224" s="584">
        <v>2074</v>
      </c>
      <c r="N224" s="584">
        <v>1698</v>
      </c>
      <c r="O224" s="584">
        <v>2834</v>
      </c>
      <c r="P224" s="584">
        <v>1590</v>
      </c>
      <c r="Q224" s="584">
        <v>1926</v>
      </c>
      <c r="R224" s="584">
        <v>2464</v>
      </c>
      <c r="S224" s="584">
        <v>3129</v>
      </c>
      <c r="T224" s="584">
        <v>3387</v>
      </c>
      <c r="W224" s="499"/>
    </row>
    <row r="225" spans="1:23">
      <c r="A225" s="1100"/>
      <c r="B225" s="1101"/>
      <c r="C225" s="392" t="s">
        <v>54</v>
      </c>
      <c r="D225" s="584" t="s">
        <v>429</v>
      </c>
      <c r="E225" s="584" t="s">
        <v>429</v>
      </c>
      <c r="F225" s="584" t="s">
        <v>429</v>
      </c>
      <c r="G225" s="584" t="s">
        <v>429</v>
      </c>
      <c r="H225" s="584" t="s">
        <v>429</v>
      </c>
      <c r="I225" s="584">
        <v>1415</v>
      </c>
      <c r="J225" s="584">
        <v>1288</v>
      </c>
      <c r="K225" s="584">
        <v>1756</v>
      </c>
      <c r="L225" s="584">
        <v>1508</v>
      </c>
      <c r="M225" s="584">
        <v>3911</v>
      </c>
      <c r="N225" s="584">
        <v>3226</v>
      </c>
      <c r="O225" s="584">
        <v>5679</v>
      </c>
      <c r="P225" s="584">
        <v>3200</v>
      </c>
      <c r="Q225" s="584">
        <v>4877</v>
      </c>
      <c r="R225" s="584">
        <v>4841</v>
      </c>
      <c r="S225" s="584">
        <v>6249</v>
      </c>
      <c r="T225" s="584">
        <v>6475</v>
      </c>
      <c r="W225" s="499"/>
    </row>
    <row r="226" spans="1:23">
      <c r="A226" s="1100"/>
      <c r="B226" s="1100" t="s">
        <v>64</v>
      </c>
      <c r="C226" s="392" t="s">
        <v>56</v>
      </c>
      <c r="D226" s="584" t="s">
        <v>429</v>
      </c>
      <c r="E226" s="584" t="s">
        <v>429</v>
      </c>
      <c r="F226" s="584" t="s">
        <v>429</v>
      </c>
      <c r="G226" s="584" t="s">
        <v>429</v>
      </c>
      <c r="H226" s="584" t="s">
        <v>429</v>
      </c>
      <c r="I226" s="584">
        <v>249</v>
      </c>
      <c r="J226" s="584">
        <v>231</v>
      </c>
      <c r="K226" s="584">
        <v>199</v>
      </c>
      <c r="L226" s="584">
        <v>206</v>
      </c>
      <c r="M226" s="584">
        <v>320</v>
      </c>
      <c r="N226" s="584">
        <v>434</v>
      </c>
      <c r="O226" s="584">
        <v>265</v>
      </c>
      <c r="P226" s="584">
        <v>258</v>
      </c>
      <c r="Q226" s="584">
        <v>830</v>
      </c>
      <c r="R226" s="584">
        <v>132</v>
      </c>
      <c r="S226" s="584">
        <v>358</v>
      </c>
      <c r="T226" s="584">
        <v>365</v>
      </c>
      <c r="W226" s="499"/>
    </row>
    <row r="227" spans="1:23">
      <c r="A227" s="1100"/>
      <c r="B227" s="1100"/>
      <c r="C227" s="392" t="s">
        <v>55</v>
      </c>
      <c r="D227" s="584" t="s">
        <v>429</v>
      </c>
      <c r="E227" s="584" t="s">
        <v>429</v>
      </c>
      <c r="F227" s="584" t="s">
        <v>429</v>
      </c>
      <c r="G227" s="584" t="s">
        <v>429</v>
      </c>
      <c r="H227" s="584" t="s">
        <v>429</v>
      </c>
      <c r="I227" s="584">
        <v>87</v>
      </c>
      <c r="J227" s="584">
        <v>46</v>
      </c>
      <c r="K227" s="584">
        <v>108</v>
      </c>
      <c r="L227" s="584">
        <v>82</v>
      </c>
      <c r="M227" s="584">
        <v>117</v>
      </c>
      <c r="N227" s="584">
        <v>130</v>
      </c>
      <c r="O227" s="584">
        <v>103</v>
      </c>
      <c r="P227" s="584">
        <v>89</v>
      </c>
      <c r="Q227" s="584">
        <v>366</v>
      </c>
      <c r="R227" s="584">
        <v>73</v>
      </c>
      <c r="S227" s="584">
        <v>166</v>
      </c>
      <c r="T227" s="584">
        <v>112</v>
      </c>
      <c r="W227" s="499"/>
    </row>
    <row r="228" spans="1:23">
      <c r="A228" s="1100"/>
      <c r="B228" s="1100"/>
      <c r="C228" s="392" t="s">
        <v>54</v>
      </c>
      <c r="D228" s="584" t="s">
        <v>429</v>
      </c>
      <c r="E228" s="584" t="s">
        <v>429</v>
      </c>
      <c r="F228" s="584" t="s">
        <v>429</v>
      </c>
      <c r="G228" s="584" t="s">
        <v>429</v>
      </c>
      <c r="H228" s="584" t="s">
        <v>429</v>
      </c>
      <c r="I228" s="584">
        <v>336</v>
      </c>
      <c r="J228" s="584">
        <v>277</v>
      </c>
      <c r="K228" s="584">
        <v>307</v>
      </c>
      <c r="L228" s="584">
        <v>288</v>
      </c>
      <c r="M228" s="584">
        <v>437</v>
      </c>
      <c r="N228" s="584">
        <v>564</v>
      </c>
      <c r="O228" s="584">
        <v>368</v>
      </c>
      <c r="P228" s="584">
        <v>347</v>
      </c>
      <c r="Q228" s="584">
        <v>1196</v>
      </c>
      <c r="R228" s="584">
        <v>205</v>
      </c>
      <c r="S228" s="584">
        <v>524</v>
      </c>
      <c r="T228" s="584">
        <v>477</v>
      </c>
      <c r="W228" s="499"/>
    </row>
    <row r="229" spans="1:23">
      <c r="A229" s="1100"/>
      <c r="B229" s="1101" t="s">
        <v>72</v>
      </c>
      <c r="C229" s="392" t="s">
        <v>56</v>
      </c>
      <c r="D229" s="584" t="s">
        <v>429</v>
      </c>
      <c r="E229" s="584" t="s">
        <v>429</v>
      </c>
      <c r="F229" s="584" t="s">
        <v>429</v>
      </c>
      <c r="G229" s="584" t="s">
        <v>429</v>
      </c>
      <c r="H229" s="584" t="s">
        <v>429</v>
      </c>
      <c r="I229" s="584">
        <v>91</v>
      </c>
      <c r="J229" s="584">
        <v>150</v>
      </c>
      <c r="K229" s="584">
        <v>314</v>
      </c>
      <c r="L229" s="584">
        <v>183</v>
      </c>
      <c r="M229" s="584">
        <v>278</v>
      </c>
      <c r="N229" s="584">
        <v>309</v>
      </c>
      <c r="O229" s="584">
        <v>324</v>
      </c>
      <c r="P229" s="584">
        <v>457</v>
      </c>
      <c r="Q229" s="584">
        <v>382</v>
      </c>
      <c r="R229" s="584">
        <v>249</v>
      </c>
      <c r="S229" s="584">
        <v>432</v>
      </c>
      <c r="T229" s="584">
        <v>787</v>
      </c>
      <c r="W229" s="499"/>
    </row>
    <row r="230" spans="1:23">
      <c r="A230" s="1100"/>
      <c r="B230" s="1101"/>
      <c r="C230" s="392" t="s">
        <v>55</v>
      </c>
      <c r="D230" s="584" t="s">
        <v>429</v>
      </c>
      <c r="E230" s="584" t="s">
        <v>429</v>
      </c>
      <c r="F230" s="584" t="s">
        <v>429</v>
      </c>
      <c r="G230" s="584" t="s">
        <v>429</v>
      </c>
      <c r="H230" s="584" t="s">
        <v>429</v>
      </c>
      <c r="I230" s="584">
        <v>14</v>
      </c>
      <c r="J230" s="584">
        <v>12</v>
      </c>
      <c r="K230" s="584">
        <v>55</v>
      </c>
      <c r="L230" s="584">
        <v>37</v>
      </c>
      <c r="M230" s="584">
        <v>43</v>
      </c>
      <c r="N230" s="584">
        <v>58</v>
      </c>
      <c r="O230" s="584">
        <v>80</v>
      </c>
      <c r="P230" s="584">
        <v>92</v>
      </c>
      <c r="Q230" s="584">
        <v>91</v>
      </c>
      <c r="R230" s="584">
        <v>135</v>
      </c>
      <c r="S230" s="584">
        <v>114</v>
      </c>
      <c r="T230" s="584">
        <v>200</v>
      </c>
      <c r="W230" s="499"/>
    </row>
    <row r="231" spans="1:23">
      <c r="A231" s="1100"/>
      <c r="B231" s="1101"/>
      <c r="C231" s="392" t="s">
        <v>54</v>
      </c>
      <c r="D231" s="584" t="s">
        <v>429</v>
      </c>
      <c r="E231" s="584" t="s">
        <v>429</v>
      </c>
      <c r="F231" s="584" t="s">
        <v>429</v>
      </c>
      <c r="G231" s="584" t="s">
        <v>429</v>
      </c>
      <c r="H231" s="584" t="s">
        <v>429</v>
      </c>
      <c r="I231" s="584">
        <v>105</v>
      </c>
      <c r="J231" s="584">
        <v>162</v>
      </c>
      <c r="K231" s="584">
        <v>369</v>
      </c>
      <c r="L231" s="584">
        <v>220</v>
      </c>
      <c r="M231" s="584">
        <v>321</v>
      </c>
      <c r="N231" s="584">
        <v>367</v>
      </c>
      <c r="O231" s="584">
        <v>404</v>
      </c>
      <c r="P231" s="584">
        <v>549</v>
      </c>
      <c r="Q231" s="584">
        <v>473</v>
      </c>
      <c r="R231" s="584">
        <v>384</v>
      </c>
      <c r="S231" s="584">
        <v>546</v>
      </c>
      <c r="T231" s="584">
        <v>987</v>
      </c>
      <c r="W231" s="499"/>
    </row>
    <row r="232" spans="1:23">
      <c r="A232" s="1100"/>
      <c r="B232" s="1100" t="s">
        <v>66</v>
      </c>
      <c r="C232" s="392" t="s">
        <v>56</v>
      </c>
      <c r="D232" s="584" t="s">
        <v>429</v>
      </c>
      <c r="E232" s="584" t="s">
        <v>429</v>
      </c>
      <c r="F232" s="584" t="s">
        <v>429</v>
      </c>
      <c r="G232" s="584" t="s">
        <v>429</v>
      </c>
      <c r="H232" s="584" t="s">
        <v>429</v>
      </c>
      <c r="I232" s="584">
        <v>107</v>
      </c>
      <c r="J232" s="584">
        <v>140</v>
      </c>
      <c r="K232" s="584">
        <v>159</v>
      </c>
      <c r="L232" s="584">
        <v>181</v>
      </c>
      <c r="M232" s="584">
        <v>175</v>
      </c>
      <c r="N232" s="584">
        <v>205</v>
      </c>
      <c r="O232" s="584">
        <v>190</v>
      </c>
      <c r="P232" s="584">
        <v>279</v>
      </c>
      <c r="Q232" s="584">
        <v>196</v>
      </c>
      <c r="R232" s="584">
        <v>283</v>
      </c>
      <c r="S232" s="584">
        <v>338</v>
      </c>
      <c r="T232" s="584">
        <v>190</v>
      </c>
      <c r="W232" s="499"/>
    </row>
    <row r="233" spans="1:23">
      <c r="A233" s="1100"/>
      <c r="B233" s="1100"/>
      <c r="C233" s="392" t="s">
        <v>55</v>
      </c>
      <c r="D233" s="584" t="s">
        <v>429</v>
      </c>
      <c r="E233" s="584" t="s">
        <v>429</v>
      </c>
      <c r="F233" s="584" t="s">
        <v>429</v>
      </c>
      <c r="G233" s="584" t="s">
        <v>429</v>
      </c>
      <c r="H233" s="584" t="s">
        <v>429</v>
      </c>
      <c r="I233" s="584">
        <v>53</v>
      </c>
      <c r="J233" s="584">
        <v>61</v>
      </c>
      <c r="K233" s="584">
        <v>80</v>
      </c>
      <c r="L233" s="584">
        <v>48</v>
      </c>
      <c r="M233" s="584">
        <v>112</v>
      </c>
      <c r="N233" s="584">
        <v>89</v>
      </c>
      <c r="O233" s="584">
        <v>80</v>
      </c>
      <c r="P233" s="584">
        <v>167</v>
      </c>
      <c r="Q233" s="584">
        <v>111</v>
      </c>
      <c r="R233" s="584">
        <v>192</v>
      </c>
      <c r="S233" s="584">
        <v>185</v>
      </c>
      <c r="T233" s="584">
        <v>139</v>
      </c>
      <c r="W233" s="499"/>
    </row>
    <row r="234" spans="1:23">
      <c r="A234" s="1100"/>
      <c r="B234" s="1100"/>
      <c r="C234" s="392" t="s">
        <v>54</v>
      </c>
      <c r="D234" s="584" t="s">
        <v>429</v>
      </c>
      <c r="E234" s="584" t="s">
        <v>429</v>
      </c>
      <c r="F234" s="584" t="s">
        <v>429</v>
      </c>
      <c r="G234" s="584" t="s">
        <v>429</v>
      </c>
      <c r="H234" s="584" t="s">
        <v>429</v>
      </c>
      <c r="I234" s="584">
        <v>160</v>
      </c>
      <c r="J234" s="584">
        <v>201</v>
      </c>
      <c r="K234" s="584">
        <v>239</v>
      </c>
      <c r="L234" s="584">
        <v>229</v>
      </c>
      <c r="M234" s="584">
        <v>287</v>
      </c>
      <c r="N234" s="584">
        <v>294</v>
      </c>
      <c r="O234" s="584">
        <v>270</v>
      </c>
      <c r="P234" s="584">
        <v>446</v>
      </c>
      <c r="Q234" s="584">
        <v>307</v>
      </c>
      <c r="R234" s="584">
        <v>475</v>
      </c>
      <c r="S234" s="584">
        <v>523</v>
      </c>
      <c r="T234" s="584">
        <v>329</v>
      </c>
      <c r="W234" s="499"/>
    </row>
    <row r="235" spans="1:23">
      <c r="A235" s="1100"/>
      <c r="B235" s="1100" t="s">
        <v>71</v>
      </c>
      <c r="C235" s="392" t="s">
        <v>56</v>
      </c>
      <c r="D235" s="584" t="s">
        <v>429</v>
      </c>
      <c r="E235" s="584" t="s">
        <v>429</v>
      </c>
      <c r="F235" s="584" t="s">
        <v>429</v>
      </c>
      <c r="G235" s="584" t="s">
        <v>429</v>
      </c>
      <c r="H235" s="584" t="s">
        <v>429</v>
      </c>
      <c r="I235" s="584">
        <v>22</v>
      </c>
      <c r="J235" s="584">
        <v>29</v>
      </c>
      <c r="K235" s="584">
        <v>31</v>
      </c>
      <c r="L235" s="584">
        <v>57</v>
      </c>
      <c r="M235" s="584">
        <v>128</v>
      </c>
      <c r="N235" s="584">
        <v>113</v>
      </c>
      <c r="O235" s="584">
        <v>61</v>
      </c>
      <c r="P235" s="584">
        <v>152</v>
      </c>
      <c r="Q235" s="584">
        <v>190</v>
      </c>
      <c r="R235" s="584">
        <v>294</v>
      </c>
      <c r="S235" s="584">
        <v>463</v>
      </c>
      <c r="T235" s="584">
        <v>424</v>
      </c>
      <c r="W235" s="499"/>
    </row>
    <row r="236" spans="1:23">
      <c r="A236" s="1100"/>
      <c r="B236" s="1100"/>
      <c r="C236" s="392" t="s">
        <v>55</v>
      </c>
      <c r="D236" s="584" t="s">
        <v>429</v>
      </c>
      <c r="E236" s="584" t="s">
        <v>429</v>
      </c>
      <c r="F236" s="584" t="s">
        <v>429</v>
      </c>
      <c r="G236" s="584" t="s">
        <v>429</v>
      </c>
      <c r="H236" s="584" t="s">
        <v>429</v>
      </c>
      <c r="I236" s="584">
        <v>58</v>
      </c>
      <c r="J236" s="584">
        <v>32</v>
      </c>
      <c r="K236" s="584">
        <v>37</v>
      </c>
      <c r="L236" s="584">
        <v>90</v>
      </c>
      <c r="M236" s="584">
        <v>117</v>
      </c>
      <c r="N236" s="584">
        <v>173</v>
      </c>
      <c r="O236" s="584">
        <v>97</v>
      </c>
      <c r="P236" s="584">
        <v>142</v>
      </c>
      <c r="Q236" s="584">
        <v>196</v>
      </c>
      <c r="R236" s="584">
        <v>265</v>
      </c>
      <c r="S236" s="584">
        <v>502</v>
      </c>
      <c r="T236" s="584">
        <v>484</v>
      </c>
      <c r="W236" s="499"/>
    </row>
    <row r="237" spans="1:23">
      <c r="A237" s="1100"/>
      <c r="B237" s="1100"/>
      <c r="C237" s="392" t="s">
        <v>54</v>
      </c>
      <c r="D237" s="584" t="s">
        <v>429</v>
      </c>
      <c r="E237" s="584" t="s">
        <v>429</v>
      </c>
      <c r="F237" s="584" t="s">
        <v>429</v>
      </c>
      <c r="G237" s="584" t="s">
        <v>429</v>
      </c>
      <c r="H237" s="584" t="s">
        <v>429</v>
      </c>
      <c r="I237" s="584">
        <v>80</v>
      </c>
      <c r="J237" s="584">
        <v>61</v>
      </c>
      <c r="K237" s="584">
        <v>68</v>
      </c>
      <c r="L237" s="584">
        <v>147</v>
      </c>
      <c r="M237" s="584">
        <v>245</v>
      </c>
      <c r="N237" s="584">
        <v>286</v>
      </c>
      <c r="O237" s="584">
        <v>158</v>
      </c>
      <c r="P237" s="584">
        <v>294</v>
      </c>
      <c r="Q237" s="584">
        <v>386</v>
      </c>
      <c r="R237" s="584">
        <v>559</v>
      </c>
      <c r="S237" s="584">
        <v>965</v>
      </c>
      <c r="T237" s="584">
        <v>908</v>
      </c>
      <c r="W237" s="499"/>
    </row>
    <row r="238" spans="1:23">
      <c r="A238" s="1100"/>
      <c r="B238" s="1100" t="s">
        <v>70</v>
      </c>
      <c r="C238" s="392" t="s">
        <v>56</v>
      </c>
      <c r="D238" s="584" t="s">
        <v>429</v>
      </c>
      <c r="E238" s="584" t="s">
        <v>429</v>
      </c>
      <c r="F238" s="584" t="s">
        <v>429</v>
      </c>
      <c r="G238" s="584" t="s">
        <v>429</v>
      </c>
      <c r="H238" s="584" t="s">
        <v>429</v>
      </c>
      <c r="I238" s="584">
        <v>67</v>
      </c>
      <c r="J238" s="584">
        <v>116</v>
      </c>
      <c r="K238" s="584">
        <v>73</v>
      </c>
      <c r="L238" s="584">
        <v>220</v>
      </c>
      <c r="M238" s="584">
        <v>218</v>
      </c>
      <c r="N238" s="584">
        <v>228</v>
      </c>
      <c r="O238" s="584">
        <v>259</v>
      </c>
      <c r="P238" s="584">
        <v>282</v>
      </c>
      <c r="Q238" s="584">
        <v>172</v>
      </c>
      <c r="R238" s="584">
        <v>425</v>
      </c>
      <c r="S238" s="584">
        <v>349</v>
      </c>
      <c r="T238" s="584">
        <v>347</v>
      </c>
      <c r="W238" s="499"/>
    </row>
    <row r="239" spans="1:23">
      <c r="A239" s="1100"/>
      <c r="B239" s="1100"/>
      <c r="C239" s="392" t="s">
        <v>55</v>
      </c>
      <c r="D239" s="584" t="s">
        <v>429</v>
      </c>
      <c r="E239" s="584" t="s">
        <v>429</v>
      </c>
      <c r="F239" s="584" t="s">
        <v>429</v>
      </c>
      <c r="G239" s="584" t="s">
        <v>429</v>
      </c>
      <c r="H239" s="584" t="s">
        <v>429</v>
      </c>
      <c r="I239" s="584">
        <v>6</v>
      </c>
      <c r="J239" s="584">
        <v>27</v>
      </c>
      <c r="K239" s="584">
        <v>36</v>
      </c>
      <c r="L239" s="584">
        <v>69</v>
      </c>
      <c r="M239" s="584">
        <v>29</v>
      </c>
      <c r="N239" s="584">
        <v>74</v>
      </c>
      <c r="O239" s="584">
        <v>50</v>
      </c>
      <c r="P239" s="584">
        <v>139</v>
      </c>
      <c r="Q239" s="584">
        <v>87</v>
      </c>
      <c r="R239" s="584">
        <v>89</v>
      </c>
      <c r="S239" s="584">
        <v>104</v>
      </c>
      <c r="T239" s="584">
        <v>191</v>
      </c>
      <c r="W239" s="499"/>
    </row>
    <row r="240" spans="1:23">
      <c r="A240" s="1100"/>
      <c r="B240" s="1100"/>
      <c r="C240" s="392" t="s">
        <v>54</v>
      </c>
      <c r="D240" s="584" t="s">
        <v>429</v>
      </c>
      <c r="E240" s="584" t="s">
        <v>429</v>
      </c>
      <c r="F240" s="584" t="s">
        <v>429</v>
      </c>
      <c r="G240" s="584" t="s">
        <v>429</v>
      </c>
      <c r="H240" s="584" t="s">
        <v>429</v>
      </c>
      <c r="I240" s="584">
        <v>73</v>
      </c>
      <c r="J240" s="584">
        <v>143</v>
      </c>
      <c r="K240" s="584">
        <v>109</v>
      </c>
      <c r="L240" s="584">
        <v>289</v>
      </c>
      <c r="M240" s="584">
        <v>247</v>
      </c>
      <c r="N240" s="584">
        <v>302</v>
      </c>
      <c r="O240" s="584">
        <v>309</v>
      </c>
      <c r="P240" s="584">
        <v>421</v>
      </c>
      <c r="Q240" s="584">
        <v>259</v>
      </c>
      <c r="R240" s="584">
        <v>514</v>
      </c>
      <c r="S240" s="584">
        <v>453</v>
      </c>
      <c r="T240" s="584">
        <v>538</v>
      </c>
      <c r="W240" s="499"/>
    </row>
    <row r="241" spans="1:23">
      <c r="A241" s="1100"/>
      <c r="B241" s="1100" t="s">
        <v>69</v>
      </c>
      <c r="C241" s="392" t="s">
        <v>56</v>
      </c>
      <c r="D241" s="584" t="s">
        <v>429</v>
      </c>
      <c r="E241" s="584" t="s">
        <v>429</v>
      </c>
      <c r="F241" s="584" t="s">
        <v>429</v>
      </c>
      <c r="G241" s="584" t="s">
        <v>429</v>
      </c>
      <c r="H241" s="584" t="s">
        <v>429</v>
      </c>
      <c r="I241" s="584" t="s">
        <v>429</v>
      </c>
      <c r="J241" s="584" t="s">
        <v>429</v>
      </c>
      <c r="K241" s="584">
        <v>209</v>
      </c>
      <c r="L241" s="584" t="s">
        <v>429</v>
      </c>
      <c r="M241" s="584" t="s">
        <v>429</v>
      </c>
      <c r="N241" s="584" t="s">
        <v>429</v>
      </c>
      <c r="O241" s="584">
        <v>60</v>
      </c>
      <c r="P241" s="584" t="s">
        <v>429</v>
      </c>
      <c r="Q241" s="584" t="s">
        <v>429</v>
      </c>
      <c r="R241" s="584" t="s">
        <v>429</v>
      </c>
      <c r="S241" s="584" t="s">
        <v>429</v>
      </c>
      <c r="T241" s="584" t="s">
        <v>429</v>
      </c>
      <c r="W241" s="499"/>
    </row>
    <row r="242" spans="1:23">
      <c r="A242" s="1100"/>
      <c r="B242" s="1100"/>
      <c r="C242" s="392" t="s">
        <v>55</v>
      </c>
      <c r="D242" s="584" t="s">
        <v>429</v>
      </c>
      <c r="E242" s="584" t="s">
        <v>429</v>
      </c>
      <c r="F242" s="584" t="s">
        <v>429</v>
      </c>
      <c r="G242" s="584" t="s">
        <v>429</v>
      </c>
      <c r="H242" s="584" t="s">
        <v>429</v>
      </c>
      <c r="I242" s="584" t="s">
        <v>429</v>
      </c>
      <c r="J242" s="584" t="s">
        <v>429</v>
      </c>
      <c r="K242" s="584">
        <v>40</v>
      </c>
      <c r="L242" s="584" t="s">
        <v>429</v>
      </c>
      <c r="M242" s="584" t="s">
        <v>429</v>
      </c>
      <c r="N242" s="584" t="s">
        <v>429</v>
      </c>
      <c r="O242" s="584">
        <v>46</v>
      </c>
      <c r="P242" s="584" t="s">
        <v>429</v>
      </c>
      <c r="Q242" s="584" t="s">
        <v>429</v>
      </c>
      <c r="R242" s="584" t="s">
        <v>429</v>
      </c>
      <c r="S242" s="584" t="s">
        <v>429</v>
      </c>
      <c r="T242" s="584" t="s">
        <v>429</v>
      </c>
      <c r="W242" s="499"/>
    </row>
    <row r="243" spans="1:23">
      <c r="A243" s="1100"/>
      <c r="B243" s="1100"/>
      <c r="C243" s="392" t="s">
        <v>54</v>
      </c>
      <c r="D243" s="584" t="s">
        <v>429</v>
      </c>
      <c r="E243" s="584" t="s">
        <v>429</v>
      </c>
      <c r="F243" s="584" t="s">
        <v>429</v>
      </c>
      <c r="G243" s="584" t="s">
        <v>429</v>
      </c>
      <c r="H243" s="584" t="s">
        <v>429</v>
      </c>
      <c r="I243" s="584" t="s">
        <v>429</v>
      </c>
      <c r="J243" s="584" t="s">
        <v>429</v>
      </c>
      <c r="K243" s="584">
        <v>249</v>
      </c>
      <c r="L243" s="584">
        <v>1262</v>
      </c>
      <c r="M243" s="584" t="s">
        <v>429</v>
      </c>
      <c r="N243" s="584" t="s">
        <v>429</v>
      </c>
      <c r="O243" s="584">
        <v>106</v>
      </c>
      <c r="P243" s="584" t="s">
        <v>429</v>
      </c>
      <c r="Q243" s="584" t="s">
        <v>429</v>
      </c>
      <c r="R243" s="584" t="s">
        <v>429</v>
      </c>
      <c r="S243" s="584" t="s">
        <v>429</v>
      </c>
      <c r="T243" s="584" t="s">
        <v>429</v>
      </c>
      <c r="W243" s="499"/>
    </row>
    <row r="244" spans="1:23" s="499" customFormat="1">
      <c r="A244" s="1100"/>
      <c r="B244" s="1100" t="s">
        <v>862</v>
      </c>
      <c r="C244" s="392" t="s">
        <v>56</v>
      </c>
      <c r="D244" s="584" t="s">
        <v>429</v>
      </c>
      <c r="E244" s="584" t="s">
        <v>429</v>
      </c>
      <c r="F244" s="584" t="s">
        <v>429</v>
      </c>
      <c r="G244" s="584" t="s">
        <v>429</v>
      </c>
      <c r="H244" s="584" t="s">
        <v>429</v>
      </c>
      <c r="I244" s="584" t="s">
        <v>429</v>
      </c>
      <c r="J244" s="584">
        <v>252</v>
      </c>
      <c r="K244" s="584" t="s">
        <v>429</v>
      </c>
      <c r="L244" s="584" t="s">
        <v>429</v>
      </c>
      <c r="M244" s="584" t="s">
        <v>429</v>
      </c>
      <c r="N244" s="584" t="s">
        <v>429</v>
      </c>
      <c r="O244" s="584" t="s">
        <v>429</v>
      </c>
      <c r="P244" s="584" t="s">
        <v>429</v>
      </c>
      <c r="Q244" s="584" t="s">
        <v>429</v>
      </c>
      <c r="R244" s="584" t="s">
        <v>429</v>
      </c>
      <c r="S244" s="584">
        <v>0</v>
      </c>
      <c r="T244" s="584" t="s">
        <v>429</v>
      </c>
    </row>
    <row r="245" spans="1:23" s="499" customFormat="1">
      <c r="A245" s="1100"/>
      <c r="B245" s="1100"/>
      <c r="C245" s="392" t="s">
        <v>55</v>
      </c>
      <c r="D245" s="584" t="s">
        <v>429</v>
      </c>
      <c r="E245" s="584" t="s">
        <v>429</v>
      </c>
      <c r="F245" s="584" t="s">
        <v>429</v>
      </c>
      <c r="G245" s="584" t="s">
        <v>429</v>
      </c>
      <c r="H245" s="584" t="s">
        <v>429</v>
      </c>
      <c r="I245" s="584" t="s">
        <v>429</v>
      </c>
      <c r="J245" s="584">
        <v>57</v>
      </c>
      <c r="K245" s="584" t="s">
        <v>429</v>
      </c>
      <c r="L245" s="584" t="s">
        <v>429</v>
      </c>
      <c r="M245" s="584" t="s">
        <v>429</v>
      </c>
      <c r="N245" s="584" t="s">
        <v>429</v>
      </c>
      <c r="O245" s="584" t="s">
        <v>429</v>
      </c>
      <c r="P245" s="584" t="s">
        <v>429</v>
      </c>
      <c r="Q245" s="584" t="s">
        <v>429</v>
      </c>
      <c r="R245" s="584" t="s">
        <v>429</v>
      </c>
      <c r="S245" s="584">
        <v>2</v>
      </c>
      <c r="T245" s="584" t="s">
        <v>429</v>
      </c>
    </row>
    <row r="246" spans="1:23" s="499" customFormat="1">
      <c r="A246" s="1100"/>
      <c r="B246" s="1100"/>
      <c r="C246" s="392" t="s">
        <v>54</v>
      </c>
      <c r="D246" s="584" t="s">
        <v>429</v>
      </c>
      <c r="E246" s="584" t="s">
        <v>429</v>
      </c>
      <c r="F246" s="584" t="s">
        <v>429</v>
      </c>
      <c r="G246" s="584" t="s">
        <v>429</v>
      </c>
      <c r="H246" s="584" t="s">
        <v>429</v>
      </c>
      <c r="I246" s="584" t="s">
        <v>429</v>
      </c>
      <c r="J246" s="584">
        <v>309</v>
      </c>
      <c r="K246" s="584" t="s">
        <v>429</v>
      </c>
      <c r="L246" s="584" t="s">
        <v>429</v>
      </c>
      <c r="M246" s="584" t="s">
        <v>429</v>
      </c>
      <c r="N246" s="584" t="s">
        <v>429</v>
      </c>
      <c r="O246" s="584" t="s">
        <v>429</v>
      </c>
      <c r="P246" s="584" t="s">
        <v>429</v>
      </c>
      <c r="Q246" s="584" t="s">
        <v>429</v>
      </c>
      <c r="R246" s="584" t="s">
        <v>429</v>
      </c>
      <c r="S246" s="584">
        <v>2</v>
      </c>
      <c r="T246" s="584" t="s">
        <v>429</v>
      </c>
    </row>
    <row r="247" spans="1:23" s="292" customFormat="1">
      <c r="A247" s="1100"/>
      <c r="B247" s="1100" t="s">
        <v>59</v>
      </c>
      <c r="C247" s="392" t="s">
        <v>56</v>
      </c>
      <c r="D247" s="605" t="s">
        <v>429</v>
      </c>
      <c r="E247" s="605" t="s">
        <v>429</v>
      </c>
      <c r="F247" s="605" t="s">
        <v>429</v>
      </c>
      <c r="G247" s="605" t="s">
        <v>429</v>
      </c>
      <c r="H247" s="605" t="s">
        <v>429</v>
      </c>
      <c r="I247" s="605" t="s">
        <v>429</v>
      </c>
      <c r="J247" s="605">
        <f>J220+J223+J226+J229+J232+J235+J238+J244</f>
        <v>2145</v>
      </c>
      <c r="K247" s="605">
        <v>2903</v>
      </c>
      <c r="L247" s="605">
        <v>1847</v>
      </c>
      <c r="M247" s="605">
        <v>3908</v>
      </c>
      <c r="N247" s="605">
        <v>5041</v>
      </c>
      <c r="O247" s="605">
        <v>7384</v>
      </c>
      <c r="P247" s="605">
        <v>3514</v>
      </c>
      <c r="Q247" s="605">
        <v>7388</v>
      </c>
      <c r="R247" s="605">
        <v>5654</v>
      </c>
      <c r="S247" s="605">
        <v>7484</v>
      </c>
      <c r="T247" s="605">
        <v>8142</v>
      </c>
    </row>
    <row r="248" spans="1:23" s="292" customFormat="1">
      <c r="A248" s="1100"/>
      <c r="B248" s="1100"/>
      <c r="C248" s="392" t="s">
        <v>55</v>
      </c>
      <c r="D248" s="605" t="s">
        <v>429</v>
      </c>
      <c r="E248" s="605" t="s">
        <v>429</v>
      </c>
      <c r="F248" s="605" t="s">
        <v>429</v>
      </c>
      <c r="G248" s="605" t="s">
        <v>429</v>
      </c>
      <c r="H248" s="605" t="s">
        <v>429</v>
      </c>
      <c r="I248" s="605" t="s">
        <v>429</v>
      </c>
      <c r="J248" s="605">
        <f>J221+J224+J227+J230+J233+J236+J239+J245</f>
        <v>912</v>
      </c>
      <c r="K248" s="605">
        <v>1677</v>
      </c>
      <c r="L248" s="605">
        <v>1055</v>
      </c>
      <c r="M248" s="605">
        <v>3142</v>
      </c>
      <c r="N248" s="605">
        <v>3538</v>
      </c>
      <c r="O248" s="605">
        <v>6021</v>
      </c>
      <c r="P248" s="605">
        <v>2522</v>
      </c>
      <c r="Q248" s="605">
        <v>3900</v>
      </c>
      <c r="R248" s="605">
        <v>4601</v>
      </c>
      <c r="S248" s="605">
        <v>5649</v>
      </c>
      <c r="T248" s="605">
        <v>6370</v>
      </c>
    </row>
    <row r="249" spans="1:23" s="292" customFormat="1">
      <c r="A249" s="1100"/>
      <c r="B249" s="1100"/>
      <c r="C249" s="392" t="s">
        <v>54</v>
      </c>
      <c r="D249" s="605" t="s">
        <v>429</v>
      </c>
      <c r="E249" s="605" t="s">
        <v>429</v>
      </c>
      <c r="F249" s="605" t="s">
        <v>429</v>
      </c>
      <c r="G249" s="605" t="s">
        <v>429</v>
      </c>
      <c r="H249" s="605" t="s">
        <v>429</v>
      </c>
      <c r="I249" s="605" t="s">
        <v>429</v>
      </c>
      <c r="J249" s="605">
        <f>J222+J225+J228+J231+J234+J237+J240+J246</f>
        <v>3057</v>
      </c>
      <c r="K249" s="605">
        <v>4580</v>
      </c>
      <c r="L249" s="605">
        <v>4164</v>
      </c>
      <c r="M249" s="605">
        <v>7050</v>
      </c>
      <c r="N249" s="605">
        <v>8579</v>
      </c>
      <c r="O249" s="605">
        <v>13405</v>
      </c>
      <c r="P249" s="605">
        <v>6036</v>
      </c>
      <c r="Q249" s="605">
        <v>11288</v>
      </c>
      <c r="R249" s="605">
        <v>10255</v>
      </c>
      <c r="S249" s="605">
        <v>13131</v>
      </c>
      <c r="T249" s="605">
        <v>14512</v>
      </c>
    </row>
    <row r="250" spans="1:23">
      <c r="A250" s="1100" t="s">
        <v>32</v>
      </c>
      <c r="B250" s="1100" t="s">
        <v>65</v>
      </c>
      <c r="C250" s="392" t="s">
        <v>56</v>
      </c>
      <c r="D250" s="584" t="s">
        <v>429</v>
      </c>
      <c r="E250" s="584" t="s">
        <v>429</v>
      </c>
      <c r="F250" s="584">
        <f>F252-F251</f>
        <v>1128</v>
      </c>
      <c r="G250" s="584" t="s">
        <v>429</v>
      </c>
      <c r="H250" s="584">
        <f>H252-H251</f>
        <v>362</v>
      </c>
      <c r="I250" s="584" t="s">
        <v>429</v>
      </c>
      <c r="J250" s="584">
        <f>J252-J251</f>
        <v>436</v>
      </c>
      <c r="K250" s="584">
        <f>K252-K251</f>
        <v>407</v>
      </c>
      <c r="L250" s="584" t="s">
        <v>429</v>
      </c>
      <c r="M250" s="584">
        <f>M252-M251</f>
        <v>1154</v>
      </c>
      <c r="N250" s="584" t="s">
        <v>429</v>
      </c>
      <c r="O250" s="584" t="s">
        <v>429</v>
      </c>
      <c r="P250" s="584" t="s">
        <v>429</v>
      </c>
      <c r="Q250" s="584" t="s">
        <v>429</v>
      </c>
      <c r="R250" s="584">
        <v>115</v>
      </c>
      <c r="S250" s="584">
        <v>143</v>
      </c>
      <c r="T250" s="584" t="s">
        <v>429</v>
      </c>
      <c r="W250" s="499"/>
    </row>
    <row r="251" spans="1:23">
      <c r="A251" s="1100"/>
      <c r="B251" s="1100"/>
      <c r="C251" s="392" t="s">
        <v>55</v>
      </c>
      <c r="D251" s="584" t="s">
        <v>429</v>
      </c>
      <c r="E251" s="584" t="s">
        <v>429</v>
      </c>
      <c r="F251" s="584">
        <v>1170</v>
      </c>
      <c r="G251" s="584" t="s">
        <v>429</v>
      </c>
      <c r="H251" s="584">
        <v>386</v>
      </c>
      <c r="I251" s="584" t="s">
        <v>429</v>
      </c>
      <c r="J251" s="584">
        <v>695</v>
      </c>
      <c r="K251" s="584">
        <v>710</v>
      </c>
      <c r="L251" s="584" t="s">
        <v>429</v>
      </c>
      <c r="M251" s="584">
        <v>1503</v>
      </c>
      <c r="N251" s="584" t="s">
        <v>429</v>
      </c>
      <c r="O251" s="584" t="s">
        <v>429</v>
      </c>
      <c r="P251" s="584" t="s">
        <v>429</v>
      </c>
      <c r="Q251" s="584" t="s">
        <v>429</v>
      </c>
      <c r="R251" s="584">
        <v>360</v>
      </c>
      <c r="S251" s="584">
        <v>559</v>
      </c>
      <c r="T251" s="584" t="s">
        <v>429</v>
      </c>
      <c r="W251" s="499"/>
    </row>
    <row r="252" spans="1:23">
      <c r="A252" s="1100"/>
      <c r="B252" s="1100"/>
      <c r="C252" s="392" t="s">
        <v>54</v>
      </c>
      <c r="D252" s="584" t="s">
        <v>429</v>
      </c>
      <c r="E252" s="584" t="s">
        <v>429</v>
      </c>
      <c r="F252" s="584">
        <v>2298</v>
      </c>
      <c r="G252" s="584" t="s">
        <v>429</v>
      </c>
      <c r="H252" s="584">
        <v>748</v>
      </c>
      <c r="I252" s="584" t="s">
        <v>429</v>
      </c>
      <c r="J252" s="584">
        <v>1131</v>
      </c>
      <c r="K252" s="584">
        <v>1117</v>
      </c>
      <c r="L252" s="584" t="s">
        <v>429</v>
      </c>
      <c r="M252" s="584">
        <v>2657</v>
      </c>
      <c r="N252" s="584" t="s">
        <v>429</v>
      </c>
      <c r="O252" s="584" t="s">
        <v>429</v>
      </c>
      <c r="P252" s="584" t="s">
        <v>429</v>
      </c>
      <c r="Q252" s="584" t="s">
        <v>429</v>
      </c>
      <c r="R252" s="584">
        <v>475</v>
      </c>
      <c r="S252" s="584">
        <v>702</v>
      </c>
      <c r="T252" s="584" t="s">
        <v>429</v>
      </c>
      <c r="W252" s="499"/>
    </row>
    <row r="253" spans="1:23">
      <c r="A253" s="1100"/>
      <c r="B253" s="1100" t="s">
        <v>255</v>
      </c>
      <c r="C253" s="392" t="s">
        <v>56</v>
      </c>
      <c r="D253" s="584" t="s">
        <v>429</v>
      </c>
      <c r="E253" s="584" t="s">
        <v>429</v>
      </c>
      <c r="F253" s="584">
        <f>F255-F254</f>
        <v>14</v>
      </c>
      <c r="G253" s="584" t="s">
        <v>429</v>
      </c>
      <c r="H253" s="584">
        <f>H255-H254</f>
        <v>15</v>
      </c>
      <c r="I253" s="584" t="s">
        <v>429</v>
      </c>
      <c r="J253" s="584">
        <f>J255-J254</f>
        <v>50</v>
      </c>
      <c r="K253" s="584">
        <f>K255-K254</f>
        <v>42</v>
      </c>
      <c r="L253" s="584" t="s">
        <v>429</v>
      </c>
      <c r="M253" s="584">
        <f>M255-M254</f>
        <v>144</v>
      </c>
      <c r="N253" s="584" t="s">
        <v>429</v>
      </c>
      <c r="O253" s="584" t="s">
        <v>429</v>
      </c>
      <c r="P253" s="584" t="s">
        <v>429</v>
      </c>
      <c r="Q253" s="584" t="s">
        <v>429</v>
      </c>
      <c r="R253" s="584">
        <v>87</v>
      </c>
      <c r="S253" s="584">
        <v>135</v>
      </c>
      <c r="T253" s="584" t="s">
        <v>429</v>
      </c>
      <c r="W253" s="499"/>
    </row>
    <row r="254" spans="1:23">
      <c r="A254" s="1100"/>
      <c r="B254" s="1100"/>
      <c r="C254" s="392" t="s">
        <v>55</v>
      </c>
      <c r="D254" s="584" t="s">
        <v>429</v>
      </c>
      <c r="E254" s="584" t="s">
        <v>429</v>
      </c>
      <c r="F254" s="584">
        <v>24</v>
      </c>
      <c r="G254" s="584" t="s">
        <v>429</v>
      </c>
      <c r="H254" s="584">
        <v>39</v>
      </c>
      <c r="I254" s="584" t="s">
        <v>429</v>
      </c>
      <c r="J254" s="584">
        <v>43</v>
      </c>
      <c r="K254" s="584">
        <v>87</v>
      </c>
      <c r="L254" s="584" t="s">
        <v>429</v>
      </c>
      <c r="M254" s="584">
        <v>264</v>
      </c>
      <c r="N254" s="584" t="s">
        <v>429</v>
      </c>
      <c r="O254" s="584" t="s">
        <v>429</v>
      </c>
      <c r="P254" s="584" t="s">
        <v>429</v>
      </c>
      <c r="Q254" s="584" t="s">
        <v>429</v>
      </c>
      <c r="R254" s="584">
        <v>224</v>
      </c>
      <c r="S254" s="584">
        <v>285</v>
      </c>
      <c r="T254" s="584" t="s">
        <v>429</v>
      </c>
      <c r="W254" s="499"/>
    </row>
    <row r="255" spans="1:23">
      <c r="A255" s="1100"/>
      <c r="B255" s="1100"/>
      <c r="C255" s="392" t="s">
        <v>54</v>
      </c>
      <c r="D255" s="584" t="s">
        <v>429</v>
      </c>
      <c r="E255" s="584" t="s">
        <v>429</v>
      </c>
      <c r="F255" s="584">
        <v>38</v>
      </c>
      <c r="G255" s="584" t="s">
        <v>429</v>
      </c>
      <c r="H255" s="584">
        <v>54</v>
      </c>
      <c r="I255" s="584" t="s">
        <v>429</v>
      </c>
      <c r="J255" s="584">
        <v>93</v>
      </c>
      <c r="K255" s="584">
        <v>129</v>
      </c>
      <c r="L255" s="584" t="s">
        <v>429</v>
      </c>
      <c r="M255" s="584">
        <v>408</v>
      </c>
      <c r="N255" s="584" t="s">
        <v>429</v>
      </c>
      <c r="O255" s="584" t="s">
        <v>429</v>
      </c>
      <c r="P255" s="584" t="s">
        <v>429</v>
      </c>
      <c r="Q255" s="584" t="s">
        <v>429</v>
      </c>
      <c r="R255" s="584">
        <v>311</v>
      </c>
      <c r="S255" s="584">
        <v>420</v>
      </c>
      <c r="T255" s="584" t="s">
        <v>429</v>
      </c>
      <c r="W255" s="499"/>
    </row>
    <row r="256" spans="1:23">
      <c r="A256" s="1100"/>
      <c r="B256" s="1101" t="s">
        <v>73</v>
      </c>
      <c r="C256" s="392" t="s">
        <v>56</v>
      </c>
      <c r="D256" s="584" t="s">
        <v>429</v>
      </c>
      <c r="E256" s="584" t="s">
        <v>429</v>
      </c>
      <c r="F256" s="584">
        <f>F258-F257</f>
        <v>488</v>
      </c>
      <c r="G256" s="584" t="s">
        <v>429</v>
      </c>
      <c r="H256" s="584">
        <f>H258-H257</f>
        <v>233</v>
      </c>
      <c r="I256" s="584" t="s">
        <v>429</v>
      </c>
      <c r="J256" s="584">
        <f>J258-J257</f>
        <v>383</v>
      </c>
      <c r="K256" s="584">
        <f>K258-K257</f>
        <v>246</v>
      </c>
      <c r="L256" s="584" t="s">
        <v>429</v>
      </c>
      <c r="M256" s="584">
        <f>M258-M257</f>
        <v>782</v>
      </c>
      <c r="N256" s="584" t="s">
        <v>429</v>
      </c>
      <c r="O256" s="584" t="s">
        <v>429</v>
      </c>
      <c r="P256" s="584" t="s">
        <v>429</v>
      </c>
      <c r="Q256" s="584" t="s">
        <v>429</v>
      </c>
      <c r="R256" s="584">
        <v>999</v>
      </c>
      <c r="S256" s="584">
        <v>990</v>
      </c>
      <c r="T256" s="584" t="s">
        <v>429</v>
      </c>
      <c r="W256" s="499"/>
    </row>
    <row r="257" spans="1:23">
      <c r="A257" s="1100"/>
      <c r="B257" s="1101"/>
      <c r="C257" s="392" t="s">
        <v>55</v>
      </c>
      <c r="D257" s="584" t="s">
        <v>429</v>
      </c>
      <c r="E257" s="584" t="s">
        <v>429</v>
      </c>
      <c r="F257" s="584">
        <v>156</v>
      </c>
      <c r="G257" s="584" t="s">
        <v>429</v>
      </c>
      <c r="H257" s="584">
        <v>304</v>
      </c>
      <c r="I257" s="584" t="s">
        <v>429</v>
      </c>
      <c r="J257" s="584">
        <v>450</v>
      </c>
      <c r="K257" s="584">
        <v>562</v>
      </c>
      <c r="L257" s="584" t="s">
        <v>429</v>
      </c>
      <c r="M257" s="584">
        <v>1148</v>
      </c>
      <c r="N257" s="584" t="s">
        <v>429</v>
      </c>
      <c r="O257" s="584" t="s">
        <v>429</v>
      </c>
      <c r="P257" s="584" t="s">
        <v>429</v>
      </c>
      <c r="Q257" s="584" t="s">
        <v>429</v>
      </c>
      <c r="R257" s="584">
        <v>1992</v>
      </c>
      <c r="S257" s="584">
        <v>2001</v>
      </c>
      <c r="T257" s="584" t="s">
        <v>429</v>
      </c>
      <c r="W257" s="499"/>
    </row>
    <row r="258" spans="1:23">
      <c r="A258" s="1100"/>
      <c r="B258" s="1101"/>
      <c r="C258" s="392" t="s">
        <v>54</v>
      </c>
      <c r="D258" s="584" t="s">
        <v>429</v>
      </c>
      <c r="E258" s="584" t="s">
        <v>429</v>
      </c>
      <c r="F258" s="584">
        <v>644</v>
      </c>
      <c r="G258" s="584" t="s">
        <v>429</v>
      </c>
      <c r="H258" s="584">
        <v>537</v>
      </c>
      <c r="I258" s="584" t="s">
        <v>429</v>
      </c>
      <c r="J258" s="584">
        <v>833</v>
      </c>
      <c r="K258" s="584">
        <v>808</v>
      </c>
      <c r="L258" s="584" t="s">
        <v>429</v>
      </c>
      <c r="M258" s="584">
        <v>1930</v>
      </c>
      <c r="N258" s="584" t="s">
        <v>429</v>
      </c>
      <c r="O258" s="584" t="s">
        <v>429</v>
      </c>
      <c r="P258" s="584" t="s">
        <v>429</v>
      </c>
      <c r="Q258" s="584" t="s">
        <v>429</v>
      </c>
      <c r="R258" s="584">
        <v>2991</v>
      </c>
      <c r="S258" s="584">
        <v>2991</v>
      </c>
      <c r="T258" s="584" t="s">
        <v>429</v>
      </c>
      <c r="W258" s="499"/>
    </row>
    <row r="259" spans="1:23">
      <c r="A259" s="1100"/>
      <c r="B259" s="1100" t="s">
        <v>64</v>
      </c>
      <c r="C259" s="392" t="s">
        <v>56</v>
      </c>
      <c r="D259" s="584" t="s">
        <v>429</v>
      </c>
      <c r="E259" s="584" t="s">
        <v>429</v>
      </c>
      <c r="F259" s="584">
        <f>F261-F260</f>
        <v>22</v>
      </c>
      <c r="G259" s="584" t="s">
        <v>429</v>
      </c>
      <c r="H259" s="584">
        <f>H261-H260</f>
        <v>45</v>
      </c>
      <c r="I259" s="584" t="s">
        <v>429</v>
      </c>
      <c r="J259" s="584">
        <f>J261-J260</f>
        <v>55</v>
      </c>
      <c r="K259" s="584">
        <f>K261-K260</f>
        <v>60</v>
      </c>
      <c r="L259" s="584" t="s">
        <v>429</v>
      </c>
      <c r="M259" s="584">
        <f>M261-M260</f>
        <v>28</v>
      </c>
      <c r="N259" s="584" t="s">
        <v>429</v>
      </c>
      <c r="O259" s="584" t="s">
        <v>429</v>
      </c>
      <c r="P259" s="584" t="s">
        <v>429</v>
      </c>
      <c r="Q259" s="584" t="s">
        <v>429</v>
      </c>
      <c r="R259" s="584">
        <v>194</v>
      </c>
      <c r="S259" s="584">
        <v>322</v>
      </c>
      <c r="T259" s="584" t="s">
        <v>429</v>
      </c>
      <c r="W259" s="499"/>
    </row>
    <row r="260" spans="1:23">
      <c r="A260" s="1100"/>
      <c r="B260" s="1100"/>
      <c r="C260" s="392" t="s">
        <v>55</v>
      </c>
      <c r="D260" s="584" t="s">
        <v>429</v>
      </c>
      <c r="E260" s="584" t="s">
        <v>429</v>
      </c>
      <c r="F260" s="584">
        <v>17</v>
      </c>
      <c r="G260" s="584" t="s">
        <v>429</v>
      </c>
      <c r="H260" s="584">
        <v>39</v>
      </c>
      <c r="I260" s="584" t="s">
        <v>429</v>
      </c>
      <c r="J260" s="584">
        <v>38</v>
      </c>
      <c r="K260" s="584">
        <v>43</v>
      </c>
      <c r="L260" s="584" t="s">
        <v>429</v>
      </c>
      <c r="M260" s="584">
        <v>42</v>
      </c>
      <c r="N260" s="584" t="s">
        <v>429</v>
      </c>
      <c r="O260" s="584" t="s">
        <v>429</v>
      </c>
      <c r="P260" s="584" t="s">
        <v>429</v>
      </c>
      <c r="Q260" s="584" t="s">
        <v>429</v>
      </c>
      <c r="R260" s="584">
        <v>152</v>
      </c>
      <c r="S260" s="584">
        <v>304</v>
      </c>
      <c r="T260" s="584" t="s">
        <v>429</v>
      </c>
      <c r="W260" s="499"/>
    </row>
    <row r="261" spans="1:23">
      <c r="A261" s="1100"/>
      <c r="B261" s="1100"/>
      <c r="C261" s="392" t="s">
        <v>54</v>
      </c>
      <c r="D261" s="584" t="s">
        <v>429</v>
      </c>
      <c r="E261" s="584" t="s">
        <v>429</v>
      </c>
      <c r="F261" s="584">
        <v>39</v>
      </c>
      <c r="G261" s="584" t="s">
        <v>429</v>
      </c>
      <c r="H261" s="584">
        <v>84</v>
      </c>
      <c r="I261" s="584" t="s">
        <v>429</v>
      </c>
      <c r="J261" s="584">
        <v>93</v>
      </c>
      <c r="K261" s="584">
        <v>103</v>
      </c>
      <c r="L261" s="584" t="s">
        <v>429</v>
      </c>
      <c r="M261" s="584">
        <v>70</v>
      </c>
      <c r="N261" s="584" t="s">
        <v>429</v>
      </c>
      <c r="O261" s="584" t="s">
        <v>429</v>
      </c>
      <c r="P261" s="584" t="s">
        <v>429</v>
      </c>
      <c r="Q261" s="584" t="s">
        <v>429</v>
      </c>
      <c r="R261" s="584">
        <v>346</v>
      </c>
      <c r="S261" s="584">
        <v>626</v>
      </c>
      <c r="T261" s="584" t="s">
        <v>429</v>
      </c>
      <c r="W261" s="499"/>
    </row>
    <row r="262" spans="1:23">
      <c r="A262" s="1100"/>
      <c r="B262" s="1101" t="s">
        <v>72</v>
      </c>
      <c r="C262" s="392" t="s">
        <v>56</v>
      </c>
      <c r="D262" s="584" t="s">
        <v>429</v>
      </c>
      <c r="E262" s="584" t="s">
        <v>429</v>
      </c>
      <c r="F262" s="584" t="s">
        <v>429</v>
      </c>
      <c r="G262" s="584" t="s">
        <v>429</v>
      </c>
      <c r="H262" s="584">
        <f>H264-H263</f>
        <v>34</v>
      </c>
      <c r="I262" s="584" t="s">
        <v>429</v>
      </c>
      <c r="J262" s="584" t="s">
        <v>429</v>
      </c>
      <c r="K262" s="584">
        <f>K264-K263</f>
        <v>73</v>
      </c>
      <c r="L262" s="584" t="s">
        <v>429</v>
      </c>
      <c r="M262" s="584">
        <f>M264-M263</f>
        <v>62</v>
      </c>
      <c r="N262" s="584" t="s">
        <v>429</v>
      </c>
      <c r="O262" s="584" t="s">
        <v>429</v>
      </c>
      <c r="P262" s="584" t="s">
        <v>429</v>
      </c>
      <c r="Q262" s="584" t="s">
        <v>429</v>
      </c>
      <c r="R262" s="584">
        <v>73</v>
      </c>
      <c r="S262" s="584">
        <v>81</v>
      </c>
      <c r="T262" s="584" t="s">
        <v>429</v>
      </c>
      <c r="W262" s="499"/>
    </row>
    <row r="263" spans="1:23">
      <c r="A263" s="1100"/>
      <c r="B263" s="1101"/>
      <c r="C263" s="392" t="s">
        <v>55</v>
      </c>
      <c r="D263" s="584" t="s">
        <v>429</v>
      </c>
      <c r="E263" s="584" t="s">
        <v>429</v>
      </c>
      <c r="F263" s="584" t="s">
        <v>429</v>
      </c>
      <c r="G263" s="584" t="s">
        <v>429</v>
      </c>
      <c r="H263" s="584">
        <v>4</v>
      </c>
      <c r="I263" s="584" t="s">
        <v>429</v>
      </c>
      <c r="J263" s="584" t="s">
        <v>429</v>
      </c>
      <c r="K263" s="584">
        <v>23</v>
      </c>
      <c r="L263" s="584" t="s">
        <v>429</v>
      </c>
      <c r="M263" s="584">
        <v>14</v>
      </c>
      <c r="N263" s="584" t="s">
        <v>429</v>
      </c>
      <c r="O263" s="584" t="s">
        <v>429</v>
      </c>
      <c r="P263" s="584" t="s">
        <v>429</v>
      </c>
      <c r="Q263" s="584" t="s">
        <v>429</v>
      </c>
      <c r="R263" s="584">
        <v>79</v>
      </c>
      <c r="S263" s="584">
        <v>97</v>
      </c>
      <c r="T263" s="584" t="s">
        <v>429</v>
      </c>
      <c r="W263" s="499"/>
    </row>
    <row r="264" spans="1:23">
      <c r="A264" s="1100"/>
      <c r="B264" s="1101"/>
      <c r="C264" s="392" t="s">
        <v>54</v>
      </c>
      <c r="D264" s="584" t="s">
        <v>429</v>
      </c>
      <c r="E264" s="584" t="s">
        <v>429</v>
      </c>
      <c r="F264" s="584">
        <v>10</v>
      </c>
      <c r="G264" s="584" t="s">
        <v>429</v>
      </c>
      <c r="H264" s="584">
        <v>38</v>
      </c>
      <c r="I264" s="584" t="s">
        <v>429</v>
      </c>
      <c r="J264" s="584" t="s">
        <v>429</v>
      </c>
      <c r="K264" s="584">
        <v>96</v>
      </c>
      <c r="L264" s="584" t="s">
        <v>429</v>
      </c>
      <c r="M264" s="584">
        <v>76</v>
      </c>
      <c r="N264" s="584" t="s">
        <v>429</v>
      </c>
      <c r="O264" s="584" t="s">
        <v>429</v>
      </c>
      <c r="P264" s="584" t="s">
        <v>429</v>
      </c>
      <c r="Q264" s="584" t="s">
        <v>429</v>
      </c>
      <c r="R264" s="584">
        <v>152</v>
      </c>
      <c r="S264" s="584">
        <v>178</v>
      </c>
      <c r="T264" s="584" t="s">
        <v>429</v>
      </c>
      <c r="W264" s="499"/>
    </row>
    <row r="265" spans="1:23">
      <c r="A265" s="1100"/>
      <c r="B265" s="1100" t="s">
        <v>66</v>
      </c>
      <c r="C265" s="392" t="s">
        <v>56</v>
      </c>
      <c r="D265" s="584" t="s">
        <v>429</v>
      </c>
      <c r="E265" s="584" t="s">
        <v>429</v>
      </c>
      <c r="F265" s="584">
        <f>F267-F266</f>
        <v>27</v>
      </c>
      <c r="G265" s="584" t="s">
        <v>429</v>
      </c>
      <c r="H265" s="584">
        <f>H267-H266</f>
        <v>54</v>
      </c>
      <c r="I265" s="584" t="s">
        <v>429</v>
      </c>
      <c r="J265" s="584">
        <f>J267-J266</f>
        <v>108</v>
      </c>
      <c r="K265" s="584">
        <f>K267-K266</f>
        <v>87</v>
      </c>
      <c r="L265" s="584" t="s">
        <v>429</v>
      </c>
      <c r="M265" s="584">
        <f>M267-M266</f>
        <v>79</v>
      </c>
      <c r="N265" s="584" t="s">
        <v>429</v>
      </c>
      <c r="O265" s="584" t="s">
        <v>429</v>
      </c>
      <c r="P265" s="584" t="s">
        <v>429</v>
      </c>
      <c r="Q265" s="584" t="s">
        <v>429</v>
      </c>
      <c r="R265" s="584">
        <v>95</v>
      </c>
      <c r="S265" s="584">
        <v>76</v>
      </c>
      <c r="T265" s="584" t="s">
        <v>429</v>
      </c>
      <c r="W265" s="499"/>
    </row>
    <row r="266" spans="1:23">
      <c r="A266" s="1100"/>
      <c r="B266" s="1100"/>
      <c r="C266" s="392" t="s">
        <v>55</v>
      </c>
      <c r="D266" s="584" t="s">
        <v>429</v>
      </c>
      <c r="E266" s="584" t="s">
        <v>429</v>
      </c>
      <c r="F266" s="584">
        <v>12</v>
      </c>
      <c r="G266" s="584" t="s">
        <v>429</v>
      </c>
      <c r="H266" s="584">
        <v>40</v>
      </c>
      <c r="I266" s="584" t="s">
        <v>429</v>
      </c>
      <c r="J266" s="584">
        <v>81</v>
      </c>
      <c r="K266" s="584">
        <v>62</v>
      </c>
      <c r="L266" s="584" t="s">
        <v>429</v>
      </c>
      <c r="M266" s="584">
        <v>77</v>
      </c>
      <c r="N266" s="584" t="s">
        <v>429</v>
      </c>
      <c r="O266" s="584" t="s">
        <v>429</v>
      </c>
      <c r="P266" s="584" t="s">
        <v>429</v>
      </c>
      <c r="Q266" s="584" t="s">
        <v>429</v>
      </c>
      <c r="R266" s="584">
        <v>92</v>
      </c>
      <c r="S266" s="584">
        <v>69</v>
      </c>
      <c r="T266" s="584" t="s">
        <v>429</v>
      </c>
      <c r="W266" s="499"/>
    </row>
    <row r="267" spans="1:23">
      <c r="A267" s="1100"/>
      <c r="B267" s="1100"/>
      <c r="C267" s="392" t="s">
        <v>54</v>
      </c>
      <c r="D267" s="584" t="s">
        <v>429</v>
      </c>
      <c r="E267" s="584" t="s">
        <v>429</v>
      </c>
      <c r="F267" s="584">
        <v>39</v>
      </c>
      <c r="G267" s="584" t="s">
        <v>429</v>
      </c>
      <c r="H267" s="584">
        <v>94</v>
      </c>
      <c r="I267" s="584" t="s">
        <v>429</v>
      </c>
      <c r="J267" s="584">
        <v>189</v>
      </c>
      <c r="K267" s="584">
        <v>149</v>
      </c>
      <c r="L267" s="584" t="s">
        <v>429</v>
      </c>
      <c r="M267" s="584">
        <v>156</v>
      </c>
      <c r="N267" s="584" t="s">
        <v>429</v>
      </c>
      <c r="O267" s="584" t="s">
        <v>429</v>
      </c>
      <c r="P267" s="584" t="s">
        <v>429</v>
      </c>
      <c r="Q267" s="584" t="s">
        <v>429</v>
      </c>
      <c r="R267" s="584">
        <v>187</v>
      </c>
      <c r="S267" s="584">
        <v>145</v>
      </c>
      <c r="T267" s="584" t="s">
        <v>429</v>
      </c>
      <c r="W267" s="499"/>
    </row>
    <row r="268" spans="1:23">
      <c r="A268" s="1100"/>
      <c r="B268" s="1100" t="s">
        <v>71</v>
      </c>
      <c r="C268" s="392" t="s">
        <v>56</v>
      </c>
      <c r="D268" s="584" t="s">
        <v>429</v>
      </c>
      <c r="E268" s="584" t="s">
        <v>429</v>
      </c>
      <c r="F268" s="584">
        <f>F270-F269</f>
        <v>35</v>
      </c>
      <c r="G268" s="584" t="s">
        <v>429</v>
      </c>
      <c r="H268" s="584">
        <f>H270-H269</f>
        <v>7</v>
      </c>
      <c r="I268" s="584" t="s">
        <v>429</v>
      </c>
      <c r="J268" s="584">
        <f>J270-J269</f>
        <v>45</v>
      </c>
      <c r="K268" s="584">
        <f>K270-K269</f>
        <v>28</v>
      </c>
      <c r="L268" s="584" t="s">
        <v>429</v>
      </c>
      <c r="M268" s="584">
        <f>M270-M269</f>
        <v>24</v>
      </c>
      <c r="N268" s="584" t="s">
        <v>429</v>
      </c>
      <c r="O268" s="584" t="s">
        <v>429</v>
      </c>
      <c r="P268" s="584" t="s">
        <v>429</v>
      </c>
      <c r="Q268" s="584" t="s">
        <v>429</v>
      </c>
      <c r="R268" s="584">
        <v>208</v>
      </c>
      <c r="S268" s="584">
        <v>448</v>
      </c>
      <c r="T268" s="584" t="s">
        <v>429</v>
      </c>
      <c r="W268" s="499"/>
    </row>
    <row r="269" spans="1:23">
      <c r="A269" s="1100"/>
      <c r="B269" s="1100"/>
      <c r="C269" s="392" t="s">
        <v>55</v>
      </c>
      <c r="D269" s="584" t="s">
        <v>429</v>
      </c>
      <c r="E269" s="584" t="s">
        <v>429</v>
      </c>
      <c r="F269" s="584">
        <v>116</v>
      </c>
      <c r="G269" s="584" t="s">
        <v>429</v>
      </c>
      <c r="H269" s="584">
        <v>79</v>
      </c>
      <c r="I269" s="584" t="s">
        <v>429</v>
      </c>
      <c r="J269" s="584">
        <v>56</v>
      </c>
      <c r="K269" s="584">
        <v>129</v>
      </c>
      <c r="L269" s="584" t="s">
        <v>429</v>
      </c>
      <c r="M269" s="584">
        <v>125</v>
      </c>
      <c r="N269" s="584" t="s">
        <v>429</v>
      </c>
      <c r="O269" s="584" t="s">
        <v>429</v>
      </c>
      <c r="P269" s="584" t="s">
        <v>429</v>
      </c>
      <c r="Q269" s="584" t="s">
        <v>429</v>
      </c>
      <c r="R269" s="584">
        <v>465</v>
      </c>
      <c r="S269" s="584">
        <v>559</v>
      </c>
      <c r="T269" s="584" t="s">
        <v>429</v>
      </c>
      <c r="W269" s="499"/>
    </row>
    <row r="270" spans="1:23">
      <c r="A270" s="1100"/>
      <c r="B270" s="1100"/>
      <c r="C270" s="392" t="s">
        <v>54</v>
      </c>
      <c r="D270" s="584" t="s">
        <v>429</v>
      </c>
      <c r="E270" s="584" t="s">
        <v>429</v>
      </c>
      <c r="F270" s="584">
        <v>151</v>
      </c>
      <c r="G270" s="584" t="s">
        <v>429</v>
      </c>
      <c r="H270" s="584">
        <v>86</v>
      </c>
      <c r="I270" s="584" t="s">
        <v>429</v>
      </c>
      <c r="J270" s="584">
        <v>101</v>
      </c>
      <c r="K270" s="584">
        <v>157</v>
      </c>
      <c r="L270" s="584" t="s">
        <v>429</v>
      </c>
      <c r="M270" s="584">
        <v>149</v>
      </c>
      <c r="N270" s="584" t="s">
        <v>429</v>
      </c>
      <c r="O270" s="584" t="s">
        <v>429</v>
      </c>
      <c r="P270" s="584" t="s">
        <v>429</v>
      </c>
      <c r="Q270" s="584" t="s">
        <v>429</v>
      </c>
      <c r="R270" s="584">
        <v>673</v>
      </c>
      <c r="S270" s="584" t="s">
        <v>1125</v>
      </c>
      <c r="T270" s="584" t="s">
        <v>429</v>
      </c>
      <c r="W270" s="499"/>
    </row>
    <row r="271" spans="1:23">
      <c r="A271" s="1100"/>
      <c r="B271" s="1100" t="s">
        <v>70</v>
      </c>
      <c r="C271" s="392" t="s">
        <v>56</v>
      </c>
      <c r="D271" s="584" t="s">
        <v>429</v>
      </c>
      <c r="E271" s="584" t="s">
        <v>429</v>
      </c>
      <c r="F271" s="584" t="s">
        <v>429</v>
      </c>
      <c r="G271" s="584" t="s">
        <v>429</v>
      </c>
      <c r="H271" s="584">
        <f>H273-H272</f>
        <v>20</v>
      </c>
      <c r="I271" s="584" t="s">
        <v>429</v>
      </c>
      <c r="J271" s="584" t="s">
        <v>429</v>
      </c>
      <c r="K271" s="584">
        <f>K273-K272</f>
        <v>22</v>
      </c>
      <c r="L271" s="584" t="s">
        <v>429</v>
      </c>
      <c r="M271" s="584">
        <f>M273-M272</f>
        <v>12</v>
      </c>
      <c r="N271" s="584" t="s">
        <v>429</v>
      </c>
      <c r="O271" s="584" t="s">
        <v>429</v>
      </c>
      <c r="P271" s="584" t="s">
        <v>429</v>
      </c>
      <c r="Q271" s="584" t="s">
        <v>429</v>
      </c>
      <c r="R271" s="584">
        <v>30</v>
      </c>
      <c r="S271" s="584">
        <v>37</v>
      </c>
      <c r="T271" s="584" t="s">
        <v>429</v>
      </c>
      <c r="W271" s="499"/>
    </row>
    <row r="272" spans="1:23">
      <c r="A272" s="1100"/>
      <c r="B272" s="1100"/>
      <c r="C272" s="392" t="s">
        <v>55</v>
      </c>
      <c r="D272" s="584" t="s">
        <v>429</v>
      </c>
      <c r="E272" s="584" t="s">
        <v>429</v>
      </c>
      <c r="F272" s="584" t="s">
        <v>429</v>
      </c>
      <c r="G272" s="584" t="s">
        <v>429</v>
      </c>
      <c r="H272" s="584">
        <v>22</v>
      </c>
      <c r="I272" s="584" t="s">
        <v>429</v>
      </c>
      <c r="J272" s="584" t="s">
        <v>429</v>
      </c>
      <c r="K272" s="584">
        <v>9</v>
      </c>
      <c r="L272" s="584" t="s">
        <v>429</v>
      </c>
      <c r="M272" s="584">
        <v>9</v>
      </c>
      <c r="N272" s="584" t="s">
        <v>429</v>
      </c>
      <c r="O272" s="584" t="s">
        <v>429</v>
      </c>
      <c r="P272" s="584" t="s">
        <v>429</v>
      </c>
      <c r="Q272" s="584" t="s">
        <v>429</v>
      </c>
      <c r="R272" s="584">
        <v>56</v>
      </c>
      <c r="S272" s="584">
        <v>101</v>
      </c>
      <c r="T272" s="584" t="s">
        <v>429</v>
      </c>
      <c r="W272" s="499"/>
    </row>
    <row r="273" spans="1:23">
      <c r="A273" s="1100"/>
      <c r="B273" s="1100"/>
      <c r="C273" s="392" t="s">
        <v>54</v>
      </c>
      <c r="D273" s="584" t="s">
        <v>429</v>
      </c>
      <c r="E273" s="584" t="s">
        <v>429</v>
      </c>
      <c r="F273" s="584">
        <v>27</v>
      </c>
      <c r="G273" s="584" t="s">
        <v>429</v>
      </c>
      <c r="H273" s="584">
        <v>42</v>
      </c>
      <c r="I273" s="584" t="s">
        <v>429</v>
      </c>
      <c r="J273" s="584" t="s">
        <v>429</v>
      </c>
      <c r="K273" s="584">
        <v>31</v>
      </c>
      <c r="L273" s="584" t="s">
        <v>429</v>
      </c>
      <c r="M273" s="584">
        <v>21</v>
      </c>
      <c r="N273" s="584" t="s">
        <v>429</v>
      </c>
      <c r="O273" s="584" t="s">
        <v>429</v>
      </c>
      <c r="P273" s="584" t="s">
        <v>429</v>
      </c>
      <c r="Q273" s="584" t="s">
        <v>429</v>
      </c>
      <c r="R273" s="584">
        <v>86</v>
      </c>
      <c r="S273" s="584">
        <v>138</v>
      </c>
      <c r="T273" s="584" t="s">
        <v>429</v>
      </c>
      <c r="W273" s="499"/>
    </row>
    <row r="274" spans="1:23">
      <c r="A274" s="1100"/>
      <c r="B274" s="1100" t="s">
        <v>69</v>
      </c>
      <c r="C274" s="392" t="s">
        <v>56</v>
      </c>
      <c r="D274" s="584" t="s">
        <v>429</v>
      </c>
      <c r="E274" s="584" t="s">
        <v>429</v>
      </c>
      <c r="F274" s="584" t="s">
        <v>429</v>
      </c>
      <c r="G274" s="584" t="s">
        <v>429</v>
      </c>
      <c r="H274" s="584">
        <f>H276-H275</f>
        <v>80</v>
      </c>
      <c r="I274" s="584" t="s">
        <v>429</v>
      </c>
      <c r="J274" s="584" t="s">
        <v>429</v>
      </c>
      <c r="K274" s="584" t="s">
        <v>429</v>
      </c>
      <c r="L274" s="584" t="s">
        <v>429</v>
      </c>
      <c r="M274" s="584" t="s">
        <v>429</v>
      </c>
      <c r="N274" s="584" t="s">
        <v>429</v>
      </c>
      <c r="O274" s="584" t="s">
        <v>429</v>
      </c>
      <c r="P274" s="584" t="s">
        <v>429</v>
      </c>
      <c r="Q274" s="584" t="s">
        <v>429</v>
      </c>
      <c r="R274" s="584" t="s">
        <v>429</v>
      </c>
      <c r="S274" s="584" t="s">
        <v>429</v>
      </c>
      <c r="T274" s="584" t="s">
        <v>429</v>
      </c>
      <c r="W274" s="499"/>
    </row>
    <row r="275" spans="1:23">
      <c r="A275" s="1100"/>
      <c r="B275" s="1100"/>
      <c r="C275" s="392" t="s">
        <v>55</v>
      </c>
      <c r="D275" s="584" t="s">
        <v>429</v>
      </c>
      <c r="E275" s="584" t="s">
        <v>429</v>
      </c>
      <c r="F275" s="584" t="s">
        <v>429</v>
      </c>
      <c r="G275" s="584" t="s">
        <v>429</v>
      </c>
      <c r="H275" s="584">
        <v>178</v>
      </c>
      <c r="I275" s="584" t="s">
        <v>429</v>
      </c>
      <c r="J275" s="584" t="s">
        <v>429</v>
      </c>
      <c r="K275" s="584" t="s">
        <v>429</v>
      </c>
      <c r="L275" s="584" t="s">
        <v>429</v>
      </c>
      <c r="M275" s="584" t="s">
        <v>429</v>
      </c>
      <c r="N275" s="584" t="s">
        <v>429</v>
      </c>
      <c r="O275" s="584" t="s">
        <v>429</v>
      </c>
      <c r="P275" s="584" t="s">
        <v>429</v>
      </c>
      <c r="Q275" s="584" t="s">
        <v>429</v>
      </c>
      <c r="R275" s="584" t="s">
        <v>429</v>
      </c>
      <c r="S275" s="584" t="s">
        <v>429</v>
      </c>
      <c r="T275" s="584" t="s">
        <v>429</v>
      </c>
      <c r="W275" s="499"/>
    </row>
    <row r="276" spans="1:23">
      <c r="A276" s="1100"/>
      <c r="B276" s="1100"/>
      <c r="C276" s="392" t="s">
        <v>54</v>
      </c>
      <c r="D276" s="584" t="s">
        <v>429</v>
      </c>
      <c r="E276" s="584" t="s">
        <v>429</v>
      </c>
      <c r="F276" s="584" t="s">
        <v>429</v>
      </c>
      <c r="G276" s="584" t="s">
        <v>429</v>
      </c>
      <c r="H276" s="584">
        <v>258</v>
      </c>
      <c r="I276" s="584" t="s">
        <v>429</v>
      </c>
      <c r="J276" s="584" t="s">
        <v>429</v>
      </c>
      <c r="K276" s="584" t="s">
        <v>429</v>
      </c>
      <c r="L276" s="584" t="s">
        <v>429</v>
      </c>
      <c r="M276" s="584">
        <v>51</v>
      </c>
      <c r="N276" s="584" t="s">
        <v>429</v>
      </c>
      <c r="O276" s="584" t="s">
        <v>429</v>
      </c>
      <c r="P276" s="584" t="s">
        <v>429</v>
      </c>
      <c r="Q276" s="584" t="s">
        <v>429</v>
      </c>
      <c r="R276" s="584" t="s">
        <v>429</v>
      </c>
      <c r="S276" s="584" t="s">
        <v>429</v>
      </c>
      <c r="T276" s="584" t="s">
        <v>429</v>
      </c>
      <c r="W276" s="499"/>
    </row>
    <row r="277" spans="1:23" s="292" customFormat="1">
      <c r="A277" s="1100"/>
      <c r="B277" s="1100" t="s">
        <v>59</v>
      </c>
      <c r="C277" s="392" t="s">
        <v>56</v>
      </c>
      <c r="D277" s="605" t="s">
        <v>429</v>
      </c>
      <c r="E277" s="605" t="s">
        <v>429</v>
      </c>
      <c r="F277" s="605">
        <f>F250+F253+F256+F259+F265+F268</f>
        <v>1714</v>
      </c>
      <c r="G277" s="605" t="s">
        <v>429</v>
      </c>
      <c r="H277" s="605">
        <f>H250+H253+H256+H259+H262+H265+H268+H271+H274</f>
        <v>850</v>
      </c>
      <c r="I277" s="605" t="s">
        <v>429</v>
      </c>
      <c r="J277" s="605">
        <f>J250+J253+J256+J259+J265+J268</f>
        <v>1077</v>
      </c>
      <c r="K277" s="605">
        <f>K250+K253+K256+K259+K262+K265+K268+K271</f>
        <v>965</v>
      </c>
      <c r="L277" s="605" t="s">
        <v>429</v>
      </c>
      <c r="M277" s="605">
        <f>M250+M253+M256+M259+M262+M265+M268+M271</f>
        <v>2285</v>
      </c>
      <c r="N277" s="605" t="s">
        <v>429</v>
      </c>
      <c r="O277" s="605" t="s">
        <v>429</v>
      </c>
      <c r="P277" s="605" t="s">
        <v>429</v>
      </c>
      <c r="Q277" s="605" t="s">
        <v>429</v>
      </c>
      <c r="R277" s="605" t="s">
        <v>1126</v>
      </c>
      <c r="S277" s="605" t="s">
        <v>1127</v>
      </c>
      <c r="T277" s="605" t="s">
        <v>429</v>
      </c>
    </row>
    <row r="278" spans="1:23" s="292" customFormat="1">
      <c r="A278" s="1100"/>
      <c r="B278" s="1100"/>
      <c r="C278" s="392" t="s">
        <v>55</v>
      </c>
      <c r="D278" s="605" t="s">
        <v>429</v>
      </c>
      <c r="E278" s="605" t="s">
        <v>429</v>
      </c>
      <c r="F278" s="605">
        <f>F251+F254+F257+F260+F266+F269</f>
        <v>1495</v>
      </c>
      <c r="G278" s="605" t="s">
        <v>429</v>
      </c>
      <c r="H278" s="605">
        <f>H251+H254+H257+H260+H263+H266+H269+H272+H275</f>
        <v>1091</v>
      </c>
      <c r="I278" s="605" t="s">
        <v>429</v>
      </c>
      <c r="J278" s="605">
        <f>J251+J254+J257+J260+J266+J269</f>
        <v>1363</v>
      </c>
      <c r="K278" s="605">
        <f>K251+K254+K257+K260+K263+K266+K269+K272</f>
        <v>1625</v>
      </c>
      <c r="L278" s="605" t="s">
        <v>429</v>
      </c>
      <c r="M278" s="605">
        <f>M251+M254+M257+M260+M263+M266+M269+M272</f>
        <v>3182</v>
      </c>
      <c r="N278" s="605" t="s">
        <v>429</v>
      </c>
      <c r="O278" s="605" t="s">
        <v>429</v>
      </c>
      <c r="P278" s="605" t="s">
        <v>429</v>
      </c>
      <c r="Q278" s="605" t="s">
        <v>429</v>
      </c>
      <c r="R278" s="605" t="s">
        <v>1128</v>
      </c>
      <c r="S278" s="605" t="s">
        <v>1129</v>
      </c>
      <c r="T278" s="605" t="s">
        <v>429</v>
      </c>
    </row>
    <row r="279" spans="1:23" s="292" customFormat="1">
      <c r="A279" s="1100"/>
      <c r="B279" s="1100"/>
      <c r="C279" s="392" t="s">
        <v>54</v>
      </c>
      <c r="D279" s="605" t="s">
        <v>429</v>
      </c>
      <c r="E279" s="605" t="s">
        <v>429</v>
      </c>
      <c r="F279" s="605">
        <f>F252+F255+F258+F261+F264+F267+F270+F273</f>
        <v>3246</v>
      </c>
      <c r="G279" s="605" t="s">
        <v>429</v>
      </c>
      <c r="H279" s="605">
        <f>H252+H255+H258+H261+H264+H267+H270+H273+H276</f>
        <v>1941</v>
      </c>
      <c r="I279" s="605" t="s">
        <v>429</v>
      </c>
      <c r="J279" s="605">
        <f>J252+J255+J258+J261+J267+J270</f>
        <v>2440</v>
      </c>
      <c r="K279" s="605">
        <f>K252+K255+K258+K261+K264+K267+K270+K273</f>
        <v>2590</v>
      </c>
      <c r="L279" s="605" t="s">
        <v>429</v>
      </c>
      <c r="M279" s="605">
        <f>M252+M255+M258+M261+M264+M267+M270+M273+M276</f>
        <v>5518</v>
      </c>
      <c r="N279" s="605" t="s">
        <v>429</v>
      </c>
      <c r="O279" s="605" t="s">
        <v>429</v>
      </c>
      <c r="P279" s="605" t="s">
        <v>429</v>
      </c>
      <c r="Q279" s="605" t="s">
        <v>429</v>
      </c>
      <c r="R279" s="605" t="s">
        <v>1130</v>
      </c>
      <c r="S279" s="605">
        <v>5787</v>
      </c>
      <c r="T279" s="605" t="s">
        <v>429</v>
      </c>
    </row>
    <row r="280" spans="1:23">
      <c r="A280" s="1100" t="s">
        <v>5</v>
      </c>
      <c r="B280" s="1100" t="s">
        <v>65</v>
      </c>
      <c r="C280" s="392" t="s">
        <v>56</v>
      </c>
      <c r="D280" s="584" t="s">
        <v>429</v>
      </c>
      <c r="E280" s="584" t="s">
        <v>429</v>
      </c>
      <c r="F280" s="584" t="s">
        <v>429</v>
      </c>
      <c r="G280" s="584" t="s">
        <v>429</v>
      </c>
      <c r="H280" s="584" t="s">
        <v>429</v>
      </c>
      <c r="I280" s="584" t="s">
        <v>429</v>
      </c>
      <c r="J280" s="584" t="s">
        <v>429</v>
      </c>
      <c r="K280" s="584" t="s">
        <v>429</v>
      </c>
      <c r="L280" s="584" t="s">
        <v>429</v>
      </c>
      <c r="M280" s="584" t="s">
        <v>429</v>
      </c>
      <c r="N280" s="584" t="s">
        <v>429</v>
      </c>
      <c r="O280" s="584" t="s">
        <v>429</v>
      </c>
      <c r="P280" s="584" t="s">
        <v>429</v>
      </c>
      <c r="Q280" s="584" t="s">
        <v>429</v>
      </c>
      <c r="R280" s="584" t="s">
        <v>429</v>
      </c>
      <c r="S280" s="584" t="s">
        <v>429</v>
      </c>
      <c r="T280" s="592">
        <v>7</v>
      </c>
      <c r="W280" s="499"/>
    </row>
    <row r="281" spans="1:23">
      <c r="A281" s="1100"/>
      <c r="B281" s="1100"/>
      <c r="C281" s="392" t="s">
        <v>55</v>
      </c>
      <c r="D281" s="584" t="s">
        <v>429</v>
      </c>
      <c r="E281" s="584" t="s">
        <v>429</v>
      </c>
      <c r="F281" s="584" t="s">
        <v>429</v>
      </c>
      <c r="G281" s="584" t="s">
        <v>429</v>
      </c>
      <c r="H281" s="584" t="s">
        <v>429</v>
      </c>
      <c r="I281" s="584" t="s">
        <v>429</v>
      </c>
      <c r="J281" s="584" t="s">
        <v>429</v>
      </c>
      <c r="K281" s="584" t="s">
        <v>429</v>
      </c>
      <c r="L281" s="584" t="s">
        <v>429</v>
      </c>
      <c r="M281" s="584" t="s">
        <v>429</v>
      </c>
      <c r="N281" s="584" t="s">
        <v>429</v>
      </c>
      <c r="O281" s="584" t="s">
        <v>429</v>
      </c>
      <c r="P281" s="584" t="s">
        <v>429</v>
      </c>
      <c r="Q281" s="584" t="s">
        <v>429</v>
      </c>
      <c r="R281" s="584" t="s">
        <v>429</v>
      </c>
      <c r="S281" s="584" t="s">
        <v>429</v>
      </c>
      <c r="T281" s="592">
        <v>40</v>
      </c>
      <c r="W281" s="499"/>
    </row>
    <row r="282" spans="1:23">
      <c r="A282" s="1100"/>
      <c r="B282" s="1100"/>
      <c r="C282" s="392" t="s">
        <v>54</v>
      </c>
      <c r="D282" s="584">
        <v>148</v>
      </c>
      <c r="E282" s="584">
        <v>132</v>
      </c>
      <c r="F282" s="584">
        <v>87</v>
      </c>
      <c r="G282" s="584">
        <v>132</v>
      </c>
      <c r="H282" s="584">
        <v>154</v>
      </c>
      <c r="I282" s="584">
        <v>204</v>
      </c>
      <c r="J282" s="584">
        <v>223</v>
      </c>
      <c r="K282" s="584">
        <v>243</v>
      </c>
      <c r="L282" s="584">
        <v>274</v>
      </c>
      <c r="M282" s="584">
        <v>231</v>
      </c>
      <c r="N282" s="584">
        <v>368</v>
      </c>
      <c r="O282" s="584">
        <v>389</v>
      </c>
      <c r="P282" s="584" t="s">
        <v>429</v>
      </c>
      <c r="Q282" s="584" t="s">
        <v>429</v>
      </c>
      <c r="R282" s="584" t="s">
        <v>429</v>
      </c>
      <c r="S282" s="584" t="s">
        <v>429</v>
      </c>
      <c r="T282" s="592">
        <v>47</v>
      </c>
      <c r="W282" s="499"/>
    </row>
    <row r="283" spans="1:23">
      <c r="A283" s="1100"/>
      <c r="B283" s="1100" t="s">
        <v>255</v>
      </c>
      <c r="C283" s="392" t="s">
        <v>56</v>
      </c>
      <c r="D283" s="584" t="s">
        <v>429</v>
      </c>
      <c r="E283" s="584" t="s">
        <v>429</v>
      </c>
      <c r="F283" s="584" t="s">
        <v>429</v>
      </c>
      <c r="G283" s="584" t="s">
        <v>429</v>
      </c>
      <c r="H283" s="584" t="s">
        <v>429</v>
      </c>
      <c r="I283" s="584" t="s">
        <v>429</v>
      </c>
      <c r="J283" s="584" t="s">
        <v>429</v>
      </c>
      <c r="K283" s="584" t="s">
        <v>429</v>
      </c>
      <c r="L283" s="584" t="s">
        <v>429</v>
      </c>
      <c r="M283" s="584" t="s">
        <v>429</v>
      </c>
      <c r="N283" s="584" t="s">
        <v>429</v>
      </c>
      <c r="O283" s="584" t="s">
        <v>429</v>
      </c>
      <c r="P283" s="584" t="s">
        <v>429</v>
      </c>
      <c r="Q283" s="584" t="s">
        <v>429</v>
      </c>
      <c r="R283" s="584" t="s">
        <v>429</v>
      </c>
      <c r="S283" s="584" t="s">
        <v>429</v>
      </c>
      <c r="T283" s="592">
        <v>31</v>
      </c>
      <c r="W283" s="499"/>
    </row>
    <row r="284" spans="1:23">
      <c r="A284" s="1100"/>
      <c r="B284" s="1100"/>
      <c r="C284" s="392" t="s">
        <v>55</v>
      </c>
      <c r="D284" s="584" t="s">
        <v>429</v>
      </c>
      <c r="E284" s="584" t="s">
        <v>429</v>
      </c>
      <c r="F284" s="584" t="s">
        <v>429</v>
      </c>
      <c r="G284" s="584" t="s">
        <v>429</v>
      </c>
      <c r="H284" s="584" t="s">
        <v>429</v>
      </c>
      <c r="I284" s="584" t="s">
        <v>429</v>
      </c>
      <c r="J284" s="584" t="s">
        <v>429</v>
      </c>
      <c r="K284" s="584" t="s">
        <v>429</v>
      </c>
      <c r="L284" s="584" t="s">
        <v>429</v>
      </c>
      <c r="M284" s="584" t="s">
        <v>429</v>
      </c>
      <c r="N284" s="584" t="s">
        <v>429</v>
      </c>
      <c r="O284" s="584" t="s">
        <v>429</v>
      </c>
      <c r="P284" s="584" t="s">
        <v>429</v>
      </c>
      <c r="Q284" s="584" t="s">
        <v>429</v>
      </c>
      <c r="R284" s="584" t="s">
        <v>429</v>
      </c>
      <c r="S284" s="584" t="s">
        <v>429</v>
      </c>
      <c r="T284" s="592">
        <v>51</v>
      </c>
      <c r="W284" s="499"/>
    </row>
    <row r="285" spans="1:23">
      <c r="A285" s="1100"/>
      <c r="B285" s="1100"/>
      <c r="C285" s="392" t="s">
        <v>54</v>
      </c>
      <c r="D285" s="584">
        <v>120</v>
      </c>
      <c r="E285" s="584">
        <v>147</v>
      </c>
      <c r="F285" s="584">
        <v>143</v>
      </c>
      <c r="G285" s="584">
        <v>113</v>
      </c>
      <c r="H285" s="584">
        <v>106</v>
      </c>
      <c r="I285" s="584">
        <v>112</v>
      </c>
      <c r="J285" s="584">
        <v>106</v>
      </c>
      <c r="K285" s="584">
        <v>136</v>
      </c>
      <c r="L285" s="584">
        <v>130</v>
      </c>
      <c r="M285" s="584">
        <v>115</v>
      </c>
      <c r="N285" s="584">
        <v>103</v>
      </c>
      <c r="O285" s="584">
        <v>139</v>
      </c>
      <c r="P285" s="584">
        <v>108</v>
      </c>
      <c r="Q285" s="584">
        <v>168</v>
      </c>
      <c r="R285" s="584" t="s">
        <v>429</v>
      </c>
      <c r="S285" s="584" t="s">
        <v>429</v>
      </c>
      <c r="T285" s="592">
        <v>82</v>
      </c>
      <c r="W285" s="499"/>
    </row>
    <row r="286" spans="1:23">
      <c r="A286" s="1100"/>
      <c r="B286" s="1101" t="s">
        <v>73</v>
      </c>
      <c r="C286" s="392" t="s">
        <v>56</v>
      </c>
      <c r="D286" s="584" t="s">
        <v>429</v>
      </c>
      <c r="E286" s="584" t="s">
        <v>429</v>
      </c>
      <c r="F286" s="584" t="s">
        <v>429</v>
      </c>
      <c r="G286" s="584" t="s">
        <v>429</v>
      </c>
      <c r="H286" s="584" t="s">
        <v>429</v>
      </c>
      <c r="I286" s="584" t="s">
        <v>429</v>
      </c>
      <c r="J286" s="584" t="s">
        <v>429</v>
      </c>
      <c r="K286" s="584" t="s">
        <v>429</v>
      </c>
      <c r="L286" s="584" t="s">
        <v>429</v>
      </c>
      <c r="M286" s="584" t="s">
        <v>429</v>
      </c>
      <c r="N286" s="584" t="s">
        <v>429</v>
      </c>
      <c r="O286" s="584" t="s">
        <v>429</v>
      </c>
      <c r="P286" s="584" t="s">
        <v>429</v>
      </c>
      <c r="Q286" s="584" t="s">
        <v>429</v>
      </c>
      <c r="R286" s="584" t="s">
        <v>429</v>
      </c>
      <c r="S286" s="584" t="s">
        <v>429</v>
      </c>
      <c r="T286" s="592">
        <v>66</v>
      </c>
      <c r="W286" s="499"/>
    </row>
    <row r="287" spans="1:23">
      <c r="A287" s="1100"/>
      <c r="B287" s="1101"/>
      <c r="C287" s="392" t="s">
        <v>55</v>
      </c>
      <c r="D287" s="584" t="s">
        <v>429</v>
      </c>
      <c r="E287" s="584" t="s">
        <v>429</v>
      </c>
      <c r="F287" s="584" t="s">
        <v>429</v>
      </c>
      <c r="G287" s="584" t="s">
        <v>429</v>
      </c>
      <c r="H287" s="584" t="s">
        <v>429</v>
      </c>
      <c r="I287" s="584" t="s">
        <v>429</v>
      </c>
      <c r="J287" s="584" t="s">
        <v>429</v>
      </c>
      <c r="K287" s="584" t="s">
        <v>429</v>
      </c>
      <c r="L287" s="584" t="s">
        <v>429</v>
      </c>
      <c r="M287" s="584" t="s">
        <v>429</v>
      </c>
      <c r="N287" s="584" t="s">
        <v>429</v>
      </c>
      <c r="O287" s="584" t="s">
        <v>429</v>
      </c>
      <c r="P287" s="584" t="s">
        <v>429</v>
      </c>
      <c r="Q287" s="584" t="s">
        <v>429</v>
      </c>
      <c r="R287" s="584" t="s">
        <v>429</v>
      </c>
      <c r="S287" s="584" t="s">
        <v>429</v>
      </c>
      <c r="T287" s="592">
        <v>293</v>
      </c>
      <c r="W287" s="499"/>
    </row>
    <row r="288" spans="1:23">
      <c r="A288" s="1100"/>
      <c r="B288" s="1101"/>
      <c r="C288" s="392" t="s">
        <v>54</v>
      </c>
      <c r="D288" s="584">
        <v>203</v>
      </c>
      <c r="E288" s="584">
        <v>164</v>
      </c>
      <c r="F288" s="584">
        <v>120</v>
      </c>
      <c r="G288" s="584">
        <v>153</v>
      </c>
      <c r="H288" s="584">
        <v>153</v>
      </c>
      <c r="I288" s="584">
        <v>1544</v>
      </c>
      <c r="J288" s="584">
        <v>174</v>
      </c>
      <c r="K288" s="584">
        <v>181</v>
      </c>
      <c r="L288" s="584">
        <v>193</v>
      </c>
      <c r="M288" s="584">
        <v>172</v>
      </c>
      <c r="N288" s="584">
        <v>212</v>
      </c>
      <c r="O288" s="584">
        <v>218</v>
      </c>
      <c r="P288" s="584">
        <v>271</v>
      </c>
      <c r="Q288" s="584">
        <v>295</v>
      </c>
      <c r="R288" s="584" t="s">
        <v>429</v>
      </c>
      <c r="S288" s="584" t="s">
        <v>429</v>
      </c>
      <c r="T288" s="592">
        <v>359</v>
      </c>
      <c r="W288" s="499"/>
    </row>
    <row r="289" spans="1:23">
      <c r="A289" s="1100"/>
      <c r="B289" s="1100" t="s">
        <v>64</v>
      </c>
      <c r="C289" s="392" t="s">
        <v>56</v>
      </c>
      <c r="D289" s="584" t="s">
        <v>429</v>
      </c>
      <c r="E289" s="584" t="s">
        <v>429</v>
      </c>
      <c r="F289" s="584" t="s">
        <v>429</v>
      </c>
      <c r="G289" s="584" t="s">
        <v>429</v>
      </c>
      <c r="H289" s="584" t="s">
        <v>429</v>
      </c>
      <c r="I289" s="584" t="s">
        <v>429</v>
      </c>
      <c r="J289" s="584" t="s">
        <v>429</v>
      </c>
      <c r="K289" s="584" t="s">
        <v>429</v>
      </c>
      <c r="L289" s="584" t="s">
        <v>429</v>
      </c>
      <c r="M289" s="584" t="s">
        <v>429</v>
      </c>
      <c r="N289" s="584" t="s">
        <v>429</v>
      </c>
      <c r="O289" s="584" t="s">
        <v>429</v>
      </c>
      <c r="P289" s="584" t="s">
        <v>429</v>
      </c>
      <c r="Q289" s="584" t="s">
        <v>429</v>
      </c>
      <c r="R289" s="584" t="s">
        <v>429</v>
      </c>
      <c r="S289" s="584" t="s">
        <v>429</v>
      </c>
      <c r="T289" s="592">
        <v>34</v>
      </c>
      <c r="W289" s="499"/>
    </row>
    <row r="290" spans="1:23">
      <c r="A290" s="1100"/>
      <c r="B290" s="1100"/>
      <c r="C290" s="392" t="s">
        <v>55</v>
      </c>
      <c r="D290" s="584" t="s">
        <v>429</v>
      </c>
      <c r="E290" s="584" t="s">
        <v>429</v>
      </c>
      <c r="F290" s="584" t="s">
        <v>429</v>
      </c>
      <c r="G290" s="584" t="s">
        <v>429</v>
      </c>
      <c r="H290" s="584" t="s">
        <v>429</v>
      </c>
      <c r="I290" s="584" t="s">
        <v>429</v>
      </c>
      <c r="J290" s="584" t="s">
        <v>429</v>
      </c>
      <c r="K290" s="584" t="s">
        <v>429</v>
      </c>
      <c r="L290" s="584" t="s">
        <v>429</v>
      </c>
      <c r="M290" s="584" t="s">
        <v>429</v>
      </c>
      <c r="N290" s="584" t="s">
        <v>429</v>
      </c>
      <c r="O290" s="584" t="s">
        <v>429</v>
      </c>
      <c r="P290" s="584" t="s">
        <v>429</v>
      </c>
      <c r="Q290" s="584" t="s">
        <v>429</v>
      </c>
      <c r="R290" s="584" t="s">
        <v>429</v>
      </c>
      <c r="S290" s="584" t="s">
        <v>429</v>
      </c>
      <c r="T290" s="592">
        <v>15</v>
      </c>
      <c r="W290" s="499"/>
    </row>
    <row r="291" spans="1:23">
      <c r="A291" s="1100"/>
      <c r="B291" s="1100"/>
      <c r="C291" s="392" t="s">
        <v>54</v>
      </c>
      <c r="D291" s="584">
        <v>243</v>
      </c>
      <c r="E291" s="584">
        <v>249</v>
      </c>
      <c r="F291" s="584">
        <v>256</v>
      </c>
      <c r="G291" s="584">
        <v>301</v>
      </c>
      <c r="H291" s="584">
        <v>303</v>
      </c>
      <c r="I291" s="584">
        <v>279</v>
      </c>
      <c r="J291" s="584">
        <v>292</v>
      </c>
      <c r="K291" s="584">
        <v>339</v>
      </c>
      <c r="L291" s="584">
        <v>375</v>
      </c>
      <c r="M291" s="584">
        <v>369</v>
      </c>
      <c r="N291" s="584">
        <v>351</v>
      </c>
      <c r="O291" s="584">
        <v>306</v>
      </c>
      <c r="P291" s="584">
        <v>299</v>
      </c>
      <c r="Q291" s="584">
        <v>344</v>
      </c>
      <c r="R291" s="584" t="s">
        <v>429</v>
      </c>
      <c r="S291" s="584" t="s">
        <v>429</v>
      </c>
      <c r="T291" s="592">
        <v>49</v>
      </c>
      <c r="W291" s="499"/>
    </row>
    <row r="292" spans="1:23">
      <c r="A292" s="1100"/>
      <c r="B292" s="1101" t="s">
        <v>72</v>
      </c>
      <c r="C292" s="392" t="s">
        <v>56</v>
      </c>
      <c r="D292" s="584" t="s">
        <v>429</v>
      </c>
      <c r="E292" s="584" t="s">
        <v>429</v>
      </c>
      <c r="F292" s="584" t="s">
        <v>429</v>
      </c>
      <c r="G292" s="584" t="s">
        <v>429</v>
      </c>
      <c r="H292" s="584" t="s">
        <v>429</v>
      </c>
      <c r="I292" s="584" t="s">
        <v>429</v>
      </c>
      <c r="J292" s="584" t="s">
        <v>429</v>
      </c>
      <c r="K292" s="584" t="s">
        <v>429</v>
      </c>
      <c r="L292" s="584" t="s">
        <v>429</v>
      </c>
      <c r="M292" s="584" t="s">
        <v>429</v>
      </c>
      <c r="N292" s="584" t="s">
        <v>429</v>
      </c>
      <c r="O292" s="584" t="s">
        <v>429</v>
      </c>
      <c r="P292" s="584" t="s">
        <v>429</v>
      </c>
      <c r="Q292" s="584" t="s">
        <v>429</v>
      </c>
      <c r="R292" s="584" t="s">
        <v>429</v>
      </c>
      <c r="S292" s="584" t="s">
        <v>429</v>
      </c>
      <c r="T292" s="592">
        <v>175</v>
      </c>
      <c r="W292" s="499"/>
    </row>
    <row r="293" spans="1:23">
      <c r="A293" s="1100"/>
      <c r="B293" s="1101"/>
      <c r="C293" s="392" t="s">
        <v>55</v>
      </c>
      <c r="D293" s="584" t="s">
        <v>429</v>
      </c>
      <c r="E293" s="584" t="s">
        <v>429</v>
      </c>
      <c r="F293" s="584" t="s">
        <v>429</v>
      </c>
      <c r="G293" s="584" t="s">
        <v>429</v>
      </c>
      <c r="H293" s="584" t="s">
        <v>429</v>
      </c>
      <c r="I293" s="584" t="s">
        <v>429</v>
      </c>
      <c r="J293" s="584" t="s">
        <v>429</v>
      </c>
      <c r="K293" s="584" t="s">
        <v>429</v>
      </c>
      <c r="L293" s="584" t="s">
        <v>429</v>
      </c>
      <c r="M293" s="584" t="s">
        <v>429</v>
      </c>
      <c r="N293" s="584" t="s">
        <v>429</v>
      </c>
      <c r="O293" s="584" t="s">
        <v>429</v>
      </c>
      <c r="P293" s="584" t="s">
        <v>429</v>
      </c>
      <c r="Q293" s="584" t="s">
        <v>429</v>
      </c>
      <c r="R293" s="584" t="s">
        <v>429</v>
      </c>
      <c r="S293" s="584" t="s">
        <v>429</v>
      </c>
      <c r="T293" s="592">
        <v>35</v>
      </c>
      <c r="W293" s="499"/>
    </row>
    <row r="294" spans="1:23">
      <c r="A294" s="1100"/>
      <c r="B294" s="1101"/>
      <c r="C294" s="392" t="s">
        <v>54</v>
      </c>
      <c r="D294" s="584">
        <f>60+68+282</f>
        <v>410</v>
      </c>
      <c r="E294" s="584">
        <f>21+36+256</f>
        <v>313</v>
      </c>
      <c r="F294" s="584">
        <f>47+61+293</f>
        <v>401</v>
      </c>
      <c r="G294" s="584">
        <f>57+86+282</f>
        <v>425</v>
      </c>
      <c r="H294" s="584">
        <v>440</v>
      </c>
      <c r="I294" s="584">
        <v>384</v>
      </c>
      <c r="J294" s="584">
        <v>484</v>
      </c>
      <c r="K294" s="584">
        <v>494</v>
      </c>
      <c r="L294" s="584">
        <v>567</v>
      </c>
      <c r="M294" s="584">
        <v>571</v>
      </c>
      <c r="N294" s="584">
        <v>599</v>
      </c>
      <c r="O294" s="584">
        <v>573</v>
      </c>
      <c r="P294" s="584">
        <v>411</v>
      </c>
      <c r="Q294" s="584">
        <v>416</v>
      </c>
      <c r="R294" s="584" t="s">
        <v>429</v>
      </c>
      <c r="S294" s="584" t="s">
        <v>429</v>
      </c>
      <c r="T294" s="592">
        <v>210</v>
      </c>
      <c r="W294" s="499"/>
    </row>
    <row r="295" spans="1:23">
      <c r="A295" s="1100"/>
      <c r="B295" s="1100" t="s">
        <v>66</v>
      </c>
      <c r="C295" s="392" t="s">
        <v>56</v>
      </c>
      <c r="D295" s="584" t="s">
        <v>429</v>
      </c>
      <c r="E295" s="584" t="s">
        <v>429</v>
      </c>
      <c r="F295" s="584" t="s">
        <v>429</v>
      </c>
      <c r="G295" s="584" t="s">
        <v>429</v>
      </c>
      <c r="H295" s="584" t="s">
        <v>429</v>
      </c>
      <c r="I295" s="584" t="s">
        <v>429</v>
      </c>
      <c r="J295" s="584" t="s">
        <v>429</v>
      </c>
      <c r="K295" s="584" t="s">
        <v>429</v>
      </c>
      <c r="L295" s="584" t="s">
        <v>429</v>
      </c>
      <c r="M295" s="584" t="s">
        <v>429</v>
      </c>
      <c r="N295" s="584" t="s">
        <v>429</v>
      </c>
      <c r="O295" s="584" t="s">
        <v>429</v>
      </c>
      <c r="P295" s="584" t="s">
        <v>429</v>
      </c>
      <c r="Q295" s="584" t="s">
        <v>429</v>
      </c>
      <c r="R295" s="584" t="s">
        <v>429</v>
      </c>
      <c r="S295" s="584" t="s">
        <v>429</v>
      </c>
      <c r="T295" s="592">
        <v>74</v>
      </c>
      <c r="W295" s="499"/>
    </row>
    <row r="296" spans="1:23">
      <c r="A296" s="1100"/>
      <c r="B296" s="1100"/>
      <c r="C296" s="392" t="s">
        <v>55</v>
      </c>
      <c r="D296" s="584" t="s">
        <v>429</v>
      </c>
      <c r="E296" s="584" t="s">
        <v>429</v>
      </c>
      <c r="F296" s="584" t="s">
        <v>429</v>
      </c>
      <c r="G296" s="584" t="s">
        <v>429</v>
      </c>
      <c r="H296" s="584" t="s">
        <v>429</v>
      </c>
      <c r="I296" s="584" t="s">
        <v>429</v>
      </c>
      <c r="J296" s="584" t="s">
        <v>429</v>
      </c>
      <c r="K296" s="584" t="s">
        <v>429</v>
      </c>
      <c r="L296" s="584" t="s">
        <v>429</v>
      </c>
      <c r="M296" s="584" t="s">
        <v>429</v>
      </c>
      <c r="N296" s="584" t="s">
        <v>429</v>
      </c>
      <c r="O296" s="584" t="s">
        <v>429</v>
      </c>
      <c r="P296" s="584" t="s">
        <v>429</v>
      </c>
      <c r="Q296" s="584" t="s">
        <v>429</v>
      </c>
      <c r="R296" s="584" t="s">
        <v>429</v>
      </c>
      <c r="S296" s="584" t="s">
        <v>429</v>
      </c>
      <c r="T296" s="592">
        <v>29</v>
      </c>
      <c r="W296" s="499"/>
    </row>
    <row r="297" spans="1:23">
      <c r="A297" s="1100"/>
      <c r="B297" s="1100"/>
      <c r="C297" s="392" t="s">
        <v>54</v>
      </c>
      <c r="D297" s="584">
        <v>48</v>
      </c>
      <c r="E297" s="584">
        <v>37</v>
      </c>
      <c r="F297" s="584">
        <v>39</v>
      </c>
      <c r="G297" s="584">
        <v>44</v>
      </c>
      <c r="H297" s="584">
        <v>61</v>
      </c>
      <c r="I297" s="584">
        <v>54</v>
      </c>
      <c r="J297" s="584">
        <v>58</v>
      </c>
      <c r="K297" s="584">
        <v>59</v>
      </c>
      <c r="L297" s="584">
        <v>59</v>
      </c>
      <c r="M297" s="584">
        <v>57</v>
      </c>
      <c r="N297" s="584">
        <v>61</v>
      </c>
      <c r="O297" s="584">
        <v>95</v>
      </c>
      <c r="P297" s="584">
        <v>47</v>
      </c>
      <c r="Q297" s="584">
        <v>83</v>
      </c>
      <c r="R297" s="584" t="s">
        <v>429</v>
      </c>
      <c r="S297" s="584" t="s">
        <v>429</v>
      </c>
      <c r="T297" s="592">
        <v>103</v>
      </c>
      <c r="W297" s="499"/>
    </row>
    <row r="298" spans="1:23">
      <c r="A298" s="1100"/>
      <c r="B298" s="1100" t="s">
        <v>71</v>
      </c>
      <c r="C298" s="392" t="s">
        <v>56</v>
      </c>
      <c r="D298" s="584" t="s">
        <v>429</v>
      </c>
      <c r="E298" s="584" t="s">
        <v>429</v>
      </c>
      <c r="F298" s="584" t="s">
        <v>429</v>
      </c>
      <c r="G298" s="584" t="s">
        <v>429</v>
      </c>
      <c r="H298" s="584" t="s">
        <v>429</v>
      </c>
      <c r="I298" s="584" t="s">
        <v>429</v>
      </c>
      <c r="J298" s="584" t="s">
        <v>429</v>
      </c>
      <c r="K298" s="584" t="s">
        <v>429</v>
      </c>
      <c r="L298" s="584" t="s">
        <v>429</v>
      </c>
      <c r="M298" s="584" t="s">
        <v>429</v>
      </c>
      <c r="N298" s="584" t="s">
        <v>429</v>
      </c>
      <c r="O298" s="584" t="s">
        <v>429</v>
      </c>
      <c r="P298" s="584" t="s">
        <v>429</v>
      </c>
      <c r="Q298" s="584" t="s">
        <v>429</v>
      </c>
      <c r="R298" s="584" t="s">
        <v>429</v>
      </c>
      <c r="S298" s="584" t="s">
        <v>429</v>
      </c>
      <c r="T298" s="592">
        <v>14</v>
      </c>
      <c r="W298" s="499"/>
    </row>
    <row r="299" spans="1:23">
      <c r="A299" s="1100"/>
      <c r="B299" s="1100"/>
      <c r="C299" s="392" t="s">
        <v>55</v>
      </c>
      <c r="D299" s="584" t="s">
        <v>429</v>
      </c>
      <c r="E299" s="584" t="s">
        <v>429</v>
      </c>
      <c r="F299" s="584" t="s">
        <v>429</v>
      </c>
      <c r="G299" s="584" t="s">
        <v>429</v>
      </c>
      <c r="H299" s="584" t="s">
        <v>429</v>
      </c>
      <c r="I299" s="584" t="s">
        <v>429</v>
      </c>
      <c r="J299" s="584" t="s">
        <v>429</v>
      </c>
      <c r="K299" s="584" t="s">
        <v>429</v>
      </c>
      <c r="L299" s="584" t="s">
        <v>429</v>
      </c>
      <c r="M299" s="584" t="s">
        <v>429</v>
      </c>
      <c r="N299" s="584" t="s">
        <v>429</v>
      </c>
      <c r="O299" s="584" t="s">
        <v>429</v>
      </c>
      <c r="P299" s="584" t="s">
        <v>429</v>
      </c>
      <c r="Q299" s="584" t="s">
        <v>429</v>
      </c>
      <c r="R299" s="584" t="s">
        <v>429</v>
      </c>
      <c r="S299" s="584" t="s">
        <v>429</v>
      </c>
      <c r="T299" s="592">
        <v>73</v>
      </c>
      <c r="W299" s="499"/>
    </row>
    <row r="300" spans="1:23">
      <c r="A300" s="1100"/>
      <c r="B300" s="1100"/>
      <c r="C300" s="392" t="s">
        <v>54</v>
      </c>
      <c r="D300" s="584">
        <v>182</v>
      </c>
      <c r="E300" s="584">
        <v>212</v>
      </c>
      <c r="F300" s="584">
        <v>154</v>
      </c>
      <c r="G300" s="584">
        <v>200</v>
      </c>
      <c r="H300" s="584">
        <v>165</v>
      </c>
      <c r="I300" s="584">
        <v>202</v>
      </c>
      <c r="J300" s="584">
        <v>167</v>
      </c>
      <c r="K300" s="584">
        <v>91</v>
      </c>
      <c r="L300" s="584">
        <v>68</v>
      </c>
      <c r="M300" s="584">
        <v>151</v>
      </c>
      <c r="N300" s="584">
        <v>160</v>
      </c>
      <c r="O300" s="584">
        <v>154</v>
      </c>
      <c r="P300" s="584">
        <v>196</v>
      </c>
      <c r="Q300" s="584">
        <v>211</v>
      </c>
      <c r="R300" s="584" t="s">
        <v>429</v>
      </c>
      <c r="S300" s="584" t="s">
        <v>429</v>
      </c>
      <c r="T300" s="592">
        <v>87</v>
      </c>
      <c r="W300" s="499"/>
    </row>
    <row r="301" spans="1:23">
      <c r="A301" s="1100"/>
      <c r="B301" s="1100" t="s">
        <v>70</v>
      </c>
      <c r="C301" s="392" t="s">
        <v>56</v>
      </c>
      <c r="D301" s="584" t="s">
        <v>429</v>
      </c>
      <c r="E301" s="584" t="s">
        <v>429</v>
      </c>
      <c r="F301" s="584" t="s">
        <v>429</v>
      </c>
      <c r="G301" s="584" t="s">
        <v>429</v>
      </c>
      <c r="H301" s="584" t="s">
        <v>429</v>
      </c>
      <c r="I301" s="584" t="s">
        <v>429</v>
      </c>
      <c r="J301" s="584" t="s">
        <v>429</v>
      </c>
      <c r="K301" s="584" t="s">
        <v>429</v>
      </c>
      <c r="L301" s="584" t="s">
        <v>429</v>
      </c>
      <c r="M301" s="584" t="s">
        <v>429</v>
      </c>
      <c r="N301" s="584" t="s">
        <v>429</v>
      </c>
      <c r="O301" s="584" t="s">
        <v>429</v>
      </c>
      <c r="P301" s="584" t="s">
        <v>429</v>
      </c>
      <c r="Q301" s="584" t="s">
        <v>429</v>
      </c>
      <c r="R301" s="584" t="s">
        <v>429</v>
      </c>
      <c r="S301" s="584" t="s">
        <v>429</v>
      </c>
      <c r="T301" s="592">
        <v>34</v>
      </c>
      <c r="W301" s="499"/>
    </row>
    <row r="302" spans="1:23">
      <c r="A302" s="1100"/>
      <c r="B302" s="1100"/>
      <c r="C302" s="392" t="s">
        <v>55</v>
      </c>
      <c r="D302" s="584" t="s">
        <v>429</v>
      </c>
      <c r="E302" s="584" t="s">
        <v>429</v>
      </c>
      <c r="F302" s="584" t="s">
        <v>429</v>
      </c>
      <c r="G302" s="584" t="s">
        <v>429</v>
      </c>
      <c r="H302" s="584" t="s">
        <v>429</v>
      </c>
      <c r="I302" s="584" t="s">
        <v>429</v>
      </c>
      <c r="J302" s="584" t="s">
        <v>429</v>
      </c>
      <c r="K302" s="584" t="s">
        <v>429</v>
      </c>
      <c r="L302" s="584" t="s">
        <v>429</v>
      </c>
      <c r="M302" s="584" t="s">
        <v>429</v>
      </c>
      <c r="N302" s="584" t="s">
        <v>429</v>
      </c>
      <c r="O302" s="584" t="s">
        <v>429</v>
      </c>
      <c r="P302" s="584" t="s">
        <v>429</v>
      </c>
      <c r="Q302" s="584" t="s">
        <v>429</v>
      </c>
      <c r="R302" s="584" t="s">
        <v>429</v>
      </c>
      <c r="S302" s="584" t="s">
        <v>429</v>
      </c>
      <c r="T302" s="592">
        <v>153</v>
      </c>
      <c r="W302" s="499"/>
    </row>
    <row r="303" spans="1:23">
      <c r="A303" s="1100"/>
      <c r="B303" s="1100"/>
      <c r="C303" s="392" t="s">
        <v>54</v>
      </c>
      <c r="D303" s="584">
        <v>293</v>
      </c>
      <c r="E303" s="584">
        <v>211</v>
      </c>
      <c r="F303" s="584">
        <v>240</v>
      </c>
      <c r="G303" s="584">
        <v>213</v>
      </c>
      <c r="H303" s="584">
        <v>218</v>
      </c>
      <c r="I303" s="584">
        <v>211</v>
      </c>
      <c r="J303" s="584">
        <v>275</v>
      </c>
      <c r="K303" s="584">
        <v>259</v>
      </c>
      <c r="L303" s="584">
        <v>330</v>
      </c>
      <c r="M303" s="584">
        <v>301</v>
      </c>
      <c r="N303" s="584">
        <v>291</v>
      </c>
      <c r="O303" s="584">
        <v>456</v>
      </c>
      <c r="P303" s="584">
        <v>409</v>
      </c>
      <c r="Q303" s="584">
        <v>397</v>
      </c>
      <c r="R303" s="584" t="s">
        <v>429</v>
      </c>
      <c r="S303" s="584" t="s">
        <v>429</v>
      </c>
      <c r="T303" s="592">
        <v>187</v>
      </c>
      <c r="W303" s="499"/>
    </row>
    <row r="304" spans="1:23">
      <c r="A304" s="1100"/>
      <c r="B304" s="1100" t="s">
        <v>69</v>
      </c>
      <c r="C304" s="392" t="s">
        <v>56</v>
      </c>
      <c r="D304" s="584" t="s">
        <v>429</v>
      </c>
      <c r="E304" s="584" t="s">
        <v>429</v>
      </c>
      <c r="F304" s="584" t="s">
        <v>429</v>
      </c>
      <c r="G304" s="584" t="s">
        <v>429</v>
      </c>
      <c r="H304" s="584" t="s">
        <v>429</v>
      </c>
      <c r="I304" s="584" t="s">
        <v>429</v>
      </c>
      <c r="J304" s="584" t="s">
        <v>429</v>
      </c>
      <c r="K304" s="584" t="s">
        <v>429</v>
      </c>
      <c r="L304" s="584" t="s">
        <v>429</v>
      </c>
      <c r="M304" s="584" t="s">
        <v>429</v>
      </c>
      <c r="N304" s="584" t="s">
        <v>429</v>
      </c>
      <c r="O304" s="584" t="s">
        <v>429</v>
      </c>
      <c r="P304" s="584" t="s">
        <v>429</v>
      </c>
      <c r="Q304" s="584" t="s">
        <v>429</v>
      </c>
      <c r="R304" s="584" t="s">
        <v>429</v>
      </c>
      <c r="S304" s="584" t="s">
        <v>429</v>
      </c>
      <c r="T304" s="592">
        <v>0</v>
      </c>
      <c r="W304" s="499"/>
    </row>
    <row r="305" spans="1:23">
      <c r="A305" s="1100"/>
      <c r="B305" s="1100"/>
      <c r="C305" s="392" t="s">
        <v>55</v>
      </c>
      <c r="D305" s="584" t="s">
        <v>429</v>
      </c>
      <c r="E305" s="584" t="s">
        <v>429</v>
      </c>
      <c r="F305" s="584" t="s">
        <v>429</v>
      </c>
      <c r="G305" s="584" t="s">
        <v>429</v>
      </c>
      <c r="H305" s="584" t="s">
        <v>429</v>
      </c>
      <c r="I305" s="584" t="s">
        <v>429</v>
      </c>
      <c r="J305" s="584" t="s">
        <v>429</v>
      </c>
      <c r="K305" s="584" t="s">
        <v>429</v>
      </c>
      <c r="L305" s="584" t="s">
        <v>429</v>
      </c>
      <c r="M305" s="584" t="s">
        <v>429</v>
      </c>
      <c r="N305" s="584" t="s">
        <v>429</v>
      </c>
      <c r="O305" s="584" t="s">
        <v>429</v>
      </c>
      <c r="P305" s="584" t="s">
        <v>429</v>
      </c>
      <c r="Q305" s="584" t="s">
        <v>429</v>
      </c>
      <c r="R305" s="584" t="s">
        <v>429</v>
      </c>
      <c r="S305" s="584" t="s">
        <v>429</v>
      </c>
      <c r="T305" s="592">
        <v>0</v>
      </c>
      <c r="W305" s="499"/>
    </row>
    <row r="306" spans="1:23">
      <c r="A306" s="1100"/>
      <c r="B306" s="1100"/>
      <c r="C306" s="392" t="s">
        <v>54</v>
      </c>
      <c r="D306" s="584">
        <v>286</v>
      </c>
      <c r="E306" s="584">
        <v>289</v>
      </c>
      <c r="F306" s="584">
        <v>247</v>
      </c>
      <c r="G306" s="584" t="s">
        <v>322</v>
      </c>
      <c r="H306" s="584" t="s">
        <v>322</v>
      </c>
      <c r="I306" s="584" t="s">
        <v>322</v>
      </c>
      <c r="J306" s="584" t="s">
        <v>322</v>
      </c>
      <c r="K306" s="584" t="s">
        <v>322</v>
      </c>
      <c r="L306" s="584" t="s">
        <v>322</v>
      </c>
      <c r="M306" s="584" t="s">
        <v>322</v>
      </c>
      <c r="N306" s="584" t="s">
        <v>322</v>
      </c>
      <c r="O306" s="584" t="s">
        <v>322</v>
      </c>
      <c r="P306" s="584" t="s">
        <v>322</v>
      </c>
      <c r="Q306" s="584" t="s">
        <v>322</v>
      </c>
      <c r="R306" s="584" t="s">
        <v>322</v>
      </c>
      <c r="S306" s="584" t="s">
        <v>429</v>
      </c>
      <c r="T306" s="592">
        <v>0</v>
      </c>
      <c r="W306" s="499"/>
    </row>
    <row r="307" spans="1:23" s="292" customFormat="1">
      <c r="A307" s="1100"/>
      <c r="B307" s="1100" t="s">
        <v>59</v>
      </c>
      <c r="C307" s="392" t="s">
        <v>56</v>
      </c>
      <c r="D307" s="605" t="s">
        <v>429</v>
      </c>
      <c r="E307" s="605" t="s">
        <v>429</v>
      </c>
      <c r="F307" s="605" t="s">
        <v>429</v>
      </c>
      <c r="G307" s="605" t="s">
        <v>429</v>
      </c>
      <c r="H307" s="605" t="s">
        <v>429</v>
      </c>
      <c r="I307" s="605" t="s">
        <v>429</v>
      </c>
      <c r="J307" s="605" t="s">
        <v>429</v>
      </c>
      <c r="K307" s="605" t="s">
        <v>429</v>
      </c>
      <c r="L307" s="605" t="s">
        <v>429</v>
      </c>
      <c r="M307" s="605" t="s">
        <v>429</v>
      </c>
      <c r="N307" s="605" t="s">
        <v>429</v>
      </c>
      <c r="O307" s="605" t="s">
        <v>429</v>
      </c>
      <c r="P307" s="605" t="s">
        <v>429</v>
      </c>
      <c r="Q307" s="605" t="s">
        <v>429</v>
      </c>
      <c r="R307" s="605" t="s">
        <v>429</v>
      </c>
      <c r="S307" s="605" t="s">
        <v>429</v>
      </c>
      <c r="T307" s="605">
        <v>435</v>
      </c>
    </row>
    <row r="308" spans="1:23" s="292" customFormat="1">
      <c r="A308" s="1100"/>
      <c r="B308" s="1100"/>
      <c r="C308" s="392" t="s">
        <v>55</v>
      </c>
      <c r="D308" s="605" t="s">
        <v>429</v>
      </c>
      <c r="E308" s="605" t="s">
        <v>429</v>
      </c>
      <c r="F308" s="605" t="s">
        <v>429</v>
      </c>
      <c r="G308" s="605" t="s">
        <v>429</v>
      </c>
      <c r="H308" s="605" t="s">
        <v>429</v>
      </c>
      <c r="I308" s="605" t="s">
        <v>429</v>
      </c>
      <c r="J308" s="605" t="s">
        <v>429</v>
      </c>
      <c r="K308" s="605" t="s">
        <v>429</v>
      </c>
      <c r="L308" s="605" t="s">
        <v>429</v>
      </c>
      <c r="M308" s="605" t="s">
        <v>429</v>
      </c>
      <c r="N308" s="605" t="s">
        <v>429</v>
      </c>
      <c r="O308" s="605" t="s">
        <v>429</v>
      </c>
      <c r="P308" s="605" t="s">
        <v>429</v>
      </c>
      <c r="Q308" s="605" t="s">
        <v>429</v>
      </c>
      <c r="R308" s="605" t="s">
        <v>429</v>
      </c>
      <c r="S308" s="605" t="s">
        <v>429</v>
      </c>
      <c r="T308" s="605">
        <v>689</v>
      </c>
    </row>
    <row r="309" spans="1:23" s="292" customFormat="1">
      <c r="A309" s="1100"/>
      <c r="B309" s="1100"/>
      <c r="C309" s="392" t="s">
        <v>54</v>
      </c>
      <c r="D309" s="605">
        <f>D282+D285+D288+D291+D294+D297+D300+D303+D306</f>
        <v>1933</v>
      </c>
      <c r="E309" s="605">
        <f>E282+E285+E288+E291+E294+E297+E300+E303+E306</f>
        <v>1754</v>
      </c>
      <c r="F309" s="605">
        <f>F282+F285+F288+F291+F294+F297+F300+F303+F306</f>
        <v>1687</v>
      </c>
      <c r="G309" s="605">
        <f>G282+G285+G288+G291+G294+G297+G300+G303</f>
        <v>1581</v>
      </c>
      <c r="H309" s="605">
        <f t="shared" ref="H309:O309" si="5">H282+H285+H288+H291+H294+H297+H300+H303</f>
        <v>1600</v>
      </c>
      <c r="I309" s="605">
        <f t="shared" si="5"/>
        <v>2990</v>
      </c>
      <c r="J309" s="605">
        <f t="shared" si="5"/>
        <v>1779</v>
      </c>
      <c r="K309" s="605">
        <f t="shared" si="5"/>
        <v>1802</v>
      </c>
      <c r="L309" s="605">
        <f t="shared" si="5"/>
        <v>1996</v>
      </c>
      <c r="M309" s="605">
        <f t="shared" si="5"/>
        <v>1967</v>
      </c>
      <c r="N309" s="605">
        <f t="shared" si="5"/>
        <v>2145</v>
      </c>
      <c r="O309" s="605">
        <f t="shared" si="5"/>
        <v>2330</v>
      </c>
      <c r="P309" s="605" t="s">
        <v>429</v>
      </c>
      <c r="Q309" s="605" t="s">
        <v>429</v>
      </c>
      <c r="R309" s="605" t="s">
        <v>429</v>
      </c>
      <c r="S309" s="605" t="s">
        <v>429</v>
      </c>
      <c r="T309" s="605">
        <v>1124</v>
      </c>
    </row>
    <row r="310" spans="1:23">
      <c r="A310" s="1100" t="s">
        <v>4</v>
      </c>
      <c r="B310" s="1100" t="s">
        <v>65</v>
      </c>
      <c r="C310" s="392" t="s">
        <v>56</v>
      </c>
      <c r="D310" s="584">
        <v>4951</v>
      </c>
      <c r="E310" s="584">
        <v>5524.583333333333</v>
      </c>
      <c r="F310" s="584">
        <v>5769.9166666666652</v>
      </c>
      <c r="G310" s="584">
        <v>6088.8333333333358</v>
      </c>
      <c r="H310" s="584">
        <v>6901.0833333333294</v>
      </c>
      <c r="I310" s="584">
        <v>8139.9999999999964</v>
      </c>
      <c r="J310" s="584">
        <v>7770.3333333333339</v>
      </c>
      <c r="K310" s="584">
        <v>7400.9999999999955</v>
      </c>
      <c r="L310" s="584">
        <v>7641.1666666666806</v>
      </c>
      <c r="M310" s="584">
        <v>7628.0000000000291</v>
      </c>
      <c r="N310" s="584">
        <v>8625.5000000000018</v>
      </c>
      <c r="O310" s="584">
        <v>9582</v>
      </c>
      <c r="P310" s="584">
        <v>9942</v>
      </c>
      <c r="Q310" s="584">
        <v>9368.75</v>
      </c>
      <c r="R310" s="584" t="s">
        <v>429</v>
      </c>
      <c r="S310" s="584" t="s">
        <v>429</v>
      </c>
      <c r="T310" s="584" t="s">
        <v>429</v>
      </c>
      <c r="W310" s="499"/>
    </row>
    <row r="311" spans="1:23">
      <c r="A311" s="1100"/>
      <c r="B311" s="1100"/>
      <c r="C311" s="392" t="s">
        <v>55</v>
      </c>
      <c r="D311" s="584">
        <v>14105</v>
      </c>
      <c r="E311" s="584">
        <v>12649.750000000004</v>
      </c>
      <c r="F311" s="584">
        <v>15207.583333333328</v>
      </c>
      <c r="G311" s="584">
        <v>17182.41666666669</v>
      </c>
      <c r="H311" s="584">
        <v>18310.666666666668</v>
      </c>
      <c r="I311" s="584">
        <v>21202.083333333336</v>
      </c>
      <c r="J311" s="584">
        <v>21577.416666666701</v>
      </c>
      <c r="K311" s="584">
        <v>21121.583333333252</v>
      </c>
      <c r="L311" s="584">
        <v>20695.750000000036</v>
      </c>
      <c r="M311" s="584">
        <v>22007.750000000146</v>
      </c>
      <c r="N311" s="584">
        <v>26906.416666666857</v>
      </c>
      <c r="O311" s="584">
        <v>29258</v>
      </c>
      <c r="P311" s="584">
        <v>29055</v>
      </c>
      <c r="Q311" s="584">
        <v>26102</v>
      </c>
      <c r="R311" s="584" t="s">
        <v>429</v>
      </c>
      <c r="S311" s="584" t="s">
        <v>429</v>
      </c>
      <c r="T311" s="584" t="s">
        <v>429</v>
      </c>
      <c r="W311" s="499"/>
    </row>
    <row r="312" spans="1:23">
      <c r="A312" s="1100"/>
      <c r="B312" s="1100"/>
      <c r="C312" s="392" t="s">
        <v>54</v>
      </c>
      <c r="D312" s="584">
        <v>19056</v>
      </c>
      <c r="E312" s="584">
        <v>18174.333333333336</v>
      </c>
      <c r="F312" s="584">
        <v>20977.499999999993</v>
      </c>
      <c r="G312" s="584">
        <v>23271.250000000025</v>
      </c>
      <c r="H312" s="584">
        <v>25211.749999999996</v>
      </c>
      <c r="I312" s="584">
        <v>29342.083333333332</v>
      </c>
      <c r="J312" s="584">
        <v>29347.750000000036</v>
      </c>
      <c r="K312" s="584">
        <v>28522.583333333248</v>
      </c>
      <c r="L312" s="584">
        <v>28336.916666666715</v>
      </c>
      <c r="M312" s="584">
        <v>29635.750000000175</v>
      </c>
      <c r="N312" s="584">
        <v>35531.916666666861</v>
      </c>
      <c r="O312" s="584">
        <v>38840</v>
      </c>
      <c r="P312" s="584">
        <v>38997</v>
      </c>
      <c r="Q312" s="584">
        <v>35470.75</v>
      </c>
      <c r="R312" s="584" t="s">
        <v>429</v>
      </c>
      <c r="S312" s="584" t="s">
        <v>429</v>
      </c>
      <c r="T312" s="584" t="s">
        <v>429</v>
      </c>
      <c r="W312" s="499"/>
    </row>
    <row r="313" spans="1:23">
      <c r="A313" s="1100"/>
      <c r="B313" s="1100" t="s">
        <v>255</v>
      </c>
      <c r="C313" s="392" t="s">
        <v>56</v>
      </c>
      <c r="D313" s="584">
        <v>2881</v>
      </c>
      <c r="E313" s="584">
        <v>2546.75</v>
      </c>
      <c r="F313" s="584">
        <v>2336.9166666666665</v>
      </c>
      <c r="G313" s="584">
        <v>2231.25</v>
      </c>
      <c r="H313" s="584">
        <v>2482.916666666667</v>
      </c>
      <c r="I313" s="584">
        <v>2548.083333333333</v>
      </c>
      <c r="J313" s="584">
        <v>2525.3333333333335</v>
      </c>
      <c r="K313" s="584">
        <v>2472.083333333333</v>
      </c>
      <c r="L313" s="584">
        <v>2425.75</v>
      </c>
      <c r="M313" s="584">
        <v>2349.916666666667</v>
      </c>
      <c r="N313" s="584">
        <v>2354.3333333333335</v>
      </c>
      <c r="O313" s="584">
        <v>2414</v>
      </c>
      <c r="P313" s="584">
        <v>2596</v>
      </c>
      <c r="Q313" s="584">
        <v>2717.8330000000001</v>
      </c>
      <c r="R313" s="584" t="s">
        <v>429</v>
      </c>
      <c r="S313" s="584" t="s">
        <v>429</v>
      </c>
      <c r="T313" s="584" t="s">
        <v>429</v>
      </c>
      <c r="W313" s="499"/>
    </row>
    <row r="314" spans="1:23">
      <c r="A314" s="1100"/>
      <c r="B314" s="1100"/>
      <c r="C314" s="392" t="s">
        <v>55</v>
      </c>
      <c r="D314" s="584">
        <v>5643</v>
      </c>
      <c r="E314" s="584">
        <v>4329.6666666666661</v>
      </c>
      <c r="F314" s="584">
        <v>3857.2499999999991</v>
      </c>
      <c r="G314" s="584">
        <v>3719.0833333333335</v>
      </c>
      <c r="H314" s="584">
        <v>3694.4999999999995</v>
      </c>
      <c r="I314" s="584">
        <v>3807.666666666667</v>
      </c>
      <c r="J314" s="584">
        <v>4240</v>
      </c>
      <c r="K314" s="584">
        <v>4233.1666666666679</v>
      </c>
      <c r="L314" s="584">
        <v>3970.8333333333335</v>
      </c>
      <c r="M314" s="584">
        <v>3929.083333333333</v>
      </c>
      <c r="N314" s="584">
        <v>4047.083333333333</v>
      </c>
      <c r="O314" s="584">
        <v>4023</v>
      </c>
      <c r="P314" s="584">
        <v>4160</v>
      </c>
      <c r="Q314" s="584">
        <v>4853.1660000000002</v>
      </c>
      <c r="R314" s="584" t="s">
        <v>429</v>
      </c>
      <c r="S314" s="584" t="s">
        <v>429</v>
      </c>
      <c r="T314" s="584" t="s">
        <v>429</v>
      </c>
      <c r="W314" s="499"/>
    </row>
    <row r="315" spans="1:23">
      <c r="A315" s="1100"/>
      <c r="B315" s="1100"/>
      <c r="C315" s="392" t="s">
        <v>54</v>
      </c>
      <c r="D315" s="584">
        <v>8524</v>
      </c>
      <c r="E315" s="584">
        <v>6876.4166666666661</v>
      </c>
      <c r="F315" s="584">
        <v>6194.1666666666661</v>
      </c>
      <c r="G315" s="584">
        <v>5950.3333333333339</v>
      </c>
      <c r="H315" s="584">
        <v>6177.4166666666661</v>
      </c>
      <c r="I315" s="584">
        <v>6355.75</v>
      </c>
      <c r="J315" s="584">
        <v>6765.3333333333339</v>
      </c>
      <c r="K315" s="584">
        <v>6705.2500000000009</v>
      </c>
      <c r="L315" s="584">
        <v>6396.5833333333339</v>
      </c>
      <c r="M315" s="584">
        <v>6279</v>
      </c>
      <c r="N315" s="584">
        <v>6401.4166666666661</v>
      </c>
      <c r="O315" s="584">
        <v>6437</v>
      </c>
      <c r="P315" s="584">
        <v>6756</v>
      </c>
      <c r="Q315" s="584">
        <v>7570.9989999999998</v>
      </c>
      <c r="R315" s="584" t="s">
        <v>429</v>
      </c>
      <c r="S315" s="584" t="s">
        <v>429</v>
      </c>
      <c r="T315" s="584" t="s">
        <v>429</v>
      </c>
      <c r="W315" s="499"/>
    </row>
    <row r="316" spans="1:23" ht="15" customHeight="1">
      <c r="A316" s="1100"/>
      <c r="B316" s="1101" t="s">
        <v>73</v>
      </c>
      <c r="C316" s="392" t="s">
        <v>56</v>
      </c>
      <c r="D316" s="584">
        <v>19493</v>
      </c>
      <c r="E316" s="584">
        <v>19602.750000000004</v>
      </c>
      <c r="F316" s="584">
        <v>19897.166666666672</v>
      </c>
      <c r="G316" s="584">
        <v>20203.833333333328</v>
      </c>
      <c r="H316" s="584">
        <v>21046.916666666657</v>
      </c>
      <c r="I316" s="584">
        <v>22151.999999999989</v>
      </c>
      <c r="J316" s="584">
        <v>21904.749999999996</v>
      </c>
      <c r="K316" s="584">
        <v>22289.999999999996</v>
      </c>
      <c r="L316" s="584">
        <v>22912.833333333328</v>
      </c>
      <c r="M316" s="584">
        <v>23886.583333333328</v>
      </c>
      <c r="N316" s="584">
        <v>24769.833333333328</v>
      </c>
      <c r="O316" s="584">
        <v>26415</v>
      </c>
      <c r="P316" s="584">
        <v>27884</v>
      </c>
      <c r="Q316" s="584">
        <v>29245.417000000001</v>
      </c>
      <c r="R316" s="584" t="s">
        <v>429</v>
      </c>
      <c r="S316" s="584" t="s">
        <v>429</v>
      </c>
      <c r="T316" s="584" t="s">
        <v>429</v>
      </c>
      <c r="W316" s="499"/>
    </row>
    <row r="317" spans="1:23">
      <c r="A317" s="1100"/>
      <c r="B317" s="1101"/>
      <c r="C317" s="392" t="s">
        <v>55</v>
      </c>
      <c r="D317" s="584">
        <v>21502</v>
      </c>
      <c r="E317" s="584">
        <v>23552.833333333328</v>
      </c>
      <c r="F317" s="584">
        <v>23525.666666666664</v>
      </c>
      <c r="G317" s="584">
        <v>24666.833333333328</v>
      </c>
      <c r="H317" s="584">
        <v>26108.416666666679</v>
      </c>
      <c r="I317" s="584">
        <v>27569.083333333339</v>
      </c>
      <c r="J317" s="584">
        <v>28559.666666666664</v>
      </c>
      <c r="K317" s="584">
        <v>31132.666666666675</v>
      </c>
      <c r="L317" s="584">
        <v>32018.333333333328</v>
      </c>
      <c r="M317" s="584">
        <v>33882.333333333328</v>
      </c>
      <c r="N317" s="584">
        <v>36537.166666666657</v>
      </c>
      <c r="O317" s="584">
        <v>38983</v>
      </c>
      <c r="P317" s="584">
        <v>41293</v>
      </c>
      <c r="Q317" s="584">
        <v>44843.082999999999</v>
      </c>
      <c r="R317" s="584" t="s">
        <v>429</v>
      </c>
      <c r="S317" s="584" t="s">
        <v>429</v>
      </c>
      <c r="T317" s="584" t="s">
        <v>429</v>
      </c>
      <c r="W317" s="499"/>
    </row>
    <row r="318" spans="1:23">
      <c r="A318" s="1100"/>
      <c r="B318" s="1101"/>
      <c r="C318" s="392" t="s">
        <v>54</v>
      </c>
      <c r="D318" s="584">
        <v>40995</v>
      </c>
      <c r="E318" s="584">
        <v>43155.583333333328</v>
      </c>
      <c r="F318" s="584">
        <v>43422.833333333336</v>
      </c>
      <c r="G318" s="584">
        <v>44870.666666666657</v>
      </c>
      <c r="H318" s="584">
        <v>47155.333333333336</v>
      </c>
      <c r="I318" s="584">
        <v>49721.083333333328</v>
      </c>
      <c r="J318" s="584">
        <v>50464.416666666657</v>
      </c>
      <c r="K318" s="584">
        <v>53422.666666666672</v>
      </c>
      <c r="L318" s="584">
        <v>54931.166666666657</v>
      </c>
      <c r="M318" s="584">
        <v>57768.916666666657</v>
      </c>
      <c r="N318" s="584">
        <v>61306.999999999985</v>
      </c>
      <c r="O318" s="584">
        <v>65398</v>
      </c>
      <c r="P318" s="584">
        <v>69177</v>
      </c>
      <c r="Q318" s="584">
        <v>74088.5</v>
      </c>
      <c r="R318" s="584" t="s">
        <v>429</v>
      </c>
      <c r="S318" s="584" t="s">
        <v>429</v>
      </c>
      <c r="T318" s="584" t="s">
        <v>429</v>
      </c>
      <c r="W318" s="499"/>
    </row>
    <row r="319" spans="1:23">
      <c r="A319" s="1100"/>
      <c r="B319" s="1100" t="s">
        <v>64</v>
      </c>
      <c r="C319" s="392" t="s">
        <v>56</v>
      </c>
      <c r="D319" s="584">
        <v>4417</v>
      </c>
      <c r="E319" s="584">
        <v>4381.75</v>
      </c>
      <c r="F319" s="584">
        <v>4624.0833333333339</v>
      </c>
      <c r="G319" s="584">
        <v>5114.916666666667</v>
      </c>
      <c r="H319" s="584">
        <v>5795.083333333333</v>
      </c>
      <c r="I319" s="584">
        <v>6044.333333333333</v>
      </c>
      <c r="J319" s="584">
        <v>6146.25</v>
      </c>
      <c r="K319" s="584">
        <v>6226.583333333333</v>
      </c>
      <c r="L319" s="584">
        <v>6034.2499999999991</v>
      </c>
      <c r="M319" s="584">
        <v>6359.333333333333</v>
      </c>
      <c r="N319" s="584">
        <v>6554.333333333333</v>
      </c>
      <c r="O319" s="584">
        <v>7562</v>
      </c>
      <c r="P319" s="584">
        <v>7998</v>
      </c>
      <c r="Q319" s="584">
        <v>9064.5830000000005</v>
      </c>
      <c r="R319" s="584" t="s">
        <v>429</v>
      </c>
      <c r="S319" s="584" t="s">
        <v>429</v>
      </c>
      <c r="T319" s="584" t="s">
        <v>429</v>
      </c>
      <c r="W319" s="499"/>
    </row>
    <row r="320" spans="1:23">
      <c r="A320" s="1100"/>
      <c r="B320" s="1100"/>
      <c r="C320" s="392" t="s">
        <v>55</v>
      </c>
      <c r="D320" s="584">
        <v>4076</v>
      </c>
      <c r="E320" s="584">
        <v>3893</v>
      </c>
      <c r="F320" s="584">
        <v>4022.916666666667</v>
      </c>
      <c r="G320" s="584">
        <v>4427.3333333333339</v>
      </c>
      <c r="H320" s="584">
        <v>4866.166666666667</v>
      </c>
      <c r="I320" s="584">
        <v>5146.5833333333339</v>
      </c>
      <c r="J320" s="584">
        <v>5220.0833333333321</v>
      </c>
      <c r="K320" s="584">
        <v>5413.5</v>
      </c>
      <c r="L320" s="584">
        <v>5558.1666666666661</v>
      </c>
      <c r="M320" s="584">
        <v>6031.4166666666661</v>
      </c>
      <c r="N320" s="584">
        <v>6100.8333333333339</v>
      </c>
      <c r="O320" s="584">
        <v>7088</v>
      </c>
      <c r="P320" s="584">
        <v>7938</v>
      </c>
      <c r="Q320" s="584">
        <v>9194.1669999999995</v>
      </c>
      <c r="R320" s="584" t="s">
        <v>429</v>
      </c>
      <c r="S320" s="584" t="s">
        <v>429</v>
      </c>
      <c r="T320" s="584" t="s">
        <v>429</v>
      </c>
      <c r="W320" s="499"/>
    </row>
    <row r="321" spans="1:23">
      <c r="A321" s="1100"/>
      <c r="B321" s="1100"/>
      <c r="C321" s="392" t="s">
        <v>54</v>
      </c>
      <c r="D321" s="584">
        <v>8493</v>
      </c>
      <c r="E321" s="584">
        <v>8274.75</v>
      </c>
      <c r="F321" s="584">
        <v>8647</v>
      </c>
      <c r="G321" s="584">
        <v>9542.25</v>
      </c>
      <c r="H321" s="584">
        <v>10661.25</v>
      </c>
      <c r="I321" s="584">
        <v>11190.916666666668</v>
      </c>
      <c r="J321" s="584">
        <v>11366.333333333332</v>
      </c>
      <c r="K321" s="584">
        <v>11640.083333333332</v>
      </c>
      <c r="L321" s="584">
        <v>11592.416666666664</v>
      </c>
      <c r="M321" s="584">
        <v>12390.75</v>
      </c>
      <c r="N321" s="584">
        <v>12655.166666666668</v>
      </c>
      <c r="O321" s="584">
        <v>14650</v>
      </c>
      <c r="P321" s="584">
        <v>15936</v>
      </c>
      <c r="Q321" s="584">
        <v>18258.75</v>
      </c>
      <c r="R321" s="584" t="s">
        <v>429</v>
      </c>
      <c r="S321" s="584" t="s">
        <v>429</v>
      </c>
      <c r="T321" s="584" t="s">
        <v>429</v>
      </c>
      <c r="W321" s="499"/>
    </row>
    <row r="322" spans="1:23" ht="15" customHeight="1">
      <c r="A322" s="1100"/>
      <c r="B322" s="1101" t="s">
        <v>72</v>
      </c>
      <c r="C322" s="392" t="s">
        <v>56</v>
      </c>
      <c r="D322" s="584">
        <v>4743</v>
      </c>
      <c r="E322" s="584">
        <v>4544.916666666667</v>
      </c>
      <c r="F322" s="584">
        <v>4737.0833333333348</v>
      </c>
      <c r="G322" s="584">
        <v>5387.4166666666661</v>
      </c>
      <c r="H322" s="584">
        <v>5821.916666666667</v>
      </c>
      <c r="I322" s="584">
        <v>6251.3333333333339</v>
      </c>
      <c r="J322" s="584">
        <v>6754.2500000000009</v>
      </c>
      <c r="K322" s="584">
        <v>7629.8333333333339</v>
      </c>
      <c r="L322" s="584">
        <v>8215.6666666666679</v>
      </c>
      <c r="M322" s="584">
        <v>8805.1666666666679</v>
      </c>
      <c r="N322" s="584">
        <v>9439.9166666666679</v>
      </c>
      <c r="O322" s="584">
        <v>9683</v>
      </c>
      <c r="P322" s="584">
        <v>10237</v>
      </c>
      <c r="Q322" s="584">
        <v>10539.333000000001</v>
      </c>
      <c r="R322" s="584" t="s">
        <v>429</v>
      </c>
      <c r="S322" s="584" t="s">
        <v>429</v>
      </c>
      <c r="T322" s="584" t="s">
        <v>429</v>
      </c>
      <c r="W322" s="499"/>
    </row>
    <row r="323" spans="1:23">
      <c r="A323" s="1100"/>
      <c r="B323" s="1101"/>
      <c r="C323" s="392" t="s">
        <v>55</v>
      </c>
      <c r="D323" s="584">
        <v>921</v>
      </c>
      <c r="E323" s="584">
        <v>1074.3333333333335</v>
      </c>
      <c r="F323" s="584">
        <v>1369.0833333333333</v>
      </c>
      <c r="G323" s="584">
        <v>1497</v>
      </c>
      <c r="H323" s="584">
        <v>1765.9166666666665</v>
      </c>
      <c r="I323" s="584">
        <v>2113.166666666667</v>
      </c>
      <c r="J323" s="584">
        <v>2249.25</v>
      </c>
      <c r="K323" s="584">
        <v>2756.666666666667</v>
      </c>
      <c r="L323" s="584">
        <v>3252.666666666667</v>
      </c>
      <c r="M323" s="584">
        <v>3387.25</v>
      </c>
      <c r="N323" s="584">
        <v>3727.5</v>
      </c>
      <c r="O323" s="584">
        <v>3691</v>
      </c>
      <c r="P323" s="584">
        <v>4037</v>
      </c>
      <c r="Q323" s="584">
        <v>4211.25</v>
      </c>
      <c r="R323" s="584" t="s">
        <v>429</v>
      </c>
      <c r="S323" s="584" t="s">
        <v>429</v>
      </c>
      <c r="T323" s="584" t="s">
        <v>429</v>
      </c>
      <c r="W323" s="499"/>
    </row>
    <row r="324" spans="1:23">
      <c r="A324" s="1100"/>
      <c r="B324" s="1101"/>
      <c r="C324" s="392" t="s">
        <v>54</v>
      </c>
      <c r="D324" s="584">
        <v>5664</v>
      </c>
      <c r="E324" s="584">
        <v>5619.25</v>
      </c>
      <c r="F324" s="584">
        <v>6106.1666666666679</v>
      </c>
      <c r="G324" s="584">
        <v>6884.4166666666661</v>
      </c>
      <c r="H324" s="584">
        <v>7587.8333333333339</v>
      </c>
      <c r="I324" s="584">
        <v>8364.5</v>
      </c>
      <c r="J324" s="584">
        <v>9003.5</v>
      </c>
      <c r="K324" s="584">
        <v>10386.5</v>
      </c>
      <c r="L324" s="584">
        <v>11468.333333333336</v>
      </c>
      <c r="M324" s="584">
        <v>12192.416666666668</v>
      </c>
      <c r="N324" s="584">
        <v>13167.416666666668</v>
      </c>
      <c r="O324" s="584">
        <v>13374</v>
      </c>
      <c r="P324" s="584">
        <v>14274</v>
      </c>
      <c r="Q324" s="584">
        <v>14750.583000000001</v>
      </c>
      <c r="R324" s="584" t="s">
        <v>429</v>
      </c>
      <c r="S324" s="584" t="s">
        <v>429</v>
      </c>
      <c r="T324" s="584" t="s">
        <v>429</v>
      </c>
      <c r="W324" s="499"/>
    </row>
    <row r="325" spans="1:23">
      <c r="A325" s="1100"/>
      <c r="B325" s="1100" t="s">
        <v>66</v>
      </c>
      <c r="C325" s="392" t="s">
        <v>56</v>
      </c>
      <c r="D325" s="584">
        <v>849</v>
      </c>
      <c r="E325" s="584">
        <v>984.16666666666674</v>
      </c>
      <c r="F325" s="584">
        <v>946.08333333333337</v>
      </c>
      <c r="G325" s="584">
        <v>983.83333333333337</v>
      </c>
      <c r="H325" s="584">
        <v>1085.916666666667</v>
      </c>
      <c r="I325" s="584">
        <v>1138.25</v>
      </c>
      <c r="J325" s="584">
        <v>1192.8333333333335</v>
      </c>
      <c r="K325" s="584">
        <v>1309.8333333333333</v>
      </c>
      <c r="L325" s="584">
        <v>1309.9166666666665</v>
      </c>
      <c r="M325" s="584">
        <v>1326.6666666666667</v>
      </c>
      <c r="N325" s="584">
        <v>1375.9166666666667</v>
      </c>
      <c r="O325" s="584">
        <v>1401</v>
      </c>
      <c r="P325" s="584">
        <v>1635</v>
      </c>
      <c r="Q325" s="584">
        <v>1727.1669999999999</v>
      </c>
      <c r="R325" s="584" t="s">
        <v>429</v>
      </c>
      <c r="S325" s="584" t="s">
        <v>429</v>
      </c>
      <c r="T325" s="584" t="s">
        <v>429</v>
      </c>
      <c r="W325" s="499"/>
    </row>
    <row r="326" spans="1:23">
      <c r="A326" s="1100"/>
      <c r="B326" s="1100"/>
      <c r="C326" s="392" t="s">
        <v>55</v>
      </c>
      <c r="D326" s="584">
        <v>537</v>
      </c>
      <c r="E326" s="584">
        <v>552.83333333333337</v>
      </c>
      <c r="F326" s="584">
        <v>559.5</v>
      </c>
      <c r="G326" s="584">
        <v>666.66666666666663</v>
      </c>
      <c r="H326" s="584">
        <v>754.75000000000011</v>
      </c>
      <c r="I326" s="584">
        <v>810.58333333333337</v>
      </c>
      <c r="J326" s="584">
        <v>872.41666666666686</v>
      </c>
      <c r="K326" s="584">
        <v>958.50000000000011</v>
      </c>
      <c r="L326" s="584">
        <v>961.08333333333337</v>
      </c>
      <c r="M326" s="584">
        <v>1007.8333333333334</v>
      </c>
      <c r="N326" s="584">
        <v>1068.0000000000005</v>
      </c>
      <c r="O326" s="584">
        <v>1210</v>
      </c>
      <c r="P326" s="584">
        <v>1382</v>
      </c>
      <c r="Q326" s="584">
        <v>1592.75</v>
      </c>
      <c r="R326" s="584" t="s">
        <v>429</v>
      </c>
      <c r="S326" s="584" t="s">
        <v>429</v>
      </c>
      <c r="T326" s="584" t="s">
        <v>429</v>
      </c>
      <c r="W326" s="499"/>
    </row>
    <row r="327" spans="1:23">
      <c r="A327" s="1100"/>
      <c r="B327" s="1100"/>
      <c r="C327" s="392" t="s">
        <v>54</v>
      </c>
      <c r="D327" s="584">
        <v>1386</v>
      </c>
      <c r="E327" s="584">
        <v>1537</v>
      </c>
      <c r="F327" s="584">
        <v>1505.5833333333335</v>
      </c>
      <c r="G327" s="584">
        <v>1650.5</v>
      </c>
      <c r="H327" s="584">
        <v>1840.666666666667</v>
      </c>
      <c r="I327" s="584">
        <v>1948.8333333333335</v>
      </c>
      <c r="J327" s="584">
        <v>2065.2500000000005</v>
      </c>
      <c r="K327" s="584">
        <v>2268.3333333333335</v>
      </c>
      <c r="L327" s="584">
        <v>2271</v>
      </c>
      <c r="M327" s="584">
        <v>2334.5</v>
      </c>
      <c r="N327" s="584">
        <v>2443.916666666667</v>
      </c>
      <c r="O327" s="584">
        <v>2611</v>
      </c>
      <c r="P327" s="584">
        <v>3017</v>
      </c>
      <c r="Q327" s="584">
        <v>3319.9169999999999</v>
      </c>
      <c r="R327" s="584" t="s">
        <v>429</v>
      </c>
      <c r="S327" s="584" t="s">
        <v>429</v>
      </c>
      <c r="T327" s="584" t="s">
        <v>429</v>
      </c>
      <c r="W327" s="499"/>
    </row>
    <row r="328" spans="1:23">
      <c r="A328" s="1100"/>
      <c r="B328" s="1100" t="s">
        <v>71</v>
      </c>
      <c r="C328" s="392" t="s">
        <v>56</v>
      </c>
      <c r="D328" s="584">
        <v>2016</v>
      </c>
      <c r="E328" s="584">
        <v>2387.1666666666665</v>
      </c>
      <c r="F328" s="584">
        <v>2267.166666666667</v>
      </c>
      <c r="G328" s="584">
        <v>2286.8333333333335</v>
      </c>
      <c r="H328" s="584">
        <v>2397</v>
      </c>
      <c r="I328" s="584">
        <v>2278.666666666667</v>
      </c>
      <c r="J328" s="584">
        <v>2712.0833333333335</v>
      </c>
      <c r="K328" s="584">
        <v>2704.416666666667</v>
      </c>
      <c r="L328" s="584">
        <v>2613</v>
      </c>
      <c r="M328" s="584">
        <v>2891.5833333333339</v>
      </c>
      <c r="N328" s="584">
        <v>3006.416666666667</v>
      </c>
      <c r="O328" s="584">
        <v>3036</v>
      </c>
      <c r="P328" s="584">
        <v>3215</v>
      </c>
      <c r="Q328" s="584">
        <v>3261.5</v>
      </c>
      <c r="R328" s="584" t="s">
        <v>429</v>
      </c>
      <c r="S328" s="584" t="s">
        <v>429</v>
      </c>
      <c r="T328" s="584" t="s">
        <v>429</v>
      </c>
      <c r="W328" s="499"/>
    </row>
    <row r="329" spans="1:23">
      <c r="A329" s="1100"/>
      <c r="B329" s="1100"/>
      <c r="C329" s="392" t="s">
        <v>55</v>
      </c>
      <c r="D329" s="584">
        <v>6305</v>
      </c>
      <c r="E329" s="584">
        <v>5321.916666666667</v>
      </c>
      <c r="F329" s="584">
        <v>5248.6666666666661</v>
      </c>
      <c r="G329" s="584">
        <v>5340.583333333333</v>
      </c>
      <c r="H329" s="584">
        <v>5767.8333333333339</v>
      </c>
      <c r="I329" s="584">
        <v>6108.083333333333</v>
      </c>
      <c r="J329" s="584">
        <v>6843.0833333333339</v>
      </c>
      <c r="K329" s="584">
        <v>6950.3333333333321</v>
      </c>
      <c r="L329" s="584">
        <v>6819.1666666666661</v>
      </c>
      <c r="M329" s="584">
        <v>7530.25</v>
      </c>
      <c r="N329" s="584">
        <v>8220</v>
      </c>
      <c r="O329" s="584">
        <v>8309</v>
      </c>
      <c r="P329" s="584">
        <v>8580</v>
      </c>
      <c r="Q329" s="584">
        <v>8696.3330000000005</v>
      </c>
      <c r="R329" s="584" t="s">
        <v>429</v>
      </c>
      <c r="S329" s="584" t="s">
        <v>429</v>
      </c>
      <c r="T329" s="584" t="s">
        <v>429</v>
      </c>
      <c r="W329" s="499"/>
    </row>
    <row r="330" spans="1:23">
      <c r="A330" s="1100"/>
      <c r="B330" s="1100"/>
      <c r="C330" s="392" t="s">
        <v>54</v>
      </c>
      <c r="D330" s="584">
        <v>8321</v>
      </c>
      <c r="E330" s="584">
        <v>7709.0833333333339</v>
      </c>
      <c r="F330" s="584">
        <v>7515.833333333333</v>
      </c>
      <c r="G330" s="584">
        <v>7627.4166666666661</v>
      </c>
      <c r="H330" s="584">
        <v>8164.8333333333339</v>
      </c>
      <c r="I330" s="584">
        <v>8386.75</v>
      </c>
      <c r="J330" s="584">
        <v>9555.1666666666679</v>
      </c>
      <c r="K330" s="584">
        <v>9654.75</v>
      </c>
      <c r="L330" s="584">
        <v>9432.1666666666661</v>
      </c>
      <c r="M330" s="584">
        <v>10421.833333333334</v>
      </c>
      <c r="N330" s="584">
        <v>11226.416666666668</v>
      </c>
      <c r="O330" s="584">
        <v>11345</v>
      </c>
      <c r="P330" s="584">
        <v>11795</v>
      </c>
      <c r="Q330" s="584">
        <v>11957.833000000001</v>
      </c>
      <c r="R330" s="584" t="s">
        <v>429</v>
      </c>
      <c r="S330" s="584" t="s">
        <v>429</v>
      </c>
      <c r="T330" s="584" t="s">
        <v>429</v>
      </c>
      <c r="W330" s="499"/>
    </row>
    <row r="331" spans="1:23">
      <c r="A331" s="1100"/>
      <c r="B331" s="1100" t="s">
        <v>70</v>
      </c>
      <c r="C331" s="392" t="s">
        <v>56</v>
      </c>
      <c r="D331" s="584">
        <v>444</v>
      </c>
      <c r="E331" s="584">
        <v>303.91666666666663</v>
      </c>
      <c r="F331" s="584">
        <v>383.08333333333337</v>
      </c>
      <c r="G331" s="584">
        <v>333.08333333333331</v>
      </c>
      <c r="H331" s="584">
        <v>430.16666666666663</v>
      </c>
      <c r="I331" s="584">
        <v>532.33333333333337</v>
      </c>
      <c r="J331" s="584">
        <v>525.16666666666663</v>
      </c>
      <c r="K331" s="584">
        <v>623.25</v>
      </c>
      <c r="L331" s="584">
        <v>620.41666666666674</v>
      </c>
      <c r="M331" s="584">
        <v>645.75000000000011</v>
      </c>
      <c r="N331" s="584">
        <v>628.75</v>
      </c>
      <c r="O331" s="584">
        <v>61</v>
      </c>
      <c r="P331" s="584">
        <v>96</v>
      </c>
      <c r="Q331" s="584">
        <v>112.417</v>
      </c>
      <c r="R331" s="584" t="s">
        <v>429</v>
      </c>
      <c r="S331" s="584" t="s">
        <v>429</v>
      </c>
      <c r="T331" s="584" t="s">
        <v>429</v>
      </c>
      <c r="W331" s="499"/>
    </row>
    <row r="332" spans="1:23">
      <c r="A332" s="1100"/>
      <c r="B332" s="1100"/>
      <c r="C332" s="392" t="s">
        <v>55</v>
      </c>
      <c r="D332" s="584">
        <v>1315</v>
      </c>
      <c r="E332" s="584">
        <v>971.66666666666652</v>
      </c>
      <c r="F332" s="584">
        <v>1159.3333333333333</v>
      </c>
      <c r="G332" s="584">
        <v>1130.0833333333335</v>
      </c>
      <c r="H332" s="584">
        <v>1219.7499999999998</v>
      </c>
      <c r="I332" s="584">
        <v>1401.7499999999998</v>
      </c>
      <c r="J332" s="584">
        <v>1282.0833333333333</v>
      </c>
      <c r="K332" s="584">
        <v>1335.5833333333333</v>
      </c>
      <c r="L332" s="584">
        <v>1569</v>
      </c>
      <c r="M332" s="584">
        <v>1499.0833333333335</v>
      </c>
      <c r="N332" s="584">
        <v>1447</v>
      </c>
      <c r="O332" s="584">
        <v>410</v>
      </c>
      <c r="P332" s="584">
        <v>453</v>
      </c>
      <c r="Q332" s="584">
        <v>448.25</v>
      </c>
      <c r="R332" s="584" t="s">
        <v>429</v>
      </c>
      <c r="S332" s="584" t="s">
        <v>429</v>
      </c>
      <c r="T332" s="584" t="s">
        <v>429</v>
      </c>
      <c r="W332" s="499"/>
    </row>
    <row r="333" spans="1:23">
      <c r="A333" s="1100"/>
      <c r="B333" s="1100"/>
      <c r="C333" s="392" t="s">
        <v>54</v>
      </c>
      <c r="D333" s="584">
        <v>1759</v>
      </c>
      <c r="E333" s="584">
        <v>1275.583333333333</v>
      </c>
      <c r="F333" s="584">
        <v>1542.4166666666665</v>
      </c>
      <c r="G333" s="584">
        <v>1463.1666666666667</v>
      </c>
      <c r="H333" s="584">
        <v>1649.9166666666665</v>
      </c>
      <c r="I333" s="584">
        <v>1934.083333333333</v>
      </c>
      <c r="J333" s="584">
        <v>1807.25</v>
      </c>
      <c r="K333" s="584">
        <v>1958.8333333333333</v>
      </c>
      <c r="L333" s="584">
        <v>2189.416666666667</v>
      </c>
      <c r="M333" s="584">
        <v>2144.8333333333335</v>
      </c>
      <c r="N333" s="584">
        <v>2075.75</v>
      </c>
      <c r="O333" s="584">
        <v>471</v>
      </c>
      <c r="P333" s="584">
        <v>549</v>
      </c>
      <c r="Q333" s="584">
        <v>560.66700000000003</v>
      </c>
      <c r="R333" s="584" t="s">
        <v>429</v>
      </c>
      <c r="S333" s="584" t="s">
        <v>429</v>
      </c>
      <c r="T333" s="584" t="s">
        <v>429</v>
      </c>
      <c r="W333" s="499"/>
    </row>
    <row r="334" spans="1:23" s="276" customFormat="1" ht="14.25" customHeight="1">
      <c r="A334" s="1100"/>
      <c r="B334" s="1102" t="s">
        <v>675</v>
      </c>
      <c r="C334" s="392" t="s">
        <v>56</v>
      </c>
      <c r="D334" s="584" t="s">
        <v>429</v>
      </c>
      <c r="E334" s="584">
        <v>87</v>
      </c>
      <c r="F334" s="584">
        <v>0</v>
      </c>
      <c r="G334" s="584">
        <v>0</v>
      </c>
      <c r="H334" s="584">
        <v>0</v>
      </c>
      <c r="I334" s="584">
        <v>0</v>
      </c>
      <c r="J334" s="584">
        <v>8.9999999999976126</v>
      </c>
      <c r="K334" s="584">
        <v>34.000000000009095</v>
      </c>
      <c r="L334" s="584">
        <v>-8.4128259913995862E-12</v>
      </c>
      <c r="M334" s="584">
        <v>336.99999999997715</v>
      </c>
      <c r="N334" s="584">
        <v>356.00000000000182</v>
      </c>
      <c r="O334" s="584">
        <v>106</v>
      </c>
      <c r="P334" s="584">
        <v>67</v>
      </c>
      <c r="Q334" s="584">
        <v>0.99999999999900524</v>
      </c>
      <c r="R334" s="584" t="s">
        <v>429</v>
      </c>
      <c r="S334" s="584" t="s">
        <v>429</v>
      </c>
      <c r="T334" s="584" t="s">
        <v>429</v>
      </c>
    </row>
    <row r="335" spans="1:23" s="276" customFormat="1" ht="14">
      <c r="A335" s="1100"/>
      <c r="B335" s="1102"/>
      <c r="C335" s="392" t="s">
        <v>55</v>
      </c>
      <c r="D335" s="584" t="s">
        <v>429</v>
      </c>
      <c r="E335" s="584">
        <v>110</v>
      </c>
      <c r="F335" s="584">
        <v>0</v>
      </c>
      <c r="G335" s="584">
        <v>0</v>
      </c>
      <c r="H335" s="584">
        <v>0</v>
      </c>
      <c r="I335" s="584">
        <v>0</v>
      </c>
      <c r="J335" s="584">
        <v>0.99999999996884981</v>
      </c>
      <c r="K335" s="584">
        <v>22.000000000064347</v>
      </c>
      <c r="L335" s="584">
        <v>-3.2741809263825417E-11</v>
      </c>
      <c r="M335" s="584">
        <v>251.99999999985675</v>
      </c>
      <c r="N335" s="584">
        <v>261.99999999981264</v>
      </c>
      <c r="O335" s="584">
        <v>90</v>
      </c>
      <c r="P335" s="584">
        <v>54</v>
      </c>
      <c r="Q335" s="584">
        <v>1.0000000038417056E-3</v>
      </c>
      <c r="R335" s="584" t="s">
        <v>429</v>
      </c>
      <c r="S335" s="584" t="s">
        <v>429</v>
      </c>
      <c r="T335" s="584" t="s">
        <v>429</v>
      </c>
    </row>
    <row r="336" spans="1:23" s="276" customFormat="1" ht="14">
      <c r="A336" s="1100"/>
      <c r="B336" s="1102"/>
      <c r="C336" s="392" t="s">
        <v>54</v>
      </c>
      <c r="D336" s="584" t="s">
        <v>429</v>
      </c>
      <c r="E336" s="584">
        <v>197</v>
      </c>
      <c r="F336" s="584">
        <v>0</v>
      </c>
      <c r="G336" s="584">
        <v>0</v>
      </c>
      <c r="H336" s="584">
        <v>0</v>
      </c>
      <c r="I336" s="584">
        <v>0</v>
      </c>
      <c r="J336" s="584">
        <v>9.9999999999854481</v>
      </c>
      <c r="K336" s="584">
        <v>56.000000000073442</v>
      </c>
      <c r="L336" s="584">
        <v>-3.3651303965598345E-11</v>
      </c>
      <c r="M336" s="584">
        <v>588.99999999983311</v>
      </c>
      <c r="N336" s="584">
        <v>618.99999999981083</v>
      </c>
      <c r="O336" s="584">
        <v>199</v>
      </c>
      <c r="P336" s="584">
        <v>127</v>
      </c>
      <c r="Q336" s="584">
        <v>10.001000000003273</v>
      </c>
      <c r="R336" s="584" t="s">
        <v>429</v>
      </c>
      <c r="S336" s="584" t="s">
        <v>429</v>
      </c>
      <c r="T336" s="584" t="s">
        <v>429</v>
      </c>
    </row>
    <row r="337" spans="1:23" s="292" customFormat="1">
      <c r="A337" s="1100"/>
      <c r="B337" s="1100" t="s">
        <v>59</v>
      </c>
      <c r="C337" s="392" t="s">
        <v>56</v>
      </c>
      <c r="D337" s="605">
        <f>D310+D313+D316+D319+D322+D325+D328+D331</f>
        <v>39794</v>
      </c>
      <c r="E337" s="605">
        <f t="shared" ref="E337:Q337" si="6">E310+E313+E316+E319+E322+E325+E328+E331+E334</f>
        <v>40362.999999999993</v>
      </c>
      <c r="F337" s="605">
        <f t="shared" si="6"/>
        <v>40961.500000000007</v>
      </c>
      <c r="G337" s="605">
        <f t="shared" si="6"/>
        <v>42630</v>
      </c>
      <c r="H337" s="605">
        <f t="shared" si="6"/>
        <v>45960.999999999978</v>
      </c>
      <c r="I337" s="605">
        <f t="shared" si="6"/>
        <v>49084.999999999985</v>
      </c>
      <c r="J337" s="605">
        <f t="shared" si="6"/>
        <v>49540</v>
      </c>
      <c r="K337" s="605">
        <f t="shared" si="6"/>
        <v>50691</v>
      </c>
      <c r="L337" s="605">
        <f t="shared" si="6"/>
        <v>51772.999999999993</v>
      </c>
      <c r="M337" s="605">
        <f t="shared" si="6"/>
        <v>54230.000000000007</v>
      </c>
      <c r="N337" s="605">
        <f t="shared" si="6"/>
        <v>57111</v>
      </c>
      <c r="O337" s="605">
        <f t="shared" si="6"/>
        <v>60260</v>
      </c>
      <c r="P337" s="605">
        <f t="shared" si="6"/>
        <v>63670</v>
      </c>
      <c r="Q337" s="605">
        <f t="shared" si="6"/>
        <v>66038</v>
      </c>
      <c r="R337" s="605" t="s">
        <v>429</v>
      </c>
      <c r="S337" s="605" t="s">
        <v>429</v>
      </c>
      <c r="T337" s="605" t="s">
        <v>429</v>
      </c>
    </row>
    <row r="338" spans="1:23" s="292" customFormat="1">
      <c r="A338" s="1100"/>
      <c r="B338" s="1100"/>
      <c r="C338" s="392" t="s">
        <v>55</v>
      </c>
      <c r="D338" s="605">
        <f>D311+D314+D317+D320+D323+D326+D329+D332</f>
        <v>54404</v>
      </c>
      <c r="E338" s="605">
        <f t="shared" ref="E338:Q338" si="7">E311+E314+E317+E320+E323+E326+E329+E332+E335</f>
        <v>52456</v>
      </c>
      <c r="F338" s="605">
        <f t="shared" si="7"/>
        <v>54949.999999999993</v>
      </c>
      <c r="G338" s="605">
        <f t="shared" si="7"/>
        <v>58630.000000000022</v>
      </c>
      <c r="H338" s="605">
        <f t="shared" si="7"/>
        <v>62488.000000000007</v>
      </c>
      <c r="I338" s="605">
        <f t="shared" si="7"/>
        <v>68159.000000000015</v>
      </c>
      <c r="J338" s="605">
        <f t="shared" si="7"/>
        <v>70845</v>
      </c>
      <c r="K338" s="605">
        <f t="shared" si="7"/>
        <v>73923.999999999985</v>
      </c>
      <c r="L338" s="605">
        <f t="shared" si="7"/>
        <v>74845</v>
      </c>
      <c r="M338" s="605">
        <f t="shared" si="7"/>
        <v>79526.999999999985</v>
      </c>
      <c r="N338" s="605">
        <f t="shared" si="7"/>
        <v>88315.999999999985</v>
      </c>
      <c r="O338" s="605">
        <f t="shared" si="7"/>
        <v>93062</v>
      </c>
      <c r="P338" s="605">
        <f t="shared" si="7"/>
        <v>96952</v>
      </c>
      <c r="Q338" s="605">
        <f t="shared" si="7"/>
        <v>99941</v>
      </c>
      <c r="R338" s="605" t="s">
        <v>429</v>
      </c>
      <c r="S338" s="605" t="s">
        <v>429</v>
      </c>
      <c r="T338" s="605" t="s">
        <v>429</v>
      </c>
    </row>
    <row r="339" spans="1:23" s="292" customFormat="1">
      <c r="A339" s="1100"/>
      <c r="B339" s="1100"/>
      <c r="C339" s="392" t="s">
        <v>54</v>
      </c>
      <c r="D339" s="605">
        <f>D312+D315+D318+D321+D324+D327+D330+D333</f>
        <v>94198</v>
      </c>
      <c r="E339" s="605">
        <f>E312+E315+E318+E321+E324+E327+E330+E333+E336</f>
        <v>92818.999999999985</v>
      </c>
      <c r="F339" s="605">
        <f t="shared" ref="F339:Q339" si="8">F312+F315+F318+F321+F324+F327+F330+F333+F336</f>
        <v>95911.5</v>
      </c>
      <c r="G339" s="605">
        <f t="shared" si="8"/>
        <v>101260.00000000003</v>
      </c>
      <c r="H339" s="605">
        <f t="shared" si="8"/>
        <v>108449</v>
      </c>
      <c r="I339" s="605">
        <f t="shared" si="8"/>
        <v>117243.99999999999</v>
      </c>
      <c r="J339" s="605">
        <f t="shared" si="8"/>
        <v>120385.00000000001</v>
      </c>
      <c r="K339" s="605">
        <f t="shared" si="8"/>
        <v>124614.99999999997</v>
      </c>
      <c r="L339" s="605">
        <f t="shared" si="8"/>
        <v>126618.00000000003</v>
      </c>
      <c r="M339" s="605">
        <f t="shared" si="8"/>
        <v>133757</v>
      </c>
      <c r="N339" s="605">
        <f t="shared" si="8"/>
        <v>145428</v>
      </c>
      <c r="O339" s="605">
        <f t="shared" si="8"/>
        <v>153325</v>
      </c>
      <c r="P339" s="605">
        <f t="shared" si="8"/>
        <v>160628</v>
      </c>
      <c r="Q339" s="605">
        <f t="shared" si="8"/>
        <v>165988</v>
      </c>
      <c r="R339" s="605" t="s">
        <v>429</v>
      </c>
      <c r="S339" s="605" t="s">
        <v>429</v>
      </c>
      <c r="T339" s="605" t="s">
        <v>429</v>
      </c>
    </row>
    <row r="340" spans="1:23">
      <c r="A340" s="1100" t="s">
        <v>3</v>
      </c>
      <c r="B340" s="1100" t="s">
        <v>65</v>
      </c>
      <c r="C340" s="392" t="s">
        <v>56</v>
      </c>
      <c r="D340" s="584"/>
      <c r="E340" s="584">
        <f>E342-E341</f>
        <v>128</v>
      </c>
      <c r="F340" s="584">
        <f>F342-F341</f>
        <v>159</v>
      </c>
      <c r="G340" s="584">
        <f>G342-G341</f>
        <v>129</v>
      </c>
      <c r="H340" s="584" t="s">
        <v>429</v>
      </c>
      <c r="I340" s="584">
        <f>I342-I341</f>
        <v>112</v>
      </c>
      <c r="J340" s="584">
        <f>J342-J341</f>
        <v>132</v>
      </c>
      <c r="K340" s="584">
        <f>K342-K341</f>
        <v>336</v>
      </c>
      <c r="L340" s="584" t="s">
        <v>429</v>
      </c>
      <c r="M340" s="584" t="s">
        <v>429</v>
      </c>
      <c r="N340" s="584" t="s">
        <v>429</v>
      </c>
      <c r="O340" s="584" t="s">
        <v>429</v>
      </c>
      <c r="P340" s="584" t="s">
        <v>429</v>
      </c>
      <c r="Q340" s="584">
        <v>243</v>
      </c>
      <c r="R340" s="584">
        <v>110</v>
      </c>
      <c r="S340" s="584" t="s">
        <v>429</v>
      </c>
      <c r="T340" s="609" t="s">
        <v>429</v>
      </c>
      <c r="W340" s="499"/>
    </row>
    <row r="341" spans="1:23">
      <c r="A341" s="1100"/>
      <c r="B341" s="1100"/>
      <c r="C341" s="392" t="s">
        <v>55</v>
      </c>
      <c r="D341" s="584">
        <v>146</v>
      </c>
      <c r="E341" s="584">
        <v>131</v>
      </c>
      <c r="F341" s="584">
        <v>126</v>
      </c>
      <c r="G341" s="584">
        <v>172</v>
      </c>
      <c r="H341" s="584" t="s">
        <v>429</v>
      </c>
      <c r="I341" s="584">
        <v>202</v>
      </c>
      <c r="J341" s="584">
        <v>166</v>
      </c>
      <c r="K341" s="584">
        <v>432</v>
      </c>
      <c r="L341" s="584" t="s">
        <v>429</v>
      </c>
      <c r="M341" s="584" t="s">
        <v>429</v>
      </c>
      <c r="N341" s="584" t="s">
        <v>429</v>
      </c>
      <c r="O341" s="584" t="s">
        <v>429</v>
      </c>
      <c r="P341" s="584" t="s">
        <v>429</v>
      </c>
      <c r="Q341" s="584">
        <v>319</v>
      </c>
      <c r="R341" s="584">
        <v>163</v>
      </c>
      <c r="S341" s="584" t="s">
        <v>429</v>
      </c>
      <c r="T341" s="609" t="s">
        <v>429</v>
      </c>
      <c r="W341" s="499"/>
    </row>
    <row r="342" spans="1:23">
      <c r="A342" s="1100"/>
      <c r="B342" s="1100"/>
      <c r="C342" s="392" t="s">
        <v>54</v>
      </c>
      <c r="D342" s="584">
        <v>288</v>
      </c>
      <c r="E342" s="584">
        <v>259</v>
      </c>
      <c r="F342" s="584">
        <v>285</v>
      </c>
      <c r="G342" s="584">
        <v>301</v>
      </c>
      <c r="H342" s="584" t="s">
        <v>429</v>
      </c>
      <c r="I342" s="584">
        <v>314</v>
      </c>
      <c r="J342" s="584">
        <v>298</v>
      </c>
      <c r="K342" s="584">
        <v>768</v>
      </c>
      <c r="L342" s="584" t="s">
        <v>429</v>
      </c>
      <c r="M342" s="584" t="s">
        <v>429</v>
      </c>
      <c r="N342" s="584" t="s">
        <v>429</v>
      </c>
      <c r="O342" s="584" t="s">
        <v>429</v>
      </c>
      <c r="P342" s="584" t="s">
        <v>429</v>
      </c>
      <c r="Q342" s="584">
        <v>562</v>
      </c>
      <c r="R342" s="584">
        <v>273</v>
      </c>
      <c r="S342" s="584" t="s">
        <v>429</v>
      </c>
      <c r="T342" s="609" t="s">
        <v>429</v>
      </c>
      <c r="W342" s="499"/>
    </row>
    <row r="343" spans="1:23">
      <c r="A343" s="1100"/>
      <c r="B343" s="1100" t="s">
        <v>255</v>
      </c>
      <c r="C343" s="392" t="s">
        <v>56</v>
      </c>
      <c r="D343" s="584">
        <f>D345-D344</f>
        <v>102</v>
      </c>
      <c r="E343" s="584">
        <f>E345-E344</f>
        <v>54</v>
      </c>
      <c r="F343" s="584">
        <f>F345-F344</f>
        <v>58</v>
      </c>
      <c r="G343" s="584">
        <f>G345-G344</f>
        <v>72</v>
      </c>
      <c r="H343" s="584" t="s">
        <v>429</v>
      </c>
      <c r="I343" s="584">
        <f>I345-I344</f>
        <v>52</v>
      </c>
      <c r="J343" s="584">
        <f>J345-J344</f>
        <v>64</v>
      </c>
      <c r="K343" s="584">
        <f>K345-K344</f>
        <v>39</v>
      </c>
      <c r="L343" s="584" t="s">
        <v>429</v>
      </c>
      <c r="M343" s="584" t="s">
        <v>429</v>
      </c>
      <c r="N343" s="584" t="s">
        <v>429</v>
      </c>
      <c r="O343" s="584" t="s">
        <v>429</v>
      </c>
      <c r="P343" s="584" t="s">
        <v>429</v>
      </c>
      <c r="Q343" s="584">
        <v>31</v>
      </c>
      <c r="R343" s="584" t="s">
        <v>429</v>
      </c>
      <c r="S343" s="584" t="s">
        <v>429</v>
      </c>
      <c r="T343" s="609" t="s">
        <v>429</v>
      </c>
      <c r="W343" s="499"/>
    </row>
    <row r="344" spans="1:23">
      <c r="A344" s="1100"/>
      <c r="B344" s="1100"/>
      <c r="C344" s="392" t="s">
        <v>55</v>
      </c>
      <c r="D344" s="584">
        <v>100</v>
      </c>
      <c r="E344" s="584">
        <v>67</v>
      </c>
      <c r="F344" s="584">
        <v>67</v>
      </c>
      <c r="G344" s="584">
        <v>45</v>
      </c>
      <c r="H344" s="584" t="s">
        <v>429</v>
      </c>
      <c r="I344" s="584">
        <v>69</v>
      </c>
      <c r="J344" s="584">
        <v>99</v>
      </c>
      <c r="K344" s="584">
        <v>73</v>
      </c>
      <c r="L344" s="584" t="s">
        <v>429</v>
      </c>
      <c r="M344" s="584" t="s">
        <v>429</v>
      </c>
      <c r="N344" s="584" t="s">
        <v>429</v>
      </c>
      <c r="O344" s="584" t="s">
        <v>429</v>
      </c>
      <c r="P344" s="584" t="s">
        <v>429</v>
      </c>
      <c r="Q344" s="584">
        <v>36</v>
      </c>
      <c r="R344" s="584" t="s">
        <v>429</v>
      </c>
      <c r="S344" s="584" t="s">
        <v>429</v>
      </c>
      <c r="T344" s="609" t="s">
        <v>429</v>
      </c>
      <c r="W344" s="499"/>
    </row>
    <row r="345" spans="1:23">
      <c r="A345" s="1100"/>
      <c r="B345" s="1100"/>
      <c r="C345" s="392" t="s">
        <v>54</v>
      </c>
      <c r="D345" s="584">
        <v>202</v>
      </c>
      <c r="E345" s="584">
        <v>121</v>
      </c>
      <c r="F345" s="584">
        <v>125</v>
      </c>
      <c r="G345" s="584">
        <v>117</v>
      </c>
      <c r="H345" s="584" t="s">
        <v>429</v>
      </c>
      <c r="I345" s="584">
        <v>121</v>
      </c>
      <c r="J345" s="584">
        <v>163</v>
      </c>
      <c r="K345" s="584">
        <v>112</v>
      </c>
      <c r="L345" s="584" t="s">
        <v>429</v>
      </c>
      <c r="M345" s="584" t="s">
        <v>429</v>
      </c>
      <c r="N345" s="584" t="s">
        <v>429</v>
      </c>
      <c r="O345" s="584" t="s">
        <v>429</v>
      </c>
      <c r="P345" s="584" t="s">
        <v>429</v>
      </c>
      <c r="Q345" s="584">
        <v>67</v>
      </c>
      <c r="R345" s="584" t="s">
        <v>429</v>
      </c>
      <c r="S345" s="584" t="s">
        <v>429</v>
      </c>
      <c r="T345" s="609" t="s">
        <v>429</v>
      </c>
      <c r="W345" s="499"/>
    </row>
    <row r="346" spans="1:23">
      <c r="A346" s="1100"/>
      <c r="B346" s="1101" t="s">
        <v>73</v>
      </c>
      <c r="C346" s="392" t="s">
        <v>56</v>
      </c>
      <c r="D346" s="584">
        <f>D348-D347</f>
        <v>134</v>
      </c>
      <c r="E346" s="584">
        <f>E348-E347</f>
        <v>198</v>
      </c>
      <c r="F346" s="584">
        <f>F348-F347</f>
        <v>203</v>
      </c>
      <c r="G346" s="584">
        <f>G348-G347</f>
        <v>204</v>
      </c>
      <c r="H346" s="584" t="s">
        <v>429</v>
      </c>
      <c r="I346" s="584">
        <f>I348-I347</f>
        <v>231</v>
      </c>
      <c r="J346" s="584">
        <f>J348-J347</f>
        <v>185</v>
      </c>
      <c r="K346" s="584">
        <f>K348-K347</f>
        <v>321</v>
      </c>
      <c r="L346" s="584" t="s">
        <v>429</v>
      </c>
      <c r="M346" s="584" t="s">
        <v>429</v>
      </c>
      <c r="N346" s="584" t="s">
        <v>429</v>
      </c>
      <c r="O346" s="584" t="s">
        <v>429</v>
      </c>
      <c r="P346" s="584" t="s">
        <v>429</v>
      </c>
      <c r="Q346" s="584">
        <v>57</v>
      </c>
      <c r="R346" s="584" t="s">
        <v>429</v>
      </c>
      <c r="S346" s="584" t="s">
        <v>429</v>
      </c>
      <c r="T346" s="609" t="s">
        <v>429</v>
      </c>
      <c r="W346" s="499"/>
    </row>
    <row r="347" spans="1:23">
      <c r="A347" s="1100"/>
      <c r="B347" s="1101"/>
      <c r="C347" s="392" t="s">
        <v>55</v>
      </c>
      <c r="D347" s="584">
        <v>123</v>
      </c>
      <c r="E347" s="584">
        <v>156</v>
      </c>
      <c r="F347" s="584">
        <v>150</v>
      </c>
      <c r="G347" s="584">
        <v>169</v>
      </c>
      <c r="H347" s="584" t="s">
        <v>429</v>
      </c>
      <c r="I347" s="584">
        <v>163</v>
      </c>
      <c r="J347" s="584">
        <v>188</v>
      </c>
      <c r="K347" s="584">
        <v>346</v>
      </c>
      <c r="L347" s="584" t="s">
        <v>429</v>
      </c>
      <c r="M347" s="584" t="s">
        <v>429</v>
      </c>
      <c r="N347" s="584" t="s">
        <v>429</v>
      </c>
      <c r="O347" s="584" t="s">
        <v>429</v>
      </c>
      <c r="P347" s="584" t="s">
        <v>429</v>
      </c>
      <c r="Q347" s="584">
        <v>59</v>
      </c>
      <c r="R347" s="584" t="s">
        <v>429</v>
      </c>
      <c r="S347" s="584" t="s">
        <v>429</v>
      </c>
      <c r="T347" s="609" t="s">
        <v>429</v>
      </c>
      <c r="W347" s="499"/>
    </row>
    <row r="348" spans="1:23">
      <c r="A348" s="1100"/>
      <c r="B348" s="1101"/>
      <c r="C348" s="392" t="s">
        <v>54</v>
      </c>
      <c r="D348" s="584">
        <v>257</v>
      </c>
      <c r="E348" s="584">
        <v>354</v>
      </c>
      <c r="F348" s="584">
        <v>353</v>
      </c>
      <c r="G348" s="584">
        <v>373</v>
      </c>
      <c r="H348" s="584" t="s">
        <v>429</v>
      </c>
      <c r="I348" s="584">
        <v>394</v>
      </c>
      <c r="J348" s="584">
        <v>373</v>
      </c>
      <c r="K348" s="584">
        <v>667</v>
      </c>
      <c r="L348" s="584" t="s">
        <v>429</v>
      </c>
      <c r="M348" s="584" t="s">
        <v>429</v>
      </c>
      <c r="N348" s="584" t="s">
        <v>429</v>
      </c>
      <c r="O348" s="584" t="s">
        <v>429</v>
      </c>
      <c r="P348" s="584" t="s">
        <v>429</v>
      </c>
      <c r="Q348" s="584">
        <v>116</v>
      </c>
      <c r="R348" s="584" t="s">
        <v>429</v>
      </c>
      <c r="S348" s="584" t="s">
        <v>429</v>
      </c>
      <c r="T348" s="609" t="s">
        <v>429</v>
      </c>
      <c r="W348" s="499"/>
    </row>
    <row r="349" spans="1:23">
      <c r="A349" s="1100"/>
      <c r="B349" s="1100" t="s">
        <v>64</v>
      </c>
      <c r="C349" s="392" t="s">
        <v>56</v>
      </c>
      <c r="D349" s="584">
        <f>D351-D350</f>
        <v>22</v>
      </c>
      <c r="E349" s="584">
        <f>E351-E350</f>
        <v>21</v>
      </c>
      <c r="F349" s="584">
        <f>F351-F350</f>
        <v>25</v>
      </c>
      <c r="G349" s="584">
        <f>G351-G350</f>
        <v>21</v>
      </c>
      <c r="H349" s="584" t="s">
        <v>429</v>
      </c>
      <c r="I349" s="584">
        <f>I351-I350</f>
        <v>31</v>
      </c>
      <c r="J349" s="584">
        <f>J351-J350</f>
        <v>13</v>
      </c>
      <c r="K349" s="584">
        <f>K351-K350</f>
        <v>31</v>
      </c>
      <c r="L349" s="584" t="s">
        <v>429</v>
      </c>
      <c r="M349" s="584" t="s">
        <v>429</v>
      </c>
      <c r="N349" s="584" t="s">
        <v>429</v>
      </c>
      <c r="O349" s="584" t="s">
        <v>429</v>
      </c>
      <c r="P349" s="584" t="s">
        <v>429</v>
      </c>
      <c r="Q349" s="584">
        <v>32</v>
      </c>
      <c r="R349" s="584" t="s">
        <v>429</v>
      </c>
      <c r="S349" s="584" t="s">
        <v>429</v>
      </c>
      <c r="T349" s="609" t="s">
        <v>429</v>
      </c>
      <c r="W349" s="499"/>
    </row>
    <row r="350" spans="1:23">
      <c r="A350" s="1100"/>
      <c r="B350" s="1100"/>
      <c r="C350" s="392" t="s">
        <v>55</v>
      </c>
      <c r="D350" s="584">
        <v>24</v>
      </c>
      <c r="E350" s="584">
        <v>25</v>
      </c>
      <c r="F350" s="584">
        <v>24</v>
      </c>
      <c r="G350" s="584">
        <v>16</v>
      </c>
      <c r="H350" s="584" t="s">
        <v>429</v>
      </c>
      <c r="I350" s="584">
        <v>24</v>
      </c>
      <c r="J350" s="584">
        <v>14</v>
      </c>
      <c r="K350" s="584">
        <v>13</v>
      </c>
      <c r="L350" s="584" t="s">
        <v>429</v>
      </c>
      <c r="M350" s="584" t="s">
        <v>429</v>
      </c>
      <c r="N350" s="584" t="s">
        <v>429</v>
      </c>
      <c r="O350" s="584" t="s">
        <v>429</v>
      </c>
      <c r="P350" s="584" t="s">
        <v>429</v>
      </c>
      <c r="Q350" s="584">
        <v>16</v>
      </c>
      <c r="R350" s="584" t="s">
        <v>429</v>
      </c>
      <c r="S350" s="584" t="s">
        <v>429</v>
      </c>
      <c r="T350" s="609" t="s">
        <v>429</v>
      </c>
      <c r="W350" s="499"/>
    </row>
    <row r="351" spans="1:23">
      <c r="A351" s="1100"/>
      <c r="B351" s="1100"/>
      <c r="C351" s="392" t="s">
        <v>54</v>
      </c>
      <c r="D351" s="584">
        <v>46</v>
      </c>
      <c r="E351" s="584">
        <v>46</v>
      </c>
      <c r="F351" s="584">
        <v>49</v>
      </c>
      <c r="G351" s="584">
        <v>37</v>
      </c>
      <c r="H351" s="584" t="s">
        <v>429</v>
      </c>
      <c r="I351" s="584">
        <v>55</v>
      </c>
      <c r="J351" s="584">
        <v>27</v>
      </c>
      <c r="K351" s="584">
        <v>44</v>
      </c>
      <c r="L351" s="584" t="s">
        <v>429</v>
      </c>
      <c r="M351" s="584" t="s">
        <v>429</v>
      </c>
      <c r="N351" s="584" t="s">
        <v>429</v>
      </c>
      <c r="O351" s="584" t="s">
        <v>429</v>
      </c>
      <c r="P351" s="584" t="s">
        <v>429</v>
      </c>
      <c r="Q351" s="584">
        <v>48</v>
      </c>
      <c r="R351" s="584" t="s">
        <v>429</v>
      </c>
      <c r="S351" s="584" t="s">
        <v>429</v>
      </c>
      <c r="T351" s="609" t="s">
        <v>429</v>
      </c>
      <c r="W351" s="499"/>
    </row>
    <row r="352" spans="1:23">
      <c r="A352" s="1100"/>
      <c r="B352" s="1101" t="s">
        <v>72</v>
      </c>
      <c r="C352" s="392" t="s">
        <v>56</v>
      </c>
      <c r="D352" s="584">
        <f>D354-D353</f>
        <v>2</v>
      </c>
      <c r="E352" s="584">
        <f>E354-E353</f>
        <v>2</v>
      </c>
      <c r="F352" s="584" t="s">
        <v>429</v>
      </c>
      <c r="G352" s="584">
        <f>G354-G353</f>
        <v>7</v>
      </c>
      <c r="H352" s="584" t="s">
        <v>429</v>
      </c>
      <c r="I352" s="584">
        <f>I354-I353</f>
        <v>3</v>
      </c>
      <c r="J352" s="584">
        <f>J354-J353</f>
        <v>18</v>
      </c>
      <c r="K352" s="584">
        <f>K354-K353</f>
        <v>4</v>
      </c>
      <c r="L352" s="584" t="s">
        <v>429</v>
      </c>
      <c r="M352" s="584" t="s">
        <v>429</v>
      </c>
      <c r="N352" s="584" t="s">
        <v>429</v>
      </c>
      <c r="O352" s="584" t="s">
        <v>429</v>
      </c>
      <c r="P352" s="584" t="s">
        <v>429</v>
      </c>
      <c r="Q352" s="584">
        <v>478</v>
      </c>
      <c r="R352" s="584" t="s">
        <v>429</v>
      </c>
      <c r="S352" s="584" t="s">
        <v>429</v>
      </c>
      <c r="T352" s="609" t="s">
        <v>429</v>
      </c>
      <c r="W352" s="499"/>
    </row>
    <row r="353" spans="1:23">
      <c r="A353" s="1100"/>
      <c r="B353" s="1101"/>
      <c r="C353" s="392" t="s">
        <v>55</v>
      </c>
      <c r="D353" s="584">
        <v>1</v>
      </c>
      <c r="E353" s="584">
        <v>1</v>
      </c>
      <c r="F353" s="584" t="s">
        <v>429</v>
      </c>
      <c r="G353" s="584">
        <v>1</v>
      </c>
      <c r="H353" s="584" t="s">
        <v>429</v>
      </c>
      <c r="I353" s="584">
        <v>2</v>
      </c>
      <c r="J353" s="584">
        <v>18</v>
      </c>
      <c r="K353" s="584">
        <v>2</v>
      </c>
      <c r="L353" s="584" t="s">
        <v>429</v>
      </c>
      <c r="M353" s="584" t="s">
        <v>429</v>
      </c>
      <c r="N353" s="584" t="s">
        <v>429</v>
      </c>
      <c r="O353" s="584" t="s">
        <v>429</v>
      </c>
      <c r="P353" s="584" t="s">
        <v>429</v>
      </c>
      <c r="Q353" s="584">
        <v>381</v>
      </c>
      <c r="R353" s="584" t="s">
        <v>429</v>
      </c>
      <c r="S353" s="584" t="s">
        <v>429</v>
      </c>
      <c r="T353" s="609" t="s">
        <v>429</v>
      </c>
      <c r="W353" s="499"/>
    </row>
    <row r="354" spans="1:23">
      <c r="A354" s="1100"/>
      <c r="B354" s="1101"/>
      <c r="C354" s="392" t="s">
        <v>54</v>
      </c>
      <c r="D354" s="584">
        <v>3</v>
      </c>
      <c r="E354" s="584">
        <v>3</v>
      </c>
      <c r="F354" s="584" t="s">
        <v>429</v>
      </c>
      <c r="G354" s="584">
        <v>8</v>
      </c>
      <c r="H354" s="584" t="s">
        <v>429</v>
      </c>
      <c r="I354" s="584">
        <v>5</v>
      </c>
      <c r="J354" s="584">
        <v>36</v>
      </c>
      <c r="K354" s="584">
        <v>6</v>
      </c>
      <c r="L354" s="584" t="s">
        <v>429</v>
      </c>
      <c r="M354" s="584" t="s">
        <v>429</v>
      </c>
      <c r="N354" s="584" t="s">
        <v>429</v>
      </c>
      <c r="O354" s="584" t="s">
        <v>429</v>
      </c>
      <c r="P354" s="584" t="s">
        <v>429</v>
      </c>
      <c r="Q354" s="584">
        <v>832</v>
      </c>
      <c r="R354" s="584" t="s">
        <v>429</v>
      </c>
      <c r="S354" s="584" t="s">
        <v>429</v>
      </c>
      <c r="T354" s="609" t="s">
        <v>429</v>
      </c>
      <c r="W354" s="499"/>
    </row>
    <row r="355" spans="1:23">
      <c r="A355" s="1100"/>
      <c r="B355" s="1100" t="s">
        <v>66</v>
      </c>
      <c r="C355" s="392" t="s">
        <v>56</v>
      </c>
      <c r="D355" s="584">
        <f>D357-D356</f>
        <v>44</v>
      </c>
      <c r="E355" s="584">
        <f>E357-E356</f>
        <v>59</v>
      </c>
      <c r="F355" s="584">
        <f>F357-F356</f>
        <v>90</v>
      </c>
      <c r="G355" s="584">
        <f>G357-G356</f>
        <v>66</v>
      </c>
      <c r="H355" s="584" t="s">
        <v>429</v>
      </c>
      <c r="I355" s="584">
        <f>I357-I356</f>
        <v>20</v>
      </c>
      <c r="J355" s="584">
        <f>J357-J356</f>
        <v>39</v>
      </c>
      <c r="K355" s="584">
        <f>K357-K356</f>
        <v>77</v>
      </c>
      <c r="L355" s="584" t="s">
        <v>429</v>
      </c>
      <c r="M355" s="584" t="s">
        <v>429</v>
      </c>
      <c r="N355" s="584" t="s">
        <v>429</v>
      </c>
      <c r="O355" s="584" t="s">
        <v>429</v>
      </c>
      <c r="P355" s="584" t="s">
        <v>429</v>
      </c>
      <c r="Q355" s="584">
        <v>99</v>
      </c>
      <c r="R355" s="584" t="s">
        <v>429</v>
      </c>
      <c r="S355" s="584" t="s">
        <v>429</v>
      </c>
      <c r="T355" s="609" t="s">
        <v>429</v>
      </c>
      <c r="W355" s="499"/>
    </row>
    <row r="356" spans="1:23">
      <c r="A356" s="1100"/>
      <c r="B356" s="1100"/>
      <c r="C356" s="392" t="s">
        <v>55</v>
      </c>
      <c r="D356" s="584">
        <v>96</v>
      </c>
      <c r="E356" s="584">
        <v>23</v>
      </c>
      <c r="F356" s="584">
        <v>69</v>
      </c>
      <c r="G356" s="584">
        <v>52</v>
      </c>
      <c r="H356" s="584" t="s">
        <v>429</v>
      </c>
      <c r="I356" s="584">
        <v>10</v>
      </c>
      <c r="J356" s="584">
        <v>38</v>
      </c>
      <c r="K356" s="584">
        <v>41</v>
      </c>
      <c r="L356" s="584" t="s">
        <v>429</v>
      </c>
      <c r="M356" s="584" t="s">
        <v>429</v>
      </c>
      <c r="N356" s="584" t="s">
        <v>429</v>
      </c>
      <c r="O356" s="584" t="s">
        <v>429</v>
      </c>
      <c r="P356" s="584" t="s">
        <v>429</v>
      </c>
      <c r="Q356" s="584">
        <v>92</v>
      </c>
      <c r="R356" s="584" t="s">
        <v>429</v>
      </c>
      <c r="S356" s="584" t="s">
        <v>429</v>
      </c>
      <c r="T356" s="609" t="s">
        <v>429</v>
      </c>
      <c r="W356" s="499"/>
    </row>
    <row r="357" spans="1:23">
      <c r="A357" s="1100"/>
      <c r="B357" s="1100"/>
      <c r="C357" s="392" t="s">
        <v>54</v>
      </c>
      <c r="D357" s="584">
        <v>140</v>
      </c>
      <c r="E357" s="584">
        <v>82</v>
      </c>
      <c r="F357" s="584">
        <v>159</v>
      </c>
      <c r="G357" s="584">
        <v>118</v>
      </c>
      <c r="H357" s="584" t="s">
        <v>429</v>
      </c>
      <c r="I357" s="584">
        <v>30</v>
      </c>
      <c r="J357" s="584">
        <v>77</v>
      </c>
      <c r="K357" s="584">
        <v>118</v>
      </c>
      <c r="L357" s="584" t="s">
        <v>429</v>
      </c>
      <c r="M357" s="584" t="s">
        <v>429</v>
      </c>
      <c r="N357" s="584" t="s">
        <v>429</v>
      </c>
      <c r="O357" s="584" t="s">
        <v>429</v>
      </c>
      <c r="P357" s="584" t="s">
        <v>429</v>
      </c>
      <c r="Q357" s="584">
        <v>191</v>
      </c>
      <c r="R357" s="584" t="s">
        <v>429</v>
      </c>
      <c r="S357" s="584" t="s">
        <v>429</v>
      </c>
      <c r="T357" s="609" t="s">
        <v>429</v>
      </c>
      <c r="W357" s="499"/>
    </row>
    <row r="358" spans="1:23">
      <c r="A358" s="1100"/>
      <c r="B358" s="1100" t="s">
        <v>71</v>
      </c>
      <c r="C358" s="392" t="s">
        <v>56</v>
      </c>
      <c r="D358" s="584">
        <f>D360-D359</f>
        <v>27</v>
      </c>
      <c r="E358" s="584">
        <f>E360-E359</f>
        <v>15</v>
      </c>
      <c r="F358" s="584">
        <f>F360-F359</f>
        <v>22</v>
      </c>
      <c r="G358" s="584">
        <f>G360-G359</f>
        <v>68</v>
      </c>
      <c r="H358" s="584" t="s">
        <v>429</v>
      </c>
      <c r="I358" s="584">
        <f>I360-I359</f>
        <v>21</v>
      </c>
      <c r="J358" s="584">
        <f>J360-J359</f>
        <v>14</v>
      </c>
      <c r="K358" s="584">
        <f>K360-K359</f>
        <v>23</v>
      </c>
      <c r="L358" s="584" t="s">
        <v>429</v>
      </c>
      <c r="M358" s="584" t="s">
        <v>429</v>
      </c>
      <c r="N358" s="584" t="s">
        <v>429</v>
      </c>
      <c r="O358" s="584" t="s">
        <v>429</v>
      </c>
      <c r="P358" s="584" t="s">
        <v>429</v>
      </c>
      <c r="Q358" s="584">
        <v>130</v>
      </c>
      <c r="R358" s="584" t="s">
        <v>429</v>
      </c>
      <c r="S358" s="584" t="s">
        <v>429</v>
      </c>
      <c r="T358" s="609" t="s">
        <v>429</v>
      </c>
      <c r="W358" s="499"/>
    </row>
    <row r="359" spans="1:23">
      <c r="A359" s="1100"/>
      <c r="B359" s="1100"/>
      <c r="C359" s="392" t="s">
        <v>55</v>
      </c>
      <c r="D359" s="584">
        <v>78</v>
      </c>
      <c r="E359" s="584">
        <v>77</v>
      </c>
      <c r="F359" s="584">
        <v>85</v>
      </c>
      <c r="G359" s="584">
        <v>55</v>
      </c>
      <c r="H359" s="584" t="s">
        <v>429</v>
      </c>
      <c r="I359" s="584">
        <v>86</v>
      </c>
      <c r="J359" s="584">
        <v>39</v>
      </c>
      <c r="K359" s="584">
        <v>80</v>
      </c>
      <c r="L359" s="584" t="s">
        <v>429</v>
      </c>
      <c r="M359" s="584" t="s">
        <v>429</v>
      </c>
      <c r="N359" s="584" t="s">
        <v>429</v>
      </c>
      <c r="O359" s="584" t="s">
        <v>429</v>
      </c>
      <c r="P359" s="584" t="s">
        <v>429</v>
      </c>
      <c r="Q359" s="584">
        <v>197</v>
      </c>
      <c r="R359" s="584" t="s">
        <v>429</v>
      </c>
      <c r="S359" s="584" t="s">
        <v>429</v>
      </c>
      <c r="T359" s="609" t="s">
        <v>429</v>
      </c>
      <c r="W359" s="499"/>
    </row>
    <row r="360" spans="1:23">
      <c r="A360" s="1100"/>
      <c r="B360" s="1100"/>
      <c r="C360" s="392" t="s">
        <v>54</v>
      </c>
      <c r="D360" s="584">
        <v>105</v>
      </c>
      <c r="E360" s="584">
        <v>92</v>
      </c>
      <c r="F360" s="584">
        <v>107</v>
      </c>
      <c r="G360" s="584">
        <v>123</v>
      </c>
      <c r="H360" s="584" t="s">
        <v>429</v>
      </c>
      <c r="I360" s="584">
        <v>107</v>
      </c>
      <c r="J360" s="584">
        <v>53</v>
      </c>
      <c r="K360" s="584">
        <v>103</v>
      </c>
      <c r="L360" s="584" t="s">
        <v>429</v>
      </c>
      <c r="M360" s="584" t="s">
        <v>429</v>
      </c>
      <c r="N360" s="584" t="s">
        <v>429</v>
      </c>
      <c r="O360" s="584" t="s">
        <v>429</v>
      </c>
      <c r="P360" s="584" t="s">
        <v>429</v>
      </c>
      <c r="Q360" s="584">
        <v>327</v>
      </c>
      <c r="R360" s="584" t="s">
        <v>429</v>
      </c>
      <c r="S360" s="584" t="s">
        <v>429</v>
      </c>
      <c r="T360" s="609" t="s">
        <v>429</v>
      </c>
      <c r="W360" s="499"/>
    </row>
    <row r="361" spans="1:23">
      <c r="A361" s="1100"/>
      <c r="B361" s="1100" t="s">
        <v>70</v>
      </c>
      <c r="C361" s="392" t="s">
        <v>56</v>
      </c>
      <c r="D361" s="584" t="s">
        <v>429</v>
      </c>
      <c r="E361" s="584">
        <f>E363-E362</f>
        <v>8</v>
      </c>
      <c r="F361" s="584" t="s">
        <v>429</v>
      </c>
      <c r="G361" s="584" t="s">
        <v>429</v>
      </c>
      <c r="H361" s="584" t="s">
        <v>429</v>
      </c>
      <c r="I361" s="584" t="s">
        <v>429</v>
      </c>
      <c r="J361" s="584">
        <f>J363-J362</f>
        <v>5</v>
      </c>
      <c r="K361" s="584">
        <f>K363-K362</f>
        <v>16</v>
      </c>
      <c r="L361" s="584" t="s">
        <v>429</v>
      </c>
      <c r="M361" s="584" t="s">
        <v>429</v>
      </c>
      <c r="N361" s="584" t="s">
        <v>429</v>
      </c>
      <c r="O361" s="584" t="s">
        <v>429</v>
      </c>
      <c r="P361" s="584" t="s">
        <v>429</v>
      </c>
      <c r="Q361" s="584" t="s">
        <v>429</v>
      </c>
      <c r="R361" s="584" t="s">
        <v>429</v>
      </c>
      <c r="S361" s="584" t="s">
        <v>429</v>
      </c>
      <c r="T361" s="609" t="s">
        <v>429</v>
      </c>
      <c r="W361" s="499"/>
    </row>
    <row r="362" spans="1:23">
      <c r="A362" s="1100"/>
      <c r="B362" s="1100"/>
      <c r="C362" s="392" t="s">
        <v>55</v>
      </c>
      <c r="D362" s="584" t="s">
        <v>429</v>
      </c>
      <c r="E362" s="584">
        <v>5</v>
      </c>
      <c r="F362" s="584" t="s">
        <v>429</v>
      </c>
      <c r="G362" s="584" t="s">
        <v>429</v>
      </c>
      <c r="H362" s="584" t="s">
        <v>429</v>
      </c>
      <c r="I362" s="584" t="s">
        <v>429</v>
      </c>
      <c r="J362" s="584">
        <v>3</v>
      </c>
      <c r="K362" s="584">
        <v>9</v>
      </c>
      <c r="L362" s="584" t="s">
        <v>429</v>
      </c>
      <c r="M362" s="584" t="s">
        <v>429</v>
      </c>
      <c r="N362" s="584" t="s">
        <v>429</v>
      </c>
      <c r="O362" s="584" t="s">
        <v>429</v>
      </c>
      <c r="P362" s="584" t="s">
        <v>429</v>
      </c>
      <c r="Q362" s="584" t="s">
        <v>429</v>
      </c>
      <c r="R362" s="584" t="s">
        <v>429</v>
      </c>
      <c r="S362" s="584" t="s">
        <v>429</v>
      </c>
      <c r="T362" s="609" t="s">
        <v>429</v>
      </c>
      <c r="W362" s="499"/>
    </row>
    <row r="363" spans="1:23">
      <c r="A363" s="1100"/>
      <c r="B363" s="1100"/>
      <c r="C363" s="392" t="s">
        <v>54</v>
      </c>
      <c r="D363" s="584" t="s">
        <v>429</v>
      </c>
      <c r="E363" s="584">
        <v>13</v>
      </c>
      <c r="F363" s="584" t="s">
        <v>429</v>
      </c>
      <c r="G363" s="584" t="s">
        <v>429</v>
      </c>
      <c r="H363" s="584" t="s">
        <v>429</v>
      </c>
      <c r="I363" s="584" t="s">
        <v>429</v>
      </c>
      <c r="J363" s="584">
        <v>8</v>
      </c>
      <c r="K363" s="584">
        <v>25</v>
      </c>
      <c r="L363" s="584" t="s">
        <v>429</v>
      </c>
      <c r="M363" s="584" t="s">
        <v>429</v>
      </c>
      <c r="N363" s="584" t="s">
        <v>429</v>
      </c>
      <c r="O363" s="584" t="s">
        <v>429</v>
      </c>
      <c r="P363" s="584" t="s">
        <v>429</v>
      </c>
      <c r="Q363" s="584" t="s">
        <v>429</v>
      </c>
      <c r="R363" s="584" t="s">
        <v>429</v>
      </c>
      <c r="S363" s="584" t="s">
        <v>429</v>
      </c>
      <c r="T363" s="609" t="s">
        <v>429</v>
      </c>
      <c r="W363" s="499"/>
    </row>
    <row r="364" spans="1:23">
      <c r="A364" s="1100"/>
      <c r="B364" s="1100" t="s">
        <v>69</v>
      </c>
      <c r="C364" s="392" t="s">
        <v>56</v>
      </c>
      <c r="D364" s="584" t="s">
        <v>429</v>
      </c>
      <c r="E364" s="584" t="s">
        <v>429</v>
      </c>
      <c r="F364" s="584" t="s">
        <v>429</v>
      </c>
      <c r="G364" s="584" t="s">
        <v>429</v>
      </c>
      <c r="H364" s="584" t="s">
        <v>429</v>
      </c>
      <c r="I364" s="584" t="s">
        <v>429</v>
      </c>
      <c r="J364" s="584" t="s">
        <v>429</v>
      </c>
      <c r="K364" s="584" t="s">
        <v>429</v>
      </c>
      <c r="L364" s="584" t="s">
        <v>429</v>
      </c>
      <c r="M364" s="584" t="s">
        <v>429</v>
      </c>
      <c r="N364" s="584" t="s">
        <v>429</v>
      </c>
      <c r="O364" s="584" t="s">
        <v>429</v>
      </c>
      <c r="P364" s="584" t="s">
        <v>429</v>
      </c>
      <c r="Q364" s="584" t="s">
        <v>429</v>
      </c>
      <c r="R364" s="584" t="s">
        <v>429</v>
      </c>
      <c r="S364" s="584" t="s">
        <v>429</v>
      </c>
      <c r="T364" s="609" t="s">
        <v>429</v>
      </c>
      <c r="W364" s="499"/>
    </row>
    <row r="365" spans="1:23">
      <c r="A365" s="1100"/>
      <c r="B365" s="1100"/>
      <c r="C365" s="392" t="s">
        <v>55</v>
      </c>
      <c r="D365" s="584" t="s">
        <v>429</v>
      </c>
      <c r="E365" s="584" t="s">
        <v>429</v>
      </c>
      <c r="F365" s="584" t="s">
        <v>429</v>
      </c>
      <c r="G365" s="584" t="s">
        <v>429</v>
      </c>
      <c r="H365" s="584" t="s">
        <v>429</v>
      </c>
      <c r="I365" s="584" t="s">
        <v>429</v>
      </c>
      <c r="J365" s="584" t="s">
        <v>429</v>
      </c>
      <c r="K365" s="584" t="s">
        <v>429</v>
      </c>
      <c r="L365" s="584" t="s">
        <v>429</v>
      </c>
      <c r="M365" s="584" t="s">
        <v>429</v>
      </c>
      <c r="N365" s="584" t="s">
        <v>429</v>
      </c>
      <c r="O365" s="584" t="s">
        <v>429</v>
      </c>
      <c r="P365" s="584" t="s">
        <v>429</v>
      </c>
      <c r="Q365" s="584" t="s">
        <v>429</v>
      </c>
      <c r="R365" s="584" t="s">
        <v>429</v>
      </c>
      <c r="S365" s="584" t="s">
        <v>429</v>
      </c>
      <c r="T365" s="609" t="s">
        <v>429</v>
      </c>
      <c r="W365" s="499"/>
    </row>
    <row r="366" spans="1:23">
      <c r="A366" s="1100"/>
      <c r="B366" s="1100"/>
      <c r="C366" s="392" t="s">
        <v>54</v>
      </c>
      <c r="D366" s="584" t="s">
        <v>429</v>
      </c>
      <c r="E366" s="584" t="s">
        <v>429</v>
      </c>
      <c r="F366" s="584" t="s">
        <v>429</v>
      </c>
      <c r="G366" s="584" t="s">
        <v>429</v>
      </c>
      <c r="H366" s="584" t="s">
        <v>429</v>
      </c>
      <c r="I366" s="584" t="s">
        <v>429</v>
      </c>
      <c r="J366" s="584" t="s">
        <v>429</v>
      </c>
      <c r="K366" s="584" t="s">
        <v>429</v>
      </c>
      <c r="L366" s="584" t="s">
        <v>429</v>
      </c>
      <c r="M366" s="584" t="s">
        <v>429</v>
      </c>
      <c r="N366" s="584" t="s">
        <v>429</v>
      </c>
      <c r="O366" s="584" t="s">
        <v>429</v>
      </c>
      <c r="P366" s="584" t="s">
        <v>429</v>
      </c>
      <c r="Q366" s="584" t="s">
        <v>429</v>
      </c>
      <c r="R366" s="584" t="s">
        <v>429</v>
      </c>
      <c r="S366" s="584" t="s">
        <v>429</v>
      </c>
      <c r="T366" s="609" t="s">
        <v>429</v>
      </c>
      <c r="W366" s="499"/>
    </row>
    <row r="367" spans="1:23" s="292" customFormat="1">
      <c r="A367" s="1100"/>
      <c r="B367" s="1100" t="s">
        <v>59</v>
      </c>
      <c r="C367" s="392" t="s">
        <v>56</v>
      </c>
      <c r="D367" s="605">
        <f>D340+D343+D346+D349+D352+D355+D358</f>
        <v>331</v>
      </c>
      <c r="E367" s="605">
        <f>E340+E343+E346+E349+E352+E355+E358+E361</f>
        <v>485</v>
      </c>
      <c r="F367" s="605">
        <f>F340+F343+F346+F349+F355+F358</f>
        <v>557</v>
      </c>
      <c r="G367" s="605">
        <f>G340+G343+G346+G349+G352+G355+G358</f>
        <v>567</v>
      </c>
      <c r="H367" s="605" t="s">
        <v>429</v>
      </c>
      <c r="I367" s="605">
        <f t="shared" ref="I367:K369" si="9">I340+I343+I346+I349+I352+I355+I358</f>
        <v>470</v>
      </c>
      <c r="J367" s="605">
        <f t="shared" si="9"/>
        <v>465</v>
      </c>
      <c r="K367" s="605">
        <f t="shared" si="9"/>
        <v>831</v>
      </c>
      <c r="L367" s="605" t="s">
        <v>429</v>
      </c>
      <c r="M367" s="605" t="s">
        <v>429</v>
      </c>
      <c r="N367" s="605" t="s">
        <v>429</v>
      </c>
      <c r="O367" s="605" t="s">
        <v>429</v>
      </c>
      <c r="P367" s="605" t="s">
        <v>429</v>
      </c>
      <c r="Q367" s="605">
        <f>Q340+Q343+Q346+Q349+Q352+Q355+Q358</f>
        <v>1070</v>
      </c>
      <c r="R367" s="605">
        <v>110</v>
      </c>
      <c r="S367" s="605" t="s">
        <v>429</v>
      </c>
      <c r="T367" s="605" t="s">
        <v>429</v>
      </c>
    </row>
    <row r="368" spans="1:23" s="292" customFormat="1">
      <c r="A368" s="1100"/>
      <c r="B368" s="1100"/>
      <c r="C368" s="392" t="s">
        <v>55</v>
      </c>
      <c r="D368" s="605">
        <f>D341+D344+D347+D350+D353+D356+D359</f>
        <v>568</v>
      </c>
      <c r="E368" s="605">
        <f>E341+E344+E347+E350+E353+E356+E359+E362</f>
        <v>485</v>
      </c>
      <c r="F368" s="605">
        <f>F341+F344+F347+F350+F356+F359</f>
        <v>521</v>
      </c>
      <c r="G368" s="605">
        <f>G341+G344+G347+G350+G353+G356+G359</f>
        <v>510</v>
      </c>
      <c r="H368" s="605" t="s">
        <v>429</v>
      </c>
      <c r="I368" s="605">
        <f t="shared" si="9"/>
        <v>556</v>
      </c>
      <c r="J368" s="605">
        <f t="shared" si="9"/>
        <v>562</v>
      </c>
      <c r="K368" s="605">
        <f t="shared" si="9"/>
        <v>987</v>
      </c>
      <c r="L368" s="605" t="s">
        <v>429</v>
      </c>
      <c r="M368" s="605" t="s">
        <v>429</v>
      </c>
      <c r="N368" s="605" t="s">
        <v>429</v>
      </c>
      <c r="O368" s="605" t="s">
        <v>429</v>
      </c>
      <c r="P368" s="605" t="s">
        <v>429</v>
      </c>
      <c r="Q368" s="605">
        <f>Q341+Q344+Q347+Q350+Q353+Q356+Q359</f>
        <v>1100</v>
      </c>
      <c r="R368" s="605">
        <v>163</v>
      </c>
      <c r="S368" s="605" t="s">
        <v>429</v>
      </c>
      <c r="T368" s="605" t="s">
        <v>429</v>
      </c>
    </row>
    <row r="369" spans="1:23" s="292" customFormat="1">
      <c r="A369" s="1100"/>
      <c r="B369" s="1100"/>
      <c r="C369" s="392" t="s">
        <v>54</v>
      </c>
      <c r="D369" s="605">
        <f>D342+D345+D348+D351+D354+D357+D360</f>
        <v>1041</v>
      </c>
      <c r="E369" s="605">
        <f>E342+E345+E348+E351+E354+E357+E360+E363</f>
        <v>970</v>
      </c>
      <c r="F369" s="605">
        <f>F342+F345+F348+F351+F357+F360</f>
        <v>1078</v>
      </c>
      <c r="G369" s="605">
        <f>G342+G345+G348+G351+G354+G357+G360</f>
        <v>1077</v>
      </c>
      <c r="H369" s="605" t="s">
        <v>429</v>
      </c>
      <c r="I369" s="605">
        <f t="shared" si="9"/>
        <v>1026</v>
      </c>
      <c r="J369" s="605">
        <f t="shared" si="9"/>
        <v>1027</v>
      </c>
      <c r="K369" s="605">
        <f t="shared" si="9"/>
        <v>1818</v>
      </c>
      <c r="L369" s="605" t="s">
        <v>429</v>
      </c>
      <c r="M369" s="605" t="s">
        <v>429</v>
      </c>
      <c r="N369" s="605" t="s">
        <v>429</v>
      </c>
      <c r="O369" s="605" t="s">
        <v>429</v>
      </c>
      <c r="P369" s="605" t="s">
        <v>429</v>
      </c>
      <c r="Q369" s="605">
        <f>Q367+Q368</f>
        <v>2170</v>
      </c>
      <c r="R369" s="605">
        <v>273</v>
      </c>
      <c r="S369" s="605">
        <v>3618</v>
      </c>
      <c r="T369" s="605" t="s">
        <v>429</v>
      </c>
    </row>
    <row r="370" spans="1:23">
      <c r="A370" s="1101" t="s">
        <v>79</v>
      </c>
      <c r="B370" s="1100" t="s">
        <v>65</v>
      </c>
      <c r="C370" s="392" t="s">
        <v>56</v>
      </c>
      <c r="D370" s="584">
        <f>D372-D371</f>
        <v>181</v>
      </c>
      <c r="E370" s="607" t="s">
        <v>429</v>
      </c>
      <c r="F370" s="607" t="s">
        <v>429</v>
      </c>
      <c r="G370" s="607" t="s">
        <v>429</v>
      </c>
      <c r="H370" s="607" t="s">
        <v>429</v>
      </c>
      <c r="I370" s="584" t="s">
        <v>429</v>
      </c>
      <c r="J370" s="607" t="s">
        <v>429</v>
      </c>
      <c r="K370" s="607" t="s">
        <v>429</v>
      </c>
      <c r="L370" s="607" t="s">
        <v>429</v>
      </c>
      <c r="M370" s="607" t="s">
        <v>429</v>
      </c>
      <c r="N370" s="607" t="s">
        <v>429</v>
      </c>
      <c r="O370" s="607" t="s">
        <v>429</v>
      </c>
      <c r="P370" s="607" t="s">
        <v>429</v>
      </c>
      <c r="Q370" s="607" t="s">
        <v>429</v>
      </c>
      <c r="R370" s="607" t="s">
        <v>429</v>
      </c>
      <c r="S370" s="607" t="s">
        <v>429</v>
      </c>
      <c r="T370" s="607" t="s">
        <v>429</v>
      </c>
      <c r="W370" s="499"/>
    </row>
    <row r="371" spans="1:23">
      <c r="A371" s="1101"/>
      <c r="B371" s="1100"/>
      <c r="C371" s="392" t="s">
        <v>55</v>
      </c>
      <c r="D371" s="584">
        <v>65</v>
      </c>
      <c r="E371" s="607" t="s">
        <v>429</v>
      </c>
      <c r="F371" s="607" t="s">
        <v>429</v>
      </c>
      <c r="G371" s="607" t="s">
        <v>429</v>
      </c>
      <c r="H371" s="607" t="s">
        <v>429</v>
      </c>
      <c r="I371" s="584" t="s">
        <v>429</v>
      </c>
      <c r="J371" s="607" t="s">
        <v>429</v>
      </c>
      <c r="K371" s="607" t="s">
        <v>429</v>
      </c>
      <c r="L371" s="607" t="s">
        <v>429</v>
      </c>
      <c r="M371" s="607" t="s">
        <v>429</v>
      </c>
      <c r="N371" s="607" t="s">
        <v>429</v>
      </c>
      <c r="O371" s="607" t="s">
        <v>429</v>
      </c>
      <c r="P371" s="607" t="s">
        <v>429</v>
      </c>
      <c r="Q371" s="607" t="s">
        <v>429</v>
      </c>
      <c r="R371" s="607" t="s">
        <v>429</v>
      </c>
      <c r="S371" s="607" t="s">
        <v>429</v>
      </c>
      <c r="T371" s="607" t="s">
        <v>429</v>
      </c>
      <c r="W371" s="499"/>
    </row>
    <row r="372" spans="1:23">
      <c r="A372" s="1101"/>
      <c r="B372" s="1100"/>
      <c r="C372" s="392" t="s">
        <v>54</v>
      </c>
      <c r="D372" s="584">
        <v>246</v>
      </c>
      <c r="E372" s="607" t="s">
        <v>429</v>
      </c>
      <c r="F372" s="607" t="s">
        <v>429</v>
      </c>
      <c r="G372" s="607" t="s">
        <v>429</v>
      </c>
      <c r="H372" s="607" t="s">
        <v>429</v>
      </c>
      <c r="I372" s="584">
        <v>596</v>
      </c>
      <c r="J372" s="607" t="s">
        <v>429</v>
      </c>
      <c r="K372" s="607" t="s">
        <v>429</v>
      </c>
      <c r="L372" s="607" t="s">
        <v>429</v>
      </c>
      <c r="M372" s="607" t="s">
        <v>429</v>
      </c>
      <c r="N372" s="607" t="s">
        <v>429</v>
      </c>
      <c r="O372" s="607" t="s">
        <v>429</v>
      </c>
      <c r="P372" s="607" t="s">
        <v>429</v>
      </c>
      <c r="Q372" s="607" t="s">
        <v>429</v>
      </c>
      <c r="R372" s="607" t="s">
        <v>429</v>
      </c>
      <c r="S372" s="607" t="s">
        <v>429</v>
      </c>
      <c r="T372" s="607" t="s">
        <v>429</v>
      </c>
      <c r="W372" s="499"/>
    </row>
    <row r="373" spans="1:23">
      <c r="A373" s="1101"/>
      <c r="B373" s="1100" t="s">
        <v>255</v>
      </c>
      <c r="C373" s="392" t="s">
        <v>56</v>
      </c>
      <c r="D373" s="584">
        <f>D375-D374</f>
        <v>359</v>
      </c>
      <c r="E373" s="607" t="s">
        <v>429</v>
      </c>
      <c r="F373" s="607" t="s">
        <v>429</v>
      </c>
      <c r="G373" s="607" t="s">
        <v>429</v>
      </c>
      <c r="H373" s="607" t="s">
        <v>429</v>
      </c>
      <c r="I373" s="584" t="s">
        <v>429</v>
      </c>
      <c r="J373" s="607" t="s">
        <v>429</v>
      </c>
      <c r="K373" s="607" t="s">
        <v>429</v>
      </c>
      <c r="L373" s="607" t="s">
        <v>429</v>
      </c>
      <c r="M373" s="607" t="s">
        <v>429</v>
      </c>
      <c r="N373" s="607" t="s">
        <v>429</v>
      </c>
      <c r="O373" s="607" t="s">
        <v>429</v>
      </c>
      <c r="P373" s="607" t="s">
        <v>429</v>
      </c>
      <c r="Q373" s="607" t="s">
        <v>429</v>
      </c>
      <c r="R373" s="607" t="s">
        <v>429</v>
      </c>
      <c r="S373" s="607" t="s">
        <v>429</v>
      </c>
      <c r="T373" s="607" t="s">
        <v>429</v>
      </c>
      <c r="W373" s="499"/>
    </row>
    <row r="374" spans="1:23">
      <c r="A374" s="1101"/>
      <c r="B374" s="1100"/>
      <c r="C374" s="392" t="s">
        <v>55</v>
      </c>
      <c r="D374" s="584">
        <v>59</v>
      </c>
      <c r="E374" s="607" t="s">
        <v>429</v>
      </c>
      <c r="F374" s="607" t="s">
        <v>429</v>
      </c>
      <c r="G374" s="607" t="s">
        <v>429</v>
      </c>
      <c r="H374" s="607" t="s">
        <v>429</v>
      </c>
      <c r="I374" s="584" t="s">
        <v>429</v>
      </c>
      <c r="J374" s="607" t="s">
        <v>429</v>
      </c>
      <c r="K374" s="607" t="s">
        <v>429</v>
      </c>
      <c r="L374" s="607" t="s">
        <v>429</v>
      </c>
      <c r="M374" s="607" t="s">
        <v>429</v>
      </c>
      <c r="N374" s="607" t="s">
        <v>429</v>
      </c>
      <c r="O374" s="607" t="s">
        <v>429</v>
      </c>
      <c r="P374" s="607" t="s">
        <v>429</v>
      </c>
      <c r="Q374" s="607" t="s">
        <v>429</v>
      </c>
      <c r="R374" s="607" t="s">
        <v>429</v>
      </c>
      <c r="S374" s="607" t="s">
        <v>429</v>
      </c>
      <c r="T374" s="607" t="s">
        <v>429</v>
      </c>
      <c r="W374" s="499"/>
    </row>
    <row r="375" spans="1:23">
      <c r="A375" s="1101"/>
      <c r="B375" s="1100"/>
      <c r="C375" s="392" t="s">
        <v>54</v>
      </c>
      <c r="D375" s="584">
        <v>418</v>
      </c>
      <c r="E375" s="607" t="s">
        <v>429</v>
      </c>
      <c r="F375" s="607" t="s">
        <v>429</v>
      </c>
      <c r="G375" s="607" t="s">
        <v>429</v>
      </c>
      <c r="H375" s="607" t="s">
        <v>429</v>
      </c>
      <c r="I375" s="584">
        <v>116</v>
      </c>
      <c r="J375" s="607" t="s">
        <v>429</v>
      </c>
      <c r="K375" s="607" t="s">
        <v>429</v>
      </c>
      <c r="L375" s="607" t="s">
        <v>429</v>
      </c>
      <c r="M375" s="607" t="s">
        <v>429</v>
      </c>
      <c r="N375" s="607" t="s">
        <v>429</v>
      </c>
      <c r="O375" s="607" t="s">
        <v>429</v>
      </c>
      <c r="P375" s="607" t="s">
        <v>429</v>
      </c>
      <c r="Q375" s="607" t="s">
        <v>429</v>
      </c>
      <c r="R375" s="607" t="s">
        <v>429</v>
      </c>
      <c r="S375" s="607" t="s">
        <v>429</v>
      </c>
      <c r="T375" s="607" t="s">
        <v>429</v>
      </c>
      <c r="W375" s="499"/>
    </row>
    <row r="376" spans="1:23">
      <c r="A376" s="1101"/>
      <c r="B376" s="1101" t="s">
        <v>73</v>
      </c>
      <c r="C376" s="392" t="s">
        <v>56</v>
      </c>
      <c r="D376" s="584">
        <f>D378-D377</f>
        <v>839</v>
      </c>
      <c r="E376" s="607" t="s">
        <v>429</v>
      </c>
      <c r="F376" s="607" t="s">
        <v>429</v>
      </c>
      <c r="G376" s="607" t="s">
        <v>429</v>
      </c>
      <c r="H376" s="607" t="s">
        <v>429</v>
      </c>
      <c r="I376" s="584" t="s">
        <v>429</v>
      </c>
      <c r="J376" s="607" t="s">
        <v>429</v>
      </c>
      <c r="K376" s="607" t="s">
        <v>429</v>
      </c>
      <c r="L376" s="607" t="s">
        <v>429</v>
      </c>
      <c r="M376" s="607" t="s">
        <v>429</v>
      </c>
      <c r="N376" s="607" t="s">
        <v>429</v>
      </c>
      <c r="O376" s="607" t="s">
        <v>429</v>
      </c>
      <c r="P376" s="607" t="s">
        <v>429</v>
      </c>
      <c r="Q376" s="607" t="s">
        <v>429</v>
      </c>
      <c r="R376" s="607" t="s">
        <v>429</v>
      </c>
      <c r="S376" s="607" t="s">
        <v>429</v>
      </c>
      <c r="T376" s="607" t="s">
        <v>429</v>
      </c>
      <c r="W376" s="499"/>
    </row>
    <row r="377" spans="1:23">
      <c r="A377" s="1101"/>
      <c r="B377" s="1101"/>
      <c r="C377" s="392" t="s">
        <v>55</v>
      </c>
      <c r="D377" s="584">
        <v>275</v>
      </c>
      <c r="E377" s="607" t="s">
        <v>429</v>
      </c>
      <c r="F377" s="607" t="s">
        <v>429</v>
      </c>
      <c r="G377" s="607" t="s">
        <v>429</v>
      </c>
      <c r="H377" s="607" t="s">
        <v>429</v>
      </c>
      <c r="I377" s="584" t="s">
        <v>429</v>
      </c>
      <c r="J377" s="607" t="s">
        <v>429</v>
      </c>
      <c r="K377" s="607" t="s">
        <v>429</v>
      </c>
      <c r="L377" s="607" t="s">
        <v>429</v>
      </c>
      <c r="M377" s="607" t="s">
        <v>429</v>
      </c>
      <c r="N377" s="607" t="s">
        <v>429</v>
      </c>
      <c r="O377" s="607" t="s">
        <v>429</v>
      </c>
      <c r="P377" s="607" t="s">
        <v>429</v>
      </c>
      <c r="Q377" s="607" t="s">
        <v>429</v>
      </c>
      <c r="R377" s="607" t="s">
        <v>429</v>
      </c>
      <c r="S377" s="607" t="s">
        <v>429</v>
      </c>
      <c r="T377" s="607" t="s">
        <v>429</v>
      </c>
      <c r="W377" s="499"/>
    </row>
    <row r="378" spans="1:23">
      <c r="A378" s="1101"/>
      <c r="B378" s="1101"/>
      <c r="C378" s="392" t="s">
        <v>54</v>
      </c>
      <c r="D378" s="584">
        <v>1114</v>
      </c>
      <c r="E378" s="607" t="s">
        <v>429</v>
      </c>
      <c r="F378" s="607" t="s">
        <v>429</v>
      </c>
      <c r="G378" s="607" t="s">
        <v>429</v>
      </c>
      <c r="H378" s="607" t="s">
        <v>429</v>
      </c>
      <c r="I378" s="584">
        <v>964</v>
      </c>
      <c r="J378" s="607" t="s">
        <v>429</v>
      </c>
      <c r="K378" s="607" t="s">
        <v>429</v>
      </c>
      <c r="L378" s="607" t="s">
        <v>429</v>
      </c>
      <c r="M378" s="607" t="s">
        <v>429</v>
      </c>
      <c r="N378" s="607" t="s">
        <v>429</v>
      </c>
      <c r="O378" s="607" t="s">
        <v>429</v>
      </c>
      <c r="P378" s="607" t="s">
        <v>429</v>
      </c>
      <c r="Q378" s="607" t="s">
        <v>429</v>
      </c>
      <c r="R378" s="607" t="s">
        <v>429</v>
      </c>
      <c r="S378" s="607" t="s">
        <v>429</v>
      </c>
      <c r="T378" s="607" t="s">
        <v>429</v>
      </c>
      <c r="W378" s="499"/>
    </row>
    <row r="379" spans="1:23">
      <c r="A379" s="1101"/>
      <c r="B379" s="1100" t="s">
        <v>64</v>
      </c>
      <c r="C379" s="392" t="s">
        <v>56</v>
      </c>
      <c r="D379" s="584">
        <f>D381-D380</f>
        <v>53</v>
      </c>
      <c r="E379" s="607" t="s">
        <v>429</v>
      </c>
      <c r="F379" s="607" t="s">
        <v>429</v>
      </c>
      <c r="G379" s="607" t="s">
        <v>429</v>
      </c>
      <c r="H379" s="607" t="s">
        <v>429</v>
      </c>
      <c r="I379" s="584" t="s">
        <v>429</v>
      </c>
      <c r="J379" s="607" t="s">
        <v>429</v>
      </c>
      <c r="K379" s="607" t="s">
        <v>429</v>
      </c>
      <c r="L379" s="607" t="s">
        <v>429</v>
      </c>
      <c r="M379" s="607" t="s">
        <v>429</v>
      </c>
      <c r="N379" s="607" t="s">
        <v>429</v>
      </c>
      <c r="O379" s="607" t="s">
        <v>429</v>
      </c>
      <c r="P379" s="607" t="s">
        <v>429</v>
      </c>
      <c r="Q379" s="607" t="s">
        <v>429</v>
      </c>
      <c r="R379" s="607" t="s">
        <v>429</v>
      </c>
      <c r="S379" s="607" t="s">
        <v>429</v>
      </c>
      <c r="T379" s="607" t="s">
        <v>429</v>
      </c>
      <c r="W379" s="499"/>
    </row>
    <row r="380" spans="1:23">
      <c r="A380" s="1101"/>
      <c r="B380" s="1100"/>
      <c r="C380" s="392" t="s">
        <v>55</v>
      </c>
      <c r="D380" s="584">
        <v>7</v>
      </c>
      <c r="E380" s="607" t="s">
        <v>429</v>
      </c>
      <c r="F380" s="607" t="s">
        <v>429</v>
      </c>
      <c r="G380" s="607" t="s">
        <v>429</v>
      </c>
      <c r="H380" s="607" t="s">
        <v>429</v>
      </c>
      <c r="I380" s="584" t="s">
        <v>429</v>
      </c>
      <c r="J380" s="607" t="s">
        <v>429</v>
      </c>
      <c r="K380" s="607" t="s">
        <v>429</v>
      </c>
      <c r="L380" s="607" t="s">
        <v>429</v>
      </c>
      <c r="M380" s="607" t="s">
        <v>429</v>
      </c>
      <c r="N380" s="607" t="s">
        <v>429</v>
      </c>
      <c r="O380" s="607" t="s">
        <v>429</v>
      </c>
      <c r="P380" s="607" t="s">
        <v>429</v>
      </c>
      <c r="Q380" s="607" t="s">
        <v>429</v>
      </c>
      <c r="R380" s="607" t="s">
        <v>429</v>
      </c>
      <c r="S380" s="607" t="s">
        <v>429</v>
      </c>
      <c r="T380" s="607" t="s">
        <v>429</v>
      </c>
      <c r="W380" s="499"/>
    </row>
    <row r="381" spans="1:23">
      <c r="A381" s="1101"/>
      <c r="B381" s="1100"/>
      <c r="C381" s="392" t="s">
        <v>54</v>
      </c>
      <c r="D381" s="584">
        <v>60</v>
      </c>
      <c r="E381" s="607" t="s">
        <v>429</v>
      </c>
      <c r="F381" s="607" t="s">
        <v>429</v>
      </c>
      <c r="G381" s="607" t="s">
        <v>429</v>
      </c>
      <c r="H381" s="607" t="s">
        <v>429</v>
      </c>
      <c r="I381" s="584">
        <v>121</v>
      </c>
      <c r="J381" s="607" t="s">
        <v>429</v>
      </c>
      <c r="K381" s="607" t="s">
        <v>429</v>
      </c>
      <c r="L381" s="607" t="s">
        <v>429</v>
      </c>
      <c r="M381" s="607" t="s">
        <v>429</v>
      </c>
      <c r="N381" s="607" t="s">
        <v>429</v>
      </c>
      <c r="O381" s="607" t="s">
        <v>429</v>
      </c>
      <c r="P381" s="607" t="s">
        <v>429</v>
      </c>
      <c r="Q381" s="607" t="s">
        <v>429</v>
      </c>
      <c r="R381" s="607" t="s">
        <v>429</v>
      </c>
      <c r="S381" s="607" t="s">
        <v>429</v>
      </c>
      <c r="T381" s="607" t="s">
        <v>429</v>
      </c>
      <c r="W381" s="499"/>
    </row>
    <row r="382" spans="1:23">
      <c r="A382" s="1101"/>
      <c r="B382" s="1101" t="s">
        <v>72</v>
      </c>
      <c r="C382" s="392" t="s">
        <v>56</v>
      </c>
      <c r="D382" s="584">
        <f>D384-D383</f>
        <v>890</v>
      </c>
      <c r="E382" s="607" t="s">
        <v>429</v>
      </c>
      <c r="F382" s="607" t="s">
        <v>429</v>
      </c>
      <c r="G382" s="607" t="s">
        <v>429</v>
      </c>
      <c r="H382" s="607" t="s">
        <v>429</v>
      </c>
      <c r="I382" s="584" t="s">
        <v>429</v>
      </c>
      <c r="J382" s="607" t="s">
        <v>429</v>
      </c>
      <c r="K382" s="607" t="s">
        <v>429</v>
      </c>
      <c r="L382" s="607" t="s">
        <v>429</v>
      </c>
      <c r="M382" s="607" t="s">
        <v>429</v>
      </c>
      <c r="N382" s="607" t="s">
        <v>429</v>
      </c>
      <c r="O382" s="607" t="s">
        <v>429</v>
      </c>
      <c r="P382" s="607" t="s">
        <v>429</v>
      </c>
      <c r="Q382" s="607" t="s">
        <v>429</v>
      </c>
      <c r="R382" s="607" t="s">
        <v>429</v>
      </c>
      <c r="S382" s="607" t="s">
        <v>429</v>
      </c>
      <c r="T382" s="607" t="s">
        <v>429</v>
      </c>
      <c r="W382" s="499"/>
    </row>
    <row r="383" spans="1:23">
      <c r="A383" s="1101"/>
      <c r="B383" s="1101"/>
      <c r="C383" s="392" t="s">
        <v>55</v>
      </c>
      <c r="D383" s="584">
        <v>67</v>
      </c>
      <c r="E383" s="607" t="s">
        <v>429</v>
      </c>
      <c r="F383" s="607" t="s">
        <v>429</v>
      </c>
      <c r="G383" s="607" t="s">
        <v>429</v>
      </c>
      <c r="H383" s="607" t="s">
        <v>429</v>
      </c>
      <c r="I383" s="584" t="s">
        <v>429</v>
      </c>
      <c r="J383" s="607" t="s">
        <v>429</v>
      </c>
      <c r="K383" s="607" t="s">
        <v>429</v>
      </c>
      <c r="L383" s="607" t="s">
        <v>429</v>
      </c>
      <c r="M383" s="607" t="s">
        <v>429</v>
      </c>
      <c r="N383" s="607" t="s">
        <v>429</v>
      </c>
      <c r="O383" s="607" t="s">
        <v>429</v>
      </c>
      <c r="P383" s="607" t="s">
        <v>429</v>
      </c>
      <c r="Q383" s="607" t="s">
        <v>429</v>
      </c>
      <c r="R383" s="607" t="s">
        <v>429</v>
      </c>
      <c r="S383" s="607" t="s">
        <v>429</v>
      </c>
      <c r="T383" s="607" t="s">
        <v>429</v>
      </c>
      <c r="W383" s="499"/>
    </row>
    <row r="384" spans="1:23">
      <c r="A384" s="1101"/>
      <c r="B384" s="1101"/>
      <c r="C384" s="392" t="s">
        <v>54</v>
      </c>
      <c r="D384" s="584">
        <v>957</v>
      </c>
      <c r="E384" s="607" t="s">
        <v>429</v>
      </c>
      <c r="F384" s="607" t="s">
        <v>429</v>
      </c>
      <c r="G384" s="607" t="s">
        <v>429</v>
      </c>
      <c r="H384" s="607" t="s">
        <v>429</v>
      </c>
      <c r="I384" s="584">
        <v>727</v>
      </c>
      <c r="J384" s="607" t="s">
        <v>429</v>
      </c>
      <c r="K384" s="607" t="s">
        <v>429</v>
      </c>
      <c r="L384" s="607" t="s">
        <v>429</v>
      </c>
      <c r="M384" s="607" t="s">
        <v>429</v>
      </c>
      <c r="N384" s="607" t="s">
        <v>429</v>
      </c>
      <c r="O384" s="607" t="s">
        <v>429</v>
      </c>
      <c r="P384" s="607" t="s">
        <v>429</v>
      </c>
      <c r="Q384" s="607" t="s">
        <v>429</v>
      </c>
      <c r="R384" s="607" t="s">
        <v>429</v>
      </c>
      <c r="S384" s="607" t="s">
        <v>429</v>
      </c>
      <c r="T384" s="607" t="s">
        <v>429</v>
      </c>
      <c r="W384" s="499"/>
    </row>
    <row r="385" spans="1:23">
      <c r="A385" s="1101"/>
      <c r="B385" s="1100" t="s">
        <v>66</v>
      </c>
      <c r="C385" s="392" t="s">
        <v>56</v>
      </c>
      <c r="D385" s="584">
        <f>D387-D386</f>
        <v>200</v>
      </c>
      <c r="E385" s="607" t="s">
        <v>429</v>
      </c>
      <c r="F385" s="607" t="s">
        <v>429</v>
      </c>
      <c r="G385" s="607" t="s">
        <v>429</v>
      </c>
      <c r="H385" s="607" t="s">
        <v>429</v>
      </c>
      <c r="I385" s="584" t="s">
        <v>429</v>
      </c>
      <c r="J385" s="607" t="s">
        <v>429</v>
      </c>
      <c r="K385" s="607" t="s">
        <v>429</v>
      </c>
      <c r="L385" s="607" t="s">
        <v>429</v>
      </c>
      <c r="M385" s="607" t="s">
        <v>429</v>
      </c>
      <c r="N385" s="607" t="s">
        <v>429</v>
      </c>
      <c r="O385" s="607" t="s">
        <v>429</v>
      </c>
      <c r="P385" s="607" t="s">
        <v>429</v>
      </c>
      <c r="Q385" s="607" t="s">
        <v>429</v>
      </c>
      <c r="R385" s="607" t="s">
        <v>429</v>
      </c>
      <c r="S385" s="607" t="s">
        <v>429</v>
      </c>
      <c r="T385" s="607" t="s">
        <v>429</v>
      </c>
      <c r="W385" s="499"/>
    </row>
    <row r="386" spans="1:23">
      <c r="A386" s="1101"/>
      <c r="B386" s="1100"/>
      <c r="C386" s="392" t="s">
        <v>55</v>
      </c>
      <c r="D386" s="584">
        <v>77</v>
      </c>
      <c r="E386" s="607" t="s">
        <v>429</v>
      </c>
      <c r="F386" s="607" t="s">
        <v>429</v>
      </c>
      <c r="G386" s="607" t="s">
        <v>429</v>
      </c>
      <c r="H386" s="607" t="s">
        <v>429</v>
      </c>
      <c r="I386" s="584" t="s">
        <v>429</v>
      </c>
      <c r="J386" s="607" t="s">
        <v>429</v>
      </c>
      <c r="K386" s="607" t="s">
        <v>429</v>
      </c>
      <c r="L386" s="607" t="s">
        <v>429</v>
      </c>
      <c r="M386" s="607" t="s">
        <v>429</v>
      </c>
      <c r="N386" s="607" t="s">
        <v>429</v>
      </c>
      <c r="O386" s="607" t="s">
        <v>429</v>
      </c>
      <c r="P386" s="607" t="s">
        <v>429</v>
      </c>
      <c r="Q386" s="607" t="s">
        <v>429</v>
      </c>
      <c r="R386" s="607" t="s">
        <v>429</v>
      </c>
      <c r="S386" s="607" t="s">
        <v>429</v>
      </c>
      <c r="T386" s="607" t="s">
        <v>429</v>
      </c>
      <c r="W386" s="499"/>
    </row>
    <row r="387" spans="1:23">
      <c r="A387" s="1101"/>
      <c r="B387" s="1100"/>
      <c r="C387" s="392" t="s">
        <v>54</v>
      </c>
      <c r="D387" s="584">
        <v>277</v>
      </c>
      <c r="E387" s="607" t="s">
        <v>429</v>
      </c>
      <c r="F387" s="607" t="s">
        <v>429</v>
      </c>
      <c r="G387" s="607" t="s">
        <v>429</v>
      </c>
      <c r="H387" s="607" t="s">
        <v>429</v>
      </c>
      <c r="I387" s="584">
        <v>509</v>
      </c>
      <c r="J387" s="607" t="s">
        <v>429</v>
      </c>
      <c r="K387" s="607" t="s">
        <v>429</v>
      </c>
      <c r="L387" s="607" t="s">
        <v>429</v>
      </c>
      <c r="M387" s="607" t="s">
        <v>429</v>
      </c>
      <c r="N387" s="607" t="s">
        <v>429</v>
      </c>
      <c r="O387" s="607" t="s">
        <v>429</v>
      </c>
      <c r="P387" s="607" t="s">
        <v>429</v>
      </c>
      <c r="Q387" s="607" t="s">
        <v>429</v>
      </c>
      <c r="R387" s="607" t="s">
        <v>429</v>
      </c>
      <c r="S387" s="607" t="s">
        <v>429</v>
      </c>
      <c r="T387" s="607" t="s">
        <v>429</v>
      </c>
      <c r="W387" s="499"/>
    </row>
    <row r="388" spans="1:23">
      <c r="A388" s="1101"/>
      <c r="B388" s="1100" t="s">
        <v>71</v>
      </c>
      <c r="C388" s="392" t="s">
        <v>56</v>
      </c>
      <c r="D388" s="584">
        <f>D390-D389</f>
        <v>84</v>
      </c>
      <c r="E388" s="607" t="s">
        <v>429</v>
      </c>
      <c r="F388" s="607" t="s">
        <v>429</v>
      </c>
      <c r="G388" s="607" t="s">
        <v>429</v>
      </c>
      <c r="H388" s="607" t="s">
        <v>429</v>
      </c>
      <c r="I388" s="584" t="s">
        <v>429</v>
      </c>
      <c r="J388" s="607" t="s">
        <v>429</v>
      </c>
      <c r="K388" s="607" t="s">
        <v>429</v>
      </c>
      <c r="L388" s="607" t="s">
        <v>429</v>
      </c>
      <c r="M388" s="607" t="s">
        <v>429</v>
      </c>
      <c r="N388" s="607" t="s">
        <v>429</v>
      </c>
      <c r="O388" s="607" t="s">
        <v>429</v>
      </c>
      <c r="P388" s="607" t="s">
        <v>429</v>
      </c>
      <c r="Q388" s="607" t="s">
        <v>429</v>
      </c>
      <c r="R388" s="607" t="s">
        <v>429</v>
      </c>
      <c r="S388" s="607" t="s">
        <v>429</v>
      </c>
      <c r="T388" s="607" t="s">
        <v>429</v>
      </c>
      <c r="W388" s="499"/>
    </row>
    <row r="389" spans="1:23">
      <c r="A389" s="1101"/>
      <c r="B389" s="1100"/>
      <c r="C389" s="392" t="s">
        <v>55</v>
      </c>
      <c r="D389" s="584">
        <v>24</v>
      </c>
      <c r="E389" s="607" t="s">
        <v>429</v>
      </c>
      <c r="F389" s="607" t="s">
        <v>429</v>
      </c>
      <c r="G389" s="607" t="s">
        <v>429</v>
      </c>
      <c r="H389" s="607" t="s">
        <v>429</v>
      </c>
      <c r="I389" s="584" t="s">
        <v>429</v>
      </c>
      <c r="J389" s="607" t="s">
        <v>429</v>
      </c>
      <c r="K389" s="607" t="s">
        <v>429</v>
      </c>
      <c r="L389" s="607" t="s">
        <v>429</v>
      </c>
      <c r="M389" s="607" t="s">
        <v>429</v>
      </c>
      <c r="N389" s="607" t="s">
        <v>429</v>
      </c>
      <c r="O389" s="607" t="s">
        <v>429</v>
      </c>
      <c r="P389" s="607" t="s">
        <v>429</v>
      </c>
      <c r="Q389" s="607" t="s">
        <v>429</v>
      </c>
      <c r="R389" s="607" t="s">
        <v>429</v>
      </c>
      <c r="S389" s="607" t="s">
        <v>429</v>
      </c>
      <c r="T389" s="607" t="s">
        <v>429</v>
      </c>
      <c r="W389" s="499"/>
    </row>
    <row r="390" spans="1:23">
      <c r="A390" s="1101"/>
      <c r="B390" s="1100"/>
      <c r="C390" s="392" t="s">
        <v>54</v>
      </c>
      <c r="D390" s="584">
        <v>108</v>
      </c>
      <c r="E390" s="607" t="s">
        <v>429</v>
      </c>
      <c r="F390" s="607" t="s">
        <v>429</v>
      </c>
      <c r="G390" s="607" t="s">
        <v>429</v>
      </c>
      <c r="H390" s="607" t="s">
        <v>429</v>
      </c>
      <c r="I390" s="584">
        <v>178</v>
      </c>
      <c r="J390" s="607" t="s">
        <v>429</v>
      </c>
      <c r="K390" s="607" t="s">
        <v>429</v>
      </c>
      <c r="L390" s="607" t="s">
        <v>429</v>
      </c>
      <c r="M390" s="607" t="s">
        <v>429</v>
      </c>
      <c r="N390" s="607" t="s">
        <v>429</v>
      </c>
      <c r="O390" s="607" t="s">
        <v>429</v>
      </c>
      <c r="P390" s="607" t="s">
        <v>429</v>
      </c>
      <c r="Q390" s="607" t="s">
        <v>429</v>
      </c>
      <c r="R390" s="607" t="s">
        <v>429</v>
      </c>
      <c r="S390" s="607" t="s">
        <v>429</v>
      </c>
      <c r="T390" s="607" t="s">
        <v>429</v>
      </c>
      <c r="W390" s="499"/>
    </row>
    <row r="391" spans="1:23">
      <c r="A391" s="1101"/>
      <c r="B391" s="1100" t="s">
        <v>70</v>
      </c>
      <c r="C391" s="392" t="s">
        <v>56</v>
      </c>
      <c r="D391" s="584">
        <f>D393-D392</f>
        <v>4</v>
      </c>
      <c r="E391" s="607" t="s">
        <v>429</v>
      </c>
      <c r="F391" s="607" t="s">
        <v>429</v>
      </c>
      <c r="G391" s="607" t="s">
        <v>429</v>
      </c>
      <c r="H391" s="607" t="s">
        <v>429</v>
      </c>
      <c r="I391" s="584" t="s">
        <v>429</v>
      </c>
      <c r="J391" s="607" t="s">
        <v>429</v>
      </c>
      <c r="K391" s="607" t="s">
        <v>429</v>
      </c>
      <c r="L391" s="607" t="s">
        <v>429</v>
      </c>
      <c r="M391" s="607" t="s">
        <v>429</v>
      </c>
      <c r="N391" s="607" t="s">
        <v>429</v>
      </c>
      <c r="O391" s="607" t="s">
        <v>429</v>
      </c>
      <c r="P391" s="607" t="s">
        <v>429</v>
      </c>
      <c r="Q391" s="607" t="s">
        <v>429</v>
      </c>
      <c r="R391" s="607" t="s">
        <v>429</v>
      </c>
      <c r="S391" s="607" t="s">
        <v>429</v>
      </c>
      <c r="T391" s="607" t="s">
        <v>429</v>
      </c>
      <c r="W391" s="499"/>
    </row>
    <row r="392" spans="1:23">
      <c r="A392" s="1101"/>
      <c r="B392" s="1100"/>
      <c r="C392" s="392" t="s">
        <v>55</v>
      </c>
      <c r="D392" s="584">
        <v>1</v>
      </c>
      <c r="E392" s="607" t="s">
        <v>429</v>
      </c>
      <c r="F392" s="607" t="s">
        <v>429</v>
      </c>
      <c r="G392" s="607" t="s">
        <v>429</v>
      </c>
      <c r="H392" s="607" t="s">
        <v>429</v>
      </c>
      <c r="I392" s="584" t="s">
        <v>429</v>
      </c>
      <c r="J392" s="607" t="s">
        <v>429</v>
      </c>
      <c r="K392" s="607" t="s">
        <v>429</v>
      </c>
      <c r="L392" s="607" t="s">
        <v>429</v>
      </c>
      <c r="M392" s="607" t="s">
        <v>429</v>
      </c>
      <c r="N392" s="607" t="s">
        <v>429</v>
      </c>
      <c r="O392" s="607" t="s">
        <v>429</v>
      </c>
      <c r="P392" s="607" t="s">
        <v>429</v>
      </c>
      <c r="Q392" s="607" t="s">
        <v>429</v>
      </c>
      <c r="R392" s="607" t="s">
        <v>429</v>
      </c>
      <c r="S392" s="607" t="s">
        <v>429</v>
      </c>
      <c r="T392" s="607" t="s">
        <v>429</v>
      </c>
      <c r="W392" s="499"/>
    </row>
    <row r="393" spans="1:23">
      <c r="A393" s="1101"/>
      <c r="B393" s="1100"/>
      <c r="C393" s="392" t="s">
        <v>54</v>
      </c>
      <c r="D393" s="584">
        <v>5</v>
      </c>
      <c r="E393" s="607" t="s">
        <v>429</v>
      </c>
      <c r="F393" s="607" t="s">
        <v>429</v>
      </c>
      <c r="G393" s="607" t="s">
        <v>429</v>
      </c>
      <c r="H393" s="607" t="s">
        <v>429</v>
      </c>
      <c r="I393" s="584" t="s">
        <v>429</v>
      </c>
      <c r="J393" s="607" t="s">
        <v>429</v>
      </c>
      <c r="K393" s="607" t="s">
        <v>429</v>
      </c>
      <c r="L393" s="607" t="s">
        <v>429</v>
      </c>
      <c r="M393" s="607" t="s">
        <v>429</v>
      </c>
      <c r="N393" s="607" t="s">
        <v>429</v>
      </c>
      <c r="O393" s="607" t="s">
        <v>429</v>
      </c>
      <c r="P393" s="607" t="s">
        <v>429</v>
      </c>
      <c r="Q393" s="607" t="s">
        <v>429</v>
      </c>
      <c r="R393" s="607" t="s">
        <v>429</v>
      </c>
      <c r="S393" s="607" t="s">
        <v>429</v>
      </c>
      <c r="T393" s="607" t="s">
        <v>429</v>
      </c>
      <c r="W393" s="499"/>
    </row>
    <row r="394" spans="1:23">
      <c r="A394" s="1101"/>
      <c r="B394" s="1100" t="s">
        <v>69</v>
      </c>
      <c r="C394" s="392" t="s">
        <v>56</v>
      </c>
      <c r="D394" s="584">
        <f>D396-D395</f>
        <v>447</v>
      </c>
      <c r="E394" s="607" t="s">
        <v>429</v>
      </c>
      <c r="F394" s="607" t="s">
        <v>429</v>
      </c>
      <c r="G394" s="607" t="s">
        <v>429</v>
      </c>
      <c r="H394" s="607" t="s">
        <v>429</v>
      </c>
      <c r="I394" s="584" t="s">
        <v>429</v>
      </c>
      <c r="J394" s="607" t="s">
        <v>429</v>
      </c>
      <c r="K394" s="607" t="s">
        <v>429</v>
      </c>
      <c r="L394" s="607" t="s">
        <v>429</v>
      </c>
      <c r="M394" s="607" t="s">
        <v>429</v>
      </c>
      <c r="N394" s="607" t="s">
        <v>429</v>
      </c>
      <c r="O394" s="607" t="s">
        <v>429</v>
      </c>
      <c r="P394" s="607" t="s">
        <v>429</v>
      </c>
      <c r="Q394" s="607" t="s">
        <v>429</v>
      </c>
      <c r="R394" s="607" t="s">
        <v>429</v>
      </c>
      <c r="S394" s="607" t="s">
        <v>429</v>
      </c>
      <c r="T394" s="607" t="s">
        <v>429</v>
      </c>
      <c r="W394" s="499"/>
    </row>
    <row r="395" spans="1:23">
      <c r="A395" s="1101"/>
      <c r="B395" s="1100"/>
      <c r="C395" s="392" t="s">
        <v>55</v>
      </c>
      <c r="D395" s="584">
        <v>300</v>
      </c>
      <c r="E395" s="607" t="s">
        <v>429</v>
      </c>
      <c r="F395" s="607" t="s">
        <v>429</v>
      </c>
      <c r="G395" s="607" t="s">
        <v>429</v>
      </c>
      <c r="H395" s="607" t="s">
        <v>429</v>
      </c>
      <c r="I395" s="584" t="s">
        <v>429</v>
      </c>
      <c r="J395" s="607" t="s">
        <v>429</v>
      </c>
      <c r="K395" s="607" t="s">
        <v>429</v>
      </c>
      <c r="L395" s="607" t="s">
        <v>429</v>
      </c>
      <c r="M395" s="607" t="s">
        <v>429</v>
      </c>
      <c r="N395" s="607" t="s">
        <v>429</v>
      </c>
      <c r="O395" s="607" t="s">
        <v>429</v>
      </c>
      <c r="P395" s="607" t="s">
        <v>429</v>
      </c>
      <c r="Q395" s="607" t="s">
        <v>429</v>
      </c>
      <c r="R395" s="607" t="s">
        <v>429</v>
      </c>
      <c r="S395" s="607" t="s">
        <v>429</v>
      </c>
      <c r="T395" s="607" t="s">
        <v>429</v>
      </c>
      <c r="W395" s="499"/>
    </row>
    <row r="396" spans="1:23">
      <c r="A396" s="1101"/>
      <c r="B396" s="1100"/>
      <c r="C396" s="392" t="s">
        <v>54</v>
      </c>
      <c r="D396" s="584">
        <v>747</v>
      </c>
      <c r="E396" s="607" t="s">
        <v>429</v>
      </c>
      <c r="F396" s="607" t="s">
        <v>429</v>
      </c>
      <c r="G396" s="607" t="s">
        <v>429</v>
      </c>
      <c r="H396" s="607" t="s">
        <v>429</v>
      </c>
      <c r="I396" s="584">
        <v>709</v>
      </c>
      <c r="J396" s="607" t="s">
        <v>429</v>
      </c>
      <c r="K396" s="607" t="s">
        <v>429</v>
      </c>
      <c r="L396" s="607" t="s">
        <v>429</v>
      </c>
      <c r="M396" s="607" t="s">
        <v>429</v>
      </c>
      <c r="N396" s="607" t="s">
        <v>429</v>
      </c>
      <c r="O396" s="607" t="s">
        <v>429</v>
      </c>
      <c r="P396" s="607" t="s">
        <v>429</v>
      </c>
      <c r="Q396" s="607" t="s">
        <v>429</v>
      </c>
      <c r="R396" s="607" t="s">
        <v>429</v>
      </c>
      <c r="S396" s="607" t="s">
        <v>429</v>
      </c>
      <c r="T396" s="607" t="s">
        <v>429</v>
      </c>
      <c r="W396" s="499"/>
    </row>
    <row r="397" spans="1:23" s="292" customFormat="1">
      <c r="A397" s="1101"/>
      <c r="B397" s="1100" t="s">
        <v>59</v>
      </c>
      <c r="C397" s="392" t="s">
        <v>56</v>
      </c>
      <c r="D397" s="605">
        <f>D370+D373+D376+D379+D382+D385+D388+D391+D394</f>
        <v>3057</v>
      </c>
      <c r="E397" s="608" t="s">
        <v>429</v>
      </c>
      <c r="F397" s="608" t="s">
        <v>429</v>
      </c>
      <c r="G397" s="608" t="s">
        <v>429</v>
      </c>
      <c r="H397" s="608" t="s">
        <v>429</v>
      </c>
      <c r="I397" s="608" t="s">
        <v>429</v>
      </c>
      <c r="J397" s="608" t="s">
        <v>429</v>
      </c>
      <c r="K397" s="608" t="s">
        <v>429</v>
      </c>
      <c r="L397" s="608" t="s">
        <v>429</v>
      </c>
      <c r="M397" s="608" t="s">
        <v>429</v>
      </c>
      <c r="N397" s="608" t="s">
        <v>429</v>
      </c>
      <c r="O397" s="608" t="s">
        <v>429</v>
      </c>
      <c r="P397" s="608" t="s">
        <v>429</v>
      </c>
      <c r="Q397" s="608" t="s">
        <v>429</v>
      </c>
      <c r="R397" s="608" t="s">
        <v>429</v>
      </c>
      <c r="S397" s="608" t="s">
        <v>429</v>
      </c>
      <c r="T397" s="608" t="s">
        <v>429</v>
      </c>
    </row>
    <row r="398" spans="1:23" s="292" customFormat="1">
      <c r="A398" s="1101"/>
      <c r="B398" s="1100"/>
      <c r="C398" s="392" t="s">
        <v>55</v>
      </c>
      <c r="D398" s="605">
        <f>D371+D374+D377+D380+D383+D386+D389+D392+D395</f>
        <v>875</v>
      </c>
      <c r="E398" s="608" t="s">
        <v>429</v>
      </c>
      <c r="F398" s="608" t="s">
        <v>429</v>
      </c>
      <c r="G398" s="608" t="s">
        <v>429</v>
      </c>
      <c r="H398" s="608" t="s">
        <v>429</v>
      </c>
      <c r="I398" s="608" t="s">
        <v>429</v>
      </c>
      <c r="J398" s="608" t="s">
        <v>429</v>
      </c>
      <c r="K398" s="608" t="s">
        <v>429</v>
      </c>
      <c r="L398" s="608" t="s">
        <v>429</v>
      </c>
      <c r="M398" s="608" t="s">
        <v>429</v>
      </c>
      <c r="N398" s="608" t="s">
        <v>429</v>
      </c>
      <c r="O398" s="608" t="s">
        <v>429</v>
      </c>
      <c r="P398" s="608" t="s">
        <v>429</v>
      </c>
      <c r="Q398" s="608" t="s">
        <v>429</v>
      </c>
      <c r="R398" s="608" t="s">
        <v>429</v>
      </c>
      <c r="S398" s="608" t="s">
        <v>429</v>
      </c>
      <c r="T398" s="608" t="s">
        <v>429</v>
      </c>
    </row>
    <row r="399" spans="1:23" s="292" customFormat="1">
      <c r="A399" s="1101"/>
      <c r="B399" s="1100"/>
      <c r="C399" s="392" t="s">
        <v>54</v>
      </c>
      <c r="D399" s="605">
        <f>D372+D375+D378+D381+D384+D387+D390+D393+D396</f>
        <v>3932</v>
      </c>
      <c r="E399" s="608" t="s">
        <v>429</v>
      </c>
      <c r="F399" s="608" t="s">
        <v>429</v>
      </c>
      <c r="G399" s="608" t="s">
        <v>429</v>
      </c>
      <c r="H399" s="608" t="s">
        <v>429</v>
      </c>
      <c r="I399" s="605">
        <f>I372+I375+I378+I381+I384+I387+I390+I396</f>
        <v>3920</v>
      </c>
      <c r="J399" s="608" t="s">
        <v>429</v>
      </c>
      <c r="K399" s="608" t="s">
        <v>429</v>
      </c>
      <c r="L399" s="608" t="s">
        <v>429</v>
      </c>
      <c r="M399" s="608" t="s">
        <v>429</v>
      </c>
      <c r="N399" s="608" t="s">
        <v>429</v>
      </c>
      <c r="O399" s="608" t="s">
        <v>429</v>
      </c>
      <c r="P399" s="608" t="s">
        <v>429</v>
      </c>
      <c r="Q399" s="608" t="s">
        <v>429</v>
      </c>
      <c r="R399" s="608" t="s">
        <v>429</v>
      </c>
      <c r="S399" s="608" t="s">
        <v>429</v>
      </c>
      <c r="T399" s="608" t="s">
        <v>429</v>
      </c>
    </row>
    <row r="400" spans="1:23">
      <c r="A400" s="1100" t="s">
        <v>2</v>
      </c>
      <c r="B400" s="1100" t="s">
        <v>65</v>
      </c>
      <c r="C400" s="392" t="s">
        <v>56</v>
      </c>
      <c r="D400" s="584" t="s">
        <v>429</v>
      </c>
      <c r="E400" s="584" t="s">
        <v>429</v>
      </c>
      <c r="F400" s="584" t="s">
        <v>429</v>
      </c>
      <c r="G400" s="584" t="s">
        <v>429</v>
      </c>
      <c r="H400" s="584" t="s">
        <v>429</v>
      </c>
      <c r="I400" s="584" t="s">
        <v>429</v>
      </c>
      <c r="J400" s="584" t="s">
        <v>429</v>
      </c>
      <c r="K400" s="584" t="s">
        <v>429</v>
      </c>
      <c r="L400" s="584" t="s">
        <v>429</v>
      </c>
      <c r="M400" s="584" t="s">
        <v>429</v>
      </c>
      <c r="N400" s="584" t="s">
        <v>429</v>
      </c>
      <c r="O400" s="584" t="s">
        <v>429</v>
      </c>
      <c r="P400" s="584" t="s">
        <v>429</v>
      </c>
      <c r="Q400" s="584" t="s">
        <v>429</v>
      </c>
      <c r="R400" s="584" t="s">
        <v>429</v>
      </c>
      <c r="S400" s="584" t="s">
        <v>429</v>
      </c>
      <c r="T400" s="584" t="s">
        <v>429</v>
      </c>
      <c r="W400" s="499"/>
    </row>
    <row r="401" spans="1:23">
      <c r="A401" s="1100"/>
      <c r="B401" s="1100"/>
      <c r="C401" s="392" t="s">
        <v>55</v>
      </c>
      <c r="D401" s="584" t="s">
        <v>429</v>
      </c>
      <c r="E401" s="584" t="s">
        <v>429</v>
      </c>
      <c r="F401" s="584" t="s">
        <v>429</v>
      </c>
      <c r="G401" s="584" t="s">
        <v>429</v>
      </c>
      <c r="H401" s="584" t="s">
        <v>429</v>
      </c>
      <c r="I401" s="584" t="s">
        <v>429</v>
      </c>
      <c r="J401" s="584" t="s">
        <v>429</v>
      </c>
      <c r="K401" s="584" t="s">
        <v>429</v>
      </c>
      <c r="L401" s="584" t="s">
        <v>429</v>
      </c>
      <c r="M401" s="584" t="s">
        <v>429</v>
      </c>
      <c r="N401" s="584" t="s">
        <v>429</v>
      </c>
      <c r="O401" s="584" t="s">
        <v>429</v>
      </c>
      <c r="P401" s="584" t="s">
        <v>429</v>
      </c>
      <c r="Q401" s="584" t="s">
        <v>429</v>
      </c>
      <c r="R401" s="584" t="s">
        <v>429</v>
      </c>
      <c r="S401" s="584" t="s">
        <v>429</v>
      </c>
      <c r="T401" s="584" t="s">
        <v>429</v>
      </c>
      <c r="W401" s="499"/>
    </row>
    <row r="402" spans="1:23">
      <c r="A402" s="1100"/>
      <c r="B402" s="1100"/>
      <c r="C402" s="392" t="s">
        <v>54</v>
      </c>
      <c r="D402" s="584" t="s">
        <v>429</v>
      </c>
      <c r="E402" s="584" t="s">
        <v>429</v>
      </c>
      <c r="F402" s="584" t="s">
        <v>429</v>
      </c>
      <c r="G402" s="584" t="s">
        <v>429</v>
      </c>
      <c r="H402" s="584" t="s">
        <v>429</v>
      </c>
      <c r="I402" s="584" t="s">
        <v>429</v>
      </c>
      <c r="J402" s="584" t="s">
        <v>429</v>
      </c>
      <c r="K402" s="584" t="s">
        <v>429</v>
      </c>
      <c r="L402" s="584" t="s">
        <v>429</v>
      </c>
      <c r="M402" s="584" t="s">
        <v>429</v>
      </c>
      <c r="N402" s="584" t="s">
        <v>429</v>
      </c>
      <c r="O402" s="584" t="s">
        <v>429</v>
      </c>
      <c r="P402" s="584" t="s">
        <v>429</v>
      </c>
      <c r="Q402" s="584" t="s">
        <v>429</v>
      </c>
      <c r="R402" s="584" t="s">
        <v>429</v>
      </c>
      <c r="S402" s="584" t="s">
        <v>429</v>
      </c>
      <c r="T402" s="584" t="s">
        <v>429</v>
      </c>
      <c r="W402" s="499"/>
    </row>
    <row r="403" spans="1:23">
      <c r="A403" s="1100"/>
      <c r="B403" s="1100" t="s">
        <v>255</v>
      </c>
      <c r="C403" s="392" t="s">
        <v>56</v>
      </c>
      <c r="D403" s="584" t="s">
        <v>429</v>
      </c>
      <c r="E403" s="584" t="s">
        <v>429</v>
      </c>
      <c r="F403" s="584" t="s">
        <v>429</v>
      </c>
      <c r="G403" s="584" t="s">
        <v>429</v>
      </c>
      <c r="H403" s="584" t="s">
        <v>429</v>
      </c>
      <c r="I403" s="584" t="s">
        <v>429</v>
      </c>
      <c r="J403" s="584" t="s">
        <v>429</v>
      </c>
      <c r="K403" s="584" t="s">
        <v>429</v>
      </c>
      <c r="L403" s="584" t="s">
        <v>429</v>
      </c>
      <c r="M403" s="584" t="s">
        <v>429</v>
      </c>
      <c r="N403" s="584" t="s">
        <v>429</v>
      </c>
      <c r="O403" s="584" t="s">
        <v>429</v>
      </c>
      <c r="P403" s="584" t="s">
        <v>429</v>
      </c>
      <c r="Q403" s="584" t="s">
        <v>429</v>
      </c>
      <c r="R403" s="584" t="s">
        <v>429</v>
      </c>
      <c r="S403" s="584" t="s">
        <v>429</v>
      </c>
      <c r="T403" s="584" t="s">
        <v>429</v>
      </c>
      <c r="W403" s="499"/>
    </row>
    <row r="404" spans="1:23">
      <c r="A404" s="1100"/>
      <c r="B404" s="1100"/>
      <c r="C404" s="392" t="s">
        <v>55</v>
      </c>
      <c r="D404" s="584" t="s">
        <v>429</v>
      </c>
      <c r="E404" s="584" t="s">
        <v>429</v>
      </c>
      <c r="F404" s="584" t="s">
        <v>429</v>
      </c>
      <c r="G404" s="584" t="s">
        <v>429</v>
      </c>
      <c r="H404" s="584" t="s">
        <v>429</v>
      </c>
      <c r="I404" s="584" t="s">
        <v>429</v>
      </c>
      <c r="J404" s="584" t="s">
        <v>429</v>
      </c>
      <c r="K404" s="584" t="s">
        <v>429</v>
      </c>
      <c r="L404" s="584" t="s">
        <v>429</v>
      </c>
      <c r="M404" s="584" t="s">
        <v>429</v>
      </c>
      <c r="N404" s="584" t="s">
        <v>429</v>
      </c>
      <c r="O404" s="584" t="s">
        <v>429</v>
      </c>
      <c r="P404" s="584" t="s">
        <v>429</v>
      </c>
      <c r="Q404" s="584" t="s">
        <v>429</v>
      </c>
      <c r="R404" s="584" t="s">
        <v>429</v>
      </c>
      <c r="S404" s="584" t="s">
        <v>429</v>
      </c>
      <c r="T404" s="584" t="s">
        <v>429</v>
      </c>
      <c r="W404" s="499"/>
    </row>
    <row r="405" spans="1:23">
      <c r="A405" s="1100"/>
      <c r="B405" s="1100"/>
      <c r="C405" s="392" t="s">
        <v>54</v>
      </c>
      <c r="D405" s="584" t="s">
        <v>429</v>
      </c>
      <c r="E405" s="584" t="s">
        <v>429</v>
      </c>
      <c r="F405" s="584" t="s">
        <v>429</v>
      </c>
      <c r="G405" s="584" t="s">
        <v>429</v>
      </c>
      <c r="H405" s="584" t="s">
        <v>429</v>
      </c>
      <c r="I405" s="584" t="s">
        <v>429</v>
      </c>
      <c r="J405" s="584" t="s">
        <v>429</v>
      </c>
      <c r="K405" s="584" t="s">
        <v>429</v>
      </c>
      <c r="L405" s="584" t="s">
        <v>429</v>
      </c>
      <c r="M405" s="584" t="s">
        <v>429</v>
      </c>
      <c r="N405" s="584" t="s">
        <v>429</v>
      </c>
      <c r="O405" s="584" t="s">
        <v>429</v>
      </c>
      <c r="P405" s="584" t="s">
        <v>429</v>
      </c>
      <c r="Q405" s="584" t="s">
        <v>429</v>
      </c>
      <c r="R405" s="584" t="s">
        <v>429</v>
      </c>
      <c r="S405" s="584" t="s">
        <v>429</v>
      </c>
      <c r="T405" s="584" t="s">
        <v>429</v>
      </c>
      <c r="W405" s="499"/>
    </row>
    <row r="406" spans="1:23">
      <c r="A406" s="1100"/>
      <c r="B406" s="1101" t="s">
        <v>73</v>
      </c>
      <c r="C406" s="392" t="s">
        <v>56</v>
      </c>
      <c r="D406" s="584" t="s">
        <v>429</v>
      </c>
      <c r="E406" s="584" t="s">
        <v>429</v>
      </c>
      <c r="F406" s="584" t="s">
        <v>429</v>
      </c>
      <c r="G406" s="584" t="s">
        <v>429</v>
      </c>
      <c r="H406" s="584" t="s">
        <v>429</v>
      </c>
      <c r="I406" s="584" t="s">
        <v>429</v>
      </c>
      <c r="J406" s="584" t="s">
        <v>429</v>
      </c>
      <c r="K406" s="584" t="s">
        <v>429</v>
      </c>
      <c r="L406" s="584" t="s">
        <v>429</v>
      </c>
      <c r="M406" s="584" t="s">
        <v>429</v>
      </c>
      <c r="N406" s="584" t="s">
        <v>429</v>
      </c>
      <c r="O406" s="584" t="s">
        <v>429</v>
      </c>
      <c r="P406" s="584" t="s">
        <v>429</v>
      </c>
      <c r="Q406" s="584" t="s">
        <v>429</v>
      </c>
      <c r="R406" s="584" t="s">
        <v>429</v>
      </c>
      <c r="S406" s="584" t="s">
        <v>429</v>
      </c>
      <c r="T406" s="584" t="s">
        <v>429</v>
      </c>
      <c r="W406" s="499"/>
    </row>
    <row r="407" spans="1:23">
      <c r="A407" s="1100"/>
      <c r="B407" s="1101"/>
      <c r="C407" s="392" t="s">
        <v>55</v>
      </c>
      <c r="D407" s="584" t="s">
        <v>429</v>
      </c>
      <c r="E407" s="584" t="s">
        <v>429</v>
      </c>
      <c r="F407" s="584" t="s">
        <v>429</v>
      </c>
      <c r="G407" s="584" t="s">
        <v>429</v>
      </c>
      <c r="H407" s="584" t="s">
        <v>429</v>
      </c>
      <c r="I407" s="584" t="s">
        <v>429</v>
      </c>
      <c r="J407" s="584" t="s">
        <v>429</v>
      </c>
      <c r="K407" s="584" t="s">
        <v>429</v>
      </c>
      <c r="L407" s="584" t="s">
        <v>429</v>
      </c>
      <c r="M407" s="584" t="s">
        <v>429</v>
      </c>
      <c r="N407" s="584" t="s">
        <v>429</v>
      </c>
      <c r="O407" s="584" t="s">
        <v>429</v>
      </c>
      <c r="P407" s="584" t="s">
        <v>429</v>
      </c>
      <c r="Q407" s="584" t="s">
        <v>429</v>
      </c>
      <c r="R407" s="584" t="s">
        <v>429</v>
      </c>
      <c r="S407" s="584" t="s">
        <v>429</v>
      </c>
      <c r="T407" s="584" t="s">
        <v>429</v>
      </c>
      <c r="W407" s="499"/>
    </row>
    <row r="408" spans="1:23">
      <c r="A408" s="1100"/>
      <c r="B408" s="1101"/>
      <c r="C408" s="392" t="s">
        <v>54</v>
      </c>
      <c r="D408" s="584" t="s">
        <v>429</v>
      </c>
      <c r="E408" s="584" t="s">
        <v>429</v>
      </c>
      <c r="F408" s="584" t="s">
        <v>429</v>
      </c>
      <c r="G408" s="584" t="s">
        <v>429</v>
      </c>
      <c r="H408" s="584" t="s">
        <v>429</v>
      </c>
      <c r="I408" s="584" t="s">
        <v>429</v>
      </c>
      <c r="J408" s="584" t="s">
        <v>429</v>
      </c>
      <c r="K408" s="584" t="s">
        <v>429</v>
      </c>
      <c r="L408" s="584" t="s">
        <v>429</v>
      </c>
      <c r="M408" s="584" t="s">
        <v>429</v>
      </c>
      <c r="N408" s="584" t="s">
        <v>429</v>
      </c>
      <c r="O408" s="584" t="s">
        <v>429</v>
      </c>
      <c r="P408" s="584" t="s">
        <v>429</v>
      </c>
      <c r="Q408" s="584" t="s">
        <v>429</v>
      </c>
      <c r="R408" s="584" t="s">
        <v>429</v>
      </c>
      <c r="S408" s="584" t="s">
        <v>429</v>
      </c>
      <c r="T408" s="584" t="s">
        <v>429</v>
      </c>
      <c r="W408" s="499"/>
    </row>
    <row r="409" spans="1:23">
      <c r="A409" s="1100"/>
      <c r="B409" s="1100" t="s">
        <v>64</v>
      </c>
      <c r="C409" s="392" t="s">
        <v>56</v>
      </c>
      <c r="D409" s="584" t="s">
        <v>429</v>
      </c>
      <c r="E409" s="584" t="s">
        <v>429</v>
      </c>
      <c r="F409" s="584" t="s">
        <v>429</v>
      </c>
      <c r="G409" s="584" t="s">
        <v>429</v>
      </c>
      <c r="H409" s="584" t="s">
        <v>429</v>
      </c>
      <c r="I409" s="584" t="s">
        <v>429</v>
      </c>
      <c r="J409" s="584" t="s">
        <v>429</v>
      </c>
      <c r="K409" s="584" t="s">
        <v>429</v>
      </c>
      <c r="L409" s="584" t="s">
        <v>429</v>
      </c>
      <c r="M409" s="584" t="s">
        <v>429</v>
      </c>
      <c r="N409" s="584" t="s">
        <v>429</v>
      </c>
      <c r="O409" s="584" t="s">
        <v>429</v>
      </c>
      <c r="P409" s="584" t="s">
        <v>429</v>
      </c>
      <c r="Q409" s="584" t="s">
        <v>429</v>
      </c>
      <c r="R409" s="584" t="s">
        <v>429</v>
      </c>
      <c r="S409" s="584" t="s">
        <v>429</v>
      </c>
      <c r="T409" s="584" t="s">
        <v>429</v>
      </c>
      <c r="W409" s="499"/>
    </row>
    <row r="410" spans="1:23">
      <c r="A410" s="1100"/>
      <c r="B410" s="1100"/>
      <c r="C410" s="392" t="s">
        <v>55</v>
      </c>
      <c r="D410" s="584" t="s">
        <v>429</v>
      </c>
      <c r="E410" s="584" t="s">
        <v>429</v>
      </c>
      <c r="F410" s="584" t="s">
        <v>429</v>
      </c>
      <c r="G410" s="584" t="s">
        <v>429</v>
      </c>
      <c r="H410" s="584" t="s">
        <v>429</v>
      </c>
      <c r="I410" s="584" t="s">
        <v>429</v>
      </c>
      <c r="J410" s="584" t="s">
        <v>429</v>
      </c>
      <c r="K410" s="584" t="s">
        <v>429</v>
      </c>
      <c r="L410" s="584" t="s">
        <v>429</v>
      </c>
      <c r="M410" s="584" t="s">
        <v>429</v>
      </c>
      <c r="N410" s="584" t="s">
        <v>429</v>
      </c>
      <c r="O410" s="584" t="s">
        <v>429</v>
      </c>
      <c r="P410" s="584" t="s">
        <v>429</v>
      </c>
      <c r="Q410" s="584" t="s">
        <v>429</v>
      </c>
      <c r="R410" s="584" t="s">
        <v>429</v>
      </c>
      <c r="S410" s="584" t="s">
        <v>429</v>
      </c>
      <c r="T410" s="584" t="s">
        <v>429</v>
      </c>
      <c r="W410" s="499"/>
    </row>
    <row r="411" spans="1:23">
      <c r="A411" s="1100"/>
      <c r="B411" s="1100"/>
      <c r="C411" s="392" t="s">
        <v>54</v>
      </c>
      <c r="D411" s="584" t="s">
        <v>429</v>
      </c>
      <c r="E411" s="584" t="s">
        <v>429</v>
      </c>
      <c r="F411" s="584" t="s">
        <v>429</v>
      </c>
      <c r="G411" s="584" t="s">
        <v>429</v>
      </c>
      <c r="H411" s="584" t="s">
        <v>429</v>
      </c>
      <c r="I411" s="584" t="s">
        <v>429</v>
      </c>
      <c r="J411" s="584" t="s">
        <v>429</v>
      </c>
      <c r="K411" s="584" t="s">
        <v>429</v>
      </c>
      <c r="L411" s="584" t="s">
        <v>429</v>
      </c>
      <c r="M411" s="584" t="s">
        <v>429</v>
      </c>
      <c r="N411" s="584" t="s">
        <v>429</v>
      </c>
      <c r="O411" s="584" t="s">
        <v>429</v>
      </c>
      <c r="P411" s="584" t="s">
        <v>429</v>
      </c>
      <c r="Q411" s="584" t="s">
        <v>429</v>
      </c>
      <c r="R411" s="584" t="s">
        <v>429</v>
      </c>
      <c r="S411" s="584" t="s">
        <v>429</v>
      </c>
      <c r="T411" s="584" t="s">
        <v>429</v>
      </c>
      <c r="W411" s="499"/>
    </row>
    <row r="412" spans="1:23">
      <c r="A412" s="1100"/>
      <c r="B412" s="1101" t="s">
        <v>72</v>
      </c>
      <c r="C412" s="392" t="s">
        <v>56</v>
      </c>
      <c r="D412" s="584" t="s">
        <v>429</v>
      </c>
      <c r="E412" s="584" t="s">
        <v>429</v>
      </c>
      <c r="F412" s="584" t="s">
        <v>429</v>
      </c>
      <c r="G412" s="584" t="s">
        <v>429</v>
      </c>
      <c r="H412" s="584" t="s">
        <v>429</v>
      </c>
      <c r="I412" s="584" t="s">
        <v>429</v>
      </c>
      <c r="J412" s="584" t="s">
        <v>429</v>
      </c>
      <c r="K412" s="584" t="s">
        <v>429</v>
      </c>
      <c r="L412" s="584" t="s">
        <v>429</v>
      </c>
      <c r="M412" s="584" t="s">
        <v>429</v>
      </c>
      <c r="N412" s="584" t="s">
        <v>429</v>
      </c>
      <c r="O412" s="584" t="s">
        <v>429</v>
      </c>
      <c r="P412" s="584" t="s">
        <v>429</v>
      </c>
      <c r="Q412" s="584" t="s">
        <v>429</v>
      </c>
      <c r="R412" s="584" t="s">
        <v>429</v>
      </c>
      <c r="S412" s="584" t="s">
        <v>429</v>
      </c>
      <c r="T412" s="584" t="s">
        <v>429</v>
      </c>
      <c r="W412" s="499"/>
    </row>
    <row r="413" spans="1:23">
      <c r="A413" s="1100"/>
      <c r="B413" s="1101"/>
      <c r="C413" s="392" t="s">
        <v>55</v>
      </c>
      <c r="D413" s="584" t="s">
        <v>429</v>
      </c>
      <c r="E413" s="584" t="s">
        <v>429</v>
      </c>
      <c r="F413" s="584" t="s">
        <v>429</v>
      </c>
      <c r="G413" s="584" t="s">
        <v>429</v>
      </c>
      <c r="H413" s="584" t="s">
        <v>429</v>
      </c>
      <c r="I413" s="584" t="s">
        <v>429</v>
      </c>
      <c r="J413" s="584" t="s">
        <v>429</v>
      </c>
      <c r="K413" s="584" t="s">
        <v>429</v>
      </c>
      <c r="L413" s="584" t="s">
        <v>429</v>
      </c>
      <c r="M413" s="584" t="s">
        <v>429</v>
      </c>
      <c r="N413" s="584" t="s">
        <v>429</v>
      </c>
      <c r="O413" s="584" t="s">
        <v>429</v>
      </c>
      <c r="P413" s="584" t="s">
        <v>429</v>
      </c>
      <c r="Q413" s="584" t="s">
        <v>429</v>
      </c>
      <c r="R413" s="584" t="s">
        <v>429</v>
      </c>
      <c r="S413" s="584" t="s">
        <v>429</v>
      </c>
      <c r="T413" s="584" t="s">
        <v>429</v>
      </c>
      <c r="W413" s="499"/>
    </row>
    <row r="414" spans="1:23">
      <c r="A414" s="1100"/>
      <c r="B414" s="1101"/>
      <c r="C414" s="392" t="s">
        <v>54</v>
      </c>
      <c r="D414" s="584" t="s">
        <v>429</v>
      </c>
      <c r="E414" s="584" t="s">
        <v>429</v>
      </c>
      <c r="F414" s="584" t="s">
        <v>429</v>
      </c>
      <c r="G414" s="584" t="s">
        <v>429</v>
      </c>
      <c r="H414" s="584" t="s">
        <v>429</v>
      </c>
      <c r="I414" s="584" t="s">
        <v>429</v>
      </c>
      <c r="J414" s="584" t="s">
        <v>429</v>
      </c>
      <c r="K414" s="584" t="s">
        <v>429</v>
      </c>
      <c r="L414" s="584" t="s">
        <v>429</v>
      </c>
      <c r="M414" s="584" t="s">
        <v>429</v>
      </c>
      <c r="N414" s="584" t="s">
        <v>429</v>
      </c>
      <c r="O414" s="584" t="s">
        <v>429</v>
      </c>
      <c r="P414" s="584" t="s">
        <v>429</v>
      </c>
      <c r="Q414" s="584" t="s">
        <v>429</v>
      </c>
      <c r="R414" s="584" t="s">
        <v>429</v>
      </c>
      <c r="S414" s="584" t="s">
        <v>429</v>
      </c>
      <c r="T414" s="584" t="s">
        <v>429</v>
      </c>
      <c r="W414" s="499"/>
    </row>
    <row r="415" spans="1:23">
      <c r="A415" s="1100"/>
      <c r="B415" s="1100" t="s">
        <v>66</v>
      </c>
      <c r="C415" s="392" t="s">
        <v>56</v>
      </c>
      <c r="D415" s="584" t="s">
        <v>429</v>
      </c>
      <c r="E415" s="584" t="s">
        <v>429</v>
      </c>
      <c r="F415" s="584" t="s">
        <v>429</v>
      </c>
      <c r="G415" s="584" t="s">
        <v>429</v>
      </c>
      <c r="H415" s="584" t="s">
        <v>429</v>
      </c>
      <c r="I415" s="584" t="s">
        <v>429</v>
      </c>
      <c r="J415" s="584" t="s">
        <v>429</v>
      </c>
      <c r="K415" s="584" t="s">
        <v>429</v>
      </c>
      <c r="L415" s="584" t="s">
        <v>429</v>
      </c>
      <c r="M415" s="584" t="s">
        <v>429</v>
      </c>
      <c r="N415" s="584" t="s">
        <v>429</v>
      </c>
      <c r="O415" s="584" t="s">
        <v>429</v>
      </c>
      <c r="P415" s="584" t="s">
        <v>429</v>
      </c>
      <c r="Q415" s="584" t="s">
        <v>429</v>
      </c>
      <c r="R415" s="584" t="s">
        <v>429</v>
      </c>
      <c r="S415" s="584" t="s">
        <v>429</v>
      </c>
      <c r="T415" s="584" t="s">
        <v>429</v>
      </c>
      <c r="W415" s="499"/>
    </row>
    <row r="416" spans="1:23">
      <c r="A416" s="1100"/>
      <c r="B416" s="1100"/>
      <c r="C416" s="392" t="s">
        <v>55</v>
      </c>
      <c r="D416" s="584" t="s">
        <v>429</v>
      </c>
      <c r="E416" s="584" t="s">
        <v>429</v>
      </c>
      <c r="F416" s="584" t="s">
        <v>429</v>
      </c>
      <c r="G416" s="584" t="s">
        <v>429</v>
      </c>
      <c r="H416" s="584" t="s">
        <v>429</v>
      </c>
      <c r="I416" s="584" t="s">
        <v>429</v>
      </c>
      <c r="J416" s="584" t="s">
        <v>429</v>
      </c>
      <c r="K416" s="584" t="s">
        <v>429</v>
      </c>
      <c r="L416" s="584" t="s">
        <v>429</v>
      </c>
      <c r="M416" s="584" t="s">
        <v>429</v>
      </c>
      <c r="N416" s="584" t="s">
        <v>429</v>
      </c>
      <c r="O416" s="584" t="s">
        <v>429</v>
      </c>
      <c r="P416" s="584" t="s">
        <v>429</v>
      </c>
      <c r="Q416" s="584" t="s">
        <v>429</v>
      </c>
      <c r="R416" s="584" t="s">
        <v>429</v>
      </c>
      <c r="S416" s="584" t="s">
        <v>429</v>
      </c>
      <c r="T416" s="584" t="s">
        <v>429</v>
      </c>
      <c r="W416" s="499"/>
    </row>
    <row r="417" spans="1:23">
      <c r="A417" s="1100"/>
      <c r="B417" s="1100"/>
      <c r="C417" s="392" t="s">
        <v>54</v>
      </c>
      <c r="D417" s="584" t="s">
        <v>429</v>
      </c>
      <c r="E417" s="584" t="s">
        <v>429</v>
      </c>
      <c r="F417" s="584" t="s">
        <v>429</v>
      </c>
      <c r="G417" s="584" t="s">
        <v>429</v>
      </c>
      <c r="H417" s="584" t="s">
        <v>429</v>
      </c>
      <c r="I417" s="584" t="s">
        <v>429</v>
      </c>
      <c r="J417" s="584" t="s">
        <v>429</v>
      </c>
      <c r="K417" s="584" t="s">
        <v>429</v>
      </c>
      <c r="L417" s="584" t="s">
        <v>429</v>
      </c>
      <c r="M417" s="584" t="s">
        <v>429</v>
      </c>
      <c r="N417" s="584" t="s">
        <v>429</v>
      </c>
      <c r="O417" s="584" t="s">
        <v>429</v>
      </c>
      <c r="P417" s="584" t="s">
        <v>429</v>
      </c>
      <c r="Q417" s="584" t="s">
        <v>429</v>
      </c>
      <c r="R417" s="584" t="s">
        <v>429</v>
      </c>
      <c r="S417" s="584" t="s">
        <v>429</v>
      </c>
      <c r="T417" s="584" t="s">
        <v>429</v>
      </c>
      <c r="W417" s="499"/>
    </row>
    <row r="418" spans="1:23">
      <c r="A418" s="1100"/>
      <c r="B418" s="1100" t="s">
        <v>71</v>
      </c>
      <c r="C418" s="392" t="s">
        <v>56</v>
      </c>
      <c r="D418" s="584" t="s">
        <v>429</v>
      </c>
      <c r="E418" s="584" t="s">
        <v>429</v>
      </c>
      <c r="F418" s="584" t="s">
        <v>429</v>
      </c>
      <c r="G418" s="584" t="s">
        <v>429</v>
      </c>
      <c r="H418" s="584" t="s">
        <v>429</v>
      </c>
      <c r="I418" s="584" t="s">
        <v>429</v>
      </c>
      <c r="J418" s="584" t="s">
        <v>429</v>
      </c>
      <c r="K418" s="584" t="s">
        <v>429</v>
      </c>
      <c r="L418" s="584" t="s">
        <v>429</v>
      </c>
      <c r="M418" s="584" t="s">
        <v>429</v>
      </c>
      <c r="N418" s="584" t="s">
        <v>429</v>
      </c>
      <c r="O418" s="584" t="s">
        <v>429</v>
      </c>
      <c r="P418" s="584" t="s">
        <v>429</v>
      </c>
      <c r="Q418" s="584" t="s">
        <v>429</v>
      </c>
      <c r="R418" s="584" t="s">
        <v>429</v>
      </c>
      <c r="S418" s="584" t="s">
        <v>429</v>
      </c>
      <c r="T418" s="584" t="s">
        <v>429</v>
      </c>
      <c r="W418" s="499"/>
    </row>
    <row r="419" spans="1:23">
      <c r="A419" s="1100"/>
      <c r="B419" s="1100"/>
      <c r="C419" s="392" t="s">
        <v>55</v>
      </c>
      <c r="D419" s="584" t="s">
        <v>429</v>
      </c>
      <c r="E419" s="584" t="s">
        <v>429</v>
      </c>
      <c r="F419" s="584" t="s">
        <v>429</v>
      </c>
      <c r="G419" s="584" t="s">
        <v>429</v>
      </c>
      <c r="H419" s="584" t="s">
        <v>429</v>
      </c>
      <c r="I419" s="584" t="s">
        <v>429</v>
      </c>
      <c r="J419" s="584" t="s">
        <v>429</v>
      </c>
      <c r="K419" s="584" t="s">
        <v>429</v>
      </c>
      <c r="L419" s="584" t="s">
        <v>429</v>
      </c>
      <c r="M419" s="584" t="s">
        <v>429</v>
      </c>
      <c r="N419" s="584" t="s">
        <v>429</v>
      </c>
      <c r="O419" s="584" t="s">
        <v>429</v>
      </c>
      <c r="P419" s="584" t="s">
        <v>429</v>
      </c>
      <c r="Q419" s="584" t="s">
        <v>429</v>
      </c>
      <c r="R419" s="584" t="s">
        <v>429</v>
      </c>
      <c r="S419" s="584" t="s">
        <v>429</v>
      </c>
      <c r="T419" s="584" t="s">
        <v>429</v>
      </c>
      <c r="W419" s="499"/>
    </row>
    <row r="420" spans="1:23">
      <c r="A420" s="1100"/>
      <c r="B420" s="1100"/>
      <c r="C420" s="392" t="s">
        <v>54</v>
      </c>
      <c r="D420" s="584" t="s">
        <v>429</v>
      </c>
      <c r="E420" s="584" t="s">
        <v>429</v>
      </c>
      <c r="F420" s="584" t="s">
        <v>429</v>
      </c>
      <c r="G420" s="584" t="s">
        <v>429</v>
      </c>
      <c r="H420" s="584" t="s">
        <v>429</v>
      </c>
      <c r="I420" s="584" t="s">
        <v>429</v>
      </c>
      <c r="J420" s="584" t="s">
        <v>429</v>
      </c>
      <c r="K420" s="584" t="s">
        <v>429</v>
      </c>
      <c r="L420" s="584" t="s">
        <v>429</v>
      </c>
      <c r="M420" s="584" t="s">
        <v>429</v>
      </c>
      <c r="N420" s="584" t="s">
        <v>429</v>
      </c>
      <c r="O420" s="584" t="s">
        <v>429</v>
      </c>
      <c r="P420" s="584" t="s">
        <v>429</v>
      </c>
      <c r="Q420" s="584" t="s">
        <v>429</v>
      </c>
      <c r="R420" s="584" t="s">
        <v>429</v>
      </c>
      <c r="S420" s="584" t="s">
        <v>429</v>
      </c>
      <c r="T420" s="584" t="s">
        <v>429</v>
      </c>
      <c r="W420" s="499"/>
    </row>
    <row r="421" spans="1:23">
      <c r="A421" s="1100"/>
      <c r="B421" s="1100" t="s">
        <v>70</v>
      </c>
      <c r="C421" s="392" t="s">
        <v>56</v>
      </c>
      <c r="D421" s="584" t="s">
        <v>429</v>
      </c>
      <c r="E421" s="584" t="s">
        <v>429</v>
      </c>
      <c r="F421" s="584" t="s">
        <v>429</v>
      </c>
      <c r="G421" s="584" t="s">
        <v>429</v>
      </c>
      <c r="H421" s="584" t="s">
        <v>429</v>
      </c>
      <c r="I421" s="584" t="s">
        <v>429</v>
      </c>
      <c r="J421" s="584" t="s">
        <v>429</v>
      </c>
      <c r="K421" s="584" t="s">
        <v>429</v>
      </c>
      <c r="L421" s="584" t="s">
        <v>429</v>
      </c>
      <c r="M421" s="584" t="s">
        <v>429</v>
      </c>
      <c r="N421" s="584" t="s">
        <v>429</v>
      </c>
      <c r="O421" s="584" t="s">
        <v>429</v>
      </c>
      <c r="P421" s="584" t="s">
        <v>429</v>
      </c>
      <c r="Q421" s="584" t="s">
        <v>429</v>
      </c>
      <c r="R421" s="584" t="s">
        <v>429</v>
      </c>
      <c r="S421" s="584" t="s">
        <v>429</v>
      </c>
      <c r="T421" s="584" t="s">
        <v>429</v>
      </c>
      <c r="W421" s="499"/>
    </row>
    <row r="422" spans="1:23">
      <c r="A422" s="1100"/>
      <c r="B422" s="1100"/>
      <c r="C422" s="392" t="s">
        <v>55</v>
      </c>
      <c r="D422" s="584" t="s">
        <v>429</v>
      </c>
      <c r="E422" s="584" t="s">
        <v>429</v>
      </c>
      <c r="F422" s="584" t="s">
        <v>429</v>
      </c>
      <c r="G422" s="584" t="s">
        <v>429</v>
      </c>
      <c r="H422" s="584" t="s">
        <v>429</v>
      </c>
      <c r="I422" s="584" t="s">
        <v>429</v>
      </c>
      <c r="J422" s="584" t="s">
        <v>429</v>
      </c>
      <c r="K422" s="584" t="s">
        <v>429</v>
      </c>
      <c r="L422" s="584" t="s">
        <v>429</v>
      </c>
      <c r="M422" s="584" t="s">
        <v>429</v>
      </c>
      <c r="N422" s="584" t="s">
        <v>429</v>
      </c>
      <c r="O422" s="584" t="s">
        <v>429</v>
      </c>
      <c r="P422" s="584" t="s">
        <v>429</v>
      </c>
      <c r="Q422" s="584" t="s">
        <v>429</v>
      </c>
      <c r="R422" s="584" t="s">
        <v>429</v>
      </c>
      <c r="S422" s="584" t="s">
        <v>429</v>
      </c>
      <c r="T422" s="584" t="s">
        <v>429</v>
      </c>
      <c r="W422" s="499"/>
    </row>
    <row r="423" spans="1:23">
      <c r="A423" s="1100"/>
      <c r="B423" s="1100"/>
      <c r="C423" s="392" t="s">
        <v>54</v>
      </c>
      <c r="D423" s="584" t="s">
        <v>429</v>
      </c>
      <c r="E423" s="584" t="s">
        <v>429</v>
      </c>
      <c r="F423" s="584" t="s">
        <v>429</v>
      </c>
      <c r="G423" s="584" t="s">
        <v>429</v>
      </c>
      <c r="H423" s="584" t="s">
        <v>429</v>
      </c>
      <c r="I423" s="584" t="s">
        <v>429</v>
      </c>
      <c r="J423" s="584" t="s">
        <v>429</v>
      </c>
      <c r="K423" s="584" t="s">
        <v>429</v>
      </c>
      <c r="L423" s="584" t="s">
        <v>429</v>
      </c>
      <c r="M423" s="584" t="s">
        <v>429</v>
      </c>
      <c r="N423" s="584" t="s">
        <v>429</v>
      </c>
      <c r="O423" s="584" t="s">
        <v>429</v>
      </c>
      <c r="P423" s="584" t="s">
        <v>429</v>
      </c>
      <c r="Q423" s="584" t="s">
        <v>429</v>
      </c>
      <c r="R423" s="584" t="s">
        <v>429</v>
      </c>
      <c r="S423" s="584" t="s">
        <v>429</v>
      </c>
      <c r="T423" s="584" t="s">
        <v>429</v>
      </c>
      <c r="W423" s="499"/>
    </row>
    <row r="424" spans="1:23">
      <c r="A424" s="1100"/>
      <c r="B424" s="1100" t="s">
        <v>69</v>
      </c>
      <c r="C424" s="392" t="s">
        <v>56</v>
      </c>
      <c r="D424" s="584" t="s">
        <v>429</v>
      </c>
      <c r="E424" s="584" t="s">
        <v>429</v>
      </c>
      <c r="F424" s="584" t="s">
        <v>429</v>
      </c>
      <c r="G424" s="584" t="s">
        <v>429</v>
      </c>
      <c r="H424" s="584" t="s">
        <v>429</v>
      </c>
      <c r="I424" s="584" t="s">
        <v>429</v>
      </c>
      <c r="J424" s="584" t="s">
        <v>429</v>
      </c>
      <c r="K424" s="584" t="s">
        <v>429</v>
      </c>
      <c r="L424" s="584" t="s">
        <v>429</v>
      </c>
      <c r="M424" s="584" t="s">
        <v>429</v>
      </c>
      <c r="N424" s="584" t="s">
        <v>429</v>
      </c>
      <c r="O424" s="584" t="s">
        <v>429</v>
      </c>
      <c r="P424" s="584" t="s">
        <v>429</v>
      </c>
      <c r="Q424" s="584" t="s">
        <v>429</v>
      </c>
      <c r="R424" s="584" t="s">
        <v>429</v>
      </c>
      <c r="S424" s="584" t="s">
        <v>429</v>
      </c>
      <c r="T424" s="584" t="s">
        <v>429</v>
      </c>
      <c r="W424" s="499"/>
    </row>
    <row r="425" spans="1:23">
      <c r="A425" s="1100"/>
      <c r="B425" s="1100"/>
      <c r="C425" s="392" t="s">
        <v>55</v>
      </c>
      <c r="D425" s="584" t="s">
        <v>429</v>
      </c>
      <c r="E425" s="584" t="s">
        <v>429</v>
      </c>
      <c r="F425" s="584" t="s">
        <v>429</v>
      </c>
      <c r="G425" s="584" t="s">
        <v>429</v>
      </c>
      <c r="H425" s="584" t="s">
        <v>429</v>
      </c>
      <c r="I425" s="584" t="s">
        <v>429</v>
      </c>
      <c r="J425" s="584" t="s">
        <v>429</v>
      </c>
      <c r="K425" s="584" t="s">
        <v>429</v>
      </c>
      <c r="L425" s="584" t="s">
        <v>429</v>
      </c>
      <c r="M425" s="584" t="s">
        <v>429</v>
      </c>
      <c r="N425" s="584" t="s">
        <v>429</v>
      </c>
      <c r="O425" s="584" t="s">
        <v>429</v>
      </c>
      <c r="P425" s="584" t="s">
        <v>429</v>
      </c>
      <c r="Q425" s="584" t="s">
        <v>429</v>
      </c>
      <c r="R425" s="584" t="s">
        <v>429</v>
      </c>
      <c r="S425" s="584" t="s">
        <v>429</v>
      </c>
      <c r="T425" s="584" t="s">
        <v>429</v>
      </c>
      <c r="W425" s="499"/>
    </row>
    <row r="426" spans="1:23">
      <c r="A426" s="1100"/>
      <c r="B426" s="1100"/>
      <c r="C426" s="392" t="s">
        <v>54</v>
      </c>
      <c r="D426" s="584" t="s">
        <v>429</v>
      </c>
      <c r="E426" s="584" t="s">
        <v>429</v>
      </c>
      <c r="F426" s="584" t="s">
        <v>429</v>
      </c>
      <c r="G426" s="584" t="s">
        <v>429</v>
      </c>
      <c r="H426" s="584" t="s">
        <v>429</v>
      </c>
      <c r="I426" s="584" t="s">
        <v>429</v>
      </c>
      <c r="J426" s="584" t="s">
        <v>429</v>
      </c>
      <c r="K426" s="584" t="s">
        <v>429</v>
      </c>
      <c r="L426" s="584" t="s">
        <v>429</v>
      </c>
      <c r="M426" s="584" t="s">
        <v>429</v>
      </c>
      <c r="N426" s="584" t="s">
        <v>429</v>
      </c>
      <c r="O426" s="584" t="s">
        <v>429</v>
      </c>
      <c r="P426" s="584" t="s">
        <v>429</v>
      </c>
      <c r="Q426" s="584" t="s">
        <v>429</v>
      </c>
      <c r="R426" s="584" t="s">
        <v>429</v>
      </c>
      <c r="S426" s="584" t="s">
        <v>429</v>
      </c>
      <c r="T426" s="584" t="s">
        <v>429</v>
      </c>
      <c r="W426" s="499"/>
    </row>
    <row r="427" spans="1:23" s="292" customFormat="1">
      <c r="A427" s="1100"/>
      <c r="B427" s="1100" t="s">
        <v>59</v>
      </c>
      <c r="C427" s="392" t="s">
        <v>56</v>
      </c>
      <c r="D427" s="605" t="s">
        <v>429</v>
      </c>
      <c r="E427" s="605" t="s">
        <v>429</v>
      </c>
      <c r="F427" s="605" t="s">
        <v>429</v>
      </c>
      <c r="G427" s="605" t="s">
        <v>429</v>
      </c>
      <c r="H427" s="605" t="s">
        <v>429</v>
      </c>
      <c r="I427" s="605" t="s">
        <v>429</v>
      </c>
      <c r="J427" s="605" t="s">
        <v>429</v>
      </c>
      <c r="K427" s="605" t="s">
        <v>429</v>
      </c>
      <c r="L427" s="605" t="s">
        <v>429</v>
      </c>
      <c r="M427" s="605" t="s">
        <v>429</v>
      </c>
      <c r="N427" s="605" t="s">
        <v>429</v>
      </c>
      <c r="O427" s="605" t="s">
        <v>429</v>
      </c>
      <c r="P427" s="605" t="s">
        <v>429</v>
      </c>
      <c r="Q427" s="605" t="s">
        <v>429</v>
      </c>
      <c r="R427" s="605" t="s">
        <v>429</v>
      </c>
      <c r="S427" s="605" t="s">
        <v>429</v>
      </c>
      <c r="T427" s="605" t="s">
        <v>429</v>
      </c>
    </row>
    <row r="428" spans="1:23" s="292" customFormat="1">
      <c r="A428" s="1100"/>
      <c r="B428" s="1100"/>
      <c r="C428" s="392" t="s">
        <v>55</v>
      </c>
      <c r="D428" s="605" t="s">
        <v>429</v>
      </c>
      <c r="E428" s="605" t="s">
        <v>429</v>
      </c>
      <c r="F428" s="605" t="s">
        <v>429</v>
      </c>
      <c r="G428" s="605" t="s">
        <v>429</v>
      </c>
      <c r="H428" s="605" t="s">
        <v>429</v>
      </c>
      <c r="I428" s="605" t="s">
        <v>429</v>
      </c>
      <c r="J428" s="605" t="s">
        <v>429</v>
      </c>
      <c r="K428" s="605" t="s">
        <v>429</v>
      </c>
      <c r="L428" s="605" t="s">
        <v>429</v>
      </c>
      <c r="M428" s="605" t="s">
        <v>429</v>
      </c>
      <c r="N428" s="605" t="s">
        <v>429</v>
      </c>
      <c r="O428" s="605" t="s">
        <v>429</v>
      </c>
      <c r="P428" s="605" t="s">
        <v>429</v>
      </c>
      <c r="Q428" s="605" t="s">
        <v>429</v>
      </c>
      <c r="R428" s="605" t="s">
        <v>429</v>
      </c>
      <c r="S428" s="605" t="s">
        <v>429</v>
      </c>
      <c r="T428" s="605" t="s">
        <v>429</v>
      </c>
    </row>
    <row r="429" spans="1:23" s="292" customFormat="1">
      <c r="A429" s="1100"/>
      <c r="B429" s="1100"/>
      <c r="C429" s="392" t="s">
        <v>54</v>
      </c>
      <c r="D429" s="605" t="s">
        <v>429</v>
      </c>
      <c r="E429" s="605" t="s">
        <v>429</v>
      </c>
      <c r="F429" s="605" t="s">
        <v>429</v>
      </c>
      <c r="G429" s="605" t="s">
        <v>429</v>
      </c>
      <c r="H429" s="605" t="s">
        <v>429</v>
      </c>
      <c r="I429" s="605" t="s">
        <v>429</v>
      </c>
      <c r="J429" s="605" t="s">
        <v>429</v>
      </c>
      <c r="K429" s="605" t="s">
        <v>429</v>
      </c>
      <c r="L429" s="605" t="s">
        <v>429</v>
      </c>
      <c r="M429" s="605" t="s">
        <v>429</v>
      </c>
      <c r="N429" s="605" t="s">
        <v>429</v>
      </c>
      <c r="O429" s="605" t="s">
        <v>429</v>
      </c>
      <c r="P429" s="605" t="s">
        <v>429</v>
      </c>
      <c r="Q429" s="605" t="s">
        <v>429</v>
      </c>
      <c r="R429" s="605" t="s">
        <v>429</v>
      </c>
      <c r="S429" s="605" t="s">
        <v>429</v>
      </c>
      <c r="T429" s="605" t="s">
        <v>429</v>
      </c>
    </row>
    <row r="430" spans="1:23">
      <c r="A430" s="1100" t="s">
        <v>50</v>
      </c>
      <c r="B430" s="1100" t="s">
        <v>65</v>
      </c>
      <c r="C430" s="392" t="s">
        <v>56</v>
      </c>
      <c r="D430" s="584" t="s">
        <v>429</v>
      </c>
      <c r="E430" s="584" t="s">
        <v>429</v>
      </c>
      <c r="F430" s="584" t="s">
        <v>429</v>
      </c>
      <c r="G430" s="584" t="s">
        <v>429</v>
      </c>
      <c r="H430" s="584" t="s">
        <v>429</v>
      </c>
      <c r="I430" s="584" t="s">
        <v>429</v>
      </c>
      <c r="J430" s="584" t="s">
        <v>429</v>
      </c>
      <c r="K430" s="584" t="s">
        <v>429</v>
      </c>
      <c r="L430" s="584" t="s">
        <v>429</v>
      </c>
      <c r="M430" s="584" t="s">
        <v>429</v>
      </c>
      <c r="N430" s="584" t="s">
        <v>429</v>
      </c>
      <c r="O430" s="584">
        <v>2957</v>
      </c>
      <c r="P430" s="584">
        <v>520</v>
      </c>
      <c r="Q430" s="584">
        <v>487</v>
      </c>
      <c r="R430" s="584" t="s">
        <v>429</v>
      </c>
      <c r="S430" s="584" t="s">
        <v>429</v>
      </c>
      <c r="T430" s="584" t="s">
        <v>429</v>
      </c>
      <c r="W430" s="499"/>
    </row>
    <row r="431" spans="1:23">
      <c r="A431" s="1100"/>
      <c r="B431" s="1100"/>
      <c r="C431" s="392" t="s">
        <v>55</v>
      </c>
      <c r="D431" s="584" t="s">
        <v>429</v>
      </c>
      <c r="E431" s="584" t="s">
        <v>429</v>
      </c>
      <c r="F431" s="584" t="s">
        <v>429</v>
      </c>
      <c r="G431" s="584" t="s">
        <v>429</v>
      </c>
      <c r="H431" s="584" t="s">
        <v>429</v>
      </c>
      <c r="I431" s="584" t="s">
        <v>429</v>
      </c>
      <c r="J431" s="584" t="s">
        <v>429</v>
      </c>
      <c r="K431" s="584" t="s">
        <v>429</v>
      </c>
      <c r="L431" s="584" t="s">
        <v>429</v>
      </c>
      <c r="M431" s="584" t="s">
        <v>429</v>
      </c>
      <c r="N431" s="584" t="s">
        <v>429</v>
      </c>
      <c r="O431" s="584">
        <v>4718</v>
      </c>
      <c r="P431" s="584">
        <v>896</v>
      </c>
      <c r="Q431" s="584">
        <v>925</v>
      </c>
      <c r="R431" s="584" t="s">
        <v>429</v>
      </c>
      <c r="S431" s="584" t="s">
        <v>429</v>
      </c>
      <c r="T431" s="584" t="s">
        <v>429</v>
      </c>
      <c r="W431" s="499"/>
    </row>
    <row r="432" spans="1:23">
      <c r="A432" s="1100"/>
      <c r="B432" s="1100"/>
      <c r="C432" s="392" t="s">
        <v>54</v>
      </c>
      <c r="D432" s="584" t="s">
        <v>429</v>
      </c>
      <c r="E432" s="584" t="s">
        <v>429</v>
      </c>
      <c r="F432" s="584" t="s">
        <v>429</v>
      </c>
      <c r="G432" s="584" t="s">
        <v>429</v>
      </c>
      <c r="H432" s="584" t="s">
        <v>429</v>
      </c>
      <c r="I432" s="584" t="s">
        <v>429</v>
      </c>
      <c r="J432" s="584" t="s">
        <v>429</v>
      </c>
      <c r="K432" s="584" t="s">
        <v>429</v>
      </c>
      <c r="L432" s="584" t="s">
        <v>429</v>
      </c>
      <c r="M432" s="584" t="s">
        <v>429</v>
      </c>
      <c r="N432" s="584" t="s">
        <v>429</v>
      </c>
      <c r="O432" s="584">
        <v>7675</v>
      </c>
      <c r="P432" s="584">
        <v>1416</v>
      </c>
      <c r="Q432" s="584">
        <v>1412</v>
      </c>
      <c r="R432" s="584" t="s">
        <v>429</v>
      </c>
      <c r="S432" s="584" t="s">
        <v>429</v>
      </c>
      <c r="T432" s="584" t="s">
        <v>429</v>
      </c>
      <c r="W432" s="499"/>
    </row>
    <row r="433" spans="1:23">
      <c r="A433" s="1100"/>
      <c r="B433" s="1100" t="s">
        <v>255</v>
      </c>
      <c r="C433" s="392" t="s">
        <v>56</v>
      </c>
      <c r="D433" s="584" t="s">
        <v>429</v>
      </c>
      <c r="E433" s="584" t="s">
        <v>429</v>
      </c>
      <c r="F433" s="584" t="s">
        <v>429</v>
      </c>
      <c r="G433" s="584" t="s">
        <v>429</v>
      </c>
      <c r="H433" s="584" t="s">
        <v>429</v>
      </c>
      <c r="I433" s="584" t="s">
        <v>429</v>
      </c>
      <c r="J433" s="584" t="s">
        <v>429</v>
      </c>
      <c r="K433" s="584" t="s">
        <v>429</v>
      </c>
      <c r="L433" s="584" t="s">
        <v>429</v>
      </c>
      <c r="M433" s="584" t="s">
        <v>429</v>
      </c>
      <c r="N433" s="584" t="s">
        <v>429</v>
      </c>
      <c r="O433" s="584">
        <v>822</v>
      </c>
      <c r="P433" s="584">
        <v>1028</v>
      </c>
      <c r="Q433" s="584">
        <v>1044</v>
      </c>
      <c r="R433" s="584" t="s">
        <v>429</v>
      </c>
      <c r="S433" s="584" t="s">
        <v>429</v>
      </c>
      <c r="T433" s="584" t="s">
        <v>429</v>
      </c>
      <c r="W433" s="499"/>
    </row>
    <row r="434" spans="1:23">
      <c r="A434" s="1100"/>
      <c r="B434" s="1100"/>
      <c r="C434" s="392" t="s">
        <v>55</v>
      </c>
      <c r="D434" s="584" t="s">
        <v>429</v>
      </c>
      <c r="E434" s="584" t="s">
        <v>429</v>
      </c>
      <c r="F434" s="584" t="s">
        <v>429</v>
      </c>
      <c r="G434" s="584" t="s">
        <v>429</v>
      </c>
      <c r="H434" s="584" t="s">
        <v>429</v>
      </c>
      <c r="I434" s="584" t="s">
        <v>429</v>
      </c>
      <c r="J434" s="584" t="s">
        <v>429</v>
      </c>
      <c r="K434" s="584" t="s">
        <v>429</v>
      </c>
      <c r="L434" s="584" t="s">
        <v>429</v>
      </c>
      <c r="M434" s="584" t="s">
        <v>429</v>
      </c>
      <c r="N434" s="584" t="s">
        <v>429</v>
      </c>
      <c r="O434" s="584">
        <v>1557</v>
      </c>
      <c r="P434" s="584">
        <v>1070</v>
      </c>
      <c r="Q434" s="584">
        <v>1079</v>
      </c>
      <c r="R434" s="584" t="s">
        <v>429</v>
      </c>
      <c r="S434" s="584" t="s">
        <v>429</v>
      </c>
      <c r="T434" s="584" t="s">
        <v>429</v>
      </c>
      <c r="W434" s="499"/>
    </row>
    <row r="435" spans="1:23">
      <c r="A435" s="1100"/>
      <c r="B435" s="1100"/>
      <c r="C435" s="392" t="s">
        <v>54</v>
      </c>
      <c r="D435" s="584" t="s">
        <v>429</v>
      </c>
      <c r="E435" s="584" t="s">
        <v>429</v>
      </c>
      <c r="F435" s="584" t="s">
        <v>429</v>
      </c>
      <c r="G435" s="584" t="s">
        <v>429</v>
      </c>
      <c r="H435" s="584" t="s">
        <v>429</v>
      </c>
      <c r="I435" s="584" t="s">
        <v>429</v>
      </c>
      <c r="J435" s="584" t="s">
        <v>429</v>
      </c>
      <c r="K435" s="584" t="s">
        <v>429</v>
      </c>
      <c r="L435" s="584" t="s">
        <v>429</v>
      </c>
      <c r="M435" s="584" t="s">
        <v>429</v>
      </c>
      <c r="N435" s="584" t="s">
        <v>429</v>
      </c>
      <c r="O435" s="584">
        <v>2379</v>
      </c>
      <c r="P435" s="584">
        <v>2098</v>
      </c>
      <c r="Q435" s="584">
        <v>2123</v>
      </c>
      <c r="R435" s="584" t="s">
        <v>429</v>
      </c>
      <c r="S435" s="584" t="s">
        <v>429</v>
      </c>
      <c r="T435" s="584" t="s">
        <v>429</v>
      </c>
      <c r="W435" s="499"/>
    </row>
    <row r="436" spans="1:23">
      <c r="A436" s="1100"/>
      <c r="B436" s="1101" t="s">
        <v>73</v>
      </c>
      <c r="C436" s="392" t="s">
        <v>56</v>
      </c>
      <c r="D436" s="584" t="s">
        <v>429</v>
      </c>
      <c r="E436" s="584" t="s">
        <v>429</v>
      </c>
      <c r="F436" s="584" t="s">
        <v>429</v>
      </c>
      <c r="G436" s="584" t="s">
        <v>429</v>
      </c>
      <c r="H436" s="584" t="s">
        <v>429</v>
      </c>
      <c r="I436" s="584" t="s">
        <v>429</v>
      </c>
      <c r="J436" s="584" t="s">
        <v>429</v>
      </c>
      <c r="K436" s="584" t="s">
        <v>429</v>
      </c>
      <c r="L436" s="584" t="s">
        <v>429</v>
      </c>
      <c r="M436" s="584" t="s">
        <v>429</v>
      </c>
      <c r="N436" s="584" t="s">
        <v>429</v>
      </c>
      <c r="O436" s="584">
        <v>5675</v>
      </c>
      <c r="P436" s="584">
        <v>3789</v>
      </c>
      <c r="Q436" s="584">
        <v>3758</v>
      </c>
      <c r="R436" s="584" t="s">
        <v>429</v>
      </c>
      <c r="S436" s="584" t="s">
        <v>429</v>
      </c>
      <c r="T436" s="584" t="s">
        <v>429</v>
      </c>
      <c r="W436" s="499"/>
    </row>
    <row r="437" spans="1:23">
      <c r="A437" s="1100"/>
      <c r="B437" s="1101"/>
      <c r="C437" s="392" t="s">
        <v>55</v>
      </c>
      <c r="D437" s="584" t="s">
        <v>429</v>
      </c>
      <c r="E437" s="584" t="s">
        <v>429</v>
      </c>
      <c r="F437" s="584" t="s">
        <v>429</v>
      </c>
      <c r="G437" s="584" t="s">
        <v>429</v>
      </c>
      <c r="H437" s="584" t="s">
        <v>429</v>
      </c>
      <c r="I437" s="584" t="s">
        <v>429</v>
      </c>
      <c r="J437" s="584" t="s">
        <v>429</v>
      </c>
      <c r="K437" s="584" t="s">
        <v>429</v>
      </c>
      <c r="L437" s="584" t="s">
        <v>429</v>
      </c>
      <c r="M437" s="584" t="s">
        <v>429</v>
      </c>
      <c r="N437" s="584" t="s">
        <v>429</v>
      </c>
      <c r="O437" s="584">
        <v>4860</v>
      </c>
      <c r="P437" s="584">
        <v>3533</v>
      </c>
      <c r="Q437" s="584">
        <v>3596</v>
      </c>
      <c r="R437" s="584" t="s">
        <v>429</v>
      </c>
      <c r="S437" s="584" t="s">
        <v>429</v>
      </c>
      <c r="T437" s="584" t="s">
        <v>429</v>
      </c>
      <c r="W437" s="499"/>
    </row>
    <row r="438" spans="1:23">
      <c r="A438" s="1100"/>
      <c r="B438" s="1101"/>
      <c r="C438" s="392" t="s">
        <v>54</v>
      </c>
      <c r="D438" s="584" t="s">
        <v>429</v>
      </c>
      <c r="E438" s="584" t="s">
        <v>429</v>
      </c>
      <c r="F438" s="584" t="s">
        <v>429</v>
      </c>
      <c r="G438" s="584" t="s">
        <v>429</v>
      </c>
      <c r="H438" s="584" t="s">
        <v>429</v>
      </c>
      <c r="I438" s="584" t="s">
        <v>429</v>
      </c>
      <c r="J438" s="584" t="s">
        <v>429</v>
      </c>
      <c r="K438" s="584" t="s">
        <v>429</v>
      </c>
      <c r="L438" s="584" t="s">
        <v>429</v>
      </c>
      <c r="M438" s="584" t="s">
        <v>429</v>
      </c>
      <c r="N438" s="584" t="s">
        <v>429</v>
      </c>
      <c r="O438" s="584">
        <v>10535</v>
      </c>
      <c r="P438" s="584">
        <v>7322</v>
      </c>
      <c r="Q438" s="584">
        <v>7354</v>
      </c>
      <c r="R438" s="584" t="s">
        <v>429</v>
      </c>
      <c r="S438" s="584" t="s">
        <v>429</v>
      </c>
      <c r="T438" s="584" t="s">
        <v>429</v>
      </c>
      <c r="W438" s="499"/>
    </row>
    <row r="439" spans="1:23">
      <c r="A439" s="1100"/>
      <c r="B439" s="1100" t="s">
        <v>64</v>
      </c>
      <c r="C439" s="392" t="s">
        <v>56</v>
      </c>
      <c r="D439" s="584" t="s">
        <v>429</v>
      </c>
      <c r="E439" s="584" t="s">
        <v>429</v>
      </c>
      <c r="F439" s="584" t="s">
        <v>429</v>
      </c>
      <c r="G439" s="584" t="s">
        <v>429</v>
      </c>
      <c r="H439" s="584" t="s">
        <v>429</v>
      </c>
      <c r="I439" s="584" t="s">
        <v>429</v>
      </c>
      <c r="J439" s="584" t="s">
        <v>429</v>
      </c>
      <c r="K439" s="584" t="s">
        <v>429</v>
      </c>
      <c r="L439" s="584" t="s">
        <v>429</v>
      </c>
      <c r="M439" s="584" t="s">
        <v>429</v>
      </c>
      <c r="N439" s="584" t="s">
        <v>429</v>
      </c>
      <c r="O439" s="584">
        <v>959</v>
      </c>
      <c r="P439" s="584">
        <v>995</v>
      </c>
      <c r="Q439" s="584">
        <v>1040</v>
      </c>
      <c r="R439" s="584" t="s">
        <v>429</v>
      </c>
      <c r="S439" s="584" t="s">
        <v>429</v>
      </c>
      <c r="T439" s="584" t="s">
        <v>429</v>
      </c>
      <c r="W439" s="499"/>
    </row>
    <row r="440" spans="1:23">
      <c r="A440" s="1100"/>
      <c r="B440" s="1100"/>
      <c r="C440" s="392" t="s">
        <v>55</v>
      </c>
      <c r="D440" s="584" t="s">
        <v>429</v>
      </c>
      <c r="E440" s="584" t="s">
        <v>429</v>
      </c>
      <c r="F440" s="584" t="s">
        <v>429</v>
      </c>
      <c r="G440" s="584" t="s">
        <v>429</v>
      </c>
      <c r="H440" s="584" t="s">
        <v>429</v>
      </c>
      <c r="I440" s="584" t="s">
        <v>429</v>
      </c>
      <c r="J440" s="584" t="s">
        <v>429</v>
      </c>
      <c r="K440" s="584" t="s">
        <v>429</v>
      </c>
      <c r="L440" s="584" t="s">
        <v>429</v>
      </c>
      <c r="M440" s="584" t="s">
        <v>429</v>
      </c>
      <c r="N440" s="584" t="s">
        <v>429</v>
      </c>
      <c r="O440" s="584">
        <v>677</v>
      </c>
      <c r="P440" s="584">
        <v>489</v>
      </c>
      <c r="Q440" s="584">
        <v>485</v>
      </c>
      <c r="R440" s="584" t="s">
        <v>429</v>
      </c>
      <c r="S440" s="584" t="s">
        <v>429</v>
      </c>
      <c r="T440" s="584" t="s">
        <v>429</v>
      </c>
      <c r="W440" s="499"/>
    </row>
    <row r="441" spans="1:23">
      <c r="A441" s="1100"/>
      <c r="B441" s="1100"/>
      <c r="C441" s="392" t="s">
        <v>54</v>
      </c>
      <c r="D441" s="584" t="s">
        <v>429</v>
      </c>
      <c r="E441" s="584" t="s">
        <v>429</v>
      </c>
      <c r="F441" s="584" t="s">
        <v>429</v>
      </c>
      <c r="G441" s="584" t="s">
        <v>429</v>
      </c>
      <c r="H441" s="584" t="s">
        <v>429</v>
      </c>
      <c r="I441" s="584" t="s">
        <v>429</v>
      </c>
      <c r="J441" s="584" t="s">
        <v>429</v>
      </c>
      <c r="K441" s="584" t="s">
        <v>429</v>
      </c>
      <c r="L441" s="584" t="s">
        <v>429</v>
      </c>
      <c r="M441" s="584" t="s">
        <v>429</v>
      </c>
      <c r="N441" s="584" t="s">
        <v>429</v>
      </c>
      <c r="O441" s="584">
        <v>1636</v>
      </c>
      <c r="P441" s="584">
        <v>1484</v>
      </c>
      <c r="Q441" s="584">
        <v>1525</v>
      </c>
      <c r="R441" s="584" t="s">
        <v>429</v>
      </c>
      <c r="S441" s="584" t="s">
        <v>429</v>
      </c>
      <c r="T441" s="584" t="s">
        <v>429</v>
      </c>
      <c r="W441" s="499"/>
    </row>
    <row r="442" spans="1:23">
      <c r="A442" s="1100"/>
      <c r="B442" s="1101" t="s">
        <v>72</v>
      </c>
      <c r="C442" s="392" t="s">
        <v>56</v>
      </c>
      <c r="D442" s="584" t="s">
        <v>429</v>
      </c>
      <c r="E442" s="584" t="s">
        <v>429</v>
      </c>
      <c r="F442" s="584" t="s">
        <v>429</v>
      </c>
      <c r="G442" s="584" t="s">
        <v>429</v>
      </c>
      <c r="H442" s="584" t="s">
        <v>429</v>
      </c>
      <c r="I442" s="584" t="s">
        <v>429</v>
      </c>
      <c r="J442" s="584" t="s">
        <v>429</v>
      </c>
      <c r="K442" s="584" t="s">
        <v>429</v>
      </c>
      <c r="L442" s="584" t="s">
        <v>429</v>
      </c>
      <c r="M442" s="584" t="s">
        <v>429</v>
      </c>
      <c r="N442" s="584" t="s">
        <v>429</v>
      </c>
      <c r="O442" s="584">
        <v>5151</v>
      </c>
      <c r="P442" s="584">
        <v>1671</v>
      </c>
      <c r="Q442" s="584">
        <v>1665</v>
      </c>
      <c r="R442" s="584" t="s">
        <v>429</v>
      </c>
      <c r="S442" s="584" t="s">
        <v>429</v>
      </c>
      <c r="T442" s="584" t="s">
        <v>429</v>
      </c>
      <c r="W442" s="499"/>
    </row>
    <row r="443" spans="1:23">
      <c r="A443" s="1100"/>
      <c r="B443" s="1101"/>
      <c r="C443" s="392" t="s">
        <v>55</v>
      </c>
      <c r="D443" s="584" t="s">
        <v>429</v>
      </c>
      <c r="E443" s="584" t="s">
        <v>429</v>
      </c>
      <c r="F443" s="584" t="s">
        <v>429</v>
      </c>
      <c r="G443" s="584" t="s">
        <v>429</v>
      </c>
      <c r="H443" s="584" t="s">
        <v>429</v>
      </c>
      <c r="I443" s="584" t="s">
        <v>429</v>
      </c>
      <c r="J443" s="584" t="s">
        <v>429</v>
      </c>
      <c r="K443" s="584" t="s">
        <v>429</v>
      </c>
      <c r="L443" s="584" t="s">
        <v>429</v>
      </c>
      <c r="M443" s="584" t="s">
        <v>429</v>
      </c>
      <c r="N443" s="584" t="s">
        <v>429</v>
      </c>
      <c r="O443" s="584">
        <v>790</v>
      </c>
      <c r="P443" s="584">
        <v>489</v>
      </c>
      <c r="Q443" s="584">
        <v>514</v>
      </c>
      <c r="R443" s="584" t="s">
        <v>429</v>
      </c>
      <c r="S443" s="584" t="s">
        <v>429</v>
      </c>
      <c r="T443" s="584" t="s">
        <v>429</v>
      </c>
      <c r="W443" s="499"/>
    </row>
    <row r="444" spans="1:23">
      <c r="A444" s="1100"/>
      <c r="B444" s="1101"/>
      <c r="C444" s="392" t="s">
        <v>54</v>
      </c>
      <c r="D444" s="584" t="s">
        <v>429</v>
      </c>
      <c r="E444" s="584" t="s">
        <v>429</v>
      </c>
      <c r="F444" s="584" t="s">
        <v>429</v>
      </c>
      <c r="G444" s="584" t="s">
        <v>429</v>
      </c>
      <c r="H444" s="584" t="s">
        <v>429</v>
      </c>
      <c r="I444" s="584" t="s">
        <v>429</v>
      </c>
      <c r="J444" s="584" t="s">
        <v>429</v>
      </c>
      <c r="K444" s="584" t="s">
        <v>429</v>
      </c>
      <c r="L444" s="584" t="s">
        <v>429</v>
      </c>
      <c r="M444" s="584" t="s">
        <v>429</v>
      </c>
      <c r="N444" s="584" t="s">
        <v>429</v>
      </c>
      <c r="O444" s="584">
        <v>5941</v>
      </c>
      <c r="P444" s="584">
        <v>2160</v>
      </c>
      <c r="Q444" s="584">
        <v>2179</v>
      </c>
      <c r="R444" s="584" t="s">
        <v>429</v>
      </c>
      <c r="S444" s="584" t="s">
        <v>429</v>
      </c>
      <c r="T444" s="584" t="s">
        <v>429</v>
      </c>
      <c r="W444" s="499"/>
    </row>
    <row r="445" spans="1:23">
      <c r="A445" s="1100"/>
      <c r="B445" s="1100" t="s">
        <v>66</v>
      </c>
      <c r="C445" s="392" t="s">
        <v>56</v>
      </c>
      <c r="D445" s="584" t="s">
        <v>429</v>
      </c>
      <c r="E445" s="584" t="s">
        <v>429</v>
      </c>
      <c r="F445" s="584" t="s">
        <v>429</v>
      </c>
      <c r="G445" s="584" t="s">
        <v>429</v>
      </c>
      <c r="H445" s="584" t="s">
        <v>429</v>
      </c>
      <c r="I445" s="584" t="s">
        <v>429</v>
      </c>
      <c r="J445" s="584" t="s">
        <v>429</v>
      </c>
      <c r="K445" s="584" t="s">
        <v>429</v>
      </c>
      <c r="L445" s="584" t="s">
        <v>429</v>
      </c>
      <c r="M445" s="584" t="s">
        <v>429</v>
      </c>
      <c r="N445" s="584" t="s">
        <v>429</v>
      </c>
      <c r="O445" s="584">
        <v>359</v>
      </c>
      <c r="P445" s="584">
        <v>253</v>
      </c>
      <c r="Q445" s="584">
        <v>270</v>
      </c>
      <c r="R445" s="584" t="s">
        <v>429</v>
      </c>
      <c r="S445" s="584" t="s">
        <v>429</v>
      </c>
      <c r="T445" s="584" t="s">
        <v>429</v>
      </c>
      <c r="W445" s="499"/>
    </row>
    <row r="446" spans="1:23">
      <c r="A446" s="1100"/>
      <c r="B446" s="1100"/>
      <c r="C446" s="392" t="s">
        <v>55</v>
      </c>
      <c r="D446" s="584" t="s">
        <v>429</v>
      </c>
      <c r="E446" s="584" t="s">
        <v>429</v>
      </c>
      <c r="F446" s="584" t="s">
        <v>429</v>
      </c>
      <c r="G446" s="584" t="s">
        <v>429</v>
      </c>
      <c r="H446" s="584" t="s">
        <v>429</v>
      </c>
      <c r="I446" s="584" t="s">
        <v>429</v>
      </c>
      <c r="J446" s="584" t="s">
        <v>429</v>
      </c>
      <c r="K446" s="584" t="s">
        <v>429</v>
      </c>
      <c r="L446" s="584" t="s">
        <v>429</v>
      </c>
      <c r="M446" s="584" t="s">
        <v>429</v>
      </c>
      <c r="N446" s="584" t="s">
        <v>429</v>
      </c>
      <c r="O446" s="584">
        <v>196</v>
      </c>
      <c r="P446" s="584">
        <v>143</v>
      </c>
      <c r="Q446" s="584">
        <v>141</v>
      </c>
      <c r="R446" s="584" t="s">
        <v>429</v>
      </c>
      <c r="S446" s="584" t="s">
        <v>429</v>
      </c>
      <c r="T446" s="584" t="s">
        <v>429</v>
      </c>
      <c r="W446" s="499"/>
    </row>
    <row r="447" spans="1:23">
      <c r="A447" s="1100"/>
      <c r="B447" s="1100"/>
      <c r="C447" s="392" t="s">
        <v>54</v>
      </c>
      <c r="D447" s="584" t="s">
        <v>429</v>
      </c>
      <c r="E447" s="584" t="s">
        <v>429</v>
      </c>
      <c r="F447" s="584" t="s">
        <v>429</v>
      </c>
      <c r="G447" s="584" t="s">
        <v>429</v>
      </c>
      <c r="H447" s="584" t="s">
        <v>429</v>
      </c>
      <c r="I447" s="584" t="s">
        <v>429</v>
      </c>
      <c r="J447" s="584" t="s">
        <v>429</v>
      </c>
      <c r="K447" s="584" t="s">
        <v>429</v>
      </c>
      <c r="L447" s="584" t="s">
        <v>429</v>
      </c>
      <c r="M447" s="584" t="s">
        <v>429</v>
      </c>
      <c r="N447" s="584" t="s">
        <v>429</v>
      </c>
      <c r="O447" s="584">
        <v>555</v>
      </c>
      <c r="P447" s="584">
        <v>396</v>
      </c>
      <c r="Q447" s="584">
        <v>411</v>
      </c>
      <c r="R447" s="584" t="s">
        <v>429</v>
      </c>
      <c r="S447" s="584" t="s">
        <v>429</v>
      </c>
      <c r="T447" s="584" t="s">
        <v>429</v>
      </c>
      <c r="W447" s="499"/>
    </row>
    <row r="448" spans="1:23">
      <c r="A448" s="1100"/>
      <c r="B448" s="1100" t="s">
        <v>71</v>
      </c>
      <c r="C448" s="392" t="s">
        <v>56</v>
      </c>
      <c r="D448" s="584" t="s">
        <v>429</v>
      </c>
      <c r="E448" s="584" t="s">
        <v>429</v>
      </c>
      <c r="F448" s="584" t="s">
        <v>429</v>
      </c>
      <c r="G448" s="584" t="s">
        <v>429</v>
      </c>
      <c r="H448" s="584" t="s">
        <v>429</v>
      </c>
      <c r="I448" s="584" t="s">
        <v>429</v>
      </c>
      <c r="J448" s="584" t="s">
        <v>429</v>
      </c>
      <c r="K448" s="584" t="s">
        <v>429</v>
      </c>
      <c r="L448" s="584" t="s">
        <v>429</v>
      </c>
      <c r="M448" s="584" t="s">
        <v>429</v>
      </c>
      <c r="N448" s="584" t="s">
        <v>429</v>
      </c>
      <c r="O448" s="584">
        <v>753</v>
      </c>
      <c r="P448" s="584">
        <v>287</v>
      </c>
      <c r="Q448" s="584">
        <v>294</v>
      </c>
      <c r="R448" s="584" t="s">
        <v>429</v>
      </c>
      <c r="S448" s="584" t="s">
        <v>429</v>
      </c>
      <c r="T448" s="584" t="s">
        <v>429</v>
      </c>
      <c r="W448" s="499"/>
    </row>
    <row r="449" spans="1:28">
      <c r="A449" s="1100"/>
      <c r="B449" s="1100"/>
      <c r="C449" s="392" t="s">
        <v>55</v>
      </c>
      <c r="D449" s="584" t="s">
        <v>429</v>
      </c>
      <c r="E449" s="584" t="s">
        <v>429</v>
      </c>
      <c r="F449" s="584" t="s">
        <v>429</v>
      </c>
      <c r="G449" s="584" t="s">
        <v>429</v>
      </c>
      <c r="H449" s="584" t="s">
        <v>429</v>
      </c>
      <c r="I449" s="584" t="s">
        <v>429</v>
      </c>
      <c r="J449" s="584" t="s">
        <v>429</v>
      </c>
      <c r="K449" s="584" t="s">
        <v>429</v>
      </c>
      <c r="L449" s="584" t="s">
        <v>429</v>
      </c>
      <c r="M449" s="584" t="s">
        <v>429</v>
      </c>
      <c r="N449" s="584" t="s">
        <v>429</v>
      </c>
      <c r="O449" s="584">
        <v>926</v>
      </c>
      <c r="P449" s="584">
        <v>162</v>
      </c>
      <c r="Q449" s="584">
        <v>165</v>
      </c>
      <c r="R449" s="584" t="s">
        <v>429</v>
      </c>
      <c r="S449" s="584" t="s">
        <v>429</v>
      </c>
      <c r="T449" s="584" t="s">
        <v>429</v>
      </c>
      <c r="W449" s="499"/>
    </row>
    <row r="450" spans="1:28">
      <c r="A450" s="1100"/>
      <c r="B450" s="1100"/>
      <c r="C450" s="392" t="s">
        <v>54</v>
      </c>
      <c r="D450" s="584" t="s">
        <v>429</v>
      </c>
      <c r="E450" s="584" t="s">
        <v>429</v>
      </c>
      <c r="F450" s="584" t="s">
        <v>429</v>
      </c>
      <c r="G450" s="584" t="s">
        <v>429</v>
      </c>
      <c r="H450" s="584" t="s">
        <v>429</v>
      </c>
      <c r="I450" s="584" t="s">
        <v>429</v>
      </c>
      <c r="J450" s="584" t="s">
        <v>429</v>
      </c>
      <c r="K450" s="584" t="s">
        <v>429</v>
      </c>
      <c r="L450" s="584" t="s">
        <v>429</v>
      </c>
      <c r="M450" s="584" t="s">
        <v>429</v>
      </c>
      <c r="N450" s="584" t="s">
        <v>429</v>
      </c>
      <c r="O450" s="584">
        <v>1679</v>
      </c>
      <c r="P450" s="584">
        <v>449</v>
      </c>
      <c r="Q450" s="584">
        <v>459</v>
      </c>
      <c r="R450" s="584" t="s">
        <v>429</v>
      </c>
      <c r="S450" s="584" t="s">
        <v>429</v>
      </c>
      <c r="T450" s="584" t="s">
        <v>429</v>
      </c>
      <c r="W450" s="499"/>
    </row>
    <row r="451" spans="1:28">
      <c r="A451" s="1100"/>
      <c r="B451" s="1100" t="s">
        <v>70</v>
      </c>
      <c r="C451" s="392" t="s">
        <v>56</v>
      </c>
      <c r="D451" s="584" t="s">
        <v>429</v>
      </c>
      <c r="E451" s="584" t="s">
        <v>429</v>
      </c>
      <c r="F451" s="584" t="s">
        <v>429</v>
      </c>
      <c r="G451" s="584" t="s">
        <v>429</v>
      </c>
      <c r="H451" s="584" t="s">
        <v>429</v>
      </c>
      <c r="I451" s="584" t="s">
        <v>429</v>
      </c>
      <c r="J451" s="584" t="s">
        <v>429</v>
      </c>
      <c r="K451" s="584" t="s">
        <v>429</v>
      </c>
      <c r="L451" s="584" t="s">
        <v>429</v>
      </c>
      <c r="M451" s="584" t="s">
        <v>429</v>
      </c>
      <c r="N451" s="584" t="s">
        <v>429</v>
      </c>
      <c r="O451" s="584">
        <v>33</v>
      </c>
      <c r="P451" s="584">
        <v>312</v>
      </c>
      <c r="Q451" s="584">
        <v>326</v>
      </c>
      <c r="R451" s="584" t="s">
        <v>429</v>
      </c>
      <c r="S451" s="584" t="s">
        <v>429</v>
      </c>
      <c r="T451" s="584" t="s">
        <v>429</v>
      </c>
      <c r="W451" s="499"/>
    </row>
    <row r="452" spans="1:28">
      <c r="A452" s="1100"/>
      <c r="B452" s="1100"/>
      <c r="C452" s="392" t="s">
        <v>55</v>
      </c>
      <c r="D452" s="584" t="s">
        <v>429</v>
      </c>
      <c r="E452" s="584" t="s">
        <v>429</v>
      </c>
      <c r="F452" s="584" t="s">
        <v>429</v>
      </c>
      <c r="G452" s="584" t="s">
        <v>429</v>
      </c>
      <c r="H452" s="584" t="s">
        <v>429</v>
      </c>
      <c r="I452" s="584" t="s">
        <v>429</v>
      </c>
      <c r="J452" s="584" t="s">
        <v>429</v>
      </c>
      <c r="K452" s="584" t="s">
        <v>429</v>
      </c>
      <c r="L452" s="584" t="s">
        <v>429</v>
      </c>
      <c r="M452" s="584" t="s">
        <v>429</v>
      </c>
      <c r="N452" s="584" t="s">
        <v>429</v>
      </c>
      <c r="O452" s="584">
        <v>77</v>
      </c>
      <c r="P452" s="584">
        <v>114</v>
      </c>
      <c r="Q452" s="584">
        <v>122</v>
      </c>
      <c r="R452" s="584" t="s">
        <v>429</v>
      </c>
      <c r="S452" s="584" t="s">
        <v>429</v>
      </c>
      <c r="T452" s="584" t="s">
        <v>429</v>
      </c>
      <c r="W452" s="499"/>
    </row>
    <row r="453" spans="1:28">
      <c r="A453" s="1100"/>
      <c r="B453" s="1100"/>
      <c r="C453" s="392" t="s">
        <v>54</v>
      </c>
      <c r="D453" s="584" t="s">
        <v>429</v>
      </c>
      <c r="E453" s="584" t="s">
        <v>429</v>
      </c>
      <c r="F453" s="584" t="s">
        <v>429</v>
      </c>
      <c r="G453" s="584" t="s">
        <v>429</v>
      </c>
      <c r="H453" s="584" t="s">
        <v>429</v>
      </c>
      <c r="I453" s="584" t="s">
        <v>429</v>
      </c>
      <c r="J453" s="584" t="s">
        <v>429</v>
      </c>
      <c r="K453" s="584" t="s">
        <v>429</v>
      </c>
      <c r="L453" s="584" t="s">
        <v>429</v>
      </c>
      <c r="M453" s="584" t="s">
        <v>429</v>
      </c>
      <c r="N453" s="584" t="s">
        <v>429</v>
      </c>
      <c r="O453" s="584">
        <v>110</v>
      </c>
      <c r="P453" s="584">
        <v>426</v>
      </c>
      <c r="Q453" s="584">
        <v>448</v>
      </c>
      <c r="R453" s="584" t="s">
        <v>429</v>
      </c>
      <c r="S453" s="584" t="s">
        <v>429</v>
      </c>
      <c r="T453" s="584" t="s">
        <v>429</v>
      </c>
      <c r="W453" s="499"/>
    </row>
    <row r="454" spans="1:28">
      <c r="A454" s="1100"/>
      <c r="B454" s="1100" t="s">
        <v>69</v>
      </c>
      <c r="C454" s="392" t="s">
        <v>56</v>
      </c>
      <c r="D454" s="584" t="s">
        <v>429</v>
      </c>
      <c r="E454" s="584" t="s">
        <v>429</v>
      </c>
      <c r="F454" s="584" t="s">
        <v>429</v>
      </c>
      <c r="G454" s="584" t="s">
        <v>429</v>
      </c>
      <c r="H454" s="584" t="s">
        <v>429</v>
      </c>
      <c r="I454" s="584" t="s">
        <v>429</v>
      </c>
      <c r="J454" s="584" t="s">
        <v>429</v>
      </c>
      <c r="K454" s="584" t="s">
        <v>429</v>
      </c>
      <c r="L454" s="584" t="s">
        <v>429</v>
      </c>
      <c r="M454" s="584" t="s">
        <v>429</v>
      </c>
      <c r="N454" s="584" t="s">
        <v>429</v>
      </c>
      <c r="O454" s="584" t="s">
        <v>429</v>
      </c>
      <c r="P454" s="584" t="s">
        <v>429</v>
      </c>
      <c r="Q454" s="584" t="s">
        <v>429</v>
      </c>
      <c r="R454" s="584" t="s">
        <v>429</v>
      </c>
      <c r="S454" s="584" t="s">
        <v>429</v>
      </c>
      <c r="T454" s="584" t="s">
        <v>429</v>
      </c>
      <c r="W454" s="499"/>
    </row>
    <row r="455" spans="1:28">
      <c r="A455" s="1100"/>
      <c r="B455" s="1100"/>
      <c r="C455" s="392" t="s">
        <v>55</v>
      </c>
      <c r="D455" s="584" t="s">
        <v>429</v>
      </c>
      <c r="E455" s="584" t="s">
        <v>429</v>
      </c>
      <c r="F455" s="584" t="s">
        <v>429</v>
      </c>
      <c r="G455" s="584" t="s">
        <v>429</v>
      </c>
      <c r="H455" s="584" t="s">
        <v>429</v>
      </c>
      <c r="I455" s="584" t="s">
        <v>429</v>
      </c>
      <c r="J455" s="584" t="s">
        <v>429</v>
      </c>
      <c r="K455" s="584" t="s">
        <v>429</v>
      </c>
      <c r="L455" s="584" t="s">
        <v>429</v>
      </c>
      <c r="M455" s="584" t="s">
        <v>429</v>
      </c>
      <c r="N455" s="584" t="s">
        <v>429</v>
      </c>
      <c r="O455" s="584" t="s">
        <v>429</v>
      </c>
      <c r="P455" s="584" t="s">
        <v>429</v>
      </c>
      <c r="Q455" s="584" t="s">
        <v>429</v>
      </c>
      <c r="R455" s="584" t="s">
        <v>429</v>
      </c>
      <c r="S455" s="584" t="s">
        <v>429</v>
      </c>
      <c r="T455" s="584" t="s">
        <v>429</v>
      </c>
      <c r="W455" s="499"/>
    </row>
    <row r="456" spans="1:28">
      <c r="A456" s="1100"/>
      <c r="B456" s="1100"/>
      <c r="C456" s="392" t="s">
        <v>54</v>
      </c>
      <c r="D456" s="584" t="s">
        <v>429</v>
      </c>
      <c r="E456" s="584" t="s">
        <v>429</v>
      </c>
      <c r="F456" s="584" t="s">
        <v>429</v>
      </c>
      <c r="G456" s="584" t="s">
        <v>429</v>
      </c>
      <c r="H456" s="584" t="s">
        <v>429</v>
      </c>
      <c r="I456" s="584" t="s">
        <v>429</v>
      </c>
      <c r="J456" s="584" t="s">
        <v>429</v>
      </c>
      <c r="K456" s="584" t="s">
        <v>429</v>
      </c>
      <c r="L456" s="584" t="s">
        <v>429</v>
      </c>
      <c r="M456" s="584" t="s">
        <v>429</v>
      </c>
      <c r="N456" s="584" t="s">
        <v>429</v>
      </c>
      <c r="O456" s="584" t="s">
        <v>429</v>
      </c>
      <c r="P456" s="584" t="s">
        <v>429</v>
      </c>
      <c r="Q456" s="584" t="s">
        <v>429</v>
      </c>
      <c r="R456" s="584" t="s">
        <v>429</v>
      </c>
      <c r="S456" s="584" t="s">
        <v>429</v>
      </c>
      <c r="T456" s="584" t="s">
        <v>429</v>
      </c>
      <c r="W456" s="499"/>
    </row>
    <row r="457" spans="1:28" s="292" customFormat="1">
      <c r="A457" s="1100"/>
      <c r="B457" s="1100" t="s">
        <v>59</v>
      </c>
      <c r="C457" s="392" t="s">
        <v>56</v>
      </c>
      <c r="D457" s="605" t="s">
        <v>429</v>
      </c>
      <c r="E457" s="605" t="s">
        <v>429</v>
      </c>
      <c r="F457" s="605" t="s">
        <v>429</v>
      </c>
      <c r="G457" s="605" t="s">
        <v>429</v>
      </c>
      <c r="H457" s="605" t="s">
        <v>429</v>
      </c>
      <c r="I457" s="605" t="s">
        <v>429</v>
      </c>
      <c r="J457" s="605" t="s">
        <v>429</v>
      </c>
      <c r="K457" s="605" t="s">
        <v>429</v>
      </c>
      <c r="L457" s="605" t="s">
        <v>429</v>
      </c>
      <c r="M457" s="605" t="s">
        <v>429</v>
      </c>
      <c r="N457" s="605" t="s">
        <v>429</v>
      </c>
      <c r="O457" s="605">
        <f t="shared" ref="O457:Q459" si="10">O430+O433+O436+O439+O442+O445+O448+O451</f>
        <v>16709</v>
      </c>
      <c r="P457" s="605">
        <f t="shared" si="10"/>
        <v>8855</v>
      </c>
      <c r="Q457" s="605">
        <f t="shared" si="10"/>
        <v>8884</v>
      </c>
      <c r="R457" s="605" t="s">
        <v>429</v>
      </c>
      <c r="S457" s="605" t="s">
        <v>429</v>
      </c>
      <c r="T457" s="605" t="s">
        <v>429</v>
      </c>
    </row>
    <row r="458" spans="1:28" s="292" customFormat="1">
      <c r="A458" s="1100"/>
      <c r="B458" s="1100"/>
      <c r="C458" s="392" t="s">
        <v>55</v>
      </c>
      <c r="D458" s="605" t="s">
        <v>429</v>
      </c>
      <c r="E458" s="605" t="s">
        <v>429</v>
      </c>
      <c r="F458" s="605" t="s">
        <v>429</v>
      </c>
      <c r="G458" s="605" t="s">
        <v>429</v>
      </c>
      <c r="H458" s="605" t="s">
        <v>429</v>
      </c>
      <c r="I458" s="605" t="s">
        <v>429</v>
      </c>
      <c r="J458" s="605" t="s">
        <v>429</v>
      </c>
      <c r="K458" s="605" t="s">
        <v>429</v>
      </c>
      <c r="L458" s="605" t="s">
        <v>429</v>
      </c>
      <c r="M458" s="605" t="s">
        <v>429</v>
      </c>
      <c r="N458" s="605" t="s">
        <v>429</v>
      </c>
      <c r="O458" s="605">
        <f t="shared" si="10"/>
        <v>13801</v>
      </c>
      <c r="P458" s="605">
        <f t="shared" si="10"/>
        <v>6896</v>
      </c>
      <c r="Q458" s="605">
        <f t="shared" si="10"/>
        <v>7027</v>
      </c>
      <c r="R458" s="605" t="s">
        <v>429</v>
      </c>
      <c r="S458" s="605" t="s">
        <v>429</v>
      </c>
      <c r="T458" s="605" t="s">
        <v>429</v>
      </c>
    </row>
    <row r="459" spans="1:28" s="292" customFormat="1">
      <c r="A459" s="1100"/>
      <c r="B459" s="1100"/>
      <c r="C459" s="392" t="s">
        <v>54</v>
      </c>
      <c r="D459" s="605" t="s">
        <v>429</v>
      </c>
      <c r="E459" s="605" t="s">
        <v>429</v>
      </c>
      <c r="F459" s="605" t="s">
        <v>429</v>
      </c>
      <c r="G459" s="605" t="s">
        <v>429</v>
      </c>
      <c r="H459" s="605" t="s">
        <v>429</v>
      </c>
      <c r="I459" s="605" t="s">
        <v>429</v>
      </c>
      <c r="J459" s="605" t="s">
        <v>429</v>
      </c>
      <c r="K459" s="605" t="s">
        <v>429</v>
      </c>
      <c r="L459" s="605" t="s">
        <v>429</v>
      </c>
      <c r="M459" s="605" t="s">
        <v>429</v>
      </c>
      <c r="N459" s="605" t="s">
        <v>429</v>
      </c>
      <c r="O459" s="605">
        <f t="shared" si="10"/>
        <v>30510</v>
      </c>
      <c r="P459" s="605">
        <f t="shared" si="10"/>
        <v>15751</v>
      </c>
      <c r="Q459" s="605">
        <f t="shared" si="10"/>
        <v>15911</v>
      </c>
      <c r="R459" s="605" t="s">
        <v>429</v>
      </c>
      <c r="S459" s="605" t="s">
        <v>429</v>
      </c>
      <c r="T459" s="605" t="s">
        <v>429</v>
      </c>
    </row>
    <row r="460" spans="1:28">
      <c r="A460" s="57"/>
      <c r="B460" s="57"/>
      <c r="C460" s="57"/>
      <c r="D460" s="57"/>
      <c r="E460" s="57"/>
      <c r="F460" s="57"/>
      <c r="G460" s="57"/>
      <c r="H460" s="57"/>
      <c r="I460" s="57"/>
      <c r="J460" s="57"/>
      <c r="K460" s="57"/>
      <c r="L460" s="57"/>
      <c r="M460" s="57"/>
      <c r="N460" s="57"/>
      <c r="O460" s="57"/>
      <c r="P460" s="57"/>
      <c r="Q460" s="57"/>
      <c r="R460" s="57"/>
      <c r="S460" s="289"/>
      <c r="T460" s="57"/>
    </row>
    <row r="461" spans="1:28" ht="14.65" customHeight="1">
      <c r="A461" s="136" t="s">
        <v>33</v>
      </c>
      <c r="C461" s="96"/>
      <c r="D461" s="96"/>
      <c r="E461" s="96"/>
      <c r="F461" s="96"/>
      <c r="G461" s="96"/>
      <c r="H461" s="96"/>
      <c r="I461" s="96"/>
      <c r="J461" s="96"/>
      <c r="K461" s="96"/>
      <c r="L461" s="96"/>
      <c r="M461" s="96"/>
      <c r="N461" s="96"/>
      <c r="O461" s="289"/>
      <c r="P461" s="289"/>
      <c r="Q461" s="57"/>
      <c r="R461" s="57"/>
      <c r="S461" s="289"/>
      <c r="T461" s="57"/>
    </row>
    <row r="462" spans="1:28" s="283" customFormat="1">
      <c r="A462" s="289"/>
      <c r="C462" s="134"/>
      <c r="Q462" s="289"/>
      <c r="R462" s="289"/>
      <c r="S462" s="289"/>
      <c r="T462" s="289"/>
      <c r="U462" s="499"/>
      <c r="V462" s="499"/>
    </row>
    <row r="463" spans="1:28" s="499" customFormat="1" ht="15" customHeight="1">
      <c r="A463" s="96" t="s">
        <v>676</v>
      </c>
      <c r="C463" s="96"/>
      <c r="D463" s="96"/>
      <c r="E463" s="96"/>
      <c r="F463" s="96"/>
      <c r="G463" s="96"/>
      <c r="H463" s="96"/>
      <c r="I463" s="96"/>
      <c r="J463" s="96"/>
      <c r="K463" s="96"/>
      <c r="L463" s="96"/>
      <c r="M463" s="96"/>
      <c r="N463" s="96"/>
      <c r="O463" s="96"/>
      <c r="P463" s="96"/>
      <c r="Q463" s="96"/>
      <c r="R463" s="96"/>
      <c r="S463" s="289"/>
      <c r="T463" s="96"/>
      <c r="U463" s="96"/>
      <c r="V463" s="289"/>
      <c r="W463" s="96"/>
      <c r="X463" s="96"/>
      <c r="Y463" s="96"/>
      <c r="Z463" s="289"/>
      <c r="AA463" s="289"/>
      <c r="AB463" s="289"/>
    </row>
    <row r="464" spans="1:28" s="499" customFormat="1" ht="15" customHeight="1">
      <c r="A464" s="289"/>
      <c r="C464" s="96"/>
      <c r="D464" s="96"/>
      <c r="E464" s="96"/>
      <c r="F464" s="96"/>
      <c r="G464" s="96"/>
      <c r="H464" s="96"/>
      <c r="I464" s="96"/>
      <c r="J464" s="96"/>
      <c r="K464" s="96"/>
      <c r="L464" s="96"/>
      <c r="M464" s="96"/>
      <c r="N464" s="96"/>
      <c r="O464" s="96"/>
      <c r="P464" s="96"/>
      <c r="Q464" s="96"/>
      <c r="R464" s="96"/>
      <c r="S464" s="289"/>
      <c r="T464" s="96"/>
      <c r="U464" s="96"/>
      <c r="V464" s="289"/>
      <c r="W464" s="96"/>
      <c r="X464" s="96"/>
      <c r="Y464" s="96"/>
      <c r="Z464" s="289"/>
      <c r="AA464" s="289"/>
      <c r="AB464" s="289"/>
    </row>
    <row r="465" spans="1:20" ht="14.65" customHeight="1">
      <c r="A465" s="96" t="s">
        <v>924</v>
      </c>
      <c r="C465" s="131"/>
      <c r="D465" s="131"/>
      <c r="E465" s="131"/>
      <c r="F465" s="131"/>
      <c r="G465" s="131"/>
      <c r="H465" s="131"/>
      <c r="I465" s="131"/>
      <c r="J465" s="131"/>
      <c r="K465" s="131"/>
      <c r="L465" s="131"/>
      <c r="M465" s="131"/>
      <c r="N465" s="131"/>
      <c r="O465" s="289"/>
      <c r="P465" s="289"/>
      <c r="Q465" s="57"/>
      <c r="R465" s="57"/>
      <c r="S465" s="289"/>
      <c r="T465" s="57"/>
    </row>
    <row r="466" spans="1:20">
      <c r="A466" s="96"/>
      <c r="C466" s="131"/>
      <c r="D466" s="131"/>
      <c r="E466" s="131"/>
      <c r="F466" s="131"/>
      <c r="G466" s="131"/>
      <c r="H466" s="131"/>
      <c r="I466" s="131"/>
      <c r="J466" s="131"/>
      <c r="K466" s="131"/>
      <c r="L466" s="131"/>
      <c r="M466" s="131"/>
      <c r="N466" s="131"/>
      <c r="O466" s="289"/>
      <c r="P466" s="289"/>
      <c r="Q466" s="57"/>
      <c r="R466" s="57"/>
      <c r="S466" s="289"/>
      <c r="T466" s="57"/>
    </row>
    <row r="467" spans="1:20">
      <c r="A467" s="167" t="s">
        <v>431</v>
      </c>
      <c r="B467" s="57"/>
      <c r="C467" s="57"/>
      <c r="D467" s="57"/>
      <c r="E467" s="93"/>
      <c r="F467" s="57"/>
      <c r="G467" s="57"/>
      <c r="H467" s="57"/>
      <c r="I467" s="57"/>
      <c r="J467" s="57"/>
      <c r="K467" s="57"/>
      <c r="L467" s="57"/>
      <c r="M467" s="57"/>
      <c r="N467" s="57"/>
      <c r="O467" s="57"/>
      <c r="P467" s="57"/>
      <c r="Q467" s="57"/>
      <c r="R467" s="57"/>
      <c r="S467" s="289"/>
      <c r="T467" s="57"/>
    </row>
    <row r="468" spans="1:20" ht="15" customHeight="1">
      <c r="A468" s="131"/>
      <c r="S468" s="289"/>
    </row>
    <row r="469" spans="1:20" ht="15" customHeight="1">
      <c r="S469" s="289"/>
    </row>
    <row r="470" spans="1:20" ht="15" customHeight="1">
      <c r="S470" s="289"/>
    </row>
    <row r="471" spans="1:20" ht="15" customHeight="1">
      <c r="S471" s="289"/>
    </row>
    <row r="472" spans="1:20" ht="15" customHeight="1">
      <c r="S472" s="289"/>
    </row>
    <row r="473" spans="1:20" ht="15" customHeight="1">
      <c r="S473" s="289"/>
    </row>
    <row r="474" spans="1:20" ht="15" customHeight="1">
      <c r="S474" s="289"/>
    </row>
    <row r="475" spans="1:20" ht="15" customHeight="1">
      <c r="S475" s="289"/>
    </row>
    <row r="476" spans="1:20" ht="15" customHeight="1">
      <c r="S476" s="289"/>
    </row>
    <row r="477" spans="1:20" ht="15" customHeight="1">
      <c r="S477" s="289"/>
    </row>
    <row r="478" spans="1:20" ht="15" customHeight="1">
      <c r="S478" s="289"/>
    </row>
    <row r="479" spans="1:20" ht="15" customHeight="1">
      <c r="S479" s="289"/>
    </row>
    <row r="480" spans="1:20" ht="15" customHeight="1">
      <c r="S480" s="289"/>
    </row>
    <row r="481" spans="19:19" ht="15" customHeight="1">
      <c r="S481" s="289"/>
    </row>
    <row r="482" spans="19:19" ht="15" customHeight="1">
      <c r="S482" s="289"/>
    </row>
    <row r="483" spans="19:19" ht="15" customHeight="1">
      <c r="S483" s="289"/>
    </row>
    <row r="484" spans="19:19">
      <c r="S484" s="289"/>
    </row>
    <row r="485" spans="19:19">
      <c r="S485" s="289"/>
    </row>
    <row r="486" spans="19:19">
      <c r="S486" s="289"/>
    </row>
    <row r="487" spans="19:19">
      <c r="S487" s="289"/>
    </row>
    <row r="488" spans="19:19">
      <c r="S488" s="289"/>
    </row>
    <row r="489" spans="19:19">
      <c r="S489" s="289"/>
    </row>
    <row r="490" spans="19:19">
      <c r="S490" s="289"/>
    </row>
    <row r="491" spans="19:19">
      <c r="S491" s="289"/>
    </row>
    <row r="492" spans="19:19">
      <c r="S492" s="289"/>
    </row>
    <row r="493" spans="19:19">
      <c r="S493" s="289"/>
    </row>
    <row r="494" spans="19:19">
      <c r="S494" s="289"/>
    </row>
    <row r="495" spans="19:19">
      <c r="S495" s="289"/>
    </row>
    <row r="496" spans="19:19">
      <c r="S496" s="289"/>
    </row>
    <row r="497" spans="19:19">
      <c r="S497" s="289"/>
    </row>
  </sheetData>
  <mergeCells count="167">
    <mergeCell ref="B409:B411"/>
    <mergeCell ref="B412:B414"/>
    <mergeCell ref="B337:B339"/>
    <mergeCell ref="B331:B333"/>
    <mergeCell ref="B445:B447"/>
    <mergeCell ref="B448:B450"/>
    <mergeCell ref="B451:B453"/>
    <mergeCell ref="B454:B456"/>
    <mergeCell ref="B457:B459"/>
    <mergeCell ref="B430:B432"/>
    <mergeCell ref="B433:B435"/>
    <mergeCell ref="B439:B441"/>
    <mergeCell ref="B442:B444"/>
    <mergeCell ref="B295:B297"/>
    <mergeCell ref="B298:B300"/>
    <mergeCell ref="B301:B303"/>
    <mergeCell ref="B304:B306"/>
    <mergeCell ref="B307:B309"/>
    <mergeCell ref="B355:B357"/>
    <mergeCell ref="B358:B360"/>
    <mergeCell ref="B361:B363"/>
    <mergeCell ref="B364:B366"/>
    <mergeCell ref="B340:B342"/>
    <mergeCell ref="B343:B345"/>
    <mergeCell ref="B346:B348"/>
    <mergeCell ref="B349:B351"/>
    <mergeCell ref="B352:B354"/>
    <mergeCell ref="B325:B327"/>
    <mergeCell ref="B322:B324"/>
    <mergeCell ref="B319:B321"/>
    <mergeCell ref="B316:B318"/>
    <mergeCell ref="B313:B315"/>
    <mergeCell ref="B310:B312"/>
    <mergeCell ref="B334:B336"/>
    <mergeCell ref="B328:B330"/>
    <mergeCell ref="B283:B285"/>
    <mergeCell ref="B286:B288"/>
    <mergeCell ref="B289:B291"/>
    <mergeCell ref="B292:B294"/>
    <mergeCell ref="B265:B267"/>
    <mergeCell ref="B268:B270"/>
    <mergeCell ref="B271:B273"/>
    <mergeCell ref="B274:B276"/>
    <mergeCell ref="B277:B279"/>
    <mergeCell ref="A370:A399"/>
    <mergeCell ref="B124:B126"/>
    <mergeCell ref="B127:B129"/>
    <mergeCell ref="B130:B132"/>
    <mergeCell ref="B133:B135"/>
    <mergeCell ref="B136:B138"/>
    <mergeCell ref="B154:B156"/>
    <mergeCell ref="B187:B189"/>
    <mergeCell ref="B190:B192"/>
    <mergeCell ref="B193:B195"/>
    <mergeCell ref="B196:B198"/>
    <mergeCell ref="B199:B201"/>
    <mergeCell ref="B172:B174"/>
    <mergeCell ref="B175:B177"/>
    <mergeCell ref="B178:B180"/>
    <mergeCell ref="B181:B183"/>
    <mergeCell ref="B184:B186"/>
    <mergeCell ref="B217:B219"/>
    <mergeCell ref="B220:B222"/>
    <mergeCell ref="B223:B225"/>
    <mergeCell ref="B226:B228"/>
    <mergeCell ref="B229:B231"/>
    <mergeCell ref="B202:B204"/>
    <mergeCell ref="B280:B282"/>
    <mergeCell ref="A280:A309"/>
    <mergeCell ref="A4:A33"/>
    <mergeCell ref="A34:A63"/>
    <mergeCell ref="A64:A93"/>
    <mergeCell ref="A94:A123"/>
    <mergeCell ref="A124:A156"/>
    <mergeCell ref="B118:B120"/>
    <mergeCell ref="B121:B123"/>
    <mergeCell ref="B157:B159"/>
    <mergeCell ref="B160:B162"/>
    <mergeCell ref="B163:B165"/>
    <mergeCell ref="B166:B168"/>
    <mergeCell ref="B169:B171"/>
    <mergeCell ref="B139:B141"/>
    <mergeCell ref="B142:B144"/>
    <mergeCell ref="B145:B147"/>
    <mergeCell ref="B151:B153"/>
    <mergeCell ref="B148:B150"/>
    <mergeCell ref="B34:B36"/>
    <mergeCell ref="B37:B39"/>
    <mergeCell ref="B40:B42"/>
    <mergeCell ref="B43:B45"/>
    <mergeCell ref="B46:B48"/>
    <mergeCell ref="B49:B51"/>
    <mergeCell ref="B103:B105"/>
    <mergeCell ref="B106:B108"/>
    <mergeCell ref="B109:B111"/>
    <mergeCell ref="B112:B114"/>
    <mergeCell ref="B115:B117"/>
    <mergeCell ref="A157:A186"/>
    <mergeCell ref="A187:A216"/>
    <mergeCell ref="A217:A249"/>
    <mergeCell ref="A250:A279"/>
    <mergeCell ref="B205:B207"/>
    <mergeCell ref="B208:B210"/>
    <mergeCell ref="B211:B213"/>
    <mergeCell ref="B214:B216"/>
    <mergeCell ref="B250:B252"/>
    <mergeCell ref="B253:B255"/>
    <mergeCell ref="B256:B258"/>
    <mergeCell ref="B259:B261"/>
    <mergeCell ref="B262:B264"/>
    <mergeCell ref="B232:B234"/>
    <mergeCell ref="B235:B237"/>
    <mergeCell ref="B238:B240"/>
    <mergeCell ref="B241:B243"/>
    <mergeCell ref="B247:B249"/>
    <mergeCell ref="B244:B246"/>
    <mergeCell ref="B31:B33"/>
    <mergeCell ref="B79:B81"/>
    <mergeCell ref="B82:B84"/>
    <mergeCell ref="B85:B87"/>
    <mergeCell ref="B88:B90"/>
    <mergeCell ref="B91:B93"/>
    <mergeCell ref="B94:B96"/>
    <mergeCell ref="B97:B99"/>
    <mergeCell ref="B100:B102"/>
    <mergeCell ref="B52:B54"/>
    <mergeCell ref="B55:B57"/>
    <mergeCell ref="B58:B60"/>
    <mergeCell ref="B61:B63"/>
    <mergeCell ref="B64:B66"/>
    <mergeCell ref="B67:B69"/>
    <mergeCell ref="B70:B72"/>
    <mergeCell ref="B73:B75"/>
    <mergeCell ref="B76:B78"/>
    <mergeCell ref="B4:B6"/>
    <mergeCell ref="B7:B9"/>
    <mergeCell ref="B10:B12"/>
    <mergeCell ref="B13:B15"/>
    <mergeCell ref="B16:B18"/>
    <mergeCell ref="B19:B21"/>
    <mergeCell ref="B22:B24"/>
    <mergeCell ref="B25:B27"/>
    <mergeCell ref="B28:B30"/>
    <mergeCell ref="A310:A339"/>
    <mergeCell ref="A400:A429"/>
    <mergeCell ref="A430:A459"/>
    <mergeCell ref="B367:B369"/>
    <mergeCell ref="B385:B387"/>
    <mergeCell ref="B388:B390"/>
    <mergeCell ref="B391:B393"/>
    <mergeCell ref="B394:B396"/>
    <mergeCell ref="B397:B399"/>
    <mergeCell ref="B370:B372"/>
    <mergeCell ref="B373:B375"/>
    <mergeCell ref="B376:B378"/>
    <mergeCell ref="B379:B381"/>
    <mergeCell ref="B382:B384"/>
    <mergeCell ref="B436:B438"/>
    <mergeCell ref="B418:B420"/>
    <mergeCell ref="B421:B423"/>
    <mergeCell ref="B424:B426"/>
    <mergeCell ref="B427:B429"/>
    <mergeCell ref="B400:B402"/>
    <mergeCell ref="B403:B405"/>
    <mergeCell ref="B406:B408"/>
    <mergeCell ref="B415:B417"/>
    <mergeCell ref="A340:A369"/>
  </mergeCells>
  <hyperlinks>
    <hyperlink ref="W6" location="Content!B27" display="Back to Content Page"/>
  </hyperlinks>
  <pageMargins left="0.7" right="0.7" top="0.75" bottom="0.75" header="0.3" footer="0.3"/>
</worksheet>
</file>

<file path=xl/worksheets/sheet2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0"/>
  <sheetViews>
    <sheetView zoomScale="95" zoomScaleNormal="95" workbookViewId="0">
      <pane xSplit="1" ySplit="3" topLeftCell="B4" activePane="bottomRight" state="frozen"/>
      <selection activeCell="A9" sqref="A9"/>
      <selection pane="topRight" activeCell="A9" sqref="A9"/>
      <selection pane="bottomLeft" activeCell="A9" sqref="A9"/>
      <selection pane="bottomRight" activeCell="A9" sqref="A9"/>
    </sheetView>
  </sheetViews>
  <sheetFormatPr defaultColWidth="9.1796875" defaultRowHeight="18" customHeight="1"/>
  <cols>
    <col min="1" max="1" width="34" style="289" customWidth="1"/>
    <col min="2" max="15" width="11.7265625" style="289" customWidth="1"/>
    <col min="16" max="16384" width="9.1796875" style="289"/>
  </cols>
  <sheetData>
    <row r="1" spans="1:17" s="136" customFormat="1" ht="18" customHeight="1">
      <c r="A1" s="140" t="s">
        <v>2252</v>
      </c>
    </row>
    <row r="2" spans="1:17" ht="18" customHeight="1">
      <c r="A2" s="1039"/>
      <c r="B2" s="1103" t="s">
        <v>2253</v>
      </c>
      <c r="C2" s="1103"/>
      <c r="D2" s="1103"/>
      <c r="E2" s="1103"/>
      <c r="F2" s="1103"/>
      <c r="G2" s="1103"/>
      <c r="H2" s="1103"/>
      <c r="I2" s="1103"/>
      <c r="J2" s="1103"/>
      <c r="K2" s="875"/>
      <c r="L2" s="875"/>
      <c r="M2" s="875"/>
      <c r="N2" s="875"/>
      <c r="O2" s="1040"/>
    </row>
    <row r="3" spans="1:17" s="295" customFormat="1" ht="18" customHeight="1">
      <c r="A3" s="1041" t="s">
        <v>77</v>
      </c>
      <c r="B3" s="924" t="s">
        <v>2254</v>
      </c>
      <c r="C3" s="924" t="s">
        <v>2255</v>
      </c>
      <c r="D3" s="924" t="s">
        <v>2256</v>
      </c>
      <c r="E3" s="924" t="s">
        <v>2257</v>
      </c>
      <c r="F3" s="924" t="s">
        <v>2258</v>
      </c>
      <c r="G3" s="924" t="s">
        <v>2259</v>
      </c>
      <c r="H3" s="924" t="s">
        <v>81</v>
      </c>
      <c r="I3" s="924" t="s">
        <v>2260</v>
      </c>
      <c r="J3" s="924" t="s">
        <v>80</v>
      </c>
      <c r="K3" s="924">
        <v>2011</v>
      </c>
      <c r="L3" s="924">
        <v>2012</v>
      </c>
      <c r="M3" s="924">
        <v>2013</v>
      </c>
      <c r="N3" s="924">
        <v>2014</v>
      </c>
      <c r="O3" s="924">
        <v>2015</v>
      </c>
    </row>
    <row r="4" spans="1:17" s="294" customFormat="1" ht="18" customHeight="1">
      <c r="A4" s="284" t="s">
        <v>15</v>
      </c>
      <c r="B4" s="1001">
        <v>51429</v>
      </c>
      <c r="C4" s="1001">
        <v>51429</v>
      </c>
      <c r="D4" s="987">
        <v>51429</v>
      </c>
      <c r="E4" s="987"/>
      <c r="F4" s="987"/>
      <c r="G4" s="987"/>
      <c r="H4" s="987"/>
      <c r="I4" s="987"/>
      <c r="J4" s="987"/>
      <c r="K4" s="987"/>
      <c r="L4" s="987"/>
      <c r="M4" s="987"/>
      <c r="N4" s="987"/>
      <c r="O4" s="987"/>
      <c r="Q4" s="92" t="s">
        <v>13</v>
      </c>
    </row>
    <row r="5" spans="1:17" s="294" customFormat="1" ht="18" customHeight="1">
      <c r="A5" s="284" t="s">
        <v>14</v>
      </c>
      <c r="B5" s="1001">
        <v>9132</v>
      </c>
      <c r="C5" s="1001">
        <v>9132</v>
      </c>
      <c r="D5" s="987">
        <v>9132</v>
      </c>
      <c r="E5" s="987">
        <v>8916</v>
      </c>
      <c r="F5" s="987">
        <v>8916</v>
      </c>
      <c r="G5" s="987">
        <v>8916</v>
      </c>
      <c r="H5" s="987">
        <v>8916</v>
      </c>
      <c r="I5" s="987">
        <v>8946</v>
      </c>
      <c r="J5" s="987">
        <v>8946</v>
      </c>
      <c r="K5" s="987">
        <v>18042</v>
      </c>
      <c r="L5" s="987">
        <v>18042</v>
      </c>
      <c r="M5" s="987">
        <v>30905</v>
      </c>
      <c r="N5" s="987">
        <v>30276</v>
      </c>
      <c r="O5" s="987">
        <v>30276</v>
      </c>
    </row>
    <row r="6" spans="1:17" s="294" customFormat="1" ht="18" customHeight="1">
      <c r="A6" s="284" t="s">
        <v>268</v>
      </c>
      <c r="B6" s="1001">
        <v>157000</v>
      </c>
      <c r="C6" s="1001">
        <v>157000</v>
      </c>
      <c r="D6" s="987">
        <v>157000</v>
      </c>
      <c r="E6" s="987">
        <v>153497</v>
      </c>
      <c r="F6" s="987"/>
      <c r="G6" s="987"/>
      <c r="H6" s="987"/>
      <c r="I6" s="987"/>
      <c r="J6" s="987"/>
      <c r="K6" s="987"/>
      <c r="L6" s="987">
        <v>152400</v>
      </c>
      <c r="M6" s="987"/>
      <c r="N6" s="987">
        <v>151529</v>
      </c>
      <c r="O6" s="987"/>
    </row>
    <row r="7" spans="1:17" s="294" customFormat="1" ht="18" customHeight="1">
      <c r="A7" s="284" t="s">
        <v>12</v>
      </c>
      <c r="B7" s="1001"/>
      <c r="C7" s="1001"/>
      <c r="D7" s="987"/>
      <c r="E7" s="987">
        <v>2329</v>
      </c>
      <c r="F7" s="987">
        <v>2370</v>
      </c>
      <c r="G7" s="987">
        <v>2371</v>
      </c>
      <c r="H7" s="987" t="s">
        <v>2261</v>
      </c>
      <c r="I7" s="987" t="s">
        <v>8</v>
      </c>
      <c r="J7" s="987">
        <v>5843</v>
      </c>
      <c r="K7" s="987">
        <v>5860</v>
      </c>
      <c r="L7" s="987">
        <v>5865</v>
      </c>
      <c r="M7" s="987">
        <v>5865</v>
      </c>
      <c r="N7" s="987">
        <v>5865</v>
      </c>
      <c r="O7" s="987">
        <v>6906</v>
      </c>
    </row>
    <row r="8" spans="1:17" s="294" customFormat="1" ht="18" customHeight="1">
      <c r="A8" s="284" t="s">
        <v>11</v>
      </c>
      <c r="B8" s="1001">
        <v>49837</v>
      </c>
      <c r="C8" s="1001">
        <v>49837</v>
      </c>
      <c r="D8" s="987">
        <v>49827</v>
      </c>
      <c r="E8" s="987"/>
      <c r="F8" s="987"/>
      <c r="G8" s="987"/>
      <c r="H8" s="987"/>
      <c r="I8" s="987">
        <v>37476</v>
      </c>
      <c r="J8" s="987">
        <v>37476</v>
      </c>
      <c r="K8" s="987"/>
      <c r="L8" s="987"/>
      <c r="M8" s="987"/>
      <c r="N8" s="987"/>
      <c r="O8" s="987"/>
    </row>
    <row r="9" spans="1:17" s="294" customFormat="1" ht="18" customHeight="1">
      <c r="A9" s="284" t="s">
        <v>10</v>
      </c>
      <c r="B9" s="1001">
        <v>10204</v>
      </c>
      <c r="C9" s="1001">
        <v>14594</v>
      </c>
      <c r="D9" s="987">
        <v>14594</v>
      </c>
      <c r="E9" s="987">
        <v>15451</v>
      </c>
      <c r="F9" s="987"/>
      <c r="G9" s="987"/>
      <c r="H9" s="987"/>
      <c r="I9" s="987"/>
      <c r="J9" s="987"/>
      <c r="K9" s="987"/>
      <c r="L9" s="987"/>
      <c r="M9" s="987"/>
      <c r="N9" s="987"/>
      <c r="O9" s="987"/>
    </row>
    <row r="10" spans="1:17" s="294" customFormat="1" ht="18" customHeight="1">
      <c r="A10" s="284" t="s">
        <v>9</v>
      </c>
      <c r="B10" s="1001">
        <v>1801</v>
      </c>
      <c r="C10" s="1001">
        <v>1899</v>
      </c>
      <c r="D10" s="987">
        <v>1926</v>
      </c>
      <c r="E10" s="987">
        <v>2020</v>
      </c>
      <c r="F10" s="987">
        <v>2021</v>
      </c>
      <c r="G10" s="987">
        <v>2028</v>
      </c>
      <c r="H10" s="987">
        <v>2028</v>
      </c>
      <c r="I10" s="987">
        <v>2066</v>
      </c>
      <c r="J10" s="987">
        <v>2080</v>
      </c>
      <c r="K10" s="584">
        <v>2112</v>
      </c>
      <c r="L10" s="584">
        <v>2170</v>
      </c>
      <c r="M10" s="584">
        <v>2275</v>
      </c>
      <c r="N10" s="584">
        <v>2356</v>
      </c>
      <c r="O10" s="584"/>
    </row>
    <row r="11" spans="1:17" s="294" customFormat="1" ht="18" customHeight="1">
      <c r="A11" s="284" t="s">
        <v>7</v>
      </c>
      <c r="B11" s="1001">
        <v>27000</v>
      </c>
      <c r="C11" s="1001">
        <v>29900</v>
      </c>
      <c r="D11" s="987">
        <v>30400</v>
      </c>
      <c r="E11" s="987">
        <v>30400</v>
      </c>
      <c r="F11" s="987">
        <v>30400</v>
      </c>
      <c r="G11" s="987">
        <v>30400</v>
      </c>
      <c r="H11" s="987">
        <v>30331</v>
      </c>
      <c r="I11" s="987">
        <v>30331</v>
      </c>
      <c r="J11" s="987">
        <v>30331</v>
      </c>
      <c r="K11" s="987">
        <v>30331</v>
      </c>
      <c r="L11" s="987">
        <v>30562</v>
      </c>
      <c r="M11" s="987">
        <v>30464</v>
      </c>
      <c r="N11" s="987">
        <v>30554</v>
      </c>
      <c r="O11" s="987">
        <v>30983</v>
      </c>
    </row>
    <row r="12" spans="1:17" s="294" customFormat="1" ht="18" customHeight="1">
      <c r="A12" s="284" t="s">
        <v>6</v>
      </c>
      <c r="B12" s="1001">
        <v>65254</v>
      </c>
      <c r="C12" s="1001">
        <v>63251</v>
      </c>
      <c r="D12" s="987">
        <v>66467</v>
      </c>
      <c r="E12" s="987"/>
      <c r="F12" s="987"/>
      <c r="G12" s="987"/>
      <c r="H12" s="987"/>
      <c r="I12" s="987">
        <v>42100</v>
      </c>
      <c r="J12" s="987">
        <v>44138</v>
      </c>
      <c r="K12" s="987"/>
      <c r="L12" s="1001"/>
      <c r="M12" s="1001"/>
      <c r="N12" s="1001"/>
      <c r="O12" s="1001"/>
    </row>
    <row r="13" spans="1:17" s="294" customFormat="1" ht="18" customHeight="1">
      <c r="A13" s="284" t="s">
        <v>5</v>
      </c>
      <c r="B13" s="1001">
        <v>498</v>
      </c>
      <c r="C13" s="1001">
        <v>498</v>
      </c>
      <c r="D13" s="987">
        <v>498</v>
      </c>
      <c r="E13" s="987">
        <v>498</v>
      </c>
      <c r="F13" s="987">
        <v>502</v>
      </c>
      <c r="G13" s="987">
        <v>508</v>
      </c>
      <c r="H13" s="987">
        <v>508</v>
      </c>
      <c r="I13" s="987">
        <v>508</v>
      </c>
      <c r="J13" s="987">
        <v>508</v>
      </c>
      <c r="K13" s="987">
        <v>508</v>
      </c>
      <c r="L13" s="1001">
        <v>515</v>
      </c>
      <c r="M13" s="1001">
        <v>520</v>
      </c>
      <c r="N13" s="1001">
        <v>526</v>
      </c>
      <c r="O13" s="1001"/>
    </row>
    <row r="14" spans="1:17" s="294" customFormat="1" ht="18" customHeight="1">
      <c r="A14" s="284" t="s">
        <v>4</v>
      </c>
      <c r="B14" s="1001">
        <v>331265</v>
      </c>
      <c r="C14" s="1001">
        <v>331265</v>
      </c>
      <c r="D14" s="987">
        <v>362099</v>
      </c>
      <c r="E14" s="987"/>
      <c r="F14" s="987"/>
      <c r="G14" s="987"/>
      <c r="H14" s="987"/>
      <c r="I14" s="987"/>
      <c r="J14" s="987"/>
      <c r="K14" s="987"/>
      <c r="L14" s="1001"/>
      <c r="M14" s="1001"/>
      <c r="N14" s="1001"/>
      <c r="O14" s="1001"/>
    </row>
    <row r="15" spans="1:17" s="294" customFormat="1" ht="18" customHeight="1">
      <c r="A15" s="284" t="s">
        <v>3</v>
      </c>
      <c r="B15" s="1001">
        <v>2801</v>
      </c>
      <c r="C15" s="1001">
        <v>3724</v>
      </c>
      <c r="D15" s="987">
        <v>3107</v>
      </c>
      <c r="E15" s="987">
        <v>3594</v>
      </c>
      <c r="F15" s="987"/>
      <c r="G15" s="987"/>
      <c r="H15" s="987"/>
      <c r="I15" s="987"/>
      <c r="J15" s="987"/>
      <c r="K15" s="987"/>
      <c r="L15" s="1001"/>
      <c r="M15" s="1001"/>
      <c r="N15" s="1001"/>
      <c r="O15" s="1001"/>
    </row>
    <row r="16" spans="1:17" s="294" customFormat="1" ht="18" customHeight="1">
      <c r="A16" s="284" t="s">
        <v>79</v>
      </c>
      <c r="B16" s="1001">
        <v>88100</v>
      </c>
      <c r="C16" s="1001">
        <v>88100</v>
      </c>
      <c r="D16" s="987">
        <v>88200</v>
      </c>
      <c r="E16" s="987">
        <v>78891</v>
      </c>
      <c r="F16" s="987"/>
      <c r="G16" s="987"/>
      <c r="H16" s="987">
        <v>87524</v>
      </c>
      <c r="I16" s="987">
        <v>85000</v>
      </c>
      <c r="J16" s="987">
        <v>83739</v>
      </c>
      <c r="K16" s="987">
        <v>86472</v>
      </c>
      <c r="L16" s="1001">
        <v>88484</v>
      </c>
      <c r="M16" s="1001">
        <v>88485</v>
      </c>
      <c r="N16" s="1001">
        <v>88485</v>
      </c>
      <c r="O16" s="1001">
        <v>108946</v>
      </c>
    </row>
    <row r="17" spans="1:15" s="294" customFormat="1" ht="18" customHeight="1">
      <c r="A17" s="284" t="s">
        <v>2</v>
      </c>
      <c r="B17" s="1008"/>
      <c r="C17" s="1008"/>
      <c r="D17" s="1042"/>
      <c r="E17" s="1042">
        <v>67761</v>
      </c>
      <c r="F17" s="1042">
        <v>67761</v>
      </c>
      <c r="G17" s="1042">
        <v>67761</v>
      </c>
      <c r="H17" s="1042">
        <v>67761</v>
      </c>
      <c r="I17" s="1042">
        <v>67761</v>
      </c>
      <c r="J17" s="1042">
        <v>67761</v>
      </c>
      <c r="K17" s="1042">
        <v>67761</v>
      </c>
      <c r="L17" s="1008">
        <v>67761</v>
      </c>
      <c r="M17" s="1008">
        <v>67761</v>
      </c>
      <c r="N17" s="1008">
        <v>67761</v>
      </c>
      <c r="O17" s="1008">
        <v>67761</v>
      </c>
    </row>
    <row r="18" spans="1:15" s="294" customFormat="1" ht="18" customHeight="1">
      <c r="A18" s="284" t="s">
        <v>1</v>
      </c>
      <c r="B18" s="1008"/>
      <c r="C18" s="1008"/>
      <c r="D18" s="584"/>
      <c r="E18" s="584">
        <v>97267</v>
      </c>
      <c r="F18" s="584"/>
      <c r="G18" s="584"/>
      <c r="H18" s="584"/>
      <c r="I18" s="584"/>
      <c r="J18" s="584"/>
      <c r="K18" s="584"/>
      <c r="L18" s="933"/>
      <c r="M18" s="933"/>
      <c r="N18" s="933"/>
      <c r="O18" s="933"/>
    </row>
    <row r="19" spans="1:15" s="294" customFormat="1" ht="18" customHeight="1"/>
    <row r="20" spans="1:15" ht="18" customHeight="1">
      <c r="A20" s="920" t="s">
        <v>2111</v>
      </c>
    </row>
  </sheetData>
  <mergeCells count="1">
    <mergeCell ref="B2:J2"/>
  </mergeCells>
  <hyperlinks>
    <hyperlink ref="Q4" location="'Content Page'!A1" display="Back to Content Page"/>
  </hyperlinks>
  <pageMargins left="0.7" right="0.7" top="0.75" bottom="0.75" header="0.3" footer="0.3"/>
  <pageSetup orientation="portrait" r:id="rId1"/>
</worksheet>
</file>

<file path=xl/worksheets/sheet2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zoomScale="95" zoomScaleNormal="95" workbookViewId="0">
      <selection activeCell="A9" sqref="A9"/>
    </sheetView>
  </sheetViews>
  <sheetFormatPr defaultColWidth="9.1796875" defaultRowHeight="18" customHeight="1"/>
  <cols>
    <col min="1" max="1" width="35" style="136" customWidth="1"/>
    <col min="2" max="16384" width="9.1796875" style="289"/>
  </cols>
  <sheetData>
    <row r="1" spans="1:19" ht="18" customHeight="1">
      <c r="A1" s="140" t="s">
        <v>2262</v>
      </c>
    </row>
    <row r="2" spans="1:19" ht="18" customHeight="1">
      <c r="A2" s="1039"/>
      <c r="B2" s="1103" t="s">
        <v>2263</v>
      </c>
      <c r="C2" s="1103"/>
      <c r="D2" s="1103"/>
      <c r="E2" s="1103"/>
      <c r="F2" s="1103"/>
      <c r="G2" s="1103"/>
      <c r="H2" s="1103"/>
      <c r="I2" s="1103"/>
      <c r="J2" s="1103"/>
      <c r="K2" s="1103"/>
      <c r="L2" s="1103"/>
      <c r="M2" s="875"/>
      <c r="N2" s="875"/>
      <c r="O2" s="875"/>
      <c r="P2" s="875"/>
      <c r="Q2" s="1040"/>
    </row>
    <row r="3" spans="1:19" s="295" customFormat="1" ht="18" customHeight="1">
      <c r="A3" s="1039" t="s">
        <v>77</v>
      </c>
      <c r="B3" s="924" t="s">
        <v>2256</v>
      </c>
      <c r="C3" s="924" t="s">
        <v>2264</v>
      </c>
      <c r="D3" s="924" t="s">
        <v>2265</v>
      </c>
      <c r="E3" s="924" t="s">
        <v>2266</v>
      </c>
      <c r="F3" s="924" t="s">
        <v>2267</v>
      </c>
      <c r="G3" s="924" t="s">
        <v>2257</v>
      </c>
      <c r="H3" s="924" t="s">
        <v>2258</v>
      </c>
      <c r="I3" s="924" t="s">
        <v>2259</v>
      </c>
      <c r="J3" s="924" t="s">
        <v>81</v>
      </c>
      <c r="K3" s="924" t="s">
        <v>2260</v>
      </c>
      <c r="L3" s="924" t="s">
        <v>80</v>
      </c>
      <c r="M3" s="924">
        <v>2011</v>
      </c>
      <c r="N3" s="924">
        <v>2012</v>
      </c>
      <c r="O3" s="924">
        <v>2013</v>
      </c>
      <c r="P3" s="924">
        <v>2014</v>
      </c>
      <c r="Q3" s="924">
        <v>2015</v>
      </c>
    </row>
    <row r="4" spans="1:19" s="294" customFormat="1" ht="18" customHeight="1">
      <c r="A4" s="284" t="s">
        <v>15</v>
      </c>
      <c r="B4" s="1043"/>
      <c r="C4" s="1043"/>
      <c r="D4" s="1043"/>
      <c r="E4" s="1043"/>
      <c r="F4" s="1043"/>
      <c r="G4" s="1043"/>
      <c r="H4" s="1043">
        <v>40</v>
      </c>
      <c r="I4" s="1043">
        <v>38</v>
      </c>
      <c r="J4" s="1043"/>
      <c r="K4" s="1043"/>
      <c r="L4" s="1043"/>
      <c r="M4" s="1043"/>
      <c r="N4" s="1043"/>
      <c r="O4" s="1044"/>
      <c r="P4" s="1044"/>
      <c r="Q4" s="1044"/>
      <c r="S4" s="92" t="s">
        <v>13</v>
      </c>
    </row>
    <row r="5" spans="1:19" s="294" customFormat="1" ht="18" customHeight="1">
      <c r="A5" s="284" t="s">
        <v>14</v>
      </c>
      <c r="B5" s="663">
        <v>84.4</v>
      </c>
      <c r="C5" s="663">
        <v>89.6</v>
      </c>
      <c r="D5" s="663">
        <v>79.599999999999994</v>
      </c>
      <c r="E5" s="663">
        <v>99</v>
      </c>
      <c r="F5" s="663">
        <v>106</v>
      </c>
      <c r="G5" s="663">
        <v>110.7</v>
      </c>
      <c r="H5" s="663">
        <v>116.4</v>
      </c>
      <c r="I5" s="663">
        <v>126.3</v>
      </c>
      <c r="J5" s="663">
        <v>140</v>
      </c>
      <c r="K5" s="663">
        <v>152.5</v>
      </c>
      <c r="L5" s="663">
        <v>185.3</v>
      </c>
      <c r="M5" s="663">
        <v>176.3</v>
      </c>
      <c r="N5" s="663">
        <v>192.5</v>
      </c>
      <c r="O5" s="1045">
        <v>200.1</v>
      </c>
      <c r="P5" s="1045">
        <v>210</v>
      </c>
      <c r="Q5" s="1045">
        <v>209</v>
      </c>
    </row>
    <row r="6" spans="1:19" s="294" customFormat="1" ht="18" customHeight="1">
      <c r="A6" s="284" t="s">
        <v>268</v>
      </c>
      <c r="B6" s="663"/>
      <c r="C6" s="663"/>
      <c r="D6" s="663"/>
      <c r="E6" s="663"/>
      <c r="F6" s="663"/>
      <c r="G6" s="663"/>
      <c r="H6" s="663"/>
      <c r="I6" s="663">
        <v>5</v>
      </c>
      <c r="J6" s="663"/>
      <c r="K6" s="663"/>
      <c r="L6" s="663"/>
      <c r="M6" s="663"/>
      <c r="N6" s="663"/>
      <c r="O6" s="1045"/>
      <c r="P6" s="1045"/>
      <c r="Q6" s="1045"/>
    </row>
    <row r="7" spans="1:19" s="294" customFormat="1" ht="18" customHeight="1">
      <c r="A7" s="284" t="s">
        <v>12</v>
      </c>
      <c r="B7" s="663"/>
      <c r="C7" s="663"/>
      <c r="D7" s="663"/>
      <c r="E7" s="663"/>
      <c r="F7" s="663"/>
      <c r="G7" s="663"/>
      <c r="H7" s="663"/>
      <c r="I7" s="663"/>
      <c r="J7" s="663"/>
      <c r="K7" s="663"/>
      <c r="L7" s="663"/>
      <c r="M7" s="663"/>
      <c r="N7" s="663"/>
      <c r="O7" s="1045"/>
      <c r="P7" s="1045"/>
      <c r="Q7" s="1045"/>
    </row>
    <row r="8" spans="1:19" s="294" customFormat="1" ht="18" customHeight="1">
      <c r="A8" s="284" t="s">
        <v>11</v>
      </c>
      <c r="B8" s="663"/>
      <c r="C8" s="663"/>
      <c r="D8" s="663">
        <v>9.9799615360754395</v>
      </c>
      <c r="E8" s="663">
        <v>10.531805848658426</v>
      </c>
      <c r="F8" s="663">
        <v>11</v>
      </c>
      <c r="G8" s="663">
        <v>12</v>
      </c>
      <c r="H8" s="663">
        <v>13</v>
      </c>
      <c r="I8" s="663">
        <v>16</v>
      </c>
      <c r="J8" s="663">
        <v>19</v>
      </c>
      <c r="K8" s="663">
        <v>26</v>
      </c>
      <c r="L8" s="663"/>
      <c r="M8" s="663"/>
      <c r="N8" s="663"/>
      <c r="O8" s="1045"/>
      <c r="P8" s="1045"/>
      <c r="Q8" s="1045"/>
    </row>
    <row r="9" spans="1:19" s="294" customFormat="1" ht="18" customHeight="1">
      <c r="A9" s="284" t="s">
        <v>10</v>
      </c>
      <c r="B9" s="663"/>
      <c r="C9" s="663"/>
      <c r="D9" s="663"/>
      <c r="E9" s="663"/>
      <c r="F9" s="663"/>
      <c r="G9" s="663"/>
      <c r="H9" s="663"/>
      <c r="I9" s="663">
        <v>8</v>
      </c>
      <c r="J9" s="663"/>
      <c r="K9" s="663"/>
      <c r="L9" s="663"/>
      <c r="M9" s="663"/>
      <c r="N9" s="663"/>
      <c r="O9" s="1045"/>
      <c r="P9" s="1045"/>
      <c r="Q9" s="1045"/>
    </row>
    <row r="10" spans="1:19" s="294" customFormat="1" ht="18" customHeight="1">
      <c r="A10" s="284" t="s">
        <v>9</v>
      </c>
      <c r="B10" s="663">
        <v>210.48845706779812</v>
      </c>
      <c r="C10" s="663">
        <v>217.69777682311246</v>
      </c>
      <c r="D10" s="663">
        <v>226</v>
      </c>
      <c r="E10" s="663">
        <v>233</v>
      </c>
      <c r="F10" s="663">
        <v>245</v>
      </c>
      <c r="G10" s="663">
        <v>255</v>
      </c>
      <c r="H10" s="663">
        <v>266</v>
      </c>
      <c r="I10" s="663">
        <v>277</v>
      </c>
      <c r="J10" s="663">
        <v>290</v>
      </c>
      <c r="K10" s="663">
        <v>302</v>
      </c>
      <c r="L10" s="663">
        <v>316</v>
      </c>
      <c r="M10" s="663">
        <v>329</v>
      </c>
      <c r="N10" s="663">
        <v>346</v>
      </c>
      <c r="O10" s="1045">
        <v>363</v>
      </c>
      <c r="P10" s="1045">
        <v>380</v>
      </c>
      <c r="Q10" s="1045">
        <v>397</v>
      </c>
    </row>
    <row r="11" spans="1:19" s="294" customFormat="1" ht="18" customHeight="1">
      <c r="A11" s="284" t="s">
        <v>7</v>
      </c>
      <c r="B11" s="663"/>
      <c r="C11" s="663"/>
      <c r="D11" s="663"/>
      <c r="E11" s="663"/>
      <c r="F11" s="663"/>
      <c r="G11" s="663"/>
      <c r="H11" s="663"/>
      <c r="I11" s="663">
        <v>21</v>
      </c>
      <c r="J11" s="663">
        <v>22</v>
      </c>
      <c r="K11" s="663">
        <v>24</v>
      </c>
      <c r="L11" s="663">
        <v>24</v>
      </c>
      <c r="M11" s="663">
        <v>26</v>
      </c>
      <c r="N11" s="663">
        <v>27</v>
      </c>
      <c r="O11" s="1045">
        <v>22</v>
      </c>
      <c r="P11" s="1045">
        <v>24</v>
      </c>
      <c r="Q11" s="1045">
        <v>26</v>
      </c>
    </row>
    <row r="12" spans="1:19" s="294" customFormat="1" ht="18" customHeight="1">
      <c r="A12" s="284" t="s">
        <v>6</v>
      </c>
      <c r="B12" s="663"/>
      <c r="C12" s="663"/>
      <c r="D12" s="663"/>
      <c r="E12" s="663"/>
      <c r="F12" s="663"/>
      <c r="G12" s="663"/>
      <c r="H12" s="663"/>
      <c r="I12" s="663">
        <v>110</v>
      </c>
      <c r="J12" s="663"/>
      <c r="K12" s="663">
        <v>103</v>
      </c>
      <c r="L12" s="663">
        <v>107</v>
      </c>
      <c r="M12" s="663"/>
      <c r="N12" s="663"/>
      <c r="O12" s="1045"/>
      <c r="P12" s="1045"/>
      <c r="Q12" s="1045"/>
    </row>
    <row r="13" spans="1:19" s="294" customFormat="1" ht="18" customHeight="1">
      <c r="A13" s="284" t="s">
        <v>5</v>
      </c>
      <c r="B13" s="663">
        <v>117</v>
      </c>
      <c r="C13" s="663">
        <v>100</v>
      </c>
      <c r="D13" s="663">
        <v>121</v>
      </c>
      <c r="E13" s="663">
        <v>120</v>
      </c>
      <c r="F13" s="663">
        <v>122.57047590178841</v>
      </c>
      <c r="G13" s="663">
        <v>126.92799729657969</v>
      </c>
      <c r="H13" s="663">
        <v>130.16548463356975</v>
      </c>
      <c r="I13" s="663">
        <v>139.39294156386345</v>
      </c>
      <c r="J13" s="663">
        <v>154.42292653755925</v>
      </c>
      <c r="K13" s="663">
        <v>155.69657953217714</v>
      </c>
      <c r="L13" s="663">
        <v>170.61379079870781</v>
      </c>
      <c r="M13" s="663">
        <v>181.29939044612939</v>
      </c>
      <c r="N13" s="663">
        <v>187.64934373690591</v>
      </c>
      <c r="O13" s="1045">
        <v>206.85054864423171</v>
      </c>
      <c r="P13" s="1045"/>
      <c r="Q13" s="1045"/>
    </row>
    <row r="14" spans="1:19" s="294" customFormat="1" ht="18" customHeight="1">
      <c r="A14" s="284" t="s">
        <v>4</v>
      </c>
      <c r="B14" s="663"/>
      <c r="C14" s="663"/>
      <c r="D14" s="663"/>
      <c r="E14" s="663"/>
      <c r="F14" s="663">
        <v>135</v>
      </c>
      <c r="G14" s="663">
        <v>142</v>
      </c>
      <c r="H14" s="663">
        <v>150</v>
      </c>
      <c r="I14" s="663">
        <v>158</v>
      </c>
      <c r="J14" s="663">
        <v>160</v>
      </c>
      <c r="K14" s="663">
        <v>162</v>
      </c>
      <c r="L14" s="663">
        <v>165.13855410841501</v>
      </c>
      <c r="M14" s="663"/>
      <c r="N14" s="663"/>
      <c r="O14" s="1045"/>
      <c r="P14" s="1045"/>
      <c r="Q14" s="1045"/>
    </row>
    <row r="15" spans="1:19" s="294" customFormat="1" ht="18" customHeight="1">
      <c r="A15" s="284" t="s">
        <v>3</v>
      </c>
      <c r="B15" s="663"/>
      <c r="C15" s="663"/>
      <c r="D15" s="663">
        <v>107.79450757575758</v>
      </c>
      <c r="E15" s="663">
        <v>116.64569842738206</v>
      </c>
      <c r="F15" s="663">
        <v>119.70226244343891</v>
      </c>
      <c r="G15" s="663">
        <v>138.24727992087043</v>
      </c>
      <c r="H15" s="663">
        <v>144.46995073891625</v>
      </c>
      <c r="I15" s="663">
        <v>150.76227897838899</v>
      </c>
      <c r="J15" s="663">
        <v>156.15310077519379</v>
      </c>
      <c r="K15" s="663">
        <v>162.84770114942529</v>
      </c>
      <c r="L15" s="663"/>
      <c r="M15" s="663"/>
      <c r="N15" s="663"/>
      <c r="O15" s="1045"/>
      <c r="P15" s="1045"/>
      <c r="Q15" s="1045"/>
    </row>
    <row r="16" spans="1:19" s="294" customFormat="1" ht="18" customHeight="1">
      <c r="A16" s="284" t="s">
        <v>79</v>
      </c>
      <c r="B16" s="663"/>
      <c r="C16" s="663"/>
      <c r="D16" s="663"/>
      <c r="E16" s="663"/>
      <c r="F16" s="663"/>
      <c r="G16" s="663"/>
      <c r="H16" s="663"/>
      <c r="I16" s="663">
        <v>1.8434251066732734</v>
      </c>
      <c r="J16" s="663">
        <v>2.4158275463314807</v>
      </c>
      <c r="K16" s="663">
        <v>3.6255422188773601</v>
      </c>
      <c r="L16" s="663">
        <v>4.2407711294598158</v>
      </c>
      <c r="M16" s="663">
        <v>4.0236922971078641</v>
      </c>
      <c r="N16" s="663">
        <v>4.0411362621836835</v>
      </c>
      <c r="O16" s="1045">
        <v>4.8442120104827033</v>
      </c>
      <c r="P16" s="1045">
        <v>6.4559552339448452</v>
      </c>
      <c r="Q16" s="1045">
        <v>5.0065025384533204</v>
      </c>
    </row>
    <row r="17" spans="1:17" s="294" customFormat="1" ht="18" customHeight="1">
      <c r="A17" s="284" t="s">
        <v>2</v>
      </c>
      <c r="B17" s="1045"/>
      <c r="C17" s="1045"/>
      <c r="D17" s="1045"/>
      <c r="E17" s="1045"/>
      <c r="F17" s="1045">
        <v>10.050775986454447</v>
      </c>
      <c r="G17" s="1045">
        <v>12.255864875997917</v>
      </c>
      <c r="H17" s="1045">
        <v>15.569625681792486</v>
      </c>
      <c r="I17" s="1045">
        <v>18.745092724683722</v>
      </c>
      <c r="J17" s="1045">
        <v>22.183828550228881</v>
      </c>
      <c r="K17" s="1045">
        <v>23.82298595856501</v>
      </c>
      <c r="L17" s="1045">
        <v>25.778630570733263</v>
      </c>
      <c r="M17" s="1045"/>
      <c r="N17" s="1045"/>
      <c r="O17" s="1045"/>
      <c r="P17" s="1045"/>
      <c r="Q17" s="1045"/>
    </row>
    <row r="18" spans="1:17" s="294" customFormat="1" ht="18" customHeight="1">
      <c r="A18" s="284" t="s">
        <v>1</v>
      </c>
      <c r="B18" s="1045"/>
      <c r="C18" s="1045"/>
      <c r="D18" s="1045">
        <v>57.490674688440052</v>
      </c>
      <c r="E18" s="1045">
        <v>58.523760945337074</v>
      </c>
      <c r="F18" s="1045">
        <v>59.016524787180771</v>
      </c>
      <c r="G18" s="1045">
        <v>62.00532544378698</v>
      </c>
      <c r="H18" s="1045">
        <v>62.619650291423817</v>
      </c>
      <c r="I18" s="1045">
        <v>64.413953488372087</v>
      </c>
      <c r="J18" s="1045">
        <v>65.910245834020785</v>
      </c>
      <c r="K18" s="1045">
        <v>67.72913089690131</v>
      </c>
      <c r="L18" s="1045"/>
      <c r="M18" s="1045"/>
      <c r="N18" s="1045"/>
      <c r="O18" s="1045"/>
      <c r="P18" s="1045"/>
      <c r="Q18" s="1045"/>
    </row>
    <row r="19" spans="1:17" s="294" customFormat="1" ht="18" customHeight="1">
      <c r="A19" s="124"/>
    </row>
    <row r="20" spans="1:17" s="294" customFormat="1" ht="18" customHeight="1">
      <c r="A20" s="920" t="s">
        <v>2111</v>
      </c>
    </row>
  </sheetData>
  <mergeCells count="1">
    <mergeCell ref="B2:L2"/>
  </mergeCells>
  <hyperlinks>
    <hyperlink ref="S4" location="'Content Page'!A1" display="Back to Content Page"/>
  </hyperlinks>
  <pageMargins left="0.7" right="0.7" top="0.75" bottom="0.75" header="0.3" footer="0.3"/>
</worksheet>
</file>

<file path=xl/worksheets/sheet2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zoomScale="86" zoomScaleNormal="86" workbookViewId="0">
      <selection activeCell="A9" sqref="A9"/>
    </sheetView>
  </sheetViews>
  <sheetFormatPr defaultColWidth="9.1796875" defaultRowHeight="18" customHeight="1"/>
  <cols>
    <col min="1" max="1" width="33.26953125" style="136" customWidth="1"/>
    <col min="2" max="16384" width="9.1796875" style="289"/>
  </cols>
  <sheetData>
    <row r="1" spans="1:19" ht="18" customHeight="1">
      <c r="A1" s="140" t="s">
        <v>2268</v>
      </c>
    </row>
    <row r="2" spans="1:19" ht="18" customHeight="1">
      <c r="A2" s="1039"/>
      <c r="B2" s="1178" t="s">
        <v>2269</v>
      </c>
      <c r="C2" s="1179"/>
      <c r="D2" s="1179"/>
      <c r="E2" s="1179"/>
      <c r="F2" s="1179"/>
      <c r="G2" s="1179"/>
      <c r="H2" s="1179"/>
      <c r="I2" s="1179"/>
      <c r="J2" s="1179"/>
      <c r="K2" s="1179"/>
      <c r="L2" s="1179"/>
      <c r="M2" s="1179"/>
      <c r="N2" s="1179"/>
      <c r="O2" s="1179"/>
      <c r="P2" s="1179"/>
      <c r="Q2" s="1180"/>
    </row>
    <row r="3" spans="1:19" s="295" customFormat="1" ht="18" customHeight="1">
      <c r="A3" s="1039" t="s">
        <v>77</v>
      </c>
      <c r="B3" s="924" t="s">
        <v>2256</v>
      </c>
      <c r="C3" s="924" t="s">
        <v>2264</v>
      </c>
      <c r="D3" s="924" t="s">
        <v>2265</v>
      </c>
      <c r="E3" s="924" t="s">
        <v>2266</v>
      </c>
      <c r="F3" s="924" t="s">
        <v>2267</v>
      </c>
      <c r="G3" s="924" t="s">
        <v>2257</v>
      </c>
      <c r="H3" s="924" t="s">
        <v>2258</v>
      </c>
      <c r="I3" s="924" t="s">
        <v>2259</v>
      </c>
      <c r="J3" s="924" t="s">
        <v>81</v>
      </c>
      <c r="K3" s="924" t="s">
        <v>2260</v>
      </c>
      <c r="L3" s="924" t="s">
        <v>80</v>
      </c>
      <c r="M3" s="924">
        <v>2011</v>
      </c>
      <c r="N3" s="924">
        <v>2012</v>
      </c>
      <c r="O3" s="924">
        <v>2013</v>
      </c>
      <c r="P3" s="924">
        <v>2014</v>
      </c>
      <c r="Q3" s="924">
        <v>2015</v>
      </c>
    </row>
    <row r="4" spans="1:19" ht="18" customHeight="1">
      <c r="A4" s="284" t="s">
        <v>15</v>
      </c>
      <c r="B4" s="663"/>
      <c r="C4" s="663"/>
      <c r="D4" s="663">
        <v>8</v>
      </c>
      <c r="E4" s="663"/>
      <c r="F4" s="663"/>
      <c r="G4" s="663"/>
      <c r="H4" s="663"/>
      <c r="I4" s="663"/>
      <c r="J4" s="663"/>
      <c r="K4" s="663"/>
      <c r="L4" s="663"/>
      <c r="M4" s="663"/>
      <c r="N4" s="663"/>
      <c r="O4" s="663"/>
      <c r="P4" s="663"/>
      <c r="Q4" s="663"/>
      <c r="S4" s="92" t="s">
        <v>13</v>
      </c>
    </row>
    <row r="5" spans="1:19" ht="18" customHeight="1">
      <c r="A5" s="284" t="s">
        <v>14</v>
      </c>
      <c r="B5" s="663">
        <v>29.2</v>
      </c>
      <c r="C5" s="663">
        <v>31.97</v>
      </c>
      <c r="D5" s="663">
        <v>35.86</v>
      </c>
      <c r="E5" s="663">
        <v>38.71</v>
      </c>
      <c r="F5" s="663">
        <v>43.51</v>
      </c>
      <c r="G5" s="663">
        <v>48.07</v>
      </c>
      <c r="H5" s="663">
        <v>52.81</v>
      </c>
      <c r="I5" s="663">
        <v>59.73</v>
      </c>
      <c r="J5" s="663">
        <v>68</v>
      </c>
      <c r="K5" s="663">
        <v>75.25</v>
      </c>
      <c r="L5" s="663">
        <v>97.17</v>
      </c>
      <c r="M5" s="663">
        <v>97</v>
      </c>
      <c r="N5" s="663">
        <v>110</v>
      </c>
      <c r="O5" s="663">
        <v>117.1</v>
      </c>
      <c r="P5" s="663">
        <v>124</v>
      </c>
      <c r="Q5" s="663">
        <v>127</v>
      </c>
    </row>
    <row r="6" spans="1:19" ht="18" customHeight="1">
      <c r="A6" s="284" t="s">
        <v>268</v>
      </c>
      <c r="B6" s="663"/>
      <c r="C6" s="663"/>
      <c r="D6" s="663"/>
      <c r="E6" s="663"/>
      <c r="F6" s="663"/>
      <c r="G6" s="663"/>
      <c r="H6" s="663"/>
      <c r="I6" s="663"/>
      <c r="J6" s="663"/>
      <c r="K6" s="663"/>
      <c r="L6" s="663"/>
      <c r="M6" s="663"/>
      <c r="N6" s="663"/>
      <c r="O6" s="663"/>
      <c r="P6" s="663"/>
      <c r="Q6" s="663"/>
    </row>
    <row r="7" spans="1:19" ht="18" customHeight="1">
      <c r="A7" s="284" t="s">
        <v>12</v>
      </c>
      <c r="B7" s="663"/>
      <c r="C7" s="663"/>
      <c r="D7" s="663"/>
      <c r="E7" s="663"/>
      <c r="F7" s="663"/>
      <c r="G7" s="663"/>
      <c r="H7" s="663"/>
      <c r="I7" s="663"/>
      <c r="J7" s="663"/>
      <c r="K7" s="663"/>
      <c r="L7" s="663"/>
      <c r="M7" s="663"/>
      <c r="N7" s="663"/>
      <c r="O7" s="663"/>
      <c r="P7" s="663"/>
      <c r="Q7" s="663"/>
    </row>
    <row r="8" spans="1:19" ht="18" customHeight="1">
      <c r="A8" s="284" t="s">
        <v>11</v>
      </c>
      <c r="B8" s="663"/>
      <c r="C8" s="663"/>
      <c r="D8" s="663"/>
      <c r="E8" s="663"/>
      <c r="F8" s="663">
        <v>6</v>
      </c>
      <c r="G8" s="663">
        <v>6</v>
      </c>
      <c r="H8" s="663">
        <v>6</v>
      </c>
      <c r="I8" s="663">
        <v>7</v>
      </c>
      <c r="J8" s="663">
        <v>7</v>
      </c>
      <c r="K8" s="663">
        <v>7.19672785213577</v>
      </c>
      <c r="L8" s="663"/>
      <c r="M8" s="663"/>
      <c r="N8" s="663"/>
      <c r="O8" s="663"/>
      <c r="P8" s="663"/>
      <c r="Q8" s="663"/>
    </row>
    <row r="9" spans="1:19" ht="18" customHeight="1">
      <c r="A9" s="284" t="s">
        <v>10</v>
      </c>
      <c r="B9" s="663"/>
      <c r="C9" s="663"/>
      <c r="D9" s="663"/>
      <c r="E9" s="663"/>
      <c r="F9" s="663"/>
      <c r="G9" s="663"/>
      <c r="H9" s="663"/>
      <c r="I9" s="663">
        <v>4</v>
      </c>
      <c r="J9" s="663"/>
      <c r="K9" s="663"/>
      <c r="L9" s="663"/>
      <c r="M9" s="663"/>
      <c r="N9" s="663"/>
      <c r="O9" s="663"/>
      <c r="P9" s="663"/>
      <c r="Q9" s="663"/>
    </row>
    <row r="10" spans="1:19" ht="18" customHeight="1">
      <c r="A10" s="284" t="s">
        <v>9</v>
      </c>
      <c r="B10" s="663">
        <v>47.703315280941432</v>
      </c>
      <c r="C10" s="663">
        <v>49.903984534421653</v>
      </c>
      <c r="D10" s="663">
        <v>53.923226245527125</v>
      </c>
      <c r="E10" s="663">
        <v>57.759724468817723</v>
      </c>
      <c r="F10" s="663">
        <v>64.629613535935604</v>
      </c>
      <c r="G10" s="663">
        <v>71</v>
      </c>
      <c r="H10" s="663">
        <v>77</v>
      </c>
      <c r="I10" s="663">
        <v>83</v>
      </c>
      <c r="J10" s="663">
        <v>91</v>
      </c>
      <c r="K10" s="663">
        <v>98</v>
      </c>
      <c r="L10" s="663">
        <v>105</v>
      </c>
      <c r="M10" s="663">
        <v>112</v>
      </c>
      <c r="N10" s="663">
        <v>122</v>
      </c>
      <c r="O10" s="663">
        <v>132</v>
      </c>
      <c r="P10" s="663">
        <v>143</v>
      </c>
      <c r="Q10" s="663">
        <v>154</v>
      </c>
    </row>
    <row r="11" spans="1:19" ht="18" customHeight="1">
      <c r="A11" s="284" t="s">
        <v>7</v>
      </c>
      <c r="B11" s="663"/>
      <c r="C11" s="663"/>
      <c r="D11" s="663"/>
      <c r="E11" s="663">
        <v>23</v>
      </c>
      <c r="F11" s="663">
        <v>21</v>
      </c>
      <c r="G11" s="663">
        <v>24</v>
      </c>
      <c r="H11" s="663">
        <v>27</v>
      </c>
      <c r="I11" s="603">
        <v>29</v>
      </c>
      <c r="J11" s="603">
        <v>33</v>
      </c>
      <c r="K11" s="603">
        <v>38</v>
      </c>
      <c r="L11" s="603">
        <v>43</v>
      </c>
      <c r="M11" s="603">
        <v>47</v>
      </c>
      <c r="N11" s="603">
        <v>51</v>
      </c>
      <c r="O11" s="603">
        <v>51</v>
      </c>
      <c r="P11" s="603" t="s">
        <v>8</v>
      </c>
      <c r="Q11" s="603" t="s">
        <v>8</v>
      </c>
    </row>
    <row r="12" spans="1:19" ht="18" customHeight="1">
      <c r="A12" s="284" t="s">
        <v>6</v>
      </c>
      <c r="B12" s="663"/>
      <c r="C12" s="663"/>
      <c r="D12" s="663"/>
      <c r="E12" s="663"/>
      <c r="F12" s="663"/>
      <c r="G12" s="663"/>
      <c r="H12" s="663"/>
      <c r="I12" s="663">
        <v>52</v>
      </c>
      <c r="J12" s="663"/>
      <c r="K12" s="663">
        <v>46.270686741555203</v>
      </c>
      <c r="L12" s="663">
        <v>47.504717974816202</v>
      </c>
      <c r="M12" s="663"/>
      <c r="N12" s="663"/>
      <c r="O12" s="663"/>
      <c r="P12" s="663"/>
      <c r="Q12" s="663"/>
    </row>
    <row r="13" spans="1:19" ht="18" customHeight="1">
      <c r="A13" s="284" t="s">
        <v>5</v>
      </c>
      <c r="B13" s="663">
        <v>85</v>
      </c>
      <c r="C13" s="663">
        <v>66</v>
      </c>
      <c r="D13" s="663">
        <v>77</v>
      </c>
      <c r="E13" s="663">
        <v>89</v>
      </c>
      <c r="F13" s="663">
        <v>74</v>
      </c>
      <c r="G13" s="663">
        <v>94</v>
      </c>
      <c r="H13" s="663">
        <v>96</v>
      </c>
      <c r="I13" s="663">
        <v>107</v>
      </c>
      <c r="J13" s="663">
        <v>119</v>
      </c>
      <c r="K13" s="663">
        <v>119</v>
      </c>
      <c r="L13" s="663">
        <v>134</v>
      </c>
      <c r="M13" s="663"/>
      <c r="N13" s="663"/>
      <c r="O13" s="663"/>
      <c r="P13" s="663"/>
      <c r="Q13" s="663"/>
    </row>
    <row r="14" spans="1:19" ht="18" customHeight="1">
      <c r="A14" s="284" t="s">
        <v>4</v>
      </c>
      <c r="B14" s="663"/>
      <c r="C14" s="663"/>
      <c r="D14" s="663"/>
      <c r="E14" s="663"/>
      <c r="F14" s="663">
        <v>92</v>
      </c>
      <c r="G14" s="663">
        <v>97</v>
      </c>
      <c r="H14" s="663">
        <v>102</v>
      </c>
      <c r="I14" s="663">
        <v>107</v>
      </c>
      <c r="J14" s="663">
        <v>108</v>
      </c>
      <c r="K14" s="663">
        <v>109.713636312947</v>
      </c>
      <c r="L14" s="663">
        <v>111.946338662927</v>
      </c>
      <c r="M14" s="663"/>
      <c r="N14" s="663"/>
      <c r="O14" s="663"/>
      <c r="P14" s="663"/>
      <c r="Q14" s="663"/>
    </row>
    <row r="15" spans="1:19" ht="18" customHeight="1">
      <c r="A15" s="284" t="s">
        <v>3</v>
      </c>
      <c r="B15" s="663"/>
      <c r="C15" s="663"/>
      <c r="D15" s="663"/>
      <c r="E15" s="663">
        <v>40</v>
      </c>
      <c r="F15" s="663"/>
      <c r="G15" s="663"/>
      <c r="H15" s="663"/>
      <c r="I15" s="663">
        <v>45</v>
      </c>
      <c r="J15" s="663">
        <v>46</v>
      </c>
      <c r="K15" s="663"/>
      <c r="L15" s="663"/>
      <c r="M15" s="663"/>
      <c r="N15" s="663"/>
      <c r="O15" s="663"/>
      <c r="P15" s="663"/>
      <c r="Q15" s="663"/>
    </row>
    <row r="16" spans="1:19" ht="18" customHeight="1">
      <c r="A16" s="284" t="s">
        <v>79</v>
      </c>
      <c r="B16" s="663"/>
      <c r="C16" s="663">
        <v>0.36172898242854712</v>
      </c>
      <c r="D16" s="663">
        <v>0.37305781187196851</v>
      </c>
      <c r="E16" s="663">
        <v>0.39612133775378783</v>
      </c>
      <c r="F16" s="663">
        <v>0.40722975959775298</v>
      </c>
      <c r="G16" s="663">
        <v>0.4122405553207929</v>
      </c>
      <c r="H16" s="663">
        <v>0.42030771775862447</v>
      </c>
      <c r="I16" s="663">
        <v>0.67114598745373022</v>
      </c>
      <c r="J16" s="663">
        <v>0.82346472695200612</v>
      </c>
      <c r="K16" s="663">
        <v>1.0304966947858254</v>
      </c>
      <c r="L16" s="663">
        <v>1.0629305107747089</v>
      </c>
      <c r="M16" s="663">
        <v>0.86698175937740951</v>
      </c>
      <c r="N16" s="663">
        <v>0.94353389086538986</v>
      </c>
      <c r="O16" s="663">
        <v>1.0495320120522649</v>
      </c>
      <c r="P16" s="663">
        <v>1</v>
      </c>
      <c r="Q16" s="663">
        <v>1</v>
      </c>
    </row>
    <row r="17" spans="1:17" ht="18" customHeight="1">
      <c r="A17" s="284" t="s">
        <v>2</v>
      </c>
      <c r="B17" s="663"/>
      <c r="C17" s="663"/>
      <c r="D17" s="663"/>
      <c r="E17" s="663"/>
      <c r="F17" s="663"/>
      <c r="G17" s="663"/>
      <c r="H17" s="663"/>
      <c r="I17" s="663">
        <v>11.769977523980069</v>
      </c>
      <c r="J17" s="663">
        <v>13.785157360521183</v>
      </c>
      <c r="K17" s="663">
        <v>14.803637793163126</v>
      </c>
      <c r="L17" s="663">
        <v>16.11428871705732</v>
      </c>
      <c r="M17" s="663"/>
      <c r="N17" s="663"/>
      <c r="O17" s="663"/>
      <c r="P17" s="663"/>
      <c r="Q17" s="663"/>
    </row>
    <row r="18" spans="1:17" ht="18" customHeight="1">
      <c r="A18" s="284" t="s">
        <v>1</v>
      </c>
      <c r="B18" s="663"/>
      <c r="C18" s="663"/>
      <c r="D18" s="663"/>
      <c r="E18" s="663"/>
      <c r="F18" s="663"/>
      <c r="G18" s="663"/>
      <c r="H18" s="663"/>
      <c r="I18" s="663"/>
      <c r="J18" s="663">
        <v>91</v>
      </c>
      <c r="K18" s="663"/>
      <c r="L18" s="663"/>
      <c r="M18" s="663"/>
      <c r="N18" s="663"/>
      <c r="O18" s="663"/>
      <c r="P18" s="663"/>
      <c r="Q18" s="663"/>
    </row>
    <row r="19" spans="1:17" ht="18" customHeight="1">
      <c r="A19" s="124"/>
      <c r="B19" s="37"/>
      <c r="C19" s="37"/>
      <c r="D19" s="37"/>
      <c r="E19" s="37"/>
      <c r="F19" s="37"/>
      <c r="G19" s="37"/>
      <c r="H19" s="37"/>
      <c r="I19" s="37"/>
      <c r="J19" s="37"/>
      <c r="K19" s="37"/>
      <c r="L19" s="37"/>
      <c r="M19" s="37"/>
      <c r="N19" s="37"/>
      <c r="O19" s="37"/>
      <c r="P19" s="37"/>
      <c r="Q19" s="37"/>
    </row>
    <row r="20" spans="1:17" s="294" customFormat="1" ht="18" customHeight="1">
      <c r="A20" s="920" t="s">
        <v>2111</v>
      </c>
    </row>
  </sheetData>
  <mergeCells count="1">
    <mergeCell ref="B2:Q2"/>
  </mergeCells>
  <hyperlinks>
    <hyperlink ref="S4" location="'Content Page'!A1" display="Back to Content Page"/>
  </hyperlinks>
  <pageMargins left="0.7" right="0.7" top="0.75" bottom="0.75" header="0.3" footer="0.3"/>
</worksheet>
</file>

<file path=xl/worksheets/sheet2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
  <sheetViews>
    <sheetView zoomScale="96" zoomScaleNormal="96" workbookViewId="0">
      <selection activeCell="A9" sqref="A9"/>
    </sheetView>
  </sheetViews>
  <sheetFormatPr defaultColWidth="9.1796875" defaultRowHeight="18" customHeight="1"/>
  <cols>
    <col min="1" max="1" width="33.7265625" style="136" customWidth="1"/>
    <col min="2" max="17" width="9.7265625" style="289" customWidth="1"/>
    <col min="18" max="16384" width="9.1796875" style="289"/>
  </cols>
  <sheetData>
    <row r="1" spans="1:19" s="136" customFormat="1" ht="18" customHeight="1">
      <c r="A1" s="140" t="s">
        <v>2270</v>
      </c>
    </row>
    <row r="2" spans="1:19" ht="18" customHeight="1">
      <c r="A2" s="1039"/>
      <c r="B2" s="1178" t="s">
        <v>2271</v>
      </c>
      <c r="C2" s="1179"/>
      <c r="D2" s="1179"/>
      <c r="E2" s="1179"/>
      <c r="F2" s="1179"/>
      <c r="G2" s="1179"/>
      <c r="H2" s="1179"/>
      <c r="I2" s="1179"/>
      <c r="J2" s="1179"/>
      <c r="K2" s="1179"/>
      <c r="L2" s="1179"/>
      <c r="M2" s="1179"/>
      <c r="N2" s="1179"/>
      <c r="O2" s="1179"/>
      <c r="P2" s="1179"/>
      <c r="Q2" s="1180"/>
    </row>
    <row r="3" spans="1:19" s="295" customFormat="1" ht="18" customHeight="1">
      <c r="A3" s="1039" t="s">
        <v>77</v>
      </c>
      <c r="B3" s="924" t="s">
        <v>2272</v>
      </c>
      <c r="C3" s="924" t="s">
        <v>2273</v>
      </c>
      <c r="D3" s="924" t="s">
        <v>2254</v>
      </c>
      <c r="E3" s="924" t="s">
        <v>2255</v>
      </c>
      <c r="F3" s="924" t="s">
        <v>2256</v>
      </c>
      <c r="G3" s="924" t="s">
        <v>2257</v>
      </c>
      <c r="H3" s="924" t="s">
        <v>2258</v>
      </c>
      <c r="I3" s="924" t="s">
        <v>2259</v>
      </c>
      <c r="J3" s="924" t="s">
        <v>81</v>
      </c>
      <c r="K3" s="924" t="s">
        <v>2260</v>
      </c>
      <c r="L3" s="924" t="s">
        <v>80</v>
      </c>
      <c r="M3" s="924">
        <v>2011</v>
      </c>
      <c r="N3" s="924">
        <v>2012</v>
      </c>
      <c r="O3" s="924">
        <v>2013</v>
      </c>
      <c r="P3" s="924">
        <v>2014</v>
      </c>
      <c r="Q3" s="924">
        <v>2015</v>
      </c>
      <c r="S3" s="92" t="s">
        <v>13</v>
      </c>
    </row>
    <row r="4" spans="1:19" s="294" customFormat="1" ht="18" customHeight="1">
      <c r="A4" s="284" t="s">
        <v>15</v>
      </c>
      <c r="B4" s="987"/>
      <c r="C4" s="987"/>
      <c r="D4" s="987"/>
      <c r="E4" s="987"/>
      <c r="F4" s="987"/>
      <c r="G4" s="987"/>
      <c r="H4" s="987"/>
      <c r="I4" s="987"/>
      <c r="J4" s="987"/>
      <c r="K4" s="987"/>
      <c r="L4" s="987"/>
      <c r="M4" s="987"/>
      <c r="N4" s="987"/>
      <c r="O4" s="987"/>
      <c r="P4" s="987"/>
      <c r="Q4" s="987"/>
    </row>
    <row r="5" spans="1:19" s="294" customFormat="1" ht="18" customHeight="1">
      <c r="A5" s="284" t="s">
        <v>14</v>
      </c>
      <c r="B5" s="584" t="s">
        <v>8</v>
      </c>
      <c r="C5" s="584" t="s">
        <v>8</v>
      </c>
      <c r="D5" s="584" t="s">
        <v>8</v>
      </c>
      <c r="E5" s="584" t="s">
        <v>8</v>
      </c>
      <c r="F5" s="584" t="s">
        <v>8</v>
      </c>
      <c r="G5" s="987">
        <v>891</v>
      </c>
      <c r="H5" s="987">
        <v>891</v>
      </c>
      <c r="I5" s="987">
        <v>891</v>
      </c>
      <c r="J5" s="987">
        <v>891</v>
      </c>
      <c r="K5" s="987">
        <v>891</v>
      </c>
      <c r="L5" s="987">
        <v>891</v>
      </c>
      <c r="M5" s="987">
        <v>891</v>
      </c>
      <c r="N5" s="987">
        <v>891</v>
      </c>
      <c r="O5" s="987">
        <v>891</v>
      </c>
      <c r="P5" s="987">
        <v>891</v>
      </c>
      <c r="Q5" s="987">
        <v>891</v>
      </c>
    </row>
    <row r="6" spans="1:19" s="294" customFormat="1" ht="18" customHeight="1">
      <c r="A6" s="284" t="s">
        <v>268</v>
      </c>
      <c r="B6" s="987">
        <v>4511</v>
      </c>
      <c r="C6" s="987">
        <v>4511</v>
      </c>
      <c r="D6" s="987">
        <v>4511</v>
      </c>
      <c r="E6" s="987">
        <v>4752</v>
      </c>
      <c r="F6" s="987">
        <v>3641</v>
      </c>
      <c r="G6" s="987">
        <v>3641</v>
      </c>
      <c r="H6" s="987">
        <v>3641</v>
      </c>
      <c r="I6" s="987">
        <v>3641</v>
      </c>
      <c r="J6" s="987">
        <v>4007</v>
      </c>
      <c r="K6" s="987">
        <v>3641</v>
      </c>
      <c r="L6" s="987">
        <v>3641</v>
      </c>
      <c r="M6" s="987">
        <v>3641</v>
      </c>
      <c r="N6" s="987">
        <v>5033</v>
      </c>
      <c r="O6" s="987"/>
      <c r="P6" s="987"/>
      <c r="Q6" s="987"/>
    </row>
    <row r="7" spans="1:19" s="294" customFormat="1" ht="18" customHeight="1">
      <c r="A7" s="284" t="s">
        <v>12</v>
      </c>
      <c r="B7" s="987"/>
      <c r="C7" s="987"/>
      <c r="D7" s="987"/>
      <c r="E7" s="987"/>
      <c r="F7" s="987"/>
      <c r="G7" s="987"/>
      <c r="H7" s="987"/>
      <c r="I7" s="987"/>
      <c r="J7" s="987"/>
      <c r="K7" s="987"/>
      <c r="L7" s="987"/>
      <c r="M7" s="987"/>
      <c r="N7" s="987"/>
      <c r="O7" s="987"/>
      <c r="P7" s="987"/>
      <c r="Q7" s="987"/>
    </row>
    <row r="8" spans="1:19" s="294" customFormat="1" ht="18" customHeight="1">
      <c r="A8" s="284" t="s">
        <v>11</v>
      </c>
      <c r="B8" s="987"/>
      <c r="C8" s="987"/>
      <c r="D8" s="987"/>
      <c r="E8" s="987"/>
      <c r="F8" s="987"/>
      <c r="G8" s="987">
        <v>872.3</v>
      </c>
      <c r="H8" s="987">
        <v>872.3</v>
      </c>
      <c r="I8" s="987">
        <v>872.3</v>
      </c>
      <c r="J8" s="987">
        <v>872.3</v>
      </c>
      <c r="K8" s="987">
        <v>872.3</v>
      </c>
      <c r="L8" s="987">
        <v>872.3</v>
      </c>
      <c r="M8" s="987">
        <v>872.3</v>
      </c>
      <c r="N8" s="987">
        <v>872.3</v>
      </c>
      <c r="O8" s="987">
        <v>872.3</v>
      </c>
      <c r="P8" s="987">
        <v>872.3</v>
      </c>
      <c r="Q8" s="987">
        <v>872</v>
      </c>
    </row>
    <row r="9" spans="1:19" s="294" customFormat="1" ht="18" customHeight="1">
      <c r="A9" s="284" t="s">
        <v>10</v>
      </c>
      <c r="B9" s="987">
        <v>789</v>
      </c>
      <c r="C9" s="987">
        <v>789</v>
      </c>
      <c r="D9" s="987">
        <v>789</v>
      </c>
      <c r="E9" s="987">
        <v>789</v>
      </c>
      <c r="F9" s="987">
        <v>710</v>
      </c>
      <c r="G9" s="987"/>
      <c r="H9" s="987"/>
      <c r="I9" s="987"/>
      <c r="J9" s="987">
        <v>797</v>
      </c>
      <c r="K9" s="987"/>
      <c r="L9" s="987"/>
      <c r="M9" s="987"/>
      <c r="N9" s="987"/>
      <c r="O9" s="987"/>
      <c r="P9" s="987"/>
      <c r="Q9" s="987"/>
    </row>
    <row r="10" spans="1:19" s="294" customFormat="1" ht="18" customHeight="1">
      <c r="A10" s="284" t="s">
        <v>9</v>
      </c>
      <c r="B10" s="1046" t="s">
        <v>378</v>
      </c>
      <c r="C10" s="1046" t="s">
        <v>378</v>
      </c>
      <c r="D10" s="1046" t="s">
        <v>378</v>
      </c>
      <c r="E10" s="1046" t="s">
        <v>378</v>
      </c>
      <c r="F10" s="1046" t="s">
        <v>378</v>
      </c>
      <c r="G10" s="1046" t="s">
        <v>378</v>
      </c>
      <c r="H10" s="1046" t="s">
        <v>378</v>
      </c>
      <c r="I10" s="1046" t="s">
        <v>378</v>
      </c>
      <c r="J10" s="1046" t="s">
        <v>378</v>
      </c>
      <c r="K10" s="1046" t="s">
        <v>378</v>
      </c>
      <c r="L10" s="1046" t="s">
        <v>378</v>
      </c>
      <c r="M10" s="1046" t="s">
        <v>378</v>
      </c>
      <c r="N10" s="1046" t="s">
        <v>378</v>
      </c>
      <c r="O10" s="1046" t="s">
        <v>378</v>
      </c>
      <c r="P10" s="1046" t="s">
        <v>378</v>
      </c>
      <c r="Q10" s="1046" t="s">
        <v>378</v>
      </c>
    </row>
    <row r="11" spans="1:19" s="294" customFormat="1" ht="18" customHeight="1">
      <c r="A11" s="284" t="s">
        <v>7</v>
      </c>
      <c r="B11" s="987"/>
      <c r="C11" s="987"/>
      <c r="D11" s="987"/>
      <c r="E11" s="987"/>
      <c r="F11" s="987"/>
      <c r="G11" s="987">
        <v>3070</v>
      </c>
      <c r="H11" s="987">
        <v>3070</v>
      </c>
      <c r="I11" s="987">
        <v>3070</v>
      </c>
      <c r="J11" s="987">
        <v>3116</v>
      </c>
      <c r="K11" s="987">
        <v>3116</v>
      </c>
      <c r="L11" s="987">
        <v>3116</v>
      </c>
      <c r="M11" s="987">
        <v>3116</v>
      </c>
      <c r="N11" s="987">
        <v>3159</v>
      </c>
      <c r="O11" s="987">
        <v>3116</v>
      </c>
      <c r="P11" s="987">
        <v>3116</v>
      </c>
      <c r="Q11" s="987">
        <v>3116</v>
      </c>
    </row>
    <row r="12" spans="1:19" s="294" customFormat="1" ht="18" customHeight="1">
      <c r="A12" s="284" t="s">
        <v>6</v>
      </c>
      <c r="B12" s="987"/>
      <c r="C12" s="987"/>
      <c r="D12" s="987"/>
      <c r="E12" s="987"/>
      <c r="F12" s="987"/>
      <c r="G12" s="987"/>
      <c r="H12" s="987"/>
      <c r="I12" s="987"/>
      <c r="J12" s="987"/>
      <c r="K12" s="987"/>
      <c r="L12" s="987"/>
      <c r="M12" s="987"/>
      <c r="N12" s="987"/>
      <c r="O12" s="987"/>
      <c r="P12" s="987"/>
      <c r="Q12" s="987"/>
    </row>
    <row r="13" spans="1:19" s="294" customFormat="1" ht="18" customHeight="1">
      <c r="A13" s="284" t="s">
        <v>5</v>
      </c>
      <c r="B13" s="1046" t="s">
        <v>378</v>
      </c>
      <c r="C13" s="1046" t="s">
        <v>378</v>
      </c>
      <c r="D13" s="1046" t="s">
        <v>378</v>
      </c>
      <c r="E13" s="1046" t="s">
        <v>378</v>
      </c>
      <c r="F13" s="1046" t="s">
        <v>378</v>
      </c>
      <c r="G13" s="1046" t="s">
        <v>378</v>
      </c>
      <c r="H13" s="1046" t="s">
        <v>378</v>
      </c>
      <c r="I13" s="1046" t="s">
        <v>378</v>
      </c>
      <c r="J13" s="1046" t="s">
        <v>378</v>
      </c>
      <c r="K13" s="1046" t="s">
        <v>378</v>
      </c>
      <c r="L13" s="1046" t="s">
        <v>378</v>
      </c>
      <c r="M13" s="1046"/>
      <c r="N13" s="1046" t="s">
        <v>378</v>
      </c>
      <c r="O13" s="1046" t="s">
        <v>378</v>
      </c>
      <c r="P13" s="1046" t="s">
        <v>378</v>
      </c>
      <c r="Q13" s="1046" t="s">
        <v>378</v>
      </c>
    </row>
    <row r="14" spans="1:19" s="294" customFormat="1" ht="18" customHeight="1">
      <c r="A14" s="284" t="s">
        <v>4</v>
      </c>
      <c r="B14" s="987">
        <v>23596</v>
      </c>
      <c r="C14" s="987">
        <v>23821</v>
      </c>
      <c r="D14" s="987">
        <v>21617.062999999998</v>
      </c>
      <c r="E14" s="987">
        <v>20319</v>
      </c>
      <c r="F14" s="987">
        <v>22657</v>
      </c>
      <c r="G14" s="987">
        <v>20047</v>
      </c>
      <c r="H14" s="987">
        <v>20047</v>
      </c>
      <c r="I14" s="987">
        <v>24487</v>
      </c>
      <c r="J14" s="987">
        <v>24487</v>
      </c>
      <c r="K14" s="987">
        <v>22051</v>
      </c>
      <c r="L14" s="987">
        <v>22051</v>
      </c>
      <c r="M14" s="987">
        <v>22051</v>
      </c>
      <c r="N14" s="987"/>
      <c r="O14" s="987"/>
      <c r="P14" s="987"/>
      <c r="Q14" s="987"/>
    </row>
    <row r="15" spans="1:19" s="294" customFormat="1" ht="18" customHeight="1">
      <c r="A15" s="284" t="s">
        <v>3</v>
      </c>
      <c r="B15" s="987"/>
      <c r="C15" s="987"/>
      <c r="D15" s="987"/>
      <c r="E15" s="987"/>
      <c r="F15" s="987">
        <v>336</v>
      </c>
      <c r="G15" s="987">
        <v>332</v>
      </c>
      <c r="H15" s="987">
        <v>332</v>
      </c>
      <c r="I15" s="987">
        <v>332</v>
      </c>
      <c r="J15" s="987">
        <v>300</v>
      </c>
      <c r="K15" s="987">
        <v>300</v>
      </c>
      <c r="L15" s="987">
        <v>300</v>
      </c>
      <c r="M15" s="987">
        <v>300</v>
      </c>
      <c r="N15" s="987">
        <v>300</v>
      </c>
      <c r="O15" s="987">
        <v>300</v>
      </c>
      <c r="P15" s="987">
        <v>300</v>
      </c>
      <c r="Q15" s="987">
        <v>300</v>
      </c>
    </row>
    <row r="16" spans="1:19" s="294" customFormat="1" ht="18" customHeight="1">
      <c r="A16" s="284" t="s">
        <v>79</v>
      </c>
      <c r="B16" s="987"/>
      <c r="C16" s="987"/>
      <c r="D16" s="987"/>
      <c r="E16" s="987"/>
      <c r="F16" s="987"/>
      <c r="G16" s="987">
        <v>3057</v>
      </c>
      <c r="H16" s="987">
        <v>3057</v>
      </c>
      <c r="I16" s="987">
        <v>3057</v>
      </c>
      <c r="J16" s="987">
        <v>3057</v>
      </c>
      <c r="K16" s="987">
        <v>3057</v>
      </c>
      <c r="L16" s="987">
        <v>3057</v>
      </c>
      <c r="M16" s="987">
        <v>3057</v>
      </c>
      <c r="N16" s="987">
        <v>3057</v>
      </c>
      <c r="O16" s="987">
        <v>3057</v>
      </c>
      <c r="P16" s="987">
        <v>3682</v>
      </c>
      <c r="Q16" s="987">
        <v>3682</v>
      </c>
    </row>
    <row r="17" spans="1:17" s="294" customFormat="1" ht="18" customHeight="1">
      <c r="A17" s="284" t="s">
        <v>2</v>
      </c>
      <c r="B17" s="987"/>
      <c r="C17" s="987"/>
      <c r="D17" s="987"/>
      <c r="E17" s="987"/>
      <c r="F17" s="987">
        <v>2164</v>
      </c>
      <c r="G17" s="987">
        <v>2164</v>
      </c>
      <c r="H17" s="987">
        <v>2164</v>
      </c>
      <c r="I17" s="987">
        <v>2164</v>
      </c>
      <c r="J17" s="987">
        <v>2164</v>
      </c>
      <c r="K17" s="987">
        <v>2164</v>
      </c>
      <c r="L17" s="987">
        <v>2164</v>
      </c>
      <c r="M17" s="987">
        <v>2164</v>
      </c>
      <c r="N17" s="987">
        <v>2164</v>
      </c>
      <c r="O17" s="987">
        <v>2164</v>
      </c>
      <c r="P17" s="987">
        <v>2164</v>
      </c>
      <c r="Q17" s="987">
        <v>2164</v>
      </c>
    </row>
    <row r="18" spans="1:17" s="294" customFormat="1" ht="18" customHeight="1">
      <c r="A18" s="284" t="s">
        <v>1</v>
      </c>
      <c r="B18" s="987">
        <v>3394</v>
      </c>
      <c r="C18" s="987">
        <v>3394</v>
      </c>
      <c r="D18" s="987">
        <v>2759</v>
      </c>
      <c r="E18" s="987">
        <v>2759</v>
      </c>
      <c r="F18" s="987"/>
      <c r="G18" s="987"/>
      <c r="H18" s="987"/>
      <c r="I18" s="987"/>
      <c r="J18" s="987">
        <v>2583</v>
      </c>
      <c r="K18" s="987"/>
      <c r="L18" s="987"/>
      <c r="M18" s="987"/>
      <c r="N18" s="987"/>
      <c r="O18" s="987"/>
      <c r="P18" s="987"/>
      <c r="Q18" s="987"/>
    </row>
    <row r="19" spans="1:17" ht="18" customHeight="1">
      <c r="A19" s="124"/>
    </row>
    <row r="20" spans="1:17" ht="18" customHeight="1">
      <c r="A20" s="920" t="s">
        <v>2111</v>
      </c>
    </row>
    <row r="21" spans="1:17" s="294" customFormat="1" ht="18" customHeight="1">
      <c r="A21" s="143"/>
    </row>
  </sheetData>
  <mergeCells count="1">
    <mergeCell ref="B2:Q2"/>
  </mergeCells>
  <hyperlinks>
    <hyperlink ref="S3" location="'Content Page'!A1" display="Back to Content Page"/>
  </hyperlinks>
  <pageMargins left="0.7" right="0.7" top="0.75" bottom="0.75" header="0.3" footer="0.3"/>
</worksheet>
</file>

<file path=xl/worksheets/sheet2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27"/>
  <sheetViews>
    <sheetView zoomScale="89" zoomScaleNormal="89" workbookViewId="0">
      <selection activeCell="A9" sqref="A9"/>
    </sheetView>
  </sheetViews>
  <sheetFormatPr defaultColWidth="9.1796875" defaultRowHeight="18" customHeight="1"/>
  <cols>
    <col min="1" max="1" width="34.54296875" style="136" customWidth="1"/>
    <col min="2" max="21" width="9.7265625" style="289" hidden="1" customWidth="1"/>
    <col min="22" max="37" width="9.7265625" style="289" customWidth="1"/>
    <col min="38" max="16384" width="9.1796875" style="289"/>
  </cols>
  <sheetData>
    <row r="1" spans="1:39" ht="18" customHeight="1">
      <c r="A1" s="295" t="s">
        <v>2274</v>
      </c>
    </row>
    <row r="2" spans="1:39" ht="18" customHeight="1">
      <c r="A2" s="1039"/>
      <c r="B2" s="1181" t="s">
        <v>2275</v>
      </c>
      <c r="C2" s="1182"/>
      <c r="D2" s="1182"/>
      <c r="E2" s="1182"/>
      <c r="F2" s="1182"/>
      <c r="G2" s="1182"/>
      <c r="H2" s="1182"/>
      <c r="I2" s="1182"/>
      <c r="J2" s="1182"/>
      <c r="K2" s="1182"/>
      <c r="L2" s="1182"/>
      <c r="M2" s="1182"/>
      <c r="N2" s="1182"/>
      <c r="O2" s="1182"/>
      <c r="P2" s="1182"/>
      <c r="Q2" s="1182"/>
      <c r="R2" s="1182"/>
      <c r="S2" s="1182"/>
      <c r="T2" s="1182"/>
      <c r="U2" s="1182"/>
      <c r="V2" s="1182"/>
      <c r="W2" s="1182"/>
      <c r="X2" s="1182"/>
      <c r="Y2" s="1182"/>
      <c r="Z2" s="1182"/>
      <c r="AA2" s="1182"/>
      <c r="AB2" s="1182"/>
      <c r="AC2" s="1182"/>
      <c r="AD2" s="1182"/>
      <c r="AE2" s="1182"/>
      <c r="AF2" s="1182"/>
      <c r="AG2" s="1182"/>
      <c r="AH2" s="1182"/>
      <c r="AI2" s="1182"/>
      <c r="AJ2" s="1182"/>
      <c r="AK2" s="1183"/>
    </row>
    <row r="3" spans="1:39" s="295" customFormat="1" ht="18" customHeight="1">
      <c r="A3" s="1039" t="s">
        <v>77</v>
      </c>
      <c r="B3" s="924" t="s">
        <v>2272</v>
      </c>
      <c r="C3" s="924" t="s">
        <v>2276</v>
      </c>
      <c r="D3" s="924" t="s">
        <v>2277</v>
      </c>
      <c r="E3" s="924" t="s">
        <v>2278</v>
      </c>
      <c r="F3" s="924" t="s">
        <v>2279</v>
      </c>
      <c r="G3" s="924" t="s">
        <v>2273</v>
      </c>
      <c r="H3" s="924" t="s">
        <v>2280</v>
      </c>
      <c r="I3" s="924" t="s">
        <v>2281</v>
      </c>
      <c r="J3" s="924" t="s">
        <v>2282</v>
      </c>
      <c r="K3" s="924" t="s">
        <v>2283</v>
      </c>
      <c r="L3" s="924" t="s">
        <v>2254</v>
      </c>
      <c r="M3" s="924" t="s">
        <v>2284</v>
      </c>
      <c r="N3" s="924" t="s">
        <v>2285</v>
      </c>
      <c r="O3" s="924" t="s">
        <v>2286</v>
      </c>
      <c r="P3" s="924" t="s">
        <v>2287</v>
      </c>
      <c r="Q3" s="924" t="s">
        <v>2255</v>
      </c>
      <c r="R3" s="924" t="s">
        <v>2288</v>
      </c>
      <c r="S3" s="924" t="s">
        <v>2289</v>
      </c>
      <c r="T3" s="924" t="s">
        <v>2290</v>
      </c>
      <c r="U3" s="924" t="s">
        <v>2291</v>
      </c>
      <c r="V3" s="924" t="s">
        <v>2256</v>
      </c>
      <c r="W3" s="924" t="s">
        <v>2264</v>
      </c>
      <c r="X3" s="924" t="s">
        <v>2265</v>
      </c>
      <c r="Y3" s="924" t="s">
        <v>2266</v>
      </c>
      <c r="Z3" s="924" t="s">
        <v>2267</v>
      </c>
      <c r="AA3" s="924" t="s">
        <v>2257</v>
      </c>
      <c r="AB3" s="924" t="s">
        <v>2258</v>
      </c>
      <c r="AC3" s="924" t="s">
        <v>2259</v>
      </c>
      <c r="AD3" s="924" t="s">
        <v>81</v>
      </c>
      <c r="AE3" s="924" t="s">
        <v>2260</v>
      </c>
      <c r="AF3" s="924" t="s">
        <v>80</v>
      </c>
      <c r="AG3" s="924">
        <v>2011</v>
      </c>
      <c r="AH3" s="924">
        <v>2012</v>
      </c>
      <c r="AI3" s="924">
        <v>2013</v>
      </c>
      <c r="AJ3" s="924">
        <v>2014</v>
      </c>
      <c r="AK3" s="924">
        <v>2015</v>
      </c>
      <c r="AM3" s="289"/>
    </row>
    <row r="4" spans="1:39" s="294" customFormat="1" ht="18" customHeight="1">
      <c r="A4" s="284" t="s">
        <v>15</v>
      </c>
      <c r="B4" s="1008"/>
      <c r="C4" s="1008"/>
      <c r="D4" s="1008"/>
      <c r="E4" s="1008"/>
      <c r="F4" s="1008"/>
      <c r="G4" s="1008"/>
      <c r="H4" s="1008"/>
      <c r="I4" s="1008"/>
      <c r="J4" s="1008"/>
      <c r="K4" s="1008"/>
      <c r="L4" s="1008"/>
      <c r="M4" s="1008"/>
      <c r="N4" s="1008"/>
      <c r="O4" s="1008"/>
      <c r="P4" s="1008"/>
      <c r="Q4" s="1008"/>
      <c r="R4" s="1008"/>
      <c r="S4" s="1008"/>
      <c r="T4" s="1008"/>
      <c r="U4" s="1008"/>
      <c r="V4" s="1042"/>
      <c r="W4" s="1042"/>
      <c r="X4" s="1042"/>
      <c r="Y4" s="1042"/>
      <c r="Z4" s="1042"/>
      <c r="AA4" s="1042"/>
      <c r="AB4" s="1042"/>
      <c r="AC4" s="1042"/>
      <c r="AD4" s="1042"/>
      <c r="AE4" s="1042"/>
      <c r="AF4" s="1042"/>
      <c r="AG4" s="1042"/>
      <c r="AH4" s="1042"/>
      <c r="AI4" s="1042"/>
      <c r="AJ4" s="1042"/>
      <c r="AK4" s="1042"/>
      <c r="AM4" s="92" t="s">
        <v>13</v>
      </c>
    </row>
    <row r="5" spans="1:39" s="294" customFormat="1" ht="18" customHeight="1">
      <c r="A5" s="284" t="s">
        <v>14</v>
      </c>
      <c r="B5" s="933" t="s">
        <v>8</v>
      </c>
      <c r="C5" s="933" t="s">
        <v>8</v>
      </c>
      <c r="D5" s="933" t="s">
        <v>8</v>
      </c>
      <c r="E5" s="933" t="s">
        <v>8</v>
      </c>
      <c r="F5" s="933" t="s">
        <v>8</v>
      </c>
      <c r="G5" s="933" t="s">
        <v>8</v>
      </c>
      <c r="H5" s="933" t="s">
        <v>8</v>
      </c>
      <c r="I5" s="933" t="s">
        <v>8</v>
      </c>
      <c r="J5" s="933" t="s">
        <v>8</v>
      </c>
      <c r="K5" s="933" t="s">
        <v>8</v>
      </c>
      <c r="L5" s="933" t="s">
        <v>8</v>
      </c>
      <c r="M5" s="933" t="s">
        <v>8</v>
      </c>
      <c r="N5" s="933" t="s">
        <v>8</v>
      </c>
      <c r="O5" s="933" t="s">
        <v>8</v>
      </c>
      <c r="P5" s="933" t="s">
        <v>8</v>
      </c>
      <c r="Q5" s="933" t="s">
        <v>8</v>
      </c>
      <c r="R5" s="933" t="s">
        <v>8</v>
      </c>
      <c r="S5" s="933" t="s">
        <v>8</v>
      </c>
      <c r="T5" s="933" t="s">
        <v>8</v>
      </c>
      <c r="U5" s="933" t="s">
        <v>8</v>
      </c>
      <c r="V5" s="584" t="s">
        <v>8</v>
      </c>
      <c r="W5" s="584" t="s">
        <v>8</v>
      </c>
      <c r="X5" s="584" t="s">
        <v>8</v>
      </c>
      <c r="Y5" s="584" t="s">
        <v>8</v>
      </c>
      <c r="Z5" s="584" t="s">
        <v>8</v>
      </c>
      <c r="AA5" s="584" t="s">
        <v>8</v>
      </c>
      <c r="AB5" s="584" t="s">
        <v>8</v>
      </c>
      <c r="AC5" s="584" t="s">
        <v>8</v>
      </c>
      <c r="AD5" s="584" t="s">
        <v>8</v>
      </c>
      <c r="AE5" s="584" t="s">
        <v>8</v>
      </c>
      <c r="AF5" s="584" t="s">
        <v>8</v>
      </c>
      <c r="AG5" s="584" t="s">
        <v>8</v>
      </c>
      <c r="AH5" s="584" t="s">
        <v>8</v>
      </c>
      <c r="AI5" s="584" t="s">
        <v>8</v>
      </c>
      <c r="AJ5" s="584" t="s">
        <v>8</v>
      </c>
      <c r="AK5" s="584" t="s">
        <v>8</v>
      </c>
      <c r="AM5" s="289"/>
    </row>
    <row r="6" spans="1:39" s="294" customFormat="1" ht="18" customHeight="1">
      <c r="A6" s="284" t="s">
        <v>268</v>
      </c>
      <c r="B6" s="1008">
        <v>429.4</v>
      </c>
      <c r="C6" s="1008">
        <v>613.20000000000005</v>
      </c>
      <c r="D6" s="1008">
        <v>405.6</v>
      </c>
      <c r="E6" s="1008">
        <v>372.6</v>
      </c>
      <c r="F6" s="1008">
        <v>345.6</v>
      </c>
      <c r="G6" s="1008">
        <v>292</v>
      </c>
      <c r="H6" s="1008">
        <v>320</v>
      </c>
      <c r="I6" s="1008">
        <v>359</v>
      </c>
      <c r="J6" s="1008">
        <v>389</v>
      </c>
      <c r="K6" s="1008"/>
      <c r="L6" s="1008">
        <v>260</v>
      </c>
      <c r="M6" s="1008"/>
      <c r="N6" s="1008"/>
      <c r="O6" s="1008"/>
      <c r="P6" s="1008">
        <v>29</v>
      </c>
      <c r="Q6" s="1008">
        <v>29</v>
      </c>
      <c r="R6" s="1008"/>
      <c r="S6" s="1008"/>
      <c r="T6" s="1008">
        <v>71</v>
      </c>
      <c r="U6" s="1008">
        <v>73</v>
      </c>
      <c r="V6" s="1042">
        <v>94</v>
      </c>
      <c r="W6" s="1042">
        <v>111</v>
      </c>
      <c r="X6" s="1042">
        <v>80</v>
      </c>
      <c r="Y6" s="1042">
        <v>71</v>
      </c>
      <c r="Z6" s="1042">
        <v>70</v>
      </c>
      <c r="AA6" s="1042">
        <v>140</v>
      </c>
      <c r="AB6" s="1042">
        <v>86</v>
      </c>
      <c r="AC6" s="1042">
        <v>79</v>
      </c>
      <c r="AD6" s="1042">
        <v>95</v>
      </c>
      <c r="AE6" s="1042">
        <v>85</v>
      </c>
      <c r="AF6" s="1042"/>
      <c r="AG6" s="1042"/>
      <c r="AH6" s="1042"/>
      <c r="AI6" s="1042"/>
      <c r="AJ6" s="1042"/>
      <c r="AK6" s="1042"/>
    </row>
    <row r="7" spans="1:39" s="294" customFormat="1" ht="18" customHeight="1">
      <c r="A7" s="284" t="s">
        <v>12</v>
      </c>
      <c r="B7" s="1008"/>
      <c r="C7" s="1008"/>
      <c r="D7" s="1008"/>
      <c r="E7" s="1008"/>
      <c r="F7" s="1008"/>
      <c r="G7" s="1008"/>
      <c r="H7" s="1008"/>
      <c r="I7" s="1008"/>
      <c r="J7" s="1008"/>
      <c r="K7" s="1008"/>
      <c r="L7" s="1008"/>
      <c r="M7" s="1008"/>
      <c r="N7" s="1008"/>
      <c r="O7" s="1008"/>
      <c r="P7" s="1008"/>
      <c r="Q7" s="1008"/>
      <c r="R7" s="1008"/>
      <c r="S7" s="1008"/>
      <c r="T7" s="1008"/>
      <c r="U7" s="1008"/>
      <c r="V7" s="1042"/>
      <c r="W7" s="1042"/>
      <c r="X7" s="1042"/>
      <c r="Y7" s="1042"/>
      <c r="Z7" s="1042"/>
      <c r="AA7" s="1042"/>
      <c r="AB7" s="1042"/>
      <c r="AC7" s="1042"/>
      <c r="AD7" s="1042"/>
      <c r="AE7" s="1042"/>
      <c r="AF7" s="1042"/>
      <c r="AG7" s="1042"/>
      <c r="AH7" s="1042"/>
      <c r="AI7" s="1042"/>
      <c r="AJ7" s="1042"/>
      <c r="AK7" s="1042"/>
    </row>
    <row r="8" spans="1:39" s="294" customFormat="1" ht="18" customHeight="1">
      <c r="A8" s="284" t="s">
        <v>11</v>
      </c>
      <c r="B8" s="1008"/>
      <c r="C8" s="1008"/>
      <c r="D8" s="1008"/>
      <c r="E8" s="1008"/>
      <c r="F8" s="1008"/>
      <c r="G8" s="1008"/>
      <c r="H8" s="1008"/>
      <c r="I8" s="1008"/>
      <c r="J8" s="1008"/>
      <c r="K8" s="1008"/>
      <c r="L8" s="1008"/>
      <c r="M8" s="1008"/>
      <c r="N8" s="1008"/>
      <c r="O8" s="1008"/>
      <c r="P8" s="1008"/>
      <c r="Q8" s="1008"/>
      <c r="R8" s="1008"/>
      <c r="S8" s="1008"/>
      <c r="T8" s="1008"/>
      <c r="U8" s="1008"/>
      <c r="V8" s="1042"/>
      <c r="W8" s="1042"/>
      <c r="X8" s="1042"/>
      <c r="Y8" s="1042"/>
      <c r="Z8" s="1042"/>
      <c r="AA8" s="1042"/>
      <c r="AB8" s="1042"/>
      <c r="AC8" s="1042"/>
      <c r="AD8" s="1042">
        <v>10</v>
      </c>
      <c r="AE8" s="1042"/>
      <c r="AF8" s="1042"/>
      <c r="AG8" s="1042"/>
      <c r="AH8" s="1042"/>
      <c r="AI8" s="1042"/>
      <c r="AJ8" s="1042"/>
      <c r="AK8" s="1042"/>
    </row>
    <row r="9" spans="1:39" s="294" customFormat="1" ht="18" customHeight="1">
      <c r="A9" s="284" t="s">
        <v>10</v>
      </c>
      <c r="B9" s="1008">
        <v>79.722999999999999</v>
      </c>
      <c r="C9" s="1008">
        <v>77.936999999999998</v>
      </c>
      <c r="D9" s="1008">
        <v>97</v>
      </c>
      <c r="E9" s="1008">
        <v>102.354</v>
      </c>
      <c r="F9" s="1008">
        <v>102.294</v>
      </c>
      <c r="G9" s="1008">
        <v>113.48399999999999</v>
      </c>
      <c r="H9" s="1008">
        <v>121.45699999999999</v>
      </c>
      <c r="I9" s="1008">
        <v>107</v>
      </c>
      <c r="J9" s="1008">
        <v>114</v>
      </c>
      <c r="K9" s="1008">
        <v>111</v>
      </c>
      <c r="L9" s="1008">
        <v>115.46899999999999</v>
      </c>
      <c r="M9" s="1008">
        <v>101.08</v>
      </c>
      <c r="N9" s="1008">
        <v>87.873000000000005</v>
      </c>
      <c r="O9" s="1008">
        <v>65.361999999999995</v>
      </c>
      <c r="P9" s="1008">
        <v>41</v>
      </c>
      <c r="Q9" s="1008">
        <v>22</v>
      </c>
      <c r="R9" s="1008">
        <v>26</v>
      </c>
      <c r="S9" s="1008">
        <v>17</v>
      </c>
      <c r="T9" s="1008">
        <v>21</v>
      </c>
      <c r="U9" s="1008">
        <v>19.245415384615384</v>
      </c>
      <c r="V9" s="1042">
        <v>27</v>
      </c>
      <c r="W9" s="1042">
        <v>22</v>
      </c>
      <c r="X9" s="1042">
        <v>37</v>
      </c>
      <c r="Y9" s="1042">
        <v>30</v>
      </c>
      <c r="Z9" s="1042">
        <v>26</v>
      </c>
      <c r="AA9" s="1042"/>
      <c r="AB9" s="1042"/>
      <c r="AC9" s="1042"/>
      <c r="AD9" s="1042">
        <v>54.3</v>
      </c>
      <c r="AE9" s="1042">
        <v>38.299999999999997</v>
      </c>
      <c r="AF9" s="1042">
        <v>36</v>
      </c>
      <c r="AG9" s="1042">
        <v>17.399999999999999</v>
      </c>
      <c r="AH9" s="1042">
        <v>48</v>
      </c>
      <c r="AI9" s="1042">
        <v>44.3</v>
      </c>
      <c r="AJ9" s="1042">
        <v>9.3000000000000007</v>
      </c>
      <c r="AK9" s="1042">
        <v>7</v>
      </c>
    </row>
    <row r="10" spans="1:39" s="294" customFormat="1" ht="18" customHeight="1">
      <c r="A10" s="284" t="s">
        <v>9</v>
      </c>
      <c r="B10" s="1046" t="s">
        <v>378</v>
      </c>
      <c r="C10" s="1046" t="s">
        <v>378</v>
      </c>
      <c r="D10" s="1046" t="s">
        <v>378</v>
      </c>
      <c r="E10" s="1046" t="s">
        <v>378</v>
      </c>
      <c r="F10" s="1046" t="s">
        <v>378</v>
      </c>
      <c r="G10" s="1046" t="s">
        <v>378</v>
      </c>
      <c r="H10" s="1046" t="s">
        <v>378</v>
      </c>
      <c r="I10" s="1046" t="s">
        <v>378</v>
      </c>
      <c r="J10" s="1046" t="s">
        <v>378</v>
      </c>
      <c r="K10" s="1046" t="s">
        <v>378</v>
      </c>
      <c r="L10" s="1046" t="s">
        <v>378</v>
      </c>
      <c r="M10" s="1046" t="s">
        <v>378</v>
      </c>
      <c r="N10" s="1046" t="s">
        <v>378</v>
      </c>
      <c r="O10" s="1046" t="s">
        <v>378</v>
      </c>
      <c r="P10" s="1046" t="s">
        <v>378</v>
      </c>
      <c r="Q10" s="1046" t="s">
        <v>378</v>
      </c>
      <c r="R10" s="1046" t="s">
        <v>378</v>
      </c>
      <c r="S10" s="1046" t="s">
        <v>378</v>
      </c>
      <c r="T10" s="1046" t="s">
        <v>378</v>
      </c>
      <c r="U10" s="1046" t="s">
        <v>378</v>
      </c>
      <c r="V10" s="1046" t="s">
        <v>378</v>
      </c>
      <c r="W10" s="1046" t="s">
        <v>378</v>
      </c>
      <c r="X10" s="1046" t="s">
        <v>378</v>
      </c>
      <c r="Y10" s="1046" t="s">
        <v>378</v>
      </c>
      <c r="Z10" s="1046" t="s">
        <v>378</v>
      </c>
      <c r="AA10" s="1046" t="s">
        <v>378</v>
      </c>
      <c r="AB10" s="1046" t="s">
        <v>378</v>
      </c>
      <c r="AC10" s="1046" t="s">
        <v>378</v>
      </c>
      <c r="AD10" s="1046" t="s">
        <v>378</v>
      </c>
      <c r="AE10" s="1046" t="s">
        <v>378</v>
      </c>
      <c r="AF10" s="1046" t="s">
        <v>378</v>
      </c>
      <c r="AG10" s="1046" t="s">
        <v>378</v>
      </c>
      <c r="AH10" s="1046" t="s">
        <v>378</v>
      </c>
      <c r="AI10" s="1046" t="s">
        <v>378</v>
      </c>
      <c r="AJ10" s="1046" t="s">
        <v>378</v>
      </c>
      <c r="AK10" s="1046" t="s">
        <v>378</v>
      </c>
    </row>
    <row r="11" spans="1:39" s="294" customFormat="1" ht="18" customHeight="1">
      <c r="A11" s="284" t="s">
        <v>7</v>
      </c>
      <c r="B11" s="1008"/>
      <c r="C11" s="1008"/>
      <c r="D11" s="1008"/>
      <c r="E11" s="1008"/>
      <c r="F11" s="1008"/>
      <c r="G11" s="1008"/>
      <c r="H11" s="1008"/>
      <c r="I11" s="1008"/>
      <c r="J11" s="1008"/>
      <c r="K11" s="1008"/>
      <c r="L11" s="1008"/>
      <c r="M11" s="1008"/>
      <c r="N11" s="1008"/>
      <c r="O11" s="1008"/>
      <c r="P11" s="1008"/>
      <c r="Q11" s="1008"/>
      <c r="R11" s="1008"/>
      <c r="S11" s="1008"/>
      <c r="T11" s="1008"/>
      <c r="U11" s="1008"/>
      <c r="V11" s="1042"/>
      <c r="W11" s="1042"/>
      <c r="X11" s="1042"/>
      <c r="Y11" s="1042">
        <v>82</v>
      </c>
      <c r="Z11" s="1042">
        <v>106</v>
      </c>
      <c r="AA11" s="1042">
        <v>172</v>
      </c>
      <c r="AB11" s="1042">
        <v>342</v>
      </c>
      <c r="AC11" s="1042">
        <v>320</v>
      </c>
      <c r="AD11" s="1042">
        <v>114</v>
      </c>
      <c r="AE11" s="1042">
        <v>163</v>
      </c>
      <c r="AF11" s="1042">
        <v>254.29999999999998</v>
      </c>
      <c r="AG11" s="1042">
        <v>108.7</v>
      </c>
      <c r="AH11" s="1042">
        <v>124.6</v>
      </c>
      <c r="AI11" s="1042">
        <v>104.3</v>
      </c>
      <c r="AJ11" s="1042">
        <v>129.80000000000001</v>
      </c>
      <c r="AK11" s="1042">
        <v>143</v>
      </c>
    </row>
    <row r="12" spans="1:39" s="294" customFormat="1" ht="18" customHeight="1">
      <c r="A12" s="284" t="s">
        <v>6</v>
      </c>
      <c r="B12" s="1008"/>
      <c r="C12" s="1008"/>
      <c r="D12" s="1008"/>
      <c r="E12" s="1008"/>
      <c r="F12" s="1008"/>
      <c r="G12" s="1008"/>
      <c r="H12" s="1008"/>
      <c r="I12" s="1008"/>
      <c r="J12" s="1008"/>
      <c r="K12" s="1008"/>
      <c r="L12" s="1008">
        <v>67.343000000000004</v>
      </c>
      <c r="M12" s="1008">
        <v>58.558</v>
      </c>
      <c r="N12" s="1008">
        <v>46.143000000000001</v>
      </c>
      <c r="O12" s="1008">
        <v>24.2</v>
      </c>
      <c r="P12" s="1008">
        <v>34.700000000000003</v>
      </c>
      <c r="Q12" s="1008">
        <v>48.5</v>
      </c>
      <c r="R12" s="1008"/>
      <c r="S12" s="1008"/>
      <c r="T12" s="1008"/>
      <c r="U12" s="1008"/>
      <c r="V12" s="1042"/>
      <c r="W12" s="1042"/>
      <c r="X12" s="1042"/>
      <c r="Y12" s="1042"/>
      <c r="Z12" s="1042"/>
      <c r="AA12" s="1042"/>
      <c r="AB12" s="1042"/>
      <c r="AC12" s="1042"/>
      <c r="AD12" s="1042"/>
      <c r="AE12" s="1042"/>
      <c r="AF12" s="1042"/>
      <c r="AG12" s="1042"/>
      <c r="AH12" s="1042"/>
      <c r="AI12" s="1042"/>
      <c r="AJ12" s="1042"/>
      <c r="AK12" s="1042"/>
    </row>
    <row r="13" spans="1:39" s="294" customFormat="1" ht="18" customHeight="1">
      <c r="A13" s="284" t="s">
        <v>5</v>
      </c>
      <c r="B13" s="1046" t="s">
        <v>378</v>
      </c>
      <c r="C13" s="1046" t="s">
        <v>378</v>
      </c>
      <c r="D13" s="1046" t="s">
        <v>378</v>
      </c>
      <c r="E13" s="1046" t="s">
        <v>378</v>
      </c>
      <c r="F13" s="1046" t="s">
        <v>378</v>
      </c>
      <c r="G13" s="1046" t="s">
        <v>378</v>
      </c>
      <c r="H13" s="1046" t="s">
        <v>378</v>
      </c>
      <c r="I13" s="1046" t="s">
        <v>378</v>
      </c>
      <c r="J13" s="1046" t="s">
        <v>378</v>
      </c>
      <c r="K13" s="1046" t="s">
        <v>378</v>
      </c>
      <c r="L13" s="1046" t="s">
        <v>378</v>
      </c>
      <c r="M13" s="1046" t="s">
        <v>378</v>
      </c>
      <c r="N13" s="1046" t="s">
        <v>378</v>
      </c>
      <c r="O13" s="1046" t="s">
        <v>378</v>
      </c>
      <c r="P13" s="1046" t="s">
        <v>378</v>
      </c>
      <c r="Q13" s="1046" t="s">
        <v>378</v>
      </c>
      <c r="R13" s="1046" t="s">
        <v>378</v>
      </c>
      <c r="S13" s="1046" t="s">
        <v>378</v>
      </c>
      <c r="T13" s="1046" t="s">
        <v>378</v>
      </c>
      <c r="U13" s="1046" t="s">
        <v>378</v>
      </c>
      <c r="V13" s="1046" t="s">
        <v>378</v>
      </c>
      <c r="W13" s="1046" t="s">
        <v>378</v>
      </c>
      <c r="X13" s="1046" t="s">
        <v>378</v>
      </c>
      <c r="Y13" s="1046" t="s">
        <v>378</v>
      </c>
      <c r="Z13" s="1046" t="s">
        <v>378</v>
      </c>
      <c r="AA13" s="1046" t="s">
        <v>378</v>
      </c>
      <c r="AB13" s="1046" t="s">
        <v>378</v>
      </c>
      <c r="AC13" s="1046" t="s">
        <v>378</v>
      </c>
      <c r="AD13" s="1046" t="s">
        <v>378</v>
      </c>
      <c r="AE13" s="1046" t="s">
        <v>378</v>
      </c>
      <c r="AF13" s="1046" t="s">
        <v>378</v>
      </c>
      <c r="AG13" s="1046" t="s">
        <v>378</v>
      </c>
      <c r="AH13" s="1046" t="s">
        <v>378</v>
      </c>
      <c r="AI13" s="1046" t="s">
        <v>378</v>
      </c>
      <c r="AJ13" s="1046" t="s">
        <v>378</v>
      </c>
      <c r="AK13" s="1046" t="s">
        <v>378</v>
      </c>
    </row>
    <row r="14" spans="1:39" s="294" customFormat="1" ht="18" customHeight="1">
      <c r="A14" s="284" t="s">
        <v>4</v>
      </c>
      <c r="B14" s="1008"/>
      <c r="C14" s="1008">
        <v>20200.651999999998</v>
      </c>
      <c r="D14" s="1008">
        <v>20998.383999999998</v>
      </c>
      <c r="E14" s="1008">
        <v>20595.085999999999</v>
      </c>
      <c r="F14" s="1008">
        <v>20137.246999999999</v>
      </c>
      <c r="G14" s="1008">
        <v>18864.538</v>
      </c>
      <c r="H14" s="1008">
        <v>17826.163</v>
      </c>
      <c r="I14" s="1008">
        <v>15421.668</v>
      </c>
      <c r="J14" s="1008">
        <v>11894</v>
      </c>
      <c r="K14" s="1008">
        <v>11357</v>
      </c>
      <c r="L14" s="1008">
        <v>10641</v>
      </c>
      <c r="M14" s="1008">
        <v>9348</v>
      </c>
      <c r="N14" s="1008">
        <v>8905</v>
      </c>
      <c r="O14" s="1008">
        <v>8226</v>
      </c>
      <c r="P14" s="1008">
        <v>8394</v>
      </c>
      <c r="Q14" s="1008">
        <v>9045</v>
      </c>
      <c r="R14" s="1008">
        <v>9585</v>
      </c>
      <c r="S14" s="1008">
        <v>10776</v>
      </c>
      <c r="T14" s="1008">
        <v>10934</v>
      </c>
      <c r="U14" s="1008">
        <v>11564</v>
      </c>
      <c r="V14" s="1042">
        <v>11890</v>
      </c>
      <c r="W14" s="1042">
        <v>11747</v>
      </c>
      <c r="X14" s="1042"/>
      <c r="Y14" s="1042"/>
      <c r="Z14" s="1042"/>
      <c r="AA14" s="1042"/>
      <c r="AB14" s="1042"/>
      <c r="AC14" s="1042">
        <v>13864.979578</v>
      </c>
      <c r="AD14" s="1042">
        <v>13865</v>
      </c>
      <c r="AE14" s="1042">
        <v>13865</v>
      </c>
      <c r="AF14" s="1042">
        <v>18865</v>
      </c>
      <c r="AG14" s="1042"/>
      <c r="AH14" s="1042"/>
      <c r="AI14" s="1042"/>
      <c r="AJ14" s="1042"/>
      <c r="AK14" s="1042"/>
    </row>
    <row r="15" spans="1:39" s="294" customFormat="1" ht="18" customHeight="1">
      <c r="A15" s="284" t="s">
        <v>3</v>
      </c>
      <c r="B15" s="1008"/>
      <c r="C15" s="1008"/>
      <c r="D15" s="1008"/>
      <c r="E15" s="1008"/>
      <c r="F15" s="1008"/>
      <c r="G15" s="1008"/>
      <c r="H15" s="1008"/>
      <c r="I15" s="1008"/>
      <c r="J15" s="1008"/>
      <c r="K15" s="1008"/>
      <c r="L15" s="1008"/>
      <c r="M15" s="1008"/>
      <c r="N15" s="1008"/>
      <c r="O15" s="1008"/>
      <c r="P15" s="1008"/>
      <c r="Q15" s="1008"/>
      <c r="R15" s="1008"/>
      <c r="S15" s="1008"/>
      <c r="T15" s="1008"/>
      <c r="U15" s="1008"/>
      <c r="V15" s="1042"/>
      <c r="W15" s="1042"/>
      <c r="X15" s="1042"/>
      <c r="Y15" s="1042"/>
      <c r="Z15" s="1042"/>
      <c r="AA15" s="1042"/>
      <c r="AB15" s="1042"/>
      <c r="AC15" s="1042"/>
      <c r="AD15" s="1047">
        <v>0.4</v>
      </c>
      <c r="AE15" s="1047">
        <v>0.2</v>
      </c>
      <c r="AF15" s="1047">
        <v>0.3</v>
      </c>
      <c r="AG15" s="1047">
        <v>0.32700000000000001</v>
      </c>
      <c r="AH15" s="1047">
        <v>0.33100000000000002</v>
      </c>
      <c r="AI15" s="1047">
        <v>0.32700000000000001</v>
      </c>
      <c r="AJ15" s="1047">
        <v>0.35599999999999998</v>
      </c>
      <c r="AK15" s="1047">
        <v>0.36</v>
      </c>
    </row>
    <row r="16" spans="1:39" s="294" customFormat="1" ht="18" customHeight="1">
      <c r="A16" s="284" t="s">
        <v>79</v>
      </c>
      <c r="B16" s="1001">
        <v>314.32499999999999</v>
      </c>
      <c r="C16" s="1001">
        <v>877.4</v>
      </c>
      <c r="D16" s="1001">
        <v>1151.075</v>
      </c>
      <c r="E16" s="1001">
        <v>1345.9</v>
      </c>
      <c r="F16" s="1001">
        <v>1438.55</v>
      </c>
      <c r="G16" s="1001">
        <v>1433.625</v>
      </c>
      <c r="H16" s="1001">
        <v>261.22500000000002</v>
      </c>
      <c r="I16" s="1001">
        <v>397</v>
      </c>
      <c r="J16" s="1001"/>
      <c r="K16" s="1001">
        <v>769.4</v>
      </c>
      <c r="L16" s="1001">
        <v>584.05700000000002</v>
      </c>
      <c r="M16" s="1001">
        <v>1354.982</v>
      </c>
      <c r="N16" s="1001">
        <v>1359.0819999999999</v>
      </c>
      <c r="O16" s="1001">
        <v>1727.8826630000001</v>
      </c>
      <c r="P16" s="1001">
        <v>720.85900000000004</v>
      </c>
      <c r="Q16" s="1001">
        <v>1383</v>
      </c>
      <c r="R16" s="1001">
        <v>586</v>
      </c>
      <c r="S16" s="1001">
        <v>362</v>
      </c>
      <c r="T16" s="1001">
        <v>244</v>
      </c>
      <c r="U16" s="1001">
        <v>851.7</v>
      </c>
      <c r="V16" s="987">
        <v>946.4</v>
      </c>
      <c r="W16" s="987">
        <v>471</v>
      </c>
      <c r="X16" s="987">
        <v>445</v>
      </c>
      <c r="Y16" s="987">
        <v>444</v>
      </c>
      <c r="Z16" s="987">
        <v>471</v>
      </c>
      <c r="AA16" s="987">
        <v>628</v>
      </c>
      <c r="AB16" s="987">
        <v>542.03467451750078</v>
      </c>
      <c r="AC16" s="987">
        <v>498.52796859666341</v>
      </c>
      <c r="AD16" s="987">
        <v>513.24828263002939</v>
      </c>
      <c r="AE16" s="1042">
        <v>437.67844291789334</v>
      </c>
      <c r="AF16" s="1042">
        <v>342.8305528295715</v>
      </c>
      <c r="AG16" s="1042">
        <v>451.45861956166175</v>
      </c>
      <c r="AH16" s="1042">
        <v>424.747791952895</v>
      </c>
      <c r="AI16" s="1042">
        <v>391.30552829571474</v>
      </c>
      <c r="AJ16" s="1042">
        <v>226.02254209668658</v>
      </c>
      <c r="AK16" s="1042">
        <v>233.69826181423139</v>
      </c>
    </row>
    <row r="17" spans="1:37" s="294" customFormat="1" ht="18" customHeight="1">
      <c r="A17" s="284" t="s">
        <v>2</v>
      </c>
      <c r="B17" s="1008"/>
      <c r="C17" s="1008">
        <v>416.024</v>
      </c>
      <c r="D17" s="1008">
        <v>536.26800000000003</v>
      </c>
      <c r="E17" s="1008">
        <v>565.524</v>
      </c>
      <c r="F17" s="1008">
        <v>449.19</v>
      </c>
      <c r="G17" s="1008">
        <v>307.58199999999999</v>
      </c>
      <c r="H17" s="1008">
        <v>355</v>
      </c>
      <c r="I17" s="1008">
        <v>422</v>
      </c>
      <c r="J17" s="1008">
        <v>422</v>
      </c>
      <c r="K17" s="1008">
        <v>484</v>
      </c>
      <c r="L17" s="1008">
        <v>338</v>
      </c>
      <c r="M17" s="1008">
        <v>176</v>
      </c>
      <c r="N17" s="1008">
        <v>202</v>
      </c>
      <c r="O17" s="1008">
        <v>159</v>
      </c>
      <c r="P17" s="1008">
        <v>336</v>
      </c>
      <c r="Q17" s="1008">
        <v>267</v>
      </c>
      <c r="R17" s="1008">
        <v>280</v>
      </c>
      <c r="S17" s="1008">
        <v>236</v>
      </c>
      <c r="T17" s="1008">
        <v>220</v>
      </c>
      <c r="U17" s="1008">
        <v>186</v>
      </c>
      <c r="V17" s="1042">
        <v>183</v>
      </c>
      <c r="W17" s="1042"/>
      <c r="X17" s="1042"/>
      <c r="Y17" s="1042"/>
      <c r="Z17" s="1042"/>
      <c r="AA17" s="1042"/>
      <c r="AB17" s="1042"/>
      <c r="AC17" s="1042"/>
      <c r="AD17" s="1042"/>
      <c r="AE17" s="1042"/>
      <c r="AF17" s="1042"/>
      <c r="AG17" s="1042"/>
      <c r="AH17" s="1042"/>
      <c r="AI17" s="1042"/>
      <c r="AJ17" s="1042"/>
      <c r="AK17" s="1042"/>
    </row>
    <row r="18" spans="1:37" s="294" customFormat="1" ht="18" customHeight="1">
      <c r="A18" s="284" t="s">
        <v>1</v>
      </c>
      <c r="B18" s="1008">
        <v>327.02999999999997</v>
      </c>
      <c r="C18" s="1008">
        <v>532</v>
      </c>
      <c r="D18" s="1008">
        <v>661</v>
      </c>
      <c r="E18" s="1008">
        <v>714</v>
      </c>
      <c r="F18" s="1008">
        <v>824</v>
      </c>
      <c r="G18" s="1008">
        <v>885</v>
      </c>
      <c r="H18" s="1008">
        <v>880</v>
      </c>
      <c r="I18" s="1008">
        <v>709</v>
      </c>
      <c r="J18" s="1008">
        <v>708.82799999999997</v>
      </c>
      <c r="K18" s="1008">
        <v>870.40300000000002</v>
      </c>
      <c r="L18" s="1008">
        <v>781.45899999999995</v>
      </c>
      <c r="M18" s="1008">
        <v>571.41</v>
      </c>
      <c r="N18" s="1008">
        <v>659.82600000000002</v>
      </c>
      <c r="O18" s="1008">
        <v>588.149</v>
      </c>
      <c r="P18" s="1008">
        <v>651.42100000000005</v>
      </c>
      <c r="Q18" s="1008">
        <v>545.97699999999998</v>
      </c>
      <c r="R18" s="1008">
        <v>511</v>
      </c>
      <c r="S18" s="1008">
        <v>583</v>
      </c>
      <c r="T18" s="1008"/>
      <c r="U18" s="1008"/>
      <c r="V18" s="1042"/>
      <c r="W18" s="1042"/>
      <c r="X18" s="1042">
        <v>796</v>
      </c>
      <c r="Y18" s="1042">
        <v>902</v>
      </c>
      <c r="Z18" s="1042">
        <v>811</v>
      </c>
      <c r="AA18" s="1042">
        <v>1104</v>
      </c>
      <c r="AB18" s="1042">
        <v>1366</v>
      </c>
      <c r="AC18" s="1042">
        <v>1636</v>
      </c>
      <c r="AD18" s="1042">
        <v>1511</v>
      </c>
      <c r="AE18" s="1042">
        <v>806</v>
      </c>
      <c r="AF18" s="1042"/>
      <c r="AG18" s="1042"/>
      <c r="AH18" s="1042"/>
      <c r="AI18" s="1042"/>
      <c r="AJ18" s="1042"/>
      <c r="AK18" s="1042"/>
    </row>
    <row r="19" spans="1:37" s="294" customFormat="1" ht="18" customHeight="1">
      <c r="A19" s="124"/>
    </row>
    <row r="20" spans="1:37" ht="18" customHeight="1">
      <c r="A20" s="920" t="s">
        <v>2111</v>
      </c>
    </row>
    <row r="21" spans="1:37" s="294" customFormat="1" ht="18" customHeight="1">
      <c r="A21" s="143"/>
    </row>
    <row r="27" spans="1:37" ht="18" customHeight="1">
      <c r="J27" s="289" t="s">
        <v>2292</v>
      </c>
    </row>
  </sheetData>
  <mergeCells count="1">
    <mergeCell ref="B2:AK2"/>
  </mergeCells>
  <hyperlinks>
    <hyperlink ref="AM4" location="'Content Page'!A1" display="Back to Content Page"/>
  </hyperlinks>
  <pageMargins left="0.7" right="0.7" top="0.75" bottom="0.75" header="0.3" footer="0.3"/>
  <pageSetup orientation="portrait" horizontalDpi="4294967294" verticalDpi="0" r:id="rId1"/>
</worksheet>
</file>

<file path=xl/worksheets/sheet2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21"/>
  <sheetViews>
    <sheetView zoomScale="93" zoomScaleNormal="93" workbookViewId="0">
      <selection activeCell="A9" sqref="A9"/>
    </sheetView>
  </sheetViews>
  <sheetFormatPr defaultColWidth="9.1796875" defaultRowHeight="18" customHeight="1"/>
  <cols>
    <col min="1" max="1" width="32.81640625" style="136" customWidth="1"/>
    <col min="2" max="21" width="9.7265625" style="289" hidden="1" customWidth="1"/>
    <col min="22" max="37" width="9.7265625" style="289" customWidth="1"/>
    <col min="38" max="16384" width="9.1796875" style="289"/>
  </cols>
  <sheetData>
    <row r="1" spans="1:39" s="294" customFormat="1" ht="18" customHeight="1">
      <c r="A1" s="295" t="s">
        <v>2293</v>
      </c>
    </row>
    <row r="2" spans="1:39" ht="18" customHeight="1">
      <c r="A2" s="1039"/>
      <c r="B2" s="1181" t="s">
        <v>2294</v>
      </c>
      <c r="C2" s="1182"/>
      <c r="D2" s="1182"/>
      <c r="E2" s="1182"/>
      <c r="F2" s="1182"/>
      <c r="G2" s="1182"/>
      <c r="H2" s="1182"/>
      <c r="I2" s="1182"/>
      <c r="J2" s="1182"/>
      <c r="K2" s="1182"/>
      <c r="L2" s="1182"/>
      <c r="M2" s="1182"/>
      <c r="N2" s="1182"/>
      <c r="O2" s="1182"/>
      <c r="P2" s="1182"/>
      <c r="Q2" s="1182"/>
      <c r="R2" s="1182"/>
      <c r="S2" s="1182"/>
      <c r="T2" s="1182"/>
      <c r="U2" s="1182"/>
      <c r="V2" s="1182"/>
      <c r="W2" s="1182"/>
      <c r="X2" s="1182"/>
      <c r="Y2" s="1182"/>
      <c r="Z2" s="1182"/>
      <c r="AA2" s="1182"/>
      <c r="AB2" s="1182"/>
      <c r="AC2" s="1182"/>
      <c r="AD2" s="1182"/>
      <c r="AE2" s="1182"/>
      <c r="AF2" s="1182"/>
      <c r="AG2" s="1182"/>
      <c r="AH2" s="1182"/>
      <c r="AI2" s="1182"/>
      <c r="AJ2" s="1182"/>
      <c r="AK2" s="1183"/>
    </row>
    <row r="3" spans="1:39" s="295" customFormat="1" ht="18" customHeight="1">
      <c r="A3" s="1039" t="s">
        <v>77</v>
      </c>
      <c r="B3" s="924" t="s">
        <v>2272</v>
      </c>
      <c r="C3" s="924" t="s">
        <v>2276</v>
      </c>
      <c r="D3" s="924" t="s">
        <v>2277</v>
      </c>
      <c r="E3" s="924" t="s">
        <v>2278</v>
      </c>
      <c r="F3" s="924" t="s">
        <v>2279</v>
      </c>
      <c r="G3" s="924" t="s">
        <v>2273</v>
      </c>
      <c r="H3" s="924" t="s">
        <v>2280</v>
      </c>
      <c r="I3" s="924" t="s">
        <v>2281</v>
      </c>
      <c r="J3" s="924" t="s">
        <v>2282</v>
      </c>
      <c r="K3" s="924" t="s">
        <v>2283</v>
      </c>
      <c r="L3" s="924" t="s">
        <v>2254</v>
      </c>
      <c r="M3" s="924" t="s">
        <v>2284</v>
      </c>
      <c r="N3" s="924" t="s">
        <v>2285</v>
      </c>
      <c r="O3" s="924" t="s">
        <v>2286</v>
      </c>
      <c r="P3" s="924" t="s">
        <v>2287</v>
      </c>
      <c r="Q3" s="924" t="s">
        <v>2255</v>
      </c>
      <c r="R3" s="924" t="s">
        <v>2288</v>
      </c>
      <c r="S3" s="924" t="s">
        <v>2289</v>
      </c>
      <c r="T3" s="924" t="s">
        <v>2290</v>
      </c>
      <c r="U3" s="924" t="s">
        <v>2291</v>
      </c>
      <c r="V3" s="924" t="s">
        <v>2256</v>
      </c>
      <c r="W3" s="924" t="s">
        <v>2264</v>
      </c>
      <c r="X3" s="924" t="s">
        <v>2265</v>
      </c>
      <c r="Y3" s="924" t="s">
        <v>2266</v>
      </c>
      <c r="Z3" s="924" t="s">
        <v>2267</v>
      </c>
      <c r="AA3" s="924" t="s">
        <v>2257</v>
      </c>
      <c r="AB3" s="924" t="s">
        <v>2258</v>
      </c>
      <c r="AC3" s="924" t="s">
        <v>2259</v>
      </c>
      <c r="AD3" s="924" t="s">
        <v>81</v>
      </c>
      <c r="AE3" s="924" t="s">
        <v>2260</v>
      </c>
      <c r="AF3" s="924" t="s">
        <v>80</v>
      </c>
      <c r="AG3" s="924">
        <v>2011</v>
      </c>
      <c r="AH3" s="924">
        <v>2012</v>
      </c>
      <c r="AI3" s="924">
        <v>2013</v>
      </c>
      <c r="AJ3" s="924">
        <v>2014</v>
      </c>
      <c r="AK3" s="924">
        <v>2015</v>
      </c>
      <c r="AM3" s="289"/>
    </row>
    <row r="4" spans="1:39" s="294" customFormat="1" ht="18" customHeight="1">
      <c r="A4" s="284" t="s">
        <v>15</v>
      </c>
      <c r="B4" s="1008"/>
      <c r="C4" s="1008"/>
      <c r="D4" s="1008"/>
      <c r="E4" s="1008"/>
      <c r="F4" s="1008"/>
      <c r="G4" s="1008"/>
      <c r="H4" s="1008"/>
      <c r="I4" s="1008"/>
      <c r="J4" s="1008"/>
      <c r="K4" s="1008"/>
      <c r="L4" s="1008"/>
      <c r="M4" s="1008"/>
      <c r="N4" s="1008"/>
      <c r="O4" s="1008"/>
      <c r="P4" s="1008"/>
      <c r="Q4" s="1008"/>
      <c r="R4" s="1008"/>
      <c r="S4" s="1008"/>
      <c r="T4" s="1008"/>
      <c r="U4" s="1008"/>
      <c r="V4" s="1042"/>
      <c r="W4" s="1042"/>
      <c r="X4" s="1042"/>
      <c r="Y4" s="1042"/>
      <c r="Z4" s="1042"/>
      <c r="AA4" s="1042"/>
      <c r="AB4" s="1042"/>
      <c r="AC4" s="1042"/>
      <c r="AD4" s="1042"/>
      <c r="AE4" s="1042"/>
      <c r="AF4" s="1042"/>
      <c r="AG4" s="1042"/>
      <c r="AH4" s="1042"/>
      <c r="AI4" s="1042"/>
      <c r="AJ4" s="1042"/>
      <c r="AK4" s="1042"/>
      <c r="AM4" s="92" t="s">
        <v>13</v>
      </c>
    </row>
    <row r="5" spans="1:39" s="294" customFormat="1" ht="18" customHeight="1">
      <c r="A5" s="284" t="s">
        <v>14</v>
      </c>
      <c r="B5" s="933" t="s">
        <v>8</v>
      </c>
      <c r="C5" s="933" t="s">
        <v>8</v>
      </c>
      <c r="D5" s="933" t="s">
        <v>8</v>
      </c>
      <c r="E5" s="933" t="s">
        <v>8</v>
      </c>
      <c r="F5" s="933" t="s">
        <v>8</v>
      </c>
      <c r="G5" s="933" t="s">
        <v>8</v>
      </c>
      <c r="H5" s="933" t="s">
        <v>8</v>
      </c>
      <c r="I5" s="933" t="s">
        <v>8</v>
      </c>
      <c r="J5" s="933" t="s">
        <v>8</v>
      </c>
      <c r="K5" s="933" t="s">
        <v>8</v>
      </c>
      <c r="L5" s="933" t="s">
        <v>8</v>
      </c>
      <c r="M5" s="933" t="s">
        <v>8</v>
      </c>
      <c r="N5" s="933" t="s">
        <v>8</v>
      </c>
      <c r="O5" s="933" t="s">
        <v>8</v>
      </c>
      <c r="P5" s="933" t="s">
        <v>8</v>
      </c>
      <c r="Q5" s="933" t="s">
        <v>8</v>
      </c>
      <c r="R5" s="933" t="s">
        <v>8</v>
      </c>
      <c r="S5" s="933" t="s">
        <v>8</v>
      </c>
      <c r="T5" s="933" t="s">
        <v>8</v>
      </c>
      <c r="U5" s="933" t="s">
        <v>8</v>
      </c>
      <c r="V5" s="584" t="s">
        <v>8</v>
      </c>
      <c r="W5" s="584" t="s">
        <v>8</v>
      </c>
      <c r="X5" s="584" t="s">
        <v>8</v>
      </c>
      <c r="Y5" s="584" t="s">
        <v>8</v>
      </c>
      <c r="Z5" s="584" t="s">
        <v>8</v>
      </c>
      <c r="AA5" s="584" t="s">
        <v>8</v>
      </c>
      <c r="AB5" s="584" t="s">
        <v>8</v>
      </c>
      <c r="AC5" s="584" t="s">
        <v>8</v>
      </c>
      <c r="AD5" s="584" t="s">
        <v>8</v>
      </c>
      <c r="AE5" s="584" t="s">
        <v>8</v>
      </c>
      <c r="AF5" s="584" t="s">
        <v>8</v>
      </c>
      <c r="AG5" s="584" t="s">
        <v>8</v>
      </c>
      <c r="AH5" s="584" t="s">
        <v>8</v>
      </c>
      <c r="AI5" s="584" t="s">
        <v>8</v>
      </c>
      <c r="AJ5" s="584" t="s">
        <v>8</v>
      </c>
      <c r="AK5" s="584" t="s">
        <v>8</v>
      </c>
      <c r="AM5" s="289"/>
    </row>
    <row r="6" spans="1:39" s="294" customFormat="1" ht="18" customHeight="1">
      <c r="A6" s="284" t="s">
        <v>268</v>
      </c>
      <c r="B6" s="1008">
        <v>1727</v>
      </c>
      <c r="C6" s="1008">
        <v>1810</v>
      </c>
      <c r="D6" s="1008">
        <v>1637</v>
      </c>
      <c r="E6" s="1008">
        <v>1860</v>
      </c>
      <c r="F6" s="1008">
        <v>1834</v>
      </c>
      <c r="G6" s="1008">
        <v>1910</v>
      </c>
      <c r="H6" s="1008">
        <v>1785</v>
      </c>
      <c r="I6" s="1008">
        <v>1678</v>
      </c>
      <c r="J6" s="1008">
        <v>1698</v>
      </c>
      <c r="K6" s="1008">
        <v>1660</v>
      </c>
      <c r="L6" s="1008">
        <v>1341</v>
      </c>
      <c r="M6" s="1008">
        <v>815</v>
      </c>
      <c r="N6" s="1008">
        <v>448</v>
      </c>
      <c r="O6" s="1008">
        <v>169</v>
      </c>
      <c r="P6" s="1008">
        <v>176</v>
      </c>
      <c r="Q6" s="1008">
        <v>251</v>
      </c>
      <c r="R6" s="1008">
        <v>318</v>
      </c>
      <c r="S6" s="1008">
        <v>262</v>
      </c>
      <c r="T6" s="1008">
        <v>365</v>
      </c>
      <c r="U6" s="1008">
        <v>326</v>
      </c>
      <c r="V6" s="1042">
        <v>362</v>
      </c>
      <c r="W6" s="1042">
        <v>409</v>
      </c>
      <c r="X6" s="1042">
        <v>482</v>
      </c>
      <c r="Y6" s="1042">
        <v>445</v>
      </c>
      <c r="Z6" s="1042">
        <v>491</v>
      </c>
      <c r="AA6" s="1042">
        <v>444</v>
      </c>
      <c r="AB6" s="1042">
        <v>342</v>
      </c>
      <c r="AC6" s="1042">
        <v>331</v>
      </c>
      <c r="AD6" s="1042">
        <v>308</v>
      </c>
      <c r="AE6" s="1042">
        <v>182</v>
      </c>
      <c r="AF6" s="1042"/>
      <c r="AG6" s="1042"/>
      <c r="AH6" s="1042"/>
      <c r="AI6" s="1042"/>
      <c r="AJ6" s="1042"/>
      <c r="AK6" s="1042"/>
    </row>
    <row r="7" spans="1:39" s="294" customFormat="1" ht="18" customHeight="1">
      <c r="A7" s="284" t="s">
        <v>12</v>
      </c>
      <c r="B7" s="1008"/>
      <c r="C7" s="1008"/>
      <c r="D7" s="1008"/>
      <c r="E7" s="1008"/>
      <c r="F7" s="1008"/>
      <c r="G7" s="1008"/>
      <c r="H7" s="1008"/>
      <c r="I7" s="1008"/>
      <c r="J7" s="1008"/>
      <c r="K7" s="1008"/>
      <c r="L7" s="1008"/>
      <c r="M7" s="1008"/>
      <c r="N7" s="1008"/>
      <c r="O7" s="1008"/>
      <c r="P7" s="1008"/>
      <c r="Q7" s="1008"/>
      <c r="R7" s="1008"/>
      <c r="S7" s="1008"/>
      <c r="T7" s="1008"/>
      <c r="U7" s="1008"/>
      <c r="V7" s="1042"/>
      <c r="W7" s="1042"/>
      <c r="X7" s="1042"/>
      <c r="Y7" s="1042"/>
      <c r="Z7" s="1042"/>
      <c r="AA7" s="1042"/>
      <c r="AB7" s="1042"/>
      <c r="AC7" s="1042"/>
      <c r="AD7" s="1042"/>
      <c r="AE7" s="1042"/>
      <c r="AF7" s="1042"/>
      <c r="AG7" s="1042"/>
      <c r="AH7" s="1042"/>
      <c r="AI7" s="1042"/>
      <c r="AJ7" s="1042"/>
      <c r="AK7" s="1042"/>
    </row>
    <row r="8" spans="1:39" s="294" customFormat="1" ht="18" customHeight="1">
      <c r="A8" s="284" t="s">
        <v>11</v>
      </c>
      <c r="B8" s="1008">
        <v>226</v>
      </c>
      <c r="C8" s="1008">
        <v>181</v>
      </c>
      <c r="D8" s="1008">
        <v>185</v>
      </c>
      <c r="E8" s="1008">
        <v>207</v>
      </c>
      <c r="F8" s="1008">
        <v>224</v>
      </c>
      <c r="G8" s="1008">
        <v>229</v>
      </c>
      <c r="H8" s="1008">
        <v>222</v>
      </c>
      <c r="I8" s="1008">
        <v>201</v>
      </c>
      <c r="J8" s="1008">
        <v>218</v>
      </c>
      <c r="K8" s="1008">
        <v>205</v>
      </c>
      <c r="L8" s="1008">
        <v>210</v>
      </c>
      <c r="M8" s="1008">
        <v>157</v>
      </c>
      <c r="N8" s="1008">
        <v>160</v>
      </c>
      <c r="O8" s="1008">
        <v>182</v>
      </c>
      <c r="P8" s="1008">
        <v>9</v>
      </c>
      <c r="Q8" s="1008">
        <v>94</v>
      </c>
      <c r="R8" s="1008">
        <v>85</v>
      </c>
      <c r="S8" s="1008">
        <v>89</v>
      </c>
      <c r="T8" s="1008">
        <v>78</v>
      </c>
      <c r="U8" s="1008">
        <v>39</v>
      </c>
      <c r="V8" s="1042">
        <v>27</v>
      </c>
      <c r="W8" s="1042">
        <v>12</v>
      </c>
      <c r="X8" s="1042">
        <v>12</v>
      </c>
      <c r="Y8" s="1042"/>
      <c r="Z8" s="1042"/>
      <c r="AA8" s="1042"/>
      <c r="AB8" s="1042"/>
      <c r="AC8" s="1042"/>
      <c r="AD8" s="1042"/>
      <c r="AE8" s="1042"/>
      <c r="AF8" s="1042"/>
      <c r="AG8" s="1042"/>
      <c r="AH8" s="1042"/>
      <c r="AI8" s="1042"/>
      <c r="AJ8" s="1042"/>
      <c r="AK8" s="1042"/>
    </row>
    <row r="9" spans="1:39" s="294" customFormat="1" ht="18" customHeight="1">
      <c r="A9" s="284" t="s">
        <v>10</v>
      </c>
      <c r="B9" s="1008">
        <v>234</v>
      </c>
      <c r="C9" s="1008">
        <v>225</v>
      </c>
      <c r="D9" s="1008">
        <v>176</v>
      </c>
      <c r="E9" s="1008">
        <v>172</v>
      </c>
      <c r="F9" s="1008">
        <v>117</v>
      </c>
      <c r="G9" s="1008">
        <v>105</v>
      </c>
      <c r="H9" s="1008">
        <v>95.3</v>
      </c>
      <c r="I9" s="1008">
        <v>127.93</v>
      </c>
      <c r="J9" s="1008">
        <v>92.3</v>
      </c>
      <c r="K9" s="1008">
        <v>68.075000000000003</v>
      </c>
      <c r="L9" s="1008">
        <v>65.048000000000002</v>
      </c>
      <c r="M9" s="1008">
        <v>73.137</v>
      </c>
      <c r="N9" s="1008">
        <v>52.679000000000002</v>
      </c>
      <c r="O9" s="1008">
        <v>50.494</v>
      </c>
      <c r="P9" s="1008">
        <v>46.914999999999999</v>
      </c>
      <c r="Q9" s="1008">
        <v>63</v>
      </c>
      <c r="R9" s="1008">
        <v>43.3</v>
      </c>
      <c r="S9" s="1008">
        <v>51</v>
      </c>
      <c r="T9" s="1008">
        <v>50</v>
      </c>
      <c r="U9" s="1008">
        <v>56</v>
      </c>
      <c r="V9" s="1042">
        <v>87.459000000000003</v>
      </c>
      <c r="W9" s="1042">
        <v>70</v>
      </c>
      <c r="X9" s="1042">
        <v>73</v>
      </c>
      <c r="Y9" s="1042">
        <v>41</v>
      </c>
      <c r="Z9" s="1042">
        <v>38</v>
      </c>
      <c r="AA9" s="1042"/>
      <c r="AB9" s="1042"/>
      <c r="AC9" s="1042"/>
      <c r="AD9" s="1042">
        <v>51.4</v>
      </c>
      <c r="AE9" s="1042">
        <v>46.7</v>
      </c>
      <c r="AF9" s="1042">
        <v>44</v>
      </c>
      <c r="AG9" s="1042">
        <v>39.200000000000003</v>
      </c>
      <c r="AH9" s="1042">
        <v>35.200000000000003</v>
      </c>
      <c r="AI9" s="1042">
        <v>42.4</v>
      </c>
      <c r="AJ9" s="1042">
        <v>56.3</v>
      </c>
      <c r="AK9" s="1042">
        <v>45.2</v>
      </c>
    </row>
    <row r="10" spans="1:39" s="294" customFormat="1" ht="18" customHeight="1">
      <c r="A10" s="284" t="s">
        <v>9</v>
      </c>
      <c r="B10" s="1046" t="s">
        <v>378</v>
      </c>
      <c r="C10" s="1046" t="s">
        <v>378</v>
      </c>
      <c r="D10" s="1046" t="s">
        <v>378</v>
      </c>
      <c r="E10" s="1046" t="s">
        <v>378</v>
      </c>
      <c r="F10" s="1046" t="s">
        <v>378</v>
      </c>
      <c r="G10" s="1046" t="s">
        <v>378</v>
      </c>
      <c r="H10" s="1046" t="s">
        <v>378</v>
      </c>
      <c r="I10" s="1046" t="s">
        <v>378</v>
      </c>
      <c r="J10" s="1046" t="s">
        <v>378</v>
      </c>
      <c r="K10" s="1046" t="s">
        <v>378</v>
      </c>
      <c r="L10" s="1046" t="s">
        <v>378</v>
      </c>
      <c r="M10" s="1046" t="s">
        <v>378</v>
      </c>
      <c r="N10" s="1046" t="s">
        <v>378</v>
      </c>
      <c r="O10" s="1046" t="s">
        <v>378</v>
      </c>
      <c r="P10" s="1046" t="s">
        <v>378</v>
      </c>
      <c r="Q10" s="1046" t="s">
        <v>378</v>
      </c>
      <c r="R10" s="1046" t="s">
        <v>378</v>
      </c>
      <c r="S10" s="1046" t="s">
        <v>378</v>
      </c>
      <c r="T10" s="1046" t="s">
        <v>378</v>
      </c>
      <c r="U10" s="1046" t="s">
        <v>378</v>
      </c>
      <c r="V10" s="1046" t="s">
        <v>378</v>
      </c>
      <c r="W10" s="1046" t="s">
        <v>378</v>
      </c>
      <c r="X10" s="1046" t="s">
        <v>378</v>
      </c>
      <c r="Y10" s="1046" t="s">
        <v>378</v>
      </c>
      <c r="Z10" s="1046" t="s">
        <v>378</v>
      </c>
      <c r="AA10" s="1046" t="s">
        <v>378</v>
      </c>
      <c r="AB10" s="1046" t="s">
        <v>378</v>
      </c>
      <c r="AC10" s="1046" t="s">
        <v>378</v>
      </c>
      <c r="AD10" s="1046" t="s">
        <v>378</v>
      </c>
      <c r="AE10" s="1046" t="s">
        <v>378</v>
      </c>
      <c r="AF10" s="1046" t="s">
        <v>378</v>
      </c>
      <c r="AG10" s="1046" t="s">
        <v>378</v>
      </c>
      <c r="AH10" s="1046" t="s">
        <v>378</v>
      </c>
      <c r="AI10" s="1046" t="s">
        <v>378</v>
      </c>
      <c r="AJ10" s="1046" t="s">
        <v>378</v>
      </c>
      <c r="AK10" s="1046" t="s">
        <v>378</v>
      </c>
    </row>
    <row r="11" spans="1:39" s="294" customFormat="1" ht="18" customHeight="1">
      <c r="A11" s="284" t="s">
        <v>7</v>
      </c>
      <c r="B11" s="1008"/>
      <c r="C11" s="1008"/>
      <c r="D11" s="1008"/>
      <c r="E11" s="1008"/>
      <c r="F11" s="1008"/>
      <c r="G11" s="1008"/>
      <c r="H11" s="1008"/>
      <c r="I11" s="1008"/>
      <c r="J11" s="1008"/>
      <c r="K11" s="1008"/>
      <c r="L11" s="1008"/>
      <c r="M11" s="1008"/>
      <c r="N11" s="1008"/>
      <c r="O11" s="1008"/>
      <c r="P11" s="1008"/>
      <c r="Q11" s="1008"/>
      <c r="R11" s="1008"/>
      <c r="S11" s="1008"/>
      <c r="T11" s="1008"/>
      <c r="U11" s="1008"/>
      <c r="V11" s="1042"/>
      <c r="W11" s="1042"/>
      <c r="X11" s="1042"/>
      <c r="Y11" s="1048" t="s">
        <v>8</v>
      </c>
      <c r="Z11" s="1048" t="s">
        <v>8</v>
      </c>
      <c r="AA11" s="1048" t="s">
        <v>8</v>
      </c>
      <c r="AB11" s="1048">
        <v>774</v>
      </c>
      <c r="AC11" s="1048">
        <v>737</v>
      </c>
      <c r="AD11" s="1048">
        <v>718</v>
      </c>
      <c r="AE11" s="1048">
        <v>728</v>
      </c>
      <c r="AF11" s="1048">
        <v>936.40000000000009</v>
      </c>
      <c r="AG11" s="1048" t="s">
        <v>2295</v>
      </c>
      <c r="AH11" s="1048" t="s">
        <v>2296</v>
      </c>
      <c r="AI11" s="1048" t="s">
        <v>2297</v>
      </c>
      <c r="AJ11" s="1048" t="s">
        <v>2298</v>
      </c>
      <c r="AK11" s="1048">
        <v>6714</v>
      </c>
    </row>
    <row r="12" spans="1:39" s="294" customFormat="1" ht="18" customHeight="1">
      <c r="A12" s="284" t="s">
        <v>6</v>
      </c>
      <c r="B12" s="1008"/>
      <c r="C12" s="1008"/>
      <c r="D12" s="1008"/>
      <c r="E12" s="1008"/>
      <c r="F12" s="1008"/>
      <c r="G12" s="1008"/>
      <c r="H12" s="1008"/>
      <c r="I12" s="1008"/>
      <c r="J12" s="1008"/>
      <c r="K12" s="1008"/>
      <c r="L12" s="1008">
        <v>1634.857</v>
      </c>
      <c r="M12" s="1008">
        <v>1198.45</v>
      </c>
      <c r="N12" s="1008">
        <v>1225.722</v>
      </c>
      <c r="O12" s="1008">
        <v>1074.9000000000001</v>
      </c>
      <c r="P12" s="1008">
        <v>1076.5</v>
      </c>
      <c r="Q12" s="1008">
        <v>1081.5999999999999</v>
      </c>
      <c r="R12" s="1008"/>
      <c r="S12" s="1008"/>
      <c r="T12" s="1008"/>
      <c r="U12" s="1008"/>
      <c r="V12" s="1042"/>
      <c r="W12" s="1042"/>
      <c r="X12" s="1042"/>
      <c r="Y12" s="1042"/>
      <c r="Z12" s="1042"/>
      <c r="AA12" s="1042"/>
      <c r="AB12" s="1042"/>
      <c r="AC12" s="1042"/>
      <c r="AD12" s="1042"/>
      <c r="AE12" s="1042"/>
      <c r="AF12" s="1042"/>
      <c r="AG12" s="1042"/>
      <c r="AH12" s="1042"/>
      <c r="AI12" s="1042"/>
      <c r="AJ12" s="1042"/>
      <c r="AK12" s="1042"/>
    </row>
    <row r="13" spans="1:39" s="294" customFormat="1" ht="18" customHeight="1">
      <c r="A13" s="284" t="s">
        <v>5</v>
      </c>
      <c r="B13" s="1046" t="s">
        <v>378</v>
      </c>
      <c r="C13" s="1046" t="s">
        <v>378</v>
      </c>
      <c r="D13" s="1046" t="s">
        <v>378</v>
      </c>
      <c r="E13" s="1046" t="s">
        <v>378</v>
      </c>
      <c r="F13" s="1046" t="s">
        <v>378</v>
      </c>
      <c r="G13" s="1046" t="s">
        <v>378</v>
      </c>
      <c r="H13" s="1046" t="s">
        <v>378</v>
      </c>
      <c r="I13" s="1046" t="s">
        <v>378</v>
      </c>
      <c r="J13" s="1046" t="s">
        <v>378</v>
      </c>
      <c r="K13" s="1046" t="s">
        <v>378</v>
      </c>
      <c r="L13" s="1046" t="s">
        <v>378</v>
      </c>
      <c r="M13" s="1046" t="s">
        <v>378</v>
      </c>
      <c r="N13" s="1046" t="s">
        <v>378</v>
      </c>
      <c r="O13" s="1046" t="s">
        <v>378</v>
      </c>
      <c r="P13" s="1046" t="s">
        <v>378</v>
      </c>
      <c r="Q13" s="1046" t="s">
        <v>378</v>
      </c>
      <c r="R13" s="1046" t="s">
        <v>378</v>
      </c>
      <c r="S13" s="1046" t="s">
        <v>378</v>
      </c>
      <c r="T13" s="1046" t="s">
        <v>378</v>
      </c>
      <c r="U13" s="1046" t="s">
        <v>378</v>
      </c>
      <c r="V13" s="1046" t="s">
        <v>378</v>
      </c>
      <c r="W13" s="1046" t="s">
        <v>378</v>
      </c>
      <c r="X13" s="1046" t="s">
        <v>378</v>
      </c>
      <c r="Y13" s="1046" t="s">
        <v>378</v>
      </c>
      <c r="Z13" s="1046" t="s">
        <v>378</v>
      </c>
      <c r="AA13" s="1046" t="s">
        <v>378</v>
      </c>
      <c r="AB13" s="1046" t="s">
        <v>378</v>
      </c>
      <c r="AC13" s="1046" t="s">
        <v>378</v>
      </c>
      <c r="AD13" s="1046" t="s">
        <v>378</v>
      </c>
      <c r="AE13" s="1046" t="s">
        <v>378</v>
      </c>
      <c r="AF13" s="1046" t="s">
        <v>378</v>
      </c>
      <c r="AG13" s="1046" t="s">
        <v>378</v>
      </c>
      <c r="AH13" s="1046" t="s">
        <v>378</v>
      </c>
      <c r="AI13" s="1046" t="s">
        <v>378</v>
      </c>
      <c r="AJ13" s="1046" t="s">
        <v>378</v>
      </c>
      <c r="AK13" s="1046" t="s">
        <v>378</v>
      </c>
    </row>
    <row r="14" spans="1:39" s="294" customFormat="1" ht="18" customHeight="1">
      <c r="A14" s="284" t="s">
        <v>4</v>
      </c>
      <c r="B14" s="1008">
        <v>99556</v>
      </c>
      <c r="C14" s="1008">
        <v>99170</v>
      </c>
      <c r="D14" s="1008">
        <v>103890</v>
      </c>
      <c r="E14" s="1008">
        <v>84100</v>
      </c>
      <c r="F14" s="1008">
        <v>85220</v>
      </c>
      <c r="G14" s="1008">
        <v>91860</v>
      </c>
      <c r="H14" s="1008">
        <v>91960</v>
      </c>
      <c r="I14" s="1008">
        <v>90570</v>
      </c>
      <c r="J14" s="1008">
        <v>87080</v>
      </c>
      <c r="K14" s="1008">
        <v>93980</v>
      </c>
      <c r="L14" s="1008">
        <v>101746</v>
      </c>
      <c r="M14" s="1008">
        <v>85569</v>
      </c>
      <c r="N14" s="1008">
        <v>89248</v>
      </c>
      <c r="O14" s="1008">
        <v>91359</v>
      </c>
      <c r="P14" s="1008">
        <v>93487</v>
      </c>
      <c r="Q14" s="1008">
        <v>96559</v>
      </c>
      <c r="R14" s="1008">
        <v>99687</v>
      </c>
      <c r="S14" s="1008">
        <v>104632.08</v>
      </c>
      <c r="T14" s="1008">
        <v>102286.8</v>
      </c>
      <c r="U14" s="1008">
        <v>102800</v>
      </c>
      <c r="V14" s="1042">
        <v>106605</v>
      </c>
      <c r="W14" s="1042">
        <v>105393</v>
      </c>
      <c r="X14" s="1042">
        <v>103717</v>
      </c>
      <c r="Y14" s="1042">
        <v>106538</v>
      </c>
      <c r="Z14" s="1042">
        <v>108503</v>
      </c>
      <c r="AA14" s="1042">
        <v>108513</v>
      </c>
      <c r="AB14" s="1042">
        <v>108513</v>
      </c>
      <c r="AC14" s="1042">
        <v>108513</v>
      </c>
      <c r="AD14" s="1042">
        <v>106014</v>
      </c>
      <c r="AE14" s="1042">
        <v>113342</v>
      </c>
      <c r="AF14" s="1042">
        <v>113342</v>
      </c>
      <c r="AG14" s="1042">
        <v>113342</v>
      </c>
      <c r="AH14" s="1042"/>
      <c r="AI14" s="1042"/>
      <c r="AJ14" s="1042"/>
      <c r="AK14" s="1042"/>
    </row>
    <row r="15" spans="1:39" s="294" customFormat="1" ht="18" customHeight="1">
      <c r="A15" s="284" t="s">
        <v>3</v>
      </c>
      <c r="B15" s="1008"/>
      <c r="C15" s="1008"/>
      <c r="D15" s="1008"/>
      <c r="E15" s="1008"/>
      <c r="F15" s="1008"/>
      <c r="G15" s="1008"/>
      <c r="H15" s="1008"/>
      <c r="I15" s="1008"/>
      <c r="J15" s="1008"/>
      <c r="K15" s="1008"/>
      <c r="L15" s="1008"/>
      <c r="M15" s="1008"/>
      <c r="N15" s="1008"/>
      <c r="O15" s="1008"/>
      <c r="P15" s="1008"/>
      <c r="Q15" s="1008"/>
      <c r="R15" s="1008"/>
      <c r="S15" s="1008"/>
      <c r="T15" s="1008"/>
      <c r="U15" s="1008"/>
      <c r="V15" s="1042"/>
      <c r="W15" s="1042"/>
      <c r="X15" s="1042"/>
      <c r="Y15" s="1042"/>
      <c r="Z15" s="1042"/>
      <c r="AA15" s="1042"/>
      <c r="AB15" s="1042"/>
      <c r="AC15" s="1042"/>
      <c r="AD15" s="1042">
        <v>2.4</v>
      </c>
      <c r="AE15" s="1042"/>
      <c r="AF15" s="1042">
        <v>776</v>
      </c>
      <c r="AG15" s="1042">
        <v>890.2</v>
      </c>
      <c r="AH15" s="1042">
        <v>856.5</v>
      </c>
      <c r="AI15" s="1042">
        <v>1019.7</v>
      </c>
      <c r="AJ15" s="1042">
        <v>1283.7</v>
      </c>
      <c r="AK15" s="1042">
        <v>1295.5999999999999</v>
      </c>
    </row>
    <row r="16" spans="1:39" s="294" customFormat="1" ht="18" customHeight="1">
      <c r="A16" s="284" t="s">
        <v>79</v>
      </c>
      <c r="B16" s="1001">
        <v>1106</v>
      </c>
      <c r="C16" s="1001">
        <v>1764.8</v>
      </c>
      <c r="D16" s="1001">
        <v>1818.4</v>
      </c>
      <c r="E16" s="1001">
        <v>1701.6</v>
      </c>
      <c r="F16" s="1001">
        <v>1997.2</v>
      </c>
      <c r="G16" s="1001">
        <v>2194.4</v>
      </c>
      <c r="H16" s="1001">
        <v>1377.6</v>
      </c>
      <c r="I16" s="1001">
        <v>1456.8889999999999</v>
      </c>
      <c r="J16" s="1001"/>
      <c r="K16" s="1001">
        <v>683.9</v>
      </c>
      <c r="L16" s="1001">
        <v>1407.9</v>
      </c>
      <c r="M16" s="1001">
        <v>2321.8000000000002</v>
      </c>
      <c r="N16" s="1001">
        <v>2247.4</v>
      </c>
      <c r="O16" s="1001">
        <v>2808.6</v>
      </c>
      <c r="P16" s="1001">
        <v>1108</v>
      </c>
      <c r="Q16" s="1001">
        <v>2117</v>
      </c>
      <c r="R16" s="1001">
        <v>1218</v>
      </c>
      <c r="S16" s="1001">
        <v>1108</v>
      </c>
      <c r="T16" s="1001">
        <v>955</v>
      </c>
      <c r="U16" s="1001">
        <v>1873.8</v>
      </c>
      <c r="V16" s="987">
        <v>1990.1</v>
      </c>
      <c r="W16" s="987">
        <v>1380</v>
      </c>
      <c r="X16" s="987">
        <v>1487</v>
      </c>
      <c r="Y16" s="987">
        <v>1468</v>
      </c>
      <c r="Z16" s="987">
        <v>1351</v>
      </c>
      <c r="AA16" s="987">
        <v>1196</v>
      </c>
      <c r="AB16" s="987">
        <v>435.06705920837425</v>
      </c>
      <c r="AC16" s="1042">
        <v>419.69250899574746</v>
      </c>
      <c r="AD16" s="1042">
        <v>312.07065750736018</v>
      </c>
      <c r="AE16" s="1042">
        <v>231.03140333660451</v>
      </c>
      <c r="AF16" s="1042">
        <v>264.53876349362122</v>
      </c>
      <c r="AG16" s="1042">
        <v>262.01243048740594</v>
      </c>
      <c r="AH16" s="1042">
        <v>171.40922473012756</v>
      </c>
      <c r="AI16" s="1042">
        <v>121.89270526660124</v>
      </c>
      <c r="AJ16" s="1042">
        <v>108.3286257468767</v>
      </c>
      <c r="AK16" s="1042">
        <v>81.172189027702331</v>
      </c>
    </row>
    <row r="17" spans="1:37" s="294" customFormat="1" ht="18" customHeight="1">
      <c r="A17" s="284" t="s">
        <v>2</v>
      </c>
      <c r="B17" s="1008">
        <v>1386</v>
      </c>
      <c r="C17" s="1008">
        <v>1333</v>
      </c>
      <c r="D17" s="1008">
        <v>1096.4906790299599</v>
      </c>
      <c r="E17" s="1008">
        <v>1532.547</v>
      </c>
      <c r="F17" s="1008">
        <v>1486.7761499999999</v>
      </c>
      <c r="G17" s="1008">
        <v>1364.5631840000001</v>
      </c>
      <c r="H17" s="1008">
        <v>1365</v>
      </c>
      <c r="I17" s="1008">
        <v>1337</v>
      </c>
      <c r="J17" s="1008">
        <v>1355.96</v>
      </c>
      <c r="K17" s="1008">
        <v>1353.9</v>
      </c>
      <c r="L17" s="1008">
        <v>1197</v>
      </c>
      <c r="M17" s="1008">
        <v>1082.5999999999999</v>
      </c>
      <c r="N17" s="1008">
        <v>1017.5</v>
      </c>
      <c r="O17" s="1008">
        <v>1072</v>
      </c>
      <c r="P17" s="1008">
        <v>651</v>
      </c>
      <c r="Q17" s="1008">
        <v>442</v>
      </c>
      <c r="R17" s="1008">
        <v>536</v>
      </c>
      <c r="S17" s="1008">
        <v>473</v>
      </c>
      <c r="T17" s="1008">
        <v>472</v>
      </c>
      <c r="U17" s="1008">
        <v>554</v>
      </c>
      <c r="V17" s="1042"/>
      <c r="W17" s="1042"/>
      <c r="X17" s="1042"/>
      <c r="Y17" s="1042"/>
      <c r="Z17" s="1042"/>
      <c r="AA17" s="1042"/>
      <c r="AB17" s="1042"/>
      <c r="AC17" s="1042"/>
      <c r="AD17" s="1042"/>
      <c r="AE17" s="1042"/>
      <c r="AF17" s="1042"/>
      <c r="AG17" s="1042"/>
      <c r="AH17" s="1042"/>
      <c r="AI17" s="1042"/>
      <c r="AJ17" s="1042"/>
      <c r="AK17" s="1042"/>
    </row>
    <row r="18" spans="1:37" s="294" customFormat="1" ht="18" customHeight="1">
      <c r="A18" s="284" t="s">
        <v>1</v>
      </c>
      <c r="B18" s="1008">
        <v>6864</v>
      </c>
      <c r="C18" s="1008">
        <v>6611</v>
      </c>
      <c r="D18" s="1008">
        <v>6258</v>
      </c>
      <c r="E18" s="1008">
        <v>6289</v>
      </c>
      <c r="F18" s="1008">
        <v>6412</v>
      </c>
      <c r="G18" s="1008">
        <v>6202</v>
      </c>
      <c r="H18" s="1008">
        <v>6573</v>
      </c>
      <c r="I18" s="1008">
        <v>5932</v>
      </c>
      <c r="J18" s="1008">
        <v>5569</v>
      </c>
      <c r="K18" s="1008">
        <v>5287</v>
      </c>
      <c r="L18" s="1008">
        <v>5590</v>
      </c>
      <c r="M18" s="1008">
        <v>5394</v>
      </c>
      <c r="N18" s="1008">
        <v>5644</v>
      </c>
      <c r="O18" s="1008">
        <v>5466</v>
      </c>
      <c r="P18" s="1008">
        <v>4327</v>
      </c>
      <c r="Q18" s="1008">
        <v>4754</v>
      </c>
      <c r="R18" s="1008">
        <v>5011</v>
      </c>
      <c r="S18" s="1008">
        <v>4871</v>
      </c>
      <c r="T18" s="1008"/>
      <c r="U18" s="1008"/>
      <c r="V18" s="1042"/>
      <c r="W18" s="1042"/>
      <c r="X18" s="1042">
        <v>2461</v>
      </c>
      <c r="Y18" s="1042">
        <v>1901</v>
      </c>
      <c r="Z18" s="1042">
        <v>1377</v>
      </c>
      <c r="AA18" s="1042">
        <v>1622</v>
      </c>
      <c r="AB18" s="1042">
        <v>1709</v>
      </c>
      <c r="AC18" s="1042">
        <v>1580</v>
      </c>
      <c r="AD18" s="1042">
        <v>1217</v>
      </c>
      <c r="AE18" s="1042">
        <v>830</v>
      </c>
      <c r="AF18" s="1042"/>
      <c r="AG18" s="1042"/>
      <c r="AH18" s="1042"/>
      <c r="AI18" s="1042"/>
      <c r="AJ18" s="1042"/>
      <c r="AK18" s="1042"/>
    </row>
    <row r="19" spans="1:37" ht="18" customHeight="1">
      <c r="A19" s="124"/>
    </row>
    <row r="20" spans="1:37" ht="18" customHeight="1">
      <c r="A20" s="920" t="s">
        <v>2111</v>
      </c>
    </row>
    <row r="21" spans="1:37" ht="18" customHeight="1">
      <c r="A21" s="143"/>
    </row>
  </sheetData>
  <mergeCells count="1">
    <mergeCell ref="B2:AK2"/>
  </mergeCells>
  <hyperlinks>
    <hyperlink ref="AM4" location="'Content Page'!A1" display="Back to Content Page"/>
  </hyperlinks>
  <pageMargins left="0.7" right="0.7" top="0.75" bottom="0.75" header="0.3" footer="0.3"/>
</worksheet>
</file>

<file path=xl/worksheets/sheet2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28"/>
  <sheetViews>
    <sheetView zoomScale="91" zoomScaleNormal="91" workbookViewId="0">
      <selection activeCell="A9" sqref="A9"/>
    </sheetView>
  </sheetViews>
  <sheetFormatPr defaultColWidth="9.1796875" defaultRowHeight="18" customHeight="1"/>
  <cols>
    <col min="1" max="1" width="33.54296875" style="136" customWidth="1"/>
    <col min="2" max="21" width="10.36328125" style="1049" hidden="1" customWidth="1"/>
    <col min="22" max="26" width="10.36328125" style="1049" bestFit="1" customWidth="1"/>
    <col min="27" max="31" width="11.54296875" style="1049" bestFit="1" customWidth="1"/>
    <col min="32" max="32" width="9.26953125" style="1049" bestFit="1" customWidth="1"/>
    <col min="33" max="37" width="9.26953125" style="1049" customWidth="1"/>
    <col min="38" max="16384" width="9.1796875" style="289"/>
  </cols>
  <sheetData>
    <row r="1" spans="1:39" ht="18" customHeight="1">
      <c r="A1" s="295" t="s">
        <v>2299</v>
      </c>
    </row>
    <row r="2" spans="1:39" ht="18" customHeight="1">
      <c r="A2" s="1039"/>
      <c r="B2" s="1181" t="s">
        <v>2294</v>
      </c>
      <c r="C2" s="1182"/>
      <c r="D2" s="1182"/>
      <c r="E2" s="1182"/>
      <c r="F2" s="1182"/>
      <c r="G2" s="1182"/>
      <c r="H2" s="1182"/>
      <c r="I2" s="1182"/>
      <c r="J2" s="1182"/>
      <c r="K2" s="1182"/>
      <c r="L2" s="1182"/>
      <c r="M2" s="1182"/>
      <c r="N2" s="1182"/>
      <c r="O2" s="1182"/>
      <c r="P2" s="1182"/>
      <c r="Q2" s="1182"/>
      <c r="R2" s="1182"/>
      <c r="S2" s="1182"/>
      <c r="T2" s="1182"/>
      <c r="U2" s="1182"/>
      <c r="V2" s="1182"/>
      <c r="W2" s="1182"/>
      <c r="X2" s="1182"/>
      <c r="Y2" s="1182"/>
      <c r="Z2" s="1182"/>
      <c r="AA2" s="1182"/>
      <c r="AB2" s="1182"/>
      <c r="AC2" s="1182"/>
      <c r="AD2" s="1182"/>
      <c r="AE2" s="1182"/>
      <c r="AF2" s="1182"/>
      <c r="AG2" s="1182"/>
      <c r="AH2" s="1182"/>
      <c r="AI2" s="1182"/>
      <c r="AJ2" s="1182"/>
      <c r="AK2" s="1183"/>
    </row>
    <row r="3" spans="1:39" s="295" customFormat="1" ht="18" customHeight="1">
      <c r="A3" s="1039" t="s">
        <v>77</v>
      </c>
      <c r="B3" s="1006">
        <v>1980</v>
      </c>
      <c r="C3" s="1006">
        <v>1981</v>
      </c>
      <c r="D3" s="1006">
        <v>1982</v>
      </c>
      <c r="E3" s="1006">
        <v>1983</v>
      </c>
      <c r="F3" s="1006">
        <v>1984</v>
      </c>
      <c r="G3" s="1006">
        <v>1985</v>
      </c>
      <c r="H3" s="1006">
        <v>1986</v>
      </c>
      <c r="I3" s="1006">
        <v>1987</v>
      </c>
      <c r="J3" s="1006">
        <v>1988</v>
      </c>
      <c r="K3" s="1006">
        <v>1989</v>
      </c>
      <c r="L3" s="1006">
        <v>1990</v>
      </c>
      <c r="M3" s="1006">
        <v>1991</v>
      </c>
      <c r="N3" s="1006">
        <v>1992</v>
      </c>
      <c r="O3" s="1006">
        <v>1993</v>
      </c>
      <c r="P3" s="1006">
        <v>1994</v>
      </c>
      <c r="Q3" s="1006">
        <v>1995</v>
      </c>
      <c r="R3" s="1006">
        <v>1996</v>
      </c>
      <c r="S3" s="1006">
        <v>1997</v>
      </c>
      <c r="T3" s="1006">
        <v>1998</v>
      </c>
      <c r="U3" s="1006">
        <v>1999</v>
      </c>
      <c r="V3" s="1006">
        <v>2000</v>
      </c>
      <c r="W3" s="1006">
        <v>2001</v>
      </c>
      <c r="X3" s="1006">
        <v>2002</v>
      </c>
      <c r="Y3" s="1006">
        <v>2003</v>
      </c>
      <c r="Z3" s="1006">
        <v>2004</v>
      </c>
      <c r="AA3" s="1006">
        <v>2005</v>
      </c>
      <c r="AB3" s="1006">
        <v>2006</v>
      </c>
      <c r="AC3" s="1006">
        <v>2007</v>
      </c>
      <c r="AD3" s="1006">
        <v>2008</v>
      </c>
      <c r="AE3" s="1006">
        <v>2009</v>
      </c>
      <c r="AF3" s="1006">
        <v>2010</v>
      </c>
      <c r="AG3" s="1006">
        <v>2011</v>
      </c>
      <c r="AH3" s="1006">
        <v>2012</v>
      </c>
      <c r="AI3" s="1006">
        <v>2013</v>
      </c>
      <c r="AJ3" s="1006">
        <v>2014</v>
      </c>
      <c r="AK3" s="1006">
        <v>2015</v>
      </c>
    </row>
    <row r="4" spans="1:39" s="294" customFormat="1" ht="18" customHeight="1">
      <c r="A4" s="284" t="s">
        <v>15</v>
      </c>
      <c r="B4" s="995">
        <v>20.899999618500001</v>
      </c>
      <c r="C4" s="995">
        <v>33.200000762899997</v>
      </c>
      <c r="D4" s="995">
        <v>20.7999992371</v>
      </c>
      <c r="E4" s="995">
        <v>46.200000762899997</v>
      </c>
      <c r="F4" s="995">
        <v>25.100000381499999</v>
      </c>
      <c r="G4" s="995">
        <v>33.200000762899997</v>
      </c>
      <c r="H4" s="995">
        <v>24.7999992371</v>
      </c>
      <c r="I4" s="995">
        <v>25.600000381499999</v>
      </c>
      <c r="J4" s="995">
        <v>26.899999618500001</v>
      </c>
      <c r="K4" s="995">
        <v>51.599998474099998</v>
      </c>
      <c r="L4" s="995">
        <v>39.900001525900002</v>
      </c>
      <c r="M4" s="995">
        <v>41.5</v>
      </c>
      <c r="N4" s="995">
        <v>41.5</v>
      </c>
      <c r="O4" s="995">
        <v>28.7999992371</v>
      </c>
      <c r="P4" s="995">
        <v>55.5</v>
      </c>
      <c r="Q4" s="995">
        <v>58.299999237100003</v>
      </c>
      <c r="R4" s="995">
        <v>62.200000762899997</v>
      </c>
      <c r="S4" s="995">
        <v>41.5</v>
      </c>
      <c r="T4" s="995">
        <v>38</v>
      </c>
      <c r="U4" s="995">
        <v>51.799999237100003</v>
      </c>
      <c r="V4" s="585">
        <v>60.610999999999997</v>
      </c>
      <c r="W4" s="585">
        <v>50.817999999999998</v>
      </c>
      <c r="X4" s="585">
        <v>51.298000000000002</v>
      </c>
      <c r="Y4" s="585">
        <v>56.454999999999998</v>
      </c>
      <c r="Z4" s="585">
        <v>63.692</v>
      </c>
      <c r="AA4" s="585">
        <v>68.111999999999995</v>
      </c>
      <c r="AB4" s="585">
        <v>80.997</v>
      </c>
      <c r="AC4" s="585">
        <v>72.887999999999991</v>
      </c>
      <c r="AD4" s="585">
        <v>70.933999999999997</v>
      </c>
      <c r="AE4" s="585">
        <v>64.322999999999993</v>
      </c>
      <c r="AF4" s="585">
        <v>47.908000000000001</v>
      </c>
      <c r="AG4" s="585">
        <v>50.972999999999999</v>
      </c>
      <c r="AH4" s="585">
        <v>63.619117459000002</v>
      </c>
      <c r="AI4" s="585"/>
      <c r="AJ4" s="585"/>
      <c r="AK4" s="585"/>
      <c r="AM4" s="92" t="s">
        <v>13</v>
      </c>
    </row>
    <row r="5" spans="1:39" s="294" customFormat="1" ht="18" customHeight="1">
      <c r="A5" s="284" t="s">
        <v>14</v>
      </c>
      <c r="B5" s="982" t="s">
        <v>8</v>
      </c>
      <c r="C5" s="982" t="s">
        <v>8</v>
      </c>
      <c r="D5" s="995">
        <v>0.1000000015</v>
      </c>
      <c r="E5" s="995">
        <v>0.1000000015</v>
      </c>
      <c r="F5" s="995">
        <v>0.1000000015</v>
      </c>
      <c r="G5" s="995">
        <v>0.1000000015</v>
      </c>
      <c r="H5" s="995">
        <v>0.1000000015</v>
      </c>
      <c r="I5" s="995">
        <v>0.1000000015</v>
      </c>
      <c r="J5" s="995">
        <v>0.20000000300000001</v>
      </c>
      <c r="K5" s="995">
        <v>0.40000000600000002</v>
      </c>
      <c r="L5" s="995">
        <v>3.0999999046000002</v>
      </c>
      <c r="M5" s="995">
        <v>0.40000000600000002</v>
      </c>
      <c r="N5" s="995">
        <v>0.60000002379999995</v>
      </c>
      <c r="O5" s="995">
        <v>0.80000001190000003</v>
      </c>
      <c r="P5" s="995">
        <v>0.5</v>
      </c>
      <c r="Q5" s="995">
        <v>0.30000001189999997</v>
      </c>
      <c r="R5" s="995">
        <v>0.20000000300000001</v>
      </c>
      <c r="S5" s="995">
        <v>0.20000000300000001</v>
      </c>
      <c r="T5" s="995">
        <v>0.20000000300000001</v>
      </c>
      <c r="U5" s="995">
        <v>0.20000000300000001</v>
      </c>
      <c r="V5" s="1050">
        <v>0.26700000000000002</v>
      </c>
      <c r="W5" s="1050">
        <v>0.28699999999999998</v>
      </c>
      <c r="X5" s="1050">
        <v>0.30599999999999999</v>
      </c>
      <c r="Y5" s="1050">
        <v>0.27700000000000002</v>
      </c>
      <c r="Z5" s="1050">
        <v>0.29899999999999999</v>
      </c>
      <c r="AA5" s="1050">
        <v>0.315</v>
      </c>
      <c r="AB5" s="843">
        <v>0</v>
      </c>
      <c r="AC5" s="843"/>
      <c r="AD5" s="843"/>
      <c r="AE5" s="843">
        <v>0</v>
      </c>
      <c r="AF5" s="843">
        <v>0.121</v>
      </c>
      <c r="AG5" s="843">
        <v>0.121</v>
      </c>
      <c r="AH5" s="843">
        <v>0.129878467</v>
      </c>
      <c r="AI5" s="577" t="s">
        <v>8</v>
      </c>
      <c r="AJ5" s="577" t="s">
        <v>8</v>
      </c>
      <c r="AK5" s="577" t="s">
        <v>8</v>
      </c>
    </row>
    <row r="6" spans="1:39" s="294" customFormat="1" ht="18" customHeight="1">
      <c r="A6" s="284" t="s">
        <v>268</v>
      </c>
      <c r="B6" s="995">
        <v>34.5</v>
      </c>
      <c r="C6" s="995">
        <v>38.400001525900002</v>
      </c>
      <c r="D6" s="995">
        <v>30.7000007629</v>
      </c>
      <c r="E6" s="995">
        <v>28.899999618500001</v>
      </c>
      <c r="F6" s="995">
        <v>32</v>
      </c>
      <c r="G6" s="995">
        <v>30.5</v>
      </c>
      <c r="H6" s="995">
        <v>31.100000381499999</v>
      </c>
      <c r="I6" s="995">
        <v>52.5</v>
      </c>
      <c r="J6" s="995">
        <v>55.299999237100003</v>
      </c>
      <c r="K6" s="995">
        <v>59.700000762899997</v>
      </c>
      <c r="L6" s="995">
        <v>57.299999237100003</v>
      </c>
      <c r="M6" s="995">
        <v>33.200000762899997</v>
      </c>
      <c r="N6" s="995">
        <v>28.5</v>
      </c>
      <c r="O6" s="995">
        <v>22.100000381499999</v>
      </c>
      <c r="P6" s="995">
        <v>43.099998474099998</v>
      </c>
      <c r="Q6" s="995"/>
      <c r="R6" s="995"/>
      <c r="S6" s="995"/>
      <c r="T6" s="995"/>
      <c r="U6" s="995"/>
      <c r="V6" s="585"/>
      <c r="W6" s="585">
        <v>7.4000000953674299</v>
      </c>
      <c r="X6" s="585"/>
      <c r="Y6" s="585"/>
      <c r="Z6" s="585"/>
      <c r="AA6" s="585"/>
      <c r="AB6" s="585"/>
      <c r="AC6" s="585"/>
      <c r="AD6" s="585"/>
      <c r="AE6" s="585"/>
      <c r="AF6" s="585"/>
      <c r="AG6" s="585"/>
      <c r="AH6" s="585"/>
      <c r="AI6" s="585"/>
      <c r="AJ6" s="585"/>
      <c r="AK6" s="585"/>
    </row>
    <row r="7" spans="1:39" s="294" customFormat="1" ht="18" customHeight="1">
      <c r="A7" s="284" t="s">
        <v>12</v>
      </c>
      <c r="B7" s="995">
        <v>0.1000000015</v>
      </c>
      <c r="C7" s="995">
        <v>0.1000000015</v>
      </c>
      <c r="D7" s="995">
        <v>0.20000000300000001</v>
      </c>
      <c r="E7" s="995">
        <v>0.1000000015</v>
      </c>
      <c r="F7" s="995">
        <v>0.1000000015</v>
      </c>
      <c r="G7" s="995">
        <v>0.20000000300000001</v>
      </c>
      <c r="H7" s="995">
        <v>0.30000001189999997</v>
      </c>
      <c r="I7" s="995">
        <v>0.89999997620000005</v>
      </c>
      <c r="J7" s="995">
        <v>1</v>
      </c>
      <c r="K7" s="995">
        <v>0.1000000015</v>
      </c>
      <c r="L7" s="995">
        <v>0.1000000015</v>
      </c>
      <c r="M7" s="995">
        <v>0.1000000015</v>
      </c>
      <c r="N7" s="995"/>
      <c r="O7" s="995">
        <v>0.1000000015</v>
      </c>
      <c r="P7" s="995"/>
      <c r="Q7" s="995"/>
      <c r="R7" s="995"/>
      <c r="S7" s="995"/>
      <c r="T7" s="995"/>
      <c r="U7" s="995"/>
      <c r="V7" s="585"/>
      <c r="W7" s="585"/>
      <c r="X7" s="585"/>
      <c r="Y7" s="585"/>
      <c r="Z7" s="585"/>
      <c r="AA7" s="585"/>
      <c r="AB7" s="585"/>
      <c r="AC7" s="585"/>
      <c r="AD7" s="585"/>
      <c r="AE7" s="585"/>
      <c r="AF7" s="585"/>
      <c r="AG7" s="585"/>
      <c r="AH7" s="585"/>
      <c r="AI7" s="585"/>
      <c r="AJ7" s="585"/>
      <c r="AK7" s="585"/>
    </row>
    <row r="8" spans="1:39" s="294" customFormat="1" ht="18" customHeight="1">
      <c r="A8" s="284" t="s">
        <v>11</v>
      </c>
      <c r="B8" s="995">
        <v>19.7999992371</v>
      </c>
      <c r="C8" s="995">
        <v>21</v>
      </c>
      <c r="D8" s="995">
        <v>19.7000007629</v>
      </c>
      <c r="E8" s="995">
        <v>19.2999992371</v>
      </c>
      <c r="F8" s="995">
        <v>22.100000381499999</v>
      </c>
      <c r="G8" s="995">
        <v>20.100000381499999</v>
      </c>
      <c r="H8" s="995">
        <v>19.2000007629</v>
      </c>
      <c r="I8" s="995">
        <v>21</v>
      </c>
      <c r="J8" s="995">
        <v>23.399999618500001</v>
      </c>
      <c r="K8" s="995">
        <v>29</v>
      </c>
      <c r="L8" s="995">
        <v>30.2000007629</v>
      </c>
      <c r="M8" s="995">
        <v>26.100000381499999</v>
      </c>
      <c r="N8" s="995">
        <v>27.5</v>
      </c>
      <c r="O8" s="995">
        <v>27.100000381499999</v>
      </c>
      <c r="P8" s="995">
        <v>23.600000381499999</v>
      </c>
      <c r="Q8" s="995">
        <v>31.5</v>
      </c>
      <c r="R8" s="995">
        <v>25.2000007629</v>
      </c>
      <c r="S8" s="995">
        <v>29</v>
      </c>
      <c r="T8" s="995">
        <v>28.899999618500001</v>
      </c>
      <c r="U8" s="995">
        <v>27.899999618500001</v>
      </c>
      <c r="V8" s="585">
        <v>27.323</v>
      </c>
      <c r="W8" s="585">
        <v>10.206</v>
      </c>
      <c r="X8" s="585">
        <v>10.863</v>
      </c>
      <c r="Y8" s="585">
        <v>9.7200000000000006</v>
      </c>
      <c r="Z8" s="585">
        <v>12.657</v>
      </c>
      <c r="AA8" s="585">
        <v>15.363</v>
      </c>
      <c r="AB8" s="585">
        <v>18.773</v>
      </c>
      <c r="AC8" s="585">
        <v>23.940999999999999</v>
      </c>
      <c r="AD8" s="585">
        <v>12.188000000000001</v>
      </c>
      <c r="AE8" s="585">
        <v>14.27</v>
      </c>
      <c r="AF8" s="585">
        <v>23.774999999999999</v>
      </c>
      <c r="AG8" s="585">
        <v>19.460118000000001</v>
      </c>
      <c r="AH8" s="585">
        <v>6.9494786160000004</v>
      </c>
      <c r="AI8" s="585"/>
      <c r="AJ8" s="585"/>
      <c r="AK8" s="585"/>
    </row>
    <row r="9" spans="1:39" s="294" customFormat="1" ht="18" customHeight="1">
      <c r="A9" s="284" t="s">
        <v>10</v>
      </c>
      <c r="B9" s="995">
        <v>0.80000001190000003</v>
      </c>
      <c r="C9" s="995">
        <v>1</v>
      </c>
      <c r="D9" s="995">
        <v>1.2000000476999999</v>
      </c>
      <c r="E9" s="995">
        <v>0.69999998809999997</v>
      </c>
      <c r="F9" s="995">
        <v>1</v>
      </c>
      <c r="G9" s="995">
        <v>0.80000001190000003</v>
      </c>
      <c r="H9" s="995">
        <v>0.60000002379999995</v>
      </c>
      <c r="I9" s="995">
        <v>0.60000002379999995</v>
      </c>
      <c r="J9" s="995">
        <v>0.69999998809999997</v>
      </c>
      <c r="K9" s="995">
        <v>0.89999997620000005</v>
      </c>
      <c r="L9" s="995">
        <v>0.89999997620000005</v>
      </c>
      <c r="M9" s="995">
        <v>1.3999999761999999</v>
      </c>
      <c r="N9" s="995">
        <v>1.6000000238000001</v>
      </c>
      <c r="O9" s="995">
        <v>2.9000000953999998</v>
      </c>
      <c r="P9" s="995">
        <v>3.2999999522999999</v>
      </c>
      <c r="Q9" s="995">
        <v>3.5</v>
      </c>
      <c r="R9" s="995">
        <v>3.5</v>
      </c>
      <c r="S9" s="995">
        <v>3.9000000953999998</v>
      </c>
      <c r="T9" s="995">
        <v>3.5</v>
      </c>
      <c r="U9" s="995">
        <v>0.80000001190000003</v>
      </c>
      <c r="V9" s="585">
        <v>0.8</v>
      </c>
      <c r="W9" s="585">
        <v>0.79800000000000004</v>
      </c>
      <c r="X9" s="585">
        <v>1.246</v>
      </c>
      <c r="Y9" s="585">
        <v>1.1759999999999999</v>
      </c>
      <c r="Z9" s="585">
        <v>1.2889999999999999</v>
      </c>
      <c r="AA9" s="585">
        <v>1.3640000000000001</v>
      </c>
      <c r="AB9" s="585">
        <v>1.601</v>
      </c>
      <c r="AC9" s="585">
        <v>1.4379999999999999</v>
      </c>
      <c r="AD9" s="585">
        <v>1.589</v>
      </c>
      <c r="AE9" s="585">
        <v>1.3839999999999999</v>
      </c>
      <c r="AF9" s="585">
        <v>0.55416345499999997</v>
      </c>
      <c r="AG9" s="585">
        <v>0.50900000000000001</v>
      </c>
      <c r="AH9" s="585">
        <v>0.317003019</v>
      </c>
      <c r="AI9" s="585"/>
      <c r="AJ9" s="585"/>
      <c r="AK9" s="585"/>
    </row>
    <row r="10" spans="1:39" s="294" customFormat="1" ht="18" customHeight="1">
      <c r="A10" s="284" t="s">
        <v>9</v>
      </c>
      <c r="B10" s="995">
        <v>2.2999999522999999</v>
      </c>
      <c r="C10" s="995">
        <v>1.8999999761999999</v>
      </c>
      <c r="D10" s="995">
        <v>2.9000000953999998</v>
      </c>
      <c r="E10" s="995">
        <v>3.4000000953999998</v>
      </c>
      <c r="F10" s="995">
        <v>7.8000001906999996</v>
      </c>
      <c r="G10" s="995">
        <v>15.5</v>
      </c>
      <c r="H10" s="995">
        <v>17</v>
      </c>
      <c r="I10" s="995">
        <v>28.7000007629</v>
      </c>
      <c r="J10" s="995">
        <v>58.099998474099998</v>
      </c>
      <c r="K10" s="995">
        <v>55.099998474099998</v>
      </c>
      <c r="L10" s="995">
        <v>64.099998474100005</v>
      </c>
      <c r="M10" s="995">
        <v>66.5</v>
      </c>
      <c r="N10" s="995">
        <v>74.699996948199995</v>
      </c>
      <c r="O10" s="995">
        <v>78.800003051800005</v>
      </c>
      <c r="P10" s="995">
        <v>88.300003051800005</v>
      </c>
      <c r="Q10" s="995">
        <v>116.4000015259</v>
      </c>
      <c r="R10" s="995">
        <v>128.5</v>
      </c>
      <c r="S10" s="995">
        <v>164.39999389650001</v>
      </c>
      <c r="T10" s="995">
        <v>160.80000305179999</v>
      </c>
      <c r="U10" s="995">
        <v>176.69999694820001</v>
      </c>
      <c r="V10" s="577" t="s">
        <v>8</v>
      </c>
      <c r="W10" s="577" t="s">
        <v>8</v>
      </c>
      <c r="X10" s="577" t="s">
        <v>8</v>
      </c>
      <c r="Y10" s="577" t="s">
        <v>8</v>
      </c>
      <c r="Z10" s="577" t="s">
        <v>8</v>
      </c>
      <c r="AA10" s="577" t="s">
        <v>8</v>
      </c>
      <c r="AB10" s="577" t="s">
        <v>8</v>
      </c>
      <c r="AC10" s="577" t="s">
        <v>8</v>
      </c>
      <c r="AD10" s="577" t="s">
        <v>8</v>
      </c>
      <c r="AE10" s="577" t="s">
        <v>8</v>
      </c>
      <c r="AF10" s="577" t="s">
        <v>8</v>
      </c>
      <c r="AG10" s="577" t="s">
        <v>8</v>
      </c>
      <c r="AH10" s="577" t="s">
        <v>8</v>
      </c>
      <c r="AI10" s="577" t="s">
        <v>8</v>
      </c>
      <c r="AJ10" s="577" t="s">
        <v>8</v>
      </c>
      <c r="AK10" s="577" t="s">
        <v>8</v>
      </c>
    </row>
    <row r="11" spans="1:39" s="294" customFormat="1" ht="18" customHeight="1">
      <c r="A11" s="284" t="s">
        <v>7</v>
      </c>
      <c r="B11" s="995">
        <v>8.6999998092999995</v>
      </c>
      <c r="C11" s="995">
        <v>9.1999998092999995</v>
      </c>
      <c r="D11" s="995">
        <v>10.399999618500001</v>
      </c>
      <c r="E11" s="995">
        <v>15.300000190700001</v>
      </c>
      <c r="F11" s="995">
        <v>12.399999618500001</v>
      </c>
      <c r="G11" s="995">
        <v>9.1000003814999992</v>
      </c>
      <c r="H11" s="995">
        <v>10.300000190700001</v>
      </c>
      <c r="I11" s="995">
        <v>8.6000003814999992</v>
      </c>
      <c r="J11" s="995">
        <v>10.199999809299999</v>
      </c>
      <c r="K11" s="995">
        <v>10.100000381499999</v>
      </c>
      <c r="L11" s="995">
        <v>9.1000003814999992</v>
      </c>
      <c r="M11" s="995">
        <v>9.3999996185000008</v>
      </c>
      <c r="N11" s="995">
        <v>8.6000003814999992</v>
      </c>
      <c r="O11" s="995">
        <v>9.8999996185000008</v>
      </c>
      <c r="P11" s="995">
        <v>11.300000190700001</v>
      </c>
      <c r="Q11" s="995">
        <v>5.5</v>
      </c>
      <c r="R11" s="995">
        <v>5.4000000954000003</v>
      </c>
      <c r="S11" s="995">
        <v>5.1999998093000004</v>
      </c>
      <c r="T11" s="995">
        <v>5.9000000954000003</v>
      </c>
      <c r="U11" s="995">
        <v>6.5999999045999997</v>
      </c>
      <c r="V11" s="585">
        <v>7.1639999999999997</v>
      </c>
      <c r="W11" s="585">
        <v>6.8849999999999998</v>
      </c>
      <c r="X11" s="585">
        <v>7.0949999999999998</v>
      </c>
      <c r="Y11" s="585">
        <v>8</v>
      </c>
      <c r="Z11" s="585">
        <v>9</v>
      </c>
      <c r="AA11" s="585">
        <v>7</v>
      </c>
      <c r="AB11" s="585">
        <v>6</v>
      </c>
      <c r="AC11" s="585">
        <v>8</v>
      </c>
      <c r="AD11" s="585">
        <v>8</v>
      </c>
      <c r="AE11" s="585">
        <v>6</v>
      </c>
      <c r="AF11" s="585">
        <v>7</v>
      </c>
      <c r="AG11" s="585">
        <v>7</v>
      </c>
      <c r="AH11" s="585">
        <v>5</v>
      </c>
      <c r="AI11" s="585">
        <v>4</v>
      </c>
      <c r="AJ11" s="577">
        <v>5</v>
      </c>
      <c r="AK11" s="577">
        <v>5</v>
      </c>
    </row>
    <row r="12" spans="1:39" s="294" customFormat="1" ht="18" customHeight="1">
      <c r="A12" s="284" t="s">
        <v>6</v>
      </c>
      <c r="B12" s="995"/>
      <c r="C12" s="995"/>
      <c r="D12" s="995"/>
      <c r="E12" s="995"/>
      <c r="F12" s="995"/>
      <c r="G12" s="995"/>
      <c r="H12" s="995"/>
      <c r="I12" s="995"/>
      <c r="J12" s="995"/>
      <c r="K12" s="995"/>
      <c r="L12" s="995"/>
      <c r="M12" s="995">
        <v>2</v>
      </c>
      <c r="N12" s="995">
        <v>11.100000381499999</v>
      </c>
      <c r="O12" s="995">
        <v>21.7999992371</v>
      </c>
      <c r="P12" s="995">
        <v>25.399999618500001</v>
      </c>
      <c r="Q12" s="995">
        <v>27.2999992371</v>
      </c>
      <c r="R12" s="995">
        <v>28.7000007629</v>
      </c>
      <c r="S12" s="995">
        <v>35.299999237100003</v>
      </c>
      <c r="T12" s="995"/>
      <c r="U12" s="995">
        <v>36.700000762899997</v>
      </c>
      <c r="V12" s="585">
        <v>76.007000000000005</v>
      </c>
      <c r="W12" s="585">
        <v>74.744</v>
      </c>
      <c r="X12" s="585">
        <v>21.059000000000001</v>
      </c>
      <c r="Y12" s="585">
        <v>45.674999999999997</v>
      </c>
      <c r="Z12" s="585">
        <v>56.478999999999999</v>
      </c>
      <c r="AA12" s="585">
        <v>0</v>
      </c>
      <c r="AB12" s="585">
        <v>0</v>
      </c>
      <c r="AC12" s="585"/>
      <c r="AD12" s="585"/>
      <c r="AE12" s="585">
        <v>0</v>
      </c>
      <c r="AF12" s="585">
        <v>0.48399999999999999</v>
      </c>
      <c r="AG12" s="585">
        <v>0.692604</v>
      </c>
      <c r="AH12" s="585">
        <v>0.888388497</v>
      </c>
      <c r="AI12" s="585"/>
      <c r="AJ12" s="585"/>
      <c r="AK12" s="585"/>
    </row>
    <row r="13" spans="1:39" s="294" customFormat="1" ht="18" customHeight="1">
      <c r="A13" s="284" t="s">
        <v>5</v>
      </c>
      <c r="B13" s="995"/>
      <c r="C13" s="995"/>
      <c r="D13" s="995"/>
      <c r="E13" s="995"/>
      <c r="F13" s="995">
        <v>0.30000001189999997</v>
      </c>
      <c r="G13" s="995">
        <v>0.40000000600000002</v>
      </c>
      <c r="H13" s="995">
        <v>1.5</v>
      </c>
      <c r="I13" s="995">
        <v>1.7000000476999999</v>
      </c>
      <c r="J13" s="995">
        <v>2</v>
      </c>
      <c r="K13" s="995">
        <v>4.5</v>
      </c>
      <c r="L13" s="995">
        <v>10.399999618500001</v>
      </c>
      <c r="M13" s="995">
        <v>9.1000003814999992</v>
      </c>
      <c r="N13" s="995">
        <v>14.899999618500001</v>
      </c>
      <c r="O13" s="995">
        <v>10.600000381499999</v>
      </c>
      <c r="P13" s="995">
        <v>10.5</v>
      </c>
      <c r="Q13" s="995">
        <v>12.800000190700001</v>
      </c>
      <c r="R13" s="995">
        <v>16.7000007629</v>
      </c>
      <c r="S13" s="995">
        <v>24.2000007629</v>
      </c>
      <c r="T13" s="995">
        <v>17.100000381499999</v>
      </c>
      <c r="U13" s="995">
        <v>19.7000007629</v>
      </c>
      <c r="V13" s="585">
        <v>19.882999999999999</v>
      </c>
      <c r="W13" s="585">
        <v>22.009</v>
      </c>
      <c r="X13" s="585">
        <v>28.234999999999999</v>
      </c>
      <c r="Y13" s="585">
        <v>21.347999999999999</v>
      </c>
      <c r="Z13" s="585">
        <v>24.123000000000001</v>
      </c>
      <c r="AA13" s="585">
        <v>25.812000000000001</v>
      </c>
      <c r="AB13" s="585">
        <v>30.716000000000001</v>
      </c>
      <c r="AC13" s="585">
        <v>27.643999999999998</v>
      </c>
      <c r="AD13" s="585">
        <v>26.709</v>
      </c>
      <c r="AE13" s="585">
        <v>25.623000000000001</v>
      </c>
      <c r="AF13" s="585">
        <v>36.289000000000001</v>
      </c>
      <c r="AG13" s="585">
        <v>31.922000000000001</v>
      </c>
      <c r="AH13" s="585"/>
      <c r="AI13" s="585"/>
      <c r="AJ13" s="585"/>
      <c r="AK13" s="585"/>
    </row>
    <row r="14" spans="1:39" s="294" customFormat="1" ht="18" customHeight="1">
      <c r="A14" s="284" t="s">
        <v>4</v>
      </c>
      <c r="B14" s="995">
        <v>251.19999694820001</v>
      </c>
      <c r="C14" s="995">
        <v>311.39999389650001</v>
      </c>
      <c r="D14" s="995">
        <v>318.20001220699999</v>
      </c>
      <c r="E14" s="995">
        <v>367.29998779300001</v>
      </c>
      <c r="F14" s="995">
        <v>442.89999389650001</v>
      </c>
      <c r="G14" s="995">
        <v>391.79998779300001</v>
      </c>
      <c r="H14" s="995">
        <v>308.20001220699999</v>
      </c>
      <c r="I14" s="995">
        <v>268.10000610349999</v>
      </c>
      <c r="J14" s="995">
        <v>238.30000305179999</v>
      </c>
      <c r="K14" s="995">
        <v>205.60000610349999</v>
      </c>
      <c r="L14" s="995">
        <v>179.19999694820001</v>
      </c>
      <c r="M14" s="995">
        <v>191</v>
      </c>
      <c r="N14" s="995">
        <v>263.20001220699999</v>
      </c>
      <c r="O14" s="995">
        <v>332.89999389650001</v>
      </c>
      <c r="P14" s="995">
        <v>276.5</v>
      </c>
      <c r="Q14" s="995">
        <v>263.10000610349999</v>
      </c>
      <c r="R14" s="995">
        <v>328.5</v>
      </c>
      <c r="S14" s="995">
        <v>420.39999389650001</v>
      </c>
      <c r="T14" s="995">
        <v>535.59997558589998</v>
      </c>
      <c r="U14" s="995">
        <v>688.40002441410002</v>
      </c>
      <c r="V14" s="585">
        <v>687.56899999999996</v>
      </c>
      <c r="W14" s="585">
        <v>755.51599999999996</v>
      </c>
      <c r="X14" s="585">
        <v>783.84400000000005</v>
      </c>
      <c r="Y14" s="585">
        <v>891.46500000000003</v>
      </c>
      <c r="Z14" s="585">
        <v>928.98699999999997</v>
      </c>
      <c r="AA14" s="585">
        <v>923.38300000000004</v>
      </c>
      <c r="AB14" s="585">
        <v>1232.9949999999999</v>
      </c>
      <c r="AC14" s="585">
        <v>939.19900000000007</v>
      </c>
      <c r="AD14" s="585">
        <v>760.88900000000001</v>
      </c>
      <c r="AE14" s="585">
        <v>676.41300000000001</v>
      </c>
      <c r="AF14" s="585">
        <v>1025.5619999999999</v>
      </c>
      <c r="AG14" s="585">
        <v>1072.914779812</v>
      </c>
      <c r="AH14" s="585">
        <v>1173.4509266089999</v>
      </c>
      <c r="AI14" s="585"/>
      <c r="AJ14" s="585"/>
      <c r="AK14" s="585"/>
    </row>
    <row r="15" spans="1:39" s="294" customFormat="1" ht="18" customHeight="1">
      <c r="A15" s="284" t="s">
        <v>3</v>
      </c>
      <c r="B15" s="995">
        <v>0.1000000015</v>
      </c>
      <c r="C15" s="995">
        <v>0.1000000015</v>
      </c>
      <c r="D15" s="995">
        <v>0.1000000015</v>
      </c>
      <c r="E15" s="995">
        <v>0.1000000015</v>
      </c>
      <c r="F15" s="995">
        <v>0.1000000015</v>
      </c>
      <c r="G15" s="995">
        <v>0.20000000300000001</v>
      </c>
      <c r="H15" s="995">
        <v>0.20000000300000001</v>
      </c>
      <c r="I15" s="995">
        <v>0.20000000300000001</v>
      </c>
      <c r="J15" s="995">
        <v>0.20000000300000001</v>
      </c>
      <c r="K15" s="995">
        <v>0.20000000300000001</v>
      </c>
      <c r="L15" s="995">
        <v>0.20000000300000001</v>
      </c>
      <c r="M15" s="995">
        <v>0.1000000015</v>
      </c>
      <c r="N15" s="995">
        <v>0.20000000300000001</v>
      </c>
      <c r="O15" s="995">
        <v>0.20000000300000001</v>
      </c>
      <c r="P15" s="995">
        <v>0.20000000300000001</v>
      </c>
      <c r="Q15" s="995">
        <v>0.1000000015</v>
      </c>
      <c r="R15" s="995">
        <v>0.1000000015</v>
      </c>
      <c r="S15" s="995">
        <v>0.1000000015</v>
      </c>
      <c r="T15" s="995">
        <v>0.1000000015</v>
      </c>
      <c r="U15" s="995">
        <v>0.20000000300000001</v>
      </c>
      <c r="V15" s="585">
        <v>0.25700000000000001</v>
      </c>
      <c r="W15" s="585"/>
      <c r="X15" s="585"/>
      <c r="Y15" s="585"/>
      <c r="Z15" s="585"/>
      <c r="AA15" s="585"/>
      <c r="AB15" s="585"/>
      <c r="AC15" s="585"/>
      <c r="AD15" s="585"/>
      <c r="AE15" s="585"/>
      <c r="AF15" s="585"/>
      <c r="AG15" s="585"/>
      <c r="AH15" s="585"/>
      <c r="AI15" s="585"/>
      <c r="AJ15" s="585"/>
      <c r="AK15" s="585"/>
    </row>
    <row r="16" spans="1:39" s="294" customFormat="1" ht="18" customHeight="1">
      <c r="A16" s="284" t="s">
        <v>79</v>
      </c>
      <c r="B16" s="995">
        <v>1.8999999761999999</v>
      </c>
      <c r="C16" s="995">
        <v>1.2000000476999999</v>
      </c>
      <c r="D16" s="995">
        <v>1.2000000476999999</v>
      </c>
      <c r="E16" s="995">
        <v>1.3999999761999999</v>
      </c>
      <c r="F16" s="995">
        <v>2.4000000953999998</v>
      </c>
      <c r="G16" s="995">
        <v>3.2999999522999999</v>
      </c>
      <c r="H16" s="995">
        <v>2</v>
      </c>
      <c r="I16" s="995">
        <v>2.5</v>
      </c>
      <c r="J16" s="995">
        <v>2.7000000477000001</v>
      </c>
      <c r="K16" s="995">
        <v>1.6000000238000001</v>
      </c>
      <c r="L16" s="995">
        <v>1.3999999761999999</v>
      </c>
      <c r="M16" s="995">
        <v>4.1999998093000004</v>
      </c>
      <c r="N16" s="995">
        <v>2.0999999046000002</v>
      </c>
      <c r="O16" s="995">
        <v>1.7999999523000001</v>
      </c>
      <c r="P16" s="995">
        <v>2.0999999046000002</v>
      </c>
      <c r="Q16" s="995">
        <v>2.9000000953999998</v>
      </c>
      <c r="R16" s="995">
        <v>3</v>
      </c>
      <c r="S16" s="995">
        <v>3.0999999046000002</v>
      </c>
      <c r="T16" s="995">
        <v>3.5</v>
      </c>
      <c r="U16" s="995">
        <v>2.2999999522999999</v>
      </c>
      <c r="V16" s="585">
        <v>3.4489999999999998</v>
      </c>
      <c r="W16" s="585">
        <v>3.2519999999999998</v>
      </c>
      <c r="X16" s="585">
        <v>2.3210000000000002</v>
      </c>
      <c r="Y16" s="585">
        <v>1.7849999999999999</v>
      </c>
      <c r="Z16" s="585">
        <v>2.25</v>
      </c>
      <c r="AA16" s="585">
        <v>1.853</v>
      </c>
      <c r="AB16" s="585">
        <v>1.69</v>
      </c>
      <c r="AC16" s="585">
        <v>1.4470000000000001</v>
      </c>
      <c r="AD16" s="585">
        <v>1.446</v>
      </c>
      <c r="AE16" s="585">
        <v>0.78100000000000003</v>
      </c>
      <c r="AF16" s="585">
        <v>1.2492460000000001</v>
      </c>
      <c r="AG16" s="585">
        <v>1.17475174</v>
      </c>
      <c r="AH16" s="585">
        <v>1.4239893260000001</v>
      </c>
      <c r="AI16" s="585">
        <v>0.72464211116205612</v>
      </c>
      <c r="AJ16" s="585">
        <v>0.75187116089402772</v>
      </c>
      <c r="AK16" s="585">
        <v>0.7</v>
      </c>
    </row>
    <row r="17" spans="1:37" s="294" customFormat="1" ht="18" customHeight="1">
      <c r="A17" s="284" t="s">
        <v>2</v>
      </c>
      <c r="B17" s="995">
        <v>46.900001525900002</v>
      </c>
      <c r="C17" s="995">
        <v>17.5</v>
      </c>
      <c r="D17" s="995">
        <v>22.899999618500001</v>
      </c>
      <c r="E17" s="995">
        <v>23.399999618500001</v>
      </c>
      <c r="F17" s="995">
        <v>25.2999992371</v>
      </c>
      <c r="G17" s="995">
        <v>25.2999992371</v>
      </c>
      <c r="H17" s="995">
        <v>24.5</v>
      </c>
      <c r="I17" s="995">
        <v>25.7000007629</v>
      </c>
      <c r="J17" s="995">
        <v>24.7999992371</v>
      </c>
      <c r="K17" s="995">
        <v>24.899999618500001</v>
      </c>
      <c r="L17" s="995">
        <v>29.600000381499999</v>
      </c>
      <c r="M17" s="995">
        <v>21.7000007629</v>
      </c>
      <c r="N17" s="995">
        <v>16.5</v>
      </c>
      <c r="O17" s="995">
        <v>13.600000381499999</v>
      </c>
      <c r="P17" s="995">
        <v>15.699999809299999</v>
      </c>
      <c r="Q17" s="995"/>
      <c r="R17" s="995"/>
      <c r="S17" s="995">
        <v>0.5</v>
      </c>
      <c r="T17" s="995">
        <v>0.5</v>
      </c>
      <c r="U17" s="995">
        <v>0.40000000600000002</v>
      </c>
      <c r="V17" s="585">
        <v>0.45700000000000002</v>
      </c>
      <c r="W17" s="585">
        <v>2.8000000000000001E-2</v>
      </c>
      <c r="X17" s="585">
        <v>2.8000000000000001E-2</v>
      </c>
      <c r="Y17" s="585">
        <v>3.1E-2</v>
      </c>
      <c r="Z17" s="585">
        <v>0</v>
      </c>
      <c r="AA17" s="585">
        <v>0</v>
      </c>
      <c r="AB17" s="585">
        <v>0</v>
      </c>
      <c r="AC17" s="585"/>
      <c r="AD17" s="585"/>
      <c r="AE17" s="585"/>
      <c r="AF17" s="585">
        <v>0</v>
      </c>
      <c r="AG17" s="585">
        <v>0</v>
      </c>
      <c r="AH17" s="585">
        <v>0</v>
      </c>
      <c r="AI17" s="585"/>
      <c r="AJ17" s="585"/>
      <c r="AK17" s="585"/>
    </row>
    <row r="18" spans="1:37" s="294" customFormat="1" ht="18" customHeight="1">
      <c r="A18" s="284" t="s">
        <v>1</v>
      </c>
      <c r="B18" s="995">
        <v>3.2000000477000001</v>
      </c>
      <c r="C18" s="995">
        <v>7.5999999045999997</v>
      </c>
      <c r="D18" s="995">
        <v>9.3999996185000008</v>
      </c>
      <c r="E18" s="995">
        <v>10</v>
      </c>
      <c r="F18" s="995">
        <v>11.899999618500001</v>
      </c>
      <c r="G18" s="995">
        <v>11.100000381499999</v>
      </c>
      <c r="H18" s="995">
        <v>12.5</v>
      </c>
      <c r="I18" s="995">
        <v>66.900001525899995</v>
      </c>
      <c r="J18" s="995">
        <v>73.400001525899995</v>
      </c>
      <c r="K18" s="995">
        <v>64.599998474100005</v>
      </c>
      <c r="L18" s="995">
        <v>64.900001525899995</v>
      </c>
      <c r="M18" s="995">
        <v>87</v>
      </c>
      <c r="N18" s="995">
        <v>93.5</v>
      </c>
      <c r="O18" s="995">
        <v>113.6999969482</v>
      </c>
      <c r="P18" s="995">
        <v>130.80000305179999</v>
      </c>
      <c r="Q18" s="995">
        <v>144.39999389650001</v>
      </c>
      <c r="R18" s="995">
        <v>152.89999389650001</v>
      </c>
      <c r="S18" s="995">
        <v>153.10000610349999</v>
      </c>
      <c r="T18" s="995">
        <v>156.89999389650001</v>
      </c>
      <c r="U18" s="995">
        <v>158.19999694820001</v>
      </c>
      <c r="V18" s="585">
        <v>162.98699999999999</v>
      </c>
      <c r="W18" s="585">
        <v>158.17400000000001</v>
      </c>
      <c r="X18" s="585">
        <v>25.812999999999999</v>
      </c>
      <c r="Y18" s="585">
        <v>18.494</v>
      </c>
      <c r="Z18" s="585">
        <v>20.823</v>
      </c>
      <c r="AA18" s="585">
        <v>22.251999999999999</v>
      </c>
      <c r="AB18" s="585">
        <v>8.5470000000000006</v>
      </c>
      <c r="AC18" s="585">
        <v>7.6920000000000002</v>
      </c>
      <c r="AD18" s="585">
        <v>7.4640000000000004</v>
      </c>
      <c r="AE18" s="585">
        <v>6.7750000000000004</v>
      </c>
      <c r="AF18" s="585">
        <v>25.138924085999999</v>
      </c>
      <c r="AG18" s="585">
        <v>44.684921312</v>
      </c>
      <c r="AH18" s="585">
        <v>47.288226041999998</v>
      </c>
      <c r="AI18" s="585">
        <v>50.04319704595224</v>
      </c>
      <c r="AJ18" s="585">
        <v>52.95867026933383</v>
      </c>
      <c r="AK18" s="585">
        <v>13.8</v>
      </c>
    </row>
    <row r="20" spans="1:37" s="294" customFormat="1" ht="18" customHeight="1">
      <c r="A20" s="920" t="s">
        <v>2111</v>
      </c>
    </row>
    <row r="27" spans="1:37" ht="18" customHeight="1">
      <c r="A27" s="289"/>
      <c r="B27" s="289"/>
      <c r="C27" s="289"/>
      <c r="D27" s="289"/>
      <c r="E27" s="289"/>
      <c r="F27" s="289"/>
      <c r="G27" s="289"/>
      <c r="H27" s="289"/>
      <c r="I27" s="289"/>
      <c r="J27" s="289"/>
      <c r="K27" s="289"/>
      <c r="L27" s="289"/>
      <c r="M27" s="289"/>
      <c r="N27" s="289"/>
      <c r="O27" s="289"/>
      <c r="P27" s="289"/>
      <c r="Q27" s="289"/>
      <c r="R27" s="289"/>
      <c r="S27" s="289"/>
      <c r="T27" s="289"/>
      <c r="U27" s="289"/>
      <c r="V27" s="289"/>
      <c r="W27" s="289"/>
      <c r="X27" s="289"/>
      <c r="Y27" s="289"/>
      <c r="Z27" s="289"/>
      <c r="AA27" s="289"/>
      <c r="AB27" s="289"/>
      <c r="AC27" s="289"/>
      <c r="AD27" s="289"/>
      <c r="AE27" s="289"/>
      <c r="AF27" s="289"/>
      <c r="AG27" s="289"/>
      <c r="AH27" s="289"/>
      <c r="AI27" s="289"/>
      <c r="AJ27" s="289"/>
      <c r="AK27" s="289"/>
    </row>
    <row r="28" spans="1:37" ht="18" customHeight="1">
      <c r="A28" s="289"/>
      <c r="B28" s="289"/>
      <c r="C28" s="289"/>
      <c r="D28" s="289"/>
      <c r="E28" s="289"/>
      <c r="F28" s="289"/>
      <c r="G28" s="289"/>
      <c r="H28" s="289"/>
      <c r="I28" s="289"/>
      <c r="J28" s="289"/>
      <c r="K28" s="289"/>
      <c r="L28" s="289"/>
      <c r="M28" s="289"/>
      <c r="N28" s="289"/>
      <c r="O28" s="289"/>
      <c r="P28" s="289"/>
      <c r="Q28" s="289"/>
      <c r="R28" s="289"/>
      <c r="S28" s="289"/>
      <c r="T28" s="289"/>
      <c r="U28" s="289"/>
      <c r="V28" s="289"/>
      <c r="W28" s="289"/>
      <c r="X28" s="289"/>
      <c r="Y28" s="289"/>
      <c r="Z28" s="289"/>
      <c r="AA28" s="289"/>
      <c r="AB28" s="289"/>
      <c r="AC28" s="289"/>
      <c r="AD28" s="289"/>
      <c r="AE28" s="289"/>
      <c r="AF28" s="289"/>
      <c r="AG28" s="289"/>
      <c r="AH28" s="289"/>
      <c r="AI28" s="289"/>
      <c r="AJ28" s="289"/>
      <c r="AK28" s="289"/>
    </row>
  </sheetData>
  <mergeCells count="1">
    <mergeCell ref="B2:AK2"/>
  </mergeCells>
  <hyperlinks>
    <hyperlink ref="AM4" location="'Content Page'!A1" display="Back to Content Page"/>
  </hyperlinks>
  <pageMargins left="0.7" right="0.7" top="0.75" bottom="0.75" header="0.3" footer="0.3"/>
  <pageSetup orientation="portrait" r:id="rId1"/>
</worksheet>
</file>

<file path=xl/worksheets/sheet2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28"/>
  <sheetViews>
    <sheetView zoomScale="86" zoomScaleNormal="86" workbookViewId="0">
      <selection activeCell="A9" sqref="A9"/>
    </sheetView>
  </sheetViews>
  <sheetFormatPr defaultColWidth="9.1796875" defaultRowHeight="18" customHeight="1"/>
  <cols>
    <col min="1" max="1" width="34.7265625" style="136" customWidth="1"/>
    <col min="2" max="21" width="11.7265625" style="1049" hidden="1" customWidth="1"/>
    <col min="22" max="37" width="11.7265625" style="1049" customWidth="1"/>
    <col min="38" max="16384" width="9.1796875" style="289"/>
  </cols>
  <sheetData>
    <row r="1" spans="1:39" ht="18" customHeight="1">
      <c r="A1" s="295" t="s">
        <v>2300</v>
      </c>
    </row>
    <row r="2" spans="1:39" ht="18" customHeight="1">
      <c r="A2" s="1039"/>
      <c r="B2" s="1184"/>
      <c r="C2" s="1185"/>
      <c r="D2" s="1185"/>
      <c r="E2" s="1185"/>
      <c r="F2" s="1185"/>
      <c r="G2" s="1185"/>
      <c r="H2" s="1185"/>
      <c r="I2" s="1185"/>
      <c r="J2" s="1185"/>
      <c r="K2" s="1185"/>
      <c r="L2" s="1185"/>
      <c r="M2" s="1185"/>
      <c r="N2" s="1185"/>
      <c r="O2" s="1185"/>
      <c r="P2" s="1185"/>
      <c r="Q2" s="1185"/>
      <c r="R2" s="1185"/>
      <c r="S2" s="1185"/>
      <c r="T2" s="1185"/>
      <c r="U2" s="1185"/>
      <c r="V2" s="1185"/>
      <c r="W2" s="1185"/>
      <c r="X2" s="1185"/>
      <c r="Y2" s="1185"/>
      <c r="Z2" s="1185"/>
      <c r="AA2" s="1185"/>
      <c r="AB2" s="1185"/>
      <c r="AC2" s="1185"/>
      <c r="AD2" s="1185"/>
      <c r="AE2" s="1185"/>
      <c r="AF2" s="1185"/>
      <c r="AG2" s="1185"/>
      <c r="AH2" s="1185"/>
      <c r="AI2" s="1185"/>
      <c r="AJ2" s="1185"/>
      <c r="AK2" s="1186"/>
    </row>
    <row r="3" spans="1:39" s="295" customFormat="1" ht="18" customHeight="1">
      <c r="A3" s="1039" t="s">
        <v>77</v>
      </c>
      <c r="B3" s="1006">
        <v>1980</v>
      </c>
      <c r="C3" s="1006">
        <v>1981</v>
      </c>
      <c r="D3" s="1006">
        <v>1982</v>
      </c>
      <c r="E3" s="1006">
        <v>1983</v>
      </c>
      <c r="F3" s="1006">
        <v>1984</v>
      </c>
      <c r="G3" s="1006">
        <v>1985</v>
      </c>
      <c r="H3" s="1006">
        <v>1986</v>
      </c>
      <c r="I3" s="1006">
        <v>1987</v>
      </c>
      <c r="J3" s="1006">
        <v>1988</v>
      </c>
      <c r="K3" s="1006">
        <v>1989</v>
      </c>
      <c r="L3" s="1006">
        <v>1990</v>
      </c>
      <c r="M3" s="1006">
        <v>1991</v>
      </c>
      <c r="N3" s="1006">
        <v>1992</v>
      </c>
      <c r="O3" s="1006">
        <v>1993</v>
      </c>
      <c r="P3" s="1006">
        <v>1994</v>
      </c>
      <c r="Q3" s="1006">
        <v>1995</v>
      </c>
      <c r="R3" s="1006">
        <v>1996</v>
      </c>
      <c r="S3" s="1006">
        <v>1997</v>
      </c>
      <c r="T3" s="1006">
        <v>1998</v>
      </c>
      <c r="U3" s="1006">
        <v>1999</v>
      </c>
      <c r="V3" s="1006">
        <v>2000</v>
      </c>
      <c r="W3" s="1006">
        <v>2001</v>
      </c>
      <c r="X3" s="1006">
        <v>2002</v>
      </c>
      <c r="Y3" s="1006">
        <v>2003</v>
      </c>
      <c r="Z3" s="1006">
        <v>2004</v>
      </c>
      <c r="AA3" s="1006">
        <v>2005</v>
      </c>
      <c r="AB3" s="1006">
        <v>2006</v>
      </c>
      <c r="AC3" s="1006">
        <v>2007</v>
      </c>
      <c r="AD3" s="1006">
        <v>2008</v>
      </c>
      <c r="AE3" s="1006">
        <v>2009</v>
      </c>
      <c r="AF3" s="1006">
        <v>2010</v>
      </c>
      <c r="AG3" s="1006">
        <v>2011</v>
      </c>
      <c r="AH3" s="1006">
        <v>2012</v>
      </c>
      <c r="AI3" s="1006">
        <v>2013</v>
      </c>
      <c r="AJ3" s="1006">
        <v>2014</v>
      </c>
      <c r="AK3" s="1006">
        <v>2015</v>
      </c>
      <c r="AM3" s="289"/>
    </row>
    <row r="4" spans="1:39" s="294" customFormat="1" ht="18" customHeight="1">
      <c r="A4" s="284" t="s">
        <v>15</v>
      </c>
      <c r="B4" s="933">
        <v>635200</v>
      </c>
      <c r="C4" s="933">
        <v>801100</v>
      </c>
      <c r="D4" s="933">
        <v>890500</v>
      </c>
      <c r="E4" s="933">
        <v>952500</v>
      </c>
      <c r="F4" s="933">
        <v>689600</v>
      </c>
      <c r="G4" s="933">
        <v>894200</v>
      </c>
      <c r="H4" s="933">
        <v>727000</v>
      </c>
      <c r="I4" s="933">
        <v>746000</v>
      </c>
      <c r="J4" s="933">
        <v>750000</v>
      </c>
      <c r="K4" s="933">
        <v>509800</v>
      </c>
      <c r="L4" s="933">
        <v>451500</v>
      </c>
      <c r="M4" s="933">
        <v>456000</v>
      </c>
      <c r="N4" s="933">
        <v>440000</v>
      </c>
      <c r="O4" s="933">
        <v>333500</v>
      </c>
      <c r="P4" s="933">
        <v>519000</v>
      </c>
      <c r="Q4" s="933">
        <v>552500</v>
      </c>
      <c r="R4" s="933">
        <v>585000</v>
      </c>
      <c r="S4" s="933">
        <v>555000</v>
      </c>
      <c r="T4" s="933">
        <v>552900</v>
      </c>
      <c r="U4" s="933">
        <v>293800</v>
      </c>
      <c r="V4" s="584">
        <v>235448</v>
      </c>
      <c r="W4" s="584">
        <v>193317</v>
      </c>
      <c r="X4" s="584">
        <v>189619</v>
      </c>
      <c r="Y4" s="584">
        <v>198253</v>
      </c>
      <c r="Z4" s="584">
        <v>222032</v>
      </c>
      <c r="AA4" s="584">
        <v>239795</v>
      </c>
      <c r="AB4" s="584">
        <v>262666</v>
      </c>
      <c r="AC4" s="584">
        <v>277361</v>
      </c>
      <c r="AD4" s="584">
        <v>283887</v>
      </c>
      <c r="AE4" s="584">
        <v>274869</v>
      </c>
      <c r="AF4" s="584">
        <v>1010194</v>
      </c>
      <c r="AG4" s="584">
        <v>987798</v>
      </c>
      <c r="AH4" s="584">
        <v>1116427</v>
      </c>
      <c r="AI4" s="584">
        <v>3758559</v>
      </c>
      <c r="AJ4" s="584">
        <v>4092720</v>
      </c>
      <c r="AK4" s="584"/>
      <c r="AM4" s="92" t="s">
        <v>13</v>
      </c>
    </row>
    <row r="5" spans="1:39" s="294" customFormat="1" ht="18" customHeight="1">
      <c r="A5" s="284" t="s">
        <v>14</v>
      </c>
      <c r="B5" s="933">
        <v>39000</v>
      </c>
      <c r="C5" s="933">
        <v>50000</v>
      </c>
      <c r="D5" s="933">
        <v>46700</v>
      </c>
      <c r="E5" s="933">
        <v>50300</v>
      </c>
      <c r="F5" s="933">
        <v>54500</v>
      </c>
      <c r="G5" s="933">
        <v>58900</v>
      </c>
      <c r="H5" s="933">
        <v>54000</v>
      </c>
      <c r="I5" s="933">
        <v>60100</v>
      </c>
      <c r="J5" s="933">
        <v>57700</v>
      </c>
      <c r="K5" s="933">
        <v>82100</v>
      </c>
      <c r="L5" s="933">
        <v>300381</v>
      </c>
      <c r="M5" s="933">
        <v>306936</v>
      </c>
      <c r="N5" s="933">
        <v>306945</v>
      </c>
      <c r="O5" s="933">
        <v>313732</v>
      </c>
      <c r="P5" s="933">
        <v>359841</v>
      </c>
      <c r="Q5" s="933">
        <v>380682</v>
      </c>
      <c r="R5" s="933">
        <v>368677</v>
      </c>
      <c r="S5" s="933">
        <v>366665</v>
      </c>
      <c r="T5" s="933">
        <v>404072</v>
      </c>
      <c r="U5" s="933">
        <v>427356</v>
      </c>
      <c r="V5" s="584">
        <v>453490</v>
      </c>
      <c r="W5" s="584">
        <v>456276</v>
      </c>
      <c r="X5" s="584">
        <v>478140</v>
      </c>
      <c r="Y5" s="584">
        <v>482804</v>
      </c>
      <c r="Z5" s="584">
        <v>533684</v>
      </c>
      <c r="AA5" s="584">
        <v>552350</v>
      </c>
      <c r="AB5" s="584">
        <v>567108</v>
      </c>
      <c r="AC5" s="584">
        <v>609864</v>
      </c>
      <c r="AD5" s="584">
        <v>609350</v>
      </c>
      <c r="AE5" s="584">
        <v>772186</v>
      </c>
      <c r="AF5" s="584">
        <v>774771</v>
      </c>
      <c r="AG5" s="584">
        <v>787455</v>
      </c>
      <c r="AH5" s="584">
        <v>760512</v>
      </c>
      <c r="AI5" s="584">
        <v>783655</v>
      </c>
      <c r="AJ5" s="584">
        <v>755721</v>
      </c>
      <c r="AK5" s="584">
        <v>720906</v>
      </c>
      <c r="AM5" s="289"/>
    </row>
    <row r="6" spans="1:39" s="294" customFormat="1" ht="18" customHeight="1">
      <c r="A6" s="284" t="s">
        <v>268</v>
      </c>
      <c r="B6" s="933">
        <v>439200</v>
      </c>
      <c r="C6" s="933">
        <v>492600</v>
      </c>
      <c r="D6" s="933">
        <v>377700</v>
      </c>
      <c r="E6" s="933">
        <v>330700</v>
      </c>
      <c r="F6" s="933">
        <v>338000</v>
      </c>
      <c r="G6" s="933">
        <v>131500</v>
      </c>
      <c r="H6" s="933">
        <v>168900</v>
      </c>
      <c r="I6" s="933">
        <v>200800</v>
      </c>
      <c r="J6" s="933">
        <v>216200</v>
      </c>
      <c r="K6" s="933">
        <v>202600</v>
      </c>
      <c r="L6" s="933">
        <v>206700</v>
      </c>
      <c r="M6" s="933">
        <v>150400</v>
      </c>
      <c r="N6" s="933">
        <v>116400</v>
      </c>
      <c r="O6" s="933">
        <v>83700</v>
      </c>
      <c r="P6" s="933">
        <v>177600</v>
      </c>
      <c r="Q6" s="933"/>
      <c r="R6" s="933"/>
      <c r="S6" s="933"/>
      <c r="T6" s="933"/>
      <c r="U6" s="933"/>
      <c r="V6" s="584"/>
      <c r="W6" s="584">
        <v>95200</v>
      </c>
      <c r="X6" s="584"/>
      <c r="Y6" s="584"/>
      <c r="Z6" s="584"/>
      <c r="AA6" s="584"/>
      <c r="AB6" s="584">
        <v>145868</v>
      </c>
      <c r="AC6" s="584">
        <v>162369</v>
      </c>
      <c r="AD6" s="584">
        <v>161167</v>
      </c>
      <c r="AE6" s="584">
        <v>145809</v>
      </c>
      <c r="AF6" s="584">
        <v>67869</v>
      </c>
      <c r="AG6" s="584">
        <v>139712</v>
      </c>
      <c r="AH6" s="584">
        <v>134564</v>
      </c>
      <c r="AI6" s="584">
        <v>103497</v>
      </c>
      <c r="AJ6" s="584" t="s">
        <v>8</v>
      </c>
      <c r="AK6" s="584"/>
    </row>
    <row r="7" spans="1:39" s="294" customFormat="1" ht="18" customHeight="1">
      <c r="A7" s="284" t="s">
        <v>12</v>
      </c>
      <c r="B7" s="933">
        <v>36300</v>
      </c>
      <c r="C7" s="933">
        <v>36600</v>
      </c>
      <c r="D7" s="933">
        <v>54800</v>
      </c>
      <c r="E7" s="933">
        <v>61000</v>
      </c>
      <c r="F7" s="933">
        <v>48700</v>
      </c>
      <c r="G7" s="933">
        <v>50700</v>
      </c>
      <c r="H7" s="933">
        <v>55300</v>
      </c>
      <c r="I7" s="933">
        <v>60900</v>
      </c>
      <c r="J7" s="933">
        <v>63000</v>
      </c>
      <c r="K7" s="933">
        <v>53300</v>
      </c>
      <c r="L7" s="933">
        <v>56000</v>
      </c>
      <c r="M7" s="933">
        <v>56000</v>
      </c>
      <c r="N7" s="933">
        <v>26100</v>
      </c>
      <c r="O7" s="933">
        <v>20500</v>
      </c>
      <c r="P7" s="933">
        <v>26600</v>
      </c>
      <c r="Q7" s="933">
        <v>24800</v>
      </c>
      <c r="R7" s="933">
        <v>17100</v>
      </c>
      <c r="S7" s="933">
        <v>10500</v>
      </c>
      <c r="T7" s="933">
        <v>28200</v>
      </c>
      <c r="U7" s="933">
        <v>1300</v>
      </c>
      <c r="V7" s="584"/>
      <c r="W7" s="584">
        <v>30237</v>
      </c>
      <c r="X7" s="584">
        <v>34884</v>
      </c>
      <c r="Y7" s="584">
        <v>34630</v>
      </c>
      <c r="Z7" s="584">
        <v>37297</v>
      </c>
      <c r="AA7" s="584">
        <v>36576</v>
      </c>
      <c r="AB7" s="584">
        <v>38999</v>
      </c>
      <c r="AC7" s="584">
        <v>42398</v>
      </c>
      <c r="AD7" s="584">
        <v>41659</v>
      </c>
      <c r="AE7" s="584">
        <v>42970</v>
      </c>
      <c r="AF7" s="584">
        <v>39726</v>
      </c>
      <c r="AG7" s="584">
        <v>39947</v>
      </c>
      <c r="AH7" s="584">
        <v>41286</v>
      </c>
      <c r="AI7" s="584">
        <v>37795</v>
      </c>
      <c r="AJ7" s="584">
        <v>41883</v>
      </c>
      <c r="AK7" s="584"/>
    </row>
    <row r="8" spans="1:39" s="294" customFormat="1" ht="18" customHeight="1">
      <c r="A8" s="284" t="s">
        <v>11</v>
      </c>
      <c r="B8" s="933">
        <v>447700</v>
      </c>
      <c r="C8" s="933">
        <v>444900</v>
      </c>
      <c r="D8" s="933">
        <v>410200</v>
      </c>
      <c r="E8" s="933">
        <v>347300</v>
      </c>
      <c r="F8" s="933">
        <v>360000</v>
      </c>
      <c r="G8" s="933">
        <v>350800</v>
      </c>
      <c r="H8" s="933">
        <v>355900</v>
      </c>
      <c r="I8" s="933">
        <v>410600</v>
      </c>
      <c r="J8" s="933">
        <v>387000</v>
      </c>
      <c r="K8" s="933">
        <v>342400</v>
      </c>
      <c r="L8" s="933">
        <v>424200</v>
      </c>
      <c r="M8" s="933">
        <v>314300</v>
      </c>
      <c r="N8" s="933">
        <v>343900</v>
      </c>
      <c r="O8" s="933">
        <v>418500</v>
      </c>
      <c r="P8" s="933">
        <v>450700</v>
      </c>
      <c r="Q8" s="933">
        <v>497200</v>
      </c>
      <c r="R8" s="933">
        <v>542100</v>
      </c>
      <c r="S8" s="933">
        <v>574900</v>
      </c>
      <c r="T8" s="933">
        <v>600500</v>
      </c>
      <c r="U8" s="933">
        <v>639800</v>
      </c>
      <c r="V8" s="584">
        <v>629409</v>
      </c>
      <c r="W8" s="584">
        <v>657953</v>
      </c>
      <c r="X8" s="584">
        <v>266033</v>
      </c>
      <c r="Y8" s="584">
        <v>451729</v>
      </c>
      <c r="Z8" s="584">
        <v>513508</v>
      </c>
      <c r="AA8" s="584">
        <v>574904</v>
      </c>
      <c r="AB8" s="584">
        <v>572991</v>
      </c>
      <c r="AC8" s="584">
        <v>616433</v>
      </c>
      <c r="AD8" s="584">
        <v>558981</v>
      </c>
      <c r="AE8" s="584">
        <v>499526</v>
      </c>
      <c r="AF8" s="584">
        <v>610681</v>
      </c>
      <c r="AG8" s="584">
        <v>666817</v>
      </c>
      <c r="AH8" s="584">
        <v>705097</v>
      </c>
      <c r="AI8" s="584">
        <v>656899</v>
      </c>
      <c r="AJ8" s="584">
        <v>648521</v>
      </c>
      <c r="AK8" s="584">
        <v>586505</v>
      </c>
    </row>
    <row r="9" spans="1:39" s="294" customFormat="1" ht="18" customHeight="1">
      <c r="A9" s="284" t="s">
        <v>10</v>
      </c>
      <c r="B9" s="933">
        <v>94000</v>
      </c>
      <c r="C9" s="933">
        <v>107600</v>
      </c>
      <c r="D9" s="933">
        <v>130300</v>
      </c>
      <c r="E9" s="933">
        <v>96900</v>
      </c>
      <c r="F9" s="933">
        <v>127000</v>
      </c>
      <c r="G9" s="933">
        <v>140400</v>
      </c>
      <c r="H9" s="933">
        <v>140200</v>
      </c>
      <c r="I9" s="933">
        <v>114200</v>
      </c>
      <c r="J9" s="933">
        <v>115800</v>
      </c>
      <c r="K9" s="933">
        <v>121200</v>
      </c>
      <c r="L9" s="933">
        <v>120300</v>
      </c>
      <c r="M9" s="933">
        <v>120100</v>
      </c>
      <c r="N9" s="933">
        <v>121400</v>
      </c>
      <c r="O9" s="933">
        <v>132100</v>
      </c>
      <c r="P9" s="933">
        <v>141600</v>
      </c>
      <c r="Q9" s="933">
        <v>148700</v>
      </c>
      <c r="R9" s="933">
        <v>152500</v>
      </c>
      <c r="S9" s="933">
        <v>158300</v>
      </c>
      <c r="T9" s="933">
        <v>157700</v>
      </c>
      <c r="U9" s="933">
        <v>112300</v>
      </c>
      <c r="V9" s="584">
        <v>115831</v>
      </c>
      <c r="W9" s="584">
        <v>112560</v>
      </c>
      <c r="X9" s="584">
        <v>104711</v>
      </c>
      <c r="Y9" s="584">
        <v>108854</v>
      </c>
      <c r="Z9" s="584">
        <v>122477</v>
      </c>
      <c r="AA9" s="584">
        <v>132275</v>
      </c>
      <c r="AB9" s="584">
        <v>145747</v>
      </c>
      <c r="AC9" s="584">
        <v>154837</v>
      </c>
      <c r="AD9" s="584">
        <v>159917</v>
      </c>
      <c r="AE9" s="584">
        <v>157007</v>
      </c>
      <c r="AF9" s="584">
        <v>87452</v>
      </c>
      <c r="AG9" s="584">
        <v>79033</v>
      </c>
      <c r="AH9" s="584">
        <v>46890</v>
      </c>
      <c r="AI9" s="584">
        <v>292000</v>
      </c>
      <c r="AJ9" s="584">
        <v>174000</v>
      </c>
      <c r="AK9" s="584">
        <v>227000</v>
      </c>
    </row>
    <row r="10" spans="1:39" s="294" customFormat="1" ht="18" customHeight="1">
      <c r="A10" s="284" t="s">
        <v>9</v>
      </c>
      <c r="B10" s="933">
        <v>322050</v>
      </c>
      <c r="C10" s="933">
        <v>333500</v>
      </c>
      <c r="D10" s="933">
        <v>330400</v>
      </c>
      <c r="E10" s="933">
        <v>350000</v>
      </c>
      <c r="F10" s="933">
        <v>390350</v>
      </c>
      <c r="G10" s="933">
        <v>418390</v>
      </c>
      <c r="H10" s="933">
        <v>463680</v>
      </c>
      <c r="I10" s="933">
        <v>578030</v>
      </c>
      <c r="J10" s="933">
        <v>675670</v>
      </c>
      <c r="K10" s="933">
        <v>757320</v>
      </c>
      <c r="L10" s="933">
        <v>832790</v>
      </c>
      <c r="M10" s="933">
        <v>839190</v>
      </c>
      <c r="N10" s="933">
        <v>931890</v>
      </c>
      <c r="O10" s="933">
        <v>1018720</v>
      </c>
      <c r="P10" s="933">
        <v>1078587</v>
      </c>
      <c r="Q10" s="933">
        <v>1121725</v>
      </c>
      <c r="R10" s="933">
        <v>1283469</v>
      </c>
      <c r="S10" s="933">
        <v>1423668</v>
      </c>
      <c r="T10" s="933">
        <v>1470057</v>
      </c>
      <c r="U10" s="933">
        <v>1552589</v>
      </c>
      <c r="V10" s="584">
        <v>1743142</v>
      </c>
      <c r="W10" s="584">
        <v>1759402</v>
      </c>
      <c r="X10" s="584">
        <v>1807446</v>
      </c>
      <c r="Y10" s="584">
        <v>1856448</v>
      </c>
      <c r="Z10" s="584">
        <v>1919020</v>
      </c>
      <c r="AA10" s="584">
        <v>2002666</v>
      </c>
      <c r="AB10" s="584">
        <v>2072515</v>
      </c>
      <c r="AC10" s="584">
        <v>2412199</v>
      </c>
      <c r="AD10" s="584">
        <v>2446017</v>
      </c>
      <c r="AE10" s="584">
        <v>2313154</v>
      </c>
      <c r="AF10" s="584">
        <v>2509156</v>
      </c>
      <c r="AG10" s="584" t="s">
        <v>2301</v>
      </c>
      <c r="AH10" s="584" t="s">
        <v>2302</v>
      </c>
      <c r="AI10" s="584">
        <v>2701561</v>
      </c>
      <c r="AJ10" s="584">
        <v>2852404</v>
      </c>
      <c r="AK10" s="584">
        <v>2964276</v>
      </c>
    </row>
    <row r="11" spans="1:39" s="294" customFormat="1" ht="18" customHeight="1">
      <c r="A11" s="284" t="s">
        <v>7</v>
      </c>
      <c r="B11" s="933">
        <v>282200</v>
      </c>
      <c r="C11" s="933">
        <v>291500</v>
      </c>
      <c r="D11" s="933">
        <v>391100</v>
      </c>
      <c r="E11" s="933">
        <v>404700</v>
      </c>
      <c r="F11" s="933">
        <v>325200</v>
      </c>
      <c r="G11" s="933">
        <v>207700</v>
      </c>
      <c r="H11" s="933">
        <v>226400</v>
      </c>
      <c r="I11" s="933">
        <v>210600</v>
      </c>
      <c r="J11" s="933">
        <v>235000</v>
      </c>
      <c r="K11" s="933">
        <v>242900</v>
      </c>
      <c r="L11" s="933">
        <v>279500</v>
      </c>
      <c r="M11" s="933">
        <v>282800</v>
      </c>
      <c r="N11" s="933">
        <v>224700</v>
      </c>
      <c r="O11" s="933">
        <v>206200</v>
      </c>
      <c r="P11" s="933">
        <v>220700</v>
      </c>
      <c r="Q11" s="933">
        <v>168200</v>
      </c>
      <c r="R11" s="933">
        <v>163400</v>
      </c>
      <c r="S11" s="933">
        <v>188400</v>
      </c>
      <c r="T11" s="933">
        <v>200700</v>
      </c>
      <c r="U11" s="933">
        <v>234800</v>
      </c>
      <c r="V11" s="584">
        <v>259568</v>
      </c>
      <c r="W11" s="584">
        <v>264216</v>
      </c>
      <c r="X11" s="584">
        <v>281513</v>
      </c>
      <c r="Y11" s="584">
        <v>280516</v>
      </c>
      <c r="Z11" s="584">
        <v>293873</v>
      </c>
      <c r="AA11" s="584">
        <v>346830</v>
      </c>
      <c r="AB11" s="584">
        <v>350314</v>
      </c>
      <c r="AC11" s="584">
        <v>443010</v>
      </c>
      <c r="AD11" s="584">
        <v>461125</v>
      </c>
      <c r="AE11" s="584">
        <v>490019</v>
      </c>
      <c r="AF11" s="584">
        <v>790300</v>
      </c>
      <c r="AG11" s="584">
        <v>860000</v>
      </c>
      <c r="AH11" s="584">
        <v>662000</v>
      </c>
      <c r="AI11" s="584">
        <v>740000</v>
      </c>
      <c r="AJ11" s="584">
        <v>751243</v>
      </c>
      <c r="AK11" s="584">
        <v>687630</v>
      </c>
    </row>
    <row r="12" spans="1:39" s="294" customFormat="1" ht="18" customHeight="1">
      <c r="A12" s="284" t="s">
        <v>6</v>
      </c>
      <c r="B12" s="933"/>
      <c r="C12" s="933"/>
      <c r="D12" s="933"/>
      <c r="E12" s="933"/>
      <c r="F12" s="933"/>
      <c r="G12" s="933"/>
      <c r="H12" s="933"/>
      <c r="I12" s="933"/>
      <c r="J12" s="933"/>
      <c r="K12" s="933"/>
      <c r="L12" s="933"/>
      <c r="M12" s="933">
        <v>455000</v>
      </c>
      <c r="N12" s="933">
        <v>163200</v>
      </c>
      <c r="O12" s="933">
        <v>178700</v>
      </c>
      <c r="P12" s="933">
        <v>198800</v>
      </c>
      <c r="Q12" s="933">
        <v>224600</v>
      </c>
      <c r="R12" s="933">
        <v>236800</v>
      </c>
      <c r="S12" s="933">
        <v>214500</v>
      </c>
      <c r="T12" s="933">
        <v>213700</v>
      </c>
      <c r="U12" s="933">
        <v>214100</v>
      </c>
      <c r="V12" s="584">
        <v>247147</v>
      </c>
      <c r="W12" s="584">
        <v>215237</v>
      </c>
      <c r="X12" s="584">
        <v>222009</v>
      </c>
      <c r="Y12" s="584">
        <v>265655</v>
      </c>
      <c r="Z12" s="584">
        <v>282915</v>
      </c>
      <c r="AA12" s="584">
        <v>399280</v>
      </c>
      <c r="AB12" s="584">
        <v>400947</v>
      </c>
      <c r="AC12" s="584">
        <v>430741</v>
      </c>
      <c r="AD12" s="584">
        <v>452167</v>
      </c>
      <c r="AE12" s="584">
        <v>454855</v>
      </c>
      <c r="AF12" s="584">
        <v>485849</v>
      </c>
      <c r="AG12" s="584">
        <v>540868</v>
      </c>
      <c r="AH12" s="584">
        <v>632330</v>
      </c>
      <c r="AI12" s="584"/>
      <c r="AJ12" s="584"/>
      <c r="AK12" s="584"/>
    </row>
    <row r="13" spans="1:39" s="294" customFormat="1" ht="18" customHeight="1">
      <c r="A13" s="284" t="s">
        <v>5</v>
      </c>
      <c r="B13" s="933">
        <v>15000</v>
      </c>
      <c r="C13" s="933">
        <v>15000</v>
      </c>
      <c r="D13" s="933">
        <v>65100</v>
      </c>
      <c r="E13" s="933">
        <v>65100</v>
      </c>
      <c r="F13" s="933">
        <v>113000</v>
      </c>
      <c r="G13" s="933">
        <v>185000</v>
      </c>
      <c r="H13" s="933">
        <v>195000</v>
      </c>
      <c r="I13" s="933">
        <v>223000</v>
      </c>
      <c r="J13" s="933">
        <v>227500</v>
      </c>
      <c r="K13" s="933">
        <v>179100</v>
      </c>
      <c r="L13" s="933">
        <v>242400</v>
      </c>
      <c r="M13" s="933">
        <v>242600</v>
      </c>
      <c r="N13" s="933">
        <v>239500</v>
      </c>
      <c r="O13" s="933">
        <v>289300</v>
      </c>
      <c r="P13" s="933">
        <v>297400</v>
      </c>
      <c r="Q13" s="933">
        <v>314000</v>
      </c>
      <c r="R13" s="933">
        <v>373200</v>
      </c>
      <c r="S13" s="933">
        <v>384300</v>
      </c>
      <c r="T13" s="933">
        <v>368600</v>
      </c>
      <c r="U13" s="933">
        <v>347200</v>
      </c>
      <c r="V13" s="584">
        <v>604000</v>
      </c>
      <c r="W13" s="584"/>
      <c r="X13" s="584">
        <v>622000</v>
      </c>
      <c r="Y13" s="584">
        <v>579000</v>
      </c>
      <c r="Z13" s="584">
        <v>565000</v>
      </c>
      <c r="AA13" s="584">
        <v>577000</v>
      </c>
      <c r="AB13" s="584">
        <v>761000</v>
      </c>
      <c r="AC13" s="584">
        <v>857000</v>
      </c>
      <c r="AD13" s="584">
        <v>797000</v>
      </c>
      <c r="AE13" s="584">
        <v>697000</v>
      </c>
      <c r="AF13" s="584">
        <v>745000</v>
      </c>
      <c r="AG13" s="584">
        <v>782000</v>
      </c>
      <c r="AH13" s="584">
        <v>706000</v>
      </c>
      <c r="AI13" s="584">
        <v>838000</v>
      </c>
      <c r="AJ13" s="584">
        <v>851000</v>
      </c>
      <c r="AK13" s="584">
        <v>1013000</v>
      </c>
    </row>
    <row r="14" spans="1:39" s="294" customFormat="1" ht="18" customHeight="1">
      <c r="A14" s="284" t="s">
        <v>4</v>
      </c>
      <c r="B14" s="933">
        <v>4116000</v>
      </c>
      <c r="C14" s="933">
        <v>4159800</v>
      </c>
      <c r="D14" s="933">
        <v>4091200</v>
      </c>
      <c r="E14" s="933">
        <v>3951800</v>
      </c>
      <c r="F14" s="933">
        <v>4461400</v>
      </c>
      <c r="G14" s="933">
        <v>4337300</v>
      </c>
      <c r="H14" s="933">
        <v>3825000</v>
      </c>
      <c r="I14" s="933">
        <v>4386900</v>
      </c>
      <c r="J14" s="933">
        <v>5125900</v>
      </c>
      <c r="K14" s="933">
        <v>5641500</v>
      </c>
      <c r="L14" s="933">
        <v>5364900</v>
      </c>
      <c r="M14" s="933">
        <v>4818600</v>
      </c>
      <c r="N14" s="933">
        <v>4685000</v>
      </c>
      <c r="O14" s="933">
        <v>5581500</v>
      </c>
      <c r="P14" s="933">
        <v>5801600</v>
      </c>
      <c r="Q14" s="933">
        <v>6395500</v>
      </c>
      <c r="R14" s="933">
        <v>7183100</v>
      </c>
      <c r="S14" s="933">
        <v>7274200</v>
      </c>
      <c r="T14" s="933">
        <v>6479500</v>
      </c>
      <c r="U14" s="933">
        <v>7403800</v>
      </c>
      <c r="V14" s="584">
        <v>8000757</v>
      </c>
      <c r="W14" s="584">
        <v>7948374</v>
      </c>
      <c r="X14" s="584">
        <v>8052660</v>
      </c>
      <c r="Y14" s="584">
        <v>9159815</v>
      </c>
      <c r="Z14" s="584">
        <v>9878598</v>
      </c>
      <c r="AA14" s="584">
        <v>11844657</v>
      </c>
      <c r="AB14" s="584">
        <v>12932671</v>
      </c>
      <c r="AC14" s="584">
        <v>12870324</v>
      </c>
      <c r="AD14" s="584">
        <v>13135437</v>
      </c>
      <c r="AE14" s="584">
        <v>12503629</v>
      </c>
      <c r="AF14" s="584">
        <v>15781210</v>
      </c>
      <c r="AG14" s="584">
        <v>16407785</v>
      </c>
      <c r="AH14" s="584">
        <v>17082453</v>
      </c>
      <c r="AI14" s="584"/>
      <c r="AJ14" s="584"/>
      <c r="AK14" s="584"/>
    </row>
    <row r="15" spans="1:39" s="294" customFormat="1" ht="18" customHeight="1">
      <c r="A15" s="284" t="s">
        <v>3</v>
      </c>
      <c r="B15" s="933">
        <v>31000</v>
      </c>
      <c r="C15" s="933">
        <v>28800</v>
      </c>
      <c r="D15" s="933">
        <v>24400</v>
      </c>
      <c r="E15" s="933">
        <v>29000</v>
      </c>
      <c r="F15" s="933">
        <v>34300</v>
      </c>
      <c r="G15" s="933">
        <v>39400</v>
      </c>
      <c r="H15" s="933">
        <v>45000</v>
      </c>
      <c r="I15" s="933">
        <v>45700</v>
      </c>
      <c r="J15" s="933">
        <v>47000</v>
      </c>
      <c r="K15" s="933">
        <v>50700</v>
      </c>
      <c r="L15" s="933">
        <v>52900</v>
      </c>
      <c r="M15" s="933">
        <v>59300</v>
      </c>
      <c r="N15" s="933">
        <v>57200</v>
      </c>
      <c r="O15" s="933">
        <v>58400</v>
      </c>
      <c r="P15" s="933">
        <v>64800</v>
      </c>
      <c r="Q15" s="933">
        <v>49300</v>
      </c>
      <c r="R15" s="933">
        <v>54300</v>
      </c>
      <c r="S15" s="933">
        <v>40700</v>
      </c>
      <c r="T15" s="933">
        <v>40500</v>
      </c>
      <c r="U15" s="933">
        <v>83000</v>
      </c>
      <c r="V15" s="584">
        <v>89791</v>
      </c>
      <c r="W15" s="584"/>
      <c r="X15" s="584"/>
      <c r="Y15" s="584"/>
      <c r="Z15" s="584"/>
      <c r="AA15" s="584"/>
      <c r="AB15" s="584"/>
      <c r="AC15" s="584"/>
      <c r="AD15" s="584"/>
      <c r="AE15" s="584"/>
      <c r="AF15" s="584"/>
      <c r="AG15" s="584"/>
      <c r="AH15" s="584"/>
      <c r="AI15" s="584"/>
      <c r="AJ15" s="584"/>
      <c r="AK15" s="584">
        <v>54696</v>
      </c>
    </row>
    <row r="16" spans="1:39" s="294" customFormat="1" ht="18" customHeight="1">
      <c r="A16" s="284" t="s">
        <v>79</v>
      </c>
      <c r="B16" s="933">
        <v>387600</v>
      </c>
      <c r="C16" s="933">
        <v>324800</v>
      </c>
      <c r="D16" s="933">
        <v>401700</v>
      </c>
      <c r="E16" s="933">
        <v>407100</v>
      </c>
      <c r="F16" s="933">
        <v>498500</v>
      </c>
      <c r="G16" s="933">
        <v>450900</v>
      </c>
      <c r="H16" s="933">
        <v>441100</v>
      </c>
      <c r="I16" s="933">
        <v>456100</v>
      </c>
      <c r="J16" s="933">
        <v>410300</v>
      </c>
      <c r="K16" s="933">
        <v>266800</v>
      </c>
      <c r="L16" s="933">
        <v>292100</v>
      </c>
      <c r="M16" s="933">
        <v>289700</v>
      </c>
      <c r="N16" s="933">
        <v>216400</v>
      </c>
      <c r="O16" s="933">
        <v>188500</v>
      </c>
      <c r="P16" s="933">
        <v>199200</v>
      </c>
      <c r="Q16" s="933">
        <v>236400</v>
      </c>
      <c r="R16" s="933">
        <v>224000</v>
      </c>
      <c r="S16" s="933">
        <v>217800</v>
      </c>
      <c r="T16" s="933">
        <v>220200</v>
      </c>
      <c r="U16" s="933">
        <v>190000</v>
      </c>
      <c r="V16" s="584"/>
      <c r="W16" s="584"/>
      <c r="X16" s="584"/>
      <c r="Y16" s="584"/>
      <c r="Z16" s="584">
        <v>1845000</v>
      </c>
      <c r="AA16" s="584">
        <v>2172519</v>
      </c>
      <c r="AB16" s="584">
        <v>2470127</v>
      </c>
      <c r="AC16" s="584">
        <v>2780989</v>
      </c>
      <c r="AD16" s="584">
        <v>2910533</v>
      </c>
      <c r="AE16" s="584">
        <v>2754355</v>
      </c>
      <c r="AF16" s="584">
        <v>3027512</v>
      </c>
      <c r="AG16" s="584">
        <v>3437608</v>
      </c>
      <c r="AH16" s="584">
        <v>4068982</v>
      </c>
      <c r="AI16" s="584">
        <v>4670380</v>
      </c>
      <c r="AJ16" s="584">
        <v>4879395</v>
      </c>
      <c r="AK16" s="584">
        <v>4841150</v>
      </c>
    </row>
    <row r="17" spans="1:37" s="294" customFormat="1" ht="18" customHeight="1">
      <c r="A17" s="284" t="s">
        <v>2</v>
      </c>
      <c r="B17" s="933">
        <v>257400</v>
      </c>
      <c r="C17" s="933">
        <v>278300</v>
      </c>
      <c r="D17" s="933">
        <v>253100</v>
      </c>
      <c r="E17" s="933">
        <v>236700</v>
      </c>
      <c r="F17" s="933">
        <v>245600</v>
      </c>
      <c r="G17" s="933">
        <v>253900</v>
      </c>
      <c r="H17" s="933">
        <v>237700</v>
      </c>
      <c r="I17" s="933">
        <v>257900</v>
      </c>
      <c r="J17" s="933">
        <v>303500</v>
      </c>
      <c r="K17" s="933">
        <v>365300</v>
      </c>
      <c r="L17" s="933">
        <v>407200</v>
      </c>
      <c r="M17" s="933">
        <v>292500</v>
      </c>
      <c r="N17" s="933">
        <v>246000</v>
      </c>
      <c r="O17" s="933">
        <v>219000</v>
      </c>
      <c r="P17" s="933">
        <v>234700</v>
      </c>
      <c r="Q17" s="933"/>
      <c r="R17" s="933"/>
      <c r="S17" s="933">
        <v>49600</v>
      </c>
      <c r="T17" s="933">
        <v>48800</v>
      </c>
      <c r="U17" s="933">
        <v>77700</v>
      </c>
      <c r="V17" s="584">
        <v>89628</v>
      </c>
      <c r="W17" s="584">
        <v>48517</v>
      </c>
      <c r="X17" s="584">
        <v>47075</v>
      </c>
      <c r="Y17" s="584">
        <v>50977</v>
      </c>
      <c r="Z17" s="584">
        <v>49888</v>
      </c>
      <c r="AA17" s="584">
        <v>53880</v>
      </c>
      <c r="AB17" s="584">
        <v>58679</v>
      </c>
      <c r="AC17" s="584">
        <v>61589</v>
      </c>
      <c r="AD17" s="584">
        <v>62467</v>
      </c>
      <c r="AE17" s="584"/>
      <c r="AF17" s="584">
        <v>1086525</v>
      </c>
      <c r="AG17" s="584">
        <v>1217671</v>
      </c>
      <c r="AH17" s="584">
        <v>1362113</v>
      </c>
      <c r="AI17" s="584">
        <v>1543144</v>
      </c>
      <c r="AJ17" s="584">
        <v>1574242</v>
      </c>
      <c r="AK17" s="584">
        <v>1496722</v>
      </c>
    </row>
    <row r="18" spans="1:37" s="294" customFormat="1" ht="18" customHeight="1">
      <c r="A18" s="284" t="s">
        <v>1</v>
      </c>
      <c r="B18" s="933">
        <v>412300</v>
      </c>
      <c r="C18" s="933">
        <v>535200</v>
      </c>
      <c r="D18" s="933">
        <v>448600</v>
      </c>
      <c r="E18" s="933">
        <v>449200</v>
      </c>
      <c r="F18" s="933">
        <v>440700</v>
      </c>
      <c r="G18" s="933">
        <v>453100</v>
      </c>
      <c r="H18" s="933">
        <v>451500</v>
      </c>
      <c r="I18" s="933">
        <v>459900</v>
      </c>
      <c r="J18" s="933">
        <v>525100</v>
      </c>
      <c r="K18" s="933">
        <v>583400</v>
      </c>
      <c r="L18" s="933">
        <v>601300</v>
      </c>
      <c r="M18" s="933">
        <v>740200</v>
      </c>
      <c r="N18" s="933">
        <v>677900</v>
      </c>
      <c r="O18" s="933">
        <v>594600</v>
      </c>
      <c r="P18" s="933">
        <v>675300</v>
      </c>
      <c r="Q18" s="933">
        <v>625700</v>
      </c>
      <c r="R18" s="933">
        <v>653700</v>
      </c>
      <c r="S18" s="933">
        <v>790100</v>
      </c>
      <c r="T18" s="933">
        <v>788900</v>
      </c>
      <c r="U18" s="933">
        <v>651000</v>
      </c>
      <c r="V18" s="584">
        <v>607976</v>
      </c>
      <c r="W18" s="584">
        <v>308096</v>
      </c>
      <c r="X18" s="584">
        <v>250532</v>
      </c>
      <c r="Y18" s="584">
        <v>200857</v>
      </c>
      <c r="Z18" s="584">
        <v>225021</v>
      </c>
      <c r="AA18" s="584">
        <v>243022</v>
      </c>
      <c r="AB18" s="584">
        <v>239045</v>
      </c>
      <c r="AC18" s="584">
        <v>254783</v>
      </c>
      <c r="AD18" s="584">
        <v>264404</v>
      </c>
      <c r="AE18" s="584">
        <v>261480</v>
      </c>
      <c r="AF18" s="584">
        <v>258828</v>
      </c>
      <c r="AG18" s="584">
        <v>10022267</v>
      </c>
      <c r="AH18" s="584">
        <v>963067</v>
      </c>
      <c r="AI18" s="584">
        <v>1194993</v>
      </c>
      <c r="AJ18" s="584">
        <v>1323826</v>
      </c>
      <c r="AK18" s="584">
        <v>1199307</v>
      </c>
    </row>
    <row r="20" spans="1:37" s="294" customFormat="1" ht="18" customHeight="1">
      <c r="A20" s="920" t="s">
        <v>2111</v>
      </c>
    </row>
    <row r="27" spans="1:37" ht="18" customHeight="1">
      <c r="A27" s="289"/>
      <c r="B27" s="289"/>
      <c r="C27" s="289"/>
      <c r="D27" s="289"/>
      <c r="E27" s="289"/>
      <c r="F27" s="289"/>
      <c r="G27" s="289"/>
      <c r="H27" s="289"/>
      <c r="I27" s="289"/>
      <c r="J27" s="289"/>
      <c r="K27" s="289"/>
      <c r="L27" s="289"/>
      <c r="M27" s="289"/>
      <c r="N27" s="289"/>
      <c r="O27" s="289"/>
      <c r="P27" s="289"/>
      <c r="Q27" s="289"/>
      <c r="R27" s="289"/>
      <c r="S27" s="289"/>
      <c r="T27" s="289"/>
      <c r="U27" s="289"/>
      <c r="V27" s="289"/>
      <c r="W27" s="289"/>
      <c r="X27" s="289"/>
      <c r="Y27" s="289"/>
      <c r="Z27" s="289"/>
      <c r="AA27" s="289"/>
      <c r="AB27" s="289"/>
      <c r="AC27" s="289"/>
      <c r="AD27" s="289"/>
      <c r="AE27" s="289"/>
      <c r="AF27" s="289"/>
      <c r="AG27" s="289"/>
      <c r="AH27" s="289"/>
      <c r="AI27" s="289"/>
      <c r="AJ27" s="289"/>
      <c r="AK27" s="289"/>
    </row>
    <row r="28" spans="1:37" ht="18" customHeight="1">
      <c r="A28" s="289"/>
      <c r="B28" s="289"/>
      <c r="C28" s="289"/>
      <c r="D28" s="289"/>
      <c r="E28" s="289"/>
      <c r="F28" s="289"/>
      <c r="G28" s="289"/>
      <c r="H28" s="289"/>
      <c r="I28" s="289"/>
      <c r="J28" s="289"/>
      <c r="K28" s="289"/>
      <c r="L28" s="289"/>
      <c r="M28" s="289"/>
      <c r="N28" s="289"/>
      <c r="O28" s="289"/>
      <c r="P28" s="289"/>
      <c r="Q28" s="289"/>
      <c r="R28" s="289"/>
      <c r="S28" s="289"/>
      <c r="T28" s="289"/>
      <c r="U28" s="289"/>
      <c r="V28" s="289"/>
      <c r="W28" s="289"/>
      <c r="X28" s="289"/>
      <c r="Y28" s="289"/>
      <c r="Z28" s="289"/>
      <c r="AA28" s="289"/>
      <c r="AB28" s="289"/>
      <c r="AC28" s="289"/>
      <c r="AD28" s="289"/>
      <c r="AE28" s="289"/>
      <c r="AF28" s="289"/>
      <c r="AG28" s="289"/>
      <c r="AH28" s="289"/>
      <c r="AI28" s="289"/>
      <c r="AJ28" s="289"/>
      <c r="AK28" s="289"/>
    </row>
  </sheetData>
  <mergeCells count="1">
    <mergeCell ref="B2:AK2"/>
  </mergeCells>
  <hyperlinks>
    <hyperlink ref="AM4" location="'Content Page'!A1" display="Back to Content Page"/>
  </hyperlinks>
  <pageMargins left="0.7" right="0.7" top="0.75" bottom="0.75" header="0.3" footer="0.3"/>
</worksheet>
</file>

<file path=xl/worksheets/sheet2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28"/>
  <sheetViews>
    <sheetView zoomScale="86" zoomScaleNormal="86" workbookViewId="0">
      <selection activeCell="A9" sqref="A9"/>
    </sheetView>
  </sheetViews>
  <sheetFormatPr defaultColWidth="9.1796875" defaultRowHeight="18" customHeight="1"/>
  <cols>
    <col min="1" max="1" width="36" style="136" customWidth="1"/>
    <col min="2" max="21" width="10.36328125" style="1049" hidden="1" customWidth="1"/>
    <col min="22" max="26" width="10.36328125" style="1049" bestFit="1" customWidth="1"/>
    <col min="27" max="31" width="11.54296875" style="1049" bestFit="1" customWidth="1"/>
    <col min="32" max="32" width="9.26953125" style="1049" bestFit="1" customWidth="1"/>
    <col min="33" max="37" width="9.26953125" style="1049" customWidth="1"/>
    <col min="38" max="16384" width="9.1796875" style="289"/>
  </cols>
  <sheetData>
    <row r="1" spans="1:39" ht="18" customHeight="1">
      <c r="A1" s="295" t="s">
        <v>2303</v>
      </c>
    </row>
    <row r="2" spans="1:39" ht="18" customHeight="1">
      <c r="A2" s="1039"/>
      <c r="B2" s="1184"/>
      <c r="C2" s="1185"/>
      <c r="D2" s="1185"/>
      <c r="E2" s="1185"/>
      <c r="F2" s="1185"/>
      <c r="G2" s="1185"/>
      <c r="H2" s="1185"/>
      <c r="I2" s="1185"/>
      <c r="J2" s="1185"/>
      <c r="K2" s="1185"/>
      <c r="L2" s="1185"/>
      <c r="M2" s="1185"/>
      <c r="N2" s="1185"/>
      <c r="O2" s="1185"/>
      <c r="P2" s="1185"/>
      <c r="Q2" s="1185"/>
      <c r="R2" s="1185"/>
      <c r="S2" s="1185"/>
      <c r="T2" s="1185"/>
      <c r="U2" s="1185"/>
      <c r="V2" s="1185"/>
      <c r="W2" s="1185"/>
      <c r="X2" s="1185"/>
      <c r="Y2" s="1185"/>
      <c r="Z2" s="1185"/>
      <c r="AA2" s="1185"/>
      <c r="AB2" s="1185"/>
      <c r="AC2" s="1185"/>
      <c r="AD2" s="1185"/>
      <c r="AE2" s="1185"/>
      <c r="AF2" s="1185"/>
      <c r="AG2" s="1185"/>
      <c r="AH2" s="1185"/>
      <c r="AI2" s="1185"/>
      <c r="AJ2" s="1185"/>
      <c r="AK2" s="1186"/>
    </row>
    <row r="3" spans="1:39" s="295" customFormat="1" ht="18" customHeight="1">
      <c r="A3" s="1039" t="s">
        <v>77</v>
      </c>
      <c r="B3" s="1006">
        <v>1980</v>
      </c>
      <c r="C3" s="1006">
        <v>1981</v>
      </c>
      <c r="D3" s="1006">
        <v>1982</v>
      </c>
      <c r="E3" s="1006">
        <v>1983</v>
      </c>
      <c r="F3" s="1006">
        <v>1984</v>
      </c>
      <c r="G3" s="1006">
        <v>1985</v>
      </c>
      <c r="H3" s="1006">
        <v>1986</v>
      </c>
      <c r="I3" s="1006">
        <v>1987</v>
      </c>
      <c r="J3" s="1006">
        <v>1988</v>
      </c>
      <c r="K3" s="1006">
        <v>1989</v>
      </c>
      <c r="L3" s="1006">
        <v>1990</v>
      </c>
      <c r="M3" s="1006">
        <v>1991</v>
      </c>
      <c r="N3" s="1006">
        <v>1992</v>
      </c>
      <c r="O3" s="1006">
        <v>1993</v>
      </c>
      <c r="P3" s="1006">
        <v>1994</v>
      </c>
      <c r="Q3" s="1006">
        <v>1995</v>
      </c>
      <c r="R3" s="1006">
        <v>1996</v>
      </c>
      <c r="S3" s="1006">
        <v>1997</v>
      </c>
      <c r="T3" s="1006">
        <v>1998</v>
      </c>
      <c r="U3" s="1006">
        <v>1999</v>
      </c>
      <c r="V3" s="1006">
        <v>2000</v>
      </c>
      <c r="W3" s="1006">
        <v>2001</v>
      </c>
      <c r="X3" s="1006">
        <v>2002</v>
      </c>
      <c r="Y3" s="1006">
        <v>2003</v>
      </c>
      <c r="Z3" s="1006">
        <v>2004</v>
      </c>
      <c r="AA3" s="1006">
        <v>2005</v>
      </c>
      <c r="AB3" s="1006">
        <v>2006</v>
      </c>
      <c r="AC3" s="1006">
        <v>2007</v>
      </c>
      <c r="AD3" s="1006">
        <v>2008</v>
      </c>
      <c r="AE3" s="1006">
        <v>2009</v>
      </c>
      <c r="AF3" s="1006">
        <v>2010</v>
      </c>
      <c r="AG3" s="1006">
        <v>2011</v>
      </c>
      <c r="AH3" s="1006">
        <v>2012</v>
      </c>
      <c r="AI3" s="1006">
        <v>2013</v>
      </c>
      <c r="AJ3" s="1006">
        <v>2014</v>
      </c>
      <c r="AK3" s="1006">
        <v>2015</v>
      </c>
      <c r="AM3" s="289"/>
    </row>
    <row r="4" spans="1:39" s="294" customFormat="1" ht="18" customHeight="1">
      <c r="A4" s="284" t="s">
        <v>15</v>
      </c>
      <c r="B4" s="1001">
        <v>12800</v>
      </c>
      <c r="C4" s="1001">
        <v>15000</v>
      </c>
      <c r="D4" s="1001">
        <v>13900</v>
      </c>
      <c r="E4" s="1001">
        <v>22400</v>
      </c>
      <c r="F4" s="1001">
        <v>10700</v>
      </c>
      <c r="G4" s="1001">
        <v>13100</v>
      </c>
      <c r="H4" s="1001">
        <v>11100</v>
      </c>
      <c r="I4" s="1001">
        <v>11100</v>
      </c>
      <c r="J4" s="1001">
        <v>11000</v>
      </c>
      <c r="K4" s="1001">
        <v>6800</v>
      </c>
      <c r="L4" s="1001">
        <v>6900</v>
      </c>
      <c r="M4" s="1001">
        <v>7000</v>
      </c>
      <c r="N4" s="1001">
        <v>6900</v>
      </c>
      <c r="O4" s="1001">
        <v>5600</v>
      </c>
      <c r="P4" s="1001">
        <v>7600</v>
      </c>
      <c r="Q4" s="1001">
        <v>7300</v>
      </c>
      <c r="R4" s="1001">
        <v>7700</v>
      </c>
      <c r="S4" s="1001">
        <v>7300</v>
      </c>
      <c r="T4" s="1001">
        <v>7400</v>
      </c>
      <c r="U4" s="1001">
        <v>5100</v>
      </c>
      <c r="V4" s="987">
        <v>4399</v>
      </c>
      <c r="W4" s="987">
        <v>4354</v>
      </c>
      <c r="X4" s="987">
        <v>4343</v>
      </c>
      <c r="Y4" s="987">
        <v>4633</v>
      </c>
      <c r="Z4" s="987">
        <v>4849</v>
      </c>
      <c r="AA4" s="987">
        <v>4948</v>
      </c>
      <c r="AB4" s="987">
        <v>4965</v>
      </c>
      <c r="AC4" s="987">
        <v>5277</v>
      </c>
      <c r="AD4" s="987">
        <v>3361</v>
      </c>
      <c r="AE4" s="987">
        <v>3236</v>
      </c>
      <c r="AF4" s="987">
        <v>17060</v>
      </c>
      <c r="AG4" s="987">
        <v>12282</v>
      </c>
      <c r="AH4" s="987">
        <v>13320</v>
      </c>
      <c r="AI4" s="987" t="s">
        <v>8</v>
      </c>
      <c r="AJ4" s="987">
        <v>15743</v>
      </c>
      <c r="AK4" s="987"/>
      <c r="AM4" s="92" t="s">
        <v>13</v>
      </c>
    </row>
    <row r="5" spans="1:39" s="294" customFormat="1" ht="18" customHeight="1">
      <c r="A5" s="284" t="s">
        <v>14</v>
      </c>
      <c r="B5" s="1001">
        <v>2700</v>
      </c>
      <c r="C5" s="1001">
        <v>2600</v>
      </c>
      <c r="D5" s="1001">
        <v>2600</v>
      </c>
      <c r="E5" s="1001">
        <v>2600</v>
      </c>
      <c r="F5" s="1001">
        <v>2800</v>
      </c>
      <c r="G5" s="1001">
        <v>3500</v>
      </c>
      <c r="H5" s="1001">
        <v>3300</v>
      </c>
      <c r="I5" s="1001">
        <v>4300</v>
      </c>
      <c r="J5" s="1001">
        <v>4600</v>
      </c>
      <c r="K5" s="1001">
        <v>4900</v>
      </c>
      <c r="L5" s="1001">
        <v>5800</v>
      </c>
      <c r="M5" s="1001">
        <v>6700</v>
      </c>
      <c r="N5" s="1001">
        <v>6300</v>
      </c>
      <c r="O5" s="1001">
        <v>3800</v>
      </c>
      <c r="P5" s="1001">
        <v>3600</v>
      </c>
      <c r="Q5" s="1001">
        <v>4000</v>
      </c>
      <c r="R5" s="1001">
        <v>4200</v>
      </c>
      <c r="S5" s="1001">
        <v>4900</v>
      </c>
      <c r="T5" s="1001">
        <v>5400</v>
      </c>
      <c r="U5" s="1001">
        <v>5900</v>
      </c>
      <c r="V5" s="987">
        <v>6703</v>
      </c>
      <c r="W5" s="987">
        <v>7138</v>
      </c>
      <c r="X5" s="987">
        <v>7304</v>
      </c>
      <c r="Y5" s="987">
        <v>7214</v>
      </c>
      <c r="Z5" s="987">
        <v>7885</v>
      </c>
      <c r="AA5" s="987">
        <v>8181</v>
      </c>
      <c r="AB5" s="987">
        <v>6905</v>
      </c>
      <c r="AC5" s="987">
        <v>7366</v>
      </c>
      <c r="AD5" s="987">
        <v>6105</v>
      </c>
      <c r="AE5" s="987">
        <v>6142</v>
      </c>
      <c r="AF5" s="987">
        <v>7681</v>
      </c>
      <c r="AG5" s="987">
        <v>7910</v>
      </c>
      <c r="AH5" s="987">
        <v>8494</v>
      </c>
      <c r="AI5" s="987">
        <v>8367</v>
      </c>
      <c r="AJ5" s="987">
        <v>8130</v>
      </c>
      <c r="AK5" s="987"/>
      <c r="AM5" s="289"/>
    </row>
    <row r="6" spans="1:39" s="294" customFormat="1" ht="18" customHeight="1">
      <c r="A6" s="284" t="s">
        <v>268</v>
      </c>
      <c r="B6" s="1001">
        <v>11800</v>
      </c>
      <c r="C6" s="1001">
        <v>12200</v>
      </c>
      <c r="D6" s="1001">
        <v>9200</v>
      </c>
      <c r="E6" s="1001">
        <v>7400</v>
      </c>
      <c r="F6" s="1001">
        <v>7600</v>
      </c>
      <c r="G6" s="1001">
        <v>3900</v>
      </c>
      <c r="H6" s="1001">
        <v>5000</v>
      </c>
      <c r="I6" s="1001">
        <v>5200</v>
      </c>
      <c r="J6" s="1001">
        <v>4500</v>
      </c>
      <c r="K6" s="1001">
        <v>4800</v>
      </c>
      <c r="L6" s="1001">
        <v>5100</v>
      </c>
      <c r="M6" s="1001">
        <v>3500</v>
      </c>
      <c r="N6" s="1001">
        <v>3000</v>
      </c>
      <c r="O6" s="1001">
        <v>2600</v>
      </c>
      <c r="P6" s="1001">
        <v>3900</v>
      </c>
      <c r="Q6" s="1001"/>
      <c r="R6" s="1001"/>
      <c r="S6" s="1001"/>
      <c r="T6" s="1001"/>
      <c r="U6" s="1001"/>
      <c r="V6" s="987"/>
      <c r="W6" s="987">
        <v>5200</v>
      </c>
      <c r="X6" s="987"/>
      <c r="Y6" s="987"/>
      <c r="Z6" s="987"/>
      <c r="AA6" s="987"/>
      <c r="AB6" s="987"/>
      <c r="AC6" s="987"/>
      <c r="AD6" s="987"/>
      <c r="AE6" s="987"/>
      <c r="AF6" s="987">
        <v>1945</v>
      </c>
      <c r="AG6" s="987">
        <v>2295</v>
      </c>
      <c r="AH6" s="987">
        <v>1460</v>
      </c>
      <c r="AI6" s="987"/>
      <c r="AJ6" s="987"/>
      <c r="AK6" s="987"/>
    </row>
    <row r="7" spans="1:39" s="294" customFormat="1" ht="18" customHeight="1">
      <c r="A7" s="284" t="s">
        <v>12</v>
      </c>
      <c r="B7" s="1001">
        <v>3100</v>
      </c>
      <c r="C7" s="1001">
        <v>3100</v>
      </c>
      <c r="D7" s="1001">
        <v>4600</v>
      </c>
      <c r="E7" s="1001">
        <v>3000</v>
      </c>
      <c r="F7" s="1001">
        <v>3100</v>
      </c>
      <c r="G7" s="1001">
        <v>4700</v>
      </c>
      <c r="H7" s="1001">
        <v>4800</v>
      </c>
      <c r="I7" s="1001">
        <v>3900</v>
      </c>
      <c r="J7" s="1001">
        <v>2200</v>
      </c>
      <c r="K7" s="1001">
        <v>4600</v>
      </c>
      <c r="L7" s="1001">
        <v>4600</v>
      </c>
      <c r="M7" s="1001">
        <v>4600</v>
      </c>
      <c r="N7" s="1001">
        <v>1900</v>
      </c>
      <c r="O7" s="1001">
        <v>1100</v>
      </c>
      <c r="P7" s="1001">
        <v>2400</v>
      </c>
      <c r="Q7" s="1001">
        <v>1800</v>
      </c>
      <c r="R7" s="1001">
        <v>1400</v>
      </c>
      <c r="S7" s="1001">
        <v>700</v>
      </c>
      <c r="T7" s="1001">
        <v>2100</v>
      </c>
      <c r="U7" s="1001">
        <v>200</v>
      </c>
      <c r="V7" s="987"/>
      <c r="W7" s="987">
        <v>2251</v>
      </c>
      <c r="X7" s="987">
        <v>2483</v>
      </c>
      <c r="Y7" s="987">
        <v>2598</v>
      </c>
      <c r="Z7" s="987">
        <v>2647</v>
      </c>
      <c r="AA7" s="987">
        <v>2509</v>
      </c>
      <c r="AB7" s="987">
        <v>2711</v>
      </c>
      <c r="AC7" s="987">
        <v>3059</v>
      </c>
      <c r="AD7" s="987">
        <v>2769</v>
      </c>
      <c r="AE7" s="987">
        <v>2889</v>
      </c>
      <c r="AF7" s="987">
        <v>2594</v>
      </c>
      <c r="AG7" s="987">
        <v>2423</v>
      </c>
      <c r="AH7" s="987">
        <v>2309</v>
      </c>
      <c r="AI7" s="987">
        <v>2087</v>
      </c>
      <c r="AJ7" s="987">
        <v>4132</v>
      </c>
      <c r="AK7" s="987"/>
    </row>
    <row r="8" spans="1:39" s="294" customFormat="1" ht="18" customHeight="1">
      <c r="A8" s="284" t="s">
        <v>11</v>
      </c>
      <c r="B8" s="1001">
        <v>24500</v>
      </c>
      <c r="C8" s="1001">
        <v>21000</v>
      </c>
      <c r="D8" s="1001">
        <v>15100</v>
      </c>
      <c r="E8" s="1001">
        <v>15000</v>
      </c>
      <c r="F8" s="1001">
        <v>16500</v>
      </c>
      <c r="G8" s="1001">
        <v>16200</v>
      </c>
      <c r="H8" s="1001">
        <v>15600</v>
      </c>
      <c r="I8" s="1001">
        <v>15700</v>
      </c>
      <c r="J8" s="1001">
        <v>16100</v>
      </c>
      <c r="K8" s="1001">
        <v>15300</v>
      </c>
      <c r="L8" s="1001">
        <v>17200</v>
      </c>
      <c r="M8" s="1001">
        <v>14300</v>
      </c>
      <c r="N8" s="1001">
        <v>15300</v>
      </c>
      <c r="O8" s="1001">
        <v>16900</v>
      </c>
      <c r="P8" s="1001">
        <v>16200</v>
      </c>
      <c r="Q8" s="1001">
        <v>17800</v>
      </c>
      <c r="R8" s="1001">
        <v>17200</v>
      </c>
      <c r="S8" s="1001">
        <v>16800</v>
      </c>
      <c r="T8" s="1001">
        <v>18300</v>
      </c>
      <c r="U8" s="1001">
        <v>18600</v>
      </c>
      <c r="V8" s="987">
        <v>20491</v>
      </c>
      <c r="W8" s="987">
        <v>20129</v>
      </c>
      <c r="X8" s="987">
        <v>9433</v>
      </c>
      <c r="Y8" s="987">
        <v>17202</v>
      </c>
      <c r="Z8" s="987">
        <v>18016</v>
      </c>
      <c r="AA8" s="987">
        <v>17911</v>
      </c>
      <c r="AB8" s="987">
        <v>14142</v>
      </c>
      <c r="AC8" s="987">
        <v>37310</v>
      </c>
      <c r="AD8" s="987">
        <v>11861</v>
      </c>
      <c r="AE8" s="987">
        <v>9566</v>
      </c>
      <c r="AF8" s="987">
        <v>11714</v>
      </c>
      <c r="AG8" s="987">
        <v>12373</v>
      </c>
      <c r="AH8" s="987">
        <v>12277</v>
      </c>
      <c r="AI8" s="987"/>
      <c r="AJ8" s="987"/>
      <c r="AK8" s="987"/>
    </row>
    <row r="9" spans="1:39" s="294" customFormat="1" ht="18" customHeight="1">
      <c r="A9" s="284" t="s">
        <v>10</v>
      </c>
      <c r="B9" s="1001">
        <v>3300</v>
      </c>
      <c r="C9" s="1001">
        <v>3500</v>
      </c>
      <c r="D9" s="1001">
        <v>4500</v>
      </c>
      <c r="E9" s="1001">
        <v>3700</v>
      </c>
      <c r="F9" s="1001">
        <v>6000</v>
      </c>
      <c r="G9" s="1001">
        <v>5700</v>
      </c>
      <c r="H9" s="1001">
        <v>4400</v>
      </c>
      <c r="I9" s="1001">
        <v>3000</v>
      </c>
      <c r="J9" s="1001">
        <v>1600</v>
      </c>
      <c r="K9" s="1001">
        <v>3500</v>
      </c>
      <c r="L9" s="1001">
        <v>3600</v>
      </c>
      <c r="M9" s="1001">
        <v>4000</v>
      </c>
      <c r="N9" s="1001">
        <v>3800</v>
      </c>
      <c r="O9" s="1001">
        <v>3300</v>
      </c>
      <c r="P9" s="1001">
        <v>3400</v>
      </c>
      <c r="Q9" s="1001">
        <v>3500</v>
      </c>
      <c r="R9" s="1001">
        <v>3500</v>
      </c>
      <c r="S9" s="1001">
        <v>3600</v>
      </c>
      <c r="T9" s="1001">
        <v>3600</v>
      </c>
      <c r="U9" s="1001">
        <v>4400</v>
      </c>
      <c r="V9" s="987">
        <v>4806</v>
      </c>
      <c r="W9" s="987">
        <v>4708</v>
      </c>
      <c r="X9" s="987">
        <v>4620</v>
      </c>
      <c r="Y9" s="987">
        <v>4940</v>
      </c>
      <c r="Z9" s="987">
        <v>5290</v>
      </c>
      <c r="AA9" s="987">
        <v>5446</v>
      </c>
      <c r="AB9" s="987">
        <v>5528</v>
      </c>
      <c r="AC9" s="987">
        <v>5888</v>
      </c>
      <c r="AD9" s="987">
        <v>4416</v>
      </c>
      <c r="AE9" s="987">
        <v>4376</v>
      </c>
      <c r="AF9" s="987">
        <v>2559</v>
      </c>
      <c r="AG9" s="987">
        <v>2430</v>
      </c>
      <c r="AH9" s="987">
        <v>1841</v>
      </c>
      <c r="AI9" s="987"/>
      <c r="AJ9" s="987"/>
      <c r="AK9" s="987"/>
    </row>
    <row r="10" spans="1:39" s="294" customFormat="1" ht="18" customHeight="1">
      <c r="A10" s="284" t="s">
        <v>9</v>
      </c>
      <c r="B10" s="1001">
        <v>3412</v>
      </c>
      <c r="C10" s="1001">
        <v>3196</v>
      </c>
      <c r="D10" s="1001">
        <v>3392</v>
      </c>
      <c r="E10" s="1001">
        <v>3463</v>
      </c>
      <c r="F10" s="1001">
        <v>3618</v>
      </c>
      <c r="G10" s="1001">
        <v>3691</v>
      </c>
      <c r="H10" s="1001">
        <v>3754</v>
      </c>
      <c r="I10" s="1001">
        <v>3542</v>
      </c>
      <c r="J10" s="1001">
        <v>4109</v>
      </c>
      <c r="K10" s="1001">
        <v>4669</v>
      </c>
      <c r="L10" s="1001">
        <v>5577</v>
      </c>
      <c r="M10" s="1001">
        <v>5263</v>
      </c>
      <c r="N10" s="1001">
        <v>5325</v>
      </c>
      <c r="O10" s="1001">
        <v>5575</v>
      </c>
      <c r="P10" s="1001">
        <v>5703</v>
      </c>
      <c r="Q10" s="1001">
        <v>5829</v>
      </c>
      <c r="R10" s="1001">
        <v>6261</v>
      </c>
      <c r="S10" s="1001">
        <v>7045</v>
      </c>
      <c r="T10" s="1001">
        <v>7314</v>
      </c>
      <c r="U10" s="1001">
        <v>7592</v>
      </c>
      <c r="V10" s="987">
        <v>8332</v>
      </c>
      <c r="W10" s="987">
        <v>8753</v>
      </c>
      <c r="X10" s="987">
        <v>9170</v>
      </c>
      <c r="Y10" s="987">
        <v>9454</v>
      </c>
      <c r="Z10" s="987">
        <v>9315</v>
      </c>
      <c r="AA10" s="987">
        <v>9820</v>
      </c>
      <c r="AB10" s="987">
        <v>11901</v>
      </c>
      <c r="AC10" s="987">
        <v>9534</v>
      </c>
      <c r="AD10" s="987">
        <v>9393</v>
      </c>
      <c r="AE10" s="987">
        <v>9383</v>
      </c>
      <c r="AF10" s="987">
        <v>10157</v>
      </c>
      <c r="AG10" s="987">
        <v>10097</v>
      </c>
      <c r="AH10" s="987">
        <v>9844</v>
      </c>
      <c r="AI10" s="987">
        <v>8959</v>
      </c>
      <c r="AJ10" s="987">
        <v>9068</v>
      </c>
      <c r="AK10" s="987">
        <v>9479</v>
      </c>
    </row>
    <row r="11" spans="1:39" s="294" customFormat="1" ht="18" customHeight="1">
      <c r="A11" s="284" t="s">
        <v>7</v>
      </c>
      <c r="B11" s="1001">
        <v>6100</v>
      </c>
      <c r="C11" s="1001">
        <v>5400</v>
      </c>
      <c r="D11" s="1001">
        <v>5500</v>
      </c>
      <c r="E11" s="1001">
        <v>6200</v>
      </c>
      <c r="F11" s="1001">
        <v>4500</v>
      </c>
      <c r="G11" s="1001">
        <v>2500</v>
      </c>
      <c r="H11" s="1001">
        <v>2900</v>
      </c>
      <c r="I11" s="1001">
        <v>3300</v>
      </c>
      <c r="J11" s="1001">
        <v>4700</v>
      </c>
      <c r="K11" s="1001">
        <v>4900</v>
      </c>
      <c r="L11" s="1001">
        <v>5600</v>
      </c>
      <c r="M11" s="1001">
        <v>5100</v>
      </c>
      <c r="N11" s="1001">
        <v>4400</v>
      </c>
      <c r="O11" s="1001">
        <v>3700</v>
      </c>
      <c r="P11" s="1001">
        <v>3800</v>
      </c>
      <c r="Q11" s="1001">
        <v>3200</v>
      </c>
      <c r="R11" s="1001">
        <v>3800</v>
      </c>
      <c r="S11" s="1001">
        <v>4600</v>
      </c>
      <c r="T11" s="1001">
        <v>5000</v>
      </c>
      <c r="U11" s="1001">
        <v>5900</v>
      </c>
      <c r="V11" s="987">
        <v>6698</v>
      </c>
      <c r="W11" s="987">
        <v>7257</v>
      </c>
      <c r="X11" s="987">
        <v>7501</v>
      </c>
      <c r="Y11" s="987">
        <v>7662</v>
      </c>
      <c r="Z11" s="987">
        <v>8585</v>
      </c>
      <c r="AA11" s="987">
        <v>9768</v>
      </c>
      <c r="AB11" s="987">
        <v>10490</v>
      </c>
      <c r="AC11" s="987">
        <v>10791</v>
      </c>
      <c r="AD11" s="987">
        <v>10943</v>
      </c>
      <c r="AE11" s="987">
        <v>11260</v>
      </c>
      <c r="AF11" s="987">
        <v>26496</v>
      </c>
      <c r="AG11" s="987">
        <v>30239</v>
      </c>
      <c r="AH11" s="987">
        <v>33982</v>
      </c>
      <c r="AI11" s="584" t="s">
        <v>8</v>
      </c>
      <c r="AJ11" s="584">
        <v>18177</v>
      </c>
      <c r="AK11" s="584">
        <v>175555</v>
      </c>
    </row>
    <row r="12" spans="1:39" s="294" customFormat="1" ht="18" customHeight="1">
      <c r="A12" s="284" t="s">
        <v>6</v>
      </c>
      <c r="B12" s="1001"/>
      <c r="C12" s="1001"/>
      <c r="D12" s="1001"/>
      <c r="E12" s="1001"/>
      <c r="F12" s="1001"/>
      <c r="G12" s="1001"/>
      <c r="H12" s="1001"/>
      <c r="I12" s="1001"/>
      <c r="J12" s="1001"/>
      <c r="K12" s="1001"/>
      <c r="L12" s="1001"/>
      <c r="M12" s="1001">
        <v>8100</v>
      </c>
      <c r="N12" s="1001">
        <v>9400</v>
      </c>
      <c r="O12" s="1001">
        <v>6300</v>
      </c>
      <c r="P12" s="1001">
        <v>6300</v>
      </c>
      <c r="Q12" s="1001">
        <v>6800</v>
      </c>
      <c r="R12" s="1001">
        <v>7200</v>
      </c>
      <c r="S12" s="1001">
        <v>7400</v>
      </c>
      <c r="T12" s="1001">
        <v>7500</v>
      </c>
      <c r="U12" s="1001">
        <v>5500</v>
      </c>
      <c r="V12" s="987">
        <v>5161</v>
      </c>
      <c r="W12" s="987">
        <v>5131</v>
      </c>
      <c r="X12" s="987">
        <v>5080</v>
      </c>
      <c r="Y12" s="987">
        <v>6034</v>
      </c>
      <c r="Z12" s="987">
        <v>6137</v>
      </c>
      <c r="AA12" s="987">
        <v>6455</v>
      </c>
      <c r="AB12" s="987">
        <v>6513</v>
      </c>
      <c r="AC12" s="987">
        <v>6942</v>
      </c>
      <c r="AD12" s="987">
        <v>5450</v>
      </c>
      <c r="AE12" s="987">
        <v>5439</v>
      </c>
      <c r="AF12" s="987">
        <v>8836</v>
      </c>
      <c r="AG12" s="987">
        <v>9400</v>
      </c>
      <c r="AH12" s="987">
        <v>11711</v>
      </c>
      <c r="AI12" s="987"/>
      <c r="AJ12" s="987"/>
      <c r="AK12" s="987"/>
    </row>
    <row r="13" spans="1:39" s="294" customFormat="1" ht="18" customHeight="1">
      <c r="A13" s="284" t="s">
        <v>5</v>
      </c>
      <c r="B13" s="1001">
        <v>2000</v>
      </c>
      <c r="C13" s="1001">
        <v>2000</v>
      </c>
      <c r="D13" s="1001">
        <v>6200</v>
      </c>
      <c r="E13" s="1001">
        <v>6200</v>
      </c>
      <c r="F13" s="1001">
        <v>9800</v>
      </c>
      <c r="G13" s="1001">
        <v>12500</v>
      </c>
      <c r="H13" s="1001">
        <v>16200</v>
      </c>
      <c r="I13" s="1001">
        <v>14800</v>
      </c>
      <c r="J13" s="1001">
        <v>14700</v>
      </c>
      <c r="K13" s="1001">
        <v>14900</v>
      </c>
      <c r="L13" s="1001">
        <v>15800</v>
      </c>
      <c r="M13" s="1001">
        <v>16300</v>
      </c>
      <c r="N13" s="1001">
        <v>6000</v>
      </c>
      <c r="O13" s="1001">
        <v>13600</v>
      </c>
      <c r="P13" s="1001">
        <v>13400</v>
      </c>
      <c r="Q13" s="1001">
        <v>14000</v>
      </c>
      <c r="R13" s="1001">
        <v>17200</v>
      </c>
      <c r="S13" s="1001">
        <v>17900</v>
      </c>
      <c r="T13" s="1001">
        <v>18900</v>
      </c>
      <c r="U13" s="1001">
        <v>18500</v>
      </c>
      <c r="V13" s="987">
        <v>18966</v>
      </c>
      <c r="W13" s="987">
        <v>20249</v>
      </c>
      <c r="X13" s="987">
        <v>22449</v>
      </c>
      <c r="Y13" s="987">
        <v>18647</v>
      </c>
      <c r="Z13" s="987">
        <v>19281</v>
      </c>
      <c r="AA13" s="987">
        <v>19581</v>
      </c>
      <c r="AB13" s="987">
        <v>19526</v>
      </c>
      <c r="AC13" s="987">
        <v>20727</v>
      </c>
      <c r="AD13" s="987">
        <v>11896</v>
      </c>
      <c r="AE13" s="987">
        <v>11238</v>
      </c>
      <c r="AF13" s="987">
        <v>12989</v>
      </c>
      <c r="AG13" s="987">
        <v>14202</v>
      </c>
      <c r="AH13" s="987">
        <v>11878</v>
      </c>
      <c r="AI13" s="987"/>
      <c r="AJ13" s="987"/>
      <c r="AK13" s="987"/>
    </row>
    <row r="14" spans="1:39" s="294" customFormat="1" ht="18" customHeight="1">
      <c r="A14" s="284" t="s">
        <v>4</v>
      </c>
      <c r="B14" s="1001">
        <v>64600</v>
      </c>
      <c r="C14" s="1001">
        <v>69800</v>
      </c>
      <c r="D14" s="1001">
        <v>70100</v>
      </c>
      <c r="E14" s="1001">
        <v>64100</v>
      </c>
      <c r="F14" s="1001">
        <v>67200</v>
      </c>
      <c r="G14" s="1001">
        <v>64200</v>
      </c>
      <c r="H14" s="1001">
        <v>51000</v>
      </c>
      <c r="I14" s="1001">
        <v>55800</v>
      </c>
      <c r="J14" s="1001">
        <v>60800</v>
      </c>
      <c r="K14" s="1001">
        <v>81200</v>
      </c>
      <c r="L14" s="1001">
        <v>84000</v>
      </c>
      <c r="M14" s="1001">
        <v>78600</v>
      </c>
      <c r="N14" s="1001">
        <v>79900</v>
      </c>
      <c r="O14" s="1001">
        <v>93700</v>
      </c>
      <c r="P14" s="1001">
        <v>89300</v>
      </c>
      <c r="Q14" s="1001">
        <v>74300</v>
      </c>
      <c r="R14" s="1001">
        <v>88400</v>
      </c>
      <c r="S14" s="1001">
        <v>102200</v>
      </c>
      <c r="T14" s="1001">
        <v>93200</v>
      </c>
      <c r="U14" s="1001">
        <v>103800</v>
      </c>
      <c r="V14" s="987">
        <v>110392</v>
      </c>
      <c r="W14" s="987">
        <v>122561</v>
      </c>
      <c r="X14" s="987">
        <v>116985</v>
      </c>
      <c r="Y14" s="987">
        <v>130938</v>
      </c>
      <c r="Z14" s="987">
        <v>133222</v>
      </c>
      <c r="AA14" s="987">
        <v>148146</v>
      </c>
      <c r="AB14" s="987">
        <v>146648</v>
      </c>
      <c r="AC14" s="987">
        <v>152550</v>
      </c>
      <c r="AD14" s="987">
        <v>156567</v>
      </c>
      <c r="AE14" s="987">
        <v>151292</v>
      </c>
      <c r="AF14" s="987">
        <v>190441</v>
      </c>
      <c r="AG14" s="987">
        <v>191507</v>
      </c>
      <c r="AH14" s="987">
        <v>191730</v>
      </c>
      <c r="AI14" s="987"/>
      <c r="AJ14" s="987"/>
      <c r="AK14" s="987"/>
    </row>
    <row r="15" spans="1:39" s="294" customFormat="1" ht="18" customHeight="1">
      <c r="A15" s="284" t="s">
        <v>3</v>
      </c>
      <c r="B15" s="1001">
        <v>600</v>
      </c>
      <c r="C15" s="1001">
        <v>1300</v>
      </c>
      <c r="D15" s="1001">
        <v>1000</v>
      </c>
      <c r="E15" s="1001">
        <v>1300</v>
      </c>
      <c r="F15" s="1001">
        <v>1500</v>
      </c>
      <c r="G15" s="1001">
        <v>1600</v>
      </c>
      <c r="H15" s="1001">
        <v>1900</v>
      </c>
      <c r="I15" s="1001">
        <v>1800</v>
      </c>
      <c r="J15" s="1001">
        <v>1400</v>
      </c>
      <c r="K15" s="1001">
        <v>1300</v>
      </c>
      <c r="L15" s="1001">
        <v>1400</v>
      </c>
      <c r="M15" s="1001">
        <v>1500</v>
      </c>
      <c r="N15" s="1001">
        <v>1900</v>
      </c>
      <c r="O15" s="1001">
        <v>1600</v>
      </c>
      <c r="P15" s="1001">
        <v>1800</v>
      </c>
      <c r="Q15" s="1001">
        <v>2700</v>
      </c>
      <c r="R15" s="1001">
        <v>2700</v>
      </c>
      <c r="S15" s="1001">
        <v>2000</v>
      </c>
      <c r="T15" s="1001">
        <v>2000</v>
      </c>
      <c r="U15" s="1001">
        <v>2500</v>
      </c>
      <c r="V15" s="987">
        <v>2586</v>
      </c>
      <c r="W15" s="987"/>
      <c r="X15" s="987"/>
      <c r="Y15" s="987"/>
      <c r="Z15" s="987"/>
      <c r="AA15" s="987"/>
      <c r="AB15" s="987"/>
      <c r="AC15" s="987"/>
      <c r="AD15" s="987"/>
      <c r="AE15" s="987"/>
      <c r="AF15" s="987"/>
      <c r="AG15" s="987"/>
      <c r="AH15" s="987"/>
      <c r="AI15" s="987"/>
      <c r="AJ15" s="987"/>
      <c r="AK15" s="987"/>
    </row>
    <row r="16" spans="1:39" s="294" customFormat="1" ht="18" customHeight="1">
      <c r="A16" s="284" t="s">
        <v>79</v>
      </c>
      <c r="B16" s="1001">
        <v>17500</v>
      </c>
      <c r="C16" s="1001">
        <v>18700</v>
      </c>
      <c r="D16" s="1001">
        <v>13400</v>
      </c>
      <c r="E16" s="1001">
        <v>11800</v>
      </c>
      <c r="F16" s="1001">
        <v>10400</v>
      </c>
      <c r="G16" s="1001">
        <v>13800</v>
      </c>
      <c r="H16" s="1001">
        <v>11200</v>
      </c>
      <c r="I16" s="1001">
        <v>12300</v>
      </c>
      <c r="J16" s="1001">
        <v>12100</v>
      </c>
      <c r="K16" s="1001">
        <v>8000</v>
      </c>
      <c r="L16" s="1001">
        <v>7500</v>
      </c>
      <c r="M16" s="1001">
        <v>9400</v>
      </c>
      <c r="N16" s="1001">
        <v>7500</v>
      </c>
      <c r="O16" s="1001">
        <v>5700</v>
      </c>
      <c r="P16" s="1001">
        <v>5400</v>
      </c>
      <c r="Q16" s="1001">
        <v>5600</v>
      </c>
      <c r="R16" s="1001">
        <v>6100</v>
      </c>
      <c r="S16" s="1001">
        <v>6000</v>
      </c>
      <c r="T16" s="1001">
        <v>6100</v>
      </c>
      <c r="U16" s="1001">
        <v>5000</v>
      </c>
      <c r="V16" s="987"/>
      <c r="W16" s="987"/>
      <c r="X16" s="987"/>
      <c r="Y16" s="987"/>
      <c r="Z16" s="987"/>
      <c r="AA16" s="987"/>
      <c r="AB16" s="987">
        <v>160766</v>
      </c>
      <c r="AC16" s="987">
        <v>179455</v>
      </c>
      <c r="AD16" s="987">
        <v>181434</v>
      </c>
      <c r="AE16" s="987">
        <v>167610</v>
      </c>
      <c r="AF16" s="987">
        <v>181240</v>
      </c>
      <c r="AG16" s="987">
        <v>207244</v>
      </c>
      <c r="AH16" s="987">
        <v>227708</v>
      </c>
      <c r="AI16" s="987">
        <v>238384</v>
      </c>
      <c r="AJ16" s="987">
        <v>230872</v>
      </c>
      <c r="AK16" s="987">
        <v>225405</v>
      </c>
    </row>
    <row r="17" spans="1:37" s="294" customFormat="1" ht="18" customHeight="1">
      <c r="A17" s="284" t="s">
        <v>2</v>
      </c>
      <c r="B17" s="1001">
        <v>6800</v>
      </c>
      <c r="C17" s="1001">
        <v>5400</v>
      </c>
      <c r="D17" s="1001">
        <v>6500</v>
      </c>
      <c r="E17" s="1001">
        <v>6000</v>
      </c>
      <c r="F17" s="1001">
        <v>5700</v>
      </c>
      <c r="G17" s="1001">
        <v>4700</v>
      </c>
      <c r="H17" s="1001">
        <v>4900</v>
      </c>
      <c r="I17" s="1001">
        <v>5400</v>
      </c>
      <c r="J17" s="1001">
        <v>5600</v>
      </c>
      <c r="K17" s="1001">
        <v>2900</v>
      </c>
      <c r="L17" s="1001">
        <v>6500</v>
      </c>
      <c r="M17" s="1001">
        <v>2800</v>
      </c>
      <c r="N17" s="1001">
        <v>2700</v>
      </c>
      <c r="O17" s="1001">
        <v>4200</v>
      </c>
      <c r="P17" s="1001">
        <v>4300</v>
      </c>
      <c r="Q17" s="1001"/>
      <c r="R17" s="1001"/>
      <c r="S17" s="1001">
        <v>1200</v>
      </c>
      <c r="T17" s="1001">
        <v>1200</v>
      </c>
      <c r="U17" s="1001">
        <v>5400</v>
      </c>
      <c r="V17" s="987">
        <v>6118</v>
      </c>
      <c r="W17" s="987">
        <v>4886</v>
      </c>
      <c r="X17" s="987">
        <v>4875</v>
      </c>
      <c r="Y17" s="987">
        <v>28744</v>
      </c>
      <c r="Z17" s="987">
        <v>36341</v>
      </c>
      <c r="AA17" s="987">
        <v>43197</v>
      </c>
      <c r="AB17" s="987">
        <v>48764</v>
      </c>
      <c r="AC17" s="987">
        <v>48517</v>
      </c>
      <c r="AD17" s="987">
        <v>59168</v>
      </c>
      <c r="AE17" s="987">
        <v>54136</v>
      </c>
      <c r="AF17" s="987">
        <v>59229</v>
      </c>
      <c r="AG17" s="987">
        <v>66501</v>
      </c>
      <c r="AH17" s="987">
        <v>64476</v>
      </c>
      <c r="AI17" s="987">
        <v>65761.5</v>
      </c>
      <c r="AJ17" s="987">
        <v>67047</v>
      </c>
      <c r="AK17" s="987">
        <v>66393</v>
      </c>
    </row>
    <row r="18" spans="1:37" s="294" customFormat="1" ht="18" customHeight="1">
      <c r="A18" s="284" t="s">
        <v>1</v>
      </c>
      <c r="B18" s="1001">
        <v>10900</v>
      </c>
      <c r="C18" s="1001">
        <v>11100</v>
      </c>
      <c r="D18" s="1001">
        <v>11100</v>
      </c>
      <c r="E18" s="1001">
        <v>10800</v>
      </c>
      <c r="F18" s="1001">
        <v>10600</v>
      </c>
      <c r="G18" s="1001">
        <v>9400</v>
      </c>
      <c r="H18" s="1001">
        <v>8900</v>
      </c>
      <c r="I18" s="1001">
        <v>8800</v>
      </c>
      <c r="J18" s="1001">
        <v>9700</v>
      </c>
      <c r="K18" s="1001">
        <v>10000</v>
      </c>
      <c r="L18" s="1001">
        <v>10300</v>
      </c>
      <c r="M18" s="1001">
        <v>13300</v>
      </c>
      <c r="N18" s="1001">
        <v>13500</v>
      </c>
      <c r="O18" s="1001">
        <v>11000</v>
      </c>
      <c r="P18" s="1001">
        <v>9800</v>
      </c>
      <c r="Q18" s="1001">
        <v>9900</v>
      </c>
      <c r="R18" s="1001">
        <v>10000</v>
      </c>
      <c r="S18" s="1001">
        <v>17700</v>
      </c>
      <c r="T18" s="1001">
        <v>17800</v>
      </c>
      <c r="U18" s="1001">
        <v>15300</v>
      </c>
      <c r="V18" s="987">
        <v>13603</v>
      </c>
      <c r="W18" s="987">
        <v>8848</v>
      </c>
      <c r="X18" s="987">
        <v>5050</v>
      </c>
      <c r="Y18" s="987">
        <v>3950</v>
      </c>
      <c r="Z18" s="987">
        <v>4269</v>
      </c>
      <c r="AA18" s="987">
        <v>4410</v>
      </c>
      <c r="AB18" s="987">
        <v>6819</v>
      </c>
      <c r="AC18" s="987">
        <v>7272</v>
      </c>
      <c r="AD18" s="987">
        <v>5917</v>
      </c>
      <c r="AE18" s="987">
        <v>5937</v>
      </c>
      <c r="AF18" s="987">
        <v>7077</v>
      </c>
      <c r="AG18" s="987">
        <v>10021</v>
      </c>
      <c r="AH18" s="987">
        <v>11560</v>
      </c>
      <c r="AI18" s="987">
        <v>18362</v>
      </c>
      <c r="AJ18" s="987">
        <v>17362</v>
      </c>
      <c r="AK18" s="987">
        <v>16416</v>
      </c>
    </row>
    <row r="20" spans="1:37" s="294" customFormat="1" ht="18" customHeight="1">
      <c r="A20" s="920" t="s">
        <v>2111</v>
      </c>
    </row>
    <row r="27" spans="1:37" ht="18" customHeight="1">
      <c r="A27" s="289"/>
      <c r="B27" s="289"/>
      <c r="C27" s="289"/>
      <c r="D27" s="289"/>
      <c r="E27" s="289"/>
      <c r="F27" s="289"/>
      <c r="G27" s="289"/>
      <c r="H27" s="289"/>
      <c r="I27" s="289"/>
      <c r="J27" s="289"/>
      <c r="K27" s="289"/>
      <c r="L27" s="289"/>
      <c r="M27" s="289"/>
      <c r="N27" s="289"/>
      <c r="O27" s="289"/>
      <c r="P27" s="289"/>
      <c r="Q27" s="289"/>
      <c r="R27" s="289"/>
      <c r="S27" s="289"/>
      <c r="T27" s="289"/>
      <c r="U27" s="289"/>
      <c r="V27" s="289"/>
      <c r="W27" s="289"/>
      <c r="X27" s="289"/>
      <c r="Y27" s="289"/>
      <c r="Z27" s="289"/>
      <c r="AA27" s="289"/>
      <c r="AB27" s="289"/>
      <c r="AC27" s="289"/>
      <c r="AD27" s="289"/>
      <c r="AE27" s="289"/>
      <c r="AF27" s="289"/>
      <c r="AG27" s="289"/>
      <c r="AH27" s="289"/>
      <c r="AI27" s="289"/>
      <c r="AJ27" s="289"/>
      <c r="AK27" s="289"/>
    </row>
    <row r="28" spans="1:37" ht="18" customHeight="1">
      <c r="A28" s="289"/>
      <c r="B28" s="289"/>
      <c r="C28" s="289"/>
      <c r="D28" s="289"/>
      <c r="E28" s="289"/>
      <c r="F28" s="289"/>
      <c r="G28" s="289"/>
      <c r="H28" s="289"/>
      <c r="I28" s="289"/>
      <c r="J28" s="289"/>
      <c r="K28" s="289"/>
      <c r="L28" s="289"/>
      <c r="M28" s="289"/>
      <c r="N28" s="289"/>
      <c r="O28" s="289"/>
      <c r="P28" s="289"/>
      <c r="Q28" s="289"/>
      <c r="R28" s="289"/>
      <c r="S28" s="289"/>
      <c r="T28" s="289"/>
      <c r="U28" s="289"/>
      <c r="V28" s="289"/>
      <c r="W28" s="289"/>
      <c r="X28" s="289"/>
      <c r="Y28" s="289"/>
      <c r="Z28" s="289"/>
      <c r="AA28" s="289"/>
      <c r="AB28" s="289"/>
      <c r="AC28" s="289"/>
      <c r="AD28" s="289"/>
      <c r="AE28" s="289"/>
      <c r="AF28" s="289"/>
      <c r="AG28" s="289"/>
      <c r="AH28" s="289"/>
      <c r="AI28" s="289"/>
      <c r="AJ28" s="289"/>
      <c r="AK28" s="289"/>
    </row>
  </sheetData>
  <mergeCells count="1">
    <mergeCell ref="B2:AK2"/>
  </mergeCells>
  <hyperlinks>
    <hyperlink ref="AM4" location="'Content Page'!A1" display="Back to Content Page"/>
  </hyperlinks>
  <pageMargins left="0.7" right="0.7" top="0.75" bottom="0.75" header="0.3" footer="0.3"/>
</worksheet>
</file>

<file path=xl/worksheets/sheet2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0"/>
  <sheetViews>
    <sheetView topLeftCell="B1" zoomScale="80" zoomScaleNormal="80" workbookViewId="0">
      <selection activeCell="A9" sqref="A9"/>
    </sheetView>
  </sheetViews>
  <sheetFormatPr defaultColWidth="9.1796875" defaultRowHeight="18" customHeight="1"/>
  <cols>
    <col min="1" max="1" width="35" style="289" customWidth="1"/>
    <col min="2" max="17" width="13.7265625" style="287" customWidth="1"/>
    <col min="18" max="18" width="9.26953125" style="289" bestFit="1" customWidth="1"/>
    <col min="19" max="16384" width="9.1796875" style="289"/>
  </cols>
  <sheetData>
    <row r="1" spans="1:19" s="136" customFormat="1" ht="18" customHeight="1">
      <c r="A1" s="140" t="s">
        <v>2304</v>
      </c>
      <c r="B1" s="140"/>
      <c r="C1" s="140"/>
      <c r="D1" s="140"/>
      <c r="E1" s="140"/>
      <c r="F1" s="140"/>
      <c r="G1" s="140"/>
      <c r="H1" s="140"/>
      <c r="I1" s="140"/>
      <c r="J1" s="140"/>
      <c r="K1" s="140"/>
      <c r="L1" s="140"/>
      <c r="M1" s="140"/>
      <c r="N1" s="140"/>
      <c r="O1" s="140"/>
      <c r="P1" s="140"/>
      <c r="Q1" s="140"/>
    </row>
    <row r="2" spans="1:19" s="387" customFormat="1" ht="18" customHeight="1">
      <c r="A2" s="1051"/>
      <c r="B2" s="1187" t="s">
        <v>651</v>
      </c>
      <c r="C2" s="1188"/>
      <c r="D2" s="1188"/>
      <c r="E2" s="1188"/>
      <c r="F2" s="1188"/>
      <c r="G2" s="1188"/>
      <c r="H2" s="1188"/>
      <c r="I2" s="1188"/>
      <c r="J2" s="1188"/>
      <c r="K2" s="1188"/>
      <c r="L2" s="1188"/>
      <c r="M2" s="1188"/>
      <c r="N2" s="1188"/>
      <c r="O2" s="1188"/>
      <c r="P2" s="1188"/>
      <c r="Q2" s="1189"/>
    </row>
    <row r="3" spans="1:19" s="387" customFormat="1" ht="18" customHeight="1">
      <c r="A3" s="1051" t="s">
        <v>16</v>
      </c>
      <c r="B3" s="101">
        <v>2000</v>
      </c>
      <c r="C3" s="101">
        <v>2001</v>
      </c>
      <c r="D3" s="101">
        <v>2002</v>
      </c>
      <c r="E3" s="101">
        <v>2003</v>
      </c>
      <c r="F3" s="101">
        <v>2004</v>
      </c>
      <c r="G3" s="101">
        <v>2005</v>
      </c>
      <c r="H3" s="101">
        <v>2006</v>
      </c>
      <c r="I3" s="101">
        <v>2007</v>
      </c>
      <c r="J3" s="101">
        <v>2008</v>
      </c>
      <c r="K3" s="101">
        <v>2009</v>
      </c>
      <c r="L3" s="101">
        <v>2010</v>
      </c>
      <c r="M3" s="101">
        <v>2011</v>
      </c>
      <c r="N3" s="101">
        <v>2012</v>
      </c>
      <c r="O3" s="101">
        <v>2013</v>
      </c>
      <c r="P3" s="101">
        <v>2014</v>
      </c>
      <c r="Q3" s="101">
        <v>2015</v>
      </c>
    </row>
    <row r="4" spans="1:19" s="387" customFormat="1" ht="18" customHeight="1">
      <c r="A4" s="284" t="s">
        <v>15</v>
      </c>
      <c r="B4" s="1052">
        <v>64900</v>
      </c>
      <c r="C4" s="1052">
        <v>76800</v>
      </c>
      <c r="D4" s="1052">
        <v>80200</v>
      </c>
      <c r="E4" s="1052">
        <v>85043</v>
      </c>
      <c r="F4" s="1052">
        <v>94280</v>
      </c>
      <c r="G4" s="1052">
        <v>96760</v>
      </c>
      <c r="H4" s="1052">
        <v>98165</v>
      </c>
      <c r="I4" s="1052">
        <v>94294</v>
      </c>
      <c r="J4" s="1052">
        <v>114296</v>
      </c>
      <c r="K4" s="1052">
        <v>303179</v>
      </c>
      <c r="L4" s="1052">
        <v>281122</v>
      </c>
      <c r="M4" s="1052">
        <v>259065</v>
      </c>
      <c r="N4" s="1052">
        <v>208345</v>
      </c>
      <c r="O4" s="1052">
        <v>214950</v>
      </c>
      <c r="P4" s="1052" t="s">
        <v>8</v>
      </c>
      <c r="Q4" s="1052" t="s">
        <v>8</v>
      </c>
      <c r="S4" s="295"/>
    </row>
    <row r="5" spans="1:19" s="387" customFormat="1" ht="18" customHeight="1">
      <c r="A5" s="284" t="s">
        <v>14</v>
      </c>
      <c r="B5" s="1052">
        <v>123819</v>
      </c>
      <c r="C5" s="1052">
        <v>135900</v>
      </c>
      <c r="D5" s="1052">
        <v>148155</v>
      </c>
      <c r="E5" s="1052">
        <v>131399</v>
      </c>
      <c r="F5" s="1052">
        <v>131774</v>
      </c>
      <c r="G5" s="1052">
        <v>136463</v>
      </c>
      <c r="H5" s="1052">
        <v>132034</v>
      </c>
      <c r="I5" s="1052">
        <v>136946</v>
      </c>
      <c r="J5" s="1052">
        <v>142282</v>
      </c>
      <c r="K5" s="1052">
        <v>144195</v>
      </c>
      <c r="L5" s="1052">
        <v>139695</v>
      </c>
      <c r="M5" s="1052">
        <v>149578</v>
      </c>
      <c r="N5" s="1052">
        <v>160488</v>
      </c>
      <c r="O5" s="1052">
        <v>174165</v>
      </c>
      <c r="P5" s="1052">
        <v>169236</v>
      </c>
      <c r="Q5" s="1052">
        <v>160490</v>
      </c>
      <c r="S5" s="92" t="s">
        <v>13</v>
      </c>
    </row>
    <row r="6" spans="1:19" s="387" customFormat="1" ht="18" customHeight="1">
      <c r="A6" s="284" t="s">
        <v>268</v>
      </c>
      <c r="B6" s="1052">
        <v>9810</v>
      </c>
      <c r="C6" s="1052">
        <v>9980</v>
      </c>
      <c r="D6" s="1052">
        <v>10000</v>
      </c>
      <c r="E6" s="1052">
        <v>9700</v>
      </c>
      <c r="F6" s="1052">
        <v>10500</v>
      </c>
      <c r="G6" s="1052">
        <v>10579</v>
      </c>
      <c r="H6" s="1052">
        <v>9700</v>
      </c>
      <c r="I6" s="1052">
        <v>3500</v>
      </c>
      <c r="J6" s="1052">
        <v>37000</v>
      </c>
      <c r="K6" s="1052">
        <v>42230</v>
      </c>
      <c r="L6" s="1052">
        <v>46854</v>
      </c>
      <c r="M6" s="1052">
        <v>56970</v>
      </c>
      <c r="N6" s="1052">
        <v>59534</v>
      </c>
      <c r="O6" s="1052" t="s">
        <v>8</v>
      </c>
      <c r="P6" s="1052" t="s">
        <v>8</v>
      </c>
      <c r="Q6" s="1052" t="s">
        <v>8</v>
      </c>
    </row>
    <row r="7" spans="1:19" s="387" customFormat="1" ht="18" customHeight="1">
      <c r="A7" s="284" t="s">
        <v>12</v>
      </c>
      <c r="B7" s="1052">
        <v>21294</v>
      </c>
      <c r="C7" s="1052">
        <v>29237</v>
      </c>
      <c r="D7" s="1052">
        <v>35101</v>
      </c>
      <c r="E7" s="1052">
        <v>37780</v>
      </c>
      <c r="F7" s="1052">
        <v>38999</v>
      </c>
      <c r="G7" s="1052">
        <v>63157</v>
      </c>
      <c r="H7" s="1052">
        <v>53136</v>
      </c>
      <c r="I7" s="1052">
        <v>47582</v>
      </c>
      <c r="J7" s="1052">
        <v>41190</v>
      </c>
      <c r="K7" s="1052">
        <v>38612</v>
      </c>
      <c r="L7" s="1052">
        <v>37656</v>
      </c>
      <c r="M7" s="1052">
        <v>38579</v>
      </c>
      <c r="N7" s="1052">
        <v>50290</v>
      </c>
      <c r="O7" s="1052">
        <v>50453</v>
      </c>
      <c r="P7" s="1052">
        <v>41123</v>
      </c>
      <c r="Q7" s="1052">
        <v>40570</v>
      </c>
    </row>
    <row r="8" spans="1:19" s="387" customFormat="1" ht="18" customHeight="1">
      <c r="A8" s="284" t="s">
        <v>11</v>
      </c>
      <c r="B8" s="1052">
        <v>54995</v>
      </c>
      <c r="C8" s="1052">
        <v>58399</v>
      </c>
      <c r="D8" s="1052">
        <v>59491</v>
      </c>
      <c r="E8" s="1052">
        <v>59598</v>
      </c>
      <c r="F8" s="1052">
        <v>58702</v>
      </c>
      <c r="G8" s="1052">
        <v>92366</v>
      </c>
      <c r="H8" s="1052">
        <v>111327</v>
      </c>
      <c r="I8" s="1052">
        <v>134794</v>
      </c>
      <c r="J8" s="1052">
        <v>164851</v>
      </c>
      <c r="K8" s="1052">
        <v>186150</v>
      </c>
      <c r="L8" s="1052">
        <v>142065</v>
      </c>
      <c r="M8" s="1052">
        <v>236863</v>
      </c>
      <c r="N8" s="1052">
        <v>242963</v>
      </c>
      <c r="O8" s="1052">
        <v>245603</v>
      </c>
      <c r="P8" s="1052">
        <v>249080</v>
      </c>
      <c r="Q8" s="1052">
        <v>249282</v>
      </c>
    </row>
    <row r="9" spans="1:19" s="387" customFormat="1" ht="18" customHeight="1">
      <c r="A9" s="284" t="s">
        <v>10</v>
      </c>
      <c r="B9" s="1052">
        <v>43200</v>
      </c>
      <c r="C9" s="1052">
        <v>50000</v>
      </c>
      <c r="D9" s="1052">
        <v>54000</v>
      </c>
      <c r="E9" s="1052">
        <v>63296</v>
      </c>
      <c r="F9" s="1052">
        <v>70574</v>
      </c>
      <c r="G9" s="1052">
        <v>78494</v>
      </c>
      <c r="H9" s="1052">
        <v>130000</v>
      </c>
      <c r="I9" s="1052">
        <v>175209</v>
      </c>
      <c r="J9" s="1052">
        <v>111333</v>
      </c>
      <c r="K9" s="1052">
        <v>111333</v>
      </c>
      <c r="L9" s="1052">
        <v>152108</v>
      </c>
      <c r="M9" s="1052">
        <v>173481</v>
      </c>
      <c r="N9" s="1052">
        <v>227295</v>
      </c>
      <c r="O9" s="1052">
        <v>33569</v>
      </c>
      <c r="P9" s="1052">
        <v>111871</v>
      </c>
      <c r="Q9" s="1052">
        <v>72825</v>
      </c>
    </row>
    <row r="10" spans="1:19" s="387" customFormat="1" ht="18" customHeight="1">
      <c r="A10" s="284" t="s">
        <v>9</v>
      </c>
      <c r="B10" s="1052">
        <v>262000</v>
      </c>
      <c r="C10" s="1052">
        <v>306800</v>
      </c>
      <c r="D10" s="1052">
        <v>327200</v>
      </c>
      <c r="E10" s="1052">
        <v>348200</v>
      </c>
      <c r="F10" s="1052">
        <v>353800</v>
      </c>
      <c r="G10" s="1052">
        <v>357500</v>
      </c>
      <c r="H10" s="1052">
        <v>357300</v>
      </c>
      <c r="I10" s="1052">
        <v>361300</v>
      </c>
      <c r="J10" s="1052">
        <v>363500</v>
      </c>
      <c r="K10" s="1052">
        <v>375200</v>
      </c>
      <c r="L10" s="1052">
        <v>387700</v>
      </c>
      <c r="M10" s="1052">
        <v>374600</v>
      </c>
      <c r="N10" s="1052">
        <v>349100</v>
      </c>
      <c r="O10" s="1052">
        <v>363000</v>
      </c>
      <c r="P10" s="1052">
        <v>372200</v>
      </c>
      <c r="Q10" s="1052">
        <v>380000</v>
      </c>
    </row>
    <row r="11" spans="1:19" s="387" customFormat="1" ht="18" customHeight="1">
      <c r="A11" s="284" t="s">
        <v>7</v>
      </c>
      <c r="B11" s="1052">
        <v>85714</v>
      </c>
      <c r="C11" s="1052">
        <v>87291</v>
      </c>
      <c r="D11" s="1052">
        <v>87367</v>
      </c>
      <c r="E11" s="1052">
        <v>77576</v>
      </c>
      <c r="F11" s="1052">
        <v>75256</v>
      </c>
      <c r="G11" s="1052">
        <v>65992</v>
      </c>
      <c r="H11" s="1052">
        <v>70313</v>
      </c>
      <c r="I11" s="1052">
        <v>78000</v>
      </c>
      <c r="J11" s="1052">
        <v>78324</v>
      </c>
      <c r="K11" s="1052">
        <v>82447</v>
      </c>
      <c r="L11" s="1052">
        <v>88062</v>
      </c>
      <c r="M11" s="1052">
        <v>88120</v>
      </c>
      <c r="N11" s="1052">
        <v>88140</v>
      </c>
      <c r="O11" s="1052">
        <v>89859</v>
      </c>
      <c r="P11" s="1052">
        <v>81681</v>
      </c>
      <c r="Q11" s="1052">
        <v>80999</v>
      </c>
    </row>
    <row r="12" spans="1:19" s="387" customFormat="1" ht="18" customHeight="1">
      <c r="A12" s="284" t="s">
        <v>6</v>
      </c>
      <c r="B12" s="1052">
        <v>110176</v>
      </c>
      <c r="C12" s="1052">
        <v>117398</v>
      </c>
      <c r="D12" s="1052">
        <v>121413</v>
      </c>
      <c r="E12" s="1052">
        <v>127380</v>
      </c>
      <c r="F12" s="1052">
        <v>127935</v>
      </c>
      <c r="G12" s="1052">
        <v>138997</v>
      </c>
      <c r="H12" s="1052">
        <v>136163</v>
      </c>
      <c r="I12" s="1052">
        <v>138171</v>
      </c>
      <c r="J12" s="1052">
        <v>145360</v>
      </c>
      <c r="K12" s="1052">
        <v>148672</v>
      </c>
      <c r="L12" s="1052">
        <v>157063</v>
      </c>
      <c r="M12" s="1052">
        <v>159059</v>
      </c>
      <c r="N12" s="1052">
        <v>171249</v>
      </c>
      <c r="O12" s="1052">
        <v>183532</v>
      </c>
      <c r="P12" s="1052" t="s">
        <v>8</v>
      </c>
      <c r="Q12" s="1052" t="s">
        <v>8</v>
      </c>
    </row>
    <row r="13" spans="1:19" s="387" customFormat="1" ht="18" customHeight="1">
      <c r="A13" s="284" t="s">
        <v>5</v>
      </c>
      <c r="B13" s="1052">
        <v>20621</v>
      </c>
      <c r="C13" s="1052">
        <v>21247</v>
      </c>
      <c r="D13" s="1052">
        <v>21249</v>
      </c>
      <c r="E13" s="1052">
        <v>21191</v>
      </c>
      <c r="F13" s="1052">
        <v>21268</v>
      </c>
      <c r="G13" s="1052">
        <v>21404</v>
      </c>
      <c r="H13" s="1052">
        <v>20679</v>
      </c>
      <c r="I13" s="1052">
        <v>22722</v>
      </c>
      <c r="J13" s="1052">
        <v>22322</v>
      </c>
      <c r="K13" s="1052">
        <v>26078</v>
      </c>
      <c r="L13" s="1052">
        <v>22045</v>
      </c>
      <c r="M13" s="1052">
        <v>27912</v>
      </c>
      <c r="N13" s="1052">
        <v>28865</v>
      </c>
      <c r="O13" s="1052">
        <v>21752</v>
      </c>
      <c r="P13" s="1052">
        <v>21208</v>
      </c>
      <c r="Q13" s="1052">
        <v>21341</v>
      </c>
    </row>
    <row r="14" spans="1:19" s="387" customFormat="1" ht="18" customHeight="1">
      <c r="A14" s="284" t="s">
        <v>4</v>
      </c>
      <c r="B14" s="1052">
        <v>4961743</v>
      </c>
      <c r="C14" s="1052">
        <v>4924458</v>
      </c>
      <c r="D14" s="1052">
        <v>4844000</v>
      </c>
      <c r="E14" s="1052">
        <v>4821000</v>
      </c>
      <c r="F14" s="1052">
        <v>4850000</v>
      </c>
      <c r="G14" s="1052">
        <v>4729000</v>
      </c>
      <c r="H14" s="1052">
        <v>4642000</v>
      </c>
      <c r="I14" s="1052">
        <v>4532000</v>
      </c>
      <c r="J14" s="1052">
        <v>4425000</v>
      </c>
      <c r="K14" s="1052">
        <v>4319800</v>
      </c>
      <c r="L14" s="1052">
        <v>4225000</v>
      </c>
      <c r="M14" s="1052">
        <v>4127000</v>
      </c>
      <c r="N14" s="1052">
        <v>4031000</v>
      </c>
      <c r="O14" s="1052">
        <v>3713000</v>
      </c>
      <c r="P14" s="1052">
        <v>3618000</v>
      </c>
      <c r="Q14" s="1052" t="s">
        <v>8</v>
      </c>
    </row>
    <row r="15" spans="1:19" s="387" customFormat="1" ht="18" customHeight="1">
      <c r="A15" s="284" t="s">
        <v>3</v>
      </c>
      <c r="B15" s="1052">
        <v>31858</v>
      </c>
      <c r="C15" s="1052">
        <v>33739</v>
      </c>
      <c r="D15" s="1052">
        <v>35060</v>
      </c>
      <c r="E15" s="1052">
        <v>46199</v>
      </c>
      <c r="F15" s="1052">
        <v>44507</v>
      </c>
      <c r="G15" s="1052">
        <v>44091</v>
      </c>
      <c r="H15" s="1052">
        <v>44287</v>
      </c>
      <c r="I15" s="1052">
        <v>44849</v>
      </c>
      <c r="J15" s="1052">
        <v>45162</v>
      </c>
      <c r="K15" s="1052">
        <v>45162</v>
      </c>
      <c r="L15" s="1052">
        <v>52966</v>
      </c>
      <c r="M15" s="1052">
        <v>75825</v>
      </c>
      <c r="N15" s="1052">
        <v>48645</v>
      </c>
      <c r="O15" s="1052">
        <v>48176</v>
      </c>
      <c r="P15" s="1052">
        <v>46000</v>
      </c>
      <c r="Q15" s="1052">
        <v>49545</v>
      </c>
    </row>
    <row r="16" spans="1:19" s="387" customFormat="1" ht="18" customHeight="1">
      <c r="A16" s="284" t="s">
        <v>79</v>
      </c>
      <c r="B16" s="1052">
        <v>173591</v>
      </c>
      <c r="C16" s="1052">
        <v>177802</v>
      </c>
      <c r="D16" s="1052">
        <v>161590</v>
      </c>
      <c r="E16" s="1052">
        <v>147006</v>
      </c>
      <c r="F16" s="1052">
        <v>148360</v>
      </c>
      <c r="G16" s="1052">
        <v>154420</v>
      </c>
      <c r="H16" s="1052">
        <v>151644</v>
      </c>
      <c r="I16" s="1052">
        <v>163269</v>
      </c>
      <c r="J16" s="1052">
        <v>123809</v>
      </c>
      <c r="K16" s="1052">
        <v>181671</v>
      </c>
      <c r="L16" s="1052">
        <v>174511</v>
      </c>
      <c r="M16" s="1052">
        <v>161063</v>
      </c>
      <c r="N16" s="1052">
        <v>168965</v>
      </c>
      <c r="O16" s="1052">
        <v>164999</v>
      </c>
      <c r="P16" s="1052">
        <v>151274</v>
      </c>
      <c r="Q16" s="1052">
        <v>142819</v>
      </c>
    </row>
    <row r="17" spans="1:18" s="387" customFormat="1" ht="18" customHeight="1">
      <c r="A17" s="284" t="s">
        <v>2</v>
      </c>
      <c r="B17" s="1052">
        <v>83326</v>
      </c>
      <c r="C17" s="1052">
        <v>85662</v>
      </c>
      <c r="D17" s="1052">
        <v>87674</v>
      </c>
      <c r="E17" s="1052">
        <v>88426</v>
      </c>
      <c r="F17" s="1052">
        <v>91719</v>
      </c>
      <c r="G17" s="1052">
        <v>94665</v>
      </c>
      <c r="H17" s="1052">
        <v>93427</v>
      </c>
      <c r="I17" s="1052">
        <v>91789</v>
      </c>
      <c r="J17" s="1052">
        <v>90600</v>
      </c>
      <c r="K17" s="1052">
        <v>90341</v>
      </c>
      <c r="L17" s="1052">
        <v>118388</v>
      </c>
      <c r="M17" s="1052">
        <v>85727</v>
      </c>
      <c r="N17" s="1052">
        <v>82542</v>
      </c>
      <c r="O17" s="1052">
        <v>115762</v>
      </c>
      <c r="P17" s="1052">
        <v>114420</v>
      </c>
      <c r="Q17" s="1052">
        <v>116165</v>
      </c>
    </row>
    <row r="18" spans="1:18" s="387" customFormat="1" ht="18" customHeight="1">
      <c r="A18" s="284" t="s">
        <v>1</v>
      </c>
      <c r="B18" s="1052">
        <v>249400</v>
      </c>
      <c r="C18" s="1052">
        <v>253738</v>
      </c>
      <c r="D18" s="1052">
        <v>287854</v>
      </c>
      <c r="E18" s="1052">
        <v>300921</v>
      </c>
      <c r="F18" s="1052">
        <v>317000</v>
      </c>
      <c r="G18" s="1052">
        <v>328000</v>
      </c>
      <c r="H18" s="1052">
        <v>335561</v>
      </c>
      <c r="I18" s="1052">
        <v>345000</v>
      </c>
      <c r="J18" s="1052">
        <v>348000</v>
      </c>
      <c r="K18" s="1052">
        <v>385116</v>
      </c>
      <c r="L18" s="1052">
        <v>379000</v>
      </c>
      <c r="M18" s="1052">
        <v>356000</v>
      </c>
      <c r="N18" s="1052">
        <v>301650</v>
      </c>
      <c r="O18" s="1052">
        <v>304162</v>
      </c>
      <c r="P18" s="1052">
        <v>329475</v>
      </c>
      <c r="Q18" s="1052">
        <v>333702</v>
      </c>
    </row>
    <row r="19" spans="1:18" s="387" customFormat="1" ht="18" customHeight="1">
      <c r="A19" s="1053"/>
      <c r="B19" s="1054"/>
      <c r="C19" s="1054"/>
      <c r="D19" s="1054"/>
      <c r="E19" s="1054"/>
      <c r="F19" s="1054"/>
      <c r="G19" s="1054"/>
      <c r="H19" s="1054"/>
      <c r="I19" s="1054"/>
      <c r="J19" s="1054"/>
      <c r="K19" s="1054"/>
      <c r="L19" s="1054"/>
      <c r="M19" s="1054"/>
      <c r="N19" s="1054"/>
      <c r="O19" s="1054"/>
      <c r="P19" s="1054"/>
      <c r="Q19" s="1054"/>
      <c r="R19" s="1055"/>
    </row>
    <row r="20" spans="1:18" ht="18" customHeight="1">
      <c r="A20" s="920" t="s">
        <v>2111</v>
      </c>
    </row>
    <row r="30" spans="1:18" ht="15.75" customHeight="1"/>
  </sheetData>
  <mergeCells count="1">
    <mergeCell ref="B2:Q2"/>
  </mergeCells>
  <hyperlinks>
    <hyperlink ref="S5" location="'Content Page'!A1" display="Back to Content Page"/>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37"/>
  <sheetViews>
    <sheetView topLeftCell="AW1" workbookViewId="0">
      <selection activeCell="BL6" sqref="BL6"/>
    </sheetView>
  </sheetViews>
  <sheetFormatPr defaultRowHeight="14.5"/>
  <cols>
    <col min="1" max="1" width="33.81640625" customWidth="1"/>
    <col min="2" max="2" width="6.7265625" customWidth="1"/>
    <col min="3" max="3" width="7.54296875" customWidth="1"/>
    <col min="4" max="4" width="9.54296875" customWidth="1"/>
    <col min="5" max="5" width="6.7265625" customWidth="1"/>
    <col min="6" max="6" width="7.54296875" customWidth="1"/>
    <col min="7" max="7" width="9.54296875" customWidth="1"/>
    <col min="8" max="8" width="6.7265625" customWidth="1"/>
    <col min="9" max="9" width="7.54296875" customWidth="1"/>
    <col min="10" max="10" width="9.54296875" customWidth="1"/>
    <col min="11" max="11" width="6.7265625" customWidth="1"/>
    <col min="12" max="12" width="7.54296875" customWidth="1"/>
    <col min="13" max="13" width="9.54296875" customWidth="1"/>
    <col min="14" max="14" width="6.7265625" customWidth="1"/>
    <col min="15" max="15" width="7.54296875" customWidth="1"/>
    <col min="16" max="16" width="9.54296875" customWidth="1"/>
    <col min="17" max="17" width="6.7265625" customWidth="1"/>
    <col min="18" max="18" width="7.54296875" customWidth="1"/>
    <col min="19" max="19" width="9.54296875" customWidth="1"/>
    <col min="20" max="20" width="6.7265625" customWidth="1"/>
    <col min="21" max="21" width="7.54296875" customWidth="1"/>
    <col min="22" max="22" width="9.54296875" customWidth="1"/>
    <col min="23" max="23" width="6.7265625" customWidth="1"/>
    <col min="24" max="24" width="7.54296875" customWidth="1"/>
    <col min="25" max="25" width="9.54296875" bestFit="1" customWidth="1"/>
    <col min="26" max="26" width="6.7265625" customWidth="1"/>
    <col min="27" max="27" width="7.54296875" customWidth="1"/>
    <col min="28" max="28" width="9.54296875" bestFit="1" customWidth="1"/>
    <col min="29" max="29" width="6.7265625" customWidth="1"/>
    <col min="30" max="30" width="7.54296875" customWidth="1"/>
    <col min="31" max="31" width="9.54296875" bestFit="1" customWidth="1"/>
    <col min="32" max="32" width="6.7265625" customWidth="1"/>
    <col min="33" max="33" width="7.54296875" customWidth="1"/>
    <col min="34" max="34" width="9.54296875" bestFit="1" customWidth="1"/>
    <col min="35" max="35" width="6.7265625" customWidth="1"/>
    <col min="36" max="36" width="7.54296875" customWidth="1"/>
    <col min="37" max="37" width="9.54296875" bestFit="1" customWidth="1"/>
    <col min="38" max="38" width="6.7265625" customWidth="1"/>
    <col min="39" max="39" width="7.54296875" customWidth="1"/>
    <col min="40" max="40" width="9.54296875" bestFit="1" customWidth="1"/>
    <col min="41" max="41" width="6.7265625" customWidth="1"/>
    <col min="42" max="42" width="7.54296875" customWidth="1"/>
    <col min="43" max="43" width="9.54296875" bestFit="1" customWidth="1"/>
    <col min="44" max="44" width="6.7265625" customWidth="1"/>
    <col min="45" max="45" width="7.54296875" customWidth="1"/>
    <col min="46" max="46" width="9.54296875" bestFit="1" customWidth="1"/>
    <col min="47" max="47" width="6.7265625" customWidth="1"/>
    <col min="48" max="48" width="7.54296875" customWidth="1"/>
    <col min="49" max="49" width="9.54296875" bestFit="1" customWidth="1"/>
    <col min="50" max="50" width="6.7265625" customWidth="1"/>
    <col min="51" max="51" width="7.54296875" customWidth="1"/>
    <col min="52" max="52" width="9.54296875" bestFit="1" customWidth="1"/>
    <col min="53" max="53" width="6.7265625" style="283" customWidth="1"/>
    <col min="54" max="54" width="7.54296875" style="283" customWidth="1"/>
    <col min="55" max="55" width="9.54296875" style="283" bestFit="1" customWidth="1"/>
    <col min="56" max="56" width="6.7265625" style="499" customWidth="1"/>
    <col min="57" max="57" width="7.54296875" style="499" customWidth="1"/>
    <col min="58" max="58" width="9.54296875" style="499" bestFit="1" customWidth="1"/>
    <col min="59" max="61" width="9.1796875" style="499"/>
  </cols>
  <sheetData>
    <row r="1" spans="1:66">
      <c r="A1" s="136" t="s">
        <v>1360</v>
      </c>
      <c r="B1" s="57"/>
      <c r="C1" s="57"/>
      <c r="D1" s="57"/>
      <c r="E1" s="57"/>
      <c r="F1" s="57"/>
      <c r="G1" s="57"/>
      <c r="H1" s="57"/>
      <c r="I1" s="57"/>
      <c r="J1" s="57"/>
      <c r="K1" s="57"/>
      <c r="L1" s="57"/>
      <c r="M1" s="57"/>
      <c r="N1" s="57"/>
      <c r="O1" s="57"/>
      <c r="P1" s="57"/>
      <c r="Q1" s="57"/>
      <c r="R1" s="57"/>
      <c r="S1" s="57"/>
      <c r="T1" s="57"/>
      <c r="U1" s="57"/>
      <c r="V1" s="57"/>
      <c r="W1" s="57"/>
      <c r="X1" s="57"/>
    </row>
    <row r="2" spans="1:66">
      <c r="A2" s="36"/>
      <c r="B2" s="36"/>
      <c r="C2" s="36"/>
      <c r="D2" s="36"/>
      <c r="E2" s="36"/>
      <c r="F2" s="36"/>
      <c r="G2" s="36"/>
      <c r="H2" s="36"/>
      <c r="I2" s="36"/>
      <c r="J2" s="36"/>
      <c r="K2" s="36"/>
      <c r="L2" s="36"/>
      <c r="M2" s="36"/>
      <c r="N2" s="36"/>
      <c r="O2" s="36"/>
      <c r="P2" s="36"/>
      <c r="Q2" s="36"/>
      <c r="R2" s="36"/>
      <c r="S2" s="36"/>
      <c r="T2" s="36"/>
      <c r="U2" s="36"/>
      <c r="V2" s="36"/>
      <c r="W2" s="36"/>
      <c r="X2" s="57"/>
    </row>
    <row r="3" spans="1:66" s="69" customFormat="1">
      <c r="A3" s="1086" t="s">
        <v>16</v>
      </c>
      <c r="B3" s="1085">
        <v>1980</v>
      </c>
      <c r="C3" s="1085"/>
      <c r="D3" s="1085"/>
      <c r="E3" s="1085">
        <v>1985</v>
      </c>
      <c r="F3" s="1085"/>
      <c r="G3" s="1085"/>
      <c r="H3" s="1085">
        <v>1990</v>
      </c>
      <c r="I3" s="1085"/>
      <c r="J3" s="1085"/>
      <c r="K3" s="1085">
        <v>1995</v>
      </c>
      <c r="L3" s="1085"/>
      <c r="M3" s="1085"/>
      <c r="N3" s="1085">
        <v>2000</v>
      </c>
      <c r="O3" s="1085"/>
      <c r="P3" s="1085"/>
      <c r="Q3" s="1085">
        <v>2001</v>
      </c>
      <c r="R3" s="1085"/>
      <c r="S3" s="1085"/>
      <c r="T3" s="1085">
        <v>2002</v>
      </c>
      <c r="U3" s="1085"/>
      <c r="V3" s="1085"/>
      <c r="W3" s="1085">
        <v>2003</v>
      </c>
      <c r="X3" s="1085"/>
      <c r="Y3" s="1085"/>
      <c r="Z3" s="1085">
        <v>2004</v>
      </c>
      <c r="AA3" s="1085"/>
      <c r="AB3" s="1085"/>
      <c r="AC3" s="1085">
        <v>2005</v>
      </c>
      <c r="AD3" s="1085"/>
      <c r="AE3" s="1085"/>
      <c r="AF3" s="1085">
        <v>2006</v>
      </c>
      <c r="AG3" s="1085"/>
      <c r="AH3" s="1085"/>
      <c r="AI3" s="1085">
        <v>2007</v>
      </c>
      <c r="AJ3" s="1085"/>
      <c r="AK3" s="1085"/>
      <c r="AL3" s="1085">
        <v>2008</v>
      </c>
      <c r="AM3" s="1085"/>
      <c r="AN3" s="1085"/>
      <c r="AO3" s="1085">
        <v>2009</v>
      </c>
      <c r="AP3" s="1085"/>
      <c r="AQ3" s="1085"/>
      <c r="AR3" s="1085">
        <v>2010</v>
      </c>
      <c r="AS3" s="1085"/>
      <c r="AT3" s="1085"/>
      <c r="AU3" s="1085">
        <v>2011</v>
      </c>
      <c r="AV3" s="1085"/>
      <c r="AW3" s="1085"/>
      <c r="AX3" s="1085">
        <v>2012</v>
      </c>
      <c r="AY3" s="1085"/>
      <c r="AZ3" s="1085"/>
      <c r="BA3" s="1085">
        <v>2013</v>
      </c>
      <c r="BB3" s="1085"/>
      <c r="BC3" s="1085"/>
      <c r="BD3" s="1085">
        <v>2014</v>
      </c>
      <c r="BE3" s="1085"/>
      <c r="BF3" s="1085"/>
      <c r="BG3" s="1085">
        <v>2015</v>
      </c>
      <c r="BH3" s="1085"/>
      <c r="BI3" s="1085"/>
    </row>
    <row r="4" spans="1:66" s="69" customFormat="1">
      <c r="A4" s="1086"/>
      <c r="B4" s="741" t="s">
        <v>59</v>
      </c>
      <c r="C4" s="741" t="s">
        <v>48</v>
      </c>
      <c r="D4" s="741" t="s">
        <v>47</v>
      </c>
      <c r="E4" s="741" t="s">
        <v>59</v>
      </c>
      <c r="F4" s="741" t="s">
        <v>48</v>
      </c>
      <c r="G4" s="741" t="s">
        <v>47</v>
      </c>
      <c r="H4" s="741" t="s">
        <v>59</v>
      </c>
      <c r="I4" s="741" t="s">
        <v>48</v>
      </c>
      <c r="J4" s="741" t="s">
        <v>47</v>
      </c>
      <c r="K4" s="741" t="s">
        <v>59</v>
      </c>
      <c r="L4" s="741" t="s">
        <v>48</v>
      </c>
      <c r="M4" s="741" t="s">
        <v>47</v>
      </c>
      <c r="N4" s="741" t="s">
        <v>59</v>
      </c>
      <c r="O4" s="741" t="s">
        <v>48</v>
      </c>
      <c r="P4" s="741" t="s">
        <v>47</v>
      </c>
      <c r="Q4" s="741" t="s">
        <v>59</v>
      </c>
      <c r="R4" s="741" t="s">
        <v>48</v>
      </c>
      <c r="S4" s="741" t="s">
        <v>47</v>
      </c>
      <c r="T4" s="741" t="s">
        <v>59</v>
      </c>
      <c r="U4" s="741" t="s">
        <v>48</v>
      </c>
      <c r="V4" s="741" t="s">
        <v>47</v>
      </c>
      <c r="W4" s="741" t="s">
        <v>59</v>
      </c>
      <c r="X4" s="741" t="s">
        <v>48</v>
      </c>
      <c r="Y4" s="741" t="s">
        <v>47</v>
      </c>
      <c r="Z4" s="741" t="s">
        <v>59</v>
      </c>
      <c r="AA4" s="741" t="s">
        <v>48</v>
      </c>
      <c r="AB4" s="741" t="s">
        <v>47</v>
      </c>
      <c r="AC4" s="741" t="s">
        <v>59</v>
      </c>
      <c r="AD4" s="741" t="s">
        <v>48</v>
      </c>
      <c r="AE4" s="741" t="s">
        <v>47</v>
      </c>
      <c r="AF4" s="741" t="s">
        <v>59</v>
      </c>
      <c r="AG4" s="741" t="s">
        <v>48</v>
      </c>
      <c r="AH4" s="741" t="s">
        <v>47</v>
      </c>
      <c r="AI4" s="741" t="s">
        <v>59</v>
      </c>
      <c r="AJ4" s="741" t="s">
        <v>48</v>
      </c>
      <c r="AK4" s="741" t="s">
        <v>47</v>
      </c>
      <c r="AL4" s="741" t="s">
        <v>59</v>
      </c>
      <c r="AM4" s="741" t="s">
        <v>48</v>
      </c>
      <c r="AN4" s="741" t="s">
        <v>47</v>
      </c>
      <c r="AO4" s="741" t="s">
        <v>59</v>
      </c>
      <c r="AP4" s="741" t="s">
        <v>48</v>
      </c>
      <c r="AQ4" s="741" t="s">
        <v>47</v>
      </c>
      <c r="AR4" s="741" t="s">
        <v>59</v>
      </c>
      <c r="AS4" s="741" t="s">
        <v>48</v>
      </c>
      <c r="AT4" s="741" t="s">
        <v>47</v>
      </c>
      <c r="AU4" s="741" t="s">
        <v>59</v>
      </c>
      <c r="AV4" s="741" t="s">
        <v>48</v>
      </c>
      <c r="AW4" s="741" t="s">
        <v>47</v>
      </c>
      <c r="AX4" s="741" t="s">
        <v>59</v>
      </c>
      <c r="AY4" s="741" t="s">
        <v>48</v>
      </c>
      <c r="AZ4" s="741" t="s">
        <v>47</v>
      </c>
      <c r="BA4" s="741" t="s">
        <v>59</v>
      </c>
      <c r="BB4" s="741" t="s">
        <v>48</v>
      </c>
      <c r="BC4" s="741" t="s">
        <v>47</v>
      </c>
      <c r="BD4" s="741" t="s">
        <v>59</v>
      </c>
      <c r="BE4" s="741" t="s">
        <v>48</v>
      </c>
      <c r="BF4" s="741" t="s">
        <v>47</v>
      </c>
      <c r="BG4" s="741" t="s">
        <v>59</v>
      </c>
      <c r="BH4" s="741" t="s">
        <v>48</v>
      </c>
      <c r="BI4" s="741" t="s">
        <v>47</v>
      </c>
    </row>
    <row r="5" spans="1:66">
      <c r="A5" s="284" t="s">
        <v>15</v>
      </c>
      <c r="B5" s="609">
        <v>133.6</v>
      </c>
      <c r="C5" s="609" t="s">
        <v>429</v>
      </c>
      <c r="D5" s="609" t="s">
        <v>429</v>
      </c>
      <c r="E5" s="609">
        <v>129.1</v>
      </c>
      <c r="F5" s="609" t="s">
        <v>429</v>
      </c>
      <c r="G5" s="609" t="s">
        <v>429</v>
      </c>
      <c r="H5" s="609">
        <v>126.1</v>
      </c>
      <c r="I5" s="609">
        <v>135.6</v>
      </c>
      <c r="J5" s="609">
        <v>116.1</v>
      </c>
      <c r="K5" s="609">
        <v>124.3</v>
      </c>
      <c r="L5" s="609" t="s">
        <v>429</v>
      </c>
      <c r="M5" s="609" t="s">
        <v>429</v>
      </c>
      <c r="N5" s="609">
        <v>120.9</v>
      </c>
      <c r="O5" s="609">
        <v>130</v>
      </c>
      <c r="P5" s="609">
        <v>111.1</v>
      </c>
      <c r="Q5" s="609">
        <v>150</v>
      </c>
      <c r="R5" s="609">
        <v>157</v>
      </c>
      <c r="S5" s="609">
        <v>143</v>
      </c>
      <c r="T5" s="609">
        <v>118.9</v>
      </c>
      <c r="U5" s="609" t="s">
        <v>429</v>
      </c>
      <c r="V5" s="609" t="s">
        <v>429</v>
      </c>
      <c r="W5" s="609">
        <v>117.8</v>
      </c>
      <c r="X5" s="609" t="s">
        <v>429</v>
      </c>
      <c r="Y5" s="609" t="s">
        <v>429</v>
      </c>
      <c r="Z5" s="609" t="s">
        <v>429</v>
      </c>
      <c r="AA5" s="609" t="s">
        <v>429</v>
      </c>
      <c r="AB5" s="609" t="s">
        <v>429</v>
      </c>
      <c r="AC5" s="609">
        <v>115.9</v>
      </c>
      <c r="AD5" s="609" t="s">
        <v>429</v>
      </c>
      <c r="AE5" s="609" t="s">
        <v>429</v>
      </c>
      <c r="AF5" s="609">
        <v>114.3</v>
      </c>
      <c r="AG5" s="609" t="s">
        <v>429</v>
      </c>
      <c r="AH5" s="609" t="s">
        <v>429</v>
      </c>
      <c r="AI5" s="609">
        <v>112.1</v>
      </c>
      <c r="AJ5" s="609" t="s">
        <v>429</v>
      </c>
      <c r="AK5" s="609" t="s">
        <v>429</v>
      </c>
      <c r="AL5" s="609">
        <v>115.7</v>
      </c>
      <c r="AM5" s="609">
        <v>125.2</v>
      </c>
      <c r="AN5" s="609">
        <v>106.2</v>
      </c>
      <c r="AO5" s="609">
        <v>115.7</v>
      </c>
      <c r="AP5" s="609">
        <v>125.2</v>
      </c>
      <c r="AQ5" s="609">
        <v>106.2</v>
      </c>
      <c r="AR5" s="609">
        <v>114.9</v>
      </c>
      <c r="AS5" s="609" t="s">
        <v>429</v>
      </c>
      <c r="AT5" s="609" t="s">
        <v>429</v>
      </c>
      <c r="AU5" s="609">
        <v>114.1</v>
      </c>
      <c r="AV5" s="609" t="s">
        <v>429</v>
      </c>
      <c r="AW5" s="609" t="s">
        <v>429</v>
      </c>
      <c r="AX5" s="609">
        <v>113.4</v>
      </c>
      <c r="AY5" s="609" t="s">
        <v>429</v>
      </c>
      <c r="AZ5" s="609" t="s">
        <v>429</v>
      </c>
      <c r="BA5" s="609">
        <v>112.6</v>
      </c>
      <c r="BB5" s="609" t="s">
        <v>429</v>
      </c>
      <c r="BC5" s="609" t="s">
        <v>429</v>
      </c>
      <c r="BD5" s="609">
        <v>65.3</v>
      </c>
      <c r="BE5" s="609">
        <v>71.849999999999994</v>
      </c>
      <c r="BF5" s="609">
        <v>58.69</v>
      </c>
      <c r="BG5" s="609">
        <v>63.37</v>
      </c>
      <c r="BH5" s="609">
        <v>69.150000000000006</v>
      </c>
      <c r="BI5" s="609">
        <v>57.54</v>
      </c>
    </row>
    <row r="6" spans="1:66">
      <c r="A6" s="284" t="s">
        <v>14</v>
      </c>
      <c r="B6" s="609">
        <v>54.4</v>
      </c>
      <c r="C6" s="609" t="s">
        <v>429</v>
      </c>
      <c r="D6" s="609" t="s">
        <v>429</v>
      </c>
      <c r="E6" s="609">
        <v>43.4</v>
      </c>
      <c r="F6" s="609" t="s">
        <v>429</v>
      </c>
      <c r="G6" s="609" t="s">
        <v>429</v>
      </c>
      <c r="H6" s="609">
        <v>37.799999999999997</v>
      </c>
      <c r="I6" s="609">
        <v>41.8</v>
      </c>
      <c r="J6" s="609">
        <v>33.799999999999997</v>
      </c>
      <c r="K6" s="609">
        <v>44.9</v>
      </c>
      <c r="L6" s="609" t="s">
        <v>429</v>
      </c>
      <c r="M6" s="609" t="s">
        <v>429</v>
      </c>
      <c r="N6" s="609">
        <v>54.6</v>
      </c>
      <c r="O6" s="609">
        <v>59.5</v>
      </c>
      <c r="P6" s="609">
        <v>49.4</v>
      </c>
      <c r="Q6" s="609">
        <v>54.5</v>
      </c>
      <c r="R6" s="609" t="s">
        <v>429</v>
      </c>
      <c r="S6" s="609" t="s">
        <v>429</v>
      </c>
      <c r="T6" s="609">
        <v>54.3</v>
      </c>
      <c r="U6" s="609" t="s">
        <v>429</v>
      </c>
      <c r="V6" s="609" t="s">
        <v>429</v>
      </c>
      <c r="W6" s="609">
        <v>52.3</v>
      </c>
      <c r="X6" s="609" t="s">
        <v>429</v>
      </c>
      <c r="Y6" s="609" t="s">
        <v>429</v>
      </c>
      <c r="Z6" s="609">
        <v>47.7</v>
      </c>
      <c r="AA6" s="609" t="s">
        <v>429</v>
      </c>
      <c r="AB6" s="609" t="s">
        <v>429</v>
      </c>
      <c r="AC6" s="609">
        <v>45.7</v>
      </c>
      <c r="AD6" s="609" t="s">
        <v>429</v>
      </c>
      <c r="AE6" s="609" t="s">
        <v>429</v>
      </c>
      <c r="AF6" s="609">
        <v>45.5</v>
      </c>
      <c r="AG6" s="609" t="s">
        <v>429</v>
      </c>
      <c r="AH6" s="609" t="s">
        <v>429</v>
      </c>
      <c r="AI6" s="609">
        <v>45.9</v>
      </c>
      <c r="AJ6" s="609" t="s">
        <v>429</v>
      </c>
      <c r="AK6" s="609" t="s">
        <v>429</v>
      </c>
      <c r="AL6" s="609">
        <v>46.1</v>
      </c>
      <c r="AM6" s="609" t="s">
        <v>429</v>
      </c>
      <c r="AN6" s="609" t="s">
        <v>429</v>
      </c>
      <c r="AO6" s="609">
        <v>44.8</v>
      </c>
      <c r="AP6" s="609" t="s">
        <v>429</v>
      </c>
      <c r="AQ6" s="609" t="s">
        <v>429</v>
      </c>
      <c r="AR6" s="609">
        <v>43.6</v>
      </c>
      <c r="AS6" s="609">
        <v>47.7</v>
      </c>
      <c r="AT6" s="609">
        <v>39.200000000000003</v>
      </c>
      <c r="AU6" s="609">
        <v>17</v>
      </c>
      <c r="AV6" s="609">
        <v>18</v>
      </c>
      <c r="AW6" s="609">
        <v>17</v>
      </c>
      <c r="AX6" s="609">
        <v>17</v>
      </c>
      <c r="AY6" s="609">
        <v>18</v>
      </c>
      <c r="AZ6" s="609">
        <v>17</v>
      </c>
      <c r="BA6" s="609">
        <v>17</v>
      </c>
      <c r="BB6" s="609">
        <v>18</v>
      </c>
      <c r="BC6" s="609">
        <v>17</v>
      </c>
      <c r="BD6" s="609">
        <v>17</v>
      </c>
      <c r="BE6" s="609">
        <v>18</v>
      </c>
      <c r="BF6" s="609">
        <v>17</v>
      </c>
      <c r="BG6" s="609">
        <v>17</v>
      </c>
      <c r="BH6" s="609">
        <v>18</v>
      </c>
      <c r="BI6" s="609">
        <v>17</v>
      </c>
      <c r="BJ6" s="299" t="s">
        <v>17</v>
      </c>
      <c r="BL6" s="285" t="s">
        <v>13</v>
      </c>
    </row>
    <row r="7" spans="1:66">
      <c r="A7" s="284" t="s">
        <v>268</v>
      </c>
      <c r="B7" s="609">
        <v>128</v>
      </c>
      <c r="C7" s="609" t="s">
        <v>429</v>
      </c>
      <c r="D7" s="609" t="s">
        <v>429</v>
      </c>
      <c r="E7" s="609">
        <v>116</v>
      </c>
      <c r="F7" s="609" t="s">
        <v>429</v>
      </c>
      <c r="G7" s="609" t="s">
        <v>429</v>
      </c>
      <c r="H7" s="609">
        <v>112.3</v>
      </c>
      <c r="I7" s="609">
        <v>119.4</v>
      </c>
      <c r="J7" s="609">
        <v>105.1</v>
      </c>
      <c r="K7" s="609">
        <v>112.3</v>
      </c>
      <c r="L7" s="609" t="s">
        <v>429</v>
      </c>
      <c r="M7" s="609" t="s">
        <v>429</v>
      </c>
      <c r="N7" s="609">
        <v>112.3</v>
      </c>
      <c r="O7" s="609">
        <v>120.4</v>
      </c>
      <c r="P7" s="609">
        <v>104</v>
      </c>
      <c r="Q7" s="609">
        <v>112.3</v>
      </c>
      <c r="R7" s="609" t="s">
        <v>429</v>
      </c>
      <c r="S7" s="609" t="s">
        <v>429</v>
      </c>
      <c r="T7" s="609">
        <v>112.3</v>
      </c>
      <c r="U7" s="609" t="s">
        <v>429</v>
      </c>
      <c r="V7" s="609" t="s">
        <v>429</v>
      </c>
      <c r="W7" s="609">
        <v>112.3</v>
      </c>
      <c r="X7" s="609" t="s">
        <v>429</v>
      </c>
      <c r="Y7" s="609" t="s">
        <v>429</v>
      </c>
      <c r="Z7" s="609">
        <v>112.3</v>
      </c>
      <c r="AA7" s="609" t="s">
        <v>429</v>
      </c>
      <c r="AB7" s="609" t="s">
        <v>429</v>
      </c>
      <c r="AC7" s="609">
        <v>112.3</v>
      </c>
      <c r="AD7" s="609" t="s">
        <v>429</v>
      </c>
      <c r="AE7" s="609" t="s">
        <v>429</v>
      </c>
      <c r="AF7" s="609">
        <v>111.9</v>
      </c>
      <c r="AG7" s="609" t="s">
        <v>429</v>
      </c>
      <c r="AH7" s="609" t="s">
        <v>429</v>
      </c>
      <c r="AI7" s="609">
        <v>110.7</v>
      </c>
      <c r="AJ7" s="609" t="s">
        <v>429</v>
      </c>
      <c r="AK7" s="609" t="s">
        <v>429</v>
      </c>
      <c r="AL7" s="609">
        <v>108.9</v>
      </c>
      <c r="AM7" s="609" t="s">
        <v>429</v>
      </c>
      <c r="AN7" s="609" t="s">
        <v>429</v>
      </c>
      <c r="AO7" s="609">
        <v>106.7</v>
      </c>
      <c r="AP7" s="609" t="s">
        <v>429</v>
      </c>
      <c r="AQ7" s="609" t="s">
        <v>429</v>
      </c>
      <c r="AR7" s="609">
        <v>104.5</v>
      </c>
      <c r="AS7" s="609">
        <v>112.3</v>
      </c>
      <c r="AT7" s="609">
        <v>96.2</v>
      </c>
      <c r="AU7" s="609">
        <v>102.2</v>
      </c>
      <c r="AV7" s="609" t="s">
        <v>429</v>
      </c>
      <c r="AW7" s="609" t="s">
        <v>429</v>
      </c>
      <c r="AX7" s="609">
        <v>99.9</v>
      </c>
      <c r="AY7" s="609">
        <v>107.5</v>
      </c>
      <c r="AZ7" s="609">
        <v>91.9</v>
      </c>
      <c r="BA7" s="609">
        <v>86.1</v>
      </c>
      <c r="BB7" s="609">
        <v>93</v>
      </c>
      <c r="BC7" s="609">
        <v>78.599999999999994</v>
      </c>
      <c r="BD7" s="609">
        <v>58</v>
      </c>
      <c r="BE7" s="609">
        <v>67</v>
      </c>
      <c r="BF7" s="609">
        <v>63</v>
      </c>
      <c r="BG7" s="609">
        <v>74.5</v>
      </c>
      <c r="BH7" s="609">
        <v>80.5</v>
      </c>
      <c r="BI7" s="609">
        <v>68</v>
      </c>
    </row>
    <row r="8" spans="1:66">
      <c r="A8" s="284" t="s">
        <v>12</v>
      </c>
      <c r="B8" s="609">
        <v>79.900000000000006</v>
      </c>
      <c r="C8" s="609">
        <v>86.8</v>
      </c>
      <c r="D8" s="609">
        <v>72.599999999999994</v>
      </c>
      <c r="E8" s="609">
        <v>81</v>
      </c>
      <c r="F8" s="609">
        <v>88</v>
      </c>
      <c r="G8" s="609">
        <v>73</v>
      </c>
      <c r="H8" s="609">
        <v>82</v>
      </c>
      <c r="I8" s="609" t="s">
        <v>429</v>
      </c>
      <c r="J8" s="609" t="s">
        <v>429</v>
      </c>
      <c r="K8" s="609">
        <v>82.9</v>
      </c>
      <c r="L8" s="609" t="s">
        <v>429</v>
      </c>
      <c r="M8" s="609" t="s">
        <v>429</v>
      </c>
      <c r="N8" s="609">
        <v>91</v>
      </c>
      <c r="O8" s="609">
        <v>89</v>
      </c>
      <c r="P8" s="609">
        <v>78</v>
      </c>
      <c r="Q8" s="609" t="s">
        <v>429</v>
      </c>
      <c r="R8" s="609" t="s">
        <v>429</v>
      </c>
      <c r="S8" s="609" t="s">
        <v>429</v>
      </c>
      <c r="T8" s="609">
        <v>94</v>
      </c>
      <c r="U8" s="609">
        <v>102.5</v>
      </c>
      <c r="V8" s="609">
        <v>83.9</v>
      </c>
      <c r="W8" s="609">
        <v>92.32</v>
      </c>
      <c r="X8" s="609">
        <v>101.59</v>
      </c>
      <c r="Y8" s="609">
        <v>82.87</v>
      </c>
      <c r="Z8" s="609">
        <v>91.36</v>
      </c>
      <c r="AA8" s="609">
        <v>100.68</v>
      </c>
      <c r="AB8" s="609">
        <v>81.819999999999993</v>
      </c>
      <c r="AC8" s="609">
        <v>91</v>
      </c>
      <c r="AD8" s="609">
        <v>99</v>
      </c>
      <c r="AE8" s="609">
        <v>66</v>
      </c>
      <c r="AF8" s="609">
        <v>94</v>
      </c>
      <c r="AG8" s="609">
        <v>102.5</v>
      </c>
      <c r="AH8" s="609">
        <v>83.9</v>
      </c>
      <c r="AI8" s="609">
        <v>92.3</v>
      </c>
      <c r="AJ8" s="609">
        <v>101.6</v>
      </c>
      <c r="AK8" s="609">
        <v>82.9</v>
      </c>
      <c r="AL8" s="609">
        <v>91.4</v>
      </c>
      <c r="AM8" s="609">
        <v>100.7</v>
      </c>
      <c r="AN8" s="609">
        <v>81.84</v>
      </c>
      <c r="AO8" s="609">
        <v>91</v>
      </c>
      <c r="AP8" s="609">
        <v>92.43</v>
      </c>
      <c r="AQ8" s="609">
        <v>75.89</v>
      </c>
      <c r="AR8" s="609">
        <v>89.46</v>
      </c>
      <c r="AS8" s="609">
        <v>98.89</v>
      </c>
      <c r="AT8" s="609">
        <v>79.84</v>
      </c>
      <c r="AU8" s="609">
        <v>94</v>
      </c>
      <c r="AV8" s="609">
        <v>80</v>
      </c>
      <c r="AW8" s="609">
        <v>77</v>
      </c>
      <c r="AX8" s="609">
        <v>85.94</v>
      </c>
      <c r="AY8" s="609">
        <v>94.53</v>
      </c>
      <c r="AZ8" s="609">
        <v>77.180000000000007</v>
      </c>
      <c r="BA8" s="609">
        <v>84.24</v>
      </c>
      <c r="BB8" s="609">
        <v>92.43</v>
      </c>
      <c r="BC8" s="609">
        <v>75.89</v>
      </c>
      <c r="BD8" s="609">
        <v>82.57</v>
      </c>
      <c r="BE8" s="609">
        <v>90.37</v>
      </c>
      <c r="BF8" s="609">
        <v>74.61</v>
      </c>
      <c r="BG8" s="609">
        <v>80.930000000000007</v>
      </c>
      <c r="BH8" s="609">
        <v>88.35</v>
      </c>
      <c r="BI8" s="609">
        <v>73.36</v>
      </c>
    </row>
    <row r="9" spans="1:66">
      <c r="A9" s="284" t="s">
        <v>11</v>
      </c>
      <c r="B9" s="609">
        <v>103.2</v>
      </c>
      <c r="C9" s="609" t="s">
        <v>429</v>
      </c>
      <c r="D9" s="609" t="s">
        <v>429</v>
      </c>
      <c r="E9" s="609">
        <v>107.6</v>
      </c>
      <c r="F9" s="609" t="s">
        <v>429</v>
      </c>
      <c r="G9" s="609" t="s">
        <v>429</v>
      </c>
      <c r="H9" s="609">
        <v>96.8</v>
      </c>
      <c r="I9" s="609">
        <v>103.1</v>
      </c>
      <c r="J9" s="609">
        <v>90.3</v>
      </c>
      <c r="K9" s="609">
        <v>84.9</v>
      </c>
      <c r="L9" s="609" t="s">
        <v>429</v>
      </c>
      <c r="M9" s="609" t="s">
        <v>429</v>
      </c>
      <c r="N9" s="609">
        <v>69.3</v>
      </c>
      <c r="O9" s="609">
        <v>74.2</v>
      </c>
      <c r="P9" s="609">
        <v>64.2</v>
      </c>
      <c r="Q9" s="609">
        <v>66</v>
      </c>
      <c r="R9" s="609" t="s">
        <v>429</v>
      </c>
      <c r="S9" s="609" t="s">
        <v>429</v>
      </c>
      <c r="T9" s="609">
        <v>62.8</v>
      </c>
      <c r="U9" s="609" t="s">
        <v>429</v>
      </c>
      <c r="V9" s="609" t="s">
        <v>429</v>
      </c>
      <c r="W9" s="609">
        <v>59.7</v>
      </c>
      <c r="X9" s="609" t="s">
        <v>429</v>
      </c>
      <c r="Y9" s="609" t="s">
        <v>429</v>
      </c>
      <c r="Z9" s="609">
        <v>56.8</v>
      </c>
      <c r="AA9" s="609" t="s">
        <v>429</v>
      </c>
      <c r="AB9" s="609" t="s">
        <v>429</v>
      </c>
      <c r="AC9" s="609">
        <v>54</v>
      </c>
      <c r="AD9" s="609" t="s">
        <v>429</v>
      </c>
      <c r="AE9" s="609" t="s">
        <v>429</v>
      </c>
      <c r="AF9" s="609">
        <v>51.3</v>
      </c>
      <c r="AG9" s="609" t="s">
        <v>429</v>
      </c>
      <c r="AH9" s="609" t="s">
        <v>429</v>
      </c>
      <c r="AI9" s="609">
        <v>48.9</v>
      </c>
      <c r="AJ9" s="609" t="s">
        <v>429</v>
      </c>
      <c r="AK9" s="609" t="s">
        <v>429</v>
      </c>
      <c r="AL9" s="609">
        <v>46.9</v>
      </c>
      <c r="AM9" s="609" t="s">
        <v>429</v>
      </c>
      <c r="AN9" s="609" t="s">
        <v>429</v>
      </c>
      <c r="AO9" s="609">
        <v>45.1</v>
      </c>
      <c r="AP9" s="609" t="s">
        <v>429</v>
      </c>
      <c r="AQ9" s="609" t="s">
        <v>429</v>
      </c>
      <c r="AR9" s="609">
        <v>43.6</v>
      </c>
      <c r="AS9" s="609">
        <v>47.3</v>
      </c>
      <c r="AT9" s="609">
        <v>39.700000000000003</v>
      </c>
      <c r="AU9" s="609">
        <v>42.2</v>
      </c>
      <c r="AV9" s="609" t="s">
        <v>429</v>
      </c>
      <c r="AW9" s="609" t="s">
        <v>429</v>
      </c>
      <c r="AX9" s="609">
        <v>42</v>
      </c>
      <c r="AY9" s="609">
        <v>43</v>
      </c>
      <c r="AZ9" s="609">
        <v>40</v>
      </c>
      <c r="BA9" s="609">
        <v>42</v>
      </c>
      <c r="BB9" s="609">
        <v>43</v>
      </c>
      <c r="BC9" s="609">
        <v>40</v>
      </c>
      <c r="BD9" s="592">
        <v>37</v>
      </c>
      <c r="BE9" s="609" t="s">
        <v>429</v>
      </c>
      <c r="BF9" s="609" t="s">
        <v>429</v>
      </c>
      <c r="BG9" s="609">
        <v>35.9</v>
      </c>
      <c r="BH9" s="609">
        <v>39.299999999999997</v>
      </c>
      <c r="BI9" s="609">
        <v>32.299999999999997</v>
      </c>
    </row>
    <row r="10" spans="1:66">
      <c r="A10" s="284" t="s">
        <v>10</v>
      </c>
      <c r="B10" s="609">
        <v>151.5</v>
      </c>
      <c r="C10" s="609" t="s">
        <v>429</v>
      </c>
      <c r="D10" s="609" t="s">
        <v>429</v>
      </c>
      <c r="E10" s="609">
        <v>147.9</v>
      </c>
      <c r="F10" s="609" t="s">
        <v>429</v>
      </c>
      <c r="G10" s="609" t="s">
        <v>429</v>
      </c>
      <c r="H10" s="609">
        <v>142.5</v>
      </c>
      <c r="I10" s="609">
        <v>149.69999999999999</v>
      </c>
      <c r="J10" s="609">
        <v>135</v>
      </c>
      <c r="K10" s="609">
        <v>124.4</v>
      </c>
      <c r="L10" s="609" t="s">
        <v>429</v>
      </c>
      <c r="M10" s="609" t="s">
        <v>429</v>
      </c>
      <c r="N10" s="609">
        <v>103.4</v>
      </c>
      <c r="O10" s="609">
        <v>117.1</v>
      </c>
      <c r="P10" s="609">
        <v>107.9</v>
      </c>
      <c r="Q10" s="609">
        <v>96.5</v>
      </c>
      <c r="R10" s="609" t="s">
        <v>429</v>
      </c>
      <c r="S10" s="609" t="s">
        <v>429</v>
      </c>
      <c r="T10" s="609">
        <v>90.1</v>
      </c>
      <c r="U10" s="609" t="s">
        <v>429</v>
      </c>
      <c r="V10" s="609" t="s">
        <v>429</v>
      </c>
      <c r="W10" s="609">
        <v>83.8</v>
      </c>
      <c r="X10" s="609" t="s">
        <v>429</v>
      </c>
      <c r="Y10" s="609" t="s">
        <v>429</v>
      </c>
      <c r="Z10" s="609">
        <v>76</v>
      </c>
      <c r="AA10" s="609">
        <v>97</v>
      </c>
      <c r="AB10" s="609">
        <v>88</v>
      </c>
      <c r="AC10" s="609">
        <v>72.599999999999994</v>
      </c>
      <c r="AD10" s="609" t="s">
        <v>429</v>
      </c>
      <c r="AE10" s="609" t="s">
        <v>429</v>
      </c>
      <c r="AF10" s="609">
        <v>67.8</v>
      </c>
      <c r="AG10" s="609" t="s">
        <v>429</v>
      </c>
      <c r="AH10" s="609" t="s">
        <v>429</v>
      </c>
      <c r="AI10" s="609">
        <v>63.4</v>
      </c>
      <c r="AJ10" s="609" t="s">
        <v>429</v>
      </c>
      <c r="AK10" s="609" t="s">
        <v>429</v>
      </c>
      <c r="AL10" s="609">
        <v>58.8</v>
      </c>
      <c r="AM10" s="609" t="s">
        <v>429</v>
      </c>
      <c r="AN10" s="609" t="s">
        <v>429</v>
      </c>
      <c r="AO10" s="609">
        <v>55.4</v>
      </c>
      <c r="AP10" s="609" t="s">
        <v>429</v>
      </c>
      <c r="AQ10" s="609" t="s">
        <v>429</v>
      </c>
      <c r="AR10" s="609">
        <v>66</v>
      </c>
      <c r="AS10" s="609">
        <v>81</v>
      </c>
      <c r="AT10" s="609">
        <v>65</v>
      </c>
      <c r="AU10" s="609">
        <v>49.2</v>
      </c>
      <c r="AV10" s="609" t="s">
        <v>429</v>
      </c>
      <c r="AW10" s="609" t="s">
        <v>429</v>
      </c>
      <c r="AX10" s="609">
        <v>46</v>
      </c>
      <c r="AY10" s="609">
        <v>50</v>
      </c>
      <c r="AZ10" s="609">
        <v>41.8</v>
      </c>
      <c r="BA10" s="609">
        <v>53</v>
      </c>
      <c r="BB10" s="609" t="s">
        <v>429</v>
      </c>
      <c r="BC10" s="609" t="s">
        <v>429</v>
      </c>
      <c r="BD10" s="609">
        <v>53</v>
      </c>
      <c r="BE10" s="609">
        <v>58</v>
      </c>
      <c r="BF10" s="609">
        <v>49</v>
      </c>
      <c r="BG10" s="609">
        <v>42</v>
      </c>
      <c r="BH10" s="609" t="s">
        <v>429</v>
      </c>
      <c r="BI10" s="609" t="s">
        <v>429</v>
      </c>
      <c r="BJ10" s="299"/>
      <c r="BK10" s="299"/>
      <c r="BL10" s="299"/>
      <c r="BM10" s="299"/>
      <c r="BN10" s="499"/>
    </row>
    <row r="11" spans="1:66">
      <c r="A11" s="284" t="s">
        <v>9</v>
      </c>
      <c r="B11" s="609">
        <v>32.9</v>
      </c>
      <c r="C11" s="609">
        <v>34.799999999999997</v>
      </c>
      <c r="D11" s="609">
        <v>30.9</v>
      </c>
      <c r="E11" s="609">
        <v>25.1</v>
      </c>
      <c r="F11" s="609">
        <v>27.8</v>
      </c>
      <c r="G11" s="609">
        <v>22.4</v>
      </c>
      <c r="H11" s="609">
        <v>20.399999999999999</v>
      </c>
      <c r="I11" s="609">
        <v>23.3</v>
      </c>
      <c r="J11" s="609">
        <v>17.5</v>
      </c>
      <c r="K11" s="609">
        <v>19.7</v>
      </c>
      <c r="L11" s="609">
        <v>22.1</v>
      </c>
      <c r="M11" s="609">
        <v>17.2</v>
      </c>
      <c r="N11" s="609">
        <v>15.9</v>
      </c>
      <c r="O11" s="609">
        <v>19.899999999999999</v>
      </c>
      <c r="P11" s="609">
        <v>11.8</v>
      </c>
      <c r="Q11" s="609">
        <v>14.3</v>
      </c>
      <c r="R11" s="609">
        <v>16.5</v>
      </c>
      <c r="S11" s="609">
        <v>12.1</v>
      </c>
      <c r="T11" s="609">
        <v>14.9</v>
      </c>
      <c r="U11" s="609">
        <v>16</v>
      </c>
      <c r="V11" s="609">
        <v>13.6</v>
      </c>
      <c r="W11" s="609">
        <v>12.9</v>
      </c>
      <c r="X11" s="609">
        <v>13.5</v>
      </c>
      <c r="Y11" s="609">
        <v>12.4</v>
      </c>
      <c r="Z11" s="609">
        <v>14.4</v>
      </c>
      <c r="AA11" s="609">
        <v>16</v>
      </c>
      <c r="AB11" s="609">
        <v>12.7</v>
      </c>
      <c r="AC11" s="609">
        <v>13.2</v>
      </c>
      <c r="AD11" s="609">
        <v>15.3</v>
      </c>
      <c r="AE11" s="609">
        <v>11</v>
      </c>
      <c r="AF11" s="609">
        <v>14.1</v>
      </c>
      <c r="AG11" s="609">
        <v>15.2</v>
      </c>
      <c r="AH11" s="609">
        <v>13</v>
      </c>
      <c r="AI11" s="609">
        <v>15.3</v>
      </c>
      <c r="AJ11" s="609">
        <v>15.9</v>
      </c>
      <c r="AK11" s="609">
        <v>14.7</v>
      </c>
      <c r="AL11" s="609">
        <v>14.4</v>
      </c>
      <c r="AM11" s="609">
        <v>16.7</v>
      </c>
      <c r="AN11" s="609">
        <v>12.1</v>
      </c>
      <c r="AO11" s="609">
        <v>13.4</v>
      </c>
      <c r="AP11" s="609">
        <v>16</v>
      </c>
      <c r="AQ11" s="609">
        <v>12</v>
      </c>
      <c r="AR11" s="609">
        <v>12.5</v>
      </c>
      <c r="AS11" s="609">
        <v>14</v>
      </c>
      <c r="AT11" s="609">
        <v>10.9</v>
      </c>
      <c r="AU11" s="609">
        <v>12.9</v>
      </c>
      <c r="AV11" s="609">
        <v>13.7</v>
      </c>
      <c r="AW11" s="609">
        <v>12</v>
      </c>
      <c r="AX11" s="609">
        <v>13.7</v>
      </c>
      <c r="AY11" s="609">
        <v>15.9</v>
      </c>
      <c r="AZ11" s="609">
        <v>11.4</v>
      </c>
      <c r="BA11" s="609">
        <v>12.1</v>
      </c>
      <c r="BB11" s="609">
        <v>13.4</v>
      </c>
      <c r="BC11" s="609">
        <v>10.7</v>
      </c>
      <c r="BD11" s="609">
        <v>14.5</v>
      </c>
      <c r="BE11" s="609">
        <v>14.2</v>
      </c>
      <c r="BF11" s="609">
        <v>14.8</v>
      </c>
      <c r="BG11" s="609">
        <v>13.6</v>
      </c>
      <c r="BH11" s="609">
        <v>13.7</v>
      </c>
      <c r="BI11" s="609">
        <v>13.5</v>
      </c>
    </row>
    <row r="12" spans="1:66">
      <c r="A12" s="284" t="s">
        <v>7</v>
      </c>
      <c r="B12" s="609">
        <v>169.6</v>
      </c>
      <c r="C12" s="609" t="s">
        <v>429</v>
      </c>
      <c r="D12" s="609" t="s">
        <v>429</v>
      </c>
      <c r="E12" s="609">
        <v>164.4</v>
      </c>
      <c r="F12" s="609" t="s">
        <v>429</v>
      </c>
      <c r="G12" s="609" t="s">
        <v>429</v>
      </c>
      <c r="H12" s="609">
        <v>155.1</v>
      </c>
      <c r="I12" s="609">
        <v>162.19999999999999</v>
      </c>
      <c r="J12" s="609">
        <v>147.69999999999999</v>
      </c>
      <c r="K12" s="609">
        <v>139.4</v>
      </c>
      <c r="L12" s="609" t="s">
        <v>429</v>
      </c>
      <c r="M12" s="609" t="s">
        <v>429</v>
      </c>
      <c r="N12" s="609">
        <v>112.1</v>
      </c>
      <c r="O12" s="609">
        <v>117.3</v>
      </c>
      <c r="P12" s="609">
        <v>106.5</v>
      </c>
      <c r="Q12" s="609">
        <v>106.9</v>
      </c>
      <c r="R12" s="609" t="s">
        <v>429</v>
      </c>
      <c r="S12" s="609" t="s">
        <v>429</v>
      </c>
      <c r="T12" s="609">
        <v>102</v>
      </c>
      <c r="U12" s="609" t="s">
        <v>429</v>
      </c>
      <c r="V12" s="609" t="s">
        <v>429</v>
      </c>
      <c r="W12" s="609">
        <v>97.4</v>
      </c>
      <c r="X12" s="609" t="s">
        <v>429</v>
      </c>
      <c r="Y12" s="609" t="s">
        <v>429</v>
      </c>
      <c r="Z12" s="609">
        <v>93.2</v>
      </c>
      <c r="AA12" s="609" t="s">
        <v>429</v>
      </c>
      <c r="AB12" s="609" t="s">
        <v>429</v>
      </c>
      <c r="AC12" s="609">
        <v>89.3</v>
      </c>
      <c r="AD12" s="609" t="s">
        <v>429</v>
      </c>
      <c r="AE12" s="609" t="s">
        <v>429</v>
      </c>
      <c r="AF12" s="609">
        <v>85.5</v>
      </c>
      <c r="AG12" s="609" t="s">
        <v>429</v>
      </c>
      <c r="AH12" s="609" t="s">
        <v>429</v>
      </c>
      <c r="AI12" s="609">
        <v>93.59</v>
      </c>
      <c r="AJ12" s="609">
        <v>97.23</v>
      </c>
      <c r="AK12" s="609">
        <v>89.92</v>
      </c>
      <c r="AL12" s="609">
        <v>91.77</v>
      </c>
      <c r="AM12" s="609">
        <v>95.45</v>
      </c>
      <c r="AN12" s="609">
        <v>88.05</v>
      </c>
      <c r="AO12" s="609">
        <v>89.89</v>
      </c>
      <c r="AP12" s="609">
        <v>93.58</v>
      </c>
      <c r="AQ12" s="609">
        <v>86.15</v>
      </c>
      <c r="AR12" s="609">
        <v>88.04</v>
      </c>
      <c r="AS12" s="609">
        <v>91.74</v>
      </c>
      <c r="AT12" s="609">
        <v>84.3</v>
      </c>
      <c r="AU12" s="609">
        <v>86.23</v>
      </c>
      <c r="AV12" s="609">
        <v>89.94</v>
      </c>
      <c r="AW12" s="609">
        <v>82.48</v>
      </c>
      <c r="AX12" s="609">
        <v>84.45</v>
      </c>
      <c r="AY12" s="609">
        <v>88.16</v>
      </c>
      <c r="AZ12" s="609">
        <v>80.7</v>
      </c>
      <c r="BA12" s="609">
        <v>82.7</v>
      </c>
      <c r="BB12" s="609">
        <v>86.4</v>
      </c>
      <c r="BC12" s="609">
        <v>78.900000000000006</v>
      </c>
      <c r="BD12" s="609">
        <v>80.92</v>
      </c>
      <c r="BE12" s="609">
        <v>84.64</v>
      </c>
      <c r="BF12" s="609">
        <v>77.150000000000006</v>
      </c>
      <c r="BG12" s="609">
        <v>79.2</v>
      </c>
      <c r="BH12" s="609">
        <v>82.9</v>
      </c>
      <c r="BI12" s="609">
        <v>75.400000000000006</v>
      </c>
      <c r="BJ12" s="24"/>
    </row>
    <row r="13" spans="1:66">
      <c r="A13" s="284" t="s">
        <v>6</v>
      </c>
      <c r="B13" s="609">
        <v>62.4</v>
      </c>
      <c r="C13" s="609" t="s">
        <v>429</v>
      </c>
      <c r="D13" s="609" t="s">
        <v>429</v>
      </c>
      <c r="E13" s="609">
        <v>56.3</v>
      </c>
      <c r="F13" s="609" t="s">
        <v>429</v>
      </c>
      <c r="G13" s="609" t="s">
        <v>429</v>
      </c>
      <c r="H13" s="609">
        <v>49.2</v>
      </c>
      <c r="I13" s="609">
        <v>53.6</v>
      </c>
      <c r="J13" s="609">
        <v>44.6</v>
      </c>
      <c r="K13" s="609">
        <v>46.7</v>
      </c>
      <c r="L13" s="609" t="s">
        <v>429</v>
      </c>
      <c r="M13" s="609" t="s">
        <v>429</v>
      </c>
      <c r="N13" s="609">
        <v>48</v>
      </c>
      <c r="O13" s="609">
        <v>52.6</v>
      </c>
      <c r="P13" s="609">
        <v>43.2</v>
      </c>
      <c r="Q13" s="609">
        <v>47.9</v>
      </c>
      <c r="R13" s="609" t="s">
        <v>429</v>
      </c>
      <c r="S13" s="609" t="s">
        <v>429</v>
      </c>
      <c r="T13" s="609">
        <v>47.5</v>
      </c>
      <c r="U13" s="609" t="s">
        <v>429</v>
      </c>
      <c r="V13" s="609" t="s">
        <v>429</v>
      </c>
      <c r="W13" s="609">
        <v>46.8</v>
      </c>
      <c r="X13" s="609" t="s">
        <v>429</v>
      </c>
      <c r="Y13" s="609" t="s">
        <v>429</v>
      </c>
      <c r="Z13" s="609">
        <v>45.6</v>
      </c>
      <c r="AA13" s="609" t="s">
        <v>429</v>
      </c>
      <c r="AB13" s="609" t="s">
        <v>429</v>
      </c>
      <c r="AC13" s="609">
        <v>42.4</v>
      </c>
      <c r="AD13" s="609" t="s">
        <v>429</v>
      </c>
      <c r="AE13" s="609" t="s">
        <v>429</v>
      </c>
      <c r="AF13" s="609">
        <v>39.799999999999997</v>
      </c>
      <c r="AG13" s="609" t="s">
        <v>429</v>
      </c>
      <c r="AH13" s="609" t="s">
        <v>429</v>
      </c>
      <c r="AI13" s="609">
        <v>37.9</v>
      </c>
      <c r="AJ13" s="609" t="s">
        <v>429</v>
      </c>
      <c r="AK13" s="609" t="s">
        <v>429</v>
      </c>
      <c r="AL13" s="609">
        <v>35.799999999999997</v>
      </c>
      <c r="AM13" s="609" t="s">
        <v>429</v>
      </c>
      <c r="AN13" s="609" t="s">
        <v>429</v>
      </c>
      <c r="AO13" s="609">
        <v>33.299999999999997</v>
      </c>
      <c r="AP13" s="609" t="s">
        <v>429</v>
      </c>
      <c r="AQ13" s="609" t="s">
        <v>429</v>
      </c>
      <c r="AR13" s="609">
        <v>31.1</v>
      </c>
      <c r="AS13" s="609">
        <v>34.5</v>
      </c>
      <c r="AT13" s="609">
        <v>27.6</v>
      </c>
      <c r="AU13" s="609">
        <v>29.2</v>
      </c>
      <c r="AV13" s="609" t="s">
        <v>429</v>
      </c>
      <c r="AW13" s="609" t="s">
        <v>429</v>
      </c>
      <c r="AX13" s="609">
        <v>28.3</v>
      </c>
      <c r="AY13" s="609">
        <v>31.5</v>
      </c>
      <c r="AZ13" s="609">
        <v>25</v>
      </c>
      <c r="BA13" s="609">
        <v>35.200000000000003</v>
      </c>
      <c r="BB13" s="609">
        <v>38.9</v>
      </c>
      <c r="BC13" s="609">
        <v>31.4</v>
      </c>
      <c r="BD13" s="592">
        <v>33.4</v>
      </c>
      <c r="BE13" s="609" t="s">
        <v>429</v>
      </c>
      <c r="BF13" s="609" t="s">
        <v>429</v>
      </c>
      <c r="BG13" s="609">
        <v>32.799999999999997</v>
      </c>
      <c r="BH13" s="609">
        <v>36.1</v>
      </c>
      <c r="BI13" s="609">
        <v>29.4</v>
      </c>
    </row>
    <row r="14" spans="1:66">
      <c r="A14" s="284" t="s">
        <v>5</v>
      </c>
      <c r="B14" s="609">
        <v>17.5</v>
      </c>
      <c r="C14" s="609">
        <v>18.5</v>
      </c>
      <c r="D14" s="609">
        <v>16.5</v>
      </c>
      <c r="E14" s="609">
        <v>17.899999999999999</v>
      </c>
      <c r="F14" s="609">
        <v>21.4</v>
      </c>
      <c r="G14" s="609">
        <v>14.3</v>
      </c>
      <c r="H14" s="609">
        <v>13</v>
      </c>
      <c r="I14" s="609">
        <v>15.6</v>
      </c>
      <c r="J14" s="609">
        <v>10.199999999999999</v>
      </c>
      <c r="K14" s="609">
        <v>18.3</v>
      </c>
      <c r="L14" s="609">
        <v>15.7</v>
      </c>
      <c r="M14" s="609">
        <v>21.2</v>
      </c>
      <c r="N14" s="609">
        <v>9.9</v>
      </c>
      <c r="O14" s="609">
        <v>10.7</v>
      </c>
      <c r="P14" s="609">
        <v>9.1</v>
      </c>
      <c r="Q14" s="609">
        <v>13.2</v>
      </c>
      <c r="R14" s="609">
        <v>11.2</v>
      </c>
      <c r="S14" s="609">
        <v>15.2</v>
      </c>
      <c r="T14" s="609">
        <v>17.600000000000001</v>
      </c>
      <c r="U14" s="609">
        <v>19.399999999999999</v>
      </c>
      <c r="V14" s="609">
        <v>15.8</v>
      </c>
      <c r="W14" s="609">
        <v>16.7</v>
      </c>
      <c r="X14" s="609">
        <v>17.899999999999999</v>
      </c>
      <c r="Y14" s="609">
        <v>15.3</v>
      </c>
      <c r="Z14" s="609">
        <v>11.8</v>
      </c>
      <c r="AA14" s="609">
        <v>5.6</v>
      </c>
      <c r="AB14" s="609">
        <v>18.2</v>
      </c>
      <c r="AC14" s="609">
        <v>10.4</v>
      </c>
      <c r="AD14" s="609">
        <v>12.7</v>
      </c>
      <c r="AE14" s="609">
        <v>8</v>
      </c>
      <c r="AF14" s="609">
        <v>9.5</v>
      </c>
      <c r="AG14" s="609">
        <v>6.6</v>
      </c>
      <c r="AH14" s="609">
        <v>12.7</v>
      </c>
      <c r="AI14" s="609">
        <v>10.7</v>
      </c>
      <c r="AJ14" s="609">
        <v>15.9</v>
      </c>
      <c r="AK14" s="609">
        <v>5.4</v>
      </c>
      <c r="AL14" s="609">
        <v>12.9</v>
      </c>
      <c r="AM14" s="609">
        <v>19.2</v>
      </c>
      <c r="AN14" s="609">
        <v>7.3</v>
      </c>
      <c r="AO14" s="609">
        <v>10.8</v>
      </c>
      <c r="AP14" s="609">
        <v>7.3</v>
      </c>
      <c r="AQ14" s="609">
        <v>14.6</v>
      </c>
      <c r="AR14" s="609">
        <v>14</v>
      </c>
      <c r="AS14" s="609">
        <v>17.100000000000001</v>
      </c>
      <c r="AT14" s="609">
        <v>10.8</v>
      </c>
      <c r="AU14" s="609">
        <v>9.8000000000000007</v>
      </c>
      <c r="AV14" s="609">
        <v>12.4</v>
      </c>
      <c r="AW14" s="609">
        <v>7.3</v>
      </c>
      <c r="AX14" s="609">
        <v>10.3</v>
      </c>
      <c r="AY14" s="609">
        <v>11.9</v>
      </c>
      <c r="AZ14" s="609">
        <v>8.6999999999999993</v>
      </c>
      <c r="BA14" s="609">
        <v>18.5</v>
      </c>
      <c r="BB14" s="609">
        <v>15</v>
      </c>
      <c r="BC14" s="609">
        <v>22.2</v>
      </c>
      <c r="BD14" s="609">
        <v>10.9</v>
      </c>
      <c r="BE14" s="609">
        <v>15.1</v>
      </c>
      <c r="BF14" s="609">
        <v>6.6</v>
      </c>
      <c r="BG14" s="609">
        <v>10.7</v>
      </c>
      <c r="BH14" s="609">
        <v>8.6</v>
      </c>
      <c r="BI14" s="609">
        <v>12.9</v>
      </c>
    </row>
    <row r="15" spans="1:66">
      <c r="A15" s="284" t="s">
        <v>4</v>
      </c>
      <c r="B15" s="609">
        <v>66.5</v>
      </c>
      <c r="C15" s="609" t="s">
        <v>429</v>
      </c>
      <c r="D15" s="609" t="s">
        <v>429</v>
      </c>
      <c r="E15" s="609">
        <v>54.6</v>
      </c>
      <c r="F15" s="609" t="s">
        <v>429</v>
      </c>
      <c r="G15" s="609" t="s">
        <v>429</v>
      </c>
      <c r="H15" s="609">
        <v>46.9</v>
      </c>
      <c r="I15" s="609">
        <v>52</v>
      </c>
      <c r="J15" s="609">
        <v>41.6</v>
      </c>
      <c r="K15" s="609">
        <v>45.7</v>
      </c>
      <c r="L15" s="609" t="s">
        <v>429</v>
      </c>
      <c r="M15" s="609" t="s">
        <v>429</v>
      </c>
      <c r="N15" s="609">
        <v>51.4</v>
      </c>
      <c r="O15" s="609">
        <v>56.8</v>
      </c>
      <c r="P15" s="609">
        <v>45.8</v>
      </c>
      <c r="Q15" s="609">
        <v>52.3</v>
      </c>
      <c r="R15" s="609" t="s">
        <v>429</v>
      </c>
      <c r="S15" s="609" t="s">
        <v>429</v>
      </c>
      <c r="T15" s="609">
        <v>48.2</v>
      </c>
      <c r="U15" s="609" t="s">
        <v>429</v>
      </c>
      <c r="V15" s="609" t="s">
        <v>429</v>
      </c>
      <c r="W15" s="609">
        <v>48.2</v>
      </c>
      <c r="X15" s="609" t="s">
        <v>429</v>
      </c>
      <c r="Y15" s="609" t="s">
        <v>429</v>
      </c>
      <c r="Z15" s="609">
        <v>48.4</v>
      </c>
      <c r="AA15" s="609" t="s">
        <v>429</v>
      </c>
      <c r="AB15" s="609" t="s">
        <v>429</v>
      </c>
      <c r="AC15" s="609">
        <v>48.7</v>
      </c>
      <c r="AD15" s="609" t="s">
        <v>429</v>
      </c>
      <c r="AE15" s="609" t="s">
        <v>429</v>
      </c>
      <c r="AF15" s="609">
        <v>48.6</v>
      </c>
      <c r="AG15" s="609" t="s">
        <v>429</v>
      </c>
      <c r="AH15" s="609" t="s">
        <v>429</v>
      </c>
      <c r="AI15" s="609">
        <v>48</v>
      </c>
      <c r="AJ15" s="609" t="s">
        <v>429</v>
      </c>
      <c r="AK15" s="609" t="s">
        <v>429</v>
      </c>
      <c r="AL15" s="609">
        <v>46.8</v>
      </c>
      <c r="AM15" s="609" t="s">
        <v>429</v>
      </c>
      <c r="AN15" s="609" t="s">
        <v>429</v>
      </c>
      <c r="AO15" s="609">
        <v>43.4</v>
      </c>
      <c r="AP15" s="609" t="s">
        <v>429</v>
      </c>
      <c r="AQ15" s="609" t="s">
        <v>429</v>
      </c>
      <c r="AR15" s="609">
        <v>41.2</v>
      </c>
      <c r="AS15" s="609" t="s">
        <v>429</v>
      </c>
      <c r="AT15" s="609" t="s">
        <v>429</v>
      </c>
      <c r="AU15" s="609">
        <v>39.700000000000003</v>
      </c>
      <c r="AV15" s="609" t="s">
        <v>429</v>
      </c>
      <c r="AW15" s="609" t="s">
        <v>429</v>
      </c>
      <c r="AX15" s="609">
        <v>38.6</v>
      </c>
      <c r="AY15" s="609" t="s">
        <v>429</v>
      </c>
      <c r="AZ15" s="609" t="s">
        <v>429</v>
      </c>
      <c r="BA15" s="609">
        <v>37.700000000000003</v>
      </c>
      <c r="BB15" s="609" t="s">
        <v>429</v>
      </c>
      <c r="BC15" s="609" t="s">
        <v>429</v>
      </c>
      <c r="BD15" s="609">
        <v>36.6</v>
      </c>
      <c r="BE15" s="609" t="s">
        <v>8</v>
      </c>
      <c r="BF15" s="609" t="s">
        <v>8</v>
      </c>
      <c r="BG15" s="609">
        <v>34.4</v>
      </c>
      <c r="BH15" s="609" t="s">
        <v>8</v>
      </c>
      <c r="BI15" s="609" t="s">
        <v>8</v>
      </c>
    </row>
    <row r="16" spans="1:66">
      <c r="A16" s="284" t="s">
        <v>3</v>
      </c>
      <c r="B16" s="609">
        <v>79.900000000000006</v>
      </c>
      <c r="C16" s="609" t="s">
        <v>429</v>
      </c>
      <c r="D16" s="609" t="s">
        <v>429</v>
      </c>
      <c r="E16" s="609">
        <v>62.9</v>
      </c>
      <c r="F16" s="609" t="s">
        <v>429</v>
      </c>
      <c r="G16" s="609" t="s">
        <v>429</v>
      </c>
      <c r="H16" s="609">
        <v>53.5</v>
      </c>
      <c r="I16" s="609">
        <v>58.5</v>
      </c>
      <c r="J16" s="609">
        <v>48.3</v>
      </c>
      <c r="K16" s="609">
        <v>63.9</v>
      </c>
      <c r="L16" s="609" t="s">
        <v>429</v>
      </c>
      <c r="M16" s="609" t="s">
        <v>429</v>
      </c>
      <c r="N16" s="609">
        <v>79.5</v>
      </c>
      <c r="O16" s="609">
        <v>86.3</v>
      </c>
      <c r="P16" s="609">
        <v>72.3</v>
      </c>
      <c r="Q16" s="609">
        <v>80.7</v>
      </c>
      <c r="R16" s="609" t="s">
        <v>429</v>
      </c>
      <c r="S16" s="609" t="s">
        <v>429</v>
      </c>
      <c r="T16" s="609">
        <v>81.5</v>
      </c>
      <c r="U16" s="609" t="s">
        <v>429</v>
      </c>
      <c r="V16" s="609" t="s">
        <v>429</v>
      </c>
      <c r="W16" s="609">
        <v>81.7</v>
      </c>
      <c r="X16" s="609" t="s">
        <v>429</v>
      </c>
      <c r="Y16" s="609" t="s">
        <v>429</v>
      </c>
      <c r="Z16" s="609">
        <v>81.099999999999994</v>
      </c>
      <c r="AA16" s="609" t="s">
        <v>429</v>
      </c>
      <c r="AB16" s="609" t="s">
        <v>429</v>
      </c>
      <c r="AC16" s="609">
        <v>80.099999999999994</v>
      </c>
      <c r="AD16" s="609" t="s">
        <v>429</v>
      </c>
      <c r="AE16" s="609" t="s">
        <v>429</v>
      </c>
      <c r="AF16" s="609">
        <v>75.599999999999994</v>
      </c>
      <c r="AG16" s="609" t="s">
        <v>429</v>
      </c>
      <c r="AH16" s="609" t="s">
        <v>429</v>
      </c>
      <c r="AI16" s="609">
        <v>100.4</v>
      </c>
      <c r="AJ16" s="609">
        <v>100.4</v>
      </c>
      <c r="AK16" s="609">
        <v>100.5</v>
      </c>
      <c r="AL16" s="609">
        <v>100.6</v>
      </c>
      <c r="AM16" s="609">
        <v>100.7</v>
      </c>
      <c r="AN16" s="609">
        <v>100.6</v>
      </c>
      <c r="AO16" s="609">
        <v>100.8</v>
      </c>
      <c r="AP16" s="609">
        <v>100.9</v>
      </c>
      <c r="AQ16" s="609">
        <v>100.6</v>
      </c>
      <c r="AR16" s="609">
        <v>101</v>
      </c>
      <c r="AS16" s="609">
        <v>101.2</v>
      </c>
      <c r="AT16" s="609">
        <v>100.7</v>
      </c>
      <c r="AU16" s="609">
        <v>100.5</v>
      </c>
      <c r="AV16" s="609">
        <v>100.8</v>
      </c>
      <c r="AW16" s="609">
        <v>100.2</v>
      </c>
      <c r="AX16" s="609">
        <v>100.1</v>
      </c>
      <c r="AY16" s="609">
        <v>100.3</v>
      </c>
      <c r="AZ16" s="609">
        <v>99.8</v>
      </c>
      <c r="BA16" s="609">
        <v>99.7</v>
      </c>
      <c r="BB16" s="609">
        <v>99.9</v>
      </c>
      <c r="BC16" s="609">
        <v>99.4</v>
      </c>
      <c r="BD16" s="609">
        <v>99.2</v>
      </c>
      <c r="BE16" s="609">
        <v>99.4</v>
      </c>
      <c r="BF16" s="609">
        <v>99</v>
      </c>
      <c r="BG16" s="609">
        <v>98.8</v>
      </c>
      <c r="BH16" s="609">
        <v>98.9</v>
      </c>
      <c r="BI16" s="609">
        <v>98.7</v>
      </c>
    </row>
    <row r="17" spans="1:65">
      <c r="A17" s="284" t="s">
        <v>79</v>
      </c>
      <c r="B17" s="609">
        <v>106</v>
      </c>
      <c r="C17" s="609" t="s">
        <v>429</v>
      </c>
      <c r="D17" s="609" t="s">
        <v>429</v>
      </c>
      <c r="E17" s="609">
        <v>106.4</v>
      </c>
      <c r="F17" s="609" t="s">
        <v>429</v>
      </c>
      <c r="G17" s="609" t="s">
        <v>429</v>
      </c>
      <c r="H17" s="609">
        <v>91.6</v>
      </c>
      <c r="I17" s="609" t="s">
        <v>429</v>
      </c>
      <c r="J17" s="609" t="s">
        <v>429</v>
      </c>
      <c r="K17" s="609">
        <v>99.1</v>
      </c>
      <c r="L17" s="609" t="s">
        <v>429</v>
      </c>
      <c r="M17" s="609" t="s">
        <v>429</v>
      </c>
      <c r="N17" s="609">
        <v>99.1</v>
      </c>
      <c r="O17" s="609" t="s">
        <v>429</v>
      </c>
      <c r="P17" s="609" t="s">
        <v>429</v>
      </c>
      <c r="Q17" s="609">
        <v>68</v>
      </c>
      <c r="R17" s="609" t="s">
        <v>429</v>
      </c>
      <c r="S17" s="609" t="s">
        <v>429</v>
      </c>
      <c r="T17" s="609">
        <v>68</v>
      </c>
      <c r="U17" s="609" t="s">
        <v>429</v>
      </c>
      <c r="V17" s="609" t="s">
        <v>429</v>
      </c>
      <c r="W17" s="609">
        <v>68</v>
      </c>
      <c r="X17" s="609" t="s">
        <v>429</v>
      </c>
      <c r="Y17" s="609" t="s">
        <v>429</v>
      </c>
      <c r="Z17" s="609">
        <v>68</v>
      </c>
      <c r="AA17" s="609" t="s">
        <v>429</v>
      </c>
      <c r="AB17" s="609" t="s">
        <v>429</v>
      </c>
      <c r="AC17" s="609">
        <v>68</v>
      </c>
      <c r="AD17" s="609" t="s">
        <v>429</v>
      </c>
      <c r="AE17" s="609" t="s">
        <v>429</v>
      </c>
      <c r="AF17" s="609">
        <v>51</v>
      </c>
      <c r="AG17" s="609" t="s">
        <v>429</v>
      </c>
      <c r="AH17" s="609" t="s">
        <v>429</v>
      </c>
      <c r="AI17" s="609">
        <v>51</v>
      </c>
      <c r="AJ17" s="609" t="s">
        <v>429</v>
      </c>
      <c r="AK17" s="609" t="s">
        <v>429</v>
      </c>
      <c r="AL17" s="609">
        <v>51</v>
      </c>
      <c r="AM17" s="609" t="s">
        <v>429</v>
      </c>
      <c r="AN17" s="609" t="s">
        <v>429</v>
      </c>
      <c r="AO17" s="609">
        <v>51</v>
      </c>
      <c r="AP17" s="609" t="s">
        <v>429</v>
      </c>
      <c r="AQ17" s="609" t="s">
        <v>429</v>
      </c>
      <c r="AR17" s="609">
        <v>51</v>
      </c>
      <c r="AS17" s="609" t="s">
        <v>429</v>
      </c>
      <c r="AT17" s="609" t="s">
        <v>429</v>
      </c>
      <c r="AU17" s="609">
        <v>51</v>
      </c>
      <c r="AV17" s="609" t="s">
        <v>429</v>
      </c>
      <c r="AW17" s="609" t="s">
        <v>429</v>
      </c>
      <c r="AX17" s="609">
        <v>45</v>
      </c>
      <c r="AY17" s="609">
        <v>51</v>
      </c>
      <c r="AZ17" s="609">
        <v>42</v>
      </c>
      <c r="BA17" s="609">
        <v>45</v>
      </c>
      <c r="BB17" s="609">
        <v>51</v>
      </c>
      <c r="BC17" s="609">
        <v>42</v>
      </c>
      <c r="BD17" s="609">
        <v>45</v>
      </c>
      <c r="BE17" s="609">
        <v>51</v>
      </c>
      <c r="BF17" s="609">
        <v>42</v>
      </c>
      <c r="BG17" s="609">
        <v>43</v>
      </c>
      <c r="BH17" s="609">
        <v>56</v>
      </c>
      <c r="BI17" s="609">
        <v>47</v>
      </c>
      <c r="BJ17" s="289" t="s">
        <v>17</v>
      </c>
      <c r="BK17" s="289" t="s">
        <v>17</v>
      </c>
      <c r="BL17" s="283"/>
    </row>
    <row r="18" spans="1:65">
      <c r="A18" s="284" t="s">
        <v>2</v>
      </c>
      <c r="B18" s="609">
        <v>96.6</v>
      </c>
      <c r="C18" s="609" t="s">
        <v>429</v>
      </c>
      <c r="D18" s="609" t="s">
        <v>429</v>
      </c>
      <c r="E18" s="609">
        <v>105</v>
      </c>
      <c r="F18" s="609" t="s">
        <v>429</v>
      </c>
      <c r="G18" s="609" t="s">
        <v>429</v>
      </c>
      <c r="H18" s="609">
        <v>114.2</v>
      </c>
      <c r="I18" s="609">
        <v>121.6</v>
      </c>
      <c r="J18" s="609">
        <v>106.4</v>
      </c>
      <c r="K18" s="609">
        <v>110.8</v>
      </c>
      <c r="L18" s="609" t="s">
        <v>429</v>
      </c>
      <c r="M18" s="609" t="s">
        <v>429</v>
      </c>
      <c r="N18" s="609">
        <v>99.4</v>
      </c>
      <c r="O18" s="609">
        <v>106.1</v>
      </c>
      <c r="P18" s="609">
        <v>92.4</v>
      </c>
      <c r="Q18" s="609">
        <v>95.3</v>
      </c>
      <c r="R18" s="609" t="s">
        <v>429</v>
      </c>
      <c r="S18" s="609" t="s">
        <v>429</v>
      </c>
      <c r="T18" s="609">
        <v>90.5</v>
      </c>
      <c r="U18" s="609" t="s">
        <v>429</v>
      </c>
      <c r="V18" s="609" t="s">
        <v>429</v>
      </c>
      <c r="W18" s="609">
        <v>85.6</v>
      </c>
      <c r="X18" s="609" t="s">
        <v>429</v>
      </c>
      <c r="Y18" s="609" t="s">
        <v>429</v>
      </c>
      <c r="Z18" s="609">
        <v>80.900000000000006</v>
      </c>
      <c r="AA18" s="609" t="s">
        <v>429</v>
      </c>
      <c r="AB18" s="609" t="s">
        <v>429</v>
      </c>
      <c r="AC18" s="609">
        <v>76.5</v>
      </c>
      <c r="AD18" s="609" t="s">
        <v>429</v>
      </c>
      <c r="AE18" s="609" t="s">
        <v>429</v>
      </c>
      <c r="AF18" s="609">
        <v>73</v>
      </c>
      <c r="AG18" s="609" t="s">
        <v>429</v>
      </c>
      <c r="AH18" s="609" t="s">
        <v>429</v>
      </c>
      <c r="AI18" s="609">
        <v>69.8</v>
      </c>
      <c r="AJ18" s="609" t="s">
        <v>429</v>
      </c>
      <c r="AK18" s="609" t="s">
        <v>429</v>
      </c>
      <c r="AL18" s="609">
        <v>67.099999999999994</v>
      </c>
      <c r="AM18" s="609" t="s">
        <v>429</v>
      </c>
      <c r="AN18" s="609" t="s">
        <v>429</v>
      </c>
      <c r="AO18" s="609">
        <v>64.400000000000006</v>
      </c>
      <c r="AP18" s="609" t="s">
        <v>429</v>
      </c>
      <c r="AQ18" s="609" t="s">
        <v>429</v>
      </c>
      <c r="AR18" s="609">
        <v>62.9</v>
      </c>
      <c r="AS18" s="609">
        <v>67.900000000000006</v>
      </c>
      <c r="AT18" s="609">
        <v>57.7</v>
      </c>
      <c r="AU18" s="609">
        <v>58.7</v>
      </c>
      <c r="AV18" s="609" t="s">
        <v>429</v>
      </c>
      <c r="AW18" s="609" t="s">
        <v>429</v>
      </c>
      <c r="AX18" s="609">
        <v>56.4</v>
      </c>
      <c r="AY18" s="609">
        <v>61.2</v>
      </c>
      <c r="AZ18" s="609">
        <v>51.6</v>
      </c>
      <c r="BA18" s="609">
        <v>74.900000000000006</v>
      </c>
      <c r="BB18" s="609">
        <v>80.3</v>
      </c>
      <c r="BC18" s="609">
        <v>69.400000000000006</v>
      </c>
      <c r="BD18" s="609">
        <v>48</v>
      </c>
      <c r="BE18" s="609">
        <v>53</v>
      </c>
      <c r="BF18" s="609">
        <v>43</v>
      </c>
      <c r="BG18" s="609">
        <v>74.2</v>
      </c>
      <c r="BH18" s="609">
        <v>79.3</v>
      </c>
      <c r="BI18" s="609">
        <v>68.900000000000006</v>
      </c>
      <c r="BJ18" s="367" t="s">
        <v>17</v>
      </c>
    </row>
    <row r="19" spans="1:65">
      <c r="A19" s="284" t="s">
        <v>1</v>
      </c>
      <c r="B19" s="609">
        <v>65.900000000000006</v>
      </c>
      <c r="C19" s="609" t="s">
        <v>429</v>
      </c>
      <c r="D19" s="609" t="s">
        <v>429</v>
      </c>
      <c r="E19" s="609">
        <v>61</v>
      </c>
      <c r="F19" s="609" t="s">
        <v>429</v>
      </c>
      <c r="G19" s="609" t="s">
        <v>429</v>
      </c>
      <c r="H19" s="609">
        <v>66</v>
      </c>
      <c r="I19" s="609" t="s">
        <v>429</v>
      </c>
      <c r="J19" s="609" t="s">
        <v>429</v>
      </c>
      <c r="K19" s="609">
        <v>80</v>
      </c>
      <c r="L19" s="609" t="s">
        <v>429</v>
      </c>
      <c r="M19" s="609" t="s">
        <v>429</v>
      </c>
      <c r="N19" s="609">
        <v>65</v>
      </c>
      <c r="O19" s="609" t="s">
        <v>429</v>
      </c>
      <c r="P19" s="609" t="s">
        <v>429</v>
      </c>
      <c r="Q19" s="609">
        <v>59.9</v>
      </c>
      <c r="R19" s="609" t="s">
        <v>429</v>
      </c>
      <c r="S19" s="609" t="s">
        <v>429</v>
      </c>
      <c r="T19" s="609">
        <v>58.9</v>
      </c>
      <c r="U19" s="609" t="s">
        <v>429</v>
      </c>
      <c r="V19" s="609" t="s">
        <v>429</v>
      </c>
      <c r="W19" s="609">
        <v>57.8</v>
      </c>
      <c r="X19" s="609" t="s">
        <v>429</v>
      </c>
      <c r="Y19" s="609" t="s">
        <v>429</v>
      </c>
      <c r="Z19" s="609">
        <v>57.4</v>
      </c>
      <c r="AA19" s="609" t="s">
        <v>429</v>
      </c>
      <c r="AB19" s="609" t="s">
        <v>429</v>
      </c>
      <c r="AC19" s="609">
        <v>60</v>
      </c>
      <c r="AD19" s="609" t="s">
        <v>429</v>
      </c>
      <c r="AE19" s="609" t="s">
        <v>429</v>
      </c>
      <c r="AF19" s="609">
        <v>57.2</v>
      </c>
      <c r="AG19" s="609" t="s">
        <v>429</v>
      </c>
      <c r="AH19" s="609" t="s">
        <v>429</v>
      </c>
      <c r="AI19" s="609">
        <v>57.8</v>
      </c>
      <c r="AJ19" s="609" t="s">
        <v>429</v>
      </c>
      <c r="AK19" s="609" t="s">
        <v>429</v>
      </c>
      <c r="AL19" s="609">
        <v>63.5</v>
      </c>
      <c r="AM19" s="609" t="s">
        <v>429</v>
      </c>
      <c r="AN19" s="609" t="s">
        <v>429</v>
      </c>
      <c r="AO19" s="609">
        <v>60</v>
      </c>
      <c r="AP19" s="609" t="s">
        <v>429</v>
      </c>
      <c r="AQ19" s="609" t="s">
        <v>429</v>
      </c>
      <c r="AR19" s="609">
        <v>57</v>
      </c>
      <c r="AS19" s="609" t="s">
        <v>429</v>
      </c>
      <c r="AT19" s="609" t="s">
        <v>429</v>
      </c>
      <c r="AU19" s="609">
        <v>58.6</v>
      </c>
      <c r="AV19" s="609" t="s">
        <v>429</v>
      </c>
      <c r="AW19" s="609" t="s">
        <v>429</v>
      </c>
      <c r="AX19" s="609">
        <v>64</v>
      </c>
      <c r="AY19" s="609">
        <v>70</v>
      </c>
      <c r="AZ19" s="609">
        <v>57</v>
      </c>
      <c r="BA19" s="609">
        <v>64</v>
      </c>
      <c r="BB19" s="609">
        <v>70</v>
      </c>
      <c r="BC19" s="609">
        <v>57</v>
      </c>
      <c r="BD19" s="609">
        <v>55</v>
      </c>
      <c r="BE19" s="609">
        <v>59</v>
      </c>
      <c r="BF19" s="609">
        <v>50</v>
      </c>
      <c r="BG19" s="609">
        <v>50</v>
      </c>
      <c r="BH19" s="609" t="s">
        <v>8</v>
      </c>
      <c r="BI19" s="609" t="s">
        <v>8</v>
      </c>
      <c r="BJ19" s="299"/>
      <c r="BK19" s="299"/>
      <c r="BL19" s="299"/>
      <c r="BM19" s="299"/>
    </row>
    <row r="20" spans="1:65">
      <c r="A20" s="57"/>
      <c r="B20" s="57"/>
      <c r="C20" s="57"/>
      <c r="D20" s="57"/>
      <c r="E20" s="57"/>
      <c r="F20" s="57"/>
      <c r="G20" s="57"/>
      <c r="H20" s="57"/>
      <c r="I20" s="57"/>
      <c r="J20" s="57"/>
      <c r="K20" s="57"/>
      <c r="L20" s="57"/>
      <c r="M20" s="57"/>
      <c r="N20" s="57"/>
      <c r="O20" s="57"/>
      <c r="P20" s="57"/>
      <c r="Q20" s="57"/>
      <c r="R20" s="57"/>
      <c r="S20" s="57"/>
      <c r="T20" s="57"/>
      <c r="U20" s="57"/>
      <c r="V20" s="57"/>
      <c r="W20" s="57"/>
      <c r="X20" s="57"/>
    </row>
    <row r="21" spans="1:65" ht="14.65" customHeight="1">
      <c r="A21" s="369" t="s">
        <v>35</v>
      </c>
      <c r="B21" s="134"/>
      <c r="D21" s="96"/>
      <c r="E21" s="96"/>
      <c r="F21" s="96"/>
      <c r="G21" s="96"/>
      <c r="H21" s="96"/>
      <c r="I21" s="96"/>
      <c r="J21" s="96"/>
      <c r="K21" s="96"/>
      <c r="L21" s="96"/>
      <c r="M21" s="96"/>
      <c r="N21" s="96"/>
      <c r="O21" s="96"/>
      <c r="P21" s="96"/>
      <c r="Q21" s="96"/>
      <c r="R21" s="96"/>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c r="AQ21" s="96"/>
      <c r="AR21" s="96"/>
      <c r="AS21" s="96"/>
      <c r="AT21" s="96"/>
      <c r="AU21" s="96"/>
      <c r="AV21" s="96"/>
      <c r="BJ21" s="471"/>
    </row>
    <row r="22" spans="1:65">
      <c r="A22" s="57"/>
      <c r="B22" s="134"/>
      <c r="D22" s="96"/>
      <c r="E22" s="96"/>
      <c r="F22" s="96"/>
      <c r="G22" s="96"/>
      <c r="H22" s="96"/>
      <c r="I22" s="96"/>
      <c r="J22" s="96"/>
      <c r="K22" s="96"/>
      <c r="L22" s="96"/>
      <c r="M22" s="96"/>
      <c r="N22" s="96"/>
      <c r="O22" s="96"/>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BG22" s="299"/>
      <c r="BH22" s="299"/>
      <c r="BI22" s="299"/>
      <c r="BJ22" s="299"/>
      <c r="BK22" s="299"/>
      <c r="BL22" s="299"/>
    </row>
    <row r="23" spans="1:65" s="499" customFormat="1" ht="15" customHeight="1">
      <c r="A23" s="96" t="s">
        <v>923</v>
      </c>
      <c r="B23" s="298"/>
      <c r="D23" s="96"/>
      <c r="E23" s="96"/>
      <c r="F23" s="96"/>
      <c r="G23" s="96"/>
      <c r="H23" s="96"/>
      <c r="I23" s="96"/>
      <c r="J23" s="96"/>
      <c r="K23" s="96"/>
      <c r="L23" s="96"/>
      <c r="M23" s="96"/>
      <c r="N23" s="96"/>
      <c r="O23" s="96"/>
      <c r="P23" s="96"/>
      <c r="Q23" s="96"/>
      <c r="R23" s="96"/>
      <c r="S23" s="96"/>
      <c r="T23" s="96"/>
      <c r="U23" s="96"/>
      <c r="V23" s="96"/>
      <c r="W23" s="289"/>
      <c r="X23" s="289"/>
      <c r="Y23" s="289"/>
    </row>
    <row r="24" spans="1:65" s="499" customFormat="1">
      <c r="A24" s="96"/>
      <c r="B24" s="134"/>
      <c r="D24" s="289"/>
      <c r="E24" s="289"/>
      <c r="F24" s="289"/>
      <c r="G24" s="289"/>
      <c r="H24" s="289"/>
      <c r="I24" s="289"/>
      <c r="J24" s="289"/>
      <c r="K24" s="289"/>
      <c r="L24" s="289"/>
      <c r="M24" s="289"/>
      <c r="N24" s="289"/>
      <c r="O24" s="289"/>
      <c r="P24" s="289"/>
      <c r="Q24" s="289"/>
      <c r="R24" s="289"/>
      <c r="S24" s="289"/>
      <c r="T24" s="289"/>
      <c r="U24" s="289"/>
      <c r="V24" s="289"/>
      <c r="W24" s="289"/>
      <c r="X24" s="289"/>
      <c r="BG24" s="299"/>
      <c r="BH24" s="299"/>
      <c r="BI24" s="299"/>
      <c r="BJ24" s="299"/>
      <c r="BK24" s="299"/>
      <c r="BL24" s="299"/>
    </row>
    <row r="25" spans="1:65" s="499" customFormat="1" ht="15" customHeight="1">
      <c r="A25" s="96" t="s">
        <v>922</v>
      </c>
      <c r="B25" s="298"/>
      <c r="D25" s="96"/>
      <c r="E25" s="96"/>
      <c r="F25" s="96"/>
      <c r="G25" s="96"/>
      <c r="H25" s="96"/>
      <c r="I25" s="96"/>
      <c r="J25" s="96"/>
      <c r="K25" s="96"/>
      <c r="L25" s="96"/>
      <c r="M25" s="96"/>
      <c r="N25" s="96"/>
      <c r="O25" s="96"/>
      <c r="P25" s="96"/>
      <c r="Q25" s="96"/>
      <c r="R25" s="96"/>
      <c r="S25" s="96"/>
      <c r="T25" s="96"/>
      <c r="U25" s="96"/>
      <c r="V25" s="96"/>
      <c r="W25" s="289"/>
      <c r="X25" s="289"/>
      <c r="Y25" s="289"/>
    </row>
    <row r="26" spans="1:65" s="499" customFormat="1" ht="15" customHeight="1">
      <c r="A26" s="289"/>
      <c r="B26" s="298"/>
      <c r="C26" s="96"/>
      <c r="D26" s="96"/>
      <c r="E26" s="96"/>
      <c r="F26" s="96"/>
      <c r="G26" s="96"/>
      <c r="H26" s="96"/>
      <c r="I26" s="96"/>
      <c r="J26" s="96"/>
      <c r="K26" s="96"/>
      <c r="L26" s="96"/>
      <c r="M26" s="96"/>
      <c r="N26" s="96"/>
      <c r="O26" s="96"/>
      <c r="P26" s="96"/>
      <c r="Q26" s="96"/>
      <c r="R26" s="96"/>
      <c r="S26" s="96"/>
      <c r="T26" s="96"/>
      <c r="U26" s="96"/>
      <c r="V26" s="96"/>
      <c r="W26" s="289"/>
      <c r="X26" s="289"/>
      <c r="Y26" s="289"/>
    </row>
    <row r="27" spans="1:65">
      <c r="A27" s="96" t="s">
        <v>1528</v>
      </c>
      <c r="B27" s="167"/>
      <c r="C27" s="167" t="s">
        <v>431</v>
      </c>
      <c r="D27" s="57"/>
      <c r="E27" s="57"/>
      <c r="F27" s="57"/>
      <c r="G27" s="57"/>
      <c r="H27" s="57"/>
      <c r="I27" s="57"/>
      <c r="J27" s="57"/>
      <c r="K27" s="57"/>
      <c r="L27" s="57"/>
      <c r="M27" s="57"/>
      <c r="N27" s="57"/>
      <c r="O27" s="57"/>
      <c r="P27" s="57"/>
      <c r="Q27" s="57"/>
      <c r="R27" s="57"/>
      <c r="S27" s="57"/>
      <c r="T27" s="57"/>
      <c r="U27" s="57"/>
      <c r="V27" s="57"/>
      <c r="W27" s="57"/>
      <c r="X27" s="57"/>
    </row>
    <row r="28" spans="1:65">
      <c r="A28" s="57"/>
      <c r="C28" s="57"/>
      <c r="D28" s="57"/>
      <c r="E28" s="57"/>
      <c r="F28" s="57"/>
      <c r="G28" s="57"/>
      <c r="H28" s="57"/>
      <c r="I28" s="57"/>
      <c r="J28" s="57"/>
      <c r="K28" s="57"/>
      <c r="L28" s="57"/>
      <c r="M28" s="57"/>
      <c r="N28" s="57"/>
      <c r="O28" s="57"/>
      <c r="P28" s="57"/>
      <c r="Q28" s="57"/>
      <c r="R28" s="57"/>
      <c r="S28" s="57"/>
      <c r="T28" s="57"/>
      <c r="U28" s="57"/>
      <c r="V28" s="57"/>
      <c r="W28" s="57"/>
      <c r="X28" s="57"/>
    </row>
    <row r="37" spans="46:46">
      <c r="AT37" t="s">
        <v>436</v>
      </c>
    </row>
  </sheetData>
  <mergeCells count="21">
    <mergeCell ref="BG3:BI3"/>
    <mergeCell ref="BD3:BF3"/>
    <mergeCell ref="AX3:AZ3"/>
    <mergeCell ref="AF3:AH3"/>
    <mergeCell ref="AI3:AK3"/>
    <mergeCell ref="AL3:AN3"/>
    <mergeCell ref="AO3:AQ3"/>
    <mergeCell ref="AR3:AT3"/>
    <mergeCell ref="AU3:AW3"/>
    <mergeCell ref="BA3:BC3"/>
    <mergeCell ref="AC3:AE3"/>
    <mergeCell ref="A3:A4"/>
    <mergeCell ref="B3:D3"/>
    <mergeCell ref="E3:G3"/>
    <mergeCell ref="H3:J3"/>
    <mergeCell ref="K3:M3"/>
    <mergeCell ref="N3:P3"/>
    <mergeCell ref="Q3:S3"/>
    <mergeCell ref="T3:V3"/>
    <mergeCell ref="W3:Y3"/>
    <mergeCell ref="Z3:AB3"/>
  </mergeCells>
  <hyperlinks>
    <hyperlink ref="BL6" location="Content!B37" display="Back to Content Page"/>
  </hyperlinks>
  <pageMargins left="0.7" right="0.7" top="0.75" bottom="0.75" header="0.3" footer="0.3"/>
  <pageSetup orientation="portrait" r:id="rId1"/>
</worksheet>
</file>

<file path=xl/worksheets/sheet2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zoomScale="95" zoomScaleNormal="95" workbookViewId="0">
      <selection activeCell="A9" sqref="A9"/>
    </sheetView>
  </sheetViews>
  <sheetFormatPr defaultColWidth="9.1796875" defaultRowHeight="18" customHeight="1"/>
  <cols>
    <col min="1" max="1" width="35.81640625" style="289" customWidth="1"/>
    <col min="2" max="17" width="9.7265625" style="287" customWidth="1"/>
    <col min="18" max="18" width="9.26953125" style="289" bestFit="1" customWidth="1"/>
    <col min="19" max="16384" width="9.1796875" style="289"/>
  </cols>
  <sheetData>
    <row r="1" spans="1:19" ht="18" customHeight="1">
      <c r="A1" s="140" t="s">
        <v>2305</v>
      </c>
    </row>
    <row r="2" spans="1:19" ht="18" customHeight="1">
      <c r="A2" s="1051"/>
      <c r="B2" s="1187" t="s">
        <v>2306</v>
      </c>
      <c r="C2" s="1188"/>
      <c r="D2" s="1188"/>
      <c r="E2" s="1188"/>
      <c r="F2" s="1188"/>
      <c r="G2" s="1188"/>
      <c r="H2" s="1188"/>
      <c r="I2" s="1188"/>
      <c r="J2" s="1188"/>
      <c r="K2" s="1188"/>
      <c r="L2" s="1188"/>
      <c r="M2" s="1188"/>
      <c r="N2" s="1188"/>
      <c r="O2" s="1188"/>
      <c r="P2" s="1188"/>
      <c r="Q2" s="1189"/>
    </row>
    <row r="3" spans="1:19" ht="18" customHeight="1">
      <c r="A3" s="1051" t="s">
        <v>16</v>
      </c>
      <c r="B3" s="101">
        <v>2000</v>
      </c>
      <c r="C3" s="101">
        <v>2001</v>
      </c>
      <c r="D3" s="101">
        <v>2002</v>
      </c>
      <c r="E3" s="101">
        <v>2003</v>
      </c>
      <c r="F3" s="101">
        <v>2004</v>
      </c>
      <c r="G3" s="101">
        <v>2005</v>
      </c>
      <c r="H3" s="101">
        <v>2006</v>
      </c>
      <c r="I3" s="101">
        <v>2007</v>
      </c>
      <c r="J3" s="101">
        <v>2008</v>
      </c>
      <c r="K3" s="101">
        <v>2009</v>
      </c>
      <c r="L3" s="101">
        <v>2010</v>
      </c>
      <c r="M3" s="101">
        <v>2011</v>
      </c>
      <c r="N3" s="101">
        <v>2012</v>
      </c>
      <c r="O3" s="101">
        <v>2013</v>
      </c>
      <c r="P3" s="101">
        <v>2014</v>
      </c>
      <c r="Q3" s="101">
        <v>2015</v>
      </c>
      <c r="S3" s="387"/>
    </row>
    <row r="4" spans="1:19" ht="18" customHeight="1">
      <c r="A4" s="284" t="s">
        <v>15</v>
      </c>
      <c r="B4" s="666">
        <v>0.46607056552528497</v>
      </c>
      <c r="C4" s="666">
        <v>0.53387896505060095</v>
      </c>
      <c r="D4" s="666">
        <v>0.53874047850096296</v>
      </c>
      <c r="E4" s="666">
        <v>0.55147257892202695</v>
      </c>
      <c r="F4" s="666">
        <v>0.59010879270238004</v>
      </c>
      <c r="G4" s="666">
        <v>0.58485131140636504</v>
      </c>
      <c r="H4" s="666">
        <v>0.57331301921359301</v>
      </c>
      <c r="I4" s="666">
        <v>0.53234876606914805</v>
      </c>
      <c r="J4" s="666">
        <v>0.624075831743923</v>
      </c>
      <c r="K4" s="666">
        <v>1.6018629815630301</v>
      </c>
      <c r="L4" s="666">
        <v>1.43802862982505</v>
      </c>
      <c r="M4" s="666">
        <v>1.28373988936839</v>
      </c>
      <c r="N4" s="666">
        <v>1.00067121266154</v>
      </c>
      <c r="O4" s="666">
        <v>1.00108897242863</v>
      </c>
      <c r="P4" s="666" t="s">
        <v>8</v>
      </c>
      <c r="Q4" s="666" t="s">
        <v>8</v>
      </c>
      <c r="S4" s="295"/>
    </row>
    <row r="5" spans="1:19" ht="18" customHeight="1">
      <c r="A5" s="284" t="s">
        <v>14</v>
      </c>
      <c r="B5" s="666">
        <v>7.7307052348649696</v>
      </c>
      <c r="C5" s="666">
        <v>8</v>
      </c>
      <c r="D5" s="666">
        <v>8</v>
      </c>
      <c r="E5" s="666">
        <v>8</v>
      </c>
      <c r="F5" s="666">
        <v>8</v>
      </c>
      <c r="G5" s="666">
        <v>8</v>
      </c>
      <c r="H5" s="666">
        <v>8</v>
      </c>
      <c r="I5" s="666">
        <v>8</v>
      </c>
      <c r="J5" s="666">
        <v>8</v>
      </c>
      <c r="K5" s="666">
        <v>8</v>
      </c>
      <c r="L5" s="666">
        <v>8</v>
      </c>
      <c r="M5" s="666">
        <v>7</v>
      </c>
      <c r="N5" s="666">
        <v>8</v>
      </c>
      <c r="O5" s="666">
        <v>8</v>
      </c>
      <c r="P5" s="666">
        <v>8</v>
      </c>
      <c r="Q5" s="666">
        <v>7</v>
      </c>
      <c r="S5" s="92" t="s">
        <v>13</v>
      </c>
    </row>
    <row r="6" spans="1:19" ht="18" customHeight="1">
      <c r="A6" s="284" t="s">
        <v>268</v>
      </c>
      <c r="B6" s="666">
        <v>1.9767783952831401E-2</v>
      </c>
      <c r="C6" s="666">
        <v>1.9572686288827301E-2</v>
      </c>
      <c r="D6" s="666">
        <v>1.9050765508337598E-2</v>
      </c>
      <c r="E6" s="666">
        <v>1.79913414936104E-2</v>
      </c>
      <c r="F6" s="666">
        <v>1.8875476112989901E-2</v>
      </c>
      <c r="G6" s="666">
        <v>1.8423726625125401E-2</v>
      </c>
      <c r="H6" s="666">
        <v>1.64160775001326E-2</v>
      </c>
      <c r="I6" s="666">
        <v>5.7592146405818102E-3</v>
      </c>
      <c r="J6" s="666">
        <v>5.9735989017413602E-2</v>
      </c>
      <c r="K6" s="666">
        <v>0.06</v>
      </c>
      <c r="L6" s="666">
        <v>7.0000000000000007E-2</v>
      </c>
      <c r="M6" s="666">
        <v>0.08</v>
      </c>
      <c r="N6" s="666">
        <v>0.08</v>
      </c>
      <c r="O6" s="666" t="s">
        <v>8</v>
      </c>
      <c r="P6" s="666" t="s">
        <v>8</v>
      </c>
      <c r="Q6" s="666" t="s">
        <v>8</v>
      </c>
      <c r="S6" s="387"/>
    </row>
    <row r="7" spans="1:19" ht="18" customHeight="1">
      <c r="A7" s="284" t="s">
        <v>12</v>
      </c>
      <c r="B7" s="666">
        <v>1.07502175735036</v>
      </c>
      <c r="C7" s="666">
        <v>1.42285006772752</v>
      </c>
      <c r="D7" s="666">
        <v>1.7299859633628001</v>
      </c>
      <c r="E7" s="666">
        <v>1.81875382876259</v>
      </c>
      <c r="F7" s="666">
        <v>2.32186632277253</v>
      </c>
      <c r="G7" s="666">
        <v>2.5478036844762602</v>
      </c>
      <c r="H7" s="666">
        <v>2.2592169136918598</v>
      </c>
      <c r="I7" s="666">
        <v>1.93615529102966</v>
      </c>
      <c r="J7" s="666">
        <v>1.8611567740755799</v>
      </c>
      <c r="K7" s="666">
        <v>1.77827476214907</v>
      </c>
      <c r="L7" s="666">
        <v>2</v>
      </c>
      <c r="M7" s="666">
        <v>2.0499999999999998</v>
      </c>
      <c r="N7" s="666">
        <v>2.67</v>
      </c>
      <c r="O7" s="666">
        <v>3</v>
      </c>
      <c r="P7" s="666">
        <v>2</v>
      </c>
      <c r="Q7" s="666">
        <v>2</v>
      </c>
      <c r="S7" s="387"/>
    </row>
    <row r="8" spans="1:19" ht="18" customHeight="1">
      <c r="A8" s="284" t="s">
        <v>11</v>
      </c>
      <c r="B8" s="666">
        <v>0.35794081229491398</v>
      </c>
      <c r="C8" s="666">
        <v>0.36853137479954501</v>
      </c>
      <c r="D8" s="666">
        <v>0.36410500344942198</v>
      </c>
      <c r="E8" s="666">
        <v>0.35385520970127798</v>
      </c>
      <c r="F8" s="666">
        <v>0.33818581761528599</v>
      </c>
      <c r="G8" s="666">
        <v>0.52630199430199431</v>
      </c>
      <c r="H8" s="666">
        <v>0.61683843085106382</v>
      </c>
      <c r="I8" s="666">
        <v>0.72641733132140551</v>
      </c>
      <c r="J8" s="666">
        <v>0.86436136744966441</v>
      </c>
      <c r="K8" s="666">
        <v>0.94969644405897657</v>
      </c>
      <c r="L8" s="666">
        <v>0.70531724754244862</v>
      </c>
      <c r="M8" s="666">
        <v>1.1444574385699013</v>
      </c>
      <c r="N8" s="666">
        <v>1.1426562573484456</v>
      </c>
      <c r="O8" s="666">
        <v>1.1244014100627204</v>
      </c>
      <c r="P8" s="666">
        <v>1.1102790407417313</v>
      </c>
      <c r="Q8" s="666">
        <v>1.08</v>
      </c>
    </row>
    <row r="9" spans="1:19" ht="18" customHeight="1">
      <c r="A9" s="284" t="s">
        <v>10</v>
      </c>
      <c r="B9" s="666">
        <v>0.42</v>
      </c>
      <c r="C9" s="666">
        <v>0.48</v>
      </c>
      <c r="D9" s="666">
        <v>0.52</v>
      </c>
      <c r="E9" s="666">
        <v>0.6</v>
      </c>
      <c r="F9" s="666">
        <v>0.56999999999999995</v>
      </c>
      <c r="G9" s="666">
        <v>0.62</v>
      </c>
      <c r="H9" s="666">
        <v>0.98519711028046397</v>
      </c>
      <c r="I9" s="666">
        <v>1.2893059916387799</v>
      </c>
      <c r="J9" s="666">
        <v>0.79494538887333499</v>
      </c>
      <c r="K9" s="666">
        <v>0.77088190307769799</v>
      </c>
      <c r="L9" s="666">
        <v>1.0208014433547701</v>
      </c>
      <c r="M9" s="666">
        <v>1.1278997675556801</v>
      </c>
      <c r="N9" s="666">
        <v>1.43107503298376</v>
      </c>
      <c r="O9" s="666">
        <v>0.23</v>
      </c>
      <c r="P9" s="666">
        <v>0.73037815844761922</v>
      </c>
      <c r="Q9" s="666">
        <v>0.46076494003032792</v>
      </c>
    </row>
    <row r="10" spans="1:19" ht="18" customHeight="1">
      <c r="A10" s="284" t="s">
        <v>9</v>
      </c>
      <c r="B10" s="666">
        <v>22</v>
      </c>
      <c r="C10" s="666">
        <v>25.6</v>
      </c>
      <c r="D10" s="666">
        <v>27.1</v>
      </c>
      <c r="E10" s="666">
        <v>28.6</v>
      </c>
      <c r="F10" s="666">
        <v>28.9</v>
      </c>
      <c r="G10" s="666">
        <v>29</v>
      </c>
      <c r="H10" s="666">
        <v>28.9</v>
      </c>
      <c r="I10" s="666">
        <v>29.1</v>
      </c>
      <c r="J10" s="666">
        <v>29.2</v>
      </c>
      <c r="K10" s="666">
        <v>30</v>
      </c>
      <c r="L10" s="666">
        <v>31</v>
      </c>
      <c r="M10" s="666">
        <v>29.9</v>
      </c>
      <c r="N10" s="666">
        <v>27.8</v>
      </c>
      <c r="O10" s="666">
        <v>28.8</v>
      </c>
      <c r="P10" s="666">
        <v>29.5</v>
      </c>
      <c r="Q10" s="666">
        <v>30.1</v>
      </c>
    </row>
    <row r="11" spans="1:19" ht="18" customHeight="1">
      <c r="A11" s="284" t="s">
        <v>7</v>
      </c>
      <c r="B11" s="666">
        <v>0.470939069448925</v>
      </c>
      <c r="C11" s="666">
        <v>0.46701004271415703</v>
      </c>
      <c r="D11" s="666">
        <v>0.45503596063775098</v>
      </c>
      <c r="E11" s="666">
        <v>0.39336729677472398</v>
      </c>
      <c r="F11" s="666">
        <v>0.37170272257821901</v>
      </c>
      <c r="G11" s="666">
        <v>0.31772729270800198</v>
      </c>
      <c r="H11" s="666">
        <v>0.33024826696335602</v>
      </c>
      <c r="I11" s="666">
        <v>0.35761237074719798</v>
      </c>
      <c r="J11" s="666">
        <v>0.35071128245771899</v>
      </c>
      <c r="K11" s="666">
        <v>0.36068252103026199</v>
      </c>
      <c r="L11" s="666">
        <v>0.376481914977984</v>
      </c>
      <c r="M11" s="666">
        <v>0.36824519546999901</v>
      </c>
      <c r="N11" s="293">
        <v>0.36</v>
      </c>
      <c r="O11" s="293">
        <v>0.54</v>
      </c>
      <c r="P11" s="563">
        <v>0.32</v>
      </c>
      <c r="Q11" s="563">
        <v>0.33</v>
      </c>
    </row>
    <row r="12" spans="1:19" ht="18" customHeight="1">
      <c r="A12" s="284" t="s">
        <v>6</v>
      </c>
      <c r="B12" s="666">
        <v>5.8049909560458</v>
      </c>
      <c r="C12" s="666">
        <v>6.07876011892618</v>
      </c>
      <c r="D12" s="666">
        <v>6.1999087985873498</v>
      </c>
      <c r="E12" s="666">
        <v>6.4293166340018901</v>
      </c>
      <c r="F12" s="666">
        <v>6.38614899267216</v>
      </c>
      <c r="G12" s="666">
        <v>6.8571888076423297</v>
      </c>
      <c r="H12" s="666">
        <v>6.6326145398944201</v>
      </c>
      <c r="I12" s="666">
        <v>6.6406017205748098</v>
      </c>
      <c r="J12" s="666">
        <v>6.8865178977928201</v>
      </c>
      <c r="K12" s="666">
        <v>6.9359523545158401</v>
      </c>
      <c r="L12" s="666">
        <v>7.2081403711024503</v>
      </c>
      <c r="M12" s="666">
        <v>7.1725157353520803</v>
      </c>
      <c r="N12" s="666">
        <v>7.5794250933768499</v>
      </c>
      <c r="O12" s="666">
        <v>7.9681676192791704</v>
      </c>
      <c r="P12" s="666" t="s">
        <v>8</v>
      </c>
      <c r="Q12" s="666" t="s">
        <v>8</v>
      </c>
    </row>
    <row r="13" spans="1:19" ht="18" customHeight="1">
      <c r="A13" s="284" t="s">
        <v>5</v>
      </c>
      <c r="B13" s="666">
        <v>26.207028023130199</v>
      </c>
      <c r="C13" s="666">
        <v>26.6808147273778</v>
      </c>
      <c r="D13" s="666">
        <v>26.350446428571399</v>
      </c>
      <c r="E13" s="666">
        <v>25.950281655645401</v>
      </c>
      <c r="F13" s="666">
        <v>25.7385242826542</v>
      </c>
      <c r="G13" s="666">
        <v>25.629542705925999</v>
      </c>
      <c r="H13" s="666">
        <v>24.532868277752101</v>
      </c>
      <c r="I13" s="666">
        <v>26.739629302736098</v>
      </c>
      <c r="J13" s="666">
        <v>26.086854899027699</v>
      </c>
      <c r="K13" s="666">
        <v>30.295426294450401</v>
      </c>
      <c r="L13" s="666">
        <v>25.4802468850413</v>
      </c>
      <c r="M13" s="666">
        <v>32.1274416141991</v>
      </c>
      <c r="N13" s="666">
        <v>33.113836340901003</v>
      </c>
      <c r="O13" s="666">
        <v>23.91</v>
      </c>
      <c r="P13" s="666">
        <v>23.31</v>
      </c>
      <c r="Q13" s="666">
        <v>22.91</v>
      </c>
    </row>
    <row r="14" spans="1:19" ht="18" customHeight="1">
      <c r="A14" s="284" t="s">
        <v>4</v>
      </c>
      <c r="B14" s="666">
        <v>11.09</v>
      </c>
      <c r="C14" s="666">
        <v>10.85</v>
      </c>
      <c r="D14" s="666">
        <v>10.53</v>
      </c>
      <c r="E14" s="666">
        <v>10.34</v>
      </c>
      <c r="F14" s="666">
        <v>10.27</v>
      </c>
      <c r="G14" s="666">
        <v>9.89</v>
      </c>
      <c r="H14" s="666">
        <v>9.6</v>
      </c>
      <c r="I14" s="666">
        <v>9.2799999999999994</v>
      </c>
      <c r="J14" s="666">
        <v>8.9700000000000006</v>
      </c>
      <c r="K14" s="666">
        <v>8.68</v>
      </c>
      <c r="L14" s="666">
        <v>8.43</v>
      </c>
      <c r="M14" s="666">
        <v>8.18</v>
      </c>
      <c r="N14" s="666">
        <v>7.94</v>
      </c>
      <c r="O14" s="666">
        <v>7.7</v>
      </c>
      <c r="P14" s="666">
        <v>7.4</v>
      </c>
      <c r="Q14" s="666" t="s">
        <v>8</v>
      </c>
    </row>
    <row r="15" spans="1:19" ht="18" customHeight="1">
      <c r="A15" s="284" t="s">
        <v>3</v>
      </c>
      <c r="B15" s="666">
        <v>2.9946457711368</v>
      </c>
      <c r="C15" s="666">
        <v>3.1382693243219402</v>
      </c>
      <c r="D15" s="666">
        <v>3.2379705147043198</v>
      </c>
      <c r="E15" s="666">
        <v>4.2434078793156003</v>
      </c>
      <c r="F15" s="666">
        <v>4.0627593024837401</v>
      </c>
      <c r="G15" s="666">
        <v>3.9904643730841198</v>
      </c>
      <c r="H15" s="666">
        <v>3.9626737198506801</v>
      </c>
      <c r="I15" s="666">
        <v>3.9584044935291698</v>
      </c>
      <c r="J15" s="666">
        <v>3.9259560618388898</v>
      </c>
      <c r="K15" s="666">
        <v>3.86546781986485</v>
      </c>
      <c r="L15" s="666">
        <v>4.46572505851326</v>
      </c>
      <c r="M15" s="666">
        <v>6.3012639924210303</v>
      </c>
      <c r="N15" s="666">
        <v>4.5027616382665778</v>
      </c>
      <c r="O15" s="666">
        <v>4.4070482034618967</v>
      </c>
      <c r="P15" s="666">
        <v>3.5</v>
      </c>
      <c r="Q15" s="666" t="s">
        <v>8</v>
      </c>
    </row>
    <row r="16" spans="1:19" ht="18" customHeight="1">
      <c r="A16" s="284" t="s">
        <v>79</v>
      </c>
      <c r="B16" s="666">
        <v>0.50998936164618303</v>
      </c>
      <c r="C16" s="666">
        <v>0.50921221260441896</v>
      </c>
      <c r="D16" s="666">
        <v>0.450959400146694</v>
      </c>
      <c r="E16" s="666">
        <v>0.39960007916651502</v>
      </c>
      <c r="F16" s="666">
        <v>0.39262236223059699</v>
      </c>
      <c r="G16" s="666">
        <v>0.397517201709643</v>
      </c>
      <c r="H16" s="666">
        <v>0.38072710310332902</v>
      </c>
      <c r="I16" s="666">
        <v>0.39755591828565101</v>
      </c>
      <c r="J16" s="666">
        <v>0.29291656906448099</v>
      </c>
      <c r="K16" s="666">
        <v>0.39729590101151202</v>
      </c>
      <c r="L16" s="666">
        <v>0.38917535394772701</v>
      </c>
      <c r="M16" s="666">
        <v>0.34848177415417703</v>
      </c>
      <c r="N16" s="666">
        <v>0.37008066519212401</v>
      </c>
      <c r="O16" s="666">
        <v>0.35737158592662222</v>
      </c>
      <c r="P16" s="666">
        <v>0.33</v>
      </c>
      <c r="Q16" s="666">
        <v>0.28999999999999998</v>
      </c>
    </row>
    <row r="17" spans="1:17" ht="18" customHeight="1">
      <c r="A17" s="284" t="s">
        <v>2</v>
      </c>
      <c r="B17" s="666">
        <v>0.81679648665567095</v>
      </c>
      <c r="C17" s="666">
        <v>0.81974578521649899</v>
      </c>
      <c r="D17" s="666">
        <v>0.81988345972977295</v>
      </c>
      <c r="E17" s="666">
        <v>0.80841003885352503</v>
      </c>
      <c r="F17" s="666">
        <v>0.81947410488989803</v>
      </c>
      <c r="G17" s="666">
        <v>0.82587668426192995</v>
      </c>
      <c r="H17" s="666">
        <v>0.79511629896073299</v>
      </c>
      <c r="I17" s="666">
        <v>0.761394245094142</v>
      </c>
      <c r="J17" s="666">
        <v>0.73184846180962704</v>
      </c>
      <c r="K17" s="666">
        <v>0.71001888909130995</v>
      </c>
      <c r="L17" s="666">
        <v>0.90451439691272595</v>
      </c>
      <c r="M17" s="666">
        <v>0.636194885639355</v>
      </c>
      <c r="N17" s="666">
        <v>0.594529781482107</v>
      </c>
      <c r="O17" s="666">
        <v>0.79258884718862099</v>
      </c>
      <c r="P17" s="666">
        <v>0.75932084252095844</v>
      </c>
      <c r="Q17" s="666">
        <v>0.75</v>
      </c>
    </row>
    <row r="18" spans="1:17" ht="18" customHeight="1">
      <c r="A18" s="284" t="s">
        <v>1</v>
      </c>
      <c r="B18" s="666">
        <v>1.99368846515326</v>
      </c>
      <c r="C18" s="666">
        <v>2.0177948097875</v>
      </c>
      <c r="D18" s="666">
        <v>2.28314381163203</v>
      </c>
      <c r="E18" s="666">
        <v>2.3858086875114801</v>
      </c>
      <c r="F18" s="666">
        <v>2.5162969919455498</v>
      </c>
      <c r="G18" s="666">
        <v>2.60924503245089</v>
      </c>
      <c r="H18" s="666">
        <v>2.6781343939637599</v>
      </c>
      <c r="I18" s="666">
        <v>2.7641473266488998</v>
      </c>
      <c r="J18" s="666">
        <v>2.79483434302078</v>
      </c>
      <c r="K18" s="666">
        <v>3.0873516673732002</v>
      </c>
      <c r="L18" s="666">
        <v>3.0147666292220499</v>
      </c>
      <c r="M18" s="666">
        <v>2.7911984418213098</v>
      </c>
      <c r="N18" s="666">
        <v>2.3179457798172001</v>
      </c>
      <c r="O18" s="666">
        <v>1.9249339486827983</v>
      </c>
      <c r="P18" s="666">
        <v>1.5985579727769845</v>
      </c>
      <c r="Q18" s="666">
        <v>1.33</v>
      </c>
    </row>
    <row r="20" spans="1:17" ht="18" customHeight="1">
      <c r="A20" s="920" t="s">
        <v>2111</v>
      </c>
      <c r="C20" s="296"/>
    </row>
  </sheetData>
  <mergeCells count="1">
    <mergeCell ref="B2:Q2"/>
  </mergeCells>
  <hyperlinks>
    <hyperlink ref="S5" location="'Content Page'!A1" display="Back to Content Page"/>
  </hyperlinks>
  <pageMargins left="0.7" right="0.7" top="0.75" bottom="0.75" header="0.3" footer="0.3"/>
</worksheet>
</file>

<file path=xl/worksheets/sheet2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1"/>
  <sheetViews>
    <sheetView zoomScale="98" zoomScaleNormal="98" workbookViewId="0">
      <selection activeCell="A9" sqref="A9"/>
    </sheetView>
  </sheetViews>
  <sheetFormatPr defaultColWidth="9.1796875" defaultRowHeight="18" customHeight="1"/>
  <cols>
    <col min="1" max="1" width="33.81640625" style="287" customWidth="1"/>
    <col min="2" max="11" width="9.7265625" style="287" customWidth="1"/>
    <col min="12" max="12" width="10.36328125" style="287" bestFit="1" customWidth="1"/>
    <col min="13" max="14" width="10.36328125" style="287" customWidth="1"/>
    <col min="15" max="15" width="10.36328125" style="287" bestFit="1" customWidth="1"/>
    <col min="16" max="16384" width="9.1796875" style="287"/>
  </cols>
  <sheetData>
    <row r="1" spans="1:17" s="140" customFormat="1" ht="18" customHeight="1">
      <c r="A1" s="140" t="s">
        <v>2307</v>
      </c>
    </row>
    <row r="2" spans="1:17" s="387" customFormat="1" ht="18" customHeight="1">
      <c r="A2" s="1051"/>
      <c r="B2" s="1188"/>
      <c r="C2" s="1188"/>
      <c r="D2" s="1188"/>
      <c r="E2" s="1188"/>
      <c r="F2" s="1188"/>
      <c r="G2" s="1188"/>
      <c r="H2" s="1188"/>
      <c r="I2" s="1188"/>
      <c r="J2" s="1188"/>
      <c r="K2" s="1188"/>
      <c r="L2" s="1188"/>
      <c r="M2" s="1188"/>
      <c r="N2" s="1188"/>
      <c r="O2" s="1189"/>
    </row>
    <row r="3" spans="1:17" s="387" customFormat="1" ht="18" customHeight="1">
      <c r="A3" s="1051" t="s">
        <v>16</v>
      </c>
      <c r="B3" s="101">
        <v>2002</v>
      </c>
      <c r="C3" s="101">
        <v>2003</v>
      </c>
      <c r="D3" s="101">
        <v>2004</v>
      </c>
      <c r="E3" s="101">
        <v>2005</v>
      </c>
      <c r="F3" s="101">
        <v>2006</v>
      </c>
      <c r="G3" s="101">
        <v>2007</v>
      </c>
      <c r="H3" s="101">
        <v>2008</v>
      </c>
      <c r="I3" s="101">
        <v>2009</v>
      </c>
      <c r="J3" s="101">
        <v>2010</v>
      </c>
      <c r="K3" s="101">
        <v>2011</v>
      </c>
      <c r="L3" s="101">
        <v>2012</v>
      </c>
      <c r="M3" s="101">
        <v>2013</v>
      </c>
      <c r="N3" s="101">
        <v>2014</v>
      </c>
      <c r="O3" s="101">
        <v>2015</v>
      </c>
    </row>
    <row r="4" spans="1:17" s="387" customFormat="1" ht="18" customHeight="1">
      <c r="A4" s="284" t="s">
        <v>15</v>
      </c>
      <c r="B4" s="1052"/>
      <c r="C4" s="1052"/>
      <c r="D4" s="1052"/>
      <c r="E4" s="1052"/>
      <c r="F4" s="1052">
        <v>7458</v>
      </c>
      <c r="G4" s="1052">
        <v>11700</v>
      </c>
      <c r="H4" s="1052">
        <v>15942</v>
      </c>
      <c r="I4" s="1052">
        <v>20000</v>
      </c>
      <c r="J4" s="1052">
        <v>20000</v>
      </c>
      <c r="K4" s="1052">
        <v>25000</v>
      </c>
      <c r="L4" s="1052">
        <v>42344</v>
      </c>
      <c r="M4" s="1052">
        <v>47704</v>
      </c>
      <c r="N4" s="1052" t="s">
        <v>8</v>
      </c>
      <c r="O4" s="1052" t="s">
        <v>8</v>
      </c>
    </row>
    <row r="5" spans="1:17" s="387" customFormat="1" ht="18" customHeight="1">
      <c r="A5" s="284" t="s">
        <v>14</v>
      </c>
      <c r="B5" s="1052"/>
      <c r="C5" s="1052"/>
      <c r="D5" s="1052"/>
      <c r="E5" s="1052">
        <v>1600</v>
      </c>
      <c r="F5" s="1052">
        <v>1800</v>
      </c>
      <c r="G5" s="1052">
        <v>3540</v>
      </c>
      <c r="H5" s="1052">
        <v>8900</v>
      </c>
      <c r="I5" s="1052">
        <v>10000</v>
      </c>
      <c r="J5" s="1052">
        <v>11978</v>
      </c>
      <c r="K5" s="1052">
        <v>15707</v>
      </c>
      <c r="L5" s="1052">
        <v>18838</v>
      </c>
      <c r="M5" s="1052">
        <v>21590</v>
      </c>
      <c r="N5" s="1052">
        <v>27867</v>
      </c>
      <c r="O5" s="1052">
        <v>36845</v>
      </c>
      <c r="Q5" s="140"/>
    </row>
    <row r="6" spans="1:17" s="387" customFormat="1" ht="18" customHeight="1">
      <c r="A6" s="284" t="s">
        <v>268</v>
      </c>
      <c r="B6" s="1052"/>
      <c r="C6" s="1052">
        <v>1000</v>
      </c>
      <c r="D6" s="1052">
        <v>1450</v>
      </c>
      <c r="E6" s="1052">
        <v>1500</v>
      </c>
      <c r="F6" s="1052">
        <v>1500</v>
      </c>
      <c r="G6" s="1052">
        <v>1500</v>
      </c>
      <c r="H6" s="1052">
        <v>1500</v>
      </c>
      <c r="I6" s="1052">
        <v>6799</v>
      </c>
      <c r="J6" s="1052" t="s">
        <v>8</v>
      </c>
      <c r="K6" s="1052" t="s">
        <v>8</v>
      </c>
      <c r="L6" s="1052" t="s">
        <v>8</v>
      </c>
      <c r="M6" s="1052" t="s">
        <v>8</v>
      </c>
      <c r="N6" s="1052" t="s">
        <v>8</v>
      </c>
      <c r="O6" s="1052" t="s">
        <v>8</v>
      </c>
      <c r="Q6" s="945" t="s">
        <v>13</v>
      </c>
    </row>
    <row r="7" spans="1:17" s="387" customFormat="1" ht="18" customHeight="1">
      <c r="A7" s="284" t="s">
        <v>12</v>
      </c>
      <c r="B7" s="1052">
        <v>0</v>
      </c>
      <c r="C7" s="1052">
        <v>22</v>
      </c>
      <c r="D7" s="1052">
        <v>40</v>
      </c>
      <c r="E7" s="1052">
        <v>74</v>
      </c>
      <c r="F7" s="1052">
        <v>102</v>
      </c>
      <c r="G7" s="1052">
        <v>53</v>
      </c>
      <c r="H7" s="1052">
        <v>38</v>
      </c>
      <c r="I7" s="1052">
        <v>53</v>
      </c>
      <c r="J7" s="1052">
        <v>53</v>
      </c>
      <c r="K7" s="1052">
        <v>1047</v>
      </c>
      <c r="L7" s="1052">
        <v>3303</v>
      </c>
      <c r="M7" s="1052">
        <v>3373</v>
      </c>
      <c r="N7" s="1052">
        <v>2341</v>
      </c>
      <c r="O7" s="1052">
        <v>2338</v>
      </c>
    </row>
    <row r="8" spans="1:17" s="387" customFormat="1" ht="18" customHeight="1">
      <c r="A8" s="284" t="s">
        <v>11</v>
      </c>
      <c r="B8" s="1052">
        <v>0</v>
      </c>
      <c r="C8" s="1052">
        <v>0</v>
      </c>
      <c r="D8" s="1052">
        <v>0</v>
      </c>
      <c r="E8" s="1052">
        <v>6678</v>
      </c>
      <c r="F8" s="1052">
        <v>6080</v>
      </c>
      <c r="G8" s="1052">
        <v>7305</v>
      </c>
      <c r="H8" s="1052">
        <v>708</v>
      </c>
      <c r="I8" s="1052">
        <v>8406</v>
      </c>
      <c r="J8" s="1052">
        <v>13600</v>
      </c>
      <c r="K8" s="1052">
        <v>17719</v>
      </c>
      <c r="L8" s="1052">
        <v>22350</v>
      </c>
      <c r="M8" s="1052">
        <v>24009</v>
      </c>
      <c r="N8" s="1052">
        <v>24835</v>
      </c>
      <c r="O8" s="1052">
        <v>25112</v>
      </c>
    </row>
    <row r="9" spans="1:17" s="387" customFormat="1" ht="18" customHeight="1">
      <c r="A9" s="284" t="s">
        <v>10</v>
      </c>
      <c r="B9" s="1052"/>
      <c r="C9" s="1052">
        <v>69</v>
      </c>
      <c r="D9" s="1052">
        <v>138</v>
      </c>
      <c r="E9" s="1052">
        <v>404</v>
      </c>
      <c r="F9" s="1052"/>
      <c r="G9" s="1052">
        <v>934</v>
      </c>
      <c r="H9" s="1052">
        <v>986</v>
      </c>
      <c r="I9" s="1052">
        <v>1034</v>
      </c>
      <c r="J9" s="1052">
        <v>1085</v>
      </c>
      <c r="K9" s="1052">
        <v>1140</v>
      </c>
      <c r="L9" s="1052">
        <v>1197</v>
      </c>
      <c r="M9" s="1052" t="s">
        <v>8</v>
      </c>
      <c r="N9" s="1052" t="s">
        <v>8</v>
      </c>
      <c r="O9" s="1052" t="s">
        <v>8</v>
      </c>
    </row>
    <row r="10" spans="1:17" s="387" customFormat="1" ht="18" customHeight="1">
      <c r="A10" s="284" t="s">
        <v>9</v>
      </c>
      <c r="B10" s="1052">
        <v>285</v>
      </c>
      <c r="C10" s="1052">
        <v>1200</v>
      </c>
      <c r="D10" s="1052">
        <v>2800</v>
      </c>
      <c r="E10" s="1052">
        <v>8300</v>
      </c>
      <c r="F10" s="1052">
        <v>26000</v>
      </c>
      <c r="G10" s="1052">
        <v>40600</v>
      </c>
      <c r="H10" s="1052">
        <v>52500</v>
      </c>
      <c r="I10" s="1052">
        <v>72800</v>
      </c>
      <c r="J10" s="1052">
        <v>81000</v>
      </c>
      <c r="K10" s="1052">
        <v>118200</v>
      </c>
      <c r="L10" s="1052">
        <v>141000</v>
      </c>
      <c r="M10" s="1052">
        <v>162400</v>
      </c>
      <c r="N10" s="1052">
        <v>182000</v>
      </c>
      <c r="O10" s="1052">
        <v>197400</v>
      </c>
    </row>
    <row r="11" spans="1:17" s="387" customFormat="1" ht="18" customHeight="1">
      <c r="A11" s="284" t="s">
        <v>7</v>
      </c>
      <c r="B11" s="1052"/>
      <c r="C11" s="1052"/>
      <c r="D11" s="1052"/>
      <c r="E11" s="1052"/>
      <c r="F11" s="1052" t="s">
        <v>8</v>
      </c>
      <c r="G11" s="1052">
        <v>5743</v>
      </c>
      <c r="H11" s="1052">
        <v>10191</v>
      </c>
      <c r="I11" s="1052">
        <v>12502</v>
      </c>
      <c r="J11" s="1052">
        <v>14633</v>
      </c>
      <c r="K11" s="1052">
        <v>19248</v>
      </c>
      <c r="L11" s="1052">
        <v>18342</v>
      </c>
      <c r="M11" s="1052">
        <v>19287</v>
      </c>
      <c r="N11" s="1052">
        <v>24721</v>
      </c>
      <c r="O11" s="1052">
        <v>22298</v>
      </c>
    </row>
    <row r="12" spans="1:17" s="387" customFormat="1" ht="18" customHeight="1">
      <c r="A12" s="284" t="s">
        <v>6</v>
      </c>
      <c r="B12" s="1052"/>
      <c r="C12" s="1052"/>
      <c r="D12" s="1052"/>
      <c r="E12" s="1052">
        <v>134</v>
      </c>
      <c r="F12" s="1052">
        <v>198</v>
      </c>
      <c r="G12" s="1052">
        <v>256</v>
      </c>
      <c r="H12" s="1052">
        <v>320</v>
      </c>
      <c r="I12" s="1052">
        <v>430</v>
      </c>
      <c r="J12" s="1052">
        <v>9640</v>
      </c>
      <c r="K12" s="1052">
        <v>18499</v>
      </c>
      <c r="L12" s="1052">
        <v>26598</v>
      </c>
      <c r="M12" s="1052">
        <v>29776</v>
      </c>
      <c r="N12" s="1052" t="s">
        <v>8</v>
      </c>
      <c r="O12" s="1052" t="s">
        <v>8</v>
      </c>
    </row>
    <row r="13" spans="1:17" s="387" customFormat="1" ht="18" customHeight="1">
      <c r="A13" s="284" t="s">
        <v>5</v>
      </c>
      <c r="B13" s="1052">
        <v>0</v>
      </c>
      <c r="C13" s="1052">
        <v>0</v>
      </c>
      <c r="D13" s="1052">
        <v>349</v>
      </c>
      <c r="E13" s="1052">
        <v>948</v>
      </c>
      <c r="F13" s="1052">
        <v>2475</v>
      </c>
      <c r="G13" s="1052">
        <v>2856</v>
      </c>
      <c r="H13" s="1052">
        <v>2740</v>
      </c>
      <c r="I13" s="1052">
        <v>3929</v>
      </c>
      <c r="J13" s="1052">
        <v>6278</v>
      </c>
      <c r="K13" s="1052">
        <v>9000</v>
      </c>
      <c r="L13" s="1052">
        <v>10212</v>
      </c>
      <c r="M13" s="1052">
        <v>12411</v>
      </c>
      <c r="N13" s="1052">
        <v>11827</v>
      </c>
      <c r="O13" s="1052">
        <v>13420</v>
      </c>
    </row>
    <row r="14" spans="1:17" s="387" customFormat="1" ht="18" customHeight="1">
      <c r="A14" s="284" t="s">
        <v>4</v>
      </c>
      <c r="B14" s="1052">
        <v>2669</v>
      </c>
      <c r="C14" s="1052">
        <v>20313</v>
      </c>
      <c r="D14" s="1052">
        <v>60000</v>
      </c>
      <c r="E14" s="1052">
        <v>165290</v>
      </c>
      <c r="F14" s="1052">
        <v>335112</v>
      </c>
      <c r="G14" s="1052">
        <v>378000</v>
      </c>
      <c r="H14" s="1052">
        <v>426000</v>
      </c>
      <c r="I14" s="1052">
        <v>481000</v>
      </c>
      <c r="J14" s="1052">
        <v>743000</v>
      </c>
      <c r="K14" s="1052">
        <v>907000</v>
      </c>
      <c r="L14" s="1052">
        <v>1107200</v>
      </c>
      <c r="M14" s="1052">
        <v>7589000</v>
      </c>
      <c r="N14" s="1052">
        <v>7589000</v>
      </c>
      <c r="O14" s="1052" t="s">
        <v>8</v>
      </c>
    </row>
    <row r="15" spans="1:17" s="387" customFormat="1" ht="18" customHeight="1">
      <c r="A15" s="284" t="s">
        <v>3</v>
      </c>
      <c r="B15" s="1052"/>
      <c r="C15" s="1052"/>
      <c r="D15" s="1052"/>
      <c r="E15" s="1052"/>
      <c r="F15" s="1052"/>
      <c r="G15" s="1052"/>
      <c r="H15" s="1052">
        <v>772</v>
      </c>
      <c r="I15" s="1052">
        <v>1504</v>
      </c>
      <c r="J15" s="1052">
        <v>1626</v>
      </c>
      <c r="K15" s="1052">
        <v>2778</v>
      </c>
      <c r="L15" s="1052">
        <v>3271</v>
      </c>
      <c r="M15" s="1052">
        <v>5306</v>
      </c>
      <c r="N15" s="1052">
        <v>5100</v>
      </c>
      <c r="O15" s="1052">
        <v>5704</v>
      </c>
    </row>
    <row r="16" spans="1:17" s="387" customFormat="1" ht="18" customHeight="1">
      <c r="A16" s="284" t="s">
        <v>79</v>
      </c>
      <c r="B16" s="1052"/>
      <c r="C16" s="1052"/>
      <c r="D16" s="1052"/>
      <c r="E16" s="1052">
        <v>1495</v>
      </c>
      <c r="F16" s="1052">
        <v>1795</v>
      </c>
      <c r="G16" s="1052">
        <v>2154</v>
      </c>
      <c r="H16" s="1052">
        <v>2585</v>
      </c>
      <c r="I16" s="1052">
        <v>2841</v>
      </c>
      <c r="J16" s="1052">
        <v>3150</v>
      </c>
      <c r="K16" s="1052">
        <v>3500</v>
      </c>
      <c r="L16" s="1052">
        <v>3900</v>
      </c>
      <c r="M16" s="1052">
        <v>3939</v>
      </c>
      <c r="N16" s="1052">
        <v>4048</v>
      </c>
      <c r="O16" s="1052">
        <v>4048</v>
      </c>
    </row>
    <row r="17" spans="1:15" s="387" customFormat="1" ht="18" customHeight="1">
      <c r="A17" s="284" t="s">
        <v>2</v>
      </c>
      <c r="B17" s="1052">
        <v>48</v>
      </c>
      <c r="C17" s="1052">
        <v>91</v>
      </c>
      <c r="D17" s="1052">
        <v>250</v>
      </c>
      <c r="E17" s="1052">
        <v>250</v>
      </c>
      <c r="F17" s="1052">
        <v>2339</v>
      </c>
      <c r="G17" s="1052">
        <v>4000</v>
      </c>
      <c r="H17" s="1052">
        <v>5703</v>
      </c>
      <c r="I17" s="1052">
        <v>10702</v>
      </c>
      <c r="J17" s="1052">
        <v>10267</v>
      </c>
      <c r="K17" s="1052">
        <v>15902</v>
      </c>
      <c r="L17" s="1052">
        <v>14794</v>
      </c>
      <c r="M17" s="1052">
        <v>10850</v>
      </c>
      <c r="N17" s="1052">
        <v>21273</v>
      </c>
      <c r="O17" s="1052">
        <v>23390</v>
      </c>
    </row>
    <row r="18" spans="1:15" s="387" customFormat="1" ht="18" customHeight="1">
      <c r="A18" s="284" t="s">
        <v>1</v>
      </c>
      <c r="B18" s="1052">
        <v>2847</v>
      </c>
      <c r="C18" s="1052">
        <v>6386</v>
      </c>
      <c r="D18" s="1052">
        <v>8967</v>
      </c>
      <c r="E18" s="1052">
        <v>10185</v>
      </c>
      <c r="F18" s="1052">
        <v>10200</v>
      </c>
      <c r="G18" s="1052">
        <v>15210</v>
      </c>
      <c r="H18" s="1052">
        <v>18000</v>
      </c>
      <c r="I18" s="1052">
        <v>29130</v>
      </c>
      <c r="J18" s="1052">
        <v>33000</v>
      </c>
      <c r="K18" s="1052">
        <v>34000</v>
      </c>
      <c r="L18" s="1052">
        <v>71445</v>
      </c>
      <c r="M18" s="1052">
        <v>75443</v>
      </c>
      <c r="N18" s="1052">
        <v>79664.724599342153</v>
      </c>
      <c r="O18" s="1052">
        <v>84123</v>
      </c>
    </row>
    <row r="20" spans="1:15" s="289" customFormat="1" ht="18" customHeight="1">
      <c r="A20" s="920" t="s">
        <v>2111</v>
      </c>
      <c r="B20" s="287"/>
      <c r="C20" s="287"/>
      <c r="D20" s="287"/>
      <c r="E20" s="287"/>
      <c r="F20" s="287"/>
      <c r="G20" s="287"/>
      <c r="H20" s="287"/>
      <c r="I20" s="287"/>
      <c r="J20" s="287"/>
      <c r="K20" s="287"/>
      <c r="L20" s="287"/>
      <c r="M20" s="287"/>
      <c r="N20" s="287"/>
      <c r="O20" s="287"/>
    </row>
    <row r="21" spans="1:15" s="289" customFormat="1" ht="18" customHeight="1">
      <c r="B21" s="287"/>
      <c r="C21" s="287"/>
      <c r="D21" s="287"/>
      <c r="E21" s="287"/>
      <c r="F21" s="287"/>
      <c r="G21" s="287"/>
      <c r="H21" s="287"/>
      <c r="I21" s="287"/>
      <c r="J21" s="287"/>
      <c r="K21" s="287"/>
      <c r="L21" s="287"/>
      <c r="M21" s="287"/>
      <c r="N21" s="287"/>
      <c r="O21" s="287"/>
    </row>
  </sheetData>
  <mergeCells count="1">
    <mergeCell ref="B2:O2"/>
  </mergeCells>
  <hyperlinks>
    <hyperlink ref="Q6" location="'Content Page'!A1" display="Back to Content Page"/>
  </hyperlinks>
  <pageMargins left="0.7" right="0.7" top="0.75" bottom="0.75" header="0.3" footer="0.3"/>
</worksheet>
</file>

<file path=xl/worksheets/sheet2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0"/>
  <sheetViews>
    <sheetView zoomScale="95" zoomScaleNormal="95" workbookViewId="0">
      <selection activeCell="A9" sqref="A9"/>
    </sheetView>
  </sheetViews>
  <sheetFormatPr defaultColWidth="9.1796875" defaultRowHeight="18" customHeight="1"/>
  <cols>
    <col min="1" max="1" width="34.36328125" style="287" customWidth="1"/>
    <col min="2" max="10" width="9.26953125" style="287" bestFit="1" customWidth="1"/>
    <col min="11" max="15" width="9.26953125" style="287" customWidth="1"/>
    <col min="16" max="16384" width="9.1796875" style="287"/>
  </cols>
  <sheetData>
    <row r="1" spans="1:17" s="140" customFormat="1" ht="18" customHeight="1">
      <c r="A1" s="140" t="s">
        <v>2308</v>
      </c>
    </row>
    <row r="2" spans="1:17" s="387" customFormat="1" ht="18" customHeight="1">
      <c r="A2" s="1051"/>
      <c r="B2" s="1188"/>
      <c r="C2" s="1188"/>
      <c r="D2" s="1188"/>
      <c r="E2" s="1188"/>
      <c r="F2" s="1188"/>
      <c r="G2" s="1188"/>
      <c r="H2" s="1188"/>
      <c r="I2" s="1188"/>
      <c r="J2" s="1188"/>
      <c r="K2" s="1188"/>
      <c r="L2" s="1188"/>
      <c r="M2" s="1188"/>
      <c r="N2" s="1188"/>
      <c r="O2" s="1189"/>
    </row>
    <row r="3" spans="1:17" s="387" customFormat="1" ht="18" customHeight="1">
      <c r="A3" s="1051" t="s">
        <v>16</v>
      </c>
      <c r="B3" s="101">
        <v>2002</v>
      </c>
      <c r="C3" s="101">
        <v>2003</v>
      </c>
      <c r="D3" s="101">
        <v>2004</v>
      </c>
      <c r="E3" s="101">
        <v>2005</v>
      </c>
      <c r="F3" s="101">
        <v>2006</v>
      </c>
      <c r="G3" s="101">
        <v>2007</v>
      </c>
      <c r="H3" s="101">
        <v>2008</v>
      </c>
      <c r="I3" s="101">
        <v>2009</v>
      </c>
      <c r="J3" s="101">
        <v>2010</v>
      </c>
      <c r="K3" s="101">
        <v>2011</v>
      </c>
      <c r="L3" s="101">
        <v>2012</v>
      </c>
      <c r="M3" s="101">
        <v>2013</v>
      </c>
      <c r="N3" s="101">
        <v>2014</v>
      </c>
      <c r="O3" s="101">
        <v>2015</v>
      </c>
    </row>
    <row r="4" spans="1:17" s="387" customFormat="1" ht="18" customHeight="1">
      <c r="A4" s="284" t="s">
        <v>15</v>
      </c>
      <c r="B4" s="666"/>
      <c r="C4" s="666"/>
      <c r="D4" s="666"/>
      <c r="E4" s="666"/>
      <c r="F4" s="666">
        <v>4.3843853800676597E-2</v>
      </c>
      <c r="G4" s="666">
        <v>6.6760370838453806E-2</v>
      </c>
      <c r="H4" s="666">
        <v>8.8380262872239906E-2</v>
      </c>
      <c r="I4" s="666">
        <v>0.107786990271955</v>
      </c>
      <c r="J4" s="666">
        <v>0.104811299832008</v>
      </c>
      <c r="K4" s="666">
        <v>0.12</v>
      </c>
      <c r="L4" s="666">
        <v>0.2</v>
      </c>
      <c r="M4" s="666">
        <v>0.22</v>
      </c>
      <c r="N4" s="666" t="s">
        <v>8</v>
      </c>
      <c r="O4" s="666" t="s">
        <v>8</v>
      </c>
    </row>
    <row r="5" spans="1:17" s="387" customFormat="1" ht="18" customHeight="1">
      <c r="A5" s="284" t="s">
        <v>14</v>
      </c>
      <c r="B5" s="666"/>
      <c r="C5" s="666"/>
      <c r="D5" s="666"/>
      <c r="E5" s="666">
        <v>8.5302715345371996E-2</v>
      </c>
      <c r="F5" s="666">
        <v>0.10420453729711955</v>
      </c>
      <c r="G5" s="666">
        <v>0.20493559001766845</v>
      </c>
      <c r="H5" s="666">
        <v>0.51523354552464662</v>
      </c>
      <c r="I5" s="666">
        <v>0.57891409609510858</v>
      </c>
      <c r="J5" s="666">
        <v>0.69342330430272103</v>
      </c>
      <c r="K5" s="666">
        <v>0.90930037073658709</v>
      </c>
      <c r="L5" s="666">
        <v>1.0905583742239657</v>
      </c>
      <c r="M5" s="666">
        <v>1.2498755334693394</v>
      </c>
      <c r="N5" s="666">
        <v>1.6132599115882391</v>
      </c>
      <c r="O5" s="666">
        <v>2</v>
      </c>
      <c r="Q5" s="140"/>
    </row>
    <row r="6" spans="1:17" s="387" customFormat="1" ht="18" customHeight="1">
      <c r="A6" s="284" t="s">
        <v>268</v>
      </c>
      <c r="B6" s="666"/>
      <c r="C6" s="666"/>
      <c r="D6" s="666"/>
      <c r="E6" s="666"/>
      <c r="F6" s="666"/>
      <c r="G6" s="666"/>
      <c r="H6" s="666"/>
      <c r="I6" s="666">
        <v>1.05896327448702E-2</v>
      </c>
      <c r="J6" s="666">
        <v>0</v>
      </c>
      <c r="K6" s="666">
        <v>0</v>
      </c>
      <c r="L6" s="666">
        <v>0</v>
      </c>
      <c r="M6" s="666" t="s">
        <v>8</v>
      </c>
      <c r="N6" s="666" t="s">
        <v>8</v>
      </c>
      <c r="O6" s="666" t="s">
        <v>8</v>
      </c>
      <c r="Q6" s="945" t="s">
        <v>13</v>
      </c>
    </row>
    <row r="7" spans="1:17" s="387" customFormat="1" ht="18" customHeight="1">
      <c r="A7" s="284" t="s">
        <v>12</v>
      </c>
      <c r="B7" s="1056" t="s">
        <v>8</v>
      </c>
      <c r="C7" s="1056" t="s">
        <v>8</v>
      </c>
      <c r="D7" s="1056" t="s">
        <v>8</v>
      </c>
      <c r="E7" s="1056" t="s">
        <v>8</v>
      </c>
      <c r="F7" s="1056" t="s">
        <v>8</v>
      </c>
      <c r="G7" s="1056" t="s">
        <v>8</v>
      </c>
      <c r="H7" s="1056" t="s">
        <v>8</v>
      </c>
      <c r="I7" s="1056" t="s">
        <v>8</v>
      </c>
      <c r="J7" s="1056" t="s">
        <v>8</v>
      </c>
      <c r="K7" s="1056" t="s">
        <v>8</v>
      </c>
      <c r="L7" s="1056" t="s">
        <v>8</v>
      </c>
      <c r="M7" s="1056" t="s">
        <v>8</v>
      </c>
      <c r="N7" s="1056" t="s">
        <v>8</v>
      </c>
      <c r="O7" s="1056" t="s">
        <v>8</v>
      </c>
    </row>
    <row r="8" spans="1:17" s="387" customFormat="1" ht="18" customHeight="1">
      <c r="A8" s="284" t="s">
        <v>11</v>
      </c>
      <c r="B8" s="666">
        <v>0</v>
      </c>
      <c r="C8" s="666">
        <v>0</v>
      </c>
      <c r="D8" s="666">
        <v>0</v>
      </c>
      <c r="E8" s="666">
        <v>3.8051282051282054E-2</v>
      </c>
      <c r="F8" s="666">
        <v>3.3687943262411348E-2</v>
      </c>
      <c r="G8" s="666">
        <v>3.9367320543220521E-2</v>
      </c>
      <c r="H8" s="666">
        <v>3.712248322147651E-3</v>
      </c>
      <c r="I8" s="666">
        <v>4.2885567062904952E-2</v>
      </c>
      <c r="J8" s="666">
        <v>4.388342766358852E-2</v>
      </c>
      <c r="K8" s="666">
        <v>5.2714145538972419E-2</v>
      </c>
      <c r="L8" s="666">
        <v>6.3862107886939759E-2</v>
      </c>
      <c r="M8" s="666">
        <v>6.4922400769125116E-2</v>
      </c>
      <c r="N8" s="666">
        <v>6.5463136310956585E-2</v>
      </c>
      <c r="O8" s="666">
        <v>0.10899274806733401</v>
      </c>
    </row>
    <row r="9" spans="1:17" s="387" customFormat="1" ht="18" customHeight="1">
      <c r="A9" s="284" t="s">
        <v>10</v>
      </c>
      <c r="B9" s="666"/>
      <c r="C9" s="666"/>
      <c r="D9" s="666"/>
      <c r="E9" s="666"/>
      <c r="F9" s="666"/>
      <c r="G9" s="666">
        <v>6.8730019359200699E-3</v>
      </c>
      <c r="H9" s="666">
        <v>7.0402859298600504E-3</v>
      </c>
      <c r="I9" s="666">
        <v>7.1595294098096597E-3</v>
      </c>
      <c r="J9" s="666">
        <v>7.2814682070629399E-3</v>
      </c>
      <c r="K9" s="666">
        <v>7.4117957298694302E-3</v>
      </c>
      <c r="L9" s="666">
        <v>7.5364474118725204E-3</v>
      </c>
      <c r="M9" s="666" t="s">
        <v>330</v>
      </c>
      <c r="N9" s="666" t="s">
        <v>8</v>
      </c>
      <c r="O9" s="666" t="s">
        <v>8</v>
      </c>
    </row>
    <row r="10" spans="1:17" s="387" customFormat="1" ht="18" customHeight="1">
      <c r="A10" s="284" t="s">
        <v>9</v>
      </c>
      <c r="B10" s="666">
        <v>0.02</v>
      </c>
      <c r="C10" s="666">
        <v>0.1</v>
      </c>
      <c r="D10" s="666">
        <v>0.2</v>
      </c>
      <c r="E10" s="666">
        <v>0.7</v>
      </c>
      <c r="F10" s="666">
        <v>2.1</v>
      </c>
      <c r="G10" s="666">
        <v>3.3</v>
      </c>
      <c r="H10" s="666">
        <v>4.2</v>
      </c>
      <c r="I10" s="666">
        <v>5.8</v>
      </c>
      <c r="J10" s="666">
        <v>6.5</v>
      </c>
      <c r="K10" s="666">
        <v>9.4</v>
      </c>
      <c r="L10" s="666">
        <v>11.2</v>
      </c>
      <c r="M10" s="666">
        <v>12.9</v>
      </c>
      <c r="N10" s="666">
        <v>14.4</v>
      </c>
      <c r="O10" s="666">
        <v>15.6</v>
      </c>
    </row>
    <row r="11" spans="1:17" s="387" customFormat="1" ht="18" customHeight="1">
      <c r="A11" s="284" t="s">
        <v>7</v>
      </c>
      <c r="B11" s="666"/>
      <c r="C11" s="666"/>
      <c r="D11" s="666"/>
      <c r="E11" s="666"/>
      <c r="F11" s="666"/>
      <c r="G11" s="666">
        <v>2.7834815805057221E-2</v>
      </c>
      <c r="H11" s="666">
        <v>4.8052782522989397E-2</v>
      </c>
      <c r="I11" s="666">
        <v>5.7341085341716086E-2</v>
      </c>
      <c r="J11" s="666">
        <v>6.5276699287470014E-2</v>
      </c>
      <c r="K11" s="666">
        <v>8.3506796055345126E-2</v>
      </c>
      <c r="L11" s="666">
        <v>7.7390070299566918E-2</v>
      </c>
      <c r="M11" s="666">
        <v>7.9155016606670778E-2</v>
      </c>
      <c r="N11" s="666">
        <v>10.6</v>
      </c>
      <c r="O11" s="666">
        <v>11.8</v>
      </c>
    </row>
    <row r="12" spans="1:17" s="387" customFormat="1" ht="18" customHeight="1">
      <c r="A12" s="284" t="s">
        <v>6</v>
      </c>
      <c r="B12" s="666"/>
      <c r="C12" s="666"/>
      <c r="D12" s="666">
        <v>0</v>
      </c>
      <c r="E12" s="666">
        <v>6.4424594617854001E-3</v>
      </c>
      <c r="F12" s="666">
        <v>9.3455605991165092E-3</v>
      </c>
      <c r="G12" s="666">
        <v>1.18574292352329E-2</v>
      </c>
      <c r="H12" s="666">
        <v>1.45426649978959E-2</v>
      </c>
      <c r="I12" s="666">
        <v>1.9178636960890699E-2</v>
      </c>
      <c r="J12" s="666">
        <v>0.43</v>
      </c>
      <c r="K12" s="666">
        <v>0.83</v>
      </c>
      <c r="L12" s="666">
        <v>1.18</v>
      </c>
      <c r="M12" s="666">
        <v>1.29</v>
      </c>
      <c r="N12" s="666" t="s">
        <v>8</v>
      </c>
      <c r="O12" s="666" t="s">
        <v>8</v>
      </c>
    </row>
    <row r="13" spans="1:17" s="387" customFormat="1" ht="18" customHeight="1">
      <c r="A13" s="284" t="s">
        <v>5</v>
      </c>
      <c r="B13" s="666">
        <v>0</v>
      </c>
      <c r="C13" s="666">
        <v>0</v>
      </c>
      <c r="D13" s="666">
        <v>0.42235964710580798</v>
      </c>
      <c r="E13" s="666">
        <v>1.1351526109707499</v>
      </c>
      <c r="F13" s="666">
        <v>2.9362565398441101</v>
      </c>
      <c r="G13" s="666">
        <v>3.3609885260370702</v>
      </c>
      <c r="H13" s="666">
        <v>3.2021316379955098</v>
      </c>
      <c r="I13" s="666">
        <v>4.5644117612890502</v>
      </c>
      <c r="J13" s="666">
        <v>7.2562934880602903</v>
      </c>
      <c r="K13" s="666">
        <v>10.359235258232699</v>
      </c>
      <c r="L13" s="666">
        <v>11.7151739723984</v>
      </c>
      <c r="M13" s="666">
        <v>13.642209398186314</v>
      </c>
      <c r="N13" s="666">
        <v>13.000274800769443</v>
      </c>
      <c r="O13" s="666">
        <v>14.41</v>
      </c>
    </row>
    <row r="14" spans="1:17" s="387" customFormat="1" ht="18" customHeight="1">
      <c r="A14" s="284" t="s">
        <v>4</v>
      </c>
      <c r="B14" s="666">
        <v>0.01</v>
      </c>
      <c r="C14" s="666">
        <v>0.04</v>
      </c>
      <c r="D14" s="666">
        <v>0.13</v>
      </c>
      <c r="E14" s="666">
        <v>0.35</v>
      </c>
      <c r="F14" s="666">
        <v>0.69</v>
      </c>
      <c r="G14" s="666">
        <v>0.77</v>
      </c>
      <c r="H14" s="666">
        <v>0.86</v>
      </c>
      <c r="I14" s="666">
        <v>0.97</v>
      </c>
      <c r="J14" s="666">
        <v>1.48</v>
      </c>
      <c r="K14" s="666">
        <v>1.8</v>
      </c>
      <c r="L14" s="666">
        <v>2.1800000000000002</v>
      </c>
      <c r="M14" s="666">
        <v>13.4</v>
      </c>
      <c r="N14" s="666">
        <v>14.7</v>
      </c>
      <c r="O14" s="666" t="s">
        <v>8</v>
      </c>
    </row>
    <row r="15" spans="1:17" s="387" customFormat="1" ht="18" customHeight="1">
      <c r="A15" s="284" t="s">
        <v>3</v>
      </c>
      <c r="B15" s="666"/>
      <c r="C15" s="666"/>
      <c r="D15" s="666"/>
      <c r="E15" s="666"/>
      <c r="F15" s="666"/>
      <c r="G15" s="666"/>
      <c r="H15" s="666">
        <v>6.7110360031434099E-2</v>
      </c>
      <c r="I15" s="666">
        <v>0.12872909970941801</v>
      </c>
      <c r="J15" s="666">
        <v>0.13709302090289199</v>
      </c>
      <c r="K15" s="666">
        <v>0.2308593652614</v>
      </c>
      <c r="L15" s="666">
        <v>0.30277589307780811</v>
      </c>
      <c r="M15" s="666">
        <v>0.49114304147687249</v>
      </c>
      <c r="N15" s="666">
        <v>0.34</v>
      </c>
      <c r="O15" s="666">
        <v>0.56999999999999995</v>
      </c>
    </row>
    <row r="16" spans="1:17" s="387" customFormat="1" ht="18" customHeight="1">
      <c r="A16" s="284" t="s">
        <v>79</v>
      </c>
      <c r="B16" s="666"/>
      <c r="C16" s="666"/>
      <c r="D16" s="666"/>
      <c r="E16" s="666">
        <v>3.85001435965222E-3</v>
      </c>
      <c r="F16" s="666">
        <v>4.4960865136215496E-3</v>
      </c>
      <c r="G16" s="666">
        <v>5.2449359522462498E-3</v>
      </c>
      <c r="H16" s="666">
        <v>6.1157858558883796E-3</v>
      </c>
      <c r="I16" s="666">
        <v>6.5273224619985101E-3</v>
      </c>
      <c r="J16" s="666">
        <v>7.02478562918864E-3</v>
      </c>
      <c r="K16" s="666">
        <v>7.5727275012859602E-3</v>
      </c>
      <c r="L16" s="666">
        <v>8.1835864660014905E-3</v>
      </c>
      <c r="M16" s="666">
        <v>8.7869665216575524E-3</v>
      </c>
      <c r="N16" s="666">
        <v>0.01</v>
      </c>
      <c r="O16" s="666">
        <v>0.01</v>
      </c>
    </row>
    <row r="17" spans="1:15" s="387" customFormat="1" ht="18" customHeight="1">
      <c r="A17" s="284" t="s">
        <v>2</v>
      </c>
      <c r="B17" s="666">
        <v>4.48872026678709E-4</v>
      </c>
      <c r="C17" s="666">
        <v>8.3194211584455705E-4</v>
      </c>
      <c r="D17" s="666">
        <v>2.23365416350456E-3</v>
      </c>
      <c r="E17" s="666">
        <v>2.1810507691911699E-3</v>
      </c>
      <c r="F17" s="666">
        <v>1.9906205093486399E-2</v>
      </c>
      <c r="G17" s="666">
        <v>3.31801956702499E-2</v>
      </c>
      <c r="H17" s="666">
        <v>4.6067679665566297E-2</v>
      </c>
      <c r="I17" s="666">
        <v>8.4110449862799794E-2</v>
      </c>
      <c r="J17" s="666">
        <v>7.8442488369623295E-2</v>
      </c>
      <c r="K17" s="666">
        <v>0.118011490795631</v>
      </c>
      <c r="L17" s="666">
        <v>0.10655755357571001</v>
      </c>
      <c r="M17" s="666">
        <v>7.9308378312513569E-2</v>
      </c>
      <c r="N17" s="666">
        <v>0.14117315401982478</v>
      </c>
      <c r="O17" s="666">
        <v>0.15</v>
      </c>
    </row>
    <row r="18" spans="1:15" s="387" customFormat="1" ht="18" customHeight="1">
      <c r="A18" s="284" t="s">
        <v>1</v>
      </c>
      <c r="B18" s="666">
        <v>2.25812753399862E-2</v>
      </c>
      <c r="C18" s="666">
        <v>5.0630478691910098E-2</v>
      </c>
      <c r="D18" s="666">
        <v>7.1178659705917094E-2</v>
      </c>
      <c r="E18" s="666">
        <v>8.1021831266805996E-2</v>
      </c>
      <c r="F18" s="666">
        <v>8.1406870340803503E-2</v>
      </c>
      <c r="G18" s="666">
        <v>0.121862843009652</v>
      </c>
      <c r="H18" s="666">
        <v>0.14456039705279899</v>
      </c>
      <c r="I18" s="666">
        <v>0.23352588329381599</v>
      </c>
      <c r="J18" s="666">
        <v>0.26249946903516502</v>
      </c>
      <c r="K18" s="666">
        <v>0.26657513208405798</v>
      </c>
      <c r="L18" s="666">
        <v>0.54899929136098202</v>
      </c>
      <c r="M18" s="666">
        <v>0.6</v>
      </c>
      <c r="N18" s="666">
        <v>0.65573855133319314</v>
      </c>
      <c r="O18" s="666">
        <v>1</v>
      </c>
    </row>
    <row r="19" spans="1:15" s="387" customFormat="1" ht="18" customHeight="1">
      <c r="A19" s="1057"/>
    </row>
    <row r="20" spans="1:15" s="289" customFormat="1" ht="18" customHeight="1">
      <c r="A20" s="920" t="s">
        <v>2111</v>
      </c>
      <c r="B20" s="287"/>
      <c r="C20" s="287"/>
      <c r="D20" s="287"/>
      <c r="E20" s="287"/>
      <c r="F20" s="287"/>
      <c r="G20" s="287"/>
      <c r="H20" s="287"/>
      <c r="I20" s="287"/>
      <c r="J20" s="287"/>
      <c r="K20" s="287"/>
      <c r="L20" s="287"/>
      <c r="M20" s="287"/>
      <c r="N20" s="287"/>
      <c r="O20" s="287"/>
    </row>
  </sheetData>
  <mergeCells count="1">
    <mergeCell ref="B2:O2"/>
  </mergeCells>
  <hyperlinks>
    <hyperlink ref="Q6" location="'Content Page'!A1" display="Back to Content Page"/>
  </hyperlinks>
  <pageMargins left="0.7" right="0.7" top="0.75" bottom="0.75" header="0.3" footer="0.3"/>
  <pageSetup orientation="portrait" r:id="rId1"/>
</worksheet>
</file>

<file path=xl/worksheets/sheet2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
  <sheetViews>
    <sheetView zoomScale="89" zoomScaleNormal="89" workbookViewId="0">
      <selection activeCell="A9" sqref="A9"/>
    </sheetView>
  </sheetViews>
  <sheetFormatPr defaultColWidth="9.1796875" defaultRowHeight="18" customHeight="1"/>
  <cols>
    <col min="1" max="1" width="33.26953125" style="287" customWidth="1"/>
    <col min="2" max="17" width="10.7265625" style="287" customWidth="1"/>
    <col min="18" max="16384" width="9.1796875" style="287"/>
  </cols>
  <sheetData>
    <row r="1" spans="1:19" s="140" customFormat="1" ht="18" customHeight="1">
      <c r="A1" s="140" t="s">
        <v>2309</v>
      </c>
    </row>
    <row r="2" spans="1:19" s="452" customFormat="1" ht="18" customHeight="1">
      <c r="A2" s="1190"/>
      <c r="B2" s="1187" t="s">
        <v>2310</v>
      </c>
      <c r="C2" s="1188"/>
      <c r="D2" s="1188"/>
      <c r="E2" s="1188"/>
      <c r="F2" s="1188"/>
      <c r="G2" s="1188"/>
      <c r="H2" s="1188"/>
      <c r="I2" s="1188"/>
      <c r="J2" s="1188"/>
      <c r="K2" s="1188"/>
      <c r="L2" s="1188"/>
      <c r="M2" s="1188"/>
      <c r="N2" s="1188"/>
      <c r="O2" s="1188"/>
      <c r="P2" s="1188"/>
      <c r="Q2" s="1189"/>
    </row>
    <row r="3" spans="1:19" s="452" customFormat="1" ht="18" customHeight="1">
      <c r="A3" s="1190"/>
      <c r="B3" s="101">
        <v>2000</v>
      </c>
      <c r="C3" s="101">
        <v>2001</v>
      </c>
      <c r="D3" s="101">
        <v>2002</v>
      </c>
      <c r="E3" s="101">
        <v>2003</v>
      </c>
      <c r="F3" s="101">
        <v>2004</v>
      </c>
      <c r="G3" s="101">
        <v>2005</v>
      </c>
      <c r="H3" s="101">
        <v>2006</v>
      </c>
      <c r="I3" s="101">
        <v>2007</v>
      </c>
      <c r="J3" s="101">
        <v>2008</v>
      </c>
      <c r="K3" s="101">
        <v>2009</v>
      </c>
      <c r="L3" s="101">
        <v>2010</v>
      </c>
      <c r="M3" s="101">
        <v>2011</v>
      </c>
      <c r="N3" s="101">
        <v>2012</v>
      </c>
      <c r="O3" s="101">
        <v>2013</v>
      </c>
      <c r="P3" s="101">
        <v>2014</v>
      </c>
      <c r="Q3" s="101">
        <v>2015</v>
      </c>
      <c r="S3" s="295"/>
    </row>
    <row r="4" spans="1:19" s="452" customFormat="1" ht="18" customHeight="1">
      <c r="A4" s="284" t="s">
        <v>15</v>
      </c>
      <c r="B4" s="1052"/>
      <c r="C4" s="1052"/>
      <c r="D4" s="1052">
        <v>9000</v>
      </c>
      <c r="E4" s="1052"/>
      <c r="F4" s="1052">
        <v>40863</v>
      </c>
      <c r="G4" s="1052">
        <v>45000</v>
      </c>
      <c r="H4" s="1052">
        <v>95000</v>
      </c>
      <c r="I4" s="1052">
        <v>100000</v>
      </c>
      <c r="J4" s="1052">
        <v>107000</v>
      </c>
      <c r="K4" s="1052">
        <v>320000</v>
      </c>
      <c r="L4" s="1052" t="s">
        <v>8</v>
      </c>
      <c r="M4" s="1052" t="s">
        <v>8</v>
      </c>
      <c r="N4" s="1052" t="s">
        <v>8</v>
      </c>
      <c r="O4" s="1052" t="s">
        <v>8</v>
      </c>
      <c r="P4" s="1052" t="s">
        <v>8</v>
      </c>
      <c r="Q4" s="1052" t="s">
        <v>8</v>
      </c>
      <c r="S4" s="92" t="s">
        <v>13</v>
      </c>
    </row>
    <row r="5" spans="1:19" s="452" customFormat="1" ht="18" customHeight="1">
      <c r="A5" s="284" t="s">
        <v>14</v>
      </c>
      <c r="B5" s="1052">
        <v>46583</v>
      </c>
      <c r="C5" s="1052">
        <v>57653</v>
      </c>
      <c r="D5" s="1052">
        <v>56588</v>
      </c>
      <c r="E5" s="1052">
        <v>56662</v>
      </c>
      <c r="F5" s="1052">
        <v>56474</v>
      </c>
      <c r="G5" s="1052">
        <v>56312</v>
      </c>
      <c r="H5" s="1052">
        <v>74627</v>
      </c>
      <c r="I5" s="1052">
        <v>92751</v>
      </c>
      <c r="J5" s="1052">
        <v>111014</v>
      </c>
      <c r="K5" s="1052">
        <v>110600</v>
      </c>
      <c r="L5" s="1052">
        <v>140360</v>
      </c>
      <c r="M5" s="1052">
        <v>254649</v>
      </c>
      <c r="N5" s="1052">
        <v>591252</v>
      </c>
      <c r="O5" s="1052">
        <v>1472026</v>
      </c>
      <c r="P5" s="1052">
        <v>1797413</v>
      </c>
      <c r="Q5" s="1052">
        <v>3475327</v>
      </c>
      <c r="S5" s="387"/>
    </row>
    <row r="6" spans="1:19" s="452" customFormat="1" ht="18" customHeight="1">
      <c r="A6" s="284" t="s">
        <v>268</v>
      </c>
      <c r="B6" s="1052"/>
      <c r="C6" s="1052"/>
      <c r="D6" s="1052">
        <v>6040</v>
      </c>
      <c r="E6" s="1052">
        <v>12000</v>
      </c>
      <c r="F6" s="1052">
        <v>17000</v>
      </c>
      <c r="G6" s="1052">
        <v>24000</v>
      </c>
      <c r="H6" s="1052">
        <v>33800</v>
      </c>
      <c r="I6" s="1052">
        <v>47590</v>
      </c>
      <c r="J6" s="1052">
        <v>67034</v>
      </c>
      <c r="K6" s="1052">
        <v>40000</v>
      </c>
      <c r="L6" s="1052">
        <v>30000</v>
      </c>
      <c r="M6" s="1052">
        <v>20000</v>
      </c>
      <c r="N6" s="1052">
        <v>15000</v>
      </c>
      <c r="O6" s="1052">
        <v>12000</v>
      </c>
      <c r="P6" s="1052" t="s">
        <v>8</v>
      </c>
      <c r="Q6" s="1052" t="s">
        <v>8</v>
      </c>
    </row>
    <row r="7" spans="1:19" s="452" customFormat="1" ht="18" customHeight="1">
      <c r="A7" s="284" t="s">
        <v>12</v>
      </c>
      <c r="B7" s="1052">
        <v>0</v>
      </c>
      <c r="C7" s="1052">
        <v>1694</v>
      </c>
      <c r="D7" s="1052">
        <v>2046</v>
      </c>
      <c r="E7" s="1052">
        <v>2439</v>
      </c>
      <c r="F7" s="1052">
        <v>2562</v>
      </c>
      <c r="G7" s="1052">
        <v>2533</v>
      </c>
      <c r="H7" s="1052">
        <v>2333</v>
      </c>
      <c r="I7" s="1052">
        <v>1708</v>
      </c>
      <c r="J7" s="1052">
        <v>1473</v>
      </c>
      <c r="K7" s="1052">
        <v>978</v>
      </c>
      <c r="L7" s="1052">
        <v>648</v>
      </c>
      <c r="M7" s="1052">
        <v>567</v>
      </c>
      <c r="N7" s="1052" t="s">
        <v>8</v>
      </c>
      <c r="O7" s="1052" t="s">
        <v>8</v>
      </c>
      <c r="P7" s="1052" t="s">
        <v>8</v>
      </c>
      <c r="Q7" s="1052" t="s">
        <v>8</v>
      </c>
    </row>
    <row r="8" spans="1:19" s="452" customFormat="1" ht="18" customHeight="1">
      <c r="A8" s="284" t="s">
        <v>11</v>
      </c>
      <c r="B8" s="1052">
        <v>10094</v>
      </c>
      <c r="C8" s="1052">
        <v>12500</v>
      </c>
      <c r="D8" s="1052">
        <v>18000</v>
      </c>
      <c r="E8" s="1052">
        <v>23000</v>
      </c>
      <c r="F8" s="1052">
        <v>10473</v>
      </c>
      <c r="G8" s="1052">
        <v>9579</v>
      </c>
      <c r="H8" s="1052">
        <v>10742</v>
      </c>
      <c r="I8" s="1052">
        <v>14244</v>
      </c>
      <c r="J8" s="1052">
        <v>17176</v>
      </c>
      <c r="K8" s="1052">
        <v>26292</v>
      </c>
      <c r="L8" s="1052">
        <v>33824</v>
      </c>
      <c r="M8" s="1052">
        <v>35950</v>
      </c>
      <c r="N8" s="1052">
        <v>94746</v>
      </c>
      <c r="O8" s="1052">
        <v>727973</v>
      </c>
      <c r="P8" s="1052">
        <v>820922</v>
      </c>
      <c r="Q8" s="1052">
        <v>1252477</v>
      </c>
    </row>
    <row r="9" spans="1:19" s="452" customFormat="1" ht="18" customHeight="1">
      <c r="A9" s="284" t="s">
        <v>10</v>
      </c>
      <c r="B9" s="1052">
        <v>5600</v>
      </c>
      <c r="C9" s="1052">
        <v>9700</v>
      </c>
      <c r="D9" s="1052">
        <v>13450</v>
      </c>
      <c r="E9" s="1052">
        <v>12600</v>
      </c>
      <c r="F9" s="1052">
        <v>16182</v>
      </c>
      <c r="G9" s="1052">
        <v>15000</v>
      </c>
      <c r="H9" s="1052" t="s">
        <v>8</v>
      </c>
      <c r="I9" s="1052">
        <v>78000</v>
      </c>
      <c r="J9" s="1052">
        <v>105000</v>
      </c>
      <c r="K9" s="1052">
        <v>150000</v>
      </c>
      <c r="L9" s="1052">
        <v>305000</v>
      </c>
      <c r="M9" s="1052">
        <v>450000</v>
      </c>
      <c r="N9" s="1052">
        <v>630000</v>
      </c>
      <c r="O9" s="1052">
        <v>991395</v>
      </c>
      <c r="P9" s="1052">
        <v>1830802</v>
      </c>
      <c r="Q9" s="1052">
        <v>2876413</v>
      </c>
    </row>
    <row r="10" spans="1:19" s="452" customFormat="1" ht="18" customHeight="1">
      <c r="A10" s="284" t="s">
        <v>9</v>
      </c>
      <c r="B10" s="1052">
        <v>35000</v>
      </c>
      <c r="C10" s="1052">
        <v>43000</v>
      </c>
      <c r="D10" s="1052">
        <v>50000</v>
      </c>
      <c r="E10" s="1052">
        <v>61300</v>
      </c>
      <c r="F10" s="1052">
        <v>78000</v>
      </c>
      <c r="G10" s="1052">
        <v>85500</v>
      </c>
      <c r="H10" s="1052">
        <v>82400</v>
      </c>
      <c r="I10" s="1052">
        <v>87600</v>
      </c>
      <c r="J10" s="1052">
        <v>94700</v>
      </c>
      <c r="K10" s="1052">
        <v>105000</v>
      </c>
      <c r="L10" s="1052">
        <v>106700</v>
      </c>
      <c r="M10" s="1052">
        <v>133200</v>
      </c>
      <c r="N10" s="1052">
        <v>149400</v>
      </c>
      <c r="O10" s="1052">
        <v>166800</v>
      </c>
      <c r="P10" s="1052">
        <v>186000</v>
      </c>
      <c r="Q10" s="1052">
        <v>200500</v>
      </c>
    </row>
    <row r="11" spans="1:19" s="452" customFormat="1" ht="18" customHeight="1">
      <c r="A11" s="284" t="s">
        <v>7</v>
      </c>
      <c r="B11" s="1052">
        <v>6100</v>
      </c>
      <c r="C11" s="1052"/>
      <c r="D11" s="1052"/>
      <c r="E11" s="1052"/>
      <c r="F11" s="1052"/>
      <c r="G11" s="1052"/>
      <c r="H11" s="1052"/>
      <c r="I11" s="1052"/>
      <c r="J11" s="1052"/>
      <c r="K11" s="1052">
        <v>13509</v>
      </c>
      <c r="L11" s="1052"/>
      <c r="M11" s="1052">
        <v>19248</v>
      </c>
      <c r="N11" s="1052">
        <v>18342</v>
      </c>
      <c r="O11" s="1052" t="s">
        <v>8</v>
      </c>
      <c r="P11" s="1052" t="s">
        <v>8</v>
      </c>
      <c r="Q11" s="1052" t="s">
        <v>8</v>
      </c>
    </row>
    <row r="12" spans="1:19" s="452" customFormat="1" ht="18" customHeight="1">
      <c r="A12" s="284" t="s">
        <v>6</v>
      </c>
      <c r="B12" s="1052">
        <v>10000</v>
      </c>
      <c r="C12" s="1052">
        <v>15000</v>
      </c>
      <c r="D12" s="1052">
        <v>17000</v>
      </c>
      <c r="E12" s="1052">
        <v>15500</v>
      </c>
      <c r="F12" s="1052">
        <v>19000</v>
      </c>
      <c r="G12" s="1052">
        <v>60000</v>
      </c>
      <c r="H12" s="1052">
        <v>75000</v>
      </c>
      <c r="I12" s="1052">
        <v>90000</v>
      </c>
      <c r="J12" s="1052" t="s">
        <v>8</v>
      </c>
      <c r="K12" s="1052" t="s">
        <v>8</v>
      </c>
      <c r="L12" s="1052" t="s">
        <v>8</v>
      </c>
      <c r="M12" s="1052" t="s">
        <v>8</v>
      </c>
      <c r="N12" s="1052" t="s">
        <v>8</v>
      </c>
      <c r="O12" s="1052" t="s">
        <v>8</v>
      </c>
      <c r="P12" s="1052" t="s">
        <v>8</v>
      </c>
      <c r="Q12" s="1052" t="s">
        <v>8</v>
      </c>
    </row>
    <row r="13" spans="1:19" s="452" customFormat="1" ht="18" customHeight="1">
      <c r="A13" s="284" t="s">
        <v>5</v>
      </c>
      <c r="B13" s="1052">
        <v>1285</v>
      </c>
      <c r="C13" s="1052">
        <v>2050</v>
      </c>
      <c r="D13" s="1052">
        <v>2924</v>
      </c>
      <c r="E13" s="1052">
        <v>2811</v>
      </c>
      <c r="F13" s="1052">
        <v>3309</v>
      </c>
      <c r="G13" s="1052">
        <v>3874</v>
      </c>
      <c r="H13" s="1052">
        <v>4990</v>
      </c>
      <c r="I13" s="1052">
        <v>5121</v>
      </c>
      <c r="J13" s="1052">
        <v>4985</v>
      </c>
      <c r="K13" s="1052">
        <v>5684</v>
      </c>
      <c r="L13" s="1052">
        <v>7920</v>
      </c>
      <c r="M13" s="1052">
        <v>10772</v>
      </c>
      <c r="N13" s="1052">
        <v>10821</v>
      </c>
      <c r="O13" s="1052">
        <v>13024</v>
      </c>
      <c r="P13" s="1052">
        <v>12427</v>
      </c>
      <c r="Q13" s="1052">
        <v>13639</v>
      </c>
    </row>
    <row r="14" spans="1:19" s="452" customFormat="1" ht="18" customHeight="1">
      <c r="A14" s="284" t="s">
        <v>4</v>
      </c>
      <c r="B14" s="1052">
        <v>711526</v>
      </c>
      <c r="C14" s="1052">
        <v>937526</v>
      </c>
      <c r="D14" s="1052">
        <v>1000000</v>
      </c>
      <c r="E14" s="1052">
        <v>3138800</v>
      </c>
      <c r="F14" s="1052">
        <v>3566000</v>
      </c>
      <c r="G14" s="1052" t="s">
        <v>8</v>
      </c>
      <c r="H14" s="1052" t="s">
        <v>8</v>
      </c>
      <c r="I14" s="1052" t="s">
        <v>8</v>
      </c>
      <c r="J14" s="1052" t="s">
        <v>8</v>
      </c>
      <c r="K14" s="1052" t="s">
        <v>8</v>
      </c>
      <c r="L14" s="1052" t="s">
        <v>8</v>
      </c>
      <c r="M14" s="1052" t="s">
        <v>8</v>
      </c>
      <c r="N14" s="1052" t="s">
        <v>8</v>
      </c>
      <c r="O14" s="1052" t="s">
        <v>8</v>
      </c>
      <c r="P14" s="1052" t="s">
        <v>8</v>
      </c>
      <c r="Q14" s="1052" t="s">
        <v>8</v>
      </c>
    </row>
    <row r="15" spans="1:19" s="452" customFormat="1" ht="18" customHeight="1">
      <c r="A15" s="284" t="s">
        <v>3</v>
      </c>
      <c r="B15" s="1052">
        <v>5000</v>
      </c>
      <c r="C15" s="1052">
        <v>6500</v>
      </c>
      <c r="D15" s="1052">
        <v>10000</v>
      </c>
      <c r="E15" s="1052">
        <v>14000</v>
      </c>
      <c r="F15" s="1052">
        <v>18000</v>
      </c>
      <c r="G15" s="1052">
        <v>20500</v>
      </c>
      <c r="H15" s="1052">
        <v>21000</v>
      </c>
      <c r="I15" s="1052" t="s">
        <v>8</v>
      </c>
      <c r="J15" s="1052" t="s">
        <v>8</v>
      </c>
      <c r="K15" s="1052" t="s">
        <v>8</v>
      </c>
      <c r="L15" s="1052" t="s">
        <v>8</v>
      </c>
      <c r="M15" s="1052" t="s">
        <v>8</v>
      </c>
      <c r="N15" s="1052" t="s">
        <v>8</v>
      </c>
      <c r="O15" s="1052">
        <v>1047</v>
      </c>
      <c r="P15" s="1052" t="s">
        <v>8</v>
      </c>
      <c r="Q15" s="1052" t="s">
        <v>8</v>
      </c>
    </row>
    <row r="16" spans="1:19" s="452" customFormat="1" ht="18" customHeight="1">
      <c r="A16" s="284" t="s">
        <v>79</v>
      </c>
      <c r="B16" s="1052">
        <v>10000</v>
      </c>
      <c r="C16" s="1052">
        <v>15000</v>
      </c>
      <c r="D16" s="1052">
        <v>20000</v>
      </c>
      <c r="E16" s="1052">
        <v>50000</v>
      </c>
      <c r="F16" s="1052"/>
      <c r="G16" s="1052">
        <v>92000</v>
      </c>
      <c r="H16" s="1052">
        <v>129000</v>
      </c>
      <c r="I16" s="1052">
        <v>181000</v>
      </c>
      <c r="J16" s="1052">
        <v>251838</v>
      </c>
      <c r="K16" s="1052">
        <v>397522</v>
      </c>
      <c r="L16" s="1052">
        <v>537155</v>
      </c>
      <c r="M16" s="1052">
        <v>571412</v>
      </c>
      <c r="N16" s="1052">
        <v>1137298</v>
      </c>
      <c r="O16" s="1052">
        <v>1434192</v>
      </c>
      <c r="P16" s="1052">
        <v>1933792</v>
      </c>
      <c r="Q16" s="1052">
        <v>662882</v>
      </c>
    </row>
    <row r="17" spans="1:17" s="452" customFormat="1" ht="18" customHeight="1">
      <c r="A17" s="284" t="s">
        <v>2</v>
      </c>
      <c r="B17" s="1052">
        <v>6080</v>
      </c>
      <c r="C17" s="1052">
        <v>8248</v>
      </c>
      <c r="D17" s="1052">
        <v>11647</v>
      </c>
      <c r="E17" s="1052">
        <v>12000</v>
      </c>
      <c r="F17" s="1052">
        <v>16288</v>
      </c>
      <c r="G17" s="1052">
        <v>10882</v>
      </c>
      <c r="H17" s="1052">
        <v>9049</v>
      </c>
      <c r="I17" s="1052">
        <v>12578</v>
      </c>
      <c r="J17" s="1052">
        <v>18078</v>
      </c>
      <c r="K17" s="1052">
        <v>17754</v>
      </c>
      <c r="L17" s="1052">
        <v>10267</v>
      </c>
      <c r="M17" s="1052">
        <v>19282</v>
      </c>
      <c r="N17" s="1052">
        <v>15757</v>
      </c>
      <c r="O17" s="1052">
        <v>17527</v>
      </c>
      <c r="P17" s="1052">
        <v>29349</v>
      </c>
      <c r="Q17" s="1052">
        <v>38316</v>
      </c>
    </row>
    <row r="18" spans="1:17" s="452" customFormat="1" ht="18" customHeight="1">
      <c r="A18" s="284" t="s">
        <v>1</v>
      </c>
      <c r="B18" s="1052">
        <v>30000</v>
      </c>
      <c r="C18" s="1052">
        <v>35000</v>
      </c>
      <c r="D18" s="1052">
        <v>39997</v>
      </c>
      <c r="E18" s="1052">
        <v>83000</v>
      </c>
      <c r="F18" s="1052">
        <v>90000</v>
      </c>
      <c r="G18" s="1052">
        <v>96000</v>
      </c>
      <c r="H18" s="1052">
        <v>97000</v>
      </c>
      <c r="I18" s="1052">
        <v>99500</v>
      </c>
      <c r="J18" s="1052">
        <v>99500</v>
      </c>
      <c r="K18" s="1052">
        <v>99700</v>
      </c>
      <c r="L18" s="1052">
        <v>192355.29942370334</v>
      </c>
      <c r="M18" s="1052">
        <v>229827.11099974945</v>
      </c>
      <c r="N18" s="1052">
        <v>315111.33036832878</v>
      </c>
      <c r="O18" s="1052">
        <v>337718.12425457285</v>
      </c>
      <c r="P18" s="1052">
        <v>361946.78025925532</v>
      </c>
      <c r="Q18" s="1052">
        <v>387914</v>
      </c>
    </row>
    <row r="19" spans="1:17" s="387" customFormat="1" ht="18" customHeight="1">
      <c r="A19" s="1058"/>
      <c r="B19" s="1054"/>
      <c r="C19" s="1054"/>
      <c r="D19" s="1054"/>
      <c r="E19" s="1054"/>
      <c r="F19" s="1054"/>
      <c r="G19" s="1054"/>
      <c r="H19" s="1054"/>
      <c r="I19" s="1054"/>
      <c r="J19" s="1054"/>
      <c r="K19" s="1054"/>
      <c r="L19" s="1054"/>
      <c r="M19" s="1054"/>
      <c r="N19" s="1054"/>
      <c r="O19" s="1054"/>
      <c r="P19" s="1054"/>
      <c r="Q19" s="1054"/>
    </row>
    <row r="20" spans="1:17" s="289" customFormat="1" ht="19.5" customHeight="1">
      <c r="A20" s="920" t="s">
        <v>2111</v>
      </c>
      <c r="B20" s="287"/>
      <c r="C20" s="287"/>
      <c r="D20" s="287"/>
      <c r="E20" s="287"/>
      <c r="F20" s="287"/>
      <c r="G20" s="287"/>
      <c r="H20" s="287"/>
      <c r="I20" s="287"/>
      <c r="J20" s="287"/>
      <c r="K20" s="287"/>
    </row>
    <row r="21" spans="1:17" s="289" customFormat="1" ht="18" customHeight="1">
      <c r="B21" s="287"/>
      <c r="C21" s="287"/>
      <c r="D21" s="287"/>
      <c r="E21" s="287"/>
      <c r="F21" s="287"/>
      <c r="G21" s="287"/>
      <c r="H21" s="287"/>
      <c r="I21" s="287"/>
      <c r="J21" s="287"/>
      <c r="K21" s="287"/>
    </row>
  </sheetData>
  <mergeCells count="2">
    <mergeCell ref="A2:A3"/>
    <mergeCell ref="B2:Q2"/>
  </mergeCells>
  <hyperlinks>
    <hyperlink ref="S4" location="'Content Page'!A1" display="Back to Content Page"/>
  </hyperlinks>
  <pageMargins left="0.7" right="0.7" top="0.75" bottom="0.75" header="0.3" footer="0.3"/>
</worksheet>
</file>

<file path=xl/worksheets/sheet2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
  <sheetViews>
    <sheetView zoomScale="96" zoomScaleNormal="96" workbookViewId="0">
      <selection activeCell="A9" sqref="A9"/>
    </sheetView>
  </sheetViews>
  <sheetFormatPr defaultColWidth="9.1796875" defaultRowHeight="18" customHeight="1"/>
  <cols>
    <col min="1" max="1" width="35" style="287" customWidth="1"/>
    <col min="2" max="12" width="9.26953125" style="287" bestFit="1" customWidth="1"/>
    <col min="13" max="17" width="9.26953125" style="287" customWidth="1"/>
    <col min="18" max="16384" width="9.1796875" style="287"/>
  </cols>
  <sheetData>
    <row r="1" spans="1:19" s="140" customFormat="1" ht="18" customHeight="1">
      <c r="A1" s="140" t="s">
        <v>2311</v>
      </c>
    </row>
    <row r="2" spans="1:19" s="452" customFormat="1" ht="18" customHeight="1">
      <c r="A2" s="1190"/>
      <c r="B2" s="1187" t="s">
        <v>2312</v>
      </c>
      <c r="C2" s="1188"/>
      <c r="D2" s="1188"/>
      <c r="E2" s="1188"/>
      <c r="F2" s="1188"/>
      <c r="G2" s="1188"/>
      <c r="H2" s="1188"/>
      <c r="I2" s="1188"/>
      <c r="J2" s="1188"/>
      <c r="K2" s="1188"/>
      <c r="L2" s="1188"/>
      <c r="M2" s="1188"/>
      <c r="N2" s="1188"/>
      <c r="O2" s="1188"/>
      <c r="P2" s="1188"/>
      <c r="Q2" s="1189"/>
    </row>
    <row r="3" spans="1:19" s="452" customFormat="1" ht="18" customHeight="1">
      <c r="A3" s="1190"/>
      <c r="B3" s="101">
        <v>2000</v>
      </c>
      <c r="C3" s="101">
        <v>2001</v>
      </c>
      <c r="D3" s="101">
        <v>2002</v>
      </c>
      <c r="E3" s="101">
        <v>2003</v>
      </c>
      <c r="F3" s="101">
        <v>2004</v>
      </c>
      <c r="G3" s="101">
        <v>2005</v>
      </c>
      <c r="H3" s="101">
        <v>2006</v>
      </c>
      <c r="I3" s="101">
        <v>2007</v>
      </c>
      <c r="J3" s="101">
        <v>2008</v>
      </c>
      <c r="K3" s="101">
        <v>2009</v>
      </c>
      <c r="L3" s="101">
        <v>2010</v>
      </c>
      <c r="M3" s="101">
        <v>2011</v>
      </c>
      <c r="N3" s="101">
        <v>2012</v>
      </c>
      <c r="O3" s="101">
        <v>2013</v>
      </c>
      <c r="P3" s="101">
        <v>2014</v>
      </c>
      <c r="Q3" s="101">
        <v>2015</v>
      </c>
      <c r="S3" s="295"/>
    </row>
    <row r="4" spans="1:19" s="452" customFormat="1" ht="18" customHeight="1">
      <c r="A4" s="284" t="s">
        <v>15</v>
      </c>
      <c r="B4" s="1059"/>
      <c r="C4" s="1059"/>
      <c r="D4" s="1059">
        <v>6.04413264480365E-2</v>
      </c>
      <c r="E4" s="1059"/>
      <c r="F4" s="1059">
        <v>0.25607458831167401</v>
      </c>
      <c r="G4" s="1059">
        <v>0.27290886463180603</v>
      </c>
      <c r="H4" s="1059">
        <v>0.55848298619794501</v>
      </c>
      <c r="I4" s="1059">
        <v>0.57060146015772495</v>
      </c>
      <c r="J4" s="1059">
        <v>0.59319333379310402</v>
      </c>
      <c r="K4" s="1059">
        <v>1.72459184435127</v>
      </c>
      <c r="L4" s="1060" t="s">
        <v>8</v>
      </c>
      <c r="M4" s="1060" t="s">
        <v>8</v>
      </c>
      <c r="N4" s="1060" t="s">
        <v>8</v>
      </c>
      <c r="O4" s="1060" t="s">
        <v>8</v>
      </c>
      <c r="P4" s="1060" t="s">
        <v>8</v>
      </c>
      <c r="Q4" s="1060" t="s">
        <v>8</v>
      </c>
      <c r="S4" s="92" t="s">
        <v>13</v>
      </c>
    </row>
    <row r="5" spans="1:19" s="452" customFormat="1" ht="18" customHeight="1">
      <c r="A5" s="284" t="s">
        <v>14</v>
      </c>
      <c r="B5" s="1059">
        <v>3</v>
      </c>
      <c r="C5" s="1059">
        <v>3</v>
      </c>
      <c r="D5" s="1059">
        <v>3</v>
      </c>
      <c r="E5" s="1059">
        <v>3</v>
      </c>
      <c r="F5" s="1059">
        <v>3</v>
      </c>
      <c r="G5" s="1059">
        <v>3</v>
      </c>
      <c r="H5" s="1059">
        <v>4</v>
      </c>
      <c r="I5" s="1059">
        <v>5</v>
      </c>
      <c r="J5" s="1059">
        <v>6</v>
      </c>
      <c r="K5" s="1059">
        <v>6</v>
      </c>
      <c r="L5" s="1060">
        <v>8</v>
      </c>
      <c r="M5" s="1060">
        <v>13</v>
      </c>
      <c r="N5" s="1060">
        <v>39</v>
      </c>
      <c r="O5" s="1060">
        <v>72</v>
      </c>
      <c r="P5" s="1060">
        <v>89</v>
      </c>
      <c r="Q5" s="1060">
        <v>158</v>
      </c>
      <c r="S5" s="387"/>
    </row>
    <row r="6" spans="1:19" s="452" customFormat="1" ht="18" customHeight="1">
      <c r="A6" s="284" t="s">
        <v>268</v>
      </c>
      <c r="B6" s="1059"/>
      <c r="C6" s="1059"/>
      <c r="D6" s="1059">
        <v>1.1506662367035901E-2</v>
      </c>
      <c r="E6" s="1059">
        <v>2.2181865603958101E-2</v>
      </c>
      <c r="F6" s="1059">
        <v>3.0490601854886799E-2</v>
      </c>
      <c r="G6" s="1059">
        <v>4.1796903204746202E-2</v>
      </c>
      <c r="H6" s="1059">
        <v>5.72024143819055E-2</v>
      </c>
      <c r="I6" s="1059">
        <v>7.8308864212939602E-2</v>
      </c>
      <c r="J6" s="1059">
        <v>0.107297488954804</v>
      </c>
      <c r="K6" s="1059" t="s">
        <v>8</v>
      </c>
      <c r="L6" s="1059" t="s">
        <v>8</v>
      </c>
      <c r="M6" s="1059" t="s">
        <v>8</v>
      </c>
      <c r="N6" s="1059" t="s">
        <v>8</v>
      </c>
      <c r="O6" s="1059" t="s">
        <v>8</v>
      </c>
      <c r="P6" s="1059" t="s">
        <v>8</v>
      </c>
      <c r="Q6" s="1059" t="s">
        <v>8</v>
      </c>
    </row>
    <row r="7" spans="1:19" s="452" customFormat="1" ht="18" customHeight="1">
      <c r="A7" s="284" t="s">
        <v>12</v>
      </c>
      <c r="B7" s="1059" t="s">
        <v>8</v>
      </c>
      <c r="C7" s="1059" t="s">
        <v>8</v>
      </c>
      <c r="D7" s="1059" t="s">
        <v>8</v>
      </c>
      <c r="E7" s="1059" t="s">
        <v>8</v>
      </c>
      <c r="F7" s="1059" t="s">
        <v>8</v>
      </c>
      <c r="G7" s="1059" t="s">
        <v>8</v>
      </c>
      <c r="H7" s="1059" t="s">
        <v>8</v>
      </c>
      <c r="I7" s="1059" t="s">
        <v>8</v>
      </c>
      <c r="J7" s="1059" t="s">
        <v>8</v>
      </c>
      <c r="K7" s="1059" t="s">
        <v>8</v>
      </c>
      <c r="L7" s="1059" t="s">
        <v>8</v>
      </c>
      <c r="M7" s="1059" t="s">
        <v>8</v>
      </c>
      <c r="N7" s="1059" t="s">
        <v>8</v>
      </c>
      <c r="O7" s="1059" t="s">
        <v>8</v>
      </c>
      <c r="P7" s="1059" t="s">
        <v>8</v>
      </c>
      <c r="Q7" s="1059" t="s">
        <v>8</v>
      </c>
    </row>
    <row r="8" spans="1:19" s="452" customFormat="1" ht="18" customHeight="1">
      <c r="A8" s="284" t="s">
        <v>11</v>
      </c>
      <c r="B8" s="1059">
        <v>6.5697873612234906E-2</v>
      </c>
      <c r="C8" s="1059">
        <v>7.8882210054869201E-2</v>
      </c>
      <c r="D8" s="1059">
        <v>0.110166076584519</v>
      </c>
      <c r="E8" s="1059">
        <v>0.136559445335907</v>
      </c>
      <c r="F8" s="1059">
        <v>6.0335594492264097E-2</v>
      </c>
      <c r="G8" s="1059">
        <v>5.4581196581196582E-2</v>
      </c>
      <c r="H8" s="1059">
        <v>5.951906028368794E-2</v>
      </c>
      <c r="I8" s="1059">
        <v>7.6762233239922401E-2</v>
      </c>
      <c r="J8" s="1059">
        <v>9.0058724832214762E-2</v>
      </c>
      <c r="K8" s="1059">
        <v>0.13413601346870058</v>
      </c>
      <c r="L8" s="1060">
        <v>0.16792771323602423</v>
      </c>
      <c r="M8" s="1060">
        <v>0.17370059872832799</v>
      </c>
      <c r="N8" s="1060">
        <v>0.44559093260593519</v>
      </c>
      <c r="O8" s="1060">
        <v>3.3327519113674859</v>
      </c>
      <c r="P8" s="1060">
        <v>3.6592760987786397</v>
      </c>
      <c r="Q8" s="1060">
        <v>5.44</v>
      </c>
    </row>
    <row r="9" spans="1:19" s="452" customFormat="1" ht="18" customHeight="1">
      <c r="A9" s="284" t="s">
        <v>10</v>
      </c>
      <c r="B9" s="1059">
        <v>4.9871953758724497E-2</v>
      </c>
      <c r="C9" s="1059">
        <v>8.4133198639262594E-2</v>
      </c>
      <c r="D9" s="1059">
        <v>0.11366419388593101</v>
      </c>
      <c r="E9" s="1059">
        <v>0.103746867523896</v>
      </c>
      <c r="F9" s="1059">
        <v>0.12973837297401</v>
      </c>
      <c r="G9" s="1059">
        <v>0.116981074099946</v>
      </c>
      <c r="H9" s="1059"/>
      <c r="I9" s="1059">
        <v>0.625700729774463</v>
      </c>
      <c r="J9" s="1059">
        <v>0.74972618928529899</v>
      </c>
      <c r="K9" s="1059" t="s">
        <v>8</v>
      </c>
      <c r="L9" s="1059" t="s">
        <v>8</v>
      </c>
      <c r="M9" s="1059" t="s">
        <v>8</v>
      </c>
      <c r="N9" s="1059" t="s">
        <v>8</v>
      </c>
      <c r="O9" s="1059" t="s">
        <v>8</v>
      </c>
      <c r="P9" s="1059" t="s">
        <v>8</v>
      </c>
      <c r="Q9" s="1059" t="s">
        <v>8</v>
      </c>
    </row>
    <row r="10" spans="1:19" s="452" customFormat="1" ht="18" customHeight="1">
      <c r="A10" s="284" t="s">
        <v>9</v>
      </c>
      <c r="B10" s="1059">
        <v>2.9</v>
      </c>
      <c r="C10" s="1059">
        <v>3.6</v>
      </c>
      <c r="D10" s="1059">
        <v>4.0999999999999996</v>
      </c>
      <c r="E10" s="1059">
        <v>5</v>
      </c>
      <c r="F10" s="1059">
        <v>6.4</v>
      </c>
      <c r="G10" s="1059">
        <v>6.9</v>
      </c>
      <c r="H10" s="1059">
        <v>6.7</v>
      </c>
      <c r="I10" s="1059">
        <v>7.1</v>
      </c>
      <c r="J10" s="1059">
        <v>7.6</v>
      </c>
      <c r="K10" s="1059">
        <v>8.4</v>
      </c>
      <c r="L10" s="1060">
        <v>8.5</v>
      </c>
      <c r="M10" s="1060">
        <v>10.6</v>
      </c>
      <c r="N10" s="1060">
        <v>11.9</v>
      </c>
      <c r="O10" s="1060">
        <v>13.2</v>
      </c>
      <c r="P10" s="1060">
        <v>14.7</v>
      </c>
      <c r="Q10" s="1060">
        <v>15.9</v>
      </c>
    </row>
    <row r="11" spans="1:19" s="452" customFormat="1" ht="18" customHeight="1">
      <c r="A11" s="284" t="s">
        <v>7</v>
      </c>
      <c r="B11" s="1059">
        <v>3.3515275493366803E-2</v>
      </c>
      <c r="C11" s="1059"/>
      <c r="D11" s="1059"/>
      <c r="E11" s="1059"/>
      <c r="F11" s="1059"/>
      <c r="G11" s="1059"/>
      <c r="H11" s="1059"/>
      <c r="I11" s="1059"/>
      <c r="J11" s="1059"/>
      <c r="K11" s="1059">
        <v>5.9098089398010999E-2</v>
      </c>
      <c r="L11" s="1060"/>
      <c r="M11" s="1060">
        <v>0.40571419824760502</v>
      </c>
      <c r="N11" s="1060">
        <v>0.29927792789348701</v>
      </c>
      <c r="O11" s="1060">
        <v>0.3</v>
      </c>
      <c r="P11" s="1060" t="s">
        <v>8</v>
      </c>
      <c r="Q11" s="1060" t="s">
        <v>8</v>
      </c>
    </row>
    <row r="12" spans="1:19" s="452" customFormat="1" ht="18" customHeight="1">
      <c r="A12" s="284" t="s">
        <v>6</v>
      </c>
      <c r="B12" s="1059">
        <v>0.527470950856059</v>
      </c>
      <c r="C12" s="1059">
        <v>0.77463374025704401</v>
      </c>
      <c r="D12" s="1059">
        <v>0.86145389093385705</v>
      </c>
      <c r="E12" s="1059">
        <v>0.77178090185834902</v>
      </c>
      <c r="F12" s="1059">
        <v>0.92985060237190198</v>
      </c>
      <c r="G12" s="1059">
        <v>2.88468334109794</v>
      </c>
      <c r="H12" s="1059">
        <v>3.5399850754229201</v>
      </c>
      <c r="I12" s="1059">
        <v>4.1686274655115598</v>
      </c>
      <c r="J12" s="1059" t="s">
        <v>8</v>
      </c>
      <c r="K12" s="1059" t="s">
        <v>8</v>
      </c>
      <c r="L12" s="1059" t="s">
        <v>8</v>
      </c>
      <c r="M12" s="1059" t="s">
        <v>8</v>
      </c>
      <c r="N12" s="1059" t="s">
        <v>8</v>
      </c>
      <c r="O12" s="1059" t="s">
        <v>8</v>
      </c>
      <c r="P12" s="1059" t="s">
        <v>8</v>
      </c>
      <c r="Q12" s="1059" t="s">
        <v>8</v>
      </c>
    </row>
    <row r="13" spans="1:19" s="452" customFormat="1" ht="18" customHeight="1">
      <c r="A13" s="284" t="s">
        <v>5</v>
      </c>
      <c r="B13" s="1059">
        <v>1.63309398233463</v>
      </c>
      <c r="C13" s="1059">
        <v>2.5742773187332002</v>
      </c>
      <c r="D13" s="1059">
        <v>3.6259920634920602</v>
      </c>
      <c r="E13" s="1059">
        <v>3.4423218221895699</v>
      </c>
      <c r="F13" s="1059">
        <v>4.00455035035277</v>
      </c>
      <c r="G13" s="1059">
        <v>4.6387987498952299</v>
      </c>
      <c r="H13" s="1059">
        <v>5.9199677308372198</v>
      </c>
      <c r="I13" s="1059">
        <v>6.0264783759929399</v>
      </c>
      <c r="J13" s="1059">
        <v>5.8257759910246802</v>
      </c>
      <c r="K13" s="1059">
        <v>6.6032365617630298</v>
      </c>
      <c r="L13" s="1060">
        <v>8.7056883759274513</v>
      </c>
      <c r="M13" s="1060">
        <v>11.84061555372355</v>
      </c>
      <c r="N13" s="1060">
        <v>11.894476504534213</v>
      </c>
      <c r="O13" s="1060">
        <v>14.316020884858476</v>
      </c>
      <c r="P13" s="1060">
        <v>13.659796647430614</v>
      </c>
      <c r="Q13" s="1060">
        <v>14.64</v>
      </c>
    </row>
    <row r="14" spans="1:19" s="452" customFormat="1" ht="18" customHeight="1">
      <c r="A14" s="284" t="s">
        <v>4</v>
      </c>
      <c r="B14" s="1059">
        <v>1.58963351070746</v>
      </c>
      <c r="C14" s="1059">
        <v>2.0655094450428599</v>
      </c>
      <c r="D14" s="1059">
        <v>2.1731852626310699</v>
      </c>
      <c r="E14" s="1059">
        <v>6.7310919749205702</v>
      </c>
      <c r="F14" s="1059">
        <v>7.5508182135221498</v>
      </c>
      <c r="G14" s="1059" t="s">
        <v>8</v>
      </c>
      <c r="H14" s="1059" t="s">
        <v>8</v>
      </c>
      <c r="I14" s="1059" t="s">
        <v>8</v>
      </c>
      <c r="J14" s="1059" t="s">
        <v>8</v>
      </c>
      <c r="K14" s="1059" t="s">
        <v>8</v>
      </c>
      <c r="L14" s="1059" t="s">
        <v>8</v>
      </c>
      <c r="M14" s="1059" t="s">
        <v>8</v>
      </c>
      <c r="N14" s="1059" t="s">
        <v>8</v>
      </c>
      <c r="O14" s="1059" t="s">
        <v>8</v>
      </c>
      <c r="P14" s="1059" t="s">
        <v>8</v>
      </c>
      <c r="Q14" s="1059" t="s">
        <v>8</v>
      </c>
    </row>
    <row r="15" spans="1:19" s="452" customFormat="1" ht="18" customHeight="1">
      <c r="A15" s="284" t="s">
        <v>3</v>
      </c>
      <c r="B15" s="1059">
        <v>0.46999902240203301</v>
      </c>
      <c r="C15" s="1059">
        <v>0.60460448170048298</v>
      </c>
      <c r="D15" s="1059">
        <v>0.92355120214042197</v>
      </c>
      <c r="E15" s="1059">
        <v>1.2859090090785199</v>
      </c>
      <c r="F15" s="1059">
        <v>1.64310484743315</v>
      </c>
      <c r="G15" s="1059">
        <v>1.8553564139671199</v>
      </c>
      <c r="H15" s="1059">
        <v>1.8790197601297101</v>
      </c>
      <c r="I15" s="1059" t="s">
        <v>8</v>
      </c>
      <c r="J15" s="1059" t="s">
        <v>8</v>
      </c>
      <c r="K15" s="1059" t="s">
        <v>8</v>
      </c>
      <c r="L15" s="1059" t="s">
        <v>8</v>
      </c>
      <c r="M15" s="1059" t="s">
        <v>8</v>
      </c>
      <c r="N15" s="1059" t="s">
        <v>8</v>
      </c>
      <c r="O15" s="1060">
        <v>9.5777554571251367E-2</v>
      </c>
      <c r="P15" s="1059" t="s">
        <v>8</v>
      </c>
      <c r="Q15" s="1059" t="s">
        <v>8</v>
      </c>
    </row>
    <row r="16" spans="1:19" s="452" customFormat="1" ht="18" customHeight="1">
      <c r="A16" s="284" t="s">
        <v>79</v>
      </c>
      <c r="B16" s="1059">
        <v>2.9378790469908201E-2</v>
      </c>
      <c r="C16" s="1059">
        <v>4.29589272846553E-2</v>
      </c>
      <c r="D16" s="1059">
        <v>5.5815260863505599E-2</v>
      </c>
      <c r="E16" s="1059">
        <v>0.13591284681119001</v>
      </c>
      <c r="F16" s="1059"/>
      <c r="G16" s="1059">
        <v>0.23692396059398299</v>
      </c>
      <c r="H16" s="1059">
        <v>0.32311708092322</v>
      </c>
      <c r="I16" s="1059">
        <v>0.440730458382809</v>
      </c>
      <c r="J16" s="1059">
        <v>0.59581712896526795</v>
      </c>
      <c r="K16" s="1059">
        <v>0.91332428009101396</v>
      </c>
      <c r="L16" s="1060">
        <v>1.0866250623923599</v>
      </c>
      <c r="M16" s="1060">
        <v>1.3236534616436377</v>
      </c>
      <c r="N16" s="1060">
        <v>2.6069656649662947</v>
      </c>
      <c r="O16" s="1060">
        <v>3.1993391921115291</v>
      </c>
      <c r="P16" s="1060">
        <v>4.2</v>
      </c>
      <c r="Q16" s="1060">
        <v>1.36</v>
      </c>
    </row>
    <row r="17" spans="1:17" s="452" customFormat="1" ht="18" customHeight="1">
      <c r="A17" s="284" t="s">
        <v>2</v>
      </c>
      <c r="B17" s="1059">
        <v>5.9598716353436901E-2</v>
      </c>
      <c r="C17" s="1059">
        <v>7.8929551451818597E-2</v>
      </c>
      <c r="D17" s="1059">
        <v>0.108916926973478</v>
      </c>
      <c r="E17" s="1059">
        <v>0.11137529744165373</v>
      </c>
      <c r="F17" s="1059">
        <v>0.14687514737786653</v>
      </c>
      <c r="G17" s="1059">
        <v>9.5110164612603507E-2</v>
      </c>
      <c r="H17" s="1059">
        <v>7.7012077764411505E-2</v>
      </c>
      <c r="I17" s="1059">
        <v>0.104335125285101</v>
      </c>
      <c r="J17" s="1059">
        <v>0.14603042486307299</v>
      </c>
      <c r="K17" s="1059">
        <v>0.13953437926220799</v>
      </c>
      <c r="L17" s="1060">
        <v>7.8417947880133801E-2</v>
      </c>
      <c r="M17" s="1060">
        <v>0.14896112502184186</v>
      </c>
      <c r="N17" s="1060">
        <v>0.1174587151785967</v>
      </c>
      <c r="O17" s="1060">
        <v>0.12811409646851846</v>
      </c>
      <c r="P17" s="1060">
        <v>0.19476758789676291</v>
      </c>
      <c r="Q17" s="1060">
        <v>0.25</v>
      </c>
    </row>
    <row r="18" spans="1:17" s="452" customFormat="1" ht="18" customHeight="1">
      <c r="A18" s="284" t="s">
        <v>1</v>
      </c>
      <c r="B18" s="1059">
        <v>0.239818179449069</v>
      </c>
      <c r="C18" s="1059">
        <v>0.27832968787711199</v>
      </c>
      <c r="D18" s="1059">
        <v>0.31724034765487502</v>
      </c>
      <c r="E18" s="1059">
        <v>0.65805351259450995</v>
      </c>
      <c r="F18" s="1059">
        <v>0.71440608604132305</v>
      </c>
      <c r="G18" s="1059">
        <v>0.76368147291245703</v>
      </c>
      <c r="H18" s="1059">
        <v>0.77416337480960196</v>
      </c>
      <c r="I18" s="1059">
        <v>0.79719611304801696</v>
      </c>
      <c r="J18" s="1059">
        <v>0.79909775037519404</v>
      </c>
      <c r="K18" s="1059">
        <v>0.79926297852363504</v>
      </c>
      <c r="L18" s="1060">
        <v>1.5592944759670853</v>
      </c>
      <c r="M18" s="1060">
        <v>1.8446071551582557</v>
      </c>
      <c r="N18" s="1060">
        <v>2.4125684429197625</v>
      </c>
      <c r="O18" s="1060">
        <v>2.5147052416882012</v>
      </c>
      <c r="P18" s="1060">
        <v>2.6270238879432455</v>
      </c>
      <c r="Q18" s="1060">
        <v>2.75</v>
      </c>
    </row>
    <row r="19" spans="1:17" s="387" customFormat="1" ht="18" customHeight="1">
      <c r="A19" s="1058"/>
      <c r="B19" s="1061"/>
      <c r="C19" s="1061"/>
      <c r="D19" s="1061"/>
      <c r="E19" s="1061"/>
      <c r="F19" s="1061"/>
      <c r="G19" s="1061"/>
      <c r="H19" s="1061"/>
      <c r="I19" s="1061"/>
      <c r="J19" s="1061"/>
      <c r="K19" s="1061"/>
      <c r="L19" s="1061"/>
      <c r="M19" s="1061"/>
      <c r="N19" s="1061"/>
      <c r="O19" s="1061"/>
      <c r="P19" s="1061"/>
      <c r="Q19" s="1061"/>
    </row>
    <row r="20" spans="1:17" s="289" customFormat="1" ht="19.5" customHeight="1">
      <c r="A20" s="920" t="s">
        <v>2111</v>
      </c>
      <c r="B20" s="287"/>
      <c r="C20" s="287"/>
      <c r="D20" s="287"/>
      <c r="E20" s="287"/>
      <c r="F20" s="287"/>
      <c r="G20" s="287"/>
      <c r="H20" s="287"/>
      <c r="I20" s="287"/>
      <c r="J20" s="287"/>
      <c r="K20" s="287"/>
    </row>
    <row r="21" spans="1:17" s="289" customFormat="1" ht="18" customHeight="1">
      <c r="B21" s="287"/>
      <c r="C21" s="287"/>
      <c r="D21" s="287"/>
      <c r="E21" s="287"/>
      <c r="F21" s="287"/>
      <c r="G21" s="287"/>
      <c r="H21" s="287"/>
      <c r="I21" s="287"/>
      <c r="J21" s="287"/>
      <c r="K21" s="287"/>
    </row>
  </sheetData>
  <mergeCells count="2">
    <mergeCell ref="A2:A3"/>
    <mergeCell ref="B2:Q2"/>
  </mergeCells>
  <hyperlinks>
    <hyperlink ref="S4" location="'Content Page'!A1" display="Back to Content Page"/>
  </hyperlinks>
  <pageMargins left="0.7" right="0.7" top="0.75" bottom="0.75" header="0.3" footer="0.3"/>
</worksheet>
</file>

<file path=xl/worksheets/sheet2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1"/>
  <sheetViews>
    <sheetView zoomScale="95" zoomScaleNormal="95" workbookViewId="0">
      <selection activeCell="A9" sqref="A9"/>
    </sheetView>
  </sheetViews>
  <sheetFormatPr defaultColWidth="9.1796875" defaultRowHeight="18" customHeight="1"/>
  <cols>
    <col min="1" max="1" width="32.7265625" style="287" customWidth="1"/>
    <col min="2" max="17" width="9.7265625" style="287" customWidth="1"/>
    <col min="18" max="18" width="3.81640625" style="287" customWidth="1"/>
    <col min="19" max="29" width="9.26953125" style="287" bestFit="1" customWidth="1"/>
    <col min="30" max="30" width="9.26953125" style="287" customWidth="1"/>
    <col min="31" max="16384" width="9.1796875" style="287"/>
  </cols>
  <sheetData>
    <row r="1" spans="1:20" s="140" customFormat="1" ht="18" customHeight="1">
      <c r="A1" s="140" t="s">
        <v>2313</v>
      </c>
    </row>
    <row r="2" spans="1:20" s="452" customFormat="1" ht="18" customHeight="1">
      <c r="A2" s="1190"/>
      <c r="B2" s="1187" t="s">
        <v>2306</v>
      </c>
      <c r="C2" s="1188"/>
      <c r="D2" s="1188"/>
      <c r="E2" s="1188"/>
      <c r="F2" s="1188"/>
      <c r="G2" s="1188"/>
      <c r="H2" s="1188"/>
      <c r="I2" s="1188"/>
      <c r="J2" s="1188"/>
      <c r="K2" s="1188"/>
      <c r="L2" s="1188"/>
      <c r="M2" s="1188"/>
      <c r="N2" s="1188"/>
      <c r="O2" s="1188"/>
      <c r="P2" s="1188"/>
      <c r="Q2" s="1189"/>
    </row>
    <row r="3" spans="1:20" s="452" customFormat="1" ht="18" customHeight="1">
      <c r="A3" s="1190"/>
      <c r="B3" s="101">
        <v>2000</v>
      </c>
      <c r="C3" s="101">
        <v>2001</v>
      </c>
      <c r="D3" s="101">
        <v>2002</v>
      </c>
      <c r="E3" s="101">
        <v>2003</v>
      </c>
      <c r="F3" s="101">
        <v>2004</v>
      </c>
      <c r="G3" s="101">
        <v>2005</v>
      </c>
      <c r="H3" s="101">
        <v>2006</v>
      </c>
      <c r="I3" s="101">
        <v>2007</v>
      </c>
      <c r="J3" s="101">
        <v>2008</v>
      </c>
      <c r="K3" s="101">
        <v>2009</v>
      </c>
      <c r="L3" s="101">
        <v>2010</v>
      </c>
      <c r="M3" s="101">
        <v>2011</v>
      </c>
      <c r="N3" s="101">
        <v>2012</v>
      </c>
      <c r="O3" s="101">
        <v>2013</v>
      </c>
      <c r="P3" s="101">
        <v>2014</v>
      </c>
      <c r="Q3" s="101">
        <v>2015</v>
      </c>
      <c r="T3" s="295"/>
    </row>
    <row r="4" spans="1:20" s="387" customFormat="1" ht="18" customHeight="1">
      <c r="A4" s="284" t="s">
        <v>15</v>
      </c>
      <c r="B4" s="1059">
        <v>0.105045562462262</v>
      </c>
      <c r="C4" s="1059">
        <v>0.13601386742986801</v>
      </c>
      <c r="D4" s="1059">
        <v>0.27037674559513403</v>
      </c>
      <c r="E4" s="1059">
        <v>0.370682065225727</v>
      </c>
      <c r="F4" s="1059">
        <v>0.46481461798590901</v>
      </c>
      <c r="G4" s="1059">
        <v>1.1433668265595001</v>
      </c>
      <c r="H4" s="1059">
        <v>1.90764750723428</v>
      </c>
      <c r="I4" s="1059">
        <v>3.2</v>
      </c>
      <c r="J4" s="1059">
        <v>4.5999999999999996</v>
      </c>
      <c r="K4" s="1059">
        <v>6</v>
      </c>
      <c r="L4" s="1059">
        <v>10</v>
      </c>
      <c r="M4" s="1059">
        <v>14.776</v>
      </c>
      <c r="N4" s="1059">
        <v>16.937210113739798</v>
      </c>
      <c r="O4" s="1059">
        <v>19.100000000000001</v>
      </c>
      <c r="P4" s="1059" t="s">
        <v>8</v>
      </c>
      <c r="Q4" s="1059" t="s">
        <v>8</v>
      </c>
      <c r="T4" s="92" t="s">
        <v>13</v>
      </c>
    </row>
    <row r="5" spans="1:20" s="387" customFormat="1" ht="18" customHeight="1">
      <c r="A5" s="284" t="s">
        <v>14</v>
      </c>
      <c r="B5" s="1059" t="s">
        <v>8</v>
      </c>
      <c r="C5" s="1059" t="s">
        <v>8</v>
      </c>
      <c r="D5" s="1059" t="s">
        <v>8</v>
      </c>
      <c r="E5" s="1059" t="s">
        <v>8</v>
      </c>
      <c r="F5" s="1059" t="s">
        <v>8</v>
      </c>
      <c r="G5" s="1059" t="s">
        <v>8</v>
      </c>
      <c r="H5" s="1059" t="s">
        <v>8</v>
      </c>
      <c r="I5" s="1059" t="s">
        <v>8</v>
      </c>
      <c r="J5" s="1059" t="s">
        <v>8</v>
      </c>
      <c r="K5" s="1059" t="s">
        <v>8</v>
      </c>
      <c r="L5" s="1059" t="s">
        <v>8</v>
      </c>
      <c r="M5" s="1059" t="s">
        <v>8</v>
      </c>
      <c r="N5" s="1059" t="s">
        <v>8</v>
      </c>
      <c r="O5" s="1059" t="s">
        <v>8</v>
      </c>
      <c r="P5" s="1059" t="s">
        <v>8</v>
      </c>
      <c r="Q5" s="1059" t="s">
        <v>8</v>
      </c>
    </row>
    <row r="6" spans="1:20" s="387" customFormat="1" ht="18" customHeight="1">
      <c r="A6" s="284" t="s">
        <v>268</v>
      </c>
      <c r="B6" s="1059">
        <v>5.9021136806902998E-3</v>
      </c>
      <c r="C6" s="1059">
        <v>1.14757819210493E-2</v>
      </c>
      <c r="D6" s="1059">
        <v>9.2790702460692501E-2</v>
      </c>
      <c r="E6" s="1059">
        <v>0.13491483743733501</v>
      </c>
      <c r="F6" s="1059">
        <v>0.19620837517803899</v>
      </c>
      <c r="G6" s="1059">
        <v>0.23803779869279201</v>
      </c>
      <c r="H6" s="1059">
        <v>0.29605361030881</v>
      </c>
      <c r="I6" s="1059">
        <v>0.37</v>
      </c>
      <c r="J6" s="1059">
        <v>0.44</v>
      </c>
      <c r="K6" s="1059">
        <v>0.56000000000000005</v>
      </c>
      <c r="L6" s="1059">
        <v>0.72</v>
      </c>
      <c r="M6" s="1059" t="s">
        <v>8</v>
      </c>
      <c r="N6" s="1059" t="s">
        <v>8</v>
      </c>
      <c r="O6" s="1059" t="s">
        <v>8</v>
      </c>
      <c r="P6" s="1059" t="s">
        <v>8</v>
      </c>
      <c r="Q6" s="1059" t="s">
        <v>8</v>
      </c>
    </row>
    <row r="7" spans="1:20" s="387" customFormat="1" ht="18" customHeight="1">
      <c r="A7" s="284" t="s">
        <v>12</v>
      </c>
      <c r="B7" s="1059">
        <v>0</v>
      </c>
      <c r="C7" s="1059">
        <v>0</v>
      </c>
      <c r="D7" s="1059">
        <v>0</v>
      </c>
      <c r="E7" s="1059">
        <v>0</v>
      </c>
      <c r="F7" s="1059">
        <v>0</v>
      </c>
      <c r="G7" s="1059">
        <v>0</v>
      </c>
      <c r="H7" s="1059">
        <v>0</v>
      </c>
      <c r="I7" s="1059">
        <v>7.2314999885678491E-4</v>
      </c>
      <c r="J7" s="1059">
        <v>6.6519165336017497E-4</v>
      </c>
      <c r="K7" s="1059">
        <v>1.3990825566117445E-2</v>
      </c>
      <c r="L7" s="1059">
        <v>2.7499373890350256E-2</v>
      </c>
      <c r="M7" s="1059">
        <v>3.1364504288651701E-2</v>
      </c>
      <c r="N7" s="1059">
        <v>0.12648584726327605</v>
      </c>
      <c r="O7" s="1059">
        <v>0.29679511618521359</v>
      </c>
      <c r="P7" s="1059">
        <v>0.42328096344848964</v>
      </c>
      <c r="Q7" s="1059">
        <v>0.44</v>
      </c>
    </row>
    <row r="8" spans="1:20" s="387" customFormat="1" ht="18" customHeight="1">
      <c r="A8" s="284" t="s">
        <v>11</v>
      </c>
      <c r="B8" s="1059">
        <v>0.19639469100634099</v>
      </c>
      <c r="C8" s="1059">
        <v>0.222511586178292</v>
      </c>
      <c r="D8" s="1059">
        <v>0.33972015459614202</v>
      </c>
      <c r="E8" s="1059" t="s">
        <v>429</v>
      </c>
      <c r="F8" s="1059" t="s">
        <v>429</v>
      </c>
      <c r="G8" s="1059" t="s">
        <v>429</v>
      </c>
      <c r="H8" s="1059" t="s">
        <v>429</v>
      </c>
      <c r="I8" s="1059" t="s">
        <v>429</v>
      </c>
      <c r="J8" s="1059" t="s">
        <v>429</v>
      </c>
      <c r="K8" s="1059" t="s">
        <v>429</v>
      </c>
      <c r="L8" s="1059">
        <v>0.16792771323602423</v>
      </c>
      <c r="M8" s="1059">
        <v>0.17370059872832799</v>
      </c>
      <c r="N8" s="1059">
        <v>0.44559093260593519</v>
      </c>
      <c r="O8" s="1059">
        <v>3.3327519113674859</v>
      </c>
      <c r="P8" s="1059">
        <v>3.6592760987786397</v>
      </c>
      <c r="Q8" s="1059">
        <v>5.44</v>
      </c>
    </row>
    <row r="9" spans="1:20" s="387" customFormat="1" ht="18" customHeight="1">
      <c r="A9" s="284" t="s">
        <v>10</v>
      </c>
      <c r="B9" s="1059"/>
      <c r="C9" s="1059"/>
      <c r="D9" s="1059">
        <v>0.05</v>
      </c>
      <c r="E9" s="1059">
        <v>0.06</v>
      </c>
      <c r="F9" s="1059">
        <v>7.0000000000000007E-2</v>
      </c>
      <c r="G9" s="1059">
        <v>7.0000000000000007E-2</v>
      </c>
      <c r="H9" s="1059">
        <v>0.425137489606563</v>
      </c>
      <c r="I9" s="1059">
        <v>0.6</v>
      </c>
      <c r="J9" s="1059">
        <v>0.7</v>
      </c>
      <c r="K9" s="1059">
        <v>1.07</v>
      </c>
      <c r="L9" s="1059">
        <v>2.2599999999999998</v>
      </c>
      <c r="M9" s="1059">
        <v>3.33</v>
      </c>
      <c r="N9" s="1059">
        <v>4.5</v>
      </c>
      <c r="O9" s="1059">
        <v>6.5</v>
      </c>
      <c r="P9" s="1059">
        <v>11.6</v>
      </c>
      <c r="Q9" s="1059">
        <v>17.600000000000001</v>
      </c>
    </row>
    <row r="10" spans="1:20" s="387" customFormat="1" ht="18" customHeight="1">
      <c r="A10" s="284" t="s">
        <v>9</v>
      </c>
      <c r="B10" s="1059" t="s">
        <v>8</v>
      </c>
      <c r="C10" s="1059" t="s">
        <v>8</v>
      </c>
      <c r="D10" s="1059">
        <v>14.6</v>
      </c>
      <c r="E10" s="1059">
        <v>15.2</v>
      </c>
      <c r="F10" s="1059">
        <v>15.8</v>
      </c>
      <c r="G10" s="1059">
        <v>16.399999999999999</v>
      </c>
      <c r="H10" s="1059">
        <v>18</v>
      </c>
      <c r="I10" s="1059">
        <v>19.5</v>
      </c>
      <c r="J10" s="1059">
        <v>21.8</v>
      </c>
      <c r="K10" s="1059">
        <v>27.5</v>
      </c>
      <c r="L10" s="1059">
        <v>30.5</v>
      </c>
      <c r="M10" s="1059">
        <v>34.1</v>
      </c>
      <c r="N10" s="1059">
        <v>37.6</v>
      </c>
      <c r="O10" s="1059">
        <v>42.1</v>
      </c>
      <c r="P10" s="1059">
        <v>46.5</v>
      </c>
      <c r="Q10" s="1059">
        <v>51.5</v>
      </c>
    </row>
    <row r="11" spans="1:20" s="387" customFormat="1" ht="18" customHeight="1">
      <c r="A11" s="284" t="s">
        <v>7</v>
      </c>
      <c r="B11" s="1059">
        <v>0.109592530041641</v>
      </c>
      <c r="C11" s="1059">
        <v>0.160031946644069</v>
      </c>
      <c r="D11" s="1059">
        <v>0.25961261125373902</v>
      </c>
      <c r="E11" s="1059">
        <v>0.41953884391370699</v>
      </c>
      <c r="F11" s="1059">
        <v>0.67944783539243803</v>
      </c>
      <c r="G11" s="1059">
        <v>0.85435711810752801</v>
      </c>
      <c r="H11" s="1059">
        <v>0.84295448804423601</v>
      </c>
      <c r="I11" s="1059">
        <v>0.91</v>
      </c>
      <c r="J11" s="1059">
        <v>1.56</v>
      </c>
      <c r="K11" s="1059">
        <v>2.68</v>
      </c>
      <c r="L11" s="1059">
        <v>4.17</v>
      </c>
      <c r="M11" s="1059" t="s">
        <v>8</v>
      </c>
      <c r="N11" s="1059" t="s">
        <v>8</v>
      </c>
      <c r="O11" s="1059" t="s">
        <v>8</v>
      </c>
      <c r="P11" s="1059" t="s">
        <v>8</v>
      </c>
      <c r="Q11" s="1059" t="s">
        <v>8</v>
      </c>
    </row>
    <row r="12" spans="1:20" s="387" customFormat="1" ht="18" customHeight="1">
      <c r="A12" s="284" t="s">
        <v>6</v>
      </c>
      <c r="B12" s="1059">
        <v>1.6447395472689901</v>
      </c>
      <c r="C12" s="1059">
        <v>2.4169794417099801</v>
      </c>
      <c r="D12" s="1059">
        <v>2.6336997687611601</v>
      </c>
      <c r="E12" s="1059">
        <v>3.3598398855380101</v>
      </c>
      <c r="F12" s="1059">
        <v>3.8047156152630999</v>
      </c>
      <c r="G12" s="1059">
        <v>4.0100466444237499</v>
      </c>
      <c r="H12" s="1059">
        <v>4.3988706473272599</v>
      </c>
      <c r="I12" s="1059">
        <v>4.8356107783370401</v>
      </c>
      <c r="J12" s="1059">
        <v>5.32900377208954</v>
      </c>
      <c r="K12" s="1059">
        <v>6.5</v>
      </c>
      <c r="L12" s="1059">
        <v>11.6</v>
      </c>
      <c r="M12" s="1059">
        <v>12</v>
      </c>
      <c r="N12" s="1059">
        <v>12.9414</v>
      </c>
      <c r="O12" s="1059">
        <v>13.9</v>
      </c>
      <c r="P12" s="1059" t="s">
        <v>8</v>
      </c>
      <c r="Q12" s="1059" t="s">
        <v>8</v>
      </c>
    </row>
    <row r="13" spans="1:20" s="387" customFormat="1" ht="18" customHeight="1">
      <c r="A13" s="284" t="s">
        <v>5</v>
      </c>
      <c r="B13" s="1059">
        <v>7.3956291831527601</v>
      </c>
      <c r="C13" s="1059">
        <v>11.015102930017401</v>
      </c>
      <c r="D13" s="1059">
        <v>14.304170830997201</v>
      </c>
      <c r="E13" s="1059">
        <v>14.592504316949199</v>
      </c>
      <c r="F13" s="1059">
        <v>24.2721392249906</v>
      </c>
      <c r="G13" s="1059">
        <v>25.413268146283599</v>
      </c>
      <c r="H13" s="1059">
        <v>34.951971170649998</v>
      </c>
      <c r="I13" s="1059">
        <v>38.380000000000003</v>
      </c>
      <c r="J13" s="1059">
        <v>40.44</v>
      </c>
      <c r="K13" s="1059"/>
      <c r="L13" s="1059">
        <v>41</v>
      </c>
      <c r="M13" s="1059">
        <v>43.16</v>
      </c>
      <c r="N13" s="1059">
        <v>47.08</v>
      </c>
      <c r="O13" s="1059">
        <v>50.4</v>
      </c>
      <c r="P13" s="1059">
        <v>54.26</v>
      </c>
      <c r="Q13" s="1059">
        <v>58.12</v>
      </c>
    </row>
    <row r="14" spans="1:20" s="387" customFormat="1" ht="18" customHeight="1">
      <c r="A14" s="284" t="s">
        <v>4</v>
      </c>
      <c r="B14" s="1059">
        <v>5.35</v>
      </c>
      <c r="C14" s="1059">
        <v>6.35</v>
      </c>
      <c r="D14" s="1059">
        <v>6.71</v>
      </c>
      <c r="E14" s="1059">
        <v>7.01</v>
      </c>
      <c r="F14" s="1059">
        <v>8.43</v>
      </c>
      <c r="G14" s="1059">
        <v>7.49</v>
      </c>
      <c r="H14" s="1059">
        <v>7.61</v>
      </c>
      <c r="I14" s="1059">
        <v>8.07</v>
      </c>
      <c r="J14" s="1059">
        <v>8.43</v>
      </c>
      <c r="K14" s="1059">
        <v>10</v>
      </c>
      <c r="L14" s="1059">
        <v>12.3</v>
      </c>
      <c r="M14" s="1059">
        <v>29.8</v>
      </c>
      <c r="N14" s="1059">
        <v>42.4</v>
      </c>
      <c r="O14" s="1059">
        <v>47.8</v>
      </c>
      <c r="P14" s="1059">
        <v>52</v>
      </c>
      <c r="Q14" s="1059" t="s">
        <v>8</v>
      </c>
    </row>
    <row r="15" spans="1:20" s="387" customFormat="1" ht="18" customHeight="1">
      <c r="A15" s="284" t="s">
        <v>3</v>
      </c>
      <c r="B15" s="1059">
        <v>0.92619177726940205</v>
      </c>
      <c r="C15" s="1059">
        <v>1.28159005046719</v>
      </c>
      <c r="D15" s="1059">
        <v>1.8162038071264199</v>
      </c>
      <c r="E15" s="1059">
        <v>2.43707385055863</v>
      </c>
      <c r="F15" s="1059">
        <v>3.2286850731611101</v>
      </c>
      <c r="G15" s="1059">
        <v>3.6969610729182398</v>
      </c>
      <c r="H15" s="1059">
        <v>3.6965387890688199</v>
      </c>
      <c r="I15" s="1059">
        <v>4.0999999999999996</v>
      </c>
      <c r="J15" s="1059">
        <v>6.85</v>
      </c>
      <c r="K15" s="1059">
        <v>7.6</v>
      </c>
      <c r="L15" s="1059">
        <v>8.02</v>
      </c>
      <c r="M15" s="1059" t="s">
        <v>8</v>
      </c>
      <c r="N15" s="1059" t="s">
        <v>8</v>
      </c>
      <c r="O15" s="1059" t="s">
        <v>8</v>
      </c>
      <c r="P15" s="1059">
        <v>27.1</v>
      </c>
      <c r="Q15" s="1059">
        <v>35</v>
      </c>
    </row>
    <row r="16" spans="1:20" s="387" customFormat="1" ht="18" customHeight="1">
      <c r="A16" s="284" t="s">
        <v>79</v>
      </c>
      <c r="B16" s="1059">
        <v>0.11719444010825</v>
      </c>
      <c r="C16" s="1059">
        <v>0.171300350668948</v>
      </c>
      <c r="D16" s="1059">
        <v>0.222484413923909</v>
      </c>
      <c r="E16" s="1059">
        <v>0.67696285651030297</v>
      </c>
      <c r="F16" s="1059">
        <v>0.87757497099258996</v>
      </c>
      <c r="G16" s="1059">
        <v>4.3</v>
      </c>
      <c r="H16" s="1059">
        <v>5.8</v>
      </c>
      <c r="I16" s="1059">
        <v>7.2</v>
      </c>
      <c r="J16" s="1059">
        <v>9.02</v>
      </c>
      <c r="K16" s="1059">
        <v>10.76</v>
      </c>
      <c r="L16" s="1059">
        <v>12.07</v>
      </c>
      <c r="M16" s="1059">
        <v>12.3</v>
      </c>
      <c r="N16" s="1059">
        <v>17.23</v>
      </c>
      <c r="O16" s="1059">
        <v>20.77</v>
      </c>
      <c r="P16" s="1059">
        <v>24.65</v>
      </c>
      <c r="Q16" s="1059">
        <v>33.380000000000003</v>
      </c>
    </row>
    <row r="17" spans="1:30" s="387" customFormat="1" ht="18" customHeight="1">
      <c r="A17" s="284" t="s">
        <v>2</v>
      </c>
      <c r="B17" s="1059">
        <v>0.19107164250342801</v>
      </c>
      <c r="C17" s="1059">
        <v>0.23312955634233201</v>
      </c>
      <c r="D17" s="1059">
        <v>0.47775090694748401</v>
      </c>
      <c r="E17" s="1059">
        <v>0.98048303942611403</v>
      </c>
      <c r="F17" s="1059">
        <v>2.0135495321853298</v>
      </c>
      <c r="G17" s="1059">
        <v>2.8517522612900899</v>
      </c>
      <c r="H17" s="1059">
        <v>4.1599133939310704</v>
      </c>
      <c r="I17" s="1059">
        <v>4.87</v>
      </c>
      <c r="J17" s="1059">
        <v>5.55</v>
      </c>
      <c r="K17" s="1059">
        <v>6.31</v>
      </c>
      <c r="L17" s="1059">
        <v>6.74</v>
      </c>
      <c r="M17" s="1059">
        <v>2.8587291670774166</v>
      </c>
      <c r="N17" s="1059">
        <v>17.167430320114484</v>
      </c>
      <c r="O17" s="1059">
        <v>18.399046720602204</v>
      </c>
      <c r="P17" s="1059">
        <v>24.830329087476454</v>
      </c>
      <c r="Q17" s="1059">
        <v>38.96</v>
      </c>
    </row>
    <row r="18" spans="1:30" s="387" customFormat="1" ht="18" customHeight="1">
      <c r="A18" s="284" t="s">
        <v>1</v>
      </c>
      <c r="B18" s="1059">
        <v>0.40143353521158198</v>
      </c>
      <c r="C18" s="1059">
        <v>0.79984604563313699</v>
      </c>
      <c r="D18" s="1059">
        <v>3.9943561345561198</v>
      </c>
      <c r="E18" s="1059">
        <v>6.39478645849612</v>
      </c>
      <c r="F18" s="1059">
        <v>6.5640450271075004</v>
      </c>
      <c r="G18" s="1059">
        <v>8.0159780888048502</v>
      </c>
      <c r="H18" s="1059">
        <v>9.79184150186944</v>
      </c>
      <c r="I18" s="1059">
        <v>10.85</v>
      </c>
      <c r="J18" s="1059">
        <v>11.4</v>
      </c>
      <c r="K18" s="1059">
        <v>11.36</v>
      </c>
      <c r="L18" s="1059">
        <v>11.5</v>
      </c>
      <c r="M18" s="1059">
        <v>13.74025974025974</v>
      </c>
      <c r="N18" s="1059">
        <v>18.838993831168832</v>
      </c>
      <c r="O18" s="1059">
        <v>20.190545519480523</v>
      </c>
      <c r="P18" s="1059">
        <v>21.639060558518299</v>
      </c>
      <c r="Q18" s="1059">
        <v>23.19</v>
      </c>
    </row>
    <row r="19" spans="1:30" s="387" customFormat="1" ht="18" customHeight="1">
      <c r="A19" s="1058"/>
      <c r="B19" s="1054"/>
      <c r="C19" s="1054"/>
      <c r="D19" s="1054"/>
      <c r="E19" s="1054"/>
      <c r="F19" s="1054"/>
      <c r="G19" s="1054"/>
      <c r="H19" s="1054"/>
      <c r="I19" s="1054"/>
      <c r="J19" s="1054"/>
      <c r="K19" s="1054"/>
      <c r="L19" s="1054"/>
      <c r="M19" s="1054"/>
      <c r="N19" s="1054"/>
      <c r="O19" s="1054"/>
      <c r="P19" s="1054"/>
      <c r="Q19" s="1054"/>
      <c r="R19" s="1062"/>
      <c r="S19" s="1061"/>
      <c r="T19" s="1061"/>
      <c r="U19" s="1061"/>
      <c r="V19" s="1061"/>
      <c r="W19" s="1061"/>
      <c r="X19" s="1061"/>
      <c r="Y19" s="1061"/>
      <c r="Z19" s="1061"/>
      <c r="AA19" s="1061"/>
      <c r="AB19" s="1061"/>
      <c r="AC19" s="1061"/>
      <c r="AD19" s="1061"/>
    </row>
    <row r="20" spans="1:30" s="289" customFormat="1" ht="19.5" customHeight="1">
      <c r="A20" s="920" t="s">
        <v>2111</v>
      </c>
      <c r="B20" s="287"/>
      <c r="C20" s="287"/>
      <c r="D20" s="287"/>
      <c r="E20" s="287"/>
      <c r="F20" s="287"/>
      <c r="G20" s="287"/>
      <c r="H20" s="287"/>
      <c r="I20" s="287"/>
      <c r="J20" s="287"/>
      <c r="K20" s="287"/>
    </row>
    <row r="21" spans="1:30" s="289" customFormat="1" ht="18" customHeight="1">
      <c r="B21" s="287"/>
      <c r="C21" s="287"/>
      <c r="D21" s="287"/>
      <c r="E21" s="287"/>
      <c r="F21" s="287"/>
      <c r="G21" s="287"/>
      <c r="H21" s="287"/>
      <c r="I21" s="287"/>
      <c r="J21" s="287"/>
      <c r="K21" s="287"/>
    </row>
  </sheetData>
  <mergeCells count="2">
    <mergeCell ref="A2:A3"/>
    <mergeCell ref="B2:Q2"/>
  </mergeCells>
  <hyperlinks>
    <hyperlink ref="T4" location="'Content Page'!A1" display="Back to Content Page"/>
  </hyperlinks>
  <pageMargins left="0.7" right="0.7" top="0.75" bottom="0.75" header="0.3" footer="0.3"/>
</worksheet>
</file>

<file path=xl/worksheets/sheet2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zoomScale="78" zoomScaleNormal="78" workbookViewId="0">
      <selection activeCell="A9" sqref="A9"/>
    </sheetView>
  </sheetViews>
  <sheetFormatPr defaultColWidth="9.1796875" defaultRowHeight="18" customHeight="1"/>
  <cols>
    <col min="1" max="1" width="33.26953125" style="287" customWidth="1"/>
    <col min="2" max="17" width="13.7265625" style="287" customWidth="1"/>
    <col min="18" max="16384" width="9.1796875" style="287"/>
  </cols>
  <sheetData>
    <row r="1" spans="1:19" ht="18" customHeight="1">
      <c r="A1" s="140" t="s">
        <v>2314</v>
      </c>
    </row>
    <row r="2" spans="1:19" s="387" customFormat="1" ht="18" customHeight="1">
      <c r="A2" s="1051"/>
      <c r="B2" s="1187" t="s">
        <v>2315</v>
      </c>
      <c r="C2" s="1188"/>
      <c r="D2" s="1188"/>
      <c r="E2" s="1188"/>
      <c r="F2" s="1188"/>
      <c r="G2" s="1188"/>
      <c r="H2" s="1188"/>
      <c r="I2" s="1188"/>
      <c r="J2" s="1188"/>
      <c r="K2" s="1188"/>
      <c r="L2" s="1188"/>
      <c r="M2" s="1188"/>
      <c r="N2" s="1188"/>
      <c r="O2" s="1188"/>
      <c r="P2" s="1188"/>
      <c r="Q2" s="1189"/>
    </row>
    <row r="3" spans="1:19" s="387" customFormat="1" ht="18" customHeight="1">
      <c r="A3" s="1051" t="s">
        <v>16</v>
      </c>
      <c r="B3" s="101">
        <v>2000</v>
      </c>
      <c r="C3" s="101">
        <v>2001</v>
      </c>
      <c r="D3" s="101">
        <v>2002</v>
      </c>
      <c r="E3" s="101">
        <v>2003</v>
      </c>
      <c r="F3" s="101">
        <v>2004</v>
      </c>
      <c r="G3" s="101">
        <v>2005</v>
      </c>
      <c r="H3" s="101">
        <v>2006</v>
      </c>
      <c r="I3" s="101">
        <v>2007</v>
      </c>
      <c r="J3" s="101">
        <v>2008</v>
      </c>
      <c r="K3" s="101">
        <v>2009</v>
      </c>
      <c r="L3" s="101">
        <v>2010</v>
      </c>
      <c r="M3" s="101">
        <v>2011</v>
      </c>
      <c r="N3" s="101">
        <v>2012</v>
      </c>
      <c r="O3" s="101">
        <v>2013</v>
      </c>
      <c r="P3" s="101">
        <v>2014</v>
      </c>
      <c r="Q3" s="101">
        <v>2015</v>
      </c>
    </row>
    <row r="4" spans="1:19" s="387" customFormat="1" ht="18" customHeight="1">
      <c r="A4" s="284" t="s">
        <v>15</v>
      </c>
      <c r="B4" s="1052">
        <v>25806</v>
      </c>
      <c r="C4" s="1052">
        <v>75000</v>
      </c>
      <c r="D4" s="1052">
        <v>140000</v>
      </c>
      <c r="E4" s="1052">
        <v>350000</v>
      </c>
      <c r="F4" s="1052">
        <v>740000</v>
      </c>
      <c r="G4" s="1052">
        <v>1611118</v>
      </c>
      <c r="H4" s="1052">
        <v>3054620</v>
      </c>
      <c r="I4" s="1052">
        <v>4961536</v>
      </c>
      <c r="J4" s="1052">
        <v>6773357</v>
      </c>
      <c r="K4" s="1052">
        <v>8321165</v>
      </c>
      <c r="L4" s="1052">
        <v>10578326</v>
      </c>
      <c r="M4" s="1052">
        <v>19326492</v>
      </c>
      <c r="N4" s="1052">
        <v>21466259</v>
      </c>
      <c r="O4" s="1052" t="s">
        <v>8</v>
      </c>
      <c r="P4" s="1052" t="s">
        <v>8</v>
      </c>
      <c r="Q4" s="1052" t="s">
        <v>8</v>
      </c>
    </row>
    <row r="5" spans="1:19" s="387" customFormat="1" ht="18" customHeight="1">
      <c r="A5" s="284" t="s">
        <v>14</v>
      </c>
      <c r="B5" s="1052">
        <v>106029</v>
      </c>
      <c r="C5" s="1052">
        <v>222190</v>
      </c>
      <c r="D5" s="1052">
        <v>332264</v>
      </c>
      <c r="E5" s="1052">
        <v>444978</v>
      </c>
      <c r="F5" s="1052">
        <v>522840</v>
      </c>
      <c r="G5" s="1052">
        <v>571437</v>
      </c>
      <c r="H5" s="1052">
        <v>825076</v>
      </c>
      <c r="I5" s="1052">
        <v>1153768</v>
      </c>
      <c r="J5" s="1052">
        <v>1559102</v>
      </c>
      <c r="K5" s="1052">
        <v>2390868</v>
      </c>
      <c r="L5" s="1052">
        <v>2644982</v>
      </c>
      <c r="M5" s="1052">
        <v>2900263</v>
      </c>
      <c r="N5" s="1052">
        <v>3081726</v>
      </c>
      <c r="O5" s="1052">
        <v>3274542</v>
      </c>
      <c r="P5" s="1052">
        <v>3410507</v>
      </c>
      <c r="Q5" s="1052">
        <v>3475327</v>
      </c>
      <c r="S5" s="140"/>
    </row>
    <row r="6" spans="1:19" s="387" customFormat="1" ht="18" customHeight="1">
      <c r="A6" s="284" t="s">
        <v>268</v>
      </c>
      <c r="B6" s="1052">
        <v>15000</v>
      </c>
      <c r="C6" s="1052">
        <v>150000</v>
      </c>
      <c r="D6" s="1052">
        <v>560000</v>
      </c>
      <c r="E6" s="1052">
        <v>1246225</v>
      </c>
      <c r="F6" s="1052">
        <v>1990722</v>
      </c>
      <c r="G6" s="1052">
        <v>2746094</v>
      </c>
      <c r="H6" s="1052">
        <v>4415470</v>
      </c>
      <c r="I6" s="1052">
        <v>6490080</v>
      </c>
      <c r="J6" s="1052">
        <v>9937622</v>
      </c>
      <c r="K6" s="1052">
        <v>9458557</v>
      </c>
      <c r="L6" s="1052">
        <v>11604914</v>
      </c>
      <c r="M6" s="1052">
        <v>15644877</v>
      </c>
      <c r="N6" s="1052">
        <v>20258257</v>
      </c>
      <c r="O6" s="1052">
        <v>28231900</v>
      </c>
      <c r="P6" s="1052" t="s">
        <v>8</v>
      </c>
      <c r="Q6" s="1052" t="s">
        <v>8</v>
      </c>
      <c r="S6" s="945" t="s">
        <v>13</v>
      </c>
    </row>
    <row r="7" spans="1:19" s="387" customFormat="1" ht="18" customHeight="1">
      <c r="A7" s="284" t="s">
        <v>12</v>
      </c>
      <c r="B7" s="1052">
        <v>27000</v>
      </c>
      <c r="C7" s="1052">
        <v>56549</v>
      </c>
      <c r="D7" s="1052">
        <v>101474</v>
      </c>
      <c r="E7" s="1052">
        <v>159062</v>
      </c>
      <c r="F7" s="1052">
        <v>209863</v>
      </c>
      <c r="G7" s="1052">
        <v>275843</v>
      </c>
      <c r="H7" s="1052">
        <v>357913</v>
      </c>
      <c r="I7" s="1052">
        <v>482455</v>
      </c>
      <c r="J7" s="1052">
        <v>593216</v>
      </c>
      <c r="K7" s="1052">
        <v>783604</v>
      </c>
      <c r="L7" s="1052">
        <v>987991</v>
      </c>
      <c r="M7" s="1052">
        <v>1311725</v>
      </c>
      <c r="N7" s="1052">
        <v>1580713</v>
      </c>
      <c r="O7" s="1052">
        <v>1753323</v>
      </c>
      <c r="P7" s="1052">
        <v>2289315</v>
      </c>
      <c r="Q7" s="1052">
        <v>2140141</v>
      </c>
    </row>
    <row r="8" spans="1:19" s="387" customFormat="1" ht="18" customHeight="1">
      <c r="A8" s="284" t="s">
        <v>11</v>
      </c>
      <c r="B8" s="1052">
        <v>63094</v>
      </c>
      <c r="C8" s="1052">
        <v>147500</v>
      </c>
      <c r="D8" s="1052">
        <v>163010</v>
      </c>
      <c r="E8" s="1052">
        <v>283666</v>
      </c>
      <c r="F8" s="1052">
        <v>333888</v>
      </c>
      <c r="G8" s="1052">
        <v>510269</v>
      </c>
      <c r="H8" s="1052">
        <v>1045888</v>
      </c>
      <c r="I8" s="1052">
        <v>2221774</v>
      </c>
      <c r="J8" s="1052">
        <v>4835239</v>
      </c>
      <c r="K8" s="1052">
        <v>6283799</v>
      </c>
      <c r="L8" s="1052">
        <v>7711721</v>
      </c>
      <c r="M8" s="1052">
        <v>8665156</v>
      </c>
      <c r="N8" s="1052">
        <v>8778600</v>
      </c>
      <c r="O8" s="1052">
        <v>8461120</v>
      </c>
      <c r="P8" s="1052">
        <v>9713883</v>
      </c>
      <c r="Q8" s="1052">
        <v>11416599</v>
      </c>
    </row>
    <row r="9" spans="1:19" s="387" customFormat="1" ht="18" customHeight="1">
      <c r="A9" s="284" t="s">
        <v>10</v>
      </c>
      <c r="B9" s="1052">
        <v>38202</v>
      </c>
      <c r="C9" s="1052">
        <v>55730</v>
      </c>
      <c r="D9" s="1052">
        <v>86047</v>
      </c>
      <c r="E9" s="1052">
        <v>135114</v>
      </c>
      <c r="F9" s="1052">
        <v>222135</v>
      </c>
      <c r="G9" s="1052">
        <v>260000</v>
      </c>
      <c r="H9" s="1052">
        <v>620163</v>
      </c>
      <c r="I9" s="1052">
        <v>1050852</v>
      </c>
      <c r="J9" s="1052">
        <v>1507684</v>
      </c>
      <c r="K9" s="1052">
        <v>2485646</v>
      </c>
      <c r="L9" s="1052">
        <v>3117364</v>
      </c>
      <c r="M9" s="1052">
        <v>3951572</v>
      </c>
      <c r="N9" s="1052">
        <v>4419599</v>
      </c>
      <c r="O9" s="1052">
        <v>5290044</v>
      </c>
      <c r="P9" s="1052">
        <v>4967781</v>
      </c>
      <c r="Q9" s="1052">
        <v>5686241</v>
      </c>
    </row>
    <row r="10" spans="1:19" s="387" customFormat="1" ht="18" customHeight="1">
      <c r="A10" s="284" t="s">
        <v>9</v>
      </c>
      <c r="B10" s="1052">
        <v>174500</v>
      </c>
      <c r="C10" s="1052">
        <v>278700</v>
      </c>
      <c r="D10" s="1052">
        <v>347500</v>
      </c>
      <c r="E10" s="1052">
        <v>466300</v>
      </c>
      <c r="F10" s="1052">
        <v>547800</v>
      </c>
      <c r="G10" s="1052">
        <v>656800</v>
      </c>
      <c r="H10" s="1052">
        <v>772400</v>
      </c>
      <c r="I10" s="1052">
        <v>928600</v>
      </c>
      <c r="J10" s="1052">
        <v>1033300</v>
      </c>
      <c r="K10" s="1052">
        <v>1086700</v>
      </c>
      <c r="L10" s="1052">
        <v>1190900</v>
      </c>
      <c r="M10" s="1052">
        <v>1294100</v>
      </c>
      <c r="N10" s="1052">
        <v>1485800</v>
      </c>
      <c r="O10" s="1052">
        <v>1533600</v>
      </c>
      <c r="P10" s="1052">
        <v>1652000</v>
      </c>
      <c r="Q10" s="1052">
        <v>1762300</v>
      </c>
    </row>
    <row r="11" spans="1:19" s="387" customFormat="1" ht="18" customHeight="1">
      <c r="A11" s="284" t="s">
        <v>7</v>
      </c>
      <c r="B11" s="1052">
        <v>51065</v>
      </c>
      <c r="C11" s="1052">
        <v>152652</v>
      </c>
      <c r="D11" s="1052">
        <v>254759</v>
      </c>
      <c r="E11" s="1052">
        <v>435757</v>
      </c>
      <c r="F11" s="1052">
        <v>708000</v>
      </c>
      <c r="G11" s="1052">
        <v>1503943</v>
      </c>
      <c r="H11" s="1052">
        <v>2339317</v>
      </c>
      <c r="I11" s="1052">
        <v>3079783</v>
      </c>
      <c r="J11" s="1052">
        <v>4405006</v>
      </c>
      <c r="K11" s="1052">
        <v>5970781</v>
      </c>
      <c r="L11" s="1052">
        <v>7302091</v>
      </c>
      <c r="M11" s="1052">
        <v>7855345</v>
      </c>
      <c r="N11" s="1052">
        <v>15883515</v>
      </c>
      <c r="O11" s="1052">
        <v>15583820</v>
      </c>
      <c r="P11" s="1052">
        <v>18939705</v>
      </c>
      <c r="Q11" s="1052">
        <v>20003149</v>
      </c>
    </row>
    <row r="12" spans="1:19" s="387" customFormat="1" ht="18" customHeight="1">
      <c r="A12" s="284" t="s">
        <v>6</v>
      </c>
      <c r="B12" s="1052">
        <v>82000</v>
      </c>
      <c r="C12" s="1052">
        <v>106600</v>
      </c>
      <c r="D12" s="1052">
        <v>150000</v>
      </c>
      <c r="E12" s="1052">
        <v>223671</v>
      </c>
      <c r="F12" s="1052">
        <v>286095</v>
      </c>
      <c r="G12" s="1052">
        <v>448857</v>
      </c>
      <c r="H12" s="1052">
        <v>608846</v>
      </c>
      <c r="I12" s="1052">
        <v>800270</v>
      </c>
      <c r="J12" s="1052">
        <v>1052000</v>
      </c>
      <c r="K12" s="1052">
        <v>1631576</v>
      </c>
      <c r="L12" s="1052">
        <v>1950072</v>
      </c>
      <c r="M12" s="1052">
        <v>2194495</v>
      </c>
      <c r="N12" s="1052">
        <v>2146833</v>
      </c>
      <c r="O12" s="1052">
        <v>2538584</v>
      </c>
      <c r="P12" s="1052" t="s">
        <v>8</v>
      </c>
      <c r="Q12" s="1052" t="s">
        <v>8</v>
      </c>
    </row>
    <row r="13" spans="1:19" s="387" customFormat="1" ht="18" customHeight="1">
      <c r="A13" s="284" t="s">
        <v>5</v>
      </c>
      <c r="B13" s="1052">
        <v>25961</v>
      </c>
      <c r="C13" s="1052">
        <v>36683</v>
      </c>
      <c r="D13" s="1052">
        <v>44731</v>
      </c>
      <c r="E13" s="1052">
        <v>49229</v>
      </c>
      <c r="F13" s="1052">
        <v>54369</v>
      </c>
      <c r="G13" s="1052">
        <v>58806</v>
      </c>
      <c r="H13" s="1052">
        <v>70340</v>
      </c>
      <c r="I13" s="1052">
        <v>77278</v>
      </c>
      <c r="J13" s="1052">
        <v>93476</v>
      </c>
      <c r="K13" s="1052">
        <v>110668</v>
      </c>
      <c r="L13" s="1052">
        <v>117587</v>
      </c>
      <c r="M13" s="1052">
        <v>126594</v>
      </c>
      <c r="N13" s="1052">
        <v>138272</v>
      </c>
      <c r="O13" s="1052">
        <v>136790</v>
      </c>
      <c r="P13" s="1052">
        <v>151336</v>
      </c>
      <c r="Q13" s="1052">
        <v>148244</v>
      </c>
    </row>
    <row r="14" spans="1:19" s="387" customFormat="1" ht="18" customHeight="1">
      <c r="A14" s="284" t="s">
        <v>4</v>
      </c>
      <c r="B14" s="1052">
        <v>8339000</v>
      </c>
      <c r="C14" s="1052">
        <v>10787000</v>
      </c>
      <c r="D14" s="1052">
        <v>13702000</v>
      </c>
      <c r="E14" s="1052">
        <v>16860000</v>
      </c>
      <c r="F14" s="1052">
        <v>20839000</v>
      </c>
      <c r="G14" s="1052">
        <v>33959958</v>
      </c>
      <c r="H14" s="1052">
        <v>39662000</v>
      </c>
      <c r="I14" s="1052">
        <v>42300000</v>
      </c>
      <c r="J14" s="1052">
        <v>45000000</v>
      </c>
      <c r="K14" s="1052">
        <v>46436000</v>
      </c>
      <c r="L14" s="1052">
        <v>50372000</v>
      </c>
      <c r="M14" s="1052">
        <v>64000000</v>
      </c>
      <c r="N14" s="1052">
        <v>68394000</v>
      </c>
      <c r="O14" s="1052">
        <v>76865278</v>
      </c>
      <c r="P14" s="1052">
        <v>80879900</v>
      </c>
      <c r="Q14" s="1052" t="s">
        <v>8</v>
      </c>
    </row>
    <row r="15" spans="1:19" s="387" customFormat="1" ht="18" customHeight="1">
      <c r="A15" s="284" t="s">
        <v>3</v>
      </c>
      <c r="B15" s="1052">
        <v>33000</v>
      </c>
      <c r="C15" s="1052">
        <v>55000</v>
      </c>
      <c r="D15" s="1052">
        <v>68000</v>
      </c>
      <c r="E15" s="1052">
        <v>85000</v>
      </c>
      <c r="F15" s="1052">
        <v>145000</v>
      </c>
      <c r="G15" s="1052">
        <v>200000</v>
      </c>
      <c r="H15" s="1052">
        <v>250000</v>
      </c>
      <c r="I15" s="1052">
        <v>380000</v>
      </c>
      <c r="J15" s="1052">
        <v>531643</v>
      </c>
      <c r="K15" s="1052">
        <v>664432</v>
      </c>
      <c r="L15" s="1052">
        <v>725802</v>
      </c>
      <c r="M15" s="1052">
        <v>766540</v>
      </c>
      <c r="N15" s="1052">
        <v>805000</v>
      </c>
      <c r="O15" s="1052" t="s">
        <v>8</v>
      </c>
      <c r="P15" s="1052">
        <v>916800</v>
      </c>
      <c r="Q15" s="1052">
        <v>983054</v>
      </c>
    </row>
    <row r="16" spans="1:19" s="387" customFormat="1" ht="18" customHeight="1">
      <c r="A16" s="284" t="s">
        <v>79</v>
      </c>
      <c r="B16" s="1052">
        <v>110518</v>
      </c>
      <c r="C16" s="1052">
        <v>275560</v>
      </c>
      <c r="D16" s="1052">
        <v>606859</v>
      </c>
      <c r="E16" s="1052">
        <v>1298000</v>
      </c>
      <c r="F16" s="1052">
        <v>1942000</v>
      </c>
      <c r="G16" s="1052">
        <v>2963737</v>
      </c>
      <c r="H16" s="1052">
        <v>5614922</v>
      </c>
      <c r="I16" s="1052">
        <v>8322857</v>
      </c>
      <c r="J16" s="1052">
        <v>13006793</v>
      </c>
      <c r="K16" s="1052">
        <v>17985919</v>
      </c>
      <c r="L16" s="1052">
        <v>20983853</v>
      </c>
      <c r="M16" s="1052">
        <v>25666455</v>
      </c>
      <c r="N16" s="1052">
        <v>25759134</v>
      </c>
      <c r="O16" s="1052">
        <v>27442295</v>
      </c>
      <c r="P16" s="1052">
        <v>31862128</v>
      </c>
      <c r="Q16" s="1052">
        <v>39665600</v>
      </c>
    </row>
    <row r="17" spans="1:17" s="387" customFormat="1" ht="18" customHeight="1">
      <c r="A17" s="284" t="s">
        <v>2</v>
      </c>
      <c r="B17" s="1052">
        <v>98853</v>
      </c>
      <c r="C17" s="1052">
        <v>121200</v>
      </c>
      <c r="D17" s="1052">
        <v>139092</v>
      </c>
      <c r="E17" s="1052">
        <v>241000</v>
      </c>
      <c r="F17" s="1052">
        <v>464354</v>
      </c>
      <c r="G17" s="1052">
        <v>949559</v>
      </c>
      <c r="H17" s="1052">
        <v>1663328</v>
      </c>
      <c r="I17" s="1052">
        <v>2639026</v>
      </c>
      <c r="J17" s="1052">
        <v>3539003</v>
      </c>
      <c r="K17" s="1052">
        <v>4406682</v>
      </c>
      <c r="L17" s="1052">
        <v>5446991</v>
      </c>
      <c r="M17" s="1052">
        <v>8164553</v>
      </c>
      <c r="N17" s="1052">
        <v>10524676</v>
      </c>
      <c r="O17" s="1052">
        <v>10395801</v>
      </c>
      <c r="P17" s="1052">
        <v>10114867</v>
      </c>
      <c r="Q17" s="1052">
        <v>11557725</v>
      </c>
    </row>
    <row r="18" spans="1:17" s="387" customFormat="1" ht="18" customHeight="1">
      <c r="A18" s="284" t="s">
        <v>1</v>
      </c>
      <c r="B18" s="1052">
        <v>266441</v>
      </c>
      <c r="C18" s="1052">
        <v>314002</v>
      </c>
      <c r="D18" s="1052">
        <v>338779</v>
      </c>
      <c r="E18" s="1052">
        <v>363651</v>
      </c>
      <c r="F18" s="1052">
        <v>425745</v>
      </c>
      <c r="G18" s="1052">
        <v>647110</v>
      </c>
      <c r="H18" s="1052">
        <v>849146</v>
      </c>
      <c r="I18" s="1052">
        <v>1225654</v>
      </c>
      <c r="J18" s="1052">
        <v>1654721</v>
      </c>
      <c r="K18" s="1052">
        <v>3991000</v>
      </c>
      <c r="L18" s="1052">
        <v>7700000</v>
      </c>
      <c r="M18" s="1052">
        <v>9200000</v>
      </c>
      <c r="N18" s="1052">
        <v>12613935</v>
      </c>
      <c r="O18" s="1052">
        <v>13518887</v>
      </c>
      <c r="P18" s="1052">
        <v>14488762.287007902</v>
      </c>
      <c r="Q18" s="1052">
        <v>18992082</v>
      </c>
    </row>
    <row r="20" spans="1:17" s="289" customFormat="1" ht="18" customHeight="1">
      <c r="A20" s="920" t="s">
        <v>2111</v>
      </c>
      <c r="B20" s="287"/>
      <c r="C20" s="287"/>
      <c r="D20" s="287"/>
      <c r="E20" s="287"/>
      <c r="F20" s="287"/>
      <c r="G20" s="287"/>
      <c r="H20" s="287"/>
      <c r="I20" s="287"/>
      <c r="J20" s="287"/>
      <c r="K20" s="287"/>
    </row>
  </sheetData>
  <mergeCells count="1">
    <mergeCell ref="B2:Q2"/>
  </mergeCells>
  <hyperlinks>
    <hyperlink ref="S6" location="'Content Page'!A1" display="Back to Content Page"/>
  </hyperlinks>
  <pageMargins left="0.7" right="0.7" top="0.75" bottom="0.75" header="0.3" footer="0.3"/>
  <pageSetup orientation="portrait" r:id="rId1"/>
</worksheet>
</file>

<file path=xl/worksheets/sheet2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zoomScale="91" zoomScaleNormal="91" workbookViewId="0">
      <selection activeCell="A9" sqref="A9"/>
    </sheetView>
  </sheetViews>
  <sheetFormatPr defaultColWidth="9.1796875" defaultRowHeight="18" customHeight="1"/>
  <cols>
    <col min="1" max="1" width="33.1796875" style="287" customWidth="1"/>
    <col min="2" max="17" width="10.7265625" style="287" customWidth="1"/>
    <col min="18" max="16384" width="9.1796875" style="287"/>
  </cols>
  <sheetData>
    <row r="1" spans="1:19" s="387" customFormat="1" ht="18" customHeight="1">
      <c r="A1" s="140" t="s">
        <v>2316</v>
      </c>
      <c r="B1" s="1054"/>
      <c r="C1" s="1054"/>
      <c r="D1" s="1054"/>
      <c r="E1" s="1054"/>
      <c r="F1" s="1054"/>
      <c r="G1" s="1054"/>
      <c r="H1" s="1054"/>
      <c r="I1" s="1054"/>
      <c r="J1" s="1054"/>
      <c r="K1" s="1054"/>
      <c r="L1" s="1054"/>
      <c r="M1" s="1054"/>
      <c r="N1" s="1054"/>
      <c r="O1" s="1054"/>
      <c r="P1" s="1054"/>
      <c r="Q1" s="1054"/>
      <c r="R1" s="1061"/>
    </row>
    <row r="2" spans="1:19" ht="18" customHeight="1">
      <c r="A2" s="1051"/>
      <c r="B2" s="1187" t="s">
        <v>2312</v>
      </c>
      <c r="C2" s="1188"/>
      <c r="D2" s="1188"/>
      <c r="E2" s="1188"/>
      <c r="F2" s="1188"/>
      <c r="G2" s="1188"/>
      <c r="H2" s="1188"/>
      <c r="I2" s="1188"/>
      <c r="J2" s="1188"/>
      <c r="K2" s="1188"/>
      <c r="L2" s="1188"/>
      <c r="M2" s="1188"/>
      <c r="N2" s="1188"/>
      <c r="O2" s="1188"/>
      <c r="P2" s="1188"/>
      <c r="Q2" s="1189"/>
    </row>
    <row r="3" spans="1:19" ht="18" customHeight="1">
      <c r="A3" s="1051" t="s">
        <v>16</v>
      </c>
      <c r="B3" s="101">
        <v>2000</v>
      </c>
      <c r="C3" s="101">
        <v>2001</v>
      </c>
      <c r="D3" s="101">
        <v>2002</v>
      </c>
      <c r="E3" s="101">
        <v>2003</v>
      </c>
      <c r="F3" s="101">
        <v>2004</v>
      </c>
      <c r="G3" s="101">
        <v>2005</v>
      </c>
      <c r="H3" s="101">
        <v>2006</v>
      </c>
      <c r="I3" s="101">
        <v>2007</v>
      </c>
      <c r="J3" s="101">
        <v>2008</v>
      </c>
      <c r="K3" s="101">
        <v>2009</v>
      </c>
      <c r="L3" s="101">
        <v>2010</v>
      </c>
      <c r="M3" s="101">
        <v>2011</v>
      </c>
      <c r="N3" s="101">
        <v>2012</v>
      </c>
      <c r="O3" s="101">
        <v>2013</v>
      </c>
      <c r="P3" s="101">
        <v>2014</v>
      </c>
      <c r="Q3" s="101">
        <v>2015</v>
      </c>
      <c r="S3" s="295"/>
    </row>
    <row r="4" spans="1:19" ht="18" customHeight="1">
      <c r="A4" s="284" t="s">
        <v>15</v>
      </c>
      <c r="B4" s="666">
        <v>0.18532229605462999</v>
      </c>
      <c r="C4" s="666">
        <v>0.52136617680722697</v>
      </c>
      <c r="D4" s="666">
        <v>0.94044472556277903</v>
      </c>
      <c r="E4" s="666">
        <v>2.2696212812660601</v>
      </c>
      <c r="F4" s="666">
        <v>4.6317406300356501</v>
      </c>
      <c r="G4" s="666">
        <v>9.7381611733195594</v>
      </c>
      <c r="H4" s="666">
        <v>17.8398962435718</v>
      </c>
      <c r="I4" s="666">
        <v>28.010982325573799</v>
      </c>
      <c r="J4" s="666">
        <v>40.4</v>
      </c>
      <c r="K4" s="666">
        <v>40.4</v>
      </c>
      <c r="L4" s="666">
        <v>48.101209036271896</v>
      </c>
      <c r="M4" s="666">
        <v>56.9</v>
      </c>
      <c r="N4" s="666">
        <v>61.406275778348501</v>
      </c>
      <c r="O4" s="666">
        <v>61.873297112495202</v>
      </c>
      <c r="P4" s="666" t="s">
        <v>8</v>
      </c>
      <c r="Q4" s="666" t="s">
        <v>8</v>
      </c>
      <c r="S4" s="92" t="s">
        <v>13</v>
      </c>
    </row>
    <row r="5" spans="1:19" ht="18" customHeight="1">
      <c r="A5" s="284" t="s">
        <v>14</v>
      </c>
      <c r="B5" s="666">
        <v>13</v>
      </c>
      <c r="C5" s="666">
        <v>13</v>
      </c>
      <c r="D5" s="666">
        <v>20</v>
      </c>
      <c r="E5" s="666">
        <v>26</v>
      </c>
      <c r="F5" s="666">
        <v>31</v>
      </c>
      <c r="G5" s="666">
        <v>33</v>
      </c>
      <c r="H5" s="666">
        <v>47</v>
      </c>
      <c r="I5" s="666">
        <v>66</v>
      </c>
      <c r="J5" s="666">
        <v>88</v>
      </c>
      <c r="K5" s="666">
        <v>133</v>
      </c>
      <c r="L5" s="666">
        <v>145</v>
      </c>
      <c r="M5" s="666">
        <v>143</v>
      </c>
      <c r="N5" s="666">
        <v>152</v>
      </c>
      <c r="O5" s="666">
        <v>162</v>
      </c>
      <c r="P5" s="666">
        <v>168</v>
      </c>
      <c r="Q5" s="666">
        <v>158</v>
      </c>
      <c r="S5" s="387"/>
    </row>
    <row r="6" spans="1:19" ht="18" customHeight="1">
      <c r="A6" s="284" t="s">
        <v>268</v>
      </c>
      <c r="B6" s="666">
        <v>3.0225969346836998E-2</v>
      </c>
      <c r="C6" s="666">
        <v>0.29417865163568002</v>
      </c>
      <c r="D6" s="666">
        <v>1.0668428684669</v>
      </c>
      <c r="E6" s="666">
        <v>2.15</v>
      </c>
      <c r="F6" s="666">
        <v>3.43</v>
      </c>
      <c r="G6" s="666">
        <v>4.7824260462139296</v>
      </c>
      <c r="H6" s="666">
        <v>7.12</v>
      </c>
      <c r="I6" s="666">
        <v>10.82</v>
      </c>
      <c r="J6" s="666">
        <v>16.02</v>
      </c>
      <c r="K6" s="666">
        <v>15.25</v>
      </c>
      <c r="L6" s="666">
        <v>17.32</v>
      </c>
      <c r="M6" s="666">
        <v>21.58</v>
      </c>
      <c r="N6" s="666">
        <v>27.59</v>
      </c>
      <c r="O6" s="666">
        <v>37.33</v>
      </c>
      <c r="P6" s="666" t="s">
        <v>8</v>
      </c>
      <c r="Q6" s="666" t="s">
        <v>8</v>
      </c>
    </row>
    <row r="7" spans="1:19" ht="18" customHeight="1">
      <c r="A7" s="284" t="s">
        <v>12</v>
      </c>
      <c r="B7" s="666">
        <v>2.8657861831900999</v>
      </c>
      <c r="C7" s="666">
        <v>6.8624422400872298</v>
      </c>
      <c r="D7" s="666">
        <v>6.20756480116078</v>
      </c>
      <c r="E7" s="666">
        <v>9.5853651625837895</v>
      </c>
      <c r="F7" s="666">
        <v>12.091770938621901</v>
      </c>
      <c r="G7" s="666">
        <v>17.161473579530899</v>
      </c>
      <c r="H7" s="666">
        <v>25.653480345474279</v>
      </c>
      <c r="I7" s="666">
        <v>31.542952185428419</v>
      </c>
      <c r="J7" s="666">
        <v>41.666414095895007</v>
      </c>
      <c r="K7" s="666">
        <v>53.724355426097524</v>
      </c>
      <c r="L7" s="666">
        <v>69.748083253707065</v>
      </c>
      <c r="M7" s="666">
        <v>84.050926775213611</v>
      </c>
      <c r="N7" s="666">
        <v>93.229082753351079</v>
      </c>
      <c r="O7" s="666">
        <v>96</v>
      </c>
      <c r="P7" s="666">
        <v>122</v>
      </c>
      <c r="Q7" s="666">
        <v>114</v>
      </c>
    </row>
    <row r="8" spans="1:19" ht="18" customHeight="1">
      <c r="A8" s="284" t="s">
        <v>11</v>
      </c>
      <c r="B8" s="666">
        <v>0.41065401601846202</v>
      </c>
      <c r="C8" s="666">
        <v>0.93081007864745702</v>
      </c>
      <c r="D8" s="666">
        <v>0.99767623022457697</v>
      </c>
      <c r="E8" s="666">
        <v>1.6842292008980599</v>
      </c>
      <c r="F8" s="666">
        <v>1.9235492193099499</v>
      </c>
      <c r="G8" s="666">
        <v>2.9075156695156696</v>
      </c>
      <c r="H8" s="666">
        <v>5.7950354609929082</v>
      </c>
      <c r="I8" s="666">
        <v>11.973345548609615</v>
      </c>
      <c r="J8" s="666">
        <v>25.352553481543623</v>
      </c>
      <c r="K8" s="666">
        <v>32.058563338605175</v>
      </c>
      <c r="L8" s="666">
        <v>38.286768940522293</v>
      </c>
      <c r="M8" s="666">
        <v>41.867671356727783</v>
      </c>
      <c r="N8" s="666">
        <v>41.285801627239806</v>
      </c>
      <c r="O8" s="666">
        <v>38.7360710525111</v>
      </c>
      <c r="P8" s="666">
        <v>43.299826156726397</v>
      </c>
      <c r="Q8" s="666">
        <v>49.55</v>
      </c>
    </row>
    <row r="9" spans="1:19" ht="18" customHeight="1">
      <c r="A9" s="284" t="s">
        <v>10</v>
      </c>
      <c r="B9" s="666">
        <v>0.37</v>
      </c>
      <c r="C9" s="666">
        <v>0.54</v>
      </c>
      <c r="D9" s="666">
        <v>0.82</v>
      </c>
      <c r="E9" s="666">
        <v>1.29</v>
      </c>
      <c r="F9" s="666">
        <v>1.83</v>
      </c>
      <c r="G9" s="666">
        <v>2.12</v>
      </c>
      <c r="H9" s="666">
        <v>4.6998676577143303</v>
      </c>
      <c r="I9" s="666">
        <v>7.7328777627039402</v>
      </c>
      <c r="J9" s="666">
        <v>10.765239809203999</v>
      </c>
      <c r="K9" s="666">
        <v>17.210885531311199</v>
      </c>
      <c r="L9" s="666">
        <v>20.9207252127581</v>
      </c>
      <c r="M9" s="666">
        <v>25.691442522694398</v>
      </c>
      <c r="N9" s="666">
        <v>27.826295275743</v>
      </c>
      <c r="O9" s="666">
        <v>36.49</v>
      </c>
      <c r="P9" s="666">
        <v>32.433416509650151</v>
      </c>
      <c r="Q9" s="666">
        <v>35.976937773607851</v>
      </c>
    </row>
    <row r="10" spans="1:19" ht="18" customHeight="1">
      <c r="A10" s="284" t="s">
        <v>9</v>
      </c>
      <c r="B10" s="666">
        <v>14.6</v>
      </c>
      <c r="C10" s="666">
        <v>23.2</v>
      </c>
      <c r="D10" s="666">
        <v>28.7</v>
      </c>
      <c r="E10" s="666">
        <v>38.299999999999997</v>
      </c>
      <c r="F10" s="666">
        <v>44.7</v>
      </c>
      <c r="G10" s="666">
        <v>53.3</v>
      </c>
      <c r="H10" s="666">
        <v>62.5</v>
      </c>
      <c r="I10" s="666">
        <v>74.8</v>
      </c>
      <c r="J10" s="666">
        <v>82.9</v>
      </c>
      <c r="K10" s="666">
        <v>87</v>
      </c>
      <c r="L10" s="666">
        <v>95.2</v>
      </c>
      <c r="M10" s="666">
        <v>103.2</v>
      </c>
      <c r="N10" s="666">
        <v>118.2</v>
      </c>
      <c r="O10" s="666">
        <v>121.7</v>
      </c>
      <c r="P10" s="666">
        <v>130.9</v>
      </c>
      <c r="Q10" s="666">
        <v>130.5</v>
      </c>
    </row>
    <row r="11" spans="1:19" ht="18" customHeight="1">
      <c r="A11" s="284" t="s">
        <v>7</v>
      </c>
      <c r="B11" s="666">
        <v>0.28056681033914399</v>
      </c>
      <c r="C11" s="666">
        <v>0.81669378332705</v>
      </c>
      <c r="D11" s="666">
        <v>1.3268683404044199</v>
      </c>
      <c r="E11" s="666">
        <v>2.2096080378037501</v>
      </c>
      <c r="F11" s="666">
        <v>3.49693748784654</v>
      </c>
      <c r="G11" s="666">
        <v>7.2409343219958497</v>
      </c>
      <c r="H11" s="666">
        <v>10.987376233810499</v>
      </c>
      <c r="I11" s="666">
        <v>14.120108974575899</v>
      </c>
      <c r="J11" s="666">
        <v>19.724290172794401</v>
      </c>
      <c r="K11" s="666">
        <v>26.120493694125798</v>
      </c>
      <c r="L11" s="666">
        <v>30.884735920351499</v>
      </c>
      <c r="M11" s="666">
        <v>38.171164033312174</v>
      </c>
      <c r="N11" s="666">
        <v>34.480790769356638</v>
      </c>
      <c r="O11" s="666">
        <v>63.956941509585114</v>
      </c>
      <c r="P11" s="666">
        <v>76.765337740449795</v>
      </c>
      <c r="Q11" s="666">
        <v>132</v>
      </c>
    </row>
    <row r="12" spans="1:19" ht="18" customHeight="1">
      <c r="A12" s="284" t="s">
        <v>6</v>
      </c>
      <c r="B12" s="666">
        <v>4.3204441838127696</v>
      </c>
      <c r="C12" s="666">
        <v>5.51964964205124</v>
      </c>
      <c r="D12" s="666">
        <v>7.6596931118422402</v>
      </c>
      <c r="E12" s="666">
        <v>11.2894620885841</v>
      </c>
      <c r="F12" s="666">
        <v>14.2810434678434</v>
      </c>
      <c r="G12" s="666">
        <v>22.143623219435799</v>
      </c>
      <c r="H12" s="666">
        <v>29.657402026663298</v>
      </c>
      <c r="I12" s="666">
        <v>38.461575431345203</v>
      </c>
      <c r="J12" s="666">
        <v>49.839136134273801</v>
      </c>
      <c r="K12" s="666">
        <v>76.117449141543403</v>
      </c>
      <c r="L12" s="666">
        <v>89.495251649061203</v>
      </c>
      <c r="M12" s="666">
        <v>98.957304639482501</v>
      </c>
      <c r="N12" s="666">
        <v>95.018130975885995</v>
      </c>
      <c r="O12" s="666">
        <v>110.214364947912</v>
      </c>
      <c r="P12" s="666" t="s">
        <v>8</v>
      </c>
      <c r="Q12" s="666" t="s">
        <v>8</v>
      </c>
    </row>
    <row r="13" spans="1:19" ht="18" customHeight="1">
      <c r="A13" s="284" t="s">
        <v>5</v>
      </c>
      <c r="B13" s="666">
        <v>32.993582004193897</v>
      </c>
      <c r="C13" s="666">
        <v>46.064495064921999</v>
      </c>
      <c r="D13" s="666">
        <v>55.469990079365097</v>
      </c>
      <c r="E13" s="666">
        <v>60.2853294146461</v>
      </c>
      <c r="F13" s="666">
        <v>65.797339981362896</v>
      </c>
      <c r="G13" s="666">
        <v>70.415384431166402</v>
      </c>
      <c r="H13" s="666">
        <v>83.449004045509</v>
      </c>
      <c r="I13" s="666">
        <v>90.942041776993193</v>
      </c>
      <c r="J13" s="666">
        <v>109.24177262528001</v>
      </c>
      <c r="K13" s="666">
        <v>128.56561995376299</v>
      </c>
      <c r="L13" s="666">
        <v>135.9104463811</v>
      </c>
      <c r="M13" s="666">
        <v>145.71300314230101</v>
      </c>
      <c r="N13" s="666">
        <v>158.62519932544799</v>
      </c>
      <c r="O13" s="666">
        <v>150.40958821265599</v>
      </c>
      <c r="P13" s="666">
        <v>166.40387047116388</v>
      </c>
      <c r="Q13" s="666">
        <v>159.15</v>
      </c>
    </row>
    <row r="14" spans="1:19" ht="18" customHeight="1">
      <c r="A14" s="284" t="s">
        <v>4</v>
      </c>
      <c r="B14" s="666">
        <v>18.63</v>
      </c>
      <c r="C14" s="666">
        <v>23.77</v>
      </c>
      <c r="D14" s="666">
        <v>29.78</v>
      </c>
      <c r="E14" s="666">
        <v>36.159999999999997</v>
      </c>
      <c r="F14" s="666">
        <v>44.13</v>
      </c>
      <c r="G14" s="666">
        <v>71.06</v>
      </c>
      <c r="H14" s="666">
        <v>82.06</v>
      </c>
      <c r="I14" s="666">
        <v>86.6</v>
      </c>
      <c r="J14" s="666">
        <v>91.24</v>
      </c>
      <c r="K14" s="666">
        <v>93.34</v>
      </c>
      <c r="L14" s="666">
        <v>100.48</v>
      </c>
      <c r="M14" s="666">
        <v>126.83</v>
      </c>
      <c r="N14" s="666">
        <v>134.80000000000001</v>
      </c>
      <c r="O14" s="666">
        <v>141.80000000000001</v>
      </c>
      <c r="P14" s="666">
        <v>156.5</v>
      </c>
      <c r="Q14" s="666" t="s">
        <v>8</v>
      </c>
    </row>
    <row r="15" spans="1:19" ht="18" customHeight="1">
      <c r="A15" s="284" t="s">
        <v>3</v>
      </c>
      <c r="B15" s="666">
        <v>3.1019935478534202</v>
      </c>
      <c r="C15" s="666">
        <v>5.11588407592716</v>
      </c>
      <c r="D15" s="666">
        <v>6.2801481745548697</v>
      </c>
      <c r="E15" s="666">
        <v>7.8073046979767096</v>
      </c>
      <c r="F15" s="666">
        <v>13.236122382100399</v>
      </c>
      <c r="G15" s="666">
        <v>18.101038185045098</v>
      </c>
      <c r="H15" s="666">
        <v>22.369282858687001</v>
      </c>
      <c r="I15" s="666">
        <v>33.539069043704103</v>
      </c>
      <c r="J15" s="666">
        <v>46.216001474341603</v>
      </c>
      <c r="K15" s="666">
        <v>56.869503442904303</v>
      </c>
      <c r="L15" s="666">
        <v>61.194581031586999</v>
      </c>
      <c r="M15" s="666">
        <v>63.701561500170399</v>
      </c>
      <c r="N15" s="666">
        <v>65.961547285825702</v>
      </c>
      <c r="O15" s="666" t="s">
        <v>8</v>
      </c>
      <c r="P15" s="666">
        <v>76</v>
      </c>
      <c r="Q15" s="666">
        <v>84</v>
      </c>
    </row>
    <row r="16" spans="1:19" ht="18" customHeight="1">
      <c r="A16" s="284" t="s">
        <v>79</v>
      </c>
      <c r="B16" s="666">
        <v>0.32468851651533098</v>
      </c>
      <c r="C16" s="666">
        <v>0.78918413350397398</v>
      </c>
      <c r="D16" s="666">
        <v>1.69359966961831</v>
      </c>
      <c r="E16" s="666">
        <v>3.52829750321848</v>
      </c>
      <c r="F16" s="666">
        <v>5.1393409777016599</v>
      </c>
      <c r="G16" s="666">
        <v>7.6330719478322298</v>
      </c>
      <c r="H16" s="666">
        <v>14.0493310612275</v>
      </c>
      <c r="I16" s="666">
        <v>20.093412942402999</v>
      </c>
      <c r="J16" s="666">
        <v>30.772441261070799</v>
      </c>
      <c r="K16" s="666">
        <v>40.136912484114198</v>
      </c>
      <c r="L16" s="666">
        <v>46.795894920446599</v>
      </c>
      <c r="M16" s="666">
        <v>55.532877039719601</v>
      </c>
      <c r="N16" s="666">
        <v>57.115732300785801</v>
      </c>
      <c r="O16" s="666">
        <v>59.438452219792751</v>
      </c>
      <c r="P16" s="666">
        <v>69.161407733534944</v>
      </c>
      <c r="Q16" s="666">
        <v>81.319999999999993</v>
      </c>
    </row>
    <row r="17" spans="1:17" ht="18" customHeight="1">
      <c r="A17" s="284" t="s">
        <v>2</v>
      </c>
      <c r="B17" s="666">
        <v>0.96899866902735099</v>
      </c>
      <c r="C17" s="666">
        <v>1.1598280353977199</v>
      </c>
      <c r="D17" s="666">
        <v>1.3007189153082299</v>
      </c>
      <c r="E17" s="666">
        <v>2.2032752738300898</v>
      </c>
      <c r="F17" s="666">
        <v>4.1488249817599803</v>
      </c>
      <c r="G17" s="666">
        <v>8.2841455493696099</v>
      </c>
      <c r="H17" s="666">
        <v>14.1558564795804</v>
      </c>
      <c r="I17" s="666">
        <v>21.890849764719199</v>
      </c>
      <c r="J17" s="666">
        <v>28.587349910481802</v>
      </c>
      <c r="K17" s="666">
        <v>34.633526950317901</v>
      </c>
      <c r="L17" s="666">
        <v>41.616395068368803</v>
      </c>
      <c r="M17" s="666">
        <v>60.590559125263397</v>
      </c>
      <c r="N17" s="666">
        <v>75.806659911923305</v>
      </c>
      <c r="O17" s="666">
        <v>71.177035039065615</v>
      </c>
      <c r="P17" s="666">
        <v>67.124884918960319</v>
      </c>
      <c r="Q17" s="666">
        <v>74.349999999999994</v>
      </c>
    </row>
    <row r="18" spans="1:17" ht="18" customHeight="1">
      <c r="A18" s="284" t="s">
        <v>1</v>
      </c>
      <c r="B18" s="666">
        <v>2.12991318501965</v>
      </c>
      <c r="C18" s="666">
        <v>2.4970308186511101</v>
      </c>
      <c r="D18" s="666">
        <v>2.6870607230085</v>
      </c>
      <c r="E18" s="666">
        <v>2.8831544326326002</v>
      </c>
      <c r="F18" s="666">
        <v>3.3794979900184798</v>
      </c>
      <c r="G18" s="666">
        <v>5.1477699785039599</v>
      </c>
      <c r="H18" s="666">
        <v>6.7770900316090099</v>
      </c>
      <c r="I18" s="666">
        <v>9.8199658768015503</v>
      </c>
      <c r="J18" s="666">
        <v>13.2892847095336</v>
      </c>
      <c r="K18" s="666">
        <v>31.9945691804195</v>
      </c>
      <c r="L18" s="666">
        <v>61.2498761082052</v>
      </c>
      <c r="M18" s="666">
        <v>72.132094563921498</v>
      </c>
      <c r="N18" s="666">
        <v>96.928285762103499</v>
      </c>
      <c r="O18" s="666">
        <v>103.99143846153846</v>
      </c>
      <c r="P18" s="666">
        <v>111.56928226133992</v>
      </c>
      <c r="Q18" s="666">
        <v>136.21</v>
      </c>
    </row>
    <row r="20" spans="1:17" s="289" customFormat="1" ht="18" customHeight="1">
      <c r="A20" s="920" t="s">
        <v>2111</v>
      </c>
      <c r="B20" s="287"/>
      <c r="C20" s="287"/>
      <c r="D20" s="287"/>
      <c r="E20" s="287"/>
      <c r="F20" s="287"/>
      <c r="G20" s="287"/>
      <c r="H20" s="287"/>
      <c r="I20" s="287"/>
      <c r="J20" s="287"/>
      <c r="K20" s="287"/>
    </row>
  </sheetData>
  <mergeCells count="1">
    <mergeCell ref="B2:Q2"/>
  </mergeCells>
  <hyperlinks>
    <hyperlink ref="S4" location="'Content Page'!A1" display="Back to Content Page"/>
  </hyperlinks>
  <pageMargins left="0.7" right="0.7" top="0.75" bottom="0.75" header="0.3" footer="0.3"/>
  <pageSetup orientation="portrait" r:id="rId1"/>
</worksheet>
</file>

<file path=xl/worksheets/sheet2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48"/>
  <sheetViews>
    <sheetView topLeftCell="C1" zoomScale="70" zoomScaleNormal="70" workbookViewId="0">
      <selection activeCell="X5" sqref="X5"/>
    </sheetView>
  </sheetViews>
  <sheetFormatPr defaultRowHeight="14.5"/>
  <cols>
    <col min="1" max="1" width="33.81640625" customWidth="1"/>
    <col min="2" max="3" width="6.7265625" customWidth="1"/>
    <col min="4" max="20" width="7.7265625" customWidth="1"/>
    <col min="21" max="22" width="7.08984375" style="499" customWidth="1"/>
  </cols>
  <sheetData>
    <row r="1" spans="1:47">
      <c r="A1" s="140" t="s">
        <v>1389</v>
      </c>
      <c r="B1" s="57"/>
      <c r="C1" s="57"/>
      <c r="D1" s="57"/>
      <c r="E1" s="57"/>
      <c r="F1" s="57"/>
      <c r="G1" s="57"/>
      <c r="H1" s="57"/>
      <c r="I1" s="57"/>
      <c r="J1" s="57"/>
      <c r="K1" s="57"/>
      <c r="L1" s="57"/>
      <c r="M1" s="57"/>
      <c r="N1" s="57"/>
      <c r="O1" s="57"/>
      <c r="P1" s="57"/>
      <c r="Q1" s="57"/>
      <c r="R1" s="57"/>
      <c r="S1" s="57"/>
      <c r="T1" s="57"/>
      <c r="U1" s="289"/>
      <c r="V1" s="95"/>
    </row>
    <row r="2" spans="1:47">
      <c r="A2" s="57"/>
      <c r="B2" s="57"/>
      <c r="C2" s="57"/>
      <c r="D2" s="57"/>
      <c r="E2" s="57"/>
      <c r="F2" s="57"/>
      <c r="G2" s="57"/>
      <c r="H2" s="57"/>
      <c r="I2" s="57"/>
      <c r="J2" s="57"/>
      <c r="K2" s="57"/>
      <c r="L2" s="57"/>
      <c r="M2" s="57"/>
      <c r="N2" s="57"/>
      <c r="O2" s="57"/>
      <c r="P2" s="57"/>
      <c r="Q2" s="57"/>
      <c r="R2" s="57"/>
      <c r="S2" s="57"/>
      <c r="T2" s="57"/>
      <c r="U2" s="289"/>
      <c r="V2" s="37"/>
    </row>
    <row r="3" spans="1:47">
      <c r="A3" s="742" t="s">
        <v>16</v>
      </c>
      <c r="B3" s="4">
        <v>1995</v>
      </c>
      <c r="C3" s="4">
        <v>1996</v>
      </c>
      <c r="D3" s="4">
        <v>1997</v>
      </c>
      <c r="E3" s="4">
        <v>1998</v>
      </c>
      <c r="F3" s="4">
        <v>1999</v>
      </c>
      <c r="G3" s="4">
        <v>2000</v>
      </c>
      <c r="H3" s="4">
        <v>2001</v>
      </c>
      <c r="I3" s="4">
        <v>2002</v>
      </c>
      <c r="J3" s="4">
        <v>2003</v>
      </c>
      <c r="K3" s="4">
        <v>2004</v>
      </c>
      <c r="L3" s="4">
        <v>2005</v>
      </c>
      <c r="M3" s="4">
        <v>2006</v>
      </c>
      <c r="N3" s="4">
        <v>2007</v>
      </c>
      <c r="O3" s="4">
        <v>2008</v>
      </c>
      <c r="P3" s="4">
        <v>2009</v>
      </c>
      <c r="Q3" s="4">
        <v>2010</v>
      </c>
      <c r="R3" s="4">
        <v>2011</v>
      </c>
      <c r="S3" s="4">
        <v>2012</v>
      </c>
      <c r="T3" s="4">
        <v>2013</v>
      </c>
      <c r="U3" s="4">
        <v>2014</v>
      </c>
      <c r="V3" s="741">
        <v>2015</v>
      </c>
      <c r="X3" s="7"/>
      <c r="Y3" s="30"/>
      <c r="Z3" s="30"/>
      <c r="AA3" s="30"/>
      <c r="AB3" s="30"/>
      <c r="AC3" s="30"/>
      <c r="AD3" s="30"/>
      <c r="AE3" s="30"/>
      <c r="AF3" s="30"/>
      <c r="AG3" s="30"/>
      <c r="AH3" s="30"/>
      <c r="AI3" s="30"/>
      <c r="AJ3" s="30"/>
      <c r="AK3" s="30"/>
      <c r="AL3" s="30"/>
      <c r="AM3" s="30"/>
      <c r="AN3" s="30"/>
      <c r="AO3" s="30"/>
      <c r="AP3" s="30"/>
      <c r="AQ3" s="30"/>
      <c r="AR3" s="7"/>
      <c r="AS3" s="7"/>
      <c r="AT3" s="7"/>
      <c r="AU3" s="7"/>
    </row>
    <row r="4" spans="1:47">
      <c r="A4" s="284" t="s">
        <v>15</v>
      </c>
      <c r="B4" s="682">
        <v>9</v>
      </c>
      <c r="C4" s="682">
        <v>21</v>
      </c>
      <c r="D4" s="682">
        <v>45</v>
      </c>
      <c r="E4" s="682">
        <v>52</v>
      </c>
      <c r="F4" s="682">
        <v>45</v>
      </c>
      <c r="G4" s="682">
        <v>51</v>
      </c>
      <c r="H4" s="682">
        <v>67</v>
      </c>
      <c r="I4" s="682">
        <v>91</v>
      </c>
      <c r="J4" s="682">
        <v>107</v>
      </c>
      <c r="K4" s="682">
        <v>194</v>
      </c>
      <c r="L4" s="682">
        <v>210</v>
      </c>
      <c r="M4" s="682">
        <v>121</v>
      </c>
      <c r="N4" s="682">
        <v>195</v>
      </c>
      <c r="O4" s="682">
        <v>294</v>
      </c>
      <c r="P4" s="682">
        <v>366</v>
      </c>
      <c r="Q4" s="682">
        <v>425</v>
      </c>
      <c r="R4" s="682">
        <v>481</v>
      </c>
      <c r="S4" s="682">
        <v>528</v>
      </c>
      <c r="T4" s="682">
        <v>650</v>
      </c>
      <c r="U4" s="570">
        <v>595</v>
      </c>
      <c r="V4" s="570" t="s">
        <v>429</v>
      </c>
      <c r="W4" s="7"/>
      <c r="X4" s="7"/>
      <c r="Y4" s="7"/>
      <c r="Z4" s="7"/>
      <c r="AA4" s="7"/>
      <c r="AB4" s="7"/>
      <c r="AC4" s="7"/>
      <c r="AD4" s="7"/>
      <c r="AE4" s="7"/>
      <c r="AF4" s="7"/>
      <c r="AG4" s="7"/>
      <c r="AH4" s="7"/>
      <c r="AI4" s="7"/>
      <c r="AJ4" s="7"/>
      <c r="AK4" s="7"/>
      <c r="AL4" s="7"/>
      <c r="AM4" s="7"/>
      <c r="AN4" s="7"/>
      <c r="AO4" s="7"/>
      <c r="AP4" s="7"/>
      <c r="AQ4" s="7"/>
      <c r="AR4" s="7"/>
      <c r="AS4" s="7"/>
      <c r="AT4" s="7"/>
      <c r="AU4" s="7"/>
    </row>
    <row r="5" spans="1:47">
      <c r="A5" s="284" t="s">
        <v>14</v>
      </c>
      <c r="B5" s="682">
        <v>521</v>
      </c>
      <c r="C5" s="682">
        <v>512</v>
      </c>
      <c r="D5" s="682">
        <v>607</v>
      </c>
      <c r="E5" s="682">
        <v>750</v>
      </c>
      <c r="F5" s="682">
        <v>843</v>
      </c>
      <c r="G5" s="682">
        <v>1104</v>
      </c>
      <c r="H5" s="682">
        <v>1193</v>
      </c>
      <c r="I5" s="682">
        <v>1274</v>
      </c>
      <c r="J5" s="682">
        <v>1406</v>
      </c>
      <c r="K5" s="682">
        <v>1523</v>
      </c>
      <c r="L5" s="682">
        <v>1474</v>
      </c>
      <c r="M5" s="682">
        <v>1426</v>
      </c>
      <c r="N5" s="682">
        <v>1455</v>
      </c>
      <c r="O5" s="682">
        <v>1500</v>
      </c>
      <c r="P5" s="682">
        <v>1594</v>
      </c>
      <c r="Q5" s="682" t="s">
        <v>954</v>
      </c>
      <c r="R5" s="682" t="s">
        <v>429</v>
      </c>
      <c r="S5" s="682" t="s">
        <v>955</v>
      </c>
      <c r="T5" s="682" t="s">
        <v>956</v>
      </c>
      <c r="U5" s="570">
        <v>2082</v>
      </c>
      <c r="V5" s="570">
        <v>2196</v>
      </c>
      <c r="X5" s="1073" t="s">
        <v>13</v>
      </c>
    </row>
    <row r="6" spans="1:47">
      <c r="A6" s="284" t="s">
        <v>268</v>
      </c>
      <c r="B6" s="682">
        <v>35</v>
      </c>
      <c r="C6" s="682">
        <v>37</v>
      </c>
      <c r="D6" s="682">
        <v>30</v>
      </c>
      <c r="E6" s="682">
        <v>53</v>
      </c>
      <c r="F6" s="682">
        <v>80</v>
      </c>
      <c r="G6" s="682">
        <v>103</v>
      </c>
      <c r="H6" s="682">
        <v>55</v>
      </c>
      <c r="I6" s="682">
        <v>28</v>
      </c>
      <c r="J6" s="682">
        <v>35</v>
      </c>
      <c r="K6" s="682">
        <v>36</v>
      </c>
      <c r="L6" s="682">
        <v>61</v>
      </c>
      <c r="M6" s="682">
        <v>55</v>
      </c>
      <c r="N6" s="682">
        <v>47</v>
      </c>
      <c r="O6" s="682">
        <v>50</v>
      </c>
      <c r="P6" s="682">
        <v>53</v>
      </c>
      <c r="Q6" s="682">
        <v>81</v>
      </c>
      <c r="R6" s="682">
        <v>186</v>
      </c>
      <c r="S6" s="682">
        <v>167</v>
      </c>
      <c r="T6" s="682">
        <v>191</v>
      </c>
      <c r="U6" s="570" t="s">
        <v>429</v>
      </c>
      <c r="V6" s="570" t="s">
        <v>429</v>
      </c>
    </row>
    <row r="7" spans="1:47">
      <c r="A7" s="284" t="s">
        <v>12</v>
      </c>
      <c r="B7" s="682">
        <v>296</v>
      </c>
      <c r="C7" s="682">
        <v>446</v>
      </c>
      <c r="D7" s="682">
        <v>457</v>
      </c>
      <c r="E7" s="682">
        <v>440</v>
      </c>
      <c r="F7" s="682">
        <v>494</v>
      </c>
      <c r="G7" s="682">
        <v>302</v>
      </c>
      <c r="H7" s="682">
        <v>295</v>
      </c>
      <c r="I7" s="682">
        <v>287</v>
      </c>
      <c r="J7" s="682">
        <v>329</v>
      </c>
      <c r="K7" s="682">
        <v>304</v>
      </c>
      <c r="L7" s="682">
        <v>304</v>
      </c>
      <c r="M7" s="682">
        <v>704</v>
      </c>
      <c r="N7" s="682">
        <v>592</v>
      </c>
      <c r="O7" s="682">
        <v>578</v>
      </c>
      <c r="P7" s="682">
        <v>664</v>
      </c>
      <c r="Q7" s="682">
        <v>426</v>
      </c>
      <c r="R7" s="682">
        <v>398</v>
      </c>
      <c r="S7" s="682">
        <v>423</v>
      </c>
      <c r="T7" s="682">
        <v>433</v>
      </c>
      <c r="U7" s="570">
        <v>1078</v>
      </c>
      <c r="V7" s="570">
        <v>1082</v>
      </c>
      <c r="W7" s="499"/>
      <c r="AB7" s="60"/>
      <c r="AC7" s="60"/>
      <c r="AD7" s="60"/>
      <c r="AE7" s="60"/>
      <c r="AF7" s="60"/>
      <c r="AG7" s="60"/>
      <c r="AH7" s="60"/>
      <c r="AI7" s="60"/>
      <c r="AJ7" s="60"/>
      <c r="AK7" s="60"/>
      <c r="AL7" s="60"/>
      <c r="AM7" s="60"/>
      <c r="AN7" s="60"/>
      <c r="AO7" s="60"/>
      <c r="AP7" s="60"/>
    </row>
    <row r="8" spans="1:47">
      <c r="A8" s="284" t="s">
        <v>11</v>
      </c>
      <c r="B8" s="682">
        <v>75</v>
      </c>
      <c r="C8" s="682">
        <v>83</v>
      </c>
      <c r="D8" s="682">
        <v>101</v>
      </c>
      <c r="E8" s="682">
        <v>121</v>
      </c>
      <c r="F8" s="682">
        <v>138</v>
      </c>
      <c r="G8" s="682">
        <v>160</v>
      </c>
      <c r="H8" s="682">
        <v>170</v>
      </c>
      <c r="I8" s="682">
        <v>62</v>
      </c>
      <c r="J8" s="682">
        <v>139</v>
      </c>
      <c r="K8" s="682">
        <v>229</v>
      </c>
      <c r="L8" s="682">
        <v>277</v>
      </c>
      <c r="M8" s="682">
        <v>312</v>
      </c>
      <c r="N8" s="682">
        <v>344</v>
      </c>
      <c r="O8" s="682">
        <v>375</v>
      </c>
      <c r="P8" s="682">
        <v>163</v>
      </c>
      <c r="Q8" s="682">
        <v>196</v>
      </c>
      <c r="R8" s="682">
        <v>225</v>
      </c>
      <c r="S8" s="682">
        <v>256</v>
      </c>
      <c r="T8" s="682">
        <v>196</v>
      </c>
      <c r="U8" s="570">
        <v>222</v>
      </c>
      <c r="V8" s="570">
        <v>244</v>
      </c>
    </row>
    <row r="9" spans="1:47">
      <c r="A9" s="284" t="s">
        <v>10</v>
      </c>
      <c r="B9" s="682">
        <v>192</v>
      </c>
      <c r="C9" s="682">
        <v>194</v>
      </c>
      <c r="D9" s="682">
        <v>207</v>
      </c>
      <c r="E9" s="682">
        <v>220</v>
      </c>
      <c r="F9" s="682">
        <v>254</v>
      </c>
      <c r="G9" s="682">
        <v>228</v>
      </c>
      <c r="H9" s="682">
        <v>266</v>
      </c>
      <c r="I9" s="682">
        <v>383</v>
      </c>
      <c r="J9" s="682">
        <v>424</v>
      </c>
      <c r="K9" s="682">
        <v>427</v>
      </c>
      <c r="L9" s="682">
        <v>438</v>
      </c>
      <c r="M9" s="682">
        <v>638</v>
      </c>
      <c r="N9" s="682">
        <v>735</v>
      </c>
      <c r="O9" s="682">
        <v>742</v>
      </c>
      <c r="P9" s="682">
        <v>755</v>
      </c>
      <c r="Q9" s="682">
        <v>746</v>
      </c>
      <c r="R9" s="682">
        <v>767</v>
      </c>
      <c r="S9" s="682">
        <v>770</v>
      </c>
      <c r="T9" s="682">
        <v>794</v>
      </c>
      <c r="U9" s="570">
        <v>819</v>
      </c>
      <c r="V9" s="570" t="s">
        <v>429</v>
      </c>
    </row>
    <row r="10" spans="1:47">
      <c r="A10" s="284" t="s">
        <v>9</v>
      </c>
      <c r="B10" s="682">
        <v>422</v>
      </c>
      <c r="C10" s="682">
        <v>487</v>
      </c>
      <c r="D10" s="682">
        <v>536</v>
      </c>
      <c r="E10" s="682">
        <v>558</v>
      </c>
      <c r="F10" s="682">
        <v>578</v>
      </c>
      <c r="G10" s="682">
        <v>656</v>
      </c>
      <c r="H10" s="682">
        <v>660</v>
      </c>
      <c r="I10" s="682">
        <v>682</v>
      </c>
      <c r="J10" s="682">
        <v>702</v>
      </c>
      <c r="K10" s="682">
        <v>719</v>
      </c>
      <c r="L10" s="682">
        <v>761</v>
      </c>
      <c r="M10" s="682">
        <v>788</v>
      </c>
      <c r="N10" s="682">
        <v>907</v>
      </c>
      <c r="O10" s="682">
        <v>930</v>
      </c>
      <c r="P10" s="682">
        <v>871</v>
      </c>
      <c r="Q10" s="682">
        <v>935</v>
      </c>
      <c r="R10" s="682">
        <v>965</v>
      </c>
      <c r="S10" s="682">
        <v>965</v>
      </c>
      <c r="T10" s="682">
        <v>993</v>
      </c>
      <c r="U10" s="570">
        <v>1039</v>
      </c>
      <c r="V10" s="570">
        <v>1152</v>
      </c>
      <c r="W10" s="185" t="s">
        <v>17</v>
      </c>
    </row>
    <row r="11" spans="1:47">
      <c r="A11" s="284" t="s">
        <v>7</v>
      </c>
      <c r="B11" s="682" t="s">
        <v>429</v>
      </c>
      <c r="C11" s="682" t="s">
        <v>429</v>
      </c>
      <c r="D11" s="682" t="s">
        <v>429</v>
      </c>
      <c r="E11" s="682" t="s">
        <v>429</v>
      </c>
      <c r="F11" s="682" t="s">
        <v>429</v>
      </c>
      <c r="G11" s="682" t="s">
        <v>429</v>
      </c>
      <c r="H11" s="682">
        <v>323</v>
      </c>
      <c r="I11" s="682">
        <v>541</v>
      </c>
      <c r="J11" s="682">
        <v>441</v>
      </c>
      <c r="K11" s="682">
        <v>470</v>
      </c>
      <c r="L11" s="682">
        <v>578</v>
      </c>
      <c r="M11" s="682">
        <v>664</v>
      </c>
      <c r="N11" s="682">
        <v>771</v>
      </c>
      <c r="O11" s="682">
        <v>1439</v>
      </c>
      <c r="P11" s="682">
        <v>1711</v>
      </c>
      <c r="Q11" s="682">
        <v>1836</v>
      </c>
      <c r="R11" s="682">
        <v>2012</v>
      </c>
      <c r="S11" s="682">
        <v>2205</v>
      </c>
      <c r="T11" s="682">
        <v>1970</v>
      </c>
      <c r="U11" s="570">
        <v>1751</v>
      </c>
      <c r="V11" s="570">
        <v>1634</v>
      </c>
    </row>
    <row r="12" spans="1:47">
      <c r="A12" s="284" t="s">
        <v>6</v>
      </c>
      <c r="B12" s="682">
        <v>272</v>
      </c>
      <c r="C12" s="682">
        <v>461</v>
      </c>
      <c r="D12" s="682">
        <v>502</v>
      </c>
      <c r="E12" s="682">
        <v>614</v>
      </c>
      <c r="F12" s="682">
        <v>635</v>
      </c>
      <c r="G12" s="682">
        <v>656</v>
      </c>
      <c r="H12" s="682">
        <v>670</v>
      </c>
      <c r="I12" s="682">
        <v>757</v>
      </c>
      <c r="J12" s="682">
        <v>695</v>
      </c>
      <c r="K12" s="682">
        <v>716</v>
      </c>
      <c r="L12" s="682">
        <v>778</v>
      </c>
      <c r="M12" s="682">
        <v>833</v>
      </c>
      <c r="N12" s="682">
        <v>929</v>
      </c>
      <c r="O12" s="682">
        <v>931</v>
      </c>
      <c r="P12" s="682">
        <v>980</v>
      </c>
      <c r="Q12" s="682">
        <v>984</v>
      </c>
      <c r="R12" s="682">
        <v>1027.229</v>
      </c>
      <c r="S12" s="682">
        <v>1078.9369999999999</v>
      </c>
      <c r="T12" s="682">
        <v>1176.0419999999999</v>
      </c>
      <c r="U12" s="570" t="s">
        <v>429</v>
      </c>
      <c r="V12" s="570" t="s">
        <v>429</v>
      </c>
    </row>
    <row r="13" spans="1:47">
      <c r="A13" s="284" t="s">
        <v>5</v>
      </c>
      <c r="B13" s="682">
        <v>121</v>
      </c>
      <c r="C13" s="682">
        <v>131</v>
      </c>
      <c r="D13" s="682">
        <v>130</v>
      </c>
      <c r="E13" s="682">
        <v>128</v>
      </c>
      <c r="F13" s="682">
        <v>125</v>
      </c>
      <c r="G13" s="682">
        <v>130</v>
      </c>
      <c r="H13" s="682">
        <v>130</v>
      </c>
      <c r="I13" s="682">
        <v>132</v>
      </c>
      <c r="J13" s="682">
        <v>122</v>
      </c>
      <c r="K13" s="682">
        <v>121</v>
      </c>
      <c r="L13" s="682">
        <v>129</v>
      </c>
      <c r="M13" s="682">
        <v>141</v>
      </c>
      <c r="N13" s="682">
        <v>161</v>
      </c>
      <c r="O13" s="682">
        <v>159</v>
      </c>
      <c r="P13" s="682">
        <v>158</v>
      </c>
      <c r="Q13" s="682">
        <v>175</v>
      </c>
      <c r="R13" s="682">
        <v>194</v>
      </c>
      <c r="S13" s="682">
        <v>208</v>
      </c>
      <c r="T13" s="682">
        <v>229</v>
      </c>
      <c r="U13" s="570">
        <v>232</v>
      </c>
      <c r="V13" s="570">
        <v>276</v>
      </c>
    </row>
    <row r="14" spans="1:47">
      <c r="A14" s="284" t="s">
        <v>4</v>
      </c>
      <c r="B14" s="682">
        <v>4488</v>
      </c>
      <c r="C14" s="682">
        <v>4915</v>
      </c>
      <c r="D14" s="682">
        <v>4976</v>
      </c>
      <c r="E14" s="682">
        <v>5732</v>
      </c>
      <c r="F14" s="682">
        <v>5890</v>
      </c>
      <c r="G14" s="682">
        <v>5872</v>
      </c>
      <c r="H14" s="682">
        <v>5787</v>
      </c>
      <c r="I14" s="682">
        <v>6430</v>
      </c>
      <c r="J14" s="682">
        <v>6505</v>
      </c>
      <c r="K14" s="682">
        <v>6678</v>
      </c>
      <c r="L14" s="682">
        <v>7369</v>
      </c>
      <c r="M14" s="682">
        <v>8396</v>
      </c>
      <c r="N14" s="682">
        <v>9091</v>
      </c>
      <c r="O14" s="682">
        <v>9592</v>
      </c>
      <c r="P14" s="682">
        <v>7012</v>
      </c>
      <c r="Q14" s="682">
        <v>8074</v>
      </c>
      <c r="R14" s="682">
        <v>8339</v>
      </c>
      <c r="S14" s="682">
        <v>9188</v>
      </c>
      <c r="T14" s="682">
        <v>9537</v>
      </c>
      <c r="U14" s="570">
        <v>9549</v>
      </c>
      <c r="V14" s="570">
        <v>8904</v>
      </c>
      <c r="W14" s="535" t="s">
        <v>17</v>
      </c>
    </row>
    <row r="15" spans="1:47">
      <c r="A15" s="284" t="s">
        <v>3</v>
      </c>
      <c r="B15" s="682">
        <v>300</v>
      </c>
      <c r="C15" s="682">
        <v>315</v>
      </c>
      <c r="D15" s="682">
        <v>269</v>
      </c>
      <c r="E15" s="682">
        <v>284</v>
      </c>
      <c r="F15" s="682">
        <v>289</v>
      </c>
      <c r="G15" s="682">
        <v>281</v>
      </c>
      <c r="H15" s="682">
        <v>283</v>
      </c>
      <c r="I15" s="682">
        <v>256</v>
      </c>
      <c r="J15" s="682">
        <v>461</v>
      </c>
      <c r="K15" s="682">
        <v>459</v>
      </c>
      <c r="L15" s="682">
        <v>837</v>
      </c>
      <c r="M15" s="682">
        <v>873</v>
      </c>
      <c r="N15" s="682">
        <v>1230</v>
      </c>
      <c r="O15" s="682">
        <v>1186</v>
      </c>
      <c r="P15" s="682">
        <v>1343</v>
      </c>
      <c r="Q15" s="682">
        <v>1342</v>
      </c>
      <c r="R15" s="682">
        <v>1328</v>
      </c>
      <c r="S15" s="682">
        <v>1278</v>
      </c>
      <c r="T15" s="682">
        <v>1298</v>
      </c>
      <c r="U15" s="570">
        <v>1324</v>
      </c>
      <c r="V15" s="570">
        <v>1153</v>
      </c>
    </row>
    <row r="16" spans="1:47">
      <c r="A16" s="284" t="s">
        <v>79</v>
      </c>
      <c r="B16" s="682">
        <v>293.834</v>
      </c>
      <c r="C16" s="682">
        <v>326.19200000000001</v>
      </c>
      <c r="D16" s="682">
        <v>360</v>
      </c>
      <c r="E16" s="682">
        <v>482.33100000000002</v>
      </c>
      <c r="F16" s="682">
        <v>628.18799999999999</v>
      </c>
      <c r="G16" s="682">
        <v>501.66800000000001</v>
      </c>
      <c r="H16" s="682">
        <v>525.12199999999996</v>
      </c>
      <c r="I16" s="682">
        <v>575</v>
      </c>
      <c r="J16" s="682">
        <v>576</v>
      </c>
      <c r="K16" s="682">
        <v>582</v>
      </c>
      <c r="L16" s="682">
        <v>612.75400000000002</v>
      </c>
      <c r="M16" s="682">
        <v>843</v>
      </c>
      <c r="N16" s="682">
        <v>909</v>
      </c>
      <c r="O16" s="682">
        <v>925</v>
      </c>
      <c r="P16" s="682">
        <v>882</v>
      </c>
      <c r="Q16" s="682">
        <v>939</v>
      </c>
      <c r="R16" s="682">
        <v>996</v>
      </c>
      <c r="S16" s="682">
        <v>1035</v>
      </c>
      <c r="T16" s="682">
        <v>1096</v>
      </c>
      <c r="U16" s="570">
        <v>1140</v>
      </c>
      <c r="V16" s="570">
        <v>1049</v>
      </c>
      <c r="W16" s="283" t="s">
        <v>17</v>
      </c>
    </row>
    <row r="17" spans="1:22">
      <c r="A17" s="284" t="s">
        <v>2</v>
      </c>
      <c r="B17" s="682">
        <v>163</v>
      </c>
      <c r="C17" s="682">
        <v>264</v>
      </c>
      <c r="D17" s="682">
        <v>341</v>
      </c>
      <c r="E17" s="682">
        <v>362</v>
      </c>
      <c r="F17" s="682">
        <v>404</v>
      </c>
      <c r="G17" s="682">
        <v>457</v>
      </c>
      <c r="H17" s="682">
        <v>492</v>
      </c>
      <c r="I17" s="682">
        <v>565</v>
      </c>
      <c r="J17" s="682">
        <v>413</v>
      </c>
      <c r="K17" s="682">
        <v>515</v>
      </c>
      <c r="L17" s="682">
        <v>669</v>
      </c>
      <c r="M17" s="682">
        <v>757</v>
      </c>
      <c r="N17" s="682">
        <v>897</v>
      </c>
      <c r="O17" s="682">
        <v>812</v>
      </c>
      <c r="P17" s="682">
        <v>710</v>
      </c>
      <c r="Q17" s="682">
        <v>815</v>
      </c>
      <c r="R17" s="682">
        <v>920</v>
      </c>
      <c r="S17" s="682">
        <v>859</v>
      </c>
      <c r="T17" s="682">
        <v>914</v>
      </c>
      <c r="U17" s="570">
        <v>947</v>
      </c>
      <c r="V17" s="570">
        <f>931782/1000</f>
        <v>931.78200000000004</v>
      </c>
    </row>
    <row r="18" spans="1:22">
      <c r="A18" s="284" t="s">
        <v>1</v>
      </c>
      <c r="B18" s="682">
        <v>1582</v>
      </c>
      <c r="C18" s="682">
        <v>1793</v>
      </c>
      <c r="D18" s="682">
        <v>1549</v>
      </c>
      <c r="E18" s="682">
        <v>2402</v>
      </c>
      <c r="F18" s="682">
        <v>2721</v>
      </c>
      <c r="G18" s="682">
        <v>2420</v>
      </c>
      <c r="H18" s="682">
        <v>2763</v>
      </c>
      <c r="I18" s="682">
        <v>2990</v>
      </c>
      <c r="J18" s="682">
        <v>4479</v>
      </c>
      <c r="K18" s="682">
        <v>5488</v>
      </c>
      <c r="L18" s="682">
        <v>4320</v>
      </c>
      <c r="M18" s="682">
        <v>6538</v>
      </c>
      <c r="N18" s="682">
        <v>3179</v>
      </c>
      <c r="O18" s="682">
        <v>2513</v>
      </c>
      <c r="P18" s="682">
        <v>2756</v>
      </c>
      <c r="Q18" s="682">
        <v>3308</v>
      </c>
      <c r="R18" s="682">
        <v>1552</v>
      </c>
      <c r="S18" s="682">
        <v>1745</v>
      </c>
      <c r="T18" s="682">
        <v>1945</v>
      </c>
      <c r="U18" s="570">
        <v>1928</v>
      </c>
      <c r="V18" s="570">
        <v>2060</v>
      </c>
    </row>
    <row r="19" spans="1:22">
      <c r="A19" s="284" t="s">
        <v>34</v>
      </c>
      <c r="B19" s="682">
        <f t="shared" ref="B19:U19" si="0">SUM(B4:B18)</f>
        <v>8769.8339999999989</v>
      </c>
      <c r="C19" s="682">
        <f t="shared" si="0"/>
        <v>9985.1919999999991</v>
      </c>
      <c r="D19" s="682">
        <f t="shared" si="0"/>
        <v>10110</v>
      </c>
      <c r="E19" s="682">
        <f t="shared" si="0"/>
        <v>12198.331</v>
      </c>
      <c r="F19" s="682">
        <f t="shared" si="0"/>
        <v>13124.188</v>
      </c>
      <c r="G19" s="682">
        <f t="shared" si="0"/>
        <v>12921.668</v>
      </c>
      <c r="H19" s="682">
        <f t="shared" si="0"/>
        <v>13679.121999999999</v>
      </c>
      <c r="I19" s="682">
        <f t="shared" si="0"/>
        <v>15053</v>
      </c>
      <c r="J19" s="682">
        <f t="shared" si="0"/>
        <v>16834</v>
      </c>
      <c r="K19" s="682">
        <f t="shared" si="0"/>
        <v>18461</v>
      </c>
      <c r="L19" s="682">
        <f t="shared" si="0"/>
        <v>18817.754000000001</v>
      </c>
      <c r="M19" s="682">
        <f t="shared" si="0"/>
        <v>23089</v>
      </c>
      <c r="N19" s="682">
        <f t="shared" si="0"/>
        <v>21442</v>
      </c>
      <c r="O19" s="682">
        <f t="shared" si="0"/>
        <v>22026</v>
      </c>
      <c r="P19" s="682">
        <f t="shared" si="0"/>
        <v>20018</v>
      </c>
      <c r="Q19" s="682">
        <f t="shared" si="0"/>
        <v>20282</v>
      </c>
      <c r="R19" s="682">
        <f t="shared" si="0"/>
        <v>19390.228999999999</v>
      </c>
      <c r="S19" s="682">
        <f t="shared" si="0"/>
        <v>20705.936999999998</v>
      </c>
      <c r="T19" s="682">
        <f t="shared" si="0"/>
        <v>21422.042000000001</v>
      </c>
      <c r="U19" s="570">
        <f t="shared" si="0"/>
        <v>22706</v>
      </c>
      <c r="V19" s="570">
        <f>SUM(V4:V18)</f>
        <v>20681.781999999999</v>
      </c>
    </row>
    <row r="20" spans="1:22">
      <c r="A20" s="57"/>
      <c r="B20" s="289"/>
      <c r="C20" s="289"/>
      <c r="D20" s="289"/>
      <c r="E20" s="289"/>
      <c r="F20" s="289"/>
      <c r="G20" s="289"/>
      <c r="H20" s="289"/>
      <c r="I20" s="289"/>
      <c r="J20" s="289"/>
      <c r="K20" s="289"/>
      <c r="L20" s="289"/>
      <c r="M20" s="289"/>
      <c r="N20" s="289"/>
      <c r="O20" s="289"/>
      <c r="P20" s="289"/>
      <c r="Q20" s="289"/>
      <c r="R20" s="289"/>
      <c r="S20" s="289"/>
      <c r="T20" s="57"/>
      <c r="U20" s="289"/>
      <c r="V20" s="559"/>
    </row>
    <row r="21" spans="1:22" ht="15" customHeight="1">
      <c r="A21" s="398" t="s">
        <v>33</v>
      </c>
      <c r="B21" s="12"/>
      <c r="D21" s="96"/>
      <c r="E21" s="96"/>
      <c r="F21" s="96"/>
      <c r="G21" s="96"/>
      <c r="H21" s="96"/>
      <c r="I21" s="96"/>
      <c r="J21" s="96"/>
      <c r="K21" s="96"/>
      <c r="L21" s="96"/>
      <c r="M21" s="96"/>
      <c r="N21" s="96"/>
      <c r="O21" s="96"/>
      <c r="P21" s="96"/>
      <c r="Q21" s="96"/>
      <c r="R21" s="96"/>
      <c r="V21" s="289"/>
    </row>
    <row r="22" spans="1:22" s="499" customFormat="1">
      <c r="B22" s="12"/>
      <c r="D22" s="653"/>
      <c r="E22" s="653"/>
      <c r="F22" s="653"/>
      <c r="G22" s="653"/>
      <c r="H22" s="653"/>
      <c r="I22" s="653"/>
      <c r="J22" s="653"/>
      <c r="K22" s="653"/>
      <c r="L22" s="653"/>
      <c r="M22" s="653"/>
      <c r="N22" s="653"/>
      <c r="O22" s="653"/>
      <c r="P22" s="653"/>
      <c r="Q22" s="653"/>
      <c r="R22" s="653"/>
      <c r="U22" s="367"/>
      <c r="V22" s="289"/>
    </row>
    <row r="23" spans="1:22" s="499" customFormat="1" ht="14.65" customHeight="1">
      <c r="A23" s="96" t="s">
        <v>951</v>
      </c>
      <c r="B23" s="12"/>
      <c r="D23" s="96"/>
      <c r="E23" s="96"/>
      <c r="F23" s="96"/>
      <c r="G23" s="96"/>
      <c r="H23" s="96"/>
      <c r="I23" s="96"/>
      <c r="J23" s="96"/>
      <c r="K23" s="96"/>
      <c r="L23" s="96"/>
      <c r="M23" s="96"/>
      <c r="N23" s="96"/>
      <c r="O23" s="96"/>
      <c r="P23" s="96"/>
      <c r="Q23" s="96"/>
      <c r="R23" s="96"/>
      <c r="U23" s="367"/>
      <c r="V23" s="289"/>
    </row>
    <row r="24" spans="1:22" s="499" customFormat="1">
      <c r="A24" s="653"/>
      <c r="B24" s="12"/>
      <c r="D24" s="653"/>
      <c r="E24" s="653"/>
      <c r="F24" s="653"/>
      <c r="G24" s="653"/>
      <c r="H24" s="653"/>
      <c r="I24" s="653"/>
      <c r="J24" s="653"/>
      <c r="K24" s="653"/>
      <c r="L24" s="653"/>
      <c r="M24" s="653"/>
      <c r="N24" s="653"/>
      <c r="O24" s="653"/>
      <c r="P24" s="653"/>
      <c r="Q24" s="653"/>
      <c r="R24" s="653"/>
      <c r="V24" s="289"/>
    </row>
    <row r="25" spans="1:22" ht="14.65" customHeight="1">
      <c r="A25" s="96" t="s">
        <v>1544</v>
      </c>
      <c r="B25" s="185"/>
      <c r="D25" s="96"/>
      <c r="E25" s="96"/>
      <c r="F25" s="96"/>
      <c r="G25" s="96"/>
      <c r="H25" s="96"/>
      <c r="I25" s="96"/>
      <c r="J25" s="96"/>
      <c r="K25" s="96"/>
      <c r="L25" s="96"/>
      <c r="M25" s="96"/>
      <c r="N25" s="96"/>
      <c r="O25" s="96"/>
      <c r="P25" s="96"/>
      <c r="Q25" s="96"/>
      <c r="R25" s="96"/>
      <c r="S25" s="57"/>
      <c r="T25" s="57"/>
      <c r="U25" s="289"/>
      <c r="V25" s="289"/>
    </row>
    <row r="26" spans="1:22" s="283" customFormat="1">
      <c r="A26" s="653"/>
      <c r="B26" s="185"/>
      <c r="D26" s="412"/>
      <c r="E26" s="412"/>
      <c r="F26" s="412"/>
      <c r="G26" s="412"/>
      <c r="H26" s="412"/>
      <c r="I26" s="412"/>
      <c r="J26" s="412"/>
      <c r="K26" s="412"/>
      <c r="L26" s="412"/>
      <c r="M26" s="412"/>
      <c r="N26" s="412"/>
      <c r="O26" s="412"/>
      <c r="P26" s="412"/>
      <c r="Q26" s="412"/>
      <c r="R26" s="412"/>
      <c r="S26" s="289"/>
      <c r="T26" s="289"/>
      <c r="U26" s="289"/>
      <c r="V26" s="289"/>
    </row>
    <row r="27" spans="1:22" ht="15" customHeight="1">
      <c r="A27" s="96" t="s">
        <v>939</v>
      </c>
      <c r="B27" s="134"/>
      <c r="D27" s="131"/>
      <c r="E27" s="131"/>
      <c r="F27" s="131"/>
      <c r="G27" s="131"/>
      <c r="H27" s="131"/>
      <c r="I27" s="131"/>
      <c r="J27" s="131"/>
      <c r="K27" s="131"/>
      <c r="L27" s="131"/>
      <c r="M27" s="131"/>
      <c r="N27" s="131"/>
      <c r="O27" s="131"/>
      <c r="P27" s="131"/>
      <c r="Q27" s="131"/>
      <c r="R27" s="131"/>
      <c r="S27" s="57"/>
      <c r="T27" s="57"/>
      <c r="U27" s="289"/>
      <c r="V27" s="555"/>
    </row>
    <row r="28" spans="1:22">
      <c r="A28" s="412"/>
      <c r="B28" s="12"/>
      <c r="C28" s="131"/>
      <c r="D28" s="131"/>
      <c r="E28" s="131"/>
      <c r="F28" s="131"/>
      <c r="G28" s="131"/>
      <c r="H28" s="131"/>
      <c r="I28" s="131"/>
      <c r="J28" s="131"/>
      <c r="K28" s="131"/>
      <c r="L28" s="131"/>
      <c r="M28" s="131"/>
      <c r="N28" s="131"/>
      <c r="O28" s="131"/>
      <c r="P28" s="131"/>
      <c r="Q28" s="131"/>
      <c r="R28" s="131"/>
      <c r="V28" s="289"/>
    </row>
    <row r="29" spans="1:22" s="499" customFormat="1">
      <c r="A29" s="167" t="s">
        <v>431</v>
      </c>
      <c r="B29" s="12"/>
      <c r="C29" s="131"/>
      <c r="D29" s="131"/>
      <c r="E29" s="131"/>
      <c r="F29" s="131"/>
      <c r="G29" s="131"/>
      <c r="H29" s="131"/>
      <c r="I29" s="131"/>
      <c r="J29" s="131"/>
      <c r="K29" s="131"/>
      <c r="L29" s="131"/>
      <c r="M29" s="131"/>
      <c r="N29" s="131"/>
      <c r="O29" s="131"/>
      <c r="P29" s="131"/>
      <c r="Q29" s="131"/>
      <c r="R29" s="131"/>
      <c r="V29" s="289"/>
    </row>
    <row r="30" spans="1:22">
      <c r="C30" s="131"/>
      <c r="D30" s="131"/>
      <c r="E30" s="131"/>
      <c r="F30" s="131"/>
      <c r="G30" s="131"/>
      <c r="H30" s="131"/>
      <c r="I30" s="131"/>
      <c r="J30" s="131"/>
      <c r="K30" s="131"/>
      <c r="L30" s="131"/>
      <c r="M30" s="131"/>
      <c r="N30" s="131"/>
      <c r="O30" s="131"/>
      <c r="P30" s="131"/>
      <c r="Q30" s="131"/>
      <c r="R30" s="131"/>
      <c r="V30" s="289"/>
    </row>
    <row r="31" spans="1:22">
      <c r="A31" s="136" t="s">
        <v>84</v>
      </c>
      <c r="B31" s="185"/>
      <c r="C31" s="57"/>
      <c r="D31" s="57"/>
      <c r="E31" s="57"/>
      <c r="F31" s="57"/>
      <c r="I31" s="57"/>
      <c r="J31" s="57"/>
      <c r="K31" s="57"/>
      <c r="L31" s="57"/>
      <c r="M31" s="57"/>
      <c r="N31" s="57"/>
      <c r="O31" s="57"/>
      <c r="P31" s="57"/>
      <c r="Q31" s="57"/>
      <c r="R31" s="57"/>
      <c r="S31" s="57"/>
      <c r="T31" s="57"/>
      <c r="U31" s="289"/>
      <c r="V31" s="289"/>
    </row>
    <row r="32" spans="1:22">
      <c r="B32" s="57"/>
      <c r="C32" s="190" t="s">
        <v>122</v>
      </c>
      <c r="D32" s="185"/>
      <c r="E32" s="191" t="s">
        <v>121</v>
      </c>
      <c r="F32" s="57"/>
      <c r="I32" s="186"/>
      <c r="J32" s="187"/>
      <c r="K32" s="188"/>
      <c r="L32" s="188"/>
      <c r="M32" s="187"/>
      <c r="N32" s="189"/>
      <c r="O32" s="189"/>
      <c r="P32" s="189"/>
      <c r="Q32" s="57"/>
      <c r="R32" s="57"/>
      <c r="S32" s="57"/>
      <c r="T32" s="57"/>
      <c r="U32" s="289"/>
      <c r="V32" s="289"/>
    </row>
    <row r="33" spans="1:22">
      <c r="A33" s="57"/>
      <c r="B33" s="57"/>
      <c r="C33" s="137" t="s">
        <v>120</v>
      </c>
      <c r="D33" s="137"/>
      <c r="E33" s="137" t="s">
        <v>119</v>
      </c>
      <c r="F33" s="57"/>
      <c r="I33" s="137"/>
      <c r="J33" s="137"/>
      <c r="K33" s="137"/>
      <c r="L33" s="137"/>
      <c r="M33" s="137"/>
      <c r="N33" s="137"/>
      <c r="O33" s="137"/>
      <c r="P33" s="137"/>
      <c r="Q33" s="57"/>
      <c r="R33" s="57"/>
      <c r="S33" s="57"/>
      <c r="T33" s="57"/>
      <c r="U33" s="289"/>
      <c r="V33" s="289"/>
    </row>
    <row r="34" spans="1:22">
      <c r="A34" s="57"/>
      <c r="B34" s="57"/>
      <c r="C34" s="57" t="s">
        <v>118</v>
      </c>
      <c r="D34" s="57"/>
      <c r="E34" s="57" t="s">
        <v>117</v>
      </c>
      <c r="F34" s="57"/>
      <c r="I34" s="57"/>
      <c r="J34" s="57"/>
      <c r="K34" s="57"/>
      <c r="L34" s="57"/>
      <c r="M34" s="57"/>
      <c r="N34" s="57"/>
      <c r="O34" s="57"/>
      <c r="P34" s="260"/>
      <c r="Q34" s="57"/>
      <c r="R34" s="57"/>
      <c r="S34" s="57"/>
      <c r="T34" s="57"/>
      <c r="U34" s="289"/>
      <c r="V34" s="289"/>
    </row>
    <row r="35" spans="1:22">
      <c r="A35" s="57"/>
      <c r="B35" s="57"/>
      <c r="C35" s="182" t="s">
        <v>17</v>
      </c>
      <c r="D35" s="182"/>
      <c r="E35" s="182" t="s">
        <v>116</v>
      </c>
      <c r="F35" s="57"/>
      <c r="I35" s="182"/>
      <c r="J35" s="182"/>
      <c r="K35" s="182"/>
      <c r="L35" s="182"/>
      <c r="M35" s="182"/>
      <c r="N35" s="182"/>
      <c r="O35" s="182"/>
      <c r="P35" s="182"/>
      <c r="Q35" s="57"/>
      <c r="R35" s="57"/>
      <c r="S35" s="57"/>
      <c r="T35" s="57"/>
      <c r="U35" s="289"/>
      <c r="V35" s="289"/>
    </row>
    <row r="36" spans="1:22">
      <c r="A36" s="57"/>
      <c r="B36" s="57"/>
      <c r="C36" s="57"/>
      <c r="D36" s="57"/>
      <c r="E36" s="57"/>
      <c r="F36" s="57"/>
      <c r="I36" s="57"/>
      <c r="J36" s="57"/>
      <c r="K36" s="57"/>
      <c r="L36" s="57"/>
      <c r="M36" s="57"/>
      <c r="N36" s="57"/>
      <c r="O36" s="57"/>
      <c r="P36" s="57"/>
      <c r="Q36" s="57"/>
      <c r="R36" s="57"/>
      <c r="S36" s="57"/>
      <c r="T36" s="57"/>
      <c r="U36" s="289"/>
      <c r="V36" s="289"/>
    </row>
    <row r="37" spans="1:22">
      <c r="A37" s="57"/>
      <c r="B37" s="57"/>
      <c r="C37" s="93" t="s">
        <v>218</v>
      </c>
      <c r="D37" s="57"/>
      <c r="E37" s="57"/>
      <c r="F37" s="57"/>
      <c r="I37" s="57"/>
      <c r="J37" s="57"/>
      <c r="K37" s="57"/>
      <c r="L37" s="57"/>
      <c r="M37" s="57"/>
      <c r="N37" s="57"/>
      <c r="O37" s="57"/>
      <c r="P37" s="57"/>
      <c r="Q37" s="57"/>
      <c r="R37" s="57"/>
      <c r="S37" s="57"/>
      <c r="T37" s="57"/>
      <c r="U37" s="289"/>
      <c r="V37" s="289"/>
    </row>
    <row r="38" spans="1:22">
      <c r="A38" s="57"/>
      <c r="B38" s="57"/>
      <c r="C38" s="57" t="s">
        <v>219</v>
      </c>
      <c r="D38" s="57"/>
      <c r="E38" s="57"/>
      <c r="F38" s="57"/>
      <c r="I38" s="57"/>
      <c r="J38" s="57"/>
      <c r="K38" s="57"/>
      <c r="L38" s="57"/>
      <c r="M38" s="57"/>
      <c r="N38" s="57"/>
      <c r="O38" s="57"/>
      <c r="P38" s="57"/>
      <c r="Q38" s="57"/>
      <c r="R38" s="57"/>
      <c r="S38" s="57"/>
      <c r="T38" s="57"/>
      <c r="U38" s="289"/>
      <c r="V38" s="289"/>
    </row>
    <row r="39" spans="1:22">
      <c r="A39" s="57"/>
      <c r="B39" s="57"/>
      <c r="C39" s="57" t="s">
        <v>220</v>
      </c>
      <c r="D39" s="57"/>
      <c r="E39" s="57"/>
      <c r="F39" s="57"/>
      <c r="I39" s="57"/>
      <c r="J39" s="57"/>
      <c r="K39" s="57"/>
      <c r="L39" s="57"/>
      <c r="M39" s="57"/>
      <c r="N39" s="57"/>
      <c r="O39" s="57"/>
      <c r="P39" s="57"/>
      <c r="Q39" s="57"/>
      <c r="R39" s="57"/>
      <c r="S39" s="57"/>
      <c r="T39" s="57"/>
      <c r="U39" s="289"/>
    </row>
    <row r="40" spans="1:22">
      <c r="A40" s="57"/>
      <c r="B40" s="57"/>
      <c r="C40" s="57" t="s">
        <v>221</v>
      </c>
      <c r="D40" s="57"/>
      <c r="E40" s="57"/>
      <c r="F40" s="57"/>
      <c r="I40" s="57"/>
      <c r="J40" s="57"/>
      <c r="K40" s="57"/>
      <c r="L40" s="57"/>
      <c r="M40" s="57"/>
      <c r="N40" s="57"/>
      <c r="O40" s="57"/>
      <c r="P40" s="57"/>
      <c r="Q40" s="57"/>
      <c r="R40" s="57"/>
      <c r="S40" s="57"/>
      <c r="T40" s="57"/>
      <c r="U40" s="289"/>
    </row>
    <row r="41" spans="1:22">
      <c r="A41" s="57"/>
      <c r="B41" s="57"/>
      <c r="C41" s="57" t="s">
        <v>222</v>
      </c>
      <c r="D41" s="57"/>
      <c r="E41" s="57"/>
      <c r="F41" s="57"/>
      <c r="I41" s="57"/>
      <c r="J41" s="57"/>
      <c r="K41" s="57"/>
      <c r="L41" s="57"/>
      <c r="M41" s="57"/>
      <c r="N41" s="57"/>
      <c r="O41" s="57"/>
      <c r="P41" s="57"/>
      <c r="Q41" s="57"/>
      <c r="R41" s="57"/>
      <c r="S41" s="57"/>
      <c r="T41" s="57"/>
      <c r="U41" s="289"/>
    </row>
    <row r="42" spans="1:22">
      <c r="A42" s="57"/>
      <c r="B42" s="57"/>
      <c r="C42" s="57" t="s">
        <v>223</v>
      </c>
      <c r="D42" s="57"/>
      <c r="E42" s="57"/>
      <c r="F42" s="57"/>
      <c r="I42" s="57"/>
      <c r="J42" s="57"/>
      <c r="K42" s="57"/>
      <c r="L42" s="57"/>
      <c r="M42" s="57"/>
      <c r="N42" s="57"/>
      <c r="O42" s="57"/>
      <c r="P42" s="57"/>
      <c r="Q42" s="57"/>
      <c r="R42" s="57"/>
      <c r="S42" s="57"/>
      <c r="T42" s="57"/>
      <c r="U42" s="289"/>
    </row>
    <row r="43" spans="1:22">
      <c r="A43" s="57"/>
      <c r="B43" s="57"/>
      <c r="C43" s="57" t="s">
        <v>224</v>
      </c>
      <c r="D43" s="57"/>
      <c r="E43" s="57"/>
      <c r="F43" s="57"/>
      <c r="I43" s="57"/>
      <c r="J43" s="57"/>
      <c r="K43" s="57"/>
      <c r="L43" s="57"/>
      <c r="M43" s="57"/>
      <c r="N43" s="57"/>
      <c r="O43" s="57"/>
      <c r="P43" s="57"/>
      <c r="Q43" s="57"/>
      <c r="R43" s="57"/>
      <c r="S43" s="57"/>
      <c r="T43" s="57"/>
      <c r="U43" s="289"/>
    </row>
    <row r="44" spans="1:22">
      <c r="A44" s="57"/>
      <c r="B44" s="57"/>
      <c r="C44" s="57" t="s">
        <v>225</v>
      </c>
      <c r="D44" s="57"/>
      <c r="E44" s="57"/>
      <c r="F44" s="57"/>
      <c r="I44" s="57"/>
      <c r="J44" s="57"/>
      <c r="K44" s="57"/>
      <c r="L44" s="57"/>
      <c r="M44" s="57"/>
      <c r="N44" s="57"/>
      <c r="O44" s="57"/>
      <c r="P44" s="57"/>
      <c r="Q44" s="57"/>
      <c r="R44" s="57"/>
      <c r="S44" s="57"/>
      <c r="T44" s="57"/>
      <c r="U44" s="289"/>
    </row>
    <row r="45" spans="1:22">
      <c r="A45" s="57"/>
      <c r="B45" s="57"/>
      <c r="C45" s="57" t="s">
        <v>226</v>
      </c>
      <c r="D45" s="57"/>
      <c r="E45" s="57"/>
      <c r="F45" s="57"/>
      <c r="I45" s="57"/>
      <c r="J45" s="57"/>
      <c r="K45" s="57"/>
      <c r="L45" s="57"/>
      <c r="M45" s="57"/>
      <c r="N45" s="57"/>
      <c r="O45" s="57"/>
      <c r="P45" s="57"/>
      <c r="Q45" s="57"/>
      <c r="R45" s="57"/>
      <c r="S45" s="57"/>
      <c r="T45" s="57"/>
      <c r="U45" s="289"/>
    </row>
    <row r="46" spans="1:22">
      <c r="A46" s="57"/>
      <c r="B46" s="57"/>
      <c r="C46" s="57" t="s">
        <v>227</v>
      </c>
      <c r="D46" s="57"/>
      <c r="E46" s="57"/>
      <c r="F46" s="57"/>
      <c r="I46" s="57"/>
      <c r="J46" s="57"/>
      <c r="K46" s="57"/>
      <c r="L46" s="57"/>
      <c r="M46" s="57"/>
      <c r="N46" s="57"/>
      <c r="O46" s="57"/>
      <c r="P46" s="57"/>
      <c r="Q46" s="57"/>
      <c r="R46" s="57"/>
      <c r="S46" s="57"/>
      <c r="T46" s="57"/>
      <c r="U46" s="289"/>
    </row>
    <row r="47" spans="1:22">
      <c r="A47" s="57"/>
      <c r="B47" s="57"/>
      <c r="C47" s="57" t="s">
        <v>228</v>
      </c>
      <c r="D47" s="57"/>
      <c r="E47" s="57"/>
      <c r="F47" s="57"/>
      <c r="I47" s="57"/>
      <c r="J47" s="57"/>
      <c r="K47" s="57"/>
      <c r="L47" s="57"/>
      <c r="M47" s="57"/>
      <c r="N47" s="57"/>
      <c r="O47" s="57"/>
      <c r="P47" s="57"/>
      <c r="Q47" s="57"/>
      <c r="R47" s="57"/>
      <c r="S47" s="57"/>
      <c r="T47" s="57"/>
      <c r="U47" s="289"/>
    </row>
    <row r="48" spans="1:22">
      <c r="A48" s="57"/>
      <c r="B48" s="57"/>
      <c r="C48" s="287" t="s">
        <v>791</v>
      </c>
      <c r="D48" s="57"/>
      <c r="E48" s="57"/>
      <c r="F48" s="57"/>
      <c r="I48" s="57"/>
      <c r="J48" s="57"/>
      <c r="K48" s="57"/>
      <c r="L48" s="57"/>
      <c r="M48" s="57"/>
      <c r="N48" s="57"/>
      <c r="O48" s="57"/>
      <c r="P48" s="57"/>
      <c r="Q48" s="57"/>
      <c r="R48" s="57"/>
      <c r="S48" s="57"/>
      <c r="T48" s="57"/>
      <c r="U48" s="289"/>
    </row>
  </sheetData>
  <hyperlinks>
    <hyperlink ref="X5" location="Content!B396" display="Back to Content Page"/>
  </hyperlinks>
  <pageMargins left="0.7" right="0.7" top="0.75" bottom="0.75" header="0.3" footer="0.3"/>
  <pageSetup orientation="portrait" r:id="rId1"/>
  <ignoredErrors>
    <ignoredError sqref="H19:S19" formulaRange="1"/>
  </ignoredErrors>
</worksheet>
</file>

<file path=xl/worksheets/sheet2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topLeftCell="B1" zoomScale="99" zoomScaleNormal="99" workbookViewId="0">
      <selection activeCell="W4" sqref="W4"/>
    </sheetView>
  </sheetViews>
  <sheetFormatPr defaultRowHeight="14.5"/>
  <cols>
    <col min="1" max="1" width="33.81640625" customWidth="1"/>
    <col min="2" max="16" width="6.26953125" customWidth="1"/>
    <col min="17" max="17" width="6.54296875" customWidth="1"/>
    <col min="18" max="18" width="6.26953125" customWidth="1"/>
    <col min="19" max="19" width="6.26953125" style="283" customWidth="1"/>
    <col min="20" max="21" width="6.26953125" style="499" customWidth="1"/>
  </cols>
  <sheetData>
    <row r="1" spans="1:23">
      <c r="A1" s="140" t="s">
        <v>1390</v>
      </c>
      <c r="B1" s="57"/>
      <c r="C1" s="57"/>
      <c r="D1" s="57"/>
      <c r="E1" s="57"/>
      <c r="F1" s="57"/>
      <c r="G1" s="57"/>
      <c r="H1" s="57"/>
      <c r="I1" s="57"/>
      <c r="J1" s="57"/>
      <c r="K1" s="57"/>
      <c r="L1" s="57"/>
      <c r="M1" s="57"/>
      <c r="N1" s="57"/>
      <c r="O1" s="57"/>
      <c r="P1" s="57"/>
      <c r="Q1" s="57"/>
      <c r="R1" s="57"/>
      <c r="S1" s="289"/>
      <c r="T1" s="289"/>
      <c r="U1" s="95"/>
    </row>
    <row r="2" spans="1:23">
      <c r="A2" s="57"/>
      <c r="B2" s="57"/>
      <c r="C2" s="57"/>
      <c r="D2" s="57"/>
      <c r="E2" s="57"/>
      <c r="F2" s="57"/>
      <c r="G2" s="57"/>
      <c r="H2" s="57"/>
      <c r="I2" s="57"/>
      <c r="J2" s="57"/>
      <c r="K2" s="57"/>
      <c r="L2" s="57"/>
      <c r="M2" s="57"/>
      <c r="N2" s="57"/>
      <c r="O2" s="57"/>
      <c r="P2" s="57"/>
      <c r="Q2" s="57"/>
      <c r="R2" s="57"/>
      <c r="S2" s="289"/>
      <c r="T2" s="289"/>
      <c r="U2" s="37"/>
    </row>
    <row r="3" spans="1:23">
      <c r="A3" s="399" t="s">
        <v>16</v>
      </c>
      <c r="B3" s="401">
        <v>1996</v>
      </c>
      <c r="C3" s="401">
        <v>1997</v>
      </c>
      <c r="D3" s="401">
        <v>1998</v>
      </c>
      <c r="E3" s="401">
        <v>1999</v>
      </c>
      <c r="F3" s="401">
        <v>2000</v>
      </c>
      <c r="G3" s="401">
        <v>2001</v>
      </c>
      <c r="H3" s="401">
        <v>2002</v>
      </c>
      <c r="I3" s="401">
        <v>2003</v>
      </c>
      <c r="J3" s="401">
        <v>2004</v>
      </c>
      <c r="K3" s="401">
        <v>2005</v>
      </c>
      <c r="L3" s="401">
        <v>2006</v>
      </c>
      <c r="M3" s="401">
        <v>2007</v>
      </c>
      <c r="N3" s="401">
        <v>2008</v>
      </c>
      <c r="O3" s="401">
        <v>2009</v>
      </c>
      <c r="P3" s="401">
        <v>2010</v>
      </c>
      <c r="Q3" s="401">
        <v>2011</v>
      </c>
      <c r="R3" s="401">
        <v>2012</v>
      </c>
      <c r="S3" s="329">
        <v>2013</v>
      </c>
      <c r="T3" s="329">
        <v>2014</v>
      </c>
      <c r="U3" s="329">
        <v>2015</v>
      </c>
    </row>
    <row r="4" spans="1:23">
      <c r="A4" s="400" t="s">
        <v>15</v>
      </c>
      <c r="B4" s="683">
        <v>133.33333333333331</v>
      </c>
      <c r="C4" s="683">
        <v>114.28571428571428</v>
      </c>
      <c r="D4" s="683">
        <v>15.555555555555555</v>
      </c>
      <c r="E4" s="683">
        <v>-13.461538461538462</v>
      </c>
      <c r="F4" s="683">
        <v>13.333333333333334</v>
      </c>
      <c r="G4" s="683">
        <v>31.372549019607842</v>
      </c>
      <c r="H4" s="683">
        <v>35.820895522388057</v>
      </c>
      <c r="I4" s="683">
        <v>17.582417582417584</v>
      </c>
      <c r="J4" s="683">
        <v>81.308411214953267</v>
      </c>
      <c r="K4" s="683">
        <v>8.2474226804123703</v>
      </c>
      <c r="L4" s="683">
        <v>-42.38095238095238</v>
      </c>
      <c r="M4" s="683">
        <v>61.157024793388423</v>
      </c>
      <c r="N4" s="683">
        <v>50.769230769230766</v>
      </c>
      <c r="O4" s="683">
        <v>24.489795918367346</v>
      </c>
      <c r="P4" s="683">
        <v>16.120218579235001</v>
      </c>
      <c r="Q4" s="683">
        <v>13</v>
      </c>
      <c r="R4" s="683" t="s">
        <v>429</v>
      </c>
      <c r="S4" s="683" t="s">
        <v>429</v>
      </c>
      <c r="T4" s="683" t="s">
        <v>429</v>
      </c>
      <c r="U4" s="577" t="s">
        <v>429</v>
      </c>
      <c r="W4" s="1073" t="s">
        <v>13</v>
      </c>
    </row>
    <row r="5" spans="1:23">
      <c r="A5" s="400" t="s">
        <v>14</v>
      </c>
      <c r="B5" s="683">
        <v>-1.727447216890595</v>
      </c>
      <c r="C5" s="683">
        <v>18.5546875</v>
      </c>
      <c r="D5" s="683">
        <v>23.558484349258649</v>
      </c>
      <c r="E5" s="683">
        <v>12.4</v>
      </c>
      <c r="F5" s="683">
        <v>30.960854092526692</v>
      </c>
      <c r="G5" s="683">
        <v>8.0615942028985508</v>
      </c>
      <c r="H5" s="683">
        <v>6.7896060352053649</v>
      </c>
      <c r="I5" s="683">
        <v>10.361067503924646</v>
      </c>
      <c r="J5" s="683">
        <v>8.3214793741109538</v>
      </c>
      <c r="K5" s="683">
        <v>-3.217334208798424</v>
      </c>
      <c r="L5" s="683">
        <v>-3.2564450474898234</v>
      </c>
      <c r="M5" s="683">
        <v>2.0336605890603083</v>
      </c>
      <c r="N5" s="683">
        <v>3.0927835051546393</v>
      </c>
      <c r="O5" s="683">
        <v>3.5333333333333337</v>
      </c>
      <c r="P5" s="683" t="s">
        <v>429</v>
      </c>
      <c r="Q5" s="683" t="s">
        <v>429</v>
      </c>
      <c r="R5" s="683" t="s">
        <v>429</v>
      </c>
      <c r="S5" s="683" t="s">
        <v>429</v>
      </c>
      <c r="T5" s="683" t="s">
        <v>429</v>
      </c>
      <c r="U5" s="570">
        <v>3.2</v>
      </c>
    </row>
    <row r="6" spans="1:23">
      <c r="A6" s="400" t="s">
        <v>268</v>
      </c>
      <c r="B6" s="683">
        <v>5.7142857142857144</v>
      </c>
      <c r="C6" s="683">
        <v>-18.918918918918919</v>
      </c>
      <c r="D6" s="683">
        <v>76.666666666666671</v>
      </c>
      <c r="E6" s="683">
        <v>50.943396226415096</v>
      </c>
      <c r="F6" s="683">
        <v>28.749999999999996</v>
      </c>
      <c r="G6" s="683">
        <v>-46.601941747572816</v>
      </c>
      <c r="H6" s="683">
        <v>-49.090909090909093</v>
      </c>
      <c r="I6" s="683">
        <v>25</v>
      </c>
      <c r="J6" s="683">
        <v>2.8571428571428572</v>
      </c>
      <c r="K6" s="683">
        <v>69.444444444444443</v>
      </c>
      <c r="L6" s="683">
        <v>-9.8360655737704921</v>
      </c>
      <c r="M6" s="683">
        <v>-14.545454545454545</v>
      </c>
      <c r="N6" s="683">
        <v>6.3829787234042552</v>
      </c>
      <c r="O6" s="683">
        <v>6</v>
      </c>
      <c r="P6" s="683" t="s">
        <v>429</v>
      </c>
      <c r="Q6" s="683" t="s">
        <v>429</v>
      </c>
      <c r="R6" s="683" t="s">
        <v>429</v>
      </c>
      <c r="S6" s="683" t="s">
        <v>429</v>
      </c>
      <c r="T6" s="683" t="s">
        <v>429</v>
      </c>
      <c r="U6" s="577" t="s">
        <v>429</v>
      </c>
    </row>
    <row r="7" spans="1:23">
      <c r="A7" s="400" t="s">
        <v>12</v>
      </c>
      <c r="B7" s="683">
        <v>50.675675675675677</v>
      </c>
      <c r="C7" s="683">
        <v>2.4663677130044843</v>
      </c>
      <c r="D7" s="683">
        <v>-3.7199124726477026</v>
      </c>
      <c r="E7" s="683">
        <v>12.272727272727273</v>
      </c>
      <c r="F7" s="683">
        <v>-38.866396761133601</v>
      </c>
      <c r="G7" s="683">
        <v>-2.3178807947019866</v>
      </c>
      <c r="H7" s="683">
        <v>-2.7118644067796609</v>
      </c>
      <c r="I7" s="683">
        <v>14.634146341463413</v>
      </c>
      <c r="J7" s="683">
        <v>-7.598784194528875</v>
      </c>
      <c r="K7" s="683">
        <v>0</v>
      </c>
      <c r="L7" s="683">
        <v>131.57894736842107</v>
      </c>
      <c r="M7" s="683">
        <v>-15.909090909090908</v>
      </c>
      <c r="N7" s="683">
        <v>-2.3648648648648649</v>
      </c>
      <c r="O7" s="683">
        <v>14.878892733564014</v>
      </c>
      <c r="P7" s="683">
        <v>23.89</v>
      </c>
      <c r="Q7" s="683">
        <v>-6.51</v>
      </c>
      <c r="R7" s="683">
        <v>6.14</v>
      </c>
      <c r="S7" s="683">
        <v>2.4500000000000002</v>
      </c>
      <c r="T7" s="683">
        <v>149.1</v>
      </c>
      <c r="U7" s="587">
        <v>0.4</v>
      </c>
    </row>
    <row r="8" spans="1:23">
      <c r="A8" s="400" t="s">
        <v>11</v>
      </c>
      <c r="B8" s="683">
        <v>10.666666666666668</v>
      </c>
      <c r="C8" s="683">
        <v>21.686746987951807</v>
      </c>
      <c r="D8" s="683">
        <v>19.801980198019802</v>
      </c>
      <c r="E8" s="683">
        <v>14.049586776859504</v>
      </c>
      <c r="F8" s="683">
        <v>15.942028985507244</v>
      </c>
      <c r="G8" s="683">
        <v>6.25</v>
      </c>
      <c r="H8" s="683">
        <v>-63.529411764705877</v>
      </c>
      <c r="I8" s="683">
        <v>124.19354838709677</v>
      </c>
      <c r="J8" s="683">
        <v>64.748201438848923</v>
      </c>
      <c r="K8" s="683">
        <v>20.960698689956331</v>
      </c>
      <c r="L8" s="683">
        <v>12.63537906137184</v>
      </c>
      <c r="M8" s="683">
        <v>10.256410256410257</v>
      </c>
      <c r="N8" s="683">
        <v>9.0116279069767433</v>
      </c>
      <c r="O8" s="683">
        <v>-56.533333333333331</v>
      </c>
      <c r="P8" s="683">
        <v>20.245398773006134</v>
      </c>
      <c r="Q8" s="683">
        <v>14.795918367346939</v>
      </c>
      <c r="R8" s="683">
        <v>13.777777777777779</v>
      </c>
      <c r="S8" s="683">
        <v>-23.4375</v>
      </c>
      <c r="T8" s="683">
        <v>13.27</v>
      </c>
      <c r="U8" s="684">
        <v>9.9</v>
      </c>
    </row>
    <row r="9" spans="1:23">
      <c r="A9" s="400" t="s">
        <v>10</v>
      </c>
      <c r="B9" s="683">
        <v>1.0416666666666665</v>
      </c>
      <c r="C9" s="683">
        <v>6.7010309278350517</v>
      </c>
      <c r="D9" s="683">
        <v>6.2801932367149762</v>
      </c>
      <c r="E9" s="683">
        <v>15.454545454545453</v>
      </c>
      <c r="F9" s="683">
        <v>-10.236220472440944</v>
      </c>
      <c r="G9" s="683">
        <v>16.666666666666664</v>
      </c>
      <c r="H9" s="683">
        <v>43.984962406015036</v>
      </c>
      <c r="I9" s="683">
        <v>10.704960835509137</v>
      </c>
      <c r="J9" s="683">
        <v>0.70754716981132082</v>
      </c>
      <c r="K9" s="683">
        <v>2.5761124121779861</v>
      </c>
      <c r="L9" s="683">
        <v>45.662100456621005</v>
      </c>
      <c r="M9" s="683">
        <v>15.203761755485893</v>
      </c>
      <c r="N9" s="683">
        <v>0.95238095238095244</v>
      </c>
      <c r="O9" s="683">
        <v>1.7520215633423182</v>
      </c>
      <c r="P9" s="683">
        <v>-1.2</v>
      </c>
      <c r="Q9" s="683">
        <v>2.8</v>
      </c>
      <c r="R9" s="683">
        <v>2.5</v>
      </c>
      <c r="S9" s="683">
        <v>0.4</v>
      </c>
      <c r="T9" s="683">
        <v>3.1</v>
      </c>
      <c r="U9" s="683" t="s">
        <v>429</v>
      </c>
    </row>
    <row r="10" spans="1:23">
      <c r="A10" s="400" t="s">
        <v>9</v>
      </c>
      <c r="B10" s="683">
        <v>15.2</v>
      </c>
      <c r="C10" s="683">
        <v>10.061601642710473</v>
      </c>
      <c r="D10" s="683">
        <v>4.1044776119402986</v>
      </c>
      <c r="E10" s="683">
        <v>3.5842293906810032</v>
      </c>
      <c r="F10" s="683">
        <v>13.6</v>
      </c>
      <c r="G10" s="683">
        <v>0.6097560975609756</v>
      </c>
      <c r="H10" s="683">
        <v>3.2</v>
      </c>
      <c r="I10" s="683">
        <v>3</v>
      </c>
      <c r="J10" s="683">
        <v>2.4216524216524213</v>
      </c>
      <c r="K10" s="683">
        <v>5.9</v>
      </c>
      <c r="L10" s="683">
        <v>3.6</v>
      </c>
      <c r="M10" s="683">
        <v>15.101522842639595</v>
      </c>
      <c r="N10" s="683">
        <v>2.6</v>
      </c>
      <c r="O10" s="683">
        <v>-6.4</v>
      </c>
      <c r="P10" s="683">
        <v>7.3478760045924227</v>
      </c>
      <c r="Q10" s="683">
        <v>3.2085561497326207</v>
      </c>
      <c r="R10" s="683">
        <v>0.1</v>
      </c>
      <c r="S10" s="683">
        <v>2.9</v>
      </c>
      <c r="T10" s="683">
        <v>4.5999999999999996</v>
      </c>
      <c r="U10" s="685">
        <v>10.9</v>
      </c>
      <c r="V10" s="289" t="s">
        <v>17</v>
      </c>
    </row>
    <row r="11" spans="1:23">
      <c r="A11" s="400" t="s">
        <v>7</v>
      </c>
      <c r="B11" s="683" t="s">
        <v>429</v>
      </c>
      <c r="C11" s="683" t="s">
        <v>429</v>
      </c>
      <c r="D11" s="683" t="s">
        <v>429</v>
      </c>
      <c r="E11" s="683" t="s">
        <v>429</v>
      </c>
      <c r="F11" s="683" t="s">
        <v>429</v>
      </c>
      <c r="G11" s="683" t="s">
        <v>429</v>
      </c>
      <c r="H11" s="683">
        <v>67.492260061919509</v>
      </c>
      <c r="I11" s="683">
        <v>-18.484288354898336</v>
      </c>
      <c r="J11" s="683">
        <v>6.5759637188208613</v>
      </c>
      <c r="K11" s="683">
        <v>22.978723404255319</v>
      </c>
      <c r="L11" s="683">
        <v>14.878892733564014</v>
      </c>
      <c r="M11" s="683">
        <v>16.114457831325304</v>
      </c>
      <c r="N11" s="683">
        <v>86.640726329442288</v>
      </c>
      <c r="O11" s="683">
        <v>18.902015288394718</v>
      </c>
      <c r="P11" s="683">
        <v>7.3056691992986558</v>
      </c>
      <c r="Q11" s="683">
        <v>9.6</v>
      </c>
      <c r="R11" s="683">
        <v>9.6</v>
      </c>
      <c r="S11" s="683">
        <v>-10.7</v>
      </c>
      <c r="T11" s="683">
        <v>-11.116751269035532</v>
      </c>
      <c r="U11" s="585">
        <v>-6.7390062821245102</v>
      </c>
    </row>
    <row r="12" spans="1:23">
      <c r="A12" s="400" t="s">
        <v>6</v>
      </c>
      <c r="B12" s="683">
        <v>69.485294117647058</v>
      </c>
      <c r="C12" s="683">
        <v>8.8937093275488071</v>
      </c>
      <c r="D12" s="683">
        <v>22.310756972111552</v>
      </c>
      <c r="E12" s="683">
        <v>3.4201954397394139</v>
      </c>
      <c r="F12" s="683">
        <v>3.3070866141732282</v>
      </c>
      <c r="G12" s="683">
        <v>2.1341463414634148</v>
      </c>
      <c r="H12" s="683">
        <v>12.985074626865673</v>
      </c>
      <c r="I12" s="683">
        <v>-8.1902245706737133</v>
      </c>
      <c r="J12" s="683" t="s">
        <v>429</v>
      </c>
      <c r="K12" s="683" t="s">
        <v>429</v>
      </c>
      <c r="L12" s="683">
        <v>7.069408740359898</v>
      </c>
      <c r="M12" s="683">
        <v>11.524609843937576</v>
      </c>
      <c r="N12" s="683">
        <v>0.2152852529601722</v>
      </c>
      <c r="O12" s="683" t="s">
        <v>429</v>
      </c>
      <c r="P12" s="683" t="s">
        <v>429</v>
      </c>
      <c r="Q12" s="683" t="s">
        <v>429</v>
      </c>
      <c r="R12" s="683" t="s">
        <v>429</v>
      </c>
      <c r="S12" s="683" t="s">
        <v>429</v>
      </c>
      <c r="T12" s="683" t="s">
        <v>429</v>
      </c>
      <c r="U12" s="570" t="s">
        <v>429</v>
      </c>
    </row>
    <row r="13" spans="1:23">
      <c r="A13" s="400" t="s">
        <v>5</v>
      </c>
      <c r="B13" s="683">
        <v>8.2644628099173563</v>
      </c>
      <c r="C13" s="683">
        <v>-0.76335877862595414</v>
      </c>
      <c r="D13" s="683">
        <v>-1.5384615384615385</v>
      </c>
      <c r="E13" s="683">
        <v>-2.34375</v>
      </c>
      <c r="F13" s="683">
        <v>4</v>
      </c>
      <c r="G13" s="683">
        <v>0</v>
      </c>
      <c r="H13" s="683">
        <v>1.5384615384615385</v>
      </c>
      <c r="I13" s="683">
        <v>-7.5757575757575761</v>
      </c>
      <c r="J13" s="683">
        <v>-0.81967213114754101</v>
      </c>
      <c r="K13" s="683">
        <v>6.6115702479338845</v>
      </c>
      <c r="L13" s="683">
        <v>9.3023255813953494</v>
      </c>
      <c r="M13" s="683">
        <v>14.184397163120568</v>
      </c>
      <c r="N13" s="683">
        <v>-1.2422360248447204</v>
      </c>
      <c r="O13" s="683">
        <v>-0.62893081761006298</v>
      </c>
      <c r="P13" s="683">
        <v>10.759493670886076</v>
      </c>
      <c r="Q13" s="683">
        <v>10.857142857142858</v>
      </c>
      <c r="R13" s="683">
        <v>7.1</v>
      </c>
      <c r="S13" s="683">
        <v>10.9</v>
      </c>
      <c r="T13" s="683">
        <v>1</v>
      </c>
      <c r="U13" s="683">
        <v>19</v>
      </c>
    </row>
    <row r="14" spans="1:23">
      <c r="A14" s="400" t="s">
        <v>4</v>
      </c>
      <c r="B14" s="683">
        <v>9.5142602495543667</v>
      </c>
      <c r="C14" s="683">
        <v>1.2410986775178026</v>
      </c>
      <c r="D14" s="683">
        <v>15.192926045016078</v>
      </c>
      <c r="E14" s="683">
        <v>2.7564549895324495</v>
      </c>
      <c r="F14" s="683">
        <v>-0.30560271646859083</v>
      </c>
      <c r="G14" s="683">
        <v>-1.4475476839237058</v>
      </c>
      <c r="H14" s="683">
        <v>11.111111111111111</v>
      </c>
      <c r="I14" s="683">
        <v>1.166407465007776</v>
      </c>
      <c r="J14" s="683">
        <v>2.6594926979246734</v>
      </c>
      <c r="K14" s="683">
        <v>10.347409404013177</v>
      </c>
      <c r="L14" s="683">
        <v>13.936762111548379</v>
      </c>
      <c r="M14" s="683">
        <v>8.2777513101476892</v>
      </c>
      <c r="N14" s="683">
        <v>5.5109448905510945</v>
      </c>
      <c r="O14" s="683">
        <v>-26.897414512093409</v>
      </c>
      <c r="P14" s="683">
        <v>15.145464917284654</v>
      </c>
      <c r="Q14" s="683">
        <v>3.2821402031211298</v>
      </c>
      <c r="R14" s="683">
        <v>10.181076867729944</v>
      </c>
      <c r="S14" s="683">
        <v>3.798432738354375</v>
      </c>
      <c r="T14" s="683">
        <v>0.12582573136206354</v>
      </c>
      <c r="U14" s="577">
        <v>-6.8</v>
      </c>
    </row>
    <row r="15" spans="1:23">
      <c r="A15" s="400" t="s">
        <v>3</v>
      </c>
      <c r="B15" s="683">
        <v>5</v>
      </c>
      <c r="C15" s="683">
        <v>-14.603174603174605</v>
      </c>
      <c r="D15" s="683">
        <v>5.5762081784386615</v>
      </c>
      <c r="E15" s="683">
        <v>1.7605633802816902</v>
      </c>
      <c r="F15" s="683">
        <v>-2.7681660899653981</v>
      </c>
      <c r="G15" s="683">
        <v>0.71174377224199281</v>
      </c>
      <c r="H15" s="683">
        <v>-9.5406360424028271</v>
      </c>
      <c r="I15" s="683">
        <v>80.078125</v>
      </c>
      <c r="J15" s="683">
        <v>-0.43383947939262474</v>
      </c>
      <c r="K15" s="683">
        <v>82.35294117647058</v>
      </c>
      <c r="L15" s="683">
        <v>4.3010752688172049</v>
      </c>
      <c r="M15" s="683">
        <v>-0.3436426116838488</v>
      </c>
      <c r="N15" s="683">
        <v>-3.6</v>
      </c>
      <c r="O15" s="683">
        <v>13.3</v>
      </c>
      <c r="P15" s="683">
        <v>-0.1</v>
      </c>
      <c r="Q15" s="683">
        <v>-1.1000000000000001</v>
      </c>
      <c r="R15" s="683">
        <v>-3.8</v>
      </c>
      <c r="S15" s="683">
        <v>1</v>
      </c>
      <c r="T15" s="683">
        <v>1.39</v>
      </c>
      <c r="U15" s="577" t="s">
        <v>429</v>
      </c>
      <c r="V15" s="283" t="s">
        <v>17</v>
      </c>
    </row>
    <row r="16" spans="1:23">
      <c r="A16" s="400" t="s">
        <v>79</v>
      </c>
      <c r="B16" s="683">
        <v>11.012340300986278</v>
      </c>
      <c r="C16" s="683">
        <v>10.364447932506016</v>
      </c>
      <c r="D16" s="683">
        <v>33.980833333333351</v>
      </c>
      <c r="E16" s="683">
        <v>30.240021893678826</v>
      </c>
      <c r="F16" s="683">
        <v>-20.14046750335886</v>
      </c>
      <c r="G16" s="683">
        <v>4.6752035210537501</v>
      </c>
      <c r="H16" s="683">
        <v>9.4983641896549962</v>
      </c>
      <c r="I16" s="683">
        <v>0.17391304347826875</v>
      </c>
      <c r="J16" s="683">
        <v>1.0416666666666741</v>
      </c>
      <c r="K16" s="683">
        <v>5.2841924398625562</v>
      </c>
      <c r="L16" s="683">
        <v>5.1195096237641957</v>
      </c>
      <c r="M16" s="683">
        <v>7.829181494661924</v>
      </c>
      <c r="N16" s="683">
        <v>1.7601760176017649</v>
      </c>
      <c r="O16" s="683">
        <v>-4.6486486486486456</v>
      </c>
      <c r="P16" s="683">
        <v>6.4625850340135997</v>
      </c>
      <c r="Q16" s="683">
        <v>6.0702875399361034</v>
      </c>
      <c r="R16" s="683">
        <v>3.9156626506024139</v>
      </c>
      <c r="S16" s="683">
        <v>5.8937198067632757</v>
      </c>
      <c r="T16" s="683">
        <v>0.54744525547445466</v>
      </c>
      <c r="U16" s="570">
        <v>-8</v>
      </c>
      <c r="V16" s="283" t="s">
        <v>17</v>
      </c>
    </row>
    <row r="17" spans="1:21">
      <c r="A17" s="400" t="s">
        <v>2</v>
      </c>
      <c r="B17" s="683">
        <v>61.963190184049076</v>
      </c>
      <c r="C17" s="683">
        <v>29.166666666666668</v>
      </c>
      <c r="D17" s="683">
        <v>6.1583577712609969</v>
      </c>
      <c r="E17" s="683">
        <v>11.602209944751381</v>
      </c>
      <c r="F17" s="683">
        <v>13.118811881188119</v>
      </c>
      <c r="G17" s="683">
        <v>7.6586433260393871</v>
      </c>
      <c r="H17" s="683">
        <v>14.83739837398374</v>
      </c>
      <c r="I17" s="683">
        <v>-26.902654867256636</v>
      </c>
      <c r="J17" s="683">
        <v>24.697336561743342</v>
      </c>
      <c r="K17" s="683">
        <v>29.902912621359224</v>
      </c>
      <c r="L17" s="683">
        <v>13.153961136023916</v>
      </c>
      <c r="M17" s="683">
        <v>18.494055482166445</v>
      </c>
      <c r="N17" s="683">
        <v>-9.4760312151616493</v>
      </c>
      <c r="O17" s="683">
        <v>-12.561576354679804</v>
      </c>
      <c r="P17" s="683">
        <v>14.7887323943662</v>
      </c>
      <c r="Q17" s="683">
        <v>12.883435582822077</v>
      </c>
      <c r="R17" s="683">
        <v>-6.6304347826086962</v>
      </c>
      <c r="S17" s="683">
        <v>6.4027939464493588</v>
      </c>
      <c r="T17" s="683">
        <v>3.5</v>
      </c>
      <c r="U17" s="570">
        <v>-1.6069693769799329</v>
      </c>
    </row>
    <row r="18" spans="1:21">
      <c r="A18" s="400" t="s">
        <v>1</v>
      </c>
      <c r="B18" s="683">
        <v>13.33754740834387</v>
      </c>
      <c r="C18" s="683">
        <v>-13.608477412158393</v>
      </c>
      <c r="D18" s="683">
        <v>55.067785668173016</v>
      </c>
      <c r="E18" s="683">
        <v>13.28059950041632</v>
      </c>
      <c r="F18" s="683">
        <v>-11.062109518559353</v>
      </c>
      <c r="G18" s="683">
        <v>14.173553719008265</v>
      </c>
      <c r="H18" s="683">
        <v>8.2157075642417663</v>
      </c>
      <c r="I18" s="683">
        <v>49.799331103678931</v>
      </c>
      <c r="J18" s="683">
        <v>22.52734985487832</v>
      </c>
      <c r="K18" s="683">
        <v>-21.282798833819243</v>
      </c>
      <c r="L18" s="683">
        <v>51.342592592592595</v>
      </c>
      <c r="M18" s="683">
        <v>-51.376567757724075</v>
      </c>
      <c r="N18" s="683">
        <v>-20.949984271783581</v>
      </c>
      <c r="O18" s="683">
        <v>9.669717469160366</v>
      </c>
      <c r="P18" s="683">
        <v>20.029027576197386</v>
      </c>
      <c r="Q18" s="683">
        <v>-53.083434099153571</v>
      </c>
      <c r="R18" s="683">
        <v>12.435567010309278</v>
      </c>
      <c r="S18" s="683">
        <v>11.4</v>
      </c>
      <c r="T18" s="683">
        <v>-0.83447103802376188</v>
      </c>
      <c r="U18" s="683">
        <v>6.8</v>
      </c>
    </row>
    <row r="19" spans="1:21">
      <c r="A19" s="400" t="s">
        <v>34</v>
      </c>
      <c r="B19" s="683">
        <v>14.028921470174735</v>
      </c>
      <c r="C19" s="683">
        <v>-1.6732716864817261</v>
      </c>
      <c r="D19" s="683">
        <v>23.958799820868787</v>
      </c>
      <c r="E19" s="683">
        <v>6.1416184971098264</v>
      </c>
      <c r="F19" s="683">
        <v>-2.69571136827774</v>
      </c>
      <c r="G19" s="683">
        <v>6.1774170980831125</v>
      </c>
      <c r="H19" s="683">
        <v>-7.2346313500691828</v>
      </c>
      <c r="I19" s="683">
        <v>6.9818097876269691</v>
      </c>
      <c r="J19" s="683">
        <v>-0.85332800777907625</v>
      </c>
      <c r="K19" s="683">
        <v>11.621681834749271</v>
      </c>
      <c r="L19" s="683">
        <v>18.016447098852865</v>
      </c>
      <c r="M19" s="683">
        <v>-2.800283975609736</v>
      </c>
      <c r="N19" s="683">
        <v>3.765567049872335</v>
      </c>
      <c r="O19" s="683">
        <v>-0.65013008246451476</v>
      </c>
      <c r="P19" s="683">
        <v>-14.087700521086724</v>
      </c>
      <c r="Q19" s="683">
        <v>-100</v>
      </c>
      <c r="R19" s="683" t="s">
        <v>429</v>
      </c>
      <c r="S19" s="683" t="s">
        <v>429</v>
      </c>
      <c r="T19" s="683" t="s">
        <v>429</v>
      </c>
      <c r="U19" s="577" t="s">
        <v>429</v>
      </c>
    </row>
    <row r="20" spans="1:21">
      <c r="A20" s="183"/>
      <c r="B20" s="184"/>
      <c r="C20" s="184"/>
      <c r="D20" s="184"/>
      <c r="E20" s="184"/>
      <c r="F20" s="184"/>
      <c r="G20" s="184"/>
      <c r="H20" s="184"/>
      <c r="I20" s="184"/>
      <c r="J20" s="184"/>
      <c r="K20" s="184"/>
      <c r="L20" s="181"/>
      <c r="M20" s="181"/>
      <c r="N20" s="181"/>
      <c r="O20" s="181"/>
      <c r="P20" s="181"/>
      <c r="Q20" s="181"/>
      <c r="R20" s="181"/>
      <c r="S20" s="289"/>
      <c r="T20" s="289"/>
      <c r="U20" s="559"/>
    </row>
    <row r="21" spans="1:21" ht="14.65" customHeight="1">
      <c r="A21" s="136" t="s">
        <v>33</v>
      </c>
      <c r="C21" s="96"/>
      <c r="D21" s="96"/>
      <c r="E21" s="96"/>
      <c r="F21" s="96"/>
      <c r="G21" s="96"/>
      <c r="H21" s="96"/>
      <c r="I21" s="96"/>
      <c r="J21" s="96"/>
      <c r="K21" s="96"/>
      <c r="L21" s="96"/>
      <c r="M21" s="96"/>
      <c r="N21" s="96"/>
      <c r="O21" s="96"/>
      <c r="P21" s="96"/>
      <c r="Q21" s="57"/>
      <c r="R21" s="57"/>
      <c r="U21" s="289"/>
    </row>
    <row r="22" spans="1:21">
      <c r="A22" s="57"/>
      <c r="C22" s="57"/>
      <c r="D22" s="57"/>
      <c r="G22" s="57"/>
      <c r="H22" s="57"/>
      <c r="I22" s="57"/>
      <c r="J22" s="57"/>
      <c r="K22" s="57"/>
      <c r="L22" s="57"/>
      <c r="M22" s="57"/>
      <c r="N22" s="57"/>
      <c r="O22" s="57"/>
      <c r="P22" s="57"/>
      <c r="Q22" s="57"/>
      <c r="R22" s="57"/>
      <c r="U22" s="289"/>
    </row>
    <row r="23" spans="1:21" ht="14.65" customHeight="1">
      <c r="A23" s="96" t="s">
        <v>442</v>
      </c>
      <c r="C23" s="131"/>
      <c r="D23" s="131"/>
      <c r="E23" s="131"/>
      <c r="F23" s="131"/>
      <c r="G23" s="131"/>
      <c r="H23" s="131"/>
      <c r="I23" s="131"/>
      <c r="J23" s="131"/>
      <c r="K23" s="131"/>
      <c r="L23" s="131"/>
      <c r="M23" s="131"/>
      <c r="N23" s="131"/>
      <c r="O23" s="131"/>
      <c r="P23" s="131"/>
      <c r="Q23" s="57"/>
      <c r="R23" s="57"/>
      <c r="U23" s="289"/>
    </row>
    <row r="24" spans="1:21">
      <c r="A24" s="57"/>
      <c r="B24" s="131"/>
      <c r="C24" s="131"/>
      <c r="D24" s="131"/>
      <c r="E24" s="131"/>
      <c r="F24" s="131"/>
      <c r="G24" s="131"/>
      <c r="H24" s="131"/>
      <c r="I24" s="131"/>
      <c r="J24" s="131"/>
      <c r="K24" s="131"/>
      <c r="L24" s="131"/>
      <c r="M24" s="131"/>
      <c r="N24" s="131"/>
      <c r="O24" s="131"/>
      <c r="P24" s="131"/>
      <c r="S24" s="289"/>
      <c r="T24" s="289"/>
      <c r="U24" s="289"/>
    </row>
    <row r="25" spans="1:21">
      <c r="A25" s="131" t="s">
        <v>431</v>
      </c>
      <c r="S25" s="289"/>
      <c r="T25" s="289"/>
      <c r="U25" s="289"/>
    </row>
    <row r="26" spans="1:21">
      <c r="S26" s="289"/>
      <c r="T26" s="289"/>
      <c r="U26" s="289"/>
    </row>
    <row r="27" spans="1:21">
      <c r="S27" s="289"/>
      <c r="T27" s="289"/>
      <c r="U27" s="289"/>
    </row>
    <row r="28" spans="1:21">
      <c r="S28" s="289"/>
      <c r="T28" s="289"/>
      <c r="U28" s="555"/>
    </row>
    <row r="29" spans="1:21">
      <c r="U29" s="289"/>
    </row>
    <row r="30" spans="1:21">
      <c r="U30" s="289"/>
    </row>
    <row r="31" spans="1:21">
      <c r="U31" s="289"/>
    </row>
    <row r="32" spans="1:21">
      <c r="U32" s="289"/>
    </row>
    <row r="33" spans="19:21">
      <c r="S33" s="289"/>
      <c r="T33" s="289"/>
      <c r="U33" s="289"/>
    </row>
    <row r="34" spans="19:21">
      <c r="S34" s="289"/>
      <c r="T34" s="289"/>
      <c r="U34" s="289"/>
    </row>
    <row r="35" spans="19:21">
      <c r="S35" s="289"/>
      <c r="T35" s="289"/>
      <c r="U35" s="289"/>
    </row>
    <row r="36" spans="19:21">
      <c r="S36" s="289"/>
      <c r="T36" s="289"/>
      <c r="U36" s="289"/>
    </row>
    <row r="37" spans="19:21">
      <c r="S37" s="289"/>
      <c r="T37" s="289"/>
      <c r="U37" s="289"/>
    </row>
    <row r="38" spans="19:21">
      <c r="S38" s="289"/>
      <c r="T38" s="289"/>
      <c r="U38" s="289"/>
    </row>
    <row r="39" spans="19:21">
      <c r="S39" s="289"/>
      <c r="T39" s="289"/>
      <c r="U39" s="289"/>
    </row>
    <row r="40" spans="19:21">
      <c r="S40" s="289"/>
      <c r="T40" s="289"/>
      <c r="U40" s="289"/>
    </row>
    <row r="41" spans="19:21">
      <c r="S41" s="289"/>
      <c r="T41" s="289"/>
      <c r="U41" s="289"/>
    </row>
    <row r="42" spans="19:21">
      <c r="S42" s="289"/>
      <c r="T42" s="289"/>
      <c r="U42" s="289"/>
    </row>
    <row r="43" spans="19:21">
      <c r="S43" s="289"/>
      <c r="T43" s="289"/>
    </row>
    <row r="44" spans="19:21">
      <c r="S44" s="289"/>
      <c r="T44" s="289"/>
    </row>
    <row r="45" spans="19:21">
      <c r="S45" s="289"/>
      <c r="T45" s="289"/>
    </row>
    <row r="46" spans="19:21">
      <c r="S46" s="289"/>
      <c r="T46" s="289"/>
    </row>
    <row r="47" spans="19:21">
      <c r="S47" s="289"/>
      <c r="T47" s="289"/>
    </row>
    <row r="48" spans="19:21">
      <c r="S48" s="289"/>
      <c r="T48" s="289"/>
    </row>
    <row r="49" spans="19:20">
      <c r="S49" s="289"/>
      <c r="T49" s="289"/>
    </row>
    <row r="50" spans="19:20">
      <c r="S50" s="289"/>
      <c r="T50" s="289"/>
    </row>
    <row r="51" spans="19:20">
      <c r="S51" s="289"/>
      <c r="T51" s="289"/>
    </row>
  </sheetData>
  <hyperlinks>
    <hyperlink ref="W4" location="Content!B396" display="Back to Content Page"/>
  </hyperlinks>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115"/>
  <sheetViews>
    <sheetView topLeftCell="AX1" zoomScale="93" zoomScaleNormal="93" workbookViewId="0">
      <selection activeCell="BL5" sqref="BL5"/>
    </sheetView>
  </sheetViews>
  <sheetFormatPr defaultRowHeight="14.5"/>
  <cols>
    <col min="1" max="1" width="33.81640625" customWidth="1"/>
    <col min="2" max="2" width="7.1796875" customWidth="1"/>
    <col min="3" max="3" width="7.54296875" customWidth="1"/>
    <col min="4" max="4" width="9.54296875" customWidth="1"/>
    <col min="5" max="5" width="7.1796875" customWidth="1"/>
    <col min="6" max="6" width="7.54296875" customWidth="1"/>
    <col min="7" max="7" width="9.54296875" customWidth="1"/>
    <col min="8" max="8" width="7.1796875" customWidth="1"/>
    <col min="9" max="9" width="7.54296875" customWidth="1"/>
    <col min="10" max="10" width="9.54296875" customWidth="1"/>
    <col min="11" max="11" width="7.1796875" customWidth="1"/>
    <col min="12" max="12" width="7.54296875" customWidth="1"/>
    <col min="13" max="13" width="9.54296875" customWidth="1"/>
    <col min="14" max="14" width="7.1796875" customWidth="1"/>
    <col min="15" max="15" width="7.54296875" customWidth="1"/>
    <col min="16" max="16" width="9.54296875" customWidth="1"/>
    <col min="17" max="17" width="7.1796875" customWidth="1"/>
    <col min="18" max="18" width="7.54296875" customWidth="1"/>
    <col min="19" max="19" width="9.54296875" customWidth="1"/>
    <col min="20" max="20" width="7.1796875" customWidth="1"/>
    <col min="21" max="21" width="7.54296875" customWidth="1"/>
    <col min="22" max="22" width="9.54296875" customWidth="1"/>
    <col min="23" max="23" width="7.1796875" customWidth="1"/>
    <col min="24" max="24" width="7.54296875" customWidth="1"/>
    <col min="25" max="25" width="9.54296875" customWidth="1"/>
    <col min="26" max="26" width="7.1796875" customWidth="1"/>
    <col min="27" max="27" width="7.54296875" customWidth="1"/>
    <col min="28" max="28" width="9.54296875" customWidth="1"/>
    <col min="29" max="29" width="7.1796875" customWidth="1"/>
    <col min="30" max="30" width="7.54296875" customWidth="1"/>
    <col min="31" max="31" width="9.54296875" customWidth="1"/>
    <col min="32" max="32" width="7.1796875" customWidth="1"/>
    <col min="33" max="33" width="7.54296875" customWidth="1"/>
    <col min="34" max="34" width="9.54296875" customWidth="1"/>
    <col min="35" max="35" width="7.1796875" customWidth="1"/>
    <col min="36" max="36" width="7.54296875" customWidth="1"/>
    <col min="37" max="37" width="9.54296875" customWidth="1"/>
    <col min="38" max="38" width="7.1796875" customWidth="1"/>
    <col min="39" max="39" width="7.54296875" customWidth="1"/>
    <col min="40" max="40" width="9.54296875" customWidth="1"/>
    <col min="41" max="41" width="7.1796875" customWidth="1"/>
    <col min="42" max="42" width="7.54296875" customWidth="1"/>
    <col min="43" max="43" width="9.54296875" customWidth="1"/>
    <col min="44" max="44" width="7.1796875" customWidth="1"/>
    <col min="45" max="45" width="7.54296875" customWidth="1"/>
    <col min="46" max="46" width="9.54296875" customWidth="1"/>
    <col min="47" max="47" width="7.1796875" customWidth="1"/>
    <col min="48" max="48" width="7.54296875" customWidth="1"/>
    <col min="49" max="49" width="9.54296875" customWidth="1"/>
    <col min="50" max="50" width="7.1796875" customWidth="1"/>
    <col min="51" max="51" width="7.54296875" customWidth="1"/>
    <col min="52" max="52" width="9.54296875" customWidth="1"/>
    <col min="53" max="53" width="7.1796875" style="283" customWidth="1"/>
    <col min="54" max="54" width="7.54296875" style="283" customWidth="1"/>
    <col min="55" max="55" width="9.54296875" style="283" customWidth="1"/>
    <col min="56" max="56" width="7.1796875" style="499" customWidth="1"/>
    <col min="57" max="57" width="7.54296875" style="499" customWidth="1"/>
    <col min="58" max="58" width="9.54296875" style="499" customWidth="1"/>
    <col min="59" max="59" width="7.1796875" customWidth="1"/>
    <col min="60" max="60" width="7.54296875" style="499" customWidth="1"/>
    <col min="61" max="61" width="9.54296875" style="499" bestFit="1" customWidth="1"/>
    <col min="62" max="62" width="9.1796875" style="499"/>
  </cols>
  <sheetData>
    <row r="1" spans="1:65">
      <c r="A1" s="140" t="s">
        <v>1361</v>
      </c>
      <c r="B1" s="57"/>
      <c r="C1" s="57"/>
      <c r="D1" s="57"/>
      <c r="E1" s="57"/>
      <c r="F1" s="57"/>
      <c r="G1" s="57"/>
      <c r="H1" s="57"/>
      <c r="I1" s="57"/>
      <c r="J1" s="57"/>
      <c r="K1" s="57"/>
      <c r="L1" s="57"/>
      <c r="M1" s="57"/>
      <c r="N1" s="57"/>
      <c r="O1" s="57"/>
      <c r="P1" s="57"/>
      <c r="Q1" s="57"/>
      <c r="R1" s="57"/>
      <c r="S1" s="57"/>
      <c r="T1" s="57"/>
      <c r="U1" s="57"/>
      <c r="V1" s="57"/>
      <c r="W1" s="57"/>
      <c r="X1" s="57"/>
      <c r="Y1" s="57"/>
    </row>
    <row r="2" spans="1:65">
      <c r="A2" s="36"/>
      <c r="B2" s="57"/>
      <c r="C2" s="57"/>
      <c r="D2" s="57"/>
      <c r="E2" s="57"/>
      <c r="F2" s="57"/>
      <c r="G2" s="57"/>
      <c r="H2" s="57"/>
      <c r="I2" s="57"/>
      <c r="J2" s="57"/>
      <c r="K2" s="57"/>
      <c r="L2" s="57"/>
      <c r="M2" s="57"/>
      <c r="N2" s="57"/>
      <c r="O2" s="57"/>
      <c r="P2" s="57"/>
      <c r="Q2" s="57"/>
      <c r="R2" s="57"/>
      <c r="S2" s="57"/>
      <c r="T2" s="57"/>
      <c r="U2" s="57"/>
      <c r="V2" s="57"/>
      <c r="W2" s="57"/>
      <c r="X2" s="57"/>
      <c r="Y2" s="57"/>
    </row>
    <row r="3" spans="1:65" s="69" customFormat="1">
      <c r="A3" s="1086" t="s">
        <v>16</v>
      </c>
      <c r="B3" s="1103">
        <v>1980</v>
      </c>
      <c r="C3" s="1103"/>
      <c r="D3" s="1103"/>
      <c r="E3" s="1103">
        <v>1985</v>
      </c>
      <c r="F3" s="1103"/>
      <c r="G3" s="1103"/>
      <c r="H3" s="1103">
        <v>1990</v>
      </c>
      <c r="I3" s="1103"/>
      <c r="J3" s="1103"/>
      <c r="K3" s="1103">
        <v>1995</v>
      </c>
      <c r="L3" s="1103"/>
      <c r="M3" s="1103"/>
      <c r="N3" s="1103">
        <v>2000</v>
      </c>
      <c r="O3" s="1103"/>
      <c r="P3" s="1103"/>
      <c r="Q3" s="1103">
        <v>2001</v>
      </c>
      <c r="R3" s="1103"/>
      <c r="S3" s="1103"/>
      <c r="T3" s="1103">
        <v>2002</v>
      </c>
      <c r="U3" s="1103"/>
      <c r="V3" s="1103"/>
      <c r="W3" s="1103">
        <v>2003</v>
      </c>
      <c r="X3" s="1103"/>
      <c r="Y3" s="1103"/>
      <c r="Z3" s="1103">
        <v>2004</v>
      </c>
      <c r="AA3" s="1103"/>
      <c r="AB3" s="1103"/>
      <c r="AC3" s="1103">
        <v>2005</v>
      </c>
      <c r="AD3" s="1103"/>
      <c r="AE3" s="1103"/>
      <c r="AF3" s="1103">
        <v>2006</v>
      </c>
      <c r="AG3" s="1103"/>
      <c r="AH3" s="1103"/>
      <c r="AI3" s="1103">
        <v>2007</v>
      </c>
      <c r="AJ3" s="1103"/>
      <c r="AK3" s="1103"/>
      <c r="AL3" s="1103">
        <v>2008</v>
      </c>
      <c r="AM3" s="1103"/>
      <c r="AN3" s="1103"/>
      <c r="AO3" s="1103">
        <v>2009</v>
      </c>
      <c r="AP3" s="1103"/>
      <c r="AQ3" s="1103"/>
      <c r="AR3" s="1103">
        <v>2010</v>
      </c>
      <c r="AS3" s="1103"/>
      <c r="AT3" s="1103"/>
      <c r="AU3" s="1103">
        <v>2011</v>
      </c>
      <c r="AV3" s="1103"/>
      <c r="AW3" s="1103"/>
      <c r="AX3" s="1103">
        <v>2012</v>
      </c>
      <c r="AY3" s="1103"/>
      <c r="AZ3" s="1103"/>
      <c r="BA3" s="1103">
        <v>2013</v>
      </c>
      <c r="BB3" s="1103"/>
      <c r="BC3" s="1103"/>
      <c r="BD3" s="1103">
        <v>2014</v>
      </c>
      <c r="BE3" s="1103"/>
      <c r="BF3" s="1103"/>
      <c r="BG3" s="1103">
        <v>2015</v>
      </c>
      <c r="BH3" s="1103"/>
      <c r="BI3" s="1103"/>
      <c r="BJ3" s="292"/>
    </row>
    <row r="4" spans="1:65" s="69" customFormat="1">
      <c r="A4" s="1086"/>
      <c r="B4" s="748" t="s">
        <v>59</v>
      </c>
      <c r="C4" s="748" t="s">
        <v>48</v>
      </c>
      <c r="D4" s="748" t="s">
        <v>47</v>
      </c>
      <c r="E4" s="748" t="s">
        <v>59</v>
      </c>
      <c r="F4" s="748" t="s">
        <v>48</v>
      </c>
      <c r="G4" s="748" t="s">
        <v>47</v>
      </c>
      <c r="H4" s="748" t="s">
        <v>59</v>
      </c>
      <c r="I4" s="748" t="s">
        <v>48</v>
      </c>
      <c r="J4" s="748" t="s">
        <v>47</v>
      </c>
      <c r="K4" s="748" t="s">
        <v>59</v>
      </c>
      <c r="L4" s="748" t="s">
        <v>48</v>
      </c>
      <c r="M4" s="748" t="s">
        <v>47</v>
      </c>
      <c r="N4" s="748" t="s">
        <v>59</v>
      </c>
      <c r="O4" s="748" t="s">
        <v>48</v>
      </c>
      <c r="P4" s="748" t="s">
        <v>47</v>
      </c>
      <c r="Q4" s="748" t="s">
        <v>59</v>
      </c>
      <c r="R4" s="748" t="s">
        <v>48</v>
      </c>
      <c r="S4" s="748" t="s">
        <v>47</v>
      </c>
      <c r="T4" s="748" t="s">
        <v>59</v>
      </c>
      <c r="U4" s="748" t="s">
        <v>48</v>
      </c>
      <c r="V4" s="748" t="s">
        <v>47</v>
      </c>
      <c r="W4" s="748" t="s">
        <v>59</v>
      </c>
      <c r="X4" s="748" t="s">
        <v>48</v>
      </c>
      <c r="Y4" s="748" t="s">
        <v>47</v>
      </c>
      <c r="Z4" s="748" t="s">
        <v>59</v>
      </c>
      <c r="AA4" s="748" t="s">
        <v>48</v>
      </c>
      <c r="AB4" s="748" t="s">
        <v>47</v>
      </c>
      <c r="AC4" s="748" t="s">
        <v>59</v>
      </c>
      <c r="AD4" s="748" t="s">
        <v>48</v>
      </c>
      <c r="AE4" s="748" t="s">
        <v>47</v>
      </c>
      <c r="AF4" s="748" t="s">
        <v>59</v>
      </c>
      <c r="AG4" s="748" t="s">
        <v>48</v>
      </c>
      <c r="AH4" s="748" t="s">
        <v>47</v>
      </c>
      <c r="AI4" s="748" t="s">
        <v>59</v>
      </c>
      <c r="AJ4" s="748" t="s">
        <v>48</v>
      </c>
      <c r="AK4" s="748" t="s">
        <v>47</v>
      </c>
      <c r="AL4" s="748" t="s">
        <v>59</v>
      </c>
      <c r="AM4" s="748" t="s">
        <v>48</v>
      </c>
      <c r="AN4" s="748" t="s">
        <v>47</v>
      </c>
      <c r="AO4" s="748" t="s">
        <v>59</v>
      </c>
      <c r="AP4" s="748" t="s">
        <v>48</v>
      </c>
      <c r="AQ4" s="748" t="s">
        <v>47</v>
      </c>
      <c r="AR4" s="748" t="s">
        <v>59</v>
      </c>
      <c r="AS4" s="748" t="s">
        <v>48</v>
      </c>
      <c r="AT4" s="748" t="s">
        <v>47</v>
      </c>
      <c r="AU4" s="748" t="s">
        <v>59</v>
      </c>
      <c r="AV4" s="748" t="s">
        <v>48</v>
      </c>
      <c r="AW4" s="748" t="s">
        <v>47</v>
      </c>
      <c r="AX4" s="748" t="s">
        <v>59</v>
      </c>
      <c r="AY4" s="748" t="s">
        <v>48</v>
      </c>
      <c r="AZ4" s="748" t="s">
        <v>47</v>
      </c>
      <c r="BA4" s="748" t="s">
        <v>59</v>
      </c>
      <c r="BB4" s="748" t="s">
        <v>48</v>
      </c>
      <c r="BC4" s="748" t="s">
        <v>47</v>
      </c>
      <c r="BD4" s="748" t="s">
        <v>59</v>
      </c>
      <c r="BE4" s="748" t="s">
        <v>48</v>
      </c>
      <c r="BF4" s="748" t="s">
        <v>47</v>
      </c>
      <c r="BG4" s="748" t="s">
        <v>59</v>
      </c>
      <c r="BH4" s="748" t="s">
        <v>48</v>
      </c>
      <c r="BI4" s="748" t="s">
        <v>47</v>
      </c>
      <c r="BJ4" s="292"/>
    </row>
    <row r="5" spans="1:65">
      <c r="A5" s="284" t="s">
        <v>15</v>
      </c>
      <c r="B5" s="575">
        <v>226.2</v>
      </c>
      <c r="C5" s="575" t="s">
        <v>429</v>
      </c>
      <c r="D5" s="575" t="s">
        <v>429</v>
      </c>
      <c r="E5" s="575">
        <v>218.1</v>
      </c>
      <c r="F5" s="575" t="s">
        <v>429</v>
      </c>
      <c r="G5" s="575" t="s">
        <v>429</v>
      </c>
      <c r="H5" s="575">
        <v>212.8</v>
      </c>
      <c r="I5" s="575">
        <v>222.6</v>
      </c>
      <c r="J5" s="575">
        <v>202.5</v>
      </c>
      <c r="K5" s="575">
        <v>209.5</v>
      </c>
      <c r="L5" s="575" t="s">
        <v>429</v>
      </c>
      <c r="M5" s="575" t="s">
        <v>429</v>
      </c>
      <c r="N5" s="575">
        <v>203.4</v>
      </c>
      <c r="O5" s="575">
        <v>212.6</v>
      </c>
      <c r="P5" s="575">
        <v>193.4</v>
      </c>
      <c r="Q5" s="575">
        <v>250</v>
      </c>
      <c r="R5" s="575">
        <v>265</v>
      </c>
      <c r="S5" s="575">
        <v>234</v>
      </c>
      <c r="T5" s="575">
        <v>199.6</v>
      </c>
      <c r="U5" s="575" t="s">
        <v>429</v>
      </c>
      <c r="V5" s="575" t="s">
        <v>429</v>
      </c>
      <c r="W5" s="575">
        <v>197.6</v>
      </c>
      <c r="X5" s="575" t="s">
        <v>429</v>
      </c>
      <c r="Y5" s="575" t="s">
        <v>429</v>
      </c>
      <c r="Z5" s="575">
        <v>196.4</v>
      </c>
      <c r="AA5" s="575" t="s">
        <v>429</v>
      </c>
      <c r="AB5" s="575" t="s">
        <v>429</v>
      </c>
      <c r="AC5" s="575">
        <v>194.2</v>
      </c>
      <c r="AD5" s="575" t="s">
        <v>429</v>
      </c>
      <c r="AE5" s="575" t="s">
        <v>429</v>
      </c>
      <c r="AF5" s="575">
        <v>191.1</v>
      </c>
      <c r="AG5" s="575" t="s">
        <v>429</v>
      </c>
      <c r="AH5" s="575" t="s">
        <v>429</v>
      </c>
      <c r="AI5" s="575">
        <v>187.1</v>
      </c>
      <c r="AJ5" s="575" t="s">
        <v>429</v>
      </c>
      <c r="AK5" s="575" t="s">
        <v>429</v>
      </c>
      <c r="AL5" s="575">
        <v>193.5</v>
      </c>
      <c r="AM5" s="575">
        <v>204.4</v>
      </c>
      <c r="AN5" s="575">
        <v>183</v>
      </c>
      <c r="AO5" s="575">
        <v>177.9</v>
      </c>
      <c r="AP5" s="575" t="s">
        <v>429</v>
      </c>
      <c r="AQ5" s="575" t="s">
        <v>429</v>
      </c>
      <c r="AR5" s="575">
        <v>192.6</v>
      </c>
      <c r="AS5" s="575" t="s">
        <v>429</v>
      </c>
      <c r="AT5" s="575" t="s">
        <v>429</v>
      </c>
      <c r="AU5" s="575">
        <v>191.1</v>
      </c>
      <c r="AV5" s="575" t="s">
        <v>429</v>
      </c>
      <c r="AW5" s="575" t="s">
        <v>429</v>
      </c>
      <c r="AX5" s="575">
        <v>189.6</v>
      </c>
      <c r="AY5" s="575" t="s">
        <v>429</v>
      </c>
      <c r="AZ5" s="575" t="s">
        <v>429</v>
      </c>
      <c r="BA5" s="575">
        <v>188.1</v>
      </c>
      <c r="BB5" s="575" t="s">
        <v>429</v>
      </c>
      <c r="BC5" s="575" t="s">
        <v>429</v>
      </c>
      <c r="BD5" s="575">
        <v>186.6</v>
      </c>
      <c r="BE5" s="575" t="s">
        <v>429</v>
      </c>
      <c r="BF5" s="575" t="s">
        <v>429</v>
      </c>
      <c r="BG5" s="575">
        <v>68</v>
      </c>
      <c r="BH5" s="609" t="s">
        <v>429</v>
      </c>
      <c r="BI5" s="609" t="s">
        <v>429</v>
      </c>
      <c r="BK5" s="285"/>
      <c r="BL5" s="285" t="s">
        <v>13</v>
      </c>
    </row>
    <row r="6" spans="1:65">
      <c r="A6" s="284" t="s">
        <v>14</v>
      </c>
      <c r="B6" s="575">
        <v>72.3</v>
      </c>
      <c r="C6" s="575" t="s">
        <v>429</v>
      </c>
      <c r="D6" s="575" t="s">
        <v>429</v>
      </c>
      <c r="E6" s="575">
        <v>55.6</v>
      </c>
      <c r="F6" s="575" t="s">
        <v>429</v>
      </c>
      <c r="G6" s="575" t="s">
        <v>429</v>
      </c>
      <c r="H6" s="575">
        <v>48</v>
      </c>
      <c r="I6" s="575">
        <v>52.2</v>
      </c>
      <c r="J6" s="575">
        <v>43.7</v>
      </c>
      <c r="K6" s="575">
        <v>63</v>
      </c>
      <c r="L6" s="575" t="s">
        <v>429</v>
      </c>
      <c r="M6" s="575" t="s">
        <v>429</v>
      </c>
      <c r="N6" s="575">
        <v>85.4</v>
      </c>
      <c r="O6" s="575">
        <v>89.6</v>
      </c>
      <c r="P6" s="575">
        <v>80.8</v>
      </c>
      <c r="Q6" s="575">
        <v>86.9</v>
      </c>
      <c r="R6" s="575" t="s">
        <v>429</v>
      </c>
      <c r="S6" s="575" t="s">
        <v>429</v>
      </c>
      <c r="T6" s="575">
        <v>86.6</v>
      </c>
      <c r="U6" s="575" t="s">
        <v>429</v>
      </c>
      <c r="V6" s="575" t="s">
        <v>429</v>
      </c>
      <c r="W6" s="575">
        <v>83.3</v>
      </c>
      <c r="X6" s="575" t="s">
        <v>429</v>
      </c>
      <c r="Y6" s="575" t="s">
        <v>429</v>
      </c>
      <c r="Z6" s="575">
        <v>74.599999999999994</v>
      </c>
      <c r="AA6" s="575" t="s">
        <v>429</v>
      </c>
      <c r="AB6" s="575" t="s">
        <v>429</v>
      </c>
      <c r="AC6" s="575">
        <v>66.900000000000006</v>
      </c>
      <c r="AD6" s="575" t="s">
        <v>429</v>
      </c>
      <c r="AE6" s="575" t="s">
        <v>429</v>
      </c>
      <c r="AF6" s="575">
        <v>63.1</v>
      </c>
      <c r="AG6" s="575" t="s">
        <v>429</v>
      </c>
      <c r="AH6" s="575" t="s">
        <v>429</v>
      </c>
      <c r="AI6" s="575">
        <v>62.3</v>
      </c>
      <c r="AJ6" s="575" t="s">
        <v>429</v>
      </c>
      <c r="AK6" s="575" t="s">
        <v>429</v>
      </c>
      <c r="AL6" s="575">
        <v>62.4</v>
      </c>
      <c r="AM6" s="575" t="s">
        <v>429</v>
      </c>
      <c r="AN6" s="575" t="s">
        <v>429</v>
      </c>
      <c r="AO6" s="575">
        <v>60.5</v>
      </c>
      <c r="AP6" s="575" t="s">
        <v>429</v>
      </c>
      <c r="AQ6" s="575" t="s">
        <v>429</v>
      </c>
      <c r="AR6" s="575">
        <v>57.7</v>
      </c>
      <c r="AS6" s="575">
        <v>62</v>
      </c>
      <c r="AT6" s="575">
        <v>53.1</v>
      </c>
      <c r="AU6" s="575">
        <v>28</v>
      </c>
      <c r="AV6" s="575">
        <v>29</v>
      </c>
      <c r="AW6" s="575">
        <v>27</v>
      </c>
      <c r="AX6" s="575">
        <v>28</v>
      </c>
      <c r="AY6" s="575">
        <v>29</v>
      </c>
      <c r="AZ6" s="575">
        <v>27</v>
      </c>
      <c r="BA6" s="575">
        <v>28</v>
      </c>
      <c r="BB6" s="575">
        <v>29</v>
      </c>
      <c r="BC6" s="575">
        <v>27</v>
      </c>
      <c r="BD6" s="575">
        <v>28</v>
      </c>
      <c r="BE6" s="575">
        <v>29</v>
      </c>
      <c r="BF6" s="575">
        <v>27</v>
      </c>
      <c r="BG6" s="575">
        <v>28</v>
      </c>
      <c r="BH6" s="575">
        <v>29</v>
      </c>
      <c r="BI6" s="575">
        <v>27</v>
      </c>
    </row>
    <row r="7" spans="1:65">
      <c r="A7" s="284" t="s">
        <v>268</v>
      </c>
      <c r="B7" s="575">
        <v>203.5</v>
      </c>
      <c r="C7" s="575" t="s">
        <v>429</v>
      </c>
      <c r="D7" s="575" t="s">
        <v>429</v>
      </c>
      <c r="E7" s="575">
        <v>178.7</v>
      </c>
      <c r="F7" s="575" t="s">
        <v>429</v>
      </c>
      <c r="G7" s="575" t="s">
        <v>429</v>
      </c>
      <c r="H7" s="575">
        <v>171.2</v>
      </c>
      <c r="I7" s="575">
        <v>179.1</v>
      </c>
      <c r="J7" s="575">
        <v>162.9</v>
      </c>
      <c r="K7" s="575">
        <v>171.2</v>
      </c>
      <c r="L7" s="575" t="s">
        <v>429</v>
      </c>
      <c r="M7" s="575" t="s">
        <v>429</v>
      </c>
      <c r="N7" s="575">
        <v>171.2</v>
      </c>
      <c r="O7" s="575">
        <v>180.3</v>
      </c>
      <c r="P7" s="575">
        <v>161.69999999999999</v>
      </c>
      <c r="Q7" s="575">
        <v>171.2</v>
      </c>
      <c r="R7" s="575" t="s">
        <v>429</v>
      </c>
      <c r="S7" s="575" t="s">
        <v>429</v>
      </c>
      <c r="T7" s="575">
        <v>171.2</v>
      </c>
      <c r="U7" s="575" t="s">
        <v>429</v>
      </c>
      <c r="V7" s="575" t="s">
        <v>429</v>
      </c>
      <c r="W7" s="575">
        <v>171.2</v>
      </c>
      <c r="X7" s="575" t="s">
        <v>429</v>
      </c>
      <c r="Y7" s="575" t="s">
        <v>429</v>
      </c>
      <c r="Z7" s="575">
        <v>171.2</v>
      </c>
      <c r="AA7" s="575" t="s">
        <v>429</v>
      </c>
      <c r="AB7" s="575" t="s">
        <v>429</v>
      </c>
      <c r="AC7" s="575">
        <v>171.1</v>
      </c>
      <c r="AD7" s="575" t="s">
        <v>429</v>
      </c>
      <c r="AE7" s="575" t="s">
        <v>429</v>
      </c>
      <c r="AF7" s="575">
        <v>170.2</v>
      </c>
      <c r="AG7" s="575" t="s">
        <v>429</v>
      </c>
      <c r="AH7" s="575" t="s">
        <v>429</v>
      </c>
      <c r="AI7" s="575">
        <v>167.9</v>
      </c>
      <c r="AJ7" s="575" t="s">
        <v>429</v>
      </c>
      <c r="AK7" s="575" t="s">
        <v>429</v>
      </c>
      <c r="AL7" s="575">
        <v>164</v>
      </c>
      <c r="AM7" s="575" t="s">
        <v>429</v>
      </c>
      <c r="AN7" s="575" t="s">
        <v>429</v>
      </c>
      <c r="AO7" s="575">
        <v>159.6</v>
      </c>
      <c r="AP7" s="575" t="s">
        <v>429</v>
      </c>
      <c r="AQ7" s="575" t="s">
        <v>429</v>
      </c>
      <c r="AR7" s="575">
        <v>155.1</v>
      </c>
      <c r="AS7" s="575">
        <v>163.69999999999999</v>
      </c>
      <c r="AT7" s="575">
        <v>146</v>
      </c>
      <c r="AU7" s="575">
        <v>150.4</v>
      </c>
      <c r="AV7" s="575" t="s">
        <v>429</v>
      </c>
      <c r="AW7" s="575" t="s">
        <v>429</v>
      </c>
      <c r="AX7" s="575">
        <v>145.69999999999999</v>
      </c>
      <c r="AY7" s="575">
        <v>153.9</v>
      </c>
      <c r="AZ7" s="575">
        <v>137</v>
      </c>
      <c r="BA7" s="575">
        <v>118.5</v>
      </c>
      <c r="BB7" s="575">
        <v>126</v>
      </c>
      <c r="BC7" s="575">
        <v>110.5</v>
      </c>
      <c r="BD7" s="575">
        <v>104</v>
      </c>
      <c r="BE7" s="575">
        <v>115</v>
      </c>
      <c r="BF7" s="575">
        <v>108</v>
      </c>
      <c r="BG7" s="592">
        <v>98.3</v>
      </c>
      <c r="BH7" s="592">
        <v>104.9</v>
      </c>
      <c r="BI7" s="592">
        <v>91.3</v>
      </c>
    </row>
    <row r="8" spans="1:65">
      <c r="A8" s="284" t="s">
        <v>12</v>
      </c>
      <c r="B8" s="575">
        <v>120</v>
      </c>
      <c r="C8" s="575" t="s">
        <v>429</v>
      </c>
      <c r="D8" s="575" t="s">
        <v>429</v>
      </c>
      <c r="E8" s="575">
        <v>95.2</v>
      </c>
      <c r="F8" s="575" t="s">
        <v>429</v>
      </c>
      <c r="G8" s="575" t="s">
        <v>429</v>
      </c>
      <c r="H8" s="575">
        <v>84.5</v>
      </c>
      <c r="I8" s="575">
        <v>90.9</v>
      </c>
      <c r="J8" s="575">
        <v>77.7</v>
      </c>
      <c r="K8" s="575">
        <v>91.6</v>
      </c>
      <c r="L8" s="575" t="s">
        <v>429</v>
      </c>
      <c r="M8" s="575" t="s">
        <v>429</v>
      </c>
      <c r="N8" s="575">
        <v>113.6</v>
      </c>
      <c r="O8" s="575">
        <v>121</v>
      </c>
      <c r="P8" s="575">
        <v>105.9</v>
      </c>
      <c r="Q8" s="575">
        <v>113</v>
      </c>
      <c r="R8" s="575" t="s">
        <v>429</v>
      </c>
      <c r="S8" s="575" t="s">
        <v>429</v>
      </c>
      <c r="T8" s="575" t="s">
        <v>429</v>
      </c>
      <c r="U8" s="575" t="s">
        <v>429</v>
      </c>
      <c r="V8" s="575" t="s">
        <v>429</v>
      </c>
      <c r="W8" s="575">
        <v>120.7</v>
      </c>
      <c r="X8" s="575" t="s">
        <v>429</v>
      </c>
      <c r="Y8" s="575" t="s">
        <v>429</v>
      </c>
      <c r="Z8" s="575">
        <v>113</v>
      </c>
      <c r="AA8" s="575">
        <v>109</v>
      </c>
      <c r="AB8" s="575">
        <v>95</v>
      </c>
      <c r="AC8" s="575" t="s">
        <v>429</v>
      </c>
      <c r="AD8" s="575" t="s">
        <v>429</v>
      </c>
      <c r="AE8" s="575" t="s">
        <v>429</v>
      </c>
      <c r="AF8" s="575">
        <v>122.6</v>
      </c>
      <c r="AG8" s="575">
        <v>126.3</v>
      </c>
      <c r="AH8" s="575">
        <v>103.2</v>
      </c>
      <c r="AI8" s="575">
        <v>119.7</v>
      </c>
      <c r="AJ8" s="575">
        <v>125</v>
      </c>
      <c r="AK8" s="575">
        <v>101.7</v>
      </c>
      <c r="AL8" s="575">
        <v>117</v>
      </c>
      <c r="AM8" s="575">
        <v>123.8</v>
      </c>
      <c r="AN8" s="575">
        <v>100.3</v>
      </c>
      <c r="AO8" s="575">
        <v>117</v>
      </c>
      <c r="AP8" s="575">
        <v>122</v>
      </c>
      <c r="AQ8" s="575">
        <v>86</v>
      </c>
      <c r="AR8" s="575">
        <v>108.4</v>
      </c>
      <c r="AS8" s="575">
        <v>121.4</v>
      </c>
      <c r="AT8" s="575">
        <v>97.5</v>
      </c>
      <c r="AU8" s="575">
        <v>121</v>
      </c>
      <c r="AV8" s="575" t="s">
        <v>429</v>
      </c>
      <c r="AW8" s="575" t="s">
        <v>429</v>
      </c>
      <c r="AX8" s="575">
        <v>99.6</v>
      </c>
      <c r="AY8" s="575">
        <v>115.6</v>
      </c>
      <c r="AZ8" s="575">
        <v>93.9</v>
      </c>
      <c r="BA8" s="575">
        <v>98</v>
      </c>
      <c r="BB8" s="575">
        <v>112.8</v>
      </c>
      <c r="BC8" s="575">
        <v>92.1</v>
      </c>
      <c r="BD8" s="592">
        <v>92</v>
      </c>
      <c r="BE8" s="575">
        <v>110</v>
      </c>
      <c r="BF8" s="575">
        <v>90.4</v>
      </c>
      <c r="BG8" s="592">
        <v>90.2</v>
      </c>
      <c r="BH8" s="592">
        <v>107.3</v>
      </c>
      <c r="BI8" s="592">
        <v>88.7</v>
      </c>
    </row>
    <row r="9" spans="1:65">
      <c r="A9" s="284" t="s">
        <v>11</v>
      </c>
      <c r="B9" s="575">
        <v>170.5</v>
      </c>
      <c r="C9" s="575" t="s">
        <v>429</v>
      </c>
      <c r="D9" s="575" t="s">
        <v>429</v>
      </c>
      <c r="E9" s="575">
        <v>178.8</v>
      </c>
      <c r="F9" s="575" t="s">
        <v>429</v>
      </c>
      <c r="G9" s="575" t="s">
        <v>429</v>
      </c>
      <c r="H9" s="575">
        <v>158.5</v>
      </c>
      <c r="I9" s="575">
        <v>165.5</v>
      </c>
      <c r="J9" s="575">
        <v>151.19999999999999</v>
      </c>
      <c r="K9" s="575">
        <v>136.6</v>
      </c>
      <c r="L9" s="575" t="s">
        <v>429</v>
      </c>
      <c r="M9" s="575" t="s">
        <v>429</v>
      </c>
      <c r="N9" s="575">
        <v>108.5</v>
      </c>
      <c r="O9" s="575">
        <v>113.8</v>
      </c>
      <c r="P9" s="575">
        <v>103.1</v>
      </c>
      <c r="Q9" s="575">
        <v>102.6</v>
      </c>
      <c r="R9" s="575" t="s">
        <v>429</v>
      </c>
      <c r="S9" s="575" t="s">
        <v>429</v>
      </c>
      <c r="T9" s="575">
        <v>97</v>
      </c>
      <c r="U9" s="575" t="s">
        <v>429</v>
      </c>
      <c r="V9" s="575" t="s">
        <v>429</v>
      </c>
      <c r="W9" s="575">
        <v>91.6</v>
      </c>
      <c r="X9" s="575" t="s">
        <v>429</v>
      </c>
      <c r="Y9" s="575" t="s">
        <v>429</v>
      </c>
      <c r="Z9" s="575">
        <v>86.3</v>
      </c>
      <c r="AA9" s="575" t="s">
        <v>429</v>
      </c>
      <c r="AB9" s="575" t="s">
        <v>429</v>
      </c>
      <c r="AC9" s="575">
        <v>81.400000000000006</v>
      </c>
      <c r="AD9" s="575" t="s">
        <v>429</v>
      </c>
      <c r="AE9" s="575" t="s">
        <v>429</v>
      </c>
      <c r="AF9" s="575">
        <v>76.7</v>
      </c>
      <c r="AG9" s="575" t="s">
        <v>429</v>
      </c>
      <c r="AH9" s="575" t="s">
        <v>429</v>
      </c>
      <c r="AI9" s="575">
        <v>72.5</v>
      </c>
      <c r="AJ9" s="575" t="s">
        <v>429</v>
      </c>
      <c r="AK9" s="575" t="s">
        <v>429</v>
      </c>
      <c r="AL9" s="575">
        <v>69</v>
      </c>
      <c r="AM9" s="575" t="s">
        <v>429</v>
      </c>
      <c r="AN9" s="575" t="s">
        <v>429</v>
      </c>
      <c r="AO9" s="575">
        <v>65.8</v>
      </c>
      <c r="AP9" s="575" t="s">
        <v>429</v>
      </c>
      <c r="AQ9" s="575" t="s">
        <v>429</v>
      </c>
      <c r="AR9" s="575">
        <v>62.9</v>
      </c>
      <c r="AS9" s="575">
        <v>67.2</v>
      </c>
      <c r="AT9" s="575">
        <v>58.6</v>
      </c>
      <c r="AU9" s="575">
        <v>60.6</v>
      </c>
      <c r="AV9" s="575" t="s">
        <v>429</v>
      </c>
      <c r="AW9" s="575" t="s">
        <v>429</v>
      </c>
      <c r="AX9" s="575">
        <v>60</v>
      </c>
      <c r="AY9" s="575">
        <v>62</v>
      </c>
      <c r="AZ9" s="575">
        <v>59</v>
      </c>
      <c r="BA9" s="575">
        <v>60</v>
      </c>
      <c r="BB9" s="575">
        <v>62</v>
      </c>
      <c r="BC9" s="575">
        <v>59</v>
      </c>
      <c r="BD9" s="575" t="s">
        <v>429</v>
      </c>
      <c r="BE9" s="575" t="s">
        <v>429</v>
      </c>
      <c r="BF9" s="575" t="s">
        <v>429</v>
      </c>
      <c r="BG9" s="575">
        <v>49.6</v>
      </c>
      <c r="BH9" s="575">
        <v>53.6</v>
      </c>
      <c r="BI9" s="575">
        <v>45.3</v>
      </c>
    </row>
    <row r="10" spans="1:65">
      <c r="A10" s="284" t="s">
        <v>10</v>
      </c>
      <c r="B10" s="575">
        <v>256.2</v>
      </c>
      <c r="C10" s="575" t="s">
        <v>429</v>
      </c>
      <c r="D10" s="575" t="s">
        <v>429</v>
      </c>
      <c r="E10" s="575">
        <v>250.3</v>
      </c>
      <c r="F10" s="575" t="s">
        <v>429</v>
      </c>
      <c r="G10" s="575" t="s">
        <v>429</v>
      </c>
      <c r="H10" s="575">
        <v>243.7</v>
      </c>
      <c r="I10" s="575">
        <v>253.5</v>
      </c>
      <c r="J10" s="575">
        <v>233.5</v>
      </c>
      <c r="K10" s="575">
        <v>213.2</v>
      </c>
      <c r="L10" s="575" t="s">
        <v>429</v>
      </c>
      <c r="M10" s="575" t="s">
        <v>429</v>
      </c>
      <c r="N10" s="575">
        <v>188.6</v>
      </c>
      <c r="O10" s="575">
        <v>206.6</v>
      </c>
      <c r="P10" s="575">
        <v>198.9</v>
      </c>
      <c r="Q10" s="575">
        <v>162.4</v>
      </c>
      <c r="R10" s="575" t="s">
        <v>429</v>
      </c>
      <c r="S10" s="575" t="s">
        <v>429</v>
      </c>
      <c r="T10" s="575">
        <v>150.80000000000001</v>
      </c>
      <c r="U10" s="575" t="s">
        <v>429</v>
      </c>
      <c r="V10" s="575" t="s">
        <v>429</v>
      </c>
      <c r="W10" s="575">
        <v>139.69999999999999</v>
      </c>
      <c r="X10" s="575" t="s">
        <v>429</v>
      </c>
      <c r="Y10" s="575" t="s">
        <v>429</v>
      </c>
      <c r="Z10" s="575">
        <v>133</v>
      </c>
      <c r="AA10" s="575">
        <v>166</v>
      </c>
      <c r="AB10" s="575">
        <v>149</v>
      </c>
      <c r="AC10" s="575">
        <v>119.8</v>
      </c>
      <c r="AD10" s="575" t="s">
        <v>429</v>
      </c>
      <c r="AE10" s="575" t="s">
        <v>429</v>
      </c>
      <c r="AF10" s="575">
        <v>111.4</v>
      </c>
      <c r="AG10" s="575" t="s">
        <v>429</v>
      </c>
      <c r="AH10" s="575" t="s">
        <v>429</v>
      </c>
      <c r="AI10" s="575">
        <v>103.4</v>
      </c>
      <c r="AJ10" s="575" t="s">
        <v>429</v>
      </c>
      <c r="AK10" s="575" t="s">
        <v>429</v>
      </c>
      <c r="AL10" s="575">
        <v>95.4</v>
      </c>
      <c r="AM10" s="575" t="s">
        <v>429</v>
      </c>
      <c r="AN10" s="575" t="s">
        <v>429</v>
      </c>
      <c r="AO10" s="575">
        <v>88.5</v>
      </c>
      <c r="AP10" s="575" t="s">
        <v>429</v>
      </c>
      <c r="AQ10" s="575" t="s">
        <v>429</v>
      </c>
      <c r="AR10" s="575">
        <v>112</v>
      </c>
      <c r="AS10" s="575">
        <v>138</v>
      </c>
      <c r="AT10" s="575">
        <v>117</v>
      </c>
      <c r="AU10" s="575">
        <v>77.099999999999994</v>
      </c>
      <c r="AV10" s="575" t="s">
        <v>429</v>
      </c>
      <c r="AW10" s="575" t="s">
        <v>429</v>
      </c>
      <c r="AX10" s="575">
        <v>71</v>
      </c>
      <c r="AY10" s="575">
        <v>75.599999999999994</v>
      </c>
      <c r="AZ10" s="575">
        <v>66.2</v>
      </c>
      <c r="BA10" s="575">
        <v>85</v>
      </c>
      <c r="BB10" s="575" t="s">
        <v>429</v>
      </c>
      <c r="BC10" s="575" t="s">
        <v>429</v>
      </c>
      <c r="BD10" s="575">
        <v>85</v>
      </c>
      <c r="BE10" s="575">
        <v>91</v>
      </c>
      <c r="BF10" s="575">
        <v>79</v>
      </c>
      <c r="BG10" s="575">
        <v>64</v>
      </c>
      <c r="BH10" s="609" t="s">
        <v>429</v>
      </c>
      <c r="BI10" s="609" t="s">
        <v>429</v>
      </c>
    </row>
    <row r="11" spans="1:65">
      <c r="A11" s="284" t="s">
        <v>9</v>
      </c>
      <c r="B11" s="575">
        <v>38.6</v>
      </c>
      <c r="C11" s="575">
        <v>41.2</v>
      </c>
      <c r="D11" s="575">
        <v>35.9</v>
      </c>
      <c r="E11" s="575">
        <v>28.2</v>
      </c>
      <c r="F11" s="575">
        <v>32.200000000000003</v>
      </c>
      <c r="G11" s="575">
        <v>24.1</v>
      </c>
      <c r="H11" s="575">
        <v>21.6</v>
      </c>
      <c r="I11" s="575">
        <v>24.5</v>
      </c>
      <c r="J11" s="575">
        <v>18.5</v>
      </c>
      <c r="K11" s="575">
        <v>21.9</v>
      </c>
      <c r="L11" s="575">
        <v>24.6</v>
      </c>
      <c r="M11" s="575">
        <v>19.100000000000001</v>
      </c>
      <c r="N11" s="575">
        <v>18.2</v>
      </c>
      <c r="O11" s="575">
        <v>22.1</v>
      </c>
      <c r="P11" s="575">
        <v>14.1</v>
      </c>
      <c r="Q11" s="575">
        <v>16.8</v>
      </c>
      <c r="R11" s="575">
        <v>19</v>
      </c>
      <c r="S11" s="575">
        <v>14.4</v>
      </c>
      <c r="T11" s="575">
        <v>17.3</v>
      </c>
      <c r="U11" s="575">
        <v>18.2</v>
      </c>
      <c r="V11" s="575">
        <v>16.399999999999999</v>
      </c>
      <c r="W11" s="575">
        <v>16</v>
      </c>
      <c r="X11" s="575">
        <v>16.5</v>
      </c>
      <c r="Y11" s="575">
        <v>15.4</v>
      </c>
      <c r="Z11" s="575">
        <v>16.5</v>
      </c>
      <c r="AA11" s="575">
        <v>18.100000000000001</v>
      </c>
      <c r="AB11" s="575">
        <v>14.8</v>
      </c>
      <c r="AC11" s="575">
        <v>15.8</v>
      </c>
      <c r="AD11" s="575">
        <v>18.100000000000001</v>
      </c>
      <c r="AE11" s="575">
        <v>13.5</v>
      </c>
      <c r="AF11" s="575">
        <v>16.899999999999999</v>
      </c>
      <c r="AG11" s="575">
        <v>18.3</v>
      </c>
      <c r="AH11" s="575">
        <v>15.5</v>
      </c>
      <c r="AI11" s="575">
        <v>17.100000000000001</v>
      </c>
      <c r="AJ11" s="575">
        <v>18</v>
      </c>
      <c r="AK11" s="575">
        <v>16.3</v>
      </c>
      <c r="AL11" s="575">
        <v>16.600000000000001</v>
      </c>
      <c r="AM11" s="575">
        <v>19.100000000000001</v>
      </c>
      <c r="AN11" s="575">
        <v>13.9</v>
      </c>
      <c r="AO11" s="575">
        <v>16.100000000000001</v>
      </c>
      <c r="AP11" s="575">
        <v>16.600000000000001</v>
      </c>
      <c r="AQ11" s="575">
        <v>15.6</v>
      </c>
      <c r="AR11" s="575">
        <v>14.7</v>
      </c>
      <c r="AS11" s="575">
        <v>16.5</v>
      </c>
      <c r="AT11" s="575">
        <v>12.9</v>
      </c>
      <c r="AU11" s="575">
        <v>15.9</v>
      </c>
      <c r="AV11" s="575">
        <v>16.399999999999999</v>
      </c>
      <c r="AW11" s="575">
        <v>15.4</v>
      </c>
      <c r="AX11" s="575">
        <v>15.7</v>
      </c>
      <c r="AY11" s="575">
        <v>17.8</v>
      </c>
      <c r="AZ11" s="575">
        <v>13.6</v>
      </c>
      <c r="BA11" s="575">
        <v>14.5</v>
      </c>
      <c r="BB11" s="575">
        <v>15.9</v>
      </c>
      <c r="BC11" s="575">
        <v>13</v>
      </c>
      <c r="BD11" s="575">
        <v>16</v>
      </c>
      <c r="BE11" s="575">
        <v>15.8</v>
      </c>
      <c r="BF11" s="575">
        <v>16.100000000000001</v>
      </c>
      <c r="BG11" s="609">
        <v>15.5</v>
      </c>
      <c r="BH11" s="609">
        <v>15.8</v>
      </c>
      <c r="BI11" s="609">
        <v>15.3</v>
      </c>
    </row>
    <row r="12" spans="1:65">
      <c r="A12" s="284" t="s">
        <v>7</v>
      </c>
      <c r="B12" s="575">
        <v>254.3</v>
      </c>
      <c r="C12" s="575" t="s">
        <v>429</v>
      </c>
      <c r="D12" s="575" t="s">
        <v>429</v>
      </c>
      <c r="E12" s="575">
        <v>246.5</v>
      </c>
      <c r="F12" s="575" t="s">
        <v>429</v>
      </c>
      <c r="G12" s="575" t="s">
        <v>429</v>
      </c>
      <c r="H12" s="575">
        <v>232.6</v>
      </c>
      <c r="I12" s="575">
        <v>241.4</v>
      </c>
      <c r="J12" s="575">
        <v>223.3</v>
      </c>
      <c r="K12" s="575">
        <v>208.4</v>
      </c>
      <c r="L12" s="575" t="s">
        <v>429</v>
      </c>
      <c r="M12" s="575" t="s">
        <v>429</v>
      </c>
      <c r="N12" s="575">
        <v>165.7</v>
      </c>
      <c r="O12" s="575">
        <v>171.6</v>
      </c>
      <c r="P12" s="575">
        <v>159.30000000000001</v>
      </c>
      <c r="Q12" s="575">
        <v>157.6</v>
      </c>
      <c r="R12" s="575" t="s">
        <v>429</v>
      </c>
      <c r="S12" s="575" t="s">
        <v>429</v>
      </c>
      <c r="T12" s="575">
        <v>150.4</v>
      </c>
      <c r="U12" s="575" t="s">
        <v>429</v>
      </c>
      <c r="V12" s="575" t="s">
        <v>429</v>
      </c>
      <c r="W12" s="575">
        <v>143.6</v>
      </c>
      <c r="X12" s="575" t="s">
        <v>429</v>
      </c>
      <c r="Y12" s="575" t="s">
        <v>429</v>
      </c>
      <c r="Z12" s="575">
        <v>137.30000000000001</v>
      </c>
      <c r="AA12" s="575" t="s">
        <v>429</v>
      </c>
      <c r="AB12" s="575" t="s">
        <v>429</v>
      </c>
      <c r="AC12" s="575">
        <v>131.5</v>
      </c>
      <c r="AD12" s="575" t="s">
        <v>429</v>
      </c>
      <c r="AE12" s="575" t="s">
        <v>429</v>
      </c>
      <c r="AF12" s="575">
        <v>125.7</v>
      </c>
      <c r="AG12" s="575" t="s">
        <v>429</v>
      </c>
      <c r="AH12" s="575" t="s">
        <v>429</v>
      </c>
      <c r="AI12" s="575">
        <v>118.4</v>
      </c>
      <c r="AJ12" s="575" t="s">
        <v>429</v>
      </c>
      <c r="AK12" s="575" t="s">
        <v>429</v>
      </c>
      <c r="AL12" s="575">
        <v>111.9</v>
      </c>
      <c r="AM12" s="575" t="s">
        <v>429</v>
      </c>
      <c r="AN12" s="575" t="s">
        <v>429</v>
      </c>
      <c r="AO12" s="575">
        <v>106.1</v>
      </c>
      <c r="AP12" s="575" t="s">
        <v>429</v>
      </c>
      <c r="AQ12" s="575" t="s">
        <v>429</v>
      </c>
      <c r="AR12" s="575">
        <v>101.3</v>
      </c>
      <c r="AS12" s="575">
        <v>106.2</v>
      </c>
      <c r="AT12" s="575">
        <v>96.2</v>
      </c>
      <c r="AU12" s="575">
        <v>108</v>
      </c>
      <c r="AV12" s="575">
        <v>113</v>
      </c>
      <c r="AW12" s="575">
        <v>103</v>
      </c>
      <c r="AX12" s="575">
        <v>108</v>
      </c>
      <c r="AY12" s="575">
        <v>113</v>
      </c>
      <c r="AZ12" s="575">
        <v>103</v>
      </c>
      <c r="BA12" s="575">
        <v>87.2</v>
      </c>
      <c r="BB12" s="575">
        <v>91.7</v>
      </c>
      <c r="BC12" s="575">
        <v>82.5</v>
      </c>
      <c r="BD12" s="592">
        <v>81.2</v>
      </c>
      <c r="BE12" s="575" t="s">
        <v>8</v>
      </c>
      <c r="BF12" s="575" t="s">
        <v>8</v>
      </c>
      <c r="BG12" s="592" t="s">
        <v>8</v>
      </c>
      <c r="BH12" s="592" t="s">
        <v>8</v>
      </c>
      <c r="BI12" s="592" t="s">
        <v>8</v>
      </c>
      <c r="BJ12" s="660"/>
      <c r="BK12" s="299"/>
      <c r="BL12" s="299"/>
      <c r="BM12" s="299"/>
    </row>
    <row r="13" spans="1:65">
      <c r="A13" s="284" t="s">
        <v>6</v>
      </c>
      <c r="B13" s="575">
        <v>96.4</v>
      </c>
      <c r="C13" s="575" t="s">
        <v>429</v>
      </c>
      <c r="D13" s="575" t="s">
        <v>429</v>
      </c>
      <c r="E13" s="575">
        <v>85.5</v>
      </c>
      <c r="F13" s="575" t="s">
        <v>429</v>
      </c>
      <c r="G13" s="575" t="s">
        <v>429</v>
      </c>
      <c r="H13" s="575">
        <v>73</v>
      </c>
      <c r="I13" s="575">
        <v>78</v>
      </c>
      <c r="J13" s="575">
        <v>67.599999999999994</v>
      </c>
      <c r="K13" s="575">
        <v>68.7</v>
      </c>
      <c r="L13" s="575" t="s">
        <v>429</v>
      </c>
      <c r="M13" s="575" t="s">
        <v>429</v>
      </c>
      <c r="N13" s="575">
        <v>73.3</v>
      </c>
      <c r="O13" s="575">
        <v>78.599999999999994</v>
      </c>
      <c r="P13" s="575">
        <v>67.8</v>
      </c>
      <c r="Q13" s="575">
        <v>73.900000000000006</v>
      </c>
      <c r="R13" s="575" t="s">
        <v>429</v>
      </c>
      <c r="S13" s="575" t="s">
        <v>429</v>
      </c>
      <c r="T13" s="575">
        <v>74</v>
      </c>
      <c r="U13" s="575" t="s">
        <v>429</v>
      </c>
      <c r="V13" s="575" t="s">
        <v>429</v>
      </c>
      <c r="W13" s="575">
        <v>73.400000000000006</v>
      </c>
      <c r="X13" s="575" t="s">
        <v>429</v>
      </c>
      <c r="Y13" s="575" t="s">
        <v>429</v>
      </c>
      <c r="Z13" s="575">
        <v>72</v>
      </c>
      <c r="AA13" s="575" t="s">
        <v>429</v>
      </c>
      <c r="AB13" s="575" t="s">
        <v>429</v>
      </c>
      <c r="AC13" s="575">
        <v>67.2</v>
      </c>
      <c r="AD13" s="575" t="s">
        <v>429</v>
      </c>
      <c r="AE13" s="575" t="s">
        <v>429</v>
      </c>
      <c r="AF13" s="575">
        <v>61.5</v>
      </c>
      <c r="AG13" s="575" t="s">
        <v>429</v>
      </c>
      <c r="AH13" s="575" t="s">
        <v>429</v>
      </c>
      <c r="AI13" s="575">
        <v>57.3</v>
      </c>
      <c r="AJ13" s="575" t="s">
        <v>429</v>
      </c>
      <c r="AK13" s="575" t="s">
        <v>429</v>
      </c>
      <c r="AL13" s="575">
        <v>53.4</v>
      </c>
      <c r="AM13" s="575" t="s">
        <v>429</v>
      </c>
      <c r="AN13" s="575" t="s">
        <v>429</v>
      </c>
      <c r="AO13" s="575">
        <v>49.3</v>
      </c>
      <c r="AP13" s="575" t="s">
        <v>429</v>
      </c>
      <c r="AQ13" s="575" t="s">
        <v>429</v>
      </c>
      <c r="AR13" s="575">
        <v>45.3</v>
      </c>
      <c r="AS13" s="575">
        <v>49.3</v>
      </c>
      <c r="AT13" s="575">
        <v>41</v>
      </c>
      <c r="AU13" s="575">
        <v>41.3</v>
      </c>
      <c r="AV13" s="575" t="s">
        <v>429</v>
      </c>
      <c r="AW13" s="575" t="s">
        <v>429</v>
      </c>
      <c r="AX13" s="575">
        <v>38.700000000000003</v>
      </c>
      <c r="AY13" s="575">
        <v>42.5</v>
      </c>
      <c r="AZ13" s="575">
        <v>34.700000000000003</v>
      </c>
      <c r="BA13" s="575">
        <v>49.8</v>
      </c>
      <c r="BB13" s="575">
        <v>53.9</v>
      </c>
      <c r="BC13" s="575">
        <v>45.5</v>
      </c>
      <c r="BD13" s="592">
        <v>46.4</v>
      </c>
      <c r="BE13" s="575" t="s">
        <v>429</v>
      </c>
      <c r="BF13" s="575" t="s">
        <v>429</v>
      </c>
      <c r="BG13" s="592">
        <v>45.4</v>
      </c>
      <c r="BH13" s="592">
        <v>49.4</v>
      </c>
      <c r="BI13" s="592">
        <v>41.2</v>
      </c>
    </row>
    <row r="14" spans="1:65">
      <c r="A14" s="284" t="s">
        <v>5</v>
      </c>
      <c r="B14" s="575">
        <v>24.6</v>
      </c>
      <c r="C14" s="575">
        <v>28.2</v>
      </c>
      <c r="D14" s="575">
        <v>20.9</v>
      </c>
      <c r="E14" s="575">
        <v>23.1</v>
      </c>
      <c r="F14" s="575">
        <v>27</v>
      </c>
      <c r="G14" s="575">
        <v>19</v>
      </c>
      <c r="H14" s="575">
        <v>14.8</v>
      </c>
      <c r="I14" s="575">
        <v>18</v>
      </c>
      <c r="J14" s="575">
        <v>11.5</v>
      </c>
      <c r="K14" s="575">
        <v>20.2</v>
      </c>
      <c r="L14" s="575">
        <v>18.100000000000001</v>
      </c>
      <c r="M14" s="575">
        <v>22.6</v>
      </c>
      <c r="N14" s="575">
        <v>13.2</v>
      </c>
      <c r="O14" s="575">
        <v>16.100000000000001</v>
      </c>
      <c r="P14" s="575">
        <v>10.4</v>
      </c>
      <c r="Q14" s="575">
        <v>15.3</v>
      </c>
      <c r="R14" s="575">
        <v>13.9</v>
      </c>
      <c r="S14" s="575">
        <v>16.600000000000001</v>
      </c>
      <c r="T14" s="575">
        <v>18.2</v>
      </c>
      <c r="U14" s="575">
        <v>20.7</v>
      </c>
      <c r="V14" s="575">
        <v>15.8</v>
      </c>
      <c r="W14" s="575">
        <v>19.399999999999999</v>
      </c>
      <c r="X14" s="575">
        <v>21.8</v>
      </c>
      <c r="Y14" s="575">
        <v>16.7</v>
      </c>
      <c r="Z14" s="575">
        <v>14.6</v>
      </c>
      <c r="AA14" s="575">
        <v>8.3000000000000007</v>
      </c>
      <c r="AB14" s="575">
        <v>21</v>
      </c>
      <c r="AC14" s="575">
        <v>11.1</v>
      </c>
      <c r="AD14" s="575">
        <v>12.7</v>
      </c>
      <c r="AE14" s="575">
        <v>9.3000000000000007</v>
      </c>
      <c r="AF14" s="575">
        <v>10.9</v>
      </c>
      <c r="AG14" s="575">
        <v>9.1999999999999993</v>
      </c>
      <c r="AH14" s="575">
        <v>12.7</v>
      </c>
      <c r="AI14" s="575">
        <v>12.7</v>
      </c>
      <c r="AJ14" s="575">
        <v>17.2</v>
      </c>
      <c r="AK14" s="575">
        <v>8.1</v>
      </c>
      <c r="AL14" s="575">
        <v>14.9</v>
      </c>
      <c r="AM14" s="575">
        <v>20.6</v>
      </c>
      <c r="AN14" s="575">
        <v>9.8000000000000007</v>
      </c>
      <c r="AO14" s="575">
        <v>12.7</v>
      </c>
      <c r="AP14" s="575">
        <v>9.6999999999999993</v>
      </c>
      <c r="AQ14" s="575">
        <v>15.9</v>
      </c>
      <c r="AR14" s="575">
        <v>14</v>
      </c>
      <c r="AS14" s="575">
        <v>17.100000000000001</v>
      </c>
      <c r="AT14" s="575">
        <v>12.8</v>
      </c>
      <c r="AU14" s="575">
        <v>13.5</v>
      </c>
      <c r="AV14" s="575">
        <v>17.3</v>
      </c>
      <c r="AW14" s="575">
        <v>9.8000000000000007</v>
      </c>
      <c r="AX14" s="575">
        <v>12.8</v>
      </c>
      <c r="AY14" s="575">
        <v>15.5</v>
      </c>
      <c r="AZ14" s="575">
        <v>9.9</v>
      </c>
      <c r="BA14" s="575">
        <v>19.8</v>
      </c>
      <c r="BB14" s="575">
        <v>15</v>
      </c>
      <c r="BC14" s="575">
        <v>24.8</v>
      </c>
      <c r="BD14" s="575">
        <v>13.5</v>
      </c>
      <c r="BE14" s="575">
        <v>18.899999999999999</v>
      </c>
      <c r="BF14" s="575">
        <v>7.9</v>
      </c>
      <c r="BG14" s="592">
        <v>12.6</v>
      </c>
      <c r="BH14" s="592">
        <v>9.8000000000000007</v>
      </c>
      <c r="BI14" s="592">
        <v>15.4</v>
      </c>
    </row>
    <row r="15" spans="1:65">
      <c r="A15" s="284" t="s">
        <v>4</v>
      </c>
      <c r="B15" s="575">
        <v>91.4</v>
      </c>
      <c r="C15" s="575" t="s">
        <v>429</v>
      </c>
      <c r="D15" s="575" t="s">
        <v>429</v>
      </c>
      <c r="E15" s="575">
        <v>72.7</v>
      </c>
      <c r="F15" s="575" t="s">
        <v>429</v>
      </c>
      <c r="G15" s="575" t="s">
        <v>429</v>
      </c>
      <c r="H15" s="575">
        <v>60.8</v>
      </c>
      <c r="I15" s="575">
        <v>66.5</v>
      </c>
      <c r="J15" s="575">
        <v>54.9</v>
      </c>
      <c r="K15" s="575">
        <v>59.7</v>
      </c>
      <c r="L15" s="575" t="s">
        <v>429</v>
      </c>
      <c r="M15" s="575" t="s">
        <v>429</v>
      </c>
      <c r="N15" s="575">
        <v>73.900000000000006</v>
      </c>
      <c r="O15" s="575">
        <v>79.7</v>
      </c>
      <c r="P15" s="575">
        <v>67.8</v>
      </c>
      <c r="Q15" s="575">
        <v>76.7</v>
      </c>
      <c r="R15" s="575" t="s">
        <v>429</v>
      </c>
      <c r="S15" s="575" t="s">
        <v>429</v>
      </c>
      <c r="T15" s="575">
        <v>70.8</v>
      </c>
      <c r="U15" s="575" t="s">
        <v>429</v>
      </c>
      <c r="V15" s="575" t="s">
        <v>429</v>
      </c>
      <c r="W15" s="575">
        <v>71.099999999999994</v>
      </c>
      <c r="X15" s="575" t="s">
        <v>429</v>
      </c>
      <c r="Y15" s="575" t="s">
        <v>429</v>
      </c>
      <c r="Z15" s="575">
        <v>71.5</v>
      </c>
      <c r="AA15" s="575" t="s">
        <v>429</v>
      </c>
      <c r="AB15" s="575" t="s">
        <v>429</v>
      </c>
      <c r="AC15" s="575">
        <v>71.8</v>
      </c>
      <c r="AD15" s="575" t="s">
        <v>429</v>
      </c>
      <c r="AE15" s="575" t="s">
        <v>429</v>
      </c>
      <c r="AF15" s="575">
        <v>71.3</v>
      </c>
      <c r="AG15" s="575" t="s">
        <v>429</v>
      </c>
      <c r="AH15" s="575" t="s">
        <v>429</v>
      </c>
      <c r="AI15" s="575">
        <v>70</v>
      </c>
      <c r="AJ15" s="575" t="s">
        <v>429</v>
      </c>
      <c r="AK15" s="575" t="s">
        <v>429</v>
      </c>
      <c r="AL15" s="575">
        <v>67.5</v>
      </c>
      <c r="AM15" s="575" t="s">
        <v>429</v>
      </c>
      <c r="AN15" s="575" t="s">
        <v>429</v>
      </c>
      <c r="AO15" s="575">
        <v>63.9</v>
      </c>
      <c r="AP15" s="575" t="s">
        <v>429</v>
      </c>
      <c r="AQ15" s="575" t="s">
        <v>429</v>
      </c>
      <c r="AR15" s="575">
        <v>58.8</v>
      </c>
      <c r="AS15" s="575" t="s">
        <v>429</v>
      </c>
      <c r="AT15" s="575" t="s">
        <v>429</v>
      </c>
      <c r="AU15" s="575">
        <v>55.6</v>
      </c>
      <c r="AV15" s="575" t="s">
        <v>429</v>
      </c>
      <c r="AW15" s="575" t="s">
        <v>429</v>
      </c>
      <c r="AX15" s="575">
        <v>53.2</v>
      </c>
      <c r="AY15" s="575" t="s">
        <v>429</v>
      </c>
      <c r="AZ15" s="575" t="s">
        <v>429</v>
      </c>
      <c r="BA15" s="575">
        <v>51.3</v>
      </c>
      <c r="BB15" s="575">
        <v>48.3</v>
      </c>
      <c r="BC15" s="575">
        <v>39.299999999999997</v>
      </c>
      <c r="BD15" s="575">
        <v>49.3</v>
      </c>
      <c r="BE15" s="575" t="s">
        <v>8</v>
      </c>
      <c r="BF15" s="575" t="s">
        <v>8</v>
      </c>
      <c r="BG15" s="592">
        <v>46.6</v>
      </c>
      <c r="BH15" s="592" t="s">
        <v>8</v>
      </c>
      <c r="BI15" s="592" t="s">
        <v>8</v>
      </c>
    </row>
    <row r="16" spans="1:65">
      <c r="A16" s="284" t="s">
        <v>3</v>
      </c>
      <c r="B16" s="575">
        <v>112.5</v>
      </c>
      <c r="C16" s="575" t="s">
        <v>429</v>
      </c>
      <c r="D16" s="575" t="s">
        <v>429</v>
      </c>
      <c r="E16" s="575">
        <v>85.8</v>
      </c>
      <c r="F16" s="575" t="s">
        <v>429</v>
      </c>
      <c r="G16" s="575" t="s">
        <v>429</v>
      </c>
      <c r="H16" s="575">
        <v>70.900000000000006</v>
      </c>
      <c r="I16" s="575">
        <v>76.099999999999994</v>
      </c>
      <c r="J16" s="575">
        <v>65.7</v>
      </c>
      <c r="K16" s="575">
        <v>88.4</v>
      </c>
      <c r="L16" s="575" t="s">
        <v>429</v>
      </c>
      <c r="M16" s="575" t="s">
        <v>429</v>
      </c>
      <c r="N16" s="575">
        <v>121.4</v>
      </c>
      <c r="O16" s="575">
        <v>127.4</v>
      </c>
      <c r="P16" s="575">
        <v>115</v>
      </c>
      <c r="Q16" s="575">
        <v>124.7</v>
      </c>
      <c r="R16" s="575" t="s">
        <v>429</v>
      </c>
      <c r="S16" s="575" t="s">
        <v>429</v>
      </c>
      <c r="T16" s="575">
        <v>127.2</v>
      </c>
      <c r="U16" s="575" t="s">
        <v>429</v>
      </c>
      <c r="V16" s="575" t="s">
        <v>429</v>
      </c>
      <c r="W16" s="575">
        <v>128.5</v>
      </c>
      <c r="X16" s="575" t="s">
        <v>429</v>
      </c>
      <c r="Y16" s="575" t="s">
        <v>429</v>
      </c>
      <c r="Z16" s="575">
        <v>128.5</v>
      </c>
      <c r="AA16" s="575" t="s">
        <v>429</v>
      </c>
      <c r="AB16" s="575" t="s">
        <v>429</v>
      </c>
      <c r="AC16" s="575">
        <v>127.2</v>
      </c>
      <c r="AD16" s="575" t="s">
        <v>429</v>
      </c>
      <c r="AE16" s="575" t="s">
        <v>429</v>
      </c>
      <c r="AF16" s="575">
        <v>122.3</v>
      </c>
      <c r="AG16" s="575" t="s">
        <v>429</v>
      </c>
      <c r="AH16" s="575" t="s">
        <v>429</v>
      </c>
      <c r="AI16" s="575">
        <v>146.1</v>
      </c>
      <c r="AJ16" s="575">
        <v>139.1</v>
      </c>
      <c r="AK16" s="575">
        <v>153.4</v>
      </c>
      <c r="AL16" s="575">
        <v>146.5</v>
      </c>
      <c r="AM16" s="575">
        <v>139.6</v>
      </c>
      <c r="AN16" s="575">
        <v>153.6</v>
      </c>
      <c r="AO16" s="575">
        <v>146.69999999999999</v>
      </c>
      <c r="AP16" s="575">
        <v>140</v>
      </c>
      <c r="AQ16" s="575">
        <v>153.6</v>
      </c>
      <c r="AR16" s="575">
        <v>147</v>
      </c>
      <c r="AS16" s="575">
        <v>140.5</v>
      </c>
      <c r="AT16" s="575">
        <v>153.69999999999999</v>
      </c>
      <c r="AU16" s="575">
        <v>146.30000000000001</v>
      </c>
      <c r="AV16" s="575">
        <v>139.80000000000001</v>
      </c>
      <c r="AW16" s="575">
        <v>153</v>
      </c>
      <c r="AX16" s="575">
        <v>145.5</v>
      </c>
      <c r="AY16" s="575">
        <v>139</v>
      </c>
      <c r="AZ16" s="575">
        <v>152.19999999999999</v>
      </c>
      <c r="BA16" s="575">
        <v>144.80000000000001</v>
      </c>
      <c r="BB16" s="575">
        <v>138.30000000000001</v>
      </c>
      <c r="BC16" s="575">
        <v>151.5</v>
      </c>
      <c r="BD16" s="575">
        <v>144.1</v>
      </c>
      <c r="BE16" s="575">
        <v>137.6</v>
      </c>
      <c r="BF16" s="575">
        <v>150.69999999999999</v>
      </c>
      <c r="BG16" s="592">
        <v>143.4</v>
      </c>
      <c r="BH16" s="592">
        <v>136.9</v>
      </c>
      <c r="BI16" s="592">
        <v>150</v>
      </c>
    </row>
    <row r="17" spans="1:65">
      <c r="A17" s="284" t="s">
        <v>79</v>
      </c>
      <c r="B17" s="575">
        <v>175.7</v>
      </c>
      <c r="C17" s="575" t="s">
        <v>429</v>
      </c>
      <c r="D17" s="575" t="s">
        <v>429</v>
      </c>
      <c r="E17" s="575">
        <v>176.4</v>
      </c>
      <c r="F17" s="575" t="s">
        <v>429</v>
      </c>
      <c r="G17" s="575" t="s">
        <v>429</v>
      </c>
      <c r="H17" s="575">
        <v>141.19999999999999</v>
      </c>
      <c r="I17" s="575" t="s">
        <v>429</v>
      </c>
      <c r="J17" s="575" t="s">
        <v>429</v>
      </c>
      <c r="K17" s="575">
        <v>146.6</v>
      </c>
      <c r="L17" s="575" t="s">
        <v>429</v>
      </c>
      <c r="M17" s="575" t="s">
        <v>429</v>
      </c>
      <c r="N17" s="575">
        <v>112</v>
      </c>
      <c r="O17" s="575" t="s">
        <v>429</v>
      </c>
      <c r="P17" s="575" t="s">
        <v>429</v>
      </c>
      <c r="Q17" s="575">
        <v>112</v>
      </c>
      <c r="R17" s="575" t="s">
        <v>429</v>
      </c>
      <c r="S17" s="575" t="s">
        <v>429</v>
      </c>
      <c r="T17" s="575">
        <v>112</v>
      </c>
      <c r="U17" s="575" t="s">
        <v>429</v>
      </c>
      <c r="V17" s="575" t="s">
        <v>429</v>
      </c>
      <c r="W17" s="575">
        <v>112</v>
      </c>
      <c r="X17" s="575" t="s">
        <v>429</v>
      </c>
      <c r="Y17" s="575" t="s">
        <v>429</v>
      </c>
      <c r="Z17" s="575">
        <v>112</v>
      </c>
      <c r="AA17" s="575" t="s">
        <v>429</v>
      </c>
      <c r="AB17" s="575" t="s">
        <v>429</v>
      </c>
      <c r="AC17" s="575">
        <v>112</v>
      </c>
      <c r="AD17" s="575" t="s">
        <v>429</v>
      </c>
      <c r="AE17" s="575" t="s">
        <v>429</v>
      </c>
      <c r="AF17" s="575">
        <v>81</v>
      </c>
      <c r="AG17" s="575" t="s">
        <v>429</v>
      </c>
      <c r="AH17" s="575" t="s">
        <v>429</v>
      </c>
      <c r="AI17" s="575">
        <v>81</v>
      </c>
      <c r="AJ17" s="575" t="s">
        <v>429</v>
      </c>
      <c r="AK17" s="575" t="s">
        <v>429</v>
      </c>
      <c r="AL17" s="575">
        <v>81</v>
      </c>
      <c r="AM17" s="575" t="s">
        <v>429</v>
      </c>
      <c r="AN17" s="575" t="s">
        <v>429</v>
      </c>
      <c r="AO17" s="575">
        <v>81</v>
      </c>
      <c r="AP17" s="575" t="s">
        <v>429</v>
      </c>
      <c r="AQ17" s="575" t="s">
        <v>429</v>
      </c>
      <c r="AR17" s="575">
        <v>81</v>
      </c>
      <c r="AS17" s="575" t="s">
        <v>429</v>
      </c>
      <c r="AT17" s="575" t="s">
        <v>429</v>
      </c>
      <c r="AU17" s="575">
        <v>81</v>
      </c>
      <c r="AV17" s="575" t="s">
        <v>429</v>
      </c>
      <c r="AW17" s="575" t="s">
        <v>429</v>
      </c>
      <c r="AX17" s="575">
        <v>67.011422011727817</v>
      </c>
      <c r="AY17" s="575">
        <v>73.200202837382378</v>
      </c>
      <c r="AZ17" s="575">
        <v>60.636977761303612</v>
      </c>
      <c r="BA17" s="575">
        <v>51.8</v>
      </c>
      <c r="BB17" s="575">
        <v>55.4</v>
      </c>
      <c r="BC17" s="575">
        <v>48.1</v>
      </c>
      <c r="BD17" s="575">
        <v>51.8</v>
      </c>
      <c r="BE17" s="575">
        <v>55.4</v>
      </c>
      <c r="BF17" s="575">
        <v>48.1</v>
      </c>
      <c r="BG17" s="609">
        <v>67</v>
      </c>
      <c r="BH17" s="609">
        <v>80</v>
      </c>
      <c r="BI17" s="609">
        <v>76</v>
      </c>
      <c r="BK17" s="289" t="s">
        <v>17</v>
      </c>
      <c r="BL17" s="283"/>
    </row>
    <row r="18" spans="1:65">
      <c r="A18" s="284" t="s">
        <v>2</v>
      </c>
      <c r="B18" s="575">
        <v>158.1</v>
      </c>
      <c r="C18" s="575" t="s">
        <v>429</v>
      </c>
      <c r="D18" s="575" t="s">
        <v>429</v>
      </c>
      <c r="E18" s="575">
        <v>173.5</v>
      </c>
      <c r="F18" s="575" t="s">
        <v>429</v>
      </c>
      <c r="G18" s="575" t="s">
        <v>429</v>
      </c>
      <c r="H18" s="575">
        <v>191.9</v>
      </c>
      <c r="I18" s="575">
        <v>200.7</v>
      </c>
      <c r="J18" s="575">
        <v>182.6</v>
      </c>
      <c r="K18" s="575">
        <v>187.8</v>
      </c>
      <c r="L18" s="575" t="s">
        <v>429</v>
      </c>
      <c r="M18" s="575" t="s">
        <v>429</v>
      </c>
      <c r="N18" s="575">
        <v>168.7</v>
      </c>
      <c r="O18" s="575">
        <v>177.4</v>
      </c>
      <c r="P18" s="575">
        <v>159.5</v>
      </c>
      <c r="Q18" s="575">
        <v>161</v>
      </c>
      <c r="R18" s="575" t="s">
        <v>429</v>
      </c>
      <c r="S18" s="575" t="s">
        <v>429</v>
      </c>
      <c r="T18" s="575">
        <v>152.1</v>
      </c>
      <c r="U18" s="575" t="s">
        <v>429</v>
      </c>
      <c r="V18" s="575" t="s">
        <v>429</v>
      </c>
      <c r="W18" s="575">
        <v>143.30000000000001</v>
      </c>
      <c r="X18" s="575" t="s">
        <v>429</v>
      </c>
      <c r="Y18" s="575" t="s">
        <v>429</v>
      </c>
      <c r="Z18" s="575">
        <v>134.9</v>
      </c>
      <c r="AA18" s="575" t="s">
        <v>429</v>
      </c>
      <c r="AB18" s="575" t="s">
        <v>429</v>
      </c>
      <c r="AC18" s="575">
        <v>127</v>
      </c>
      <c r="AD18" s="575" t="s">
        <v>429</v>
      </c>
      <c r="AE18" s="575" t="s">
        <v>429</v>
      </c>
      <c r="AF18" s="575">
        <v>120.4</v>
      </c>
      <c r="AG18" s="575" t="s">
        <v>429</v>
      </c>
      <c r="AH18" s="575" t="s">
        <v>429</v>
      </c>
      <c r="AI18" s="575">
        <v>114.6</v>
      </c>
      <c r="AJ18" s="575" t="s">
        <v>429</v>
      </c>
      <c r="AK18" s="575" t="s">
        <v>429</v>
      </c>
      <c r="AL18" s="575">
        <v>109.4</v>
      </c>
      <c r="AM18" s="575" t="s">
        <v>429</v>
      </c>
      <c r="AN18" s="575" t="s">
        <v>429</v>
      </c>
      <c r="AO18" s="575">
        <v>104.4</v>
      </c>
      <c r="AP18" s="575" t="s">
        <v>429</v>
      </c>
      <c r="AQ18" s="575" t="s">
        <v>429</v>
      </c>
      <c r="AR18" s="575">
        <v>100.4</v>
      </c>
      <c r="AS18" s="575">
        <v>106.5</v>
      </c>
      <c r="AT18" s="575">
        <v>94.2</v>
      </c>
      <c r="AU18" s="575">
        <v>95</v>
      </c>
      <c r="AV18" s="575" t="s">
        <v>429</v>
      </c>
      <c r="AW18" s="575" t="s">
        <v>429</v>
      </c>
      <c r="AX18" s="575">
        <v>89.8</v>
      </c>
      <c r="AY18" s="575" t="s">
        <v>429</v>
      </c>
      <c r="AZ18" s="575" t="s">
        <v>429</v>
      </c>
      <c r="BA18" s="575">
        <v>75</v>
      </c>
      <c r="BB18" s="575" t="s">
        <v>429</v>
      </c>
      <c r="BC18" s="575" t="s">
        <v>429</v>
      </c>
      <c r="BD18" s="575">
        <v>80.5</v>
      </c>
      <c r="BE18" s="575">
        <v>87</v>
      </c>
      <c r="BF18" s="575">
        <v>74</v>
      </c>
      <c r="BG18" s="592">
        <v>64</v>
      </c>
      <c r="BH18" s="592">
        <v>68.900000000000006</v>
      </c>
      <c r="BI18" s="592">
        <v>58.9</v>
      </c>
    </row>
    <row r="19" spans="1:65">
      <c r="A19" s="284" t="s">
        <v>1</v>
      </c>
      <c r="B19" s="575">
        <v>102.4</v>
      </c>
      <c r="C19" s="575" t="s">
        <v>429</v>
      </c>
      <c r="D19" s="575" t="s">
        <v>429</v>
      </c>
      <c r="E19" s="575">
        <v>78.900000000000006</v>
      </c>
      <c r="F19" s="575" t="s">
        <v>429</v>
      </c>
      <c r="G19" s="575" t="s">
        <v>429</v>
      </c>
      <c r="H19" s="575">
        <v>74</v>
      </c>
      <c r="I19" s="575">
        <v>80.3</v>
      </c>
      <c r="J19" s="575">
        <v>67.5</v>
      </c>
      <c r="K19" s="575">
        <v>94.4</v>
      </c>
      <c r="L19" s="575" t="s">
        <v>429</v>
      </c>
      <c r="M19" s="575" t="s">
        <v>429</v>
      </c>
      <c r="N19" s="575">
        <v>102.3</v>
      </c>
      <c r="O19" s="575">
        <v>109.2</v>
      </c>
      <c r="P19" s="575">
        <v>95</v>
      </c>
      <c r="Q19" s="575">
        <v>101.4</v>
      </c>
      <c r="R19" s="575" t="s">
        <v>429</v>
      </c>
      <c r="S19" s="575" t="s">
        <v>429</v>
      </c>
      <c r="T19" s="575">
        <v>100.1</v>
      </c>
      <c r="U19" s="575" t="s">
        <v>429</v>
      </c>
      <c r="V19" s="575" t="s">
        <v>429</v>
      </c>
      <c r="W19" s="575">
        <v>98.5</v>
      </c>
      <c r="X19" s="575" t="s">
        <v>429</v>
      </c>
      <c r="Y19" s="575" t="s">
        <v>429</v>
      </c>
      <c r="Z19" s="575">
        <v>97.3</v>
      </c>
      <c r="AA19" s="575" t="s">
        <v>429</v>
      </c>
      <c r="AB19" s="575" t="s">
        <v>429</v>
      </c>
      <c r="AC19" s="575">
        <v>96.6</v>
      </c>
      <c r="AD19" s="575" t="s">
        <v>429</v>
      </c>
      <c r="AE19" s="575" t="s">
        <v>429</v>
      </c>
      <c r="AF19" s="575">
        <v>95.8</v>
      </c>
      <c r="AG19" s="575" t="s">
        <v>429</v>
      </c>
      <c r="AH19" s="575" t="s">
        <v>429</v>
      </c>
      <c r="AI19" s="575">
        <v>96</v>
      </c>
      <c r="AJ19" s="575" t="s">
        <v>429</v>
      </c>
      <c r="AK19" s="575" t="s">
        <v>429</v>
      </c>
      <c r="AL19" s="575">
        <v>96.9</v>
      </c>
      <c r="AM19" s="575" t="s">
        <v>429</v>
      </c>
      <c r="AN19" s="575" t="s">
        <v>429</v>
      </c>
      <c r="AO19" s="575">
        <v>97.8</v>
      </c>
      <c r="AP19" s="575" t="s">
        <v>429</v>
      </c>
      <c r="AQ19" s="575" t="s">
        <v>429</v>
      </c>
      <c r="AR19" s="575">
        <v>97.1</v>
      </c>
      <c r="AS19" s="575">
        <v>103.7</v>
      </c>
      <c r="AT19" s="575">
        <v>89.9</v>
      </c>
      <c r="AU19" s="575">
        <v>95.2</v>
      </c>
      <c r="AV19" s="575" t="s">
        <v>429</v>
      </c>
      <c r="AW19" s="575" t="s">
        <v>429</v>
      </c>
      <c r="AX19" s="575">
        <v>84</v>
      </c>
      <c r="AY19" s="575">
        <v>96</v>
      </c>
      <c r="AZ19" s="575">
        <v>83</v>
      </c>
      <c r="BA19" s="575">
        <v>84</v>
      </c>
      <c r="BB19" s="575">
        <v>96</v>
      </c>
      <c r="BC19" s="575">
        <v>83</v>
      </c>
      <c r="BD19" s="575">
        <v>75</v>
      </c>
      <c r="BE19" s="575">
        <v>79</v>
      </c>
      <c r="BF19" s="575">
        <v>70</v>
      </c>
      <c r="BG19" s="592">
        <v>69</v>
      </c>
      <c r="BH19" s="592" t="s">
        <v>8</v>
      </c>
      <c r="BI19" s="592" t="s">
        <v>8</v>
      </c>
      <c r="BJ19" s="660"/>
      <c r="BK19" s="299"/>
      <c r="BL19" s="299"/>
      <c r="BM19" s="299"/>
    </row>
    <row r="20" spans="1:65">
      <c r="A20" s="57"/>
      <c r="B20" s="57"/>
      <c r="C20" s="57"/>
      <c r="D20" s="57"/>
      <c r="E20" s="57"/>
      <c r="F20" s="57"/>
      <c r="G20" s="57"/>
      <c r="H20" s="57"/>
      <c r="I20" s="57"/>
      <c r="J20" s="57"/>
      <c r="K20" s="57"/>
      <c r="L20" s="57"/>
      <c r="M20" s="57"/>
      <c r="N20" s="57"/>
      <c r="O20" s="57"/>
      <c r="P20" s="57"/>
      <c r="Q20" s="57"/>
      <c r="R20" s="57"/>
      <c r="S20" s="57"/>
      <c r="T20" s="57"/>
      <c r="U20" s="57"/>
      <c r="V20" s="57"/>
      <c r="W20" s="57"/>
      <c r="X20" s="57"/>
      <c r="Y20" s="57"/>
    </row>
    <row r="21" spans="1:65">
      <c r="A21" s="136" t="s">
        <v>35</v>
      </c>
      <c r="B21" s="134"/>
      <c r="E21" s="294"/>
      <c r="F21" s="57"/>
      <c r="G21" s="57"/>
      <c r="H21" s="57"/>
      <c r="I21" s="57"/>
      <c r="J21" s="57"/>
      <c r="K21" s="57"/>
      <c r="L21" s="57"/>
      <c r="M21" s="57"/>
      <c r="N21" s="57"/>
      <c r="O21" s="57"/>
      <c r="P21" s="57"/>
      <c r="Q21" s="57"/>
      <c r="R21" s="57"/>
      <c r="S21" s="57"/>
      <c r="T21" s="57"/>
      <c r="U21" s="57"/>
      <c r="V21" s="57"/>
      <c r="W21" s="57"/>
      <c r="X21" s="57"/>
      <c r="Y21" s="57"/>
      <c r="AI21" s="134"/>
      <c r="AJ21" s="298"/>
      <c r="AK21" s="285"/>
      <c r="AL21" s="294"/>
      <c r="AM21" s="289"/>
      <c r="AN21" s="289"/>
    </row>
    <row r="22" spans="1:65" s="499" customFormat="1">
      <c r="B22" s="289"/>
      <c r="D22" s="289"/>
      <c r="E22" s="289"/>
      <c r="F22" s="289"/>
      <c r="G22" s="289"/>
      <c r="H22" s="289"/>
      <c r="I22" s="289"/>
      <c r="J22" s="289"/>
      <c r="K22" s="289"/>
      <c r="L22" s="289"/>
      <c r="M22" s="289"/>
      <c r="N22" s="289"/>
      <c r="O22" s="289"/>
      <c r="P22" s="289"/>
      <c r="Q22" s="289"/>
      <c r="R22" s="289"/>
      <c r="S22" s="289"/>
      <c r="T22" s="289"/>
      <c r="U22" s="289"/>
      <c r="V22" s="289"/>
      <c r="W22" s="289"/>
      <c r="X22" s="289"/>
      <c r="Y22" s="289"/>
    </row>
    <row r="23" spans="1:65" s="499" customFormat="1">
      <c r="A23" s="289" t="s">
        <v>751</v>
      </c>
      <c r="B23" s="134"/>
      <c r="E23" s="294"/>
      <c r="F23" s="289"/>
      <c r="G23" s="289"/>
      <c r="H23" s="289"/>
      <c r="I23" s="289"/>
      <c r="J23" s="289"/>
      <c r="K23" s="289"/>
      <c r="L23" s="289"/>
      <c r="M23" s="289"/>
      <c r="N23" s="289"/>
      <c r="O23" s="289"/>
      <c r="P23" s="289"/>
      <c r="Q23" s="289"/>
      <c r="R23" s="289"/>
      <c r="S23" s="289"/>
      <c r="T23" s="289"/>
      <c r="U23" s="289"/>
      <c r="V23" s="289"/>
      <c r="W23" s="289"/>
      <c r="X23" s="289"/>
      <c r="Y23" s="289"/>
      <c r="AI23" s="134"/>
      <c r="AJ23" s="298"/>
      <c r="AK23" s="285"/>
      <c r="AL23" s="294"/>
      <c r="AM23" s="289"/>
      <c r="AN23" s="289"/>
    </row>
    <row r="24" spans="1:65" s="283" customFormat="1">
      <c r="A24" s="289"/>
      <c r="B24" s="134"/>
      <c r="C24" s="289"/>
      <c r="D24" s="289"/>
      <c r="E24" s="289"/>
      <c r="F24" s="289"/>
      <c r="G24" s="289"/>
      <c r="H24" s="289"/>
      <c r="I24" s="289"/>
      <c r="J24" s="289"/>
      <c r="K24" s="289"/>
      <c r="L24" s="289"/>
      <c r="M24" s="289"/>
      <c r="N24" s="289"/>
      <c r="O24" s="289"/>
      <c r="P24" s="289"/>
      <c r="Q24" s="289"/>
      <c r="R24" s="289"/>
      <c r="S24" s="289"/>
      <c r="T24" s="289"/>
      <c r="U24" s="289"/>
      <c r="V24" s="289"/>
      <c r="W24" s="289"/>
      <c r="X24" s="289"/>
      <c r="Y24" s="289"/>
      <c r="BD24" s="499"/>
      <c r="BE24" s="499"/>
      <c r="BF24" s="499"/>
      <c r="BG24" s="299"/>
      <c r="BH24" s="299"/>
      <c r="BI24" s="299"/>
      <c r="BJ24" s="299"/>
      <c r="BK24" s="299"/>
      <c r="BL24" s="299"/>
    </row>
    <row r="25" spans="1:65" s="499" customFormat="1">
      <c r="A25" s="289" t="s">
        <v>1529</v>
      </c>
      <c r="B25" s="414"/>
      <c r="C25" s="96" t="s">
        <v>921</v>
      </c>
      <c r="E25" s="96"/>
      <c r="F25" s="96"/>
      <c r="G25" s="96"/>
      <c r="H25" s="96"/>
      <c r="I25" s="96"/>
      <c r="K25" s="289"/>
      <c r="L25" s="289"/>
      <c r="M25" s="289"/>
      <c r="N25" s="289"/>
      <c r="O25" s="289"/>
      <c r="P25" s="289"/>
      <c r="Q25" s="289"/>
      <c r="R25" s="289"/>
      <c r="S25" s="289"/>
      <c r="T25" s="289"/>
      <c r="U25" s="289"/>
      <c r="V25" s="289"/>
      <c r="W25" s="289"/>
      <c r="X25" s="289"/>
      <c r="BG25" s="299"/>
      <c r="BH25" s="299"/>
      <c r="BI25" s="299"/>
      <c r="BJ25" s="299"/>
      <c r="BK25" s="299"/>
      <c r="BL25" s="299"/>
    </row>
    <row r="26" spans="1:65" s="499" customFormat="1">
      <c r="A26" s="289"/>
      <c r="B26" s="414"/>
      <c r="C26" s="289"/>
      <c r="D26" s="289"/>
      <c r="E26" s="289"/>
      <c r="F26" s="289"/>
      <c r="G26" s="289"/>
      <c r="H26" s="289"/>
      <c r="I26" s="289"/>
      <c r="J26" s="289"/>
      <c r="K26" s="289"/>
      <c r="L26" s="289"/>
      <c r="M26" s="289"/>
      <c r="N26" s="289"/>
      <c r="O26" s="289"/>
      <c r="P26" s="289"/>
      <c r="Q26" s="289"/>
      <c r="R26" s="289"/>
      <c r="S26" s="289"/>
      <c r="T26" s="289"/>
      <c r="U26" s="289"/>
      <c r="V26" s="289"/>
      <c r="W26" s="289"/>
      <c r="X26" s="289"/>
    </row>
    <row r="27" spans="1:65">
      <c r="A27" s="57"/>
      <c r="B27" s="289"/>
      <c r="C27" s="167" t="s">
        <v>431</v>
      </c>
      <c r="D27" s="307"/>
      <c r="E27" s="57"/>
      <c r="F27" s="57"/>
      <c r="G27" s="57"/>
      <c r="H27" s="57"/>
      <c r="I27" s="57"/>
      <c r="J27" s="57"/>
      <c r="K27" s="57"/>
      <c r="L27" s="57"/>
      <c r="M27" s="57"/>
      <c r="N27" s="57"/>
      <c r="O27" s="57"/>
      <c r="P27" s="57"/>
      <c r="Q27" s="57"/>
      <c r="R27" s="57"/>
      <c r="S27" s="57"/>
      <c r="T27" s="57"/>
      <c r="U27" s="57"/>
      <c r="V27" s="57"/>
      <c r="W27" s="57"/>
      <c r="X27" s="57"/>
      <c r="Y27" s="57"/>
    </row>
    <row r="28" spans="1:65">
      <c r="A28" s="57"/>
      <c r="C28" s="57"/>
      <c r="D28" s="57"/>
      <c r="E28" s="57"/>
      <c r="F28" s="57"/>
      <c r="G28" s="57"/>
      <c r="H28" s="57"/>
      <c r="I28" s="57"/>
      <c r="J28" s="57"/>
      <c r="K28" s="57"/>
      <c r="L28" s="57"/>
      <c r="M28" s="57"/>
      <c r="N28" s="57"/>
      <c r="O28" s="57"/>
      <c r="P28" s="57"/>
      <c r="Q28" s="57"/>
      <c r="R28" s="57"/>
      <c r="S28" s="57"/>
      <c r="T28" s="57"/>
      <c r="U28" s="57"/>
      <c r="V28" s="57"/>
      <c r="W28" s="57"/>
      <c r="X28" s="57"/>
      <c r="Y28" s="57"/>
    </row>
    <row r="29" spans="1:65">
      <c r="A29" s="57"/>
      <c r="B29" s="57"/>
      <c r="C29" s="57"/>
      <c r="D29" s="57"/>
      <c r="E29" s="57"/>
      <c r="F29" s="57"/>
      <c r="G29" s="57"/>
      <c r="H29" s="57"/>
      <c r="I29" s="57"/>
      <c r="J29" s="57"/>
      <c r="K29" s="57"/>
      <c r="L29" s="57"/>
      <c r="M29" s="57"/>
      <c r="N29" s="57"/>
      <c r="O29" s="57"/>
      <c r="P29" s="57"/>
      <c r="Q29" s="57"/>
      <c r="R29" s="57"/>
      <c r="S29" s="57"/>
      <c r="T29" s="57"/>
      <c r="U29" s="57"/>
      <c r="V29" s="57"/>
      <c r="W29" s="57"/>
      <c r="X29" s="57"/>
      <c r="Y29" s="57"/>
      <c r="AO29" s="134" t="s">
        <v>17</v>
      </c>
      <c r="AP29" s="289" t="s">
        <v>17</v>
      </c>
    </row>
    <row r="30" spans="1:65">
      <c r="A30" s="57"/>
      <c r="B30" s="57"/>
      <c r="C30" s="57"/>
      <c r="D30" s="57"/>
      <c r="E30" s="57"/>
      <c r="F30" s="57"/>
      <c r="G30" s="57"/>
      <c r="H30" s="57"/>
      <c r="I30" s="57"/>
      <c r="J30" s="57"/>
      <c r="K30" s="57"/>
      <c r="L30" s="57"/>
      <c r="M30" s="57"/>
      <c r="N30" s="57"/>
      <c r="O30" s="57"/>
      <c r="P30" s="57"/>
      <c r="Q30" s="57"/>
      <c r="R30" s="57"/>
      <c r="S30" s="57"/>
      <c r="T30" s="57"/>
      <c r="U30" s="57"/>
      <c r="V30" s="57"/>
      <c r="W30" s="57"/>
      <c r="X30" s="57"/>
      <c r="Y30" s="57"/>
    </row>
    <row r="31" spans="1:65">
      <c r="A31" s="57"/>
      <c r="B31" s="57"/>
      <c r="C31" s="57"/>
      <c r="D31" s="57"/>
      <c r="E31" s="57"/>
      <c r="F31" s="57"/>
      <c r="G31" s="57"/>
      <c r="H31" s="57"/>
      <c r="I31" s="57"/>
      <c r="J31" s="57"/>
      <c r="K31" s="57"/>
      <c r="L31" s="57"/>
      <c r="M31" s="57"/>
      <c r="N31" s="57"/>
      <c r="O31" s="57"/>
      <c r="P31" s="57"/>
      <c r="Q31" s="57"/>
      <c r="R31" s="57"/>
      <c r="S31" s="57"/>
      <c r="T31" s="57"/>
      <c r="U31" s="57"/>
      <c r="V31" s="57"/>
      <c r="W31" s="57"/>
      <c r="X31" s="57"/>
      <c r="Y31" s="57"/>
    </row>
    <row r="32" spans="1:65">
      <c r="A32" s="57"/>
      <c r="B32" s="57"/>
      <c r="C32" s="57"/>
      <c r="D32" s="57"/>
      <c r="E32" s="57"/>
      <c r="F32" s="57"/>
      <c r="G32" s="57"/>
      <c r="H32" s="57"/>
      <c r="I32" s="57"/>
      <c r="J32" s="57"/>
      <c r="K32" s="57"/>
      <c r="L32" s="57"/>
      <c r="M32" s="57"/>
      <c r="N32" s="57"/>
      <c r="O32" s="57"/>
      <c r="P32" s="57"/>
      <c r="Q32" s="57"/>
      <c r="R32" s="57"/>
      <c r="S32" s="57"/>
      <c r="T32" s="57"/>
      <c r="U32" s="57"/>
      <c r="V32" s="57"/>
      <c r="W32" s="57"/>
      <c r="X32" s="57"/>
      <c r="Y32" s="57"/>
    </row>
    <row r="33" spans="1:25">
      <c r="A33" s="57"/>
      <c r="B33" s="57"/>
      <c r="C33" s="57"/>
      <c r="D33" s="57"/>
      <c r="E33" s="57"/>
      <c r="F33" s="57"/>
      <c r="G33" s="57"/>
      <c r="H33" s="57"/>
      <c r="I33" s="57"/>
      <c r="J33" s="57"/>
      <c r="K33" s="57"/>
      <c r="L33" s="57"/>
      <c r="M33" s="57"/>
      <c r="N33" s="57"/>
      <c r="O33" s="57"/>
      <c r="P33" s="57"/>
      <c r="Q33" s="57"/>
      <c r="R33" s="57"/>
      <c r="S33" s="57"/>
      <c r="T33" s="57"/>
      <c r="U33" s="57"/>
      <c r="V33" s="57"/>
      <c r="W33" s="57"/>
      <c r="X33" s="57"/>
      <c r="Y33" s="57"/>
    </row>
    <row r="34" spans="1:25">
      <c r="A34" s="57"/>
      <c r="B34" s="57"/>
      <c r="C34" s="57"/>
      <c r="D34" s="57"/>
      <c r="E34" s="57"/>
      <c r="F34" s="57"/>
      <c r="G34" s="57"/>
      <c r="H34" s="57"/>
      <c r="I34" s="57"/>
      <c r="J34" s="57"/>
      <c r="K34" s="57"/>
      <c r="L34" s="57"/>
      <c r="M34" s="57"/>
      <c r="N34" s="57"/>
      <c r="O34" s="57"/>
      <c r="P34" s="57"/>
      <c r="Q34" s="57"/>
      <c r="R34" s="57"/>
      <c r="S34" s="57"/>
      <c r="T34" s="57"/>
      <c r="U34" s="57"/>
      <c r="V34" s="57"/>
      <c r="W34" s="57"/>
      <c r="X34" s="57"/>
      <c r="Y34" s="57"/>
    </row>
    <row r="35" spans="1:25">
      <c r="A35" s="57"/>
      <c r="B35" s="57"/>
      <c r="C35" s="57"/>
      <c r="D35" s="57"/>
      <c r="E35" s="57"/>
      <c r="F35" s="57"/>
      <c r="G35" s="57"/>
      <c r="H35" s="57"/>
      <c r="I35" s="57"/>
      <c r="J35" s="57"/>
      <c r="K35" s="57"/>
      <c r="L35" s="57"/>
      <c r="M35" s="57"/>
      <c r="N35" s="57"/>
      <c r="O35" s="57"/>
      <c r="P35" s="57"/>
      <c r="Q35" s="57"/>
      <c r="R35" s="57"/>
      <c r="S35" s="57"/>
      <c r="T35" s="57"/>
      <c r="U35" s="57"/>
      <c r="V35" s="57"/>
      <c r="W35" s="57"/>
      <c r="X35" s="57"/>
      <c r="Y35" s="57"/>
    </row>
    <row r="36" spans="1:25">
      <c r="A36" s="57"/>
      <c r="B36" s="57"/>
      <c r="C36" s="57"/>
      <c r="D36" s="57"/>
      <c r="E36" s="57"/>
      <c r="F36" s="57"/>
      <c r="G36" s="57"/>
      <c r="H36" s="57"/>
      <c r="I36" s="57"/>
      <c r="J36" s="57"/>
      <c r="K36" s="57"/>
      <c r="L36" s="57"/>
      <c r="M36" s="57"/>
      <c r="N36" s="57"/>
      <c r="O36" s="57"/>
      <c r="P36" s="57"/>
      <c r="Q36" s="57"/>
      <c r="R36" s="57"/>
      <c r="S36" s="57"/>
      <c r="T36" s="57"/>
      <c r="U36" s="57"/>
      <c r="V36" s="57"/>
      <c r="W36" s="57"/>
      <c r="X36" s="57"/>
      <c r="Y36" s="57"/>
    </row>
    <row r="37" spans="1:25">
      <c r="A37" s="57"/>
      <c r="B37" s="57"/>
      <c r="C37" s="57"/>
      <c r="D37" s="57"/>
      <c r="E37" s="57"/>
      <c r="F37" s="57"/>
      <c r="G37" s="57"/>
      <c r="H37" s="57"/>
      <c r="I37" s="57"/>
      <c r="J37" s="57"/>
      <c r="K37" s="57"/>
      <c r="L37" s="57"/>
      <c r="M37" s="57"/>
      <c r="N37" s="57"/>
      <c r="O37" s="57"/>
      <c r="P37" s="57"/>
      <c r="Q37" s="57"/>
      <c r="R37" s="57"/>
      <c r="S37" s="57"/>
      <c r="T37" s="57"/>
      <c r="U37" s="57"/>
      <c r="V37" s="57"/>
      <c r="W37" s="57"/>
      <c r="X37" s="57"/>
      <c r="Y37" s="57"/>
    </row>
    <row r="38" spans="1:25">
      <c r="A38" s="57"/>
      <c r="B38" s="57"/>
      <c r="C38" s="57"/>
      <c r="D38" s="57"/>
      <c r="E38" s="57"/>
      <c r="F38" s="57"/>
      <c r="G38" s="57"/>
      <c r="H38" s="57"/>
      <c r="I38" s="57"/>
      <c r="J38" s="57"/>
      <c r="K38" s="57"/>
      <c r="L38" s="57"/>
      <c r="M38" s="57"/>
      <c r="N38" s="57"/>
      <c r="O38" s="57"/>
      <c r="P38" s="57"/>
      <c r="Q38" s="57"/>
      <c r="R38" s="57"/>
      <c r="S38" s="57"/>
      <c r="T38" s="57"/>
      <c r="U38" s="57"/>
      <c r="V38" s="57"/>
      <c r="W38" s="57"/>
      <c r="X38" s="57"/>
      <c r="Y38" s="57"/>
    </row>
    <row r="39" spans="1:25">
      <c r="A39" s="57"/>
      <c r="B39" s="57"/>
      <c r="C39" s="57"/>
      <c r="D39" s="57"/>
      <c r="E39" s="57"/>
      <c r="F39" s="57"/>
      <c r="G39" s="57"/>
      <c r="H39" s="57"/>
      <c r="I39" s="57"/>
      <c r="J39" s="57"/>
      <c r="K39" s="57"/>
      <c r="L39" s="57"/>
      <c r="M39" s="57"/>
      <c r="N39" s="57"/>
      <c r="O39" s="57"/>
      <c r="P39" s="57"/>
      <c r="Q39" s="57"/>
      <c r="R39" s="57"/>
      <c r="S39" s="57"/>
      <c r="T39" s="57"/>
      <c r="U39" s="57"/>
      <c r="V39" s="57"/>
      <c r="W39" s="57"/>
      <c r="X39" s="57"/>
      <c r="Y39" s="57"/>
    </row>
    <row r="40" spans="1:25">
      <c r="A40" s="57"/>
      <c r="B40" s="57"/>
      <c r="C40" s="57"/>
      <c r="D40" s="57"/>
      <c r="E40" s="57"/>
      <c r="F40" s="57"/>
      <c r="G40" s="57"/>
      <c r="H40" s="57"/>
      <c r="I40" s="57"/>
      <c r="J40" s="57"/>
      <c r="K40" s="57"/>
      <c r="L40" s="57"/>
      <c r="M40" s="57"/>
      <c r="N40" s="57"/>
      <c r="O40" s="57"/>
      <c r="P40" s="57"/>
      <c r="Q40" s="57"/>
      <c r="R40" s="57"/>
      <c r="S40" s="57"/>
      <c r="T40" s="57"/>
      <c r="U40" s="57"/>
      <c r="V40" s="57"/>
      <c r="W40" s="57"/>
      <c r="X40" s="57"/>
      <c r="Y40" s="57"/>
    </row>
    <row r="41" spans="1:25">
      <c r="A41" s="57"/>
      <c r="B41" s="57"/>
      <c r="C41" s="57"/>
      <c r="D41" s="57"/>
      <c r="E41" s="57"/>
      <c r="F41" s="57"/>
      <c r="G41" s="57"/>
      <c r="H41" s="57"/>
      <c r="I41" s="57"/>
      <c r="J41" s="57"/>
      <c r="K41" s="57"/>
      <c r="L41" s="57"/>
      <c r="M41" s="57"/>
      <c r="N41" s="57"/>
      <c r="O41" s="57"/>
      <c r="P41" s="57"/>
      <c r="Q41" s="57"/>
      <c r="R41" s="57"/>
      <c r="S41" s="57"/>
      <c r="T41" s="57"/>
      <c r="U41" s="57"/>
      <c r="V41" s="57"/>
      <c r="W41" s="57"/>
      <c r="X41" s="57"/>
      <c r="Y41" s="57"/>
    </row>
    <row r="42" spans="1:25">
      <c r="A42" s="57"/>
      <c r="B42" s="57"/>
      <c r="C42" s="57"/>
      <c r="D42" s="57"/>
      <c r="E42" s="57"/>
      <c r="F42" s="57"/>
      <c r="G42" s="57"/>
      <c r="H42" s="57"/>
      <c r="I42" s="57"/>
      <c r="J42" s="57"/>
      <c r="K42" s="57"/>
      <c r="L42" s="57"/>
      <c r="M42" s="57"/>
      <c r="N42" s="57"/>
      <c r="O42" s="57"/>
      <c r="P42" s="57"/>
      <c r="Q42" s="57"/>
      <c r="R42" s="57"/>
      <c r="S42" s="57"/>
      <c r="T42" s="57"/>
      <c r="U42" s="57"/>
      <c r="V42" s="57"/>
      <c r="W42" s="57"/>
      <c r="X42" s="57"/>
      <c r="Y42" s="57"/>
    </row>
    <row r="43" spans="1:25">
      <c r="A43" s="57"/>
      <c r="B43" s="57"/>
      <c r="C43" s="57"/>
      <c r="D43" s="57"/>
      <c r="E43" s="57"/>
      <c r="F43" s="57"/>
      <c r="G43" s="57"/>
      <c r="H43" s="57"/>
      <c r="I43" s="57"/>
      <c r="J43" s="57"/>
      <c r="K43" s="57"/>
      <c r="L43" s="57"/>
      <c r="M43" s="57"/>
      <c r="N43" s="57"/>
      <c r="O43" s="57"/>
      <c r="P43" s="57"/>
      <c r="Q43" s="57"/>
      <c r="R43" s="57"/>
      <c r="S43" s="57"/>
      <c r="T43" s="57"/>
      <c r="U43" s="57"/>
      <c r="V43" s="57"/>
      <c r="W43" s="57"/>
      <c r="X43" s="57"/>
      <c r="Y43" s="57"/>
    </row>
    <row r="44" spans="1:25">
      <c r="A44" s="57"/>
      <c r="B44" s="57"/>
      <c r="C44" s="57"/>
      <c r="D44" s="57"/>
      <c r="E44" s="57"/>
      <c r="F44" s="57"/>
      <c r="G44" s="57"/>
      <c r="H44" s="57"/>
      <c r="I44" s="57"/>
      <c r="J44" s="57"/>
      <c r="K44" s="57"/>
      <c r="L44" s="57"/>
      <c r="M44" s="57"/>
      <c r="N44" s="57"/>
      <c r="O44" s="57"/>
      <c r="P44" s="57"/>
      <c r="Q44" s="57"/>
      <c r="R44" s="57"/>
      <c r="S44" s="57"/>
      <c r="T44" s="57"/>
      <c r="U44" s="57"/>
      <c r="V44" s="57"/>
      <c r="W44" s="57"/>
      <c r="X44" s="57"/>
      <c r="Y44" s="57"/>
    </row>
    <row r="45" spans="1:25">
      <c r="A45" s="57"/>
      <c r="B45" s="57"/>
      <c r="C45" s="57"/>
      <c r="D45" s="57"/>
      <c r="E45" s="57"/>
      <c r="F45" s="57"/>
      <c r="G45" s="57"/>
      <c r="H45" s="57"/>
      <c r="I45" s="57"/>
      <c r="J45" s="57"/>
      <c r="K45" s="57"/>
      <c r="L45" s="57"/>
      <c r="M45" s="57"/>
      <c r="N45" s="57"/>
      <c r="O45" s="57"/>
      <c r="P45" s="57"/>
      <c r="Q45" s="57"/>
      <c r="R45" s="57"/>
      <c r="S45" s="57"/>
      <c r="T45" s="57"/>
      <c r="U45" s="57"/>
      <c r="V45" s="57"/>
      <c r="W45" s="57"/>
      <c r="X45" s="57"/>
      <c r="Y45" s="57"/>
    </row>
    <row r="46" spans="1:25">
      <c r="A46" s="57"/>
      <c r="B46" s="57"/>
      <c r="C46" s="57"/>
      <c r="D46" s="57"/>
      <c r="E46" s="57"/>
      <c r="F46" s="57"/>
      <c r="G46" s="57"/>
      <c r="H46" s="57"/>
      <c r="I46" s="57"/>
      <c r="J46" s="57"/>
      <c r="K46" s="57"/>
      <c r="L46" s="57"/>
      <c r="M46" s="57"/>
      <c r="N46" s="57"/>
      <c r="O46" s="57"/>
      <c r="P46" s="57"/>
      <c r="Q46" s="57"/>
      <c r="R46" s="57"/>
      <c r="S46" s="57"/>
      <c r="T46" s="57"/>
      <c r="U46" s="57"/>
      <c r="V46" s="57"/>
      <c r="W46" s="57"/>
      <c r="X46" s="57"/>
      <c r="Y46" s="57"/>
    </row>
    <row r="47" spans="1:25">
      <c r="A47" s="57"/>
      <c r="B47" s="57"/>
      <c r="C47" s="57"/>
      <c r="D47" s="57"/>
      <c r="E47" s="57"/>
      <c r="F47" s="57"/>
      <c r="G47" s="57"/>
      <c r="H47" s="57"/>
      <c r="I47" s="57"/>
      <c r="J47" s="57"/>
      <c r="K47" s="57"/>
      <c r="L47" s="57"/>
      <c r="M47" s="57"/>
      <c r="N47" s="57"/>
      <c r="O47" s="57"/>
      <c r="P47" s="57"/>
      <c r="Q47" s="57"/>
      <c r="R47" s="57"/>
      <c r="S47" s="57"/>
      <c r="T47" s="57"/>
      <c r="U47" s="57"/>
      <c r="V47" s="57"/>
      <c r="W47" s="57"/>
      <c r="X47" s="57"/>
      <c r="Y47" s="57"/>
    </row>
    <row r="48" spans="1:25">
      <c r="A48" s="57"/>
      <c r="B48" s="57"/>
      <c r="C48" s="57"/>
      <c r="D48" s="57"/>
      <c r="E48" s="57"/>
      <c r="F48" s="57"/>
      <c r="G48" s="57"/>
      <c r="H48" s="57"/>
      <c r="I48" s="57"/>
      <c r="J48" s="57"/>
      <c r="K48" s="57"/>
      <c r="L48" s="57"/>
      <c r="M48" s="57"/>
      <c r="N48" s="57"/>
      <c r="O48" s="57"/>
      <c r="P48" s="57"/>
      <c r="Q48" s="57"/>
      <c r="R48" s="57"/>
      <c r="S48" s="57"/>
      <c r="T48" s="57"/>
      <c r="U48" s="57"/>
      <c r="V48" s="57"/>
      <c r="W48" s="57"/>
      <c r="X48" s="57"/>
      <c r="Y48" s="57"/>
    </row>
    <row r="49" spans="1:25">
      <c r="A49" s="57"/>
      <c r="B49" s="57"/>
      <c r="C49" s="57"/>
      <c r="D49" s="57"/>
      <c r="E49" s="57"/>
      <c r="F49" s="57"/>
      <c r="G49" s="57"/>
      <c r="H49" s="57"/>
      <c r="I49" s="57"/>
      <c r="J49" s="57"/>
      <c r="K49" s="57"/>
      <c r="L49" s="57"/>
      <c r="M49" s="57"/>
      <c r="N49" s="57"/>
      <c r="O49" s="57"/>
      <c r="P49" s="57"/>
      <c r="Q49" s="57"/>
      <c r="R49" s="57"/>
      <c r="S49" s="57"/>
      <c r="T49" s="57"/>
      <c r="U49" s="57"/>
      <c r="V49" s="57"/>
      <c r="W49" s="57"/>
      <c r="X49" s="57"/>
      <c r="Y49" s="57"/>
    </row>
    <row r="50" spans="1:25">
      <c r="A50" s="57"/>
      <c r="B50" s="57"/>
      <c r="C50" s="57"/>
      <c r="D50" s="57"/>
      <c r="E50" s="57"/>
      <c r="F50" s="57"/>
      <c r="G50" s="57"/>
      <c r="H50" s="57"/>
      <c r="I50" s="57"/>
      <c r="J50" s="57"/>
      <c r="K50" s="57"/>
      <c r="L50" s="57"/>
      <c r="M50" s="57"/>
      <c r="N50" s="57"/>
      <c r="O50" s="57"/>
      <c r="P50" s="57"/>
      <c r="Q50" s="57"/>
      <c r="R50" s="57"/>
      <c r="S50" s="57"/>
      <c r="T50" s="57"/>
      <c r="U50" s="57"/>
      <c r="V50" s="57"/>
      <c r="W50" s="57"/>
      <c r="X50" s="57"/>
      <c r="Y50" s="57"/>
    </row>
    <row r="51" spans="1:25">
      <c r="A51" s="57"/>
      <c r="B51" s="57"/>
      <c r="C51" s="57"/>
      <c r="D51" s="57"/>
      <c r="E51" s="57"/>
      <c r="F51" s="57"/>
      <c r="G51" s="57"/>
      <c r="H51" s="57"/>
      <c r="I51" s="57"/>
      <c r="J51" s="57"/>
      <c r="K51" s="57"/>
      <c r="L51" s="57"/>
      <c r="M51" s="57"/>
      <c r="N51" s="57"/>
      <c r="O51" s="57"/>
      <c r="P51" s="57"/>
      <c r="Q51" s="57"/>
      <c r="R51" s="57"/>
      <c r="S51" s="57"/>
      <c r="T51" s="57"/>
      <c r="U51" s="57"/>
      <c r="V51" s="57"/>
      <c r="W51" s="57"/>
      <c r="X51" s="57"/>
      <c r="Y51" s="57"/>
    </row>
    <row r="52" spans="1:25">
      <c r="A52" s="57"/>
      <c r="B52" s="57"/>
      <c r="C52" s="57"/>
      <c r="D52" s="57"/>
      <c r="E52" s="57"/>
      <c r="F52" s="57"/>
      <c r="G52" s="57"/>
      <c r="H52" s="57"/>
      <c r="I52" s="57"/>
      <c r="J52" s="57"/>
      <c r="K52" s="57"/>
      <c r="L52" s="57"/>
      <c r="M52" s="57"/>
      <c r="N52" s="57"/>
      <c r="O52" s="57"/>
      <c r="P52" s="57"/>
      <c r="Q52" s="57"/>
      <c r="R52" s="57"/>
      <c r="S52" s="57"/>
      <c r="T52" s="57"/>
      <c r="U52" s="57"/>
      <c r="V52" s="57"/>
      <c r="W52" s="57"/>
      <c r="X52" s="57"/>
      <c r="Y52" s="57"/>
    </row>
    <row r="53" spans="1:25">
      <c r="A53" s="57"/>
      <c r="B53" s="57"/>
      <c r="C53" s="57"/>
      <c r="D53" s="57"/>
      <c r="E53" s="57"/>
      <c r="F53" s="57"/>
      <c r="G53" s="57"/>
      <c r="H53" s="57"/>
      <c r="I53" s="57"/>
      <c r="J53" s="57"/>
      <c r="K53" s="57"/>
      <c r="L53" s="57"/>
      <c r="M53" s="57"/>
      <c r="N53" s="57"/>
      <c r="O53" s="57"/>
      <c r="P53" s="57"/>
      <c r="Q53" s="57"/>
      <c r="R53" s="57"/>
      <c r="S53" s="57"/>
      <c r="T53" s="57"/>
      <c r="U53" s="57"/>
      <c r="V53" s="57"/>
      <c r="W53" s="57"/>
      <c r="X53" s="57"/>
      <c r="Y53" s="57"/>
    </row>
    <row r="54" spans="1:25">
      <c r="A54" s="57"/>
      <c r="B54" s="57"/>
      <c r="C54" s="57"/>
      <c r="D54" s="57"/>
      <c r="E54" s="57"/>
      <c r="F54" s="57"/>
      <c r="G54" s="57"/>
      <c r="H54" s="57"/>
      <c r="I54" s="57"/>
      <c r="J54" s="57"/>
      <c r="K54" s="57"/>
      <c r="L54" s="57"/>
      <c r="M54" s="57"/>
      <c r="N54" s="57"/>
      <c r="O54" s="57"/>
      <c r="P54" s="57"/>
      <c r="Q54" s="57"/>
      <c r="R54" s="57"/>
      <c r="S54" s="57"/>
      <c r="T54" s="57"/>
      <c r="U54" s="57"/>
      <c r="V54" s="57"/>
      <c r="W54" s="57"/>
      <c r="X54" s="57"/>
      <c r="Y54" s="57"/>
    </row>
    <row r="55" spans="1:25">
      <c r="A55" s="57"/>
      <c r="B55" s="57"/>
      <c r="C55" s="57"/>
      <c r="D55" s="57"/>
      <c r="E55" s="57"/>
      <c r="F55" s="57"/>
      <c r="G55" s="57"/>
      <c r="H55" s="57"/>
      <c r="I55" s="57"/>
      <c r="J55" s="57"/>
      <c r="K55" s="57"/>
      <c r="L55" s="57"/>
      <c r="M55" s="57"/>
      <c r="N55" s="57"/>
      <c r="O55" s="57"/>
      <c r="P55" s="57"/>
      <c r="Q55" s="57"/>
      <c r="R55" s="57"/>
      <c r="S55" s="57"/>
      <c r="T55" s="57"/>
      <c r="U55" s="57"/>
      <c r="V55" s="57"/>
      <c r="W55" s="57"/>
      <c r="X55" s="57"/>
      <c r="Y55" s="57"/>
    </row>
    <row r="56" spans="1:25">
      <c r="A56" s="57"/>
      <c r="B56" s="57"/>
      <c r="C56" s="57"/>
      <c r="D56" s="57"/>
      <c r="E56" s="57"/>
      <c r="F56" s="57"/>
      <c r="G56" s="57"/>
      <c r="H56" s="57"/>
      <c r="I56" s="57"/>
      <c r="J56" s="57"/>
      <c r="K56" s="57"/>
      <c r="L56" s="57"/>
      <c r="M56" s="57"/>
      <c r="N56" s="57"/>
      <c r="O56" s="57"/>
      <c r="P56" s="57"/>
      <c r="Q56" s="57"/>
      <c r="R56" s="57"/>
      <c r="S56" s="57"/>
      <c r="T56" s="57"/>
      <c r="U56" s="57"/>
      <c r="V56" s="57"/>
      <c r="W56" s="57"/>
      <c r="X56" s="57"/>
      <c r="Y56" s="57"/>
    </row>
    <row r="57" spans="1:25">
      <c r="A57" s="57"/>
      <c r="B57" s="57"/>
      <c r="C57" s="57"/>
      <c r="D57" s="57"/>
      <c r="E57" s="57"/>
      <c r="F57" s="57"/>
      <c r="G57" s="57"/>
      <c r="H57" s="57"/>
      <c r="I57" s="57"/>
      <c r="J57" s="57"/>
      <c r="K57" s="57"/>
      <c r="L57" s="57"/>
      <c r="M57" s="57"/>
      <c r="N57" s="57"/>
      <c r="O57" s="57"/>
      <c r="P57" s="57"/>
      <c r="Q57" s="57"/>
      <c r="R57" s="57"/>
      <c r="S57" s="57"/>
      <c r="T57" s="57"/>
      <c r="U57" s="57"/>
      <c r="V57" s="57"/>
      <c r="W57" s="57"/>
      <c r="X57" s="57"/>
      <c r="Y57" s="57"/>
    </row>
    <row r="58" spans="1:25">
      <c r="A58" s="57"/>
      <c r="B58" s="57"/>
      <c r="C58" s="57"/>
      <c r="D58" s="57"/>
      <c r="E58" s="57"/>
      <c r="F58" s="57"/>
      <c r="G58" s="57"/>
      <c r="H58" s="57"/>
      <c r="I58" s="57"/>
      <c r="J58" s="57"/>
      <c r="K58" s="57"/>
      <c r="L58" s="57"/>
      <c r="M58" s="57"/>
      <c r="N58" s="57"/>
      <c r="O58" s="57"/>
      <c r="P58" s="57"/>
      <c r="Q58" s="57"/>
      <c r="R58" s="57"/>
      <c r="S58" s="57"/>
      <c r="T58" s="57"/>
      <c r="U58" s="57"/>
      <c r="V58" s="57"/>
      <c r="W58" s="57"/>
      <c r="X58" s="57"/>
      <c r="Y58" s="57"/>
    </row>
    <row r="59" spans="1:25">
      <c r="A59" s="57"/>
      <c r="B59" s="57"/>
      <c r="C59" s="57"/>
      <c r="D59" s="57"/>
      <c r="E59" s="57"/>
      <c r="F59" s="57"/>
      <c r="G59" s="57"/>
      <c r="H59" s="57"/>
      <c r="I59" s="57"/>
      <c r="J59" s="57"/>
      <c r="K59" s="57"/>
      <c r="L59" s="57"/>
      <c r="M59" s="57"/>
      <c r="N59" s="57"/>
      <c r="O59" s="57"/>
      <c r="P59" s="57"/>
      <c r="Q59" s="57"/>
      <c r="R59" s="57"/>
      <c r="S59" s="57"/>
      <c r="T59" s="57"/>
      <c r="U59" s="57"/>
      <c r="V59" s="57"/>
      <c r="W59" s="57"/>
      <c r="X59" s="57"/>
      <c r="Y59" s="57"/>
    </row>
    <row r="60" spans="1:25">
      <c r="A60" s="57"/>
      <c r="B60" s="57"/>
      <c r="C60" s="57"/>
      <c r="D60" s="57"/>
      <c r="E60" s="57"/>
      <c r="F60" s="57"/>
      <c r="G60" s="57"/>
      <c r="H60" s="57"/>
      <c r="I60" s="57"/>
      <c r="J60" s="57"/>
      <c r="K60" s="57"/>
      <c r="L60" s="57"/>
      <c r="M60" s="57"/>
      <c r="N60" s="57"/>
      <c r="O60" s="57"/>
      <c r="P60" s="57"/>
      <c r="Q60" s="57"/>
      <c r="R60" s="57"/>
      <c r="S60" s="57"/>
      <c r="T60" s="57"/>
      <c r="U60" s="57"/>
      <c r="V60" s="57"/>
      <c r="W60" s="57"/>
      <c r="X60" s="57"/>
      <c r="Y60" s="57"/>
    </row>
    <row r="61" spans="1:25">
      <c r="A61" s="57"/>
      <c r="B61" s="57"/>
      <c r="C61" s="57"/>
      <c r="D61" s="57"/>
      <c r="E61" s="57"/>
      <c r="F61" s="57"/>
      <c r="G61" s="57"/>
      <c r="H61" s="57"/>
      <c r="I61" s="57"/>
      <c r="J61" s="57"/>
      <c r="K61" s="57"/>
      <c r="L61" s="57"/>
      <c r="M61" s="57"/>
      <c r="N61" s="57"/>
      <c r="O61" s="57"/>
      <c r="P61" s="57"/>
      <c r="Q61" s="57"/>
      <c r="R61" s="57"/>
      <c r="S61" s="57"/>
      <c r="T61" s="57"/>
      <c r="U61" s="57"/>
      <c r="V61" s="57"/>
      <c r="W61" s="57"/>
      <c r="X61" s="57"/>
      <c r="Y61" s="57"/>
    </row>
    <row r="62" spans="1:25">
      <c r="A62" s="57"/>
      <c r="B62" s="57"/>
      <c r="C62" s="57"/>
      <c r="D62" s="57"/>
      <c r="E62" s="57"/>
      <c r="F62" s="57"/>
      <c r="G62" s="57"/>
      <c r="H62" s="57"/>
      <c r="I62" s="57"/>
      <c r="J62" s="57"/>
      <c r="K62" s="57"/>
      <c r="L62" s="57"/>
      <c r="M62" s="57"/>
      <c r="N62" s="57"/>
      <c r="O62" s="57"/>
      <c r="P62" s="57"/>
      <c r="Q62" s="57"/>
      <c r="R62" s="57"/>
      <c r="S62" s="57"/>
      <c r="T62" s="57"/>
      <c r="U62" s="57"/>
      <c r="V62" s="57"/>
      <c r="W62" s="57"/>
      <c r="X62" s="57"/>
      <c r="Y62" s="57"/>
    </row>
    <row r="63" spans="1:25">
      <c r="A63" s="57"/>
      <c r="B63" s="57"/>
      <c r="C63" s="57"/>
      <c r="D63" s="57"/>
      <c r="E63" s="57"/>
      <c r="F63" s="57"/>
      <c r="G63" s="57"/>
      <c r="H63" s="57"/>
      <c r="I63" s="57"/>
      <c r="J63" s="57"/>
      <c r="K63" s="57"/>
      <c r="L63" s="57"/>
      <c r="M63" s="57"/>
      <c r="N63" s="57"/>
      <c r="O63" s="57"/>
      <c r="P63" s="57"/>
      <c r="Q63" s="57"/>
      <c r="R63" s="57"/>
      <c r="S63" s="57"/>
      <c r="T63" s="57"/>
      <c r="U63" s="57"/>
      <c r="V63" s="57"/>
      <c r="W63" s="57"/>
      <c r="X63" s="57"/>
      <c r="Y63" s="57"/>
    </row>
    <row r="64" spans="1:25">
      <c r="A64" s="57"/>
      <c r="B64" s="57"/>
      <c r="C64" s="57"/>
      <c r="D64" s="57"/>
      <c r="E64" s="57"/>
      <c r="F64" s="57"/>
      <c r="G64" s="57"/>
      <c r="H64" s="57"/>
      <c r="I64" s="57"/>
      <c r="J64" s="57"/>
      <c r="K64" s="57"/>
      <c r="L64" s="57"/>
      <c r="M64" s="57"/>
      <c r="N64" s="57"/>
      <c r="O64" s="57"/>
      <c r="P64" s="57"/>
      <c r="Q64" s="57"/>
      <c r="R64" s="57"/>
      <c r="S64" s="57"/>
      <c r="T64" s="57"/>
      <c r="U64" s="57"/>
      <c r="V64" s="57"/>
      <c r="W64" s="57"/>
      <c r="X64" s="57"/>
      <c r="Y64" s="57"/>
    </row>
    <row r="65" spans="1:25">
      <c r="A65" s="57"/>
      <c r="B65" s="57"/>
      <c r="C65" s="57"/>
      <c r="D65" s="57"/>
      <c r="E65" s="57"/>
      <c r="F65" s="57"/>
      <c r="G65" s="57"/>
      <c r="H65" s="57"/>
      <c r="I65" s="57"/>
      <c r="J65" s="57"/>
      <c r="K65" s="57"/>
      <c r="L65" s="57"/>
      <c r="M65" s="57"/>
      <c r="N65" s="57"/>
      <c r="O65" s="57"/>
      <c r="P65" s="57"/>
      <c r="Q65" s="57"/>
      <c r="R65" s="57"/>
      <c r="S65" s="57"/>
      <c r="T65" s="57"/>
      <c r="U65" s="57"/>
      <c r="V65" s="57"/>
      <c r="W65" s="57"/>
      <c r="X65" s="57"/>
      <c r="Y65" s="57"/>
    </row>
    <row r="66" spans="1:25">
      <c r="A66" s="57"/>
      <c r="B66" s="57"/>
      <c r="C66" s="57"/>
      <c r="D66" s="57"/>
      <c r="E66" s="57"/>
      <c r="F66" s="57"/>
      <c r="G66" s="57"/>
      <c r="H66" s="57"/>
      <c r="I66" s="57"/>
      <c r="J66" s="57"/>
      <c r="K66" s="57"/>
      <c r="L66" s="57"/>
      <c r="M66" s="57"/>
      <c r="N66" s="57"/>
      <c r="O66" s="57"/>
      <c r="P66" s="57"/>
      <c r="Q66" s="57"/>
      <c r="R66" s="57"/>
      <c r="S66" s="57"/>
      <c r="T66" s="57"/>
      <c r="U66" s="57"/>
      <c r="V66" s="57"/>
      <c r="W66" s="57"/>
      <c r="X66" s="57"/>
      <c r="Y66" s="57"/>
    </row>
    <row r="67" spans="1:25">
      <c r="A67" s="57"/>
      <c r="B67" s="57"/>
      <c r="C67" s="57"/>
      <c r="D67" s="57"/>
      <c r="E67" s="57"/>
      <c r="F67" s="57"/>
      <c r="G67" s="57"/>
      <c r="H67" s="57"/>
      <c r="I67" s="57"/>
      <c r="J67" s="57"/>
      <c r="K67" s="57"/>
      <c r="L67" s="57"/>
      <c r="M67" s="57"/>
      <c r="N67" s="57"/>
      <c r="O67" s="57"/>
      <c r="P67" s="57"/>
      <c r="Q67" s="57"/>
      <c r="R67" s="57"/>
      <c r="S67" s="57"/>
      <c r="T67" s="57"/>
      <c r="U67" s="57"/>
      <c r="V67" s="57"/>
      <c r="W67" s="57"/>
      <c r="X67" s="57"/>
      <c r="Y67" s="57"/>
    </row>
    <row r="68" spans="1:25">
      <c r="A68" s="57"/>
      <c r="B68" s="57"/>
      <c r="C68" s="57"/>
      <c r="D68" s="57"/>
      <c r="E68" s="57"/>
      <c r="F68" s="57"/>
      <c r="G68" s="57"/>
      <c r="H68" s="57"/>
      <c r="I68" s="57"/>
      <c r="J68" s="57"/>
      <c r="K68" s="57"/>
      <c r="L68" s="57"/>
      <c r="M68" s="57"/>
      <c r="N68" s="57"/>
      <c r="O68" s="57"/>
      <c r="P68" s="57"/>
      <c r="Q68" s="57"/>
      <c r="R68" s="57"/>
      <c r="S68" s="57"/>
      <c r="T68" s="57"/>
      <c r="U68" s="57"/>
      <c r="V68" s="57"/>
      <c r="W68" s="57"/>
      <c r="X68" s="57"/>
      <c r="Y68" s="57"/>
    </row>
    <row r="69" spans="1:25">
      <c r="A69" s="57"/>
      <c r="B69" s="57"/>
      <c r="C69" s="57"/>
      <c r="D69" s="57"/>
      <c r="E69" s="57"/>
      <c r="F69" s="57"/>
      <c r="G69" s="57"/>
      <c r="H69" s="57"/>
      <c r="I69" s="57"/>
      <c r="J69" s="57"/>
      <c r="K69" s="57"/>
      <c r="L69" s="57"/>
      <c r="M69" s="57"/>
      <c r="N69" s="57"/>
      <c r="O69" s="57"/>
      <c r="P69" s="57"/>
      <c r="Q69" s="57"/>
      <c r="R69" s="57"/>
      <c r="S69" s="57"/>
      <c r="T69" s="57"/>
      <c r="U69" s="57"/>
      <c r="V69" s="57"/>
      <c r="W69" s="57"/>
      <c r="X69" s="57"/>
      <c r="Y69" s="57"/>
    </row>
    <row r="70" spans="1:25">
      <c r="A70" s="57"/>
      <c r="B70" s="57"/>
      <c r="C70" s="57"/>
      <c r="D70" s="57"/>
      <c r="E70" s="57"/>
      <c r="F70" s="57"/>
      <c r="G70" s="57"/>
      <c r="H70" s="57"/>
      <c r="I70" s="57"/>
      <c r="J70" s="57"/>
      <c r="K70" s="57"/>
      <c r="L70" s="57"/>
      <c r="M70" s="57"/>
      <c r="N70" s="57"/>
      <c r="O70" s="57"/>
      <c r="P70" s="57"/>
      <c r="Q70" s="57"/>
      <c r="R70" s="57"/>
      <c r="S70" s="57"/>
      <c r="T70" s="57"/>
      <c r="U70" s="57"/>
      <c r="V70" s="57"/>
      <c r="W70" s="57"/>
      <c r="X70" s="57"/>
      <c r="Y70" s="57"/>
    </row>
    <row r="71" spans="1:25">
      <c r="A71" s="57"/>
      <c r="B71" s="57"/>
      <c r="C71" s="57"/>
      <c r="D71" s="57"/>
      <c r="E71" s="57"/>
      <c r="F71" s="57"/>
      <c r="G71" s="57"/>
      <c r="H71" s="57"/>
      <c r="I71" s="57"/>
      <c r="J71" s="57"/>
      <c r="K71" s="57"/>
      <c r="L71" s="57"/>
      <c r="M71" s="57"/>
      <c r="N71" s="57"/>
      <c r="O71" s="57"/>
      <c r="P71" s="57"/>
      <c r="Q71" s="57"/>
      <c r="R71" s="57"/>
      <c r="S71" s="57"/>
      <c r="T71" s="57"/>
      <c r="U71" s="57"/>
      <c r="V71" s="57"/>
      <c r="W71" s="57"/>
      <c r="X71" s="57"/>
      <c r="Y71" s="57"/>
    </row>
    <row r="72" spans="1:25">
      <c r="A72" s="57"/>
      <c r="B72" s="57"/>
      <c r="C72" s="57"/>
      <c r="D72" s="57"/>
      <c r="E72" s="57"/>
      <c r="F72" s="57"/>
      <c r="G72" s="57"/>
      <c r="H72" s="57"/>
      <c r="I72" s="57"/>
      <c r="J72" s="57"/>
      <c r="K72" s="57"/>
      <c r="L72" s="57"/>
      <c r="M72" s="57"/>
      <c r="N72" s="57"/>
      <c r="O72" s="57"/>
      <c r="P72" s="57"/>
      <c r="Q72" s="57"/>
      <c r="R72" s="57"/>
      <c r="S72" s="57"/>
      <c r="T72" s="57"/>
      <c r="U72" s="57"/>
      <c r="V72" s="57"/>
      <c r="W72" s="57"/>
      <c r="X72" s="57"/>
      <c r="Y72" s="57"/>
    </row>
    <row r="73" spans="1:25">
      <c r="A73" s="57"/>
      <c r="B73" s="57"/>
      <c r="C73" s="57"/>
      <c r="D73" s="57"/>
      <c r="E73" s="57"/>
      <c r="F73" s="57"/>
      <c r="G73" s="57"/>
      <c r="H73" s="57"/>
      <c r="I73" s="57"/>
      <c r="J73" s="57"/>
      <c r="K73" s="57"/>
      <c r="L73" s="57"/>
      <c r="M73" s="57"/>
      <c r="N73" s="57"/>
      <c r="O73" s="57"/>
      <c r="P73" s="57"/>
      <c r="Q73" s="57"/>
      <c r="R73" s="57"/>
      <c r="S73" s="57"/>
      <c r="T73" s="57"/>
      <c r="U73" s="57"/>
      <c r="V73" s="57"/>
      <c r="W73" s="57"/>
      <c r="X73" s="57"/>
      <c r="Y73" s="57"/>
    </row>
    <row r="74" spans="1:25">
      <c r="A74" s="57"/>
      <c r="B74" s="57"/>
      <c r="C74" s="57"/>
      <c r="D74" s="57"/>
      <c r="E74" s="57"/>
      <c r="F74" s="57"/>
      <c r="G74" s="57"/>
      <c r="H74" s="57"/>
      <c r="I74" s="57"/>
      <c r="J74" s="57"/>
      <c r="K74" s="57"/>
      <c r="L74" s="57"/>
      <c r="M74" s="57"/>
      <c r="N74" s="57"/>
      <c r="O74" s="57"/>
      <c r="P74" s="57"/>
      <c r="Q74" s="57"/>
      <c r="R74" s="57"/>
      <c r="S74" s="57"/>
      <c r="T74" s="57"/>
      <c r="U74" s="57"/>
      <c r="V74" s="57"/>
      <c r="W74" s="57"/>
      <c r="X74" s="57"/>
      <c r="Y74" s="57"/>
    </row>
    <row r="75" spans="1:25">
      <c r="A75" s="57"/>
      <c r="B75" s="57"/>
      <c r="C75" s="57"/>
      <c r="D75" s="57"/>
      <c r="E75" s="57"/>
      <c r="F75" s="57"/>
      <c r="G75" s="57"/>
      <c r="H75" s="57"/>
      <c r="I75" s="57"/>
      <c r="J75" s="57"/>
      <c r="K75" s="57"/>
      <c r="L75" s="57"/>
      <c r="M75" s="57"/>
      <c r="N75" s="57"/>
      <c r="O75" s="57"/>
      <c r="P75" s="57"/>
      <c r="Q75" s="57"/>
      <c r="R75" s="57"/>
      <c r="S75" s="57"/>
      <c r="T75" s="57"/>
      <c r="U75" s="57"/>
      <c r="V75" s="57"/>
      <c r="W75" s="57"/>
      <c r="X75" s="57"/>
      <c r="Y75" s="57"/>
    </row>
    <row r="76" spans="1:25">
      <c r="A76" s="57"/>
      <c r="B76" s="57"/>
      <c r="C76" s="57"/>
      <c r="D76" s="57"/>
      <c r="E76" s="57"/>
      <c r="F76" s="57"/>
      <c r="G76" s="57"/>
      <c r="H76" s="57"/>
      <c r="I76" s="57"/>
      <c r="J76" s="57"/>
      <c r="K76" s="57"/>
      <c r="L76" s="57"/>
      <c r="M76" s="57"/>
      <c r="N76" s="57"/>
      <c r="O76" s="57"/>
      <c r="P76" s="57"/>
      <c r="Q76" s="57"/>
      <c r="R76" s="57"/>
      <c r="S76" s="57"/>
      <c r="T76" s="57"/>
      <c r="U76" s="57"/>
      <c r="V76" s="57"/>
      <c r="W76" s="57"/>
      <c r="X76" s="57"/>
      <c r="Y76" s="57"/>
    </row>
    <row r="77" spans="1:25">
      <c r="A77" s="57"/>
      <c r="B77" s="57"/>
      <c r="C77" s="57"/>
      <c r="D77" s="57"/>
      <c r="E77" s="57"/>
      <c r="F77" s="57"/>
      <c r="G77" s="57"/>
      <c r="H77" s="57"/>
      <c r="I77" s="57"/>
      <c r="J77" s="57"/>
      <c r="K77" s="57"/>
      <c r="L77" s="57"/>
      <c r="M77" s="57"/>
      <c r="N77" s="57"/>
      <c r="O77" s="57"/>
      <c r="P77" s="57"/>
      <c r="Q77" s="57"/>
      <c r="R77" s="57"/>
      <c r="S77" s="57"/>
      <c r="T77" s="57"/>
      <c r="U77" s="57"/>
      <c r="V77" s="57"/>
      <c r="W77" s="57"/>
      <c r="X77" s="57"/>
      <c r="Y77" s="57"/>
    </row>
    <row r="78" spans="1:25">
      <c r="A78" s="57"/>
      <c r="B78" s="57"/>
      <c r="C78" s="57"/>
      <c r="D78" s="57"/>
      <c r="E78" s="57"/>
      <c r="F78" s="57"/>
      <c r="G78" s="57"/>
      <c r="H78" s="57"/>
      <c r="I78" s="57"/>
      <c r="J78" s="57"/>
      <c r="K78" s="57"/>
      <c r="L78" s="57"/>
      <c r="M78" s="57"/>
      <c r="N78" s="57"/>
      <c r="O78" s="57"/>
      <c r="P78" s="57"/>
      <c r="Q78" s="57"/>
      <c r="R78" s="57"/>
      <c r="S78" s="57"/>
      <c r="T78" s="57"/>
      <c r="U78" s="57"/>
      <c r="V78" s="57"/>
      <c r="W78" s="57"/>
      <c r="X78" s="57"/>
      <c r="Y78" s="57"/>
    </row>
    <row r="79" spans="1:25">
      <c r="A79" s="57"/>
      <c r="B79" s="57"/>
      <c r="C79" s="57"/>
      <c r="D79" s="57"/>
      <c r="E79" s="57"/>
      <c r="F79" s="57"/>
      <c r="G79" s="57"/>
      <c r="H79" s="57"/>
      <c r="I79" s="57"/>
      <c r="J79" s="57"/>
      <c r="K79" s="57"/>
      <c r="L79" s="57"/>
      <c r="M79" s="57"/>
      <c r="N79" s="57"/>
      <c r="O79" s="57"/>
      <c r="P79" s="57"/>
      <c r="Q79" s="57"/>
      <c r="R79" s="57"/>
      <c r="S79" s="57"/>
      <c r="T79" s="57"/>
      <c r="U79" s="57"/>
      <c r="V79" s="57"/>
      <c r="W79" s="57"/>
      <c r="X79" s="57"/>
      <c r="Y79" s="57"/>
    </row>
    <row r="80" spans="1:25">
      <c r="A80" s="57"/>
      <c r="B80" s="57"/>
      <c r="C80" s="57"/>
      <c r="D80" s="57"/>
      <c r="E80" s="57"/>
      <c r="F80" s="57"/>
      <c r="G80" s="57"/>
      <c r="H80" s="57"/>
      <c r="I80" s="57"/>
      <c r="J80" s="57"/>
      <c r="K80" s="57"/>
      <c r="L80" s="57"/>
      <c r="M80" s="57"/>
      <c r="N80" s="57"/>
      <c r="O80" s="57"/>
      <c r="P80" s="57"/>
      <c r="Q80" s="57"/>
      <c r="R80" s="57"/>
      <c r="S80" s="57"/>
      <c r="T80" s="57"/>
      <c r="U80" s="57"/>
      <c r="V80" s="57"/>
      <c r="W80" s="57"/>
      <c r="X80" s="57"/>
      <c r="Y80" s="57"/>
    </row>
    <row r="81" spans="1:25">
      <c r="A81" s="57"/>
      <c r="B81" s="57"/>
      <c r="C81" s="57"/>
      <c r="D81" s="57"/>
      <c r="E81" s="57"/>
      <c r="F81" s="57"/>
      <c r="G81" s="57"/>
      <c r="H81" s="57"/>
      <c r="I81" s="57"/>
      <c r="J81" s="57"/>
      <c r="K81" s="57"/>
      <c r="L81" s="57"/>
      <c r="M81" s="57"/>
      <c r="N81" s="57"/>
      <c r="O81" s="57"/>
      <c r="P81" s="57"/>
      <c r="Q81" s="57"/>
      <c r="R81" s="57"/>
      <c r="S81" s="57"/>
      <c r="T81" s="57"/>
      <c r="U81" s="57"/>
      <c r="V81" s="57"/>
      <c r="W81" s="57"/>
      <c r="X81" s="57"/>
      <c r="Y81" s="57"/>
    </row>
    <row r="82" spans="1:25">
      <c r="A82" s="57"/>
      <c r="B82" s="57"/>
      <c r="C82" s="57"/>
      <c r="D82" s="57"/>
      <c r="E82" s="57"/>
      <c r="F82" s="57"/>
      <c r="G82" s="57"/>
      <c r="H82" s="57"/>
      <c r="I82" s="57"/>
      <c r="J82" s="57"/>
      <c r="K82" s="57"/>
      <c r="L82" s="57"/>
      <c r="M82" s="57"/>
      <c r="N82" s="57"/>
      <c r="O82" s="57"/>
      <c r="P82" s="57"/>
      <c r="Q82" s="57"/>
      <c r="R82" s="57"/>
      <c r="S82" s="57"/>
      <c r="T82" s="57"/>
      <c r="U82" s="57"/>
      <c r="V82" s="57"/>
      <c r="W82" s="57"/>
      <c r="X82" s="57"/>
      <c r="Y82" s="57"/>
    </row>
    <row r="83" spans="1:25">
      <c r="A83" s="57"/>
      <c r="B83" s="57"/>
      <c r="C83" s="57"/>
      <c r="D83" s="57"/>
      <c r="E83" s="57"/>
      <c r="F83" s="57"/>
      <c r="G83" s="57"/>
      <c r="H83" s="57"/>
      <c r="I83" s="57"/>
      <c r="J83" s="57"/>
      <c r="K83" s="57"/>
      <c r="L83" s="57"/>
      <c r="M83" s="57"/>
      <c r="N83" s="57"/>
      <c r="O83" s="57"/>
      <c r="P83" s="57"/>
      <c r="Q83" s="57"/>
      <c r="R83" s="57"/>
      <c r="S83" s="57"/>
      <c r="T83" s="57"/>
      <c r="U83" s="57"/>
      <c r="V83" s="57"/>
      <c r="W83" s="57"/>
      <c r="X83" s="57"/>
      <c r="Y83" s="57"/>
    </row>
    <row r="84" spans="1:25">
      <c r="A84" s="57"/>
      <c r="B84" s="57"/>
      <c r="C84" s="57"/>
      <c r="D84" s="57"/>
      <c r="E84" s="57"/>
      <c r="F84" s="57"/>
      <c r="G84" s="57"/>
      <c r="H84" s="57"/>
      <c r="I84" s="57"/>
      <c r="J84" s="57"/>
      <c r="K84" s="57"/>
      <c r="L84" s="57"/>
      <c r="M84" s="57"/>
      <c r="N84" s="57"/>
      <c r="O84" s="57"/>
      <c r="P84" s="57"/>
      <c r="Q84" s="57"/>
      <c r="R84" s="57"/>
      <c r="S84" s="57"/>
      <c r="T84" s="57"/>
      <c r="U84" s="57"/>
      <c r="V84" s="57"/>
      <c r="W84" s="57"/>
      <c r="X84" s="57"/>
      <c r="Y84" s="57"/>
    </row>
    <row r="85" spans="1:25">
      <c r="A85" s="57"/>
      <c r="B85" s="57"/>
      <c r="C85" s="57"/>
      <c r="D85" s="57"/>
      <c r="E85" s="57"/>
      <c r="F85" s="57"/>
      <c r="G85" s="57"/>
      <c r="H85" s="57"/>
      <c r="I85" s="57"/>
      <c r="J85" s="57"/>
      <c r="K85" s="57"/>
      <c r="L85" s="57"/>
      <c r="M85" s="57"/>
      <c r="N85" s="57"/>
      <c r="O85" s="57"/>
      <c r="P85" s="57"/>
      <c r="Q85" s="57"/>
      <c r="R85" s="57"/>
      <c r="S85" s="57"/>
      <c r="T85" s="57"/>
      <c r="U85" s="57"/>
      <c r="V85" s="57"/>
      <c r="W85" s="57"/>
      <c r="X85" s="57"/>
      <c r="Y85" s="57"/>
    </row>
    <row r="86" spans="1:25">
      <c r="A86" s="57"/>
      <c r="B86" s="57"/>
      <c r="C86" s="57"/>
      <c r="D86" s="57"/>
      <c r="E86" s="57"/>
      <c r="F86" s="57"/>
      <c r="G86" s="57"/>
      <c r="H86" s="57"/>
      <c r="I86" s="57"/>
      <c r="J86" s="57"/>
      <c r="K86" s="57"/>
      <c r="L86" s="57"/>
      <c r="M86" s="57"/>
      <c r="N86" s="57"/>
      <c r="O86" s="57"/>
      <c r="P86" s="57"/>
      <c r="Q86" s="57"/>
      <c r="R86" s="57"/>
      <c r="S86" s="57"/>
      <c r="T86" s="57"/>
      <c r="U86" s="57"/>
      <c r="V86" s="57"/>
      <c r="W86" s="57"/>
      <c r="X86" s="57"/>
      <c r="Y86" s="57"/>
    </row>
    <row r="87" spans="1:25">
      <c r="A87" s="57"/>
      <c r="B87" s="57"/>
      <c r="C87" s="57"/>
      <c r="D87" s="57"/>
      <c r="E87" s="57"/>
      <c r="F87" s="57"/>
      <c r="G87" s="57"/>
      <c r="H87" s="57"/>
      <c r="I87" s="57"/>
      <c r="J87" s="57"/>
      <c r="K87" s="57"/>
      <c r="L87" s="57"/>
      <c r="M87" s="57"/>
      <c r="N87" s="57"/>
      <c r="O87" s="57"/>
      <c r="P87" s="57"/>
      <c r="Q87" s="57"/>
      <c r="R87" s="57"/>
      <c r="S87" s="57"/>
      <c r="T87" s="57"/>
      <c r="U87" s="57"/>
      <c r="V87" s="57"/>
      <c r="W87" s="57"/>
      <c r="X87" s="57"/>
      <c r="Y87" s="57"/>
    </row>
    <row r="88" spans="1:25">
      <c r="A88" s="57"/>
      <c r="B88" s="57"/>
      <c r="C88" s="57"/>
      <c r="D88" s="57"/>
      <c r="E88" s="57"/>
      <c r="F88" s="57"/>
      <c r="G88" s="57"/>
      <c r="H88" s="57"/>
      <c r="I88" s="57"/>
      <c r="J88" s="57"/>
      <c r="K88" s="57"/>
      <c r="L88" s="57"/>
      <c r="M88" s="57"/>
      <c r="N88" s="57"/>
      <c r="O88" s="57"/>
      <c r="P88" s="57"/>
      <c r="Q88" s="57"/>
      <c r="R88" s="57"/>
      <c r="S88" s="57"/>
      <c r="T88" s="57"/>
      <c r="U88" s="57"/>
      <c r="V88" s="57"/>
      <c r="W88" s="57"/>
      <c r="X88" s="57"/>
      <c r="Y88" s="57"/>
    </row>
    <row r="89" spans="1:25">
      <c r="A89" s="57"/>
      <c r="B89" s="57"/>
      <c r="C89" s="57"/>
      <c r="D89" s="57"/>
      <c r="E89" s="57"/>
      <c r="F89" s="57"/>
      <c r="G89" s="57"/>
      <c r="H89" s="57"/>
      <c r="I89" s="57"/>
      <c r="J89" s="57"/>
      <c r="K89" s="57"/>
      <c r="L89" s="57"/>
      <c r="M89" s="57"/>
      <c r="N89" s="57"/>
      <c r="O89" s="57"/>
      <c r="P89" s="57"/>
      <c r="Q89" s="57"/>
      <c r="R89" s="57"/>
      <c r="S89" s="57"/>
      <c r="T89" s="57"/>
      <c r="U89" s="57"/>
      <c r="V89" s="57"/>
      <c r="W89" s="57"/>
      <c r="X89" s="57"/>
      <c r="Y89" s="57"/>
    </row>
    <row r="90" spans="1:25">
      <c r="A90" s="57"/>
      <c r="B90" s="57"/>
      <c r="C90" s="57"/>
      <c r="D90" s="57"/>
      <c r="E90" s="57"/>
      <c r="F90" s="57"/>
      <c r="G90" s="57"/>
      <c r="H90" s="57"/>
      <c r="I90" s="57"/>
      <c r="J90" s="57"/>
      <c r="K90" s="57"/>
      <c r="L90" s="57"/>
      <c r="M90" s="57"/>
      <c r="N90" s="57"/>
      <c r="O90" s="57"/>
      <c r="P90" s="57"/>
      <c r="Q90" s="57"/>
      <c r="R90" s="57"/>
      <c r="S90" s="57"/>
      <c r="T90" s="57"/>
      <c r="U90" s="57"/>
      <c r="V90" s="57"/>
      <c r="W90" s="57"/>
      <c r="X90" s="57"/>
      <c r="Y90" s="57"/>
    </row>
    <row r="91" spans="1:25">
      <c r="A91" s="57"/>
      <c r="B91" s="57"/>
      <c r="C91" s="57"/>
      <c r="D91" s="57"/>
      <c r="E91" s="57"/>
      <c r="F91" s="57"/>
      <c r="G91" s="57"/>
      <c r="H91" s="57"/>
      <c r="I91" s="57"/>
      <c r="J91" s="57"/>
      <c r="K91" s="57"/>
      <c r="L91" s="57"/>
      <c r="M91" s="57"/>
      <c r="N91" s="57"/>
      <c r="O91" s="57"/>
      <c r="P91" s="57"/>
      <c r="Q91" s="57"/>
      <c r="R91" s="57"/>
      <c r="S91" s="57"/>
      <c r="T91" s="57"/>
      <c r="U91" s="57"/>
      <c r="V91" s="57"/>
      <c r="W91" s="57"/>
      <c r="X91" s="57"/>
      <c r="Y91" s="57"/>
    </row>
    <row r="92" spans="1:25">
      <c r="A92" s="57"/>
      <c r="B92" s="57"/>
      <c r="C92" s="57"/>
      <c r="D92" s="57"/>
      <c r="E92" s="57"/>
      <c r="F92" s="57"/>
      <c r="G92" s="57"/>
      <c r="H92" s="57"/>
      <c r="I92" s="57"/>
      <c r="J92" s="57"/>
      <c r="K92" s="57"/>
      <c r="L92" s="57"/>
      <c r="M92" s="57"/>
      <c r="N92" s="57"/>
      <c r="O92" s="57"/>
      <c r="P92" s="57"/>
      <c r="Q92" s="57"/>
      <c r="R92" s="57"/>
      <c r="S92" s="57"/>
      <c r="T92" s="57"/>
      <c r="U92" s="57"/>
      <c r="V92" s="57"/>
      <c r="W92" s="57"/>
      <c r="X92" s="57"/>
      <c r="Y92" s="57"/>
    </row>
    <row r="93" spans="1:25">
      <c r="A93" s="57"/>
      <c r="B93" s="57"/>
      <c r="C93" s="57"/>
      <c r="D93" s="57"/>
      <c r="E93" s="57"/>
      <c r="F93" s="57"/>
      <c r="G93" s="57"/>
      <c r="H93" s="57"/>
      <c r="I93" s="57"/>
      <c r="J93" s="57"/>
      <c r="K93" s="57"/>
      <c r="L93" s="57"/>
      <c r="M93" s="57"/>
      <c r="N93" s="57"/>
      <c r="O93" s="57"/>
      <c r="P93" s="57"/>
      <c r="Q93" s="57"/>
      <c r="R93" s="57"/>
      <c r="S93" s="57"/>
      <c r="T93" s="57"/>
      <c r="U93" s="57"/>
      <c r="V93" s="57"/>
      <c r="W93" s="57"/>
      <c r="X93" s="57"/>
      <c r="Y93" s="57"/>
    </row>
    <row r="94" spans="1:25">
      <c r="A94" s="57"/>
      <c r="B94" s="57"/>
      <c r="C94" s="57"/>
      <c r="D94" s="57"/>
      <c r="E94" s="57"/>
      <c r="F94" s="57"/>
      <c r="G94" s="57"/>
      <c r="H94" s="57"/>
      <c r="I94" s="57"/>
      <c r="J94" s="57"/>
      <c r="K94" s="57"/>
      <c r="L94" s="57"/>
      <c r="M94" s="57"/>
      <c r="N94" s="57"/>
      <c r="O94" s="57"/>
      <c r="P94" s="57"/>
      <c r="Q94" s="57"/>
      <c r="R94" s="57"/>
      <c r="S94" s="57"/>
      <c r="T94" s="57"/>
      <c r="U94" s="57"/>
      <c r="V94" s="57"/>
      <c r="W94" s="57"/>
      <c r="X94" s="57"/>
      <c r="Y94" s="57"/>
    </row>
    <row r="95" spans="1:25">
      <c r="A95" s="57"/>
      <c r="B95" s="57"/>
      <c r="C95" s="57"/>
      <c r="D95" s="57"/>
      <c r="E95" s="57"/>
      <c r="F95" s="57"/>
      <c r="G95" s="57"/>
      <c r="H95" s="57"/>
      <c r="I95" s="57"/>
      <c r="J95" s="57"/>
      <c r="K95" s="57"/>
      <c r="L95" s="57"/>
      <c r="M95" s="57"/>
      <c r="N95" s="57"/>
      <c r="O95" s="57"/>
      <c r="P95" s="57"/>
      <c r="Q95" s="57"/>
      <c r="R95" s="57"/>
      <c r="S95" s="57"/>
      <c r="T95" s="57"/>
      <c r="U95" s="57"/>
      <c r="V95" s="57"/>
      <c r="W95" s="57"/>
      <c r="X95" s="57"/>
      <c r="Y95" s="57"/>
    </row>
    <row r="96" spans="1:25">
      <c r="A96" s="57"/>
      <c r="B96" s="57"/>
      <c r="C96" s="57"/>
      <c r="D96" s="57"/>
      <c r="E96" s="57"/>
      <c r="F96" s="57"/>
      <c r="G96" s="57"/>
      <c r="H96" s="57"/>
      <c r="I96" s="57"/>
      <c r="J96" s="57"/>
      <c r="K96" s="57"/>
      <c r="L96" s="57"/>
      <c r="M96" s="57"/>
      <c r="N96" s="57"/>
      <c r="O96" s="57"/>
      <c r="P96" s="57"/>
      <c r="Q96" s="57"/>
      <c r="R96" s="57"/>
      <c r="S96" s="57"/>
      <c r="T96" s="57"/>
      <c r="U96" s="57"/>
      <c r="V96" s="57"/>
      <c r="W96" s="57"/>
      <c r="X96" s="57"/>
      <c r="Y96" s="57"/>
    </row>
    <row r="97" spans="1:25">
      <c r="A97" s="57"/>
      <c r="B97" s="57"/>
      <c r="C97" s="57"/>
      <c r="D97" s="57"/>
      <c r="E97" s="57"/>
      <c r="F97" s="57"/>
      <c r="G97" s="57"/>
      <c r="H97" s="57"/>
      <c r="I97" s="57"/>
      <c r="J97" s="57"/>
      <c r="K97" s="57"/>
      <c r="L97" s="57"/>
      <c r="M97" s="57"/>
      <c r="N97" s="57"/>
      <c r="O97" s="57"/>
      <c r="P97" s="57"/>
      <c r="Q97" s="57"/>
      <c r="R97" s="57"/>
      <c r="S97" s="57"/>
      <c r="T97" s="57"/>
      <c r="U97" s="57"/>
      <c r="V97" s="57"/>
      <c r="W97" s="57"/>
      <c r="X97" s="57"/>
      <c r="Y97" s="57"/>
    </row>
    <row r="98" spans="1:25">
      <c r="A98" s="57"/>
      <c r="B98" s="57"/>
      <c r="C98" s="57"/>
      <c r="D98" s="57"/>
      <c r="E98" s="57"/>
      <c r="F98" s="57"/>
      <c r="G98" s="57"/>
      <c r="H98" s="57"/>
      <c r="I98" s="57"/>
      <c r="J98" s="57"/>
      <c r="K98" s="57"/>
      <c r="L98" s="57"/>
      <c r="M98" s="57"/>
      <c r="N98" s="57"/>
      <c r="O98" s="57"/>
      <c r="P98" s="57"/>
      <c r="Q98" s="57"/>
      <c r="R98" s="57"/>
      <c r="S98" s="57"/>
      <c r="T98" s="57"/>
      <c r="U98" s="57"/>
      <c r="V98" s="57"/>
      <c r="W98" s="57"/>
      <c r="X98" s="57"/>
      <c r="Y98" s="57"/>
    </row>
    <row r="99" spans="1:25">
      <c r="A99" s="57"/>
      <c r="B99" s="57"/>
      <c r="C99" s="57"/>
      <c r="D99" s="57"/>
      <c r="E99" s="57"/>
      <c r="F99" s="57"/>
      <c r="G99" s="57"/>
      <c r="H99" s="57"/>
      <c r="I99" s="57"/>
      <c r="J99" s="57"/>
      <c r="K99" s="57"/>
      <c r="L99" s="57"/>
      <c r="M99" s="57"/>
      <c r="N99" s="57"/>
      <c r="O99" s="57"/>
      <c r="P99" s="57"/>
      <c r="Q99" s="57"/>
      <c r="R99" s="57"/>
      <c r="S99" s="57"/>
      <c r="T99" s="57"/>
      <c r="U99" s="57"/>
      <c r="V99" s="57"/>
      <c r="W99" s="57"/>
      <c r="X99" s="57"/>
      <c r="Y99" s="57"/>
    </row>
    <row r="100" spans="1:25">
      <c r="A100" s="57"/>
      <c r="B100" s="57"/>
      <c r="C100" s="57"/>
      <c r="D100" s="57"/>
      <c r="E100" s="57"/>
      <c r="F100" s="57"/>
      <c r="G100" s="57"/>
      <c r="H100" s="57"/>
      <c r="I100" s="57"/>
      <c r="J100" s="57"/>
      <c r="K100" s="57"/>
      <c r="L100" s="57"/>
      <c r="M100" s="57"/>
      <c r="N100" s="57"/>
      <c r="O100" s="57"/>
      <c r="P100" s="57"/>
      <c r="Q100" s="57"/>
      <c r="R100" s="57"/>
      <c r="S100" s="57"/>
      <c r="T100" s="57"/>
      <c r="U100" s="57"/>
      <c r="V100" s="57"/>
      <c r="W100" s="57"/>
      <c r="X100" s="57"/>
      <c r="Y100" s="57"/>
    </row>
    <row r="101" spans="1:25">
      <c r="A101" s="57"/>
      <c r="B101" s="57"/>
      <c r="C101" s="57"/>
      <c r="D101" s="57"/>
      <c r="E101" s="57"/>
      <c r="F101" s="57"/>
      <c r="G101" s="57"/>
      <c r="H101" s="57"/>
      <c r="I101" s="57"/>
      <c r="J101" s="57"/>
      <c r="K101" s="57"/>
      <c r="L101" s="57"/>
      <c r="M101" s="57"/>
      <c r="N101" s="57"/>
      <c r="O101" s="57"/>
      <c r="P101" s="57"/>
      <c r="Q101" s="57"/>
      <c r="R101" s="57"/>
      <c r="S101" s="57"/>
      <c r="T101" s="57"/>
      <c r="U101" s="57"/>
      <c r="V101" s="57"/>
      <c r="W101" s="57"/>
      <c r="X101" s="57"/>
      <c r="Y101" s="57"/>
    </row>
    <row r="102" spans="1:25">
      <c r="A102" s="57"/>
      <c r="B102" s="57"/>
      <c r="C102" s="57"/>
      <c r="D102" s="57"/>
      <c r="E102" s="57"/>
      <c r="F102" s="57"/>
      <c r="G102" s="57"/>
      <c r="H102" s="57"/>
      <c r="I102" s="57"/>
      <c r="J102" s="57"/>
      <c r="K102" s="57"/>
      <c r="L102" s="57"/>
      <c r="M102" s="57"/>
      <c r="N102" s="57"/>
      <c r="O102" s="57"/>
      <c r="P102" s="57"/>
      <c r="Q102" s="57"/>
      <c r="R102" s="57"/>
      <c r="S102" s="57"/>
      <c r="T102" s="57"/>
      <c r="U102" s="57"/>
      <c r="V102" s="57"/>
      <c r="W102" s="57"/>
      <c r="X102" s="57"/>
      <c r="Y102" s="57"/>
    </row>
    <row r="103" spans="1:25">
      <c r="A103" s="57"/>
      <c r="B103" s="57"/>
      <c r="C103" s="57"/>
      <c r="D103" s="57"/>
      <c r="E103" s="57"/>
      <c r="F103" s="57"/>
      <c r="G103" s="57"/>
      <c r="H103" s="57"/>
      <c r="I103" s="57"/>
      <c r="J103" s="57"/>
      <c r="K103" s="57"/>
      <c r="L103" s="57"/>
      <c r="M103" s="57"/>
      <c r="N103" s="57"/>
      <c r="O103" s="57"/>
      <c r="P103" s="57"/>
      <c r="Q103" s="57"/>
      <c r="R103" s="57"/>
      <c r="S103" s="57"/>
      <c r="T103" s="57"/>
      <c r="U103" s="57"/>
      <c r="V103" s="57"/>
      <c r="W103" s="57"/>
      <c r="X103" s="57"/>
      <c r="Y103" s="57"/>
    </row>
    <row r="104" spans="1:25">
      <c r="A104" s="57"/>
      <c r="B104" s="57"/>
      <c r="C104" s="57"/>
      <c r="D104" s="57"/>
      <c r="E104" s="57"/>
      <c r="F104" s="57"/>
      <c r="G104" s="57"/>
      <c r="H104" s="57"/>
      <c r="I104" s="57"/>
      <c r="J104" s="57"/>
      <c r="K104" s="57"/>
      <c r="L104" s="57"/>
      <c r="M104" s="57"/>
      <c r="N104" s="57"/>
      <c r="O104" s="57"/>
      <c r="P104" s="57"/>
      <c r="Q104" s="57"/>
      <c r="R104" s="57"/>
      <c r="S104" s="57"/>
      <c r="T104" s="57"/>
      <c r="U104" s="57"/>
      <c r="V104" s="57"/>
      <c r="W104" s="57"/>
      <c r="X104" s="57"/>
      <c r="Y104" s="57"/>
    </row>
    <row r="105" spans="1:25">
      <c r="A105" s="57"/>
      <c r="B105" s="57"/>
      <c r="C105" s="57"/>
      <c r="D105" s="57"/>
      <c r="E105" s="57"/>
      <c r="F105" s="57"/>
      <c r="G105" s="57"/>
      <c r="H105" s="57"/>
      <c r="I105" s="57"/>
      <c r="J105" s="57"/>
      <c r="K105" s="57"/>
      <c r="L105" s="57"/>
      <c r="M105" s="57"/>
      <c r="N105" s="57"/>
      <c r="O105" s="57"/>
      <c r="P105" s="57"/>
      <c r="Q105" s="57"/>
      <c r="R105" s="57"/>
      <c r="S105" s="57"/>
      <c r="T105" s="57"/>
      <c r="U105" s="57"/>
      <c r="V105" s="57"/>
      <c r="W105" s="57"/>
      <c r="X105" s="57"/>
      <c r="Y105" s="57"/>
    </row>
    <row r="106" spans="1:25">
      <c r="A106" s="57"/>
      <c r="B106" s="57"/>
      <c r="C106" s="57"/>
      <c r="D106" s="57"/>
      <c r="E106" s="57"/>
      <c r="F106" s="57"/>
      <c r="G106" s="57"/>
      <c r="H106" s="57"/>
      <c r="I106" s="57"/>
      <c r="J106" s="57"/>
      <c r="K106" s="57"/>
      <c r="L106" s="57"/>
      <c r="M106" s="57"/>
      <c r="N106" s="57"/>
      <c r="O106" s="57"/>
      <c r="P106" s="57"/>
      <c r="Q106" s="57"/>
      <c r="R106" s="57"/>
      <c r="S106" s="57"/>
      <c r="T106" s="57"/>
      <c r="U106" s="57"/>
      <c r="V106" s="57"/>
      <c r="W106" s="57"/>
      <c r="X106" s="57"/>
      <c r="Y106" s="57"/>
    </row>
    <row r="107" spans="1:25">
      <c r="A107" s="57"/>
      <c r="B107" s="57"/>
      <c r="C107" s="57"/>
      <c r="D107" s="57"/>
      <c r="E107" s="57"/>
      <c r="F107" s="57"/>
      <c r="G107" s="57"/>
      <c r="H107" s="57"/>
      <c r="I107" s="57"/>
      <c r="J107" s="57"/>
      <c r="K107" s="57"/>
      <c r="L107" s="57"/>
      <c r="M107" s="57"/>
      <c r="N107" s="57"/>
      <c r="O107" s="57"/>
      <c r="P107" s="57"/>
      <c r="Q107" s="57"/>
      <c r="R107" s="57"/>
      <c r="S107" s="57"/>
      <c r="T107" s="57"/>
      <c r="U107" s="57"/>
      <c r="V107" s="57"/>
      <c r="W107" s="57"/>
      <c r="X107" s="57"/>
      <c r="Y107" s="57"/>
    </row>
    <row r="108" spans="1:25">
      <c r="A108" s="57"/>
      <c r="B108" s="57"/>
      <c r="C108" s="57"/>
      <c r="D108" s="57"/>
      <c r="E108" s="57"/>
      <c r="F108" s="57"/>
      <c r="G108" s="57"/>
      <c r="H108" s="57"/>
      <c r="I108" s="57"/>
      <c r="J108" s="57"/>
      <c r="K108" s="57"/>
      <c r="L108" s="57"/>
      <c r="M108" s="57"/>
      <c r="N108" s="57"/>
      <c r="O108" s="57"/>
      <c r="P108" s="57"/>
      <c r="Q108" s="57"/>
      <c r="R108" s="57"/>
      <c r="S108" s="57"/>
      <c r="T108" s="57"/>
      <c r="U108" s="57"/>
      <c r="V108" s="57"/>
      <c r="W108" s="57"/>
      <c r="X108" s="57"/>
      <c r="Y108" s="57"/>
    </row>
    <row r="109" spans="1:25">
      <c r="A109" s="57"/>
      <c r="B109" s="57"/>
      <c r="C109" s="57"/>
      <c r="D109" s="57"/>
      <c r="E109" s="57"/>
      <c r="F109" s="57"/>
      <c r="G109" s="57"/>
      <c r="H109" s="57"/>
      <c r="I109" s="57"/>
      <c r="J109" s="57"/>
      <c r="K109" s="57"/>
      <c r="L109" s="57"/>
      <c r="M109" s="57"/>
      <c r="N109" s="57"/>
      <c r="O109" s="57"/>
      <c r="P109" s="57"/>
      <c r="Q109" s="57"/>
      <c r="R109" s="57"/>
      <c r="S109" s="57"/>
      <c r="T109" s="57"/>
      <c r="U109" s="57"/>
      <c r="V109" s="57"/>
      <c r="W109" s="57"/>
      <c r="X109" s="57"/>
      <c r="Y109" s="57"/>
    </row>
    <row r="110" spans="1:25">
      <c r="A110" s="57"/>
      <c r="B110" s="57"/>
      <c r="C110" s="57"/>
      <c r="D110" s="57"/>
      <c r="E110" s="57"/>
      <c r="F110" s="57"/>
      <c r="G110" s="57"/>
      <c r="H110" s="57"/>
      <c r="I110" s="57"/>
      <c r="J110" s="57"/>
      <c r="K110" s="57"/>
      <c r="L110" s="57"/>
      <c r="M110" s="57"/>
      <c r="N110" s="57"/>
      <c r="O110" s="57"/>
      <c r="P110" s="57"/>
      <c r="Q110" s="57"/>
      <c r="R110" s="57"/>
      <c r="S110" s="57"/>
      <c r="T110" s="57"/>
      <c r="U110" s="57"/>
      <c r="V110" s="57"/>
      <c r="W110" s="57"/>
      <c r="X110" s="57"/>
      <c r="Y110" s="57"/>
    </row>
    <row r="111" spans="1:25">
      <c r="A111" s="57"/>
      <c r="B111" s="57"/>
      <c r="C111" s="57"/>
      <c r="D111" s="57"/>
      <c r="E111" s="57"/>
      <c r="F111" s="57"/>
      <c r="G111" s="57"/>
      <c r="H111" s="57"/>
      <c r="I111" s="57"/>
      <c r="J111" s="57"/>
      <c r="K111" s="57"/>
      <c r="L111" s="57"/>
      <c r="M111" s="57"/>
      <c r="N111" s="57"/>
      <c r="O111" s="57"/>
      <c r="P111" s="57"/>
      <c r="Q111" s="57"/>
      <c r="R111" s="57"/>
      <c r="S111" s="57"/>
      <c r="T111" s="57"/>
      <c r="U111" s="57"/>
      <c r="V111" s="57"/>
      <c r="W111" s="57"/>
      <c r="X111" s="57"/>
      <c r="Y111" s="57"/>
    </row>
    <row r="112" spans="1:25">
      <c r="A112" s="57"/>
      <c r="B112" s="57"/>
      <c r="C112" s="57"/>
      <c r="D112" s="57"/>
      <c r="E112" s="57"/>
      <c r="F112" s="57"/>
      <c r="G112" s="57"/>
      <c r="H112" s="57"/>
      <c r="I112" s="57"/>
      <c r="J112" s="57"/>
      <c r="K112" s="57"/>
      <c r="L112" s="57"/>
      <c r="M112" s="57"/>
      <c r="N112" s="57"/>
      <c r="O112" s="57"/>
      <c r="P112" s="57"/>
      <c r="Q112" s="57"/>
      <c r="R112" s="57"/>
      <c r="S112" s="57"/>
      <c r="T112" s="57"/>
      <c r="U112" s="57"/>
      <c r="V112" s="57"/>
      <c r="W112" s="57"/>
      <c r="X112" s="57"/>
      <c r="Y112" s="57"/>
    </row>
    <row r="113" spans="1:25">
      <c r="A113" s="57"/>
      <c r="B113" s="57"/>
      <c r="C113" s="57"/>
      <c r="D113" s="57"/>
      <c r="E113" s="57"/>
      <c r="F113" s="57"/>
      <c r="G113" s="57"/>
      <c r="H113" s="57"/>
      <c r="I113" s="57"/>
      <c r="J113" s="57"/>
      <c r="K113" s="57"/>
      <c r="L113" s="57"/>
      <c r="M113" s="57"/>
      <c r="N113" s="57"/>
      <c r="O113" s="57"/>
      <c r="P113" s="57"/>
      <c r="Q113" s="57"/>
      <c r="R113" s="57"/>
      <c r="S113" s="57"/>
      <c r="T113" s="57"/>
      <c r="U113" s="57"/>
      <c r="V113" s="57"/>
      <c r="W113" s="57"/>
      <c r="X113" s="57"/>
      <c r="Y113" s="57"/>
    </row>
    <row r="114" spans="1:25">
      <c r="A114" s="57"/>
      <c r="B114" s="57"/>
      <c r="C114" s="57"/>
      <c r="D114" s="57"/>
      <c r="E114" s="57"/>
      <c r="F114" s="57"/>
      <c r="G114" s="57"/>
      <c r="H114" s="57"/>
      <c r="I114" s="57"/>
      <c r="J114" s="57"/>
      <c r="K114" s="57"/>
      <c r="L114" s="57"/>
      <c r="M114" s="57"/>
      <c r="N114" s="57"/>
      <c r="O114" s="57"/>
      <c r="P114" s="57"/>
      <c r="Q114" s="57"/>
      <c r="R114" s="57"/>
      <c r="S114" s="57"/>
      <c r="T114" s="57"/>
      <c r="U114" s="57"/>
      <c r="V114" s="57"/>
      <c r="W114" s="57"/>
      <c r="X114" s="57"/>
      <c r="Y114" s="57"/>
    </row>
    <row r="115" spans="1:25">
      <c r="A115" s="57"/>
      <c r="B115" s="57"/>
      <c r="C115" s="57"/>
      <c r="D115" s="57"/>
      <c r="E115" s="57"/>
      <c r="F115" s="57"/>
      <c r="G115" s="57"/>
      <c r="H115" s="57"/>
      <c r="I115" s="57"/>
      <c r="J115" s="57"/>
      <c r="K115" s="57"/>
      <c r="L115" s="57"/>
      <c r="M115" s="57"/>
      <c r="N115" s="57"/>
      <c r="O115" s="57"/>
      <c r="P115" s="57"/>
      <c r="Q115" s="57"/>
      <c r="R115" s="57"/>
      <c r="S115" s="57"/>
      <c r="T115" s="57"/>
      <c r="U115" s="57"/>
      <c r="V115" s="57"/>
      <c r="W115" s="57"/>
      <c r="X115" s="57"/>
      <c r="Y115" s="57"/>
    </row>
  </sheetData>
  <mergeCells count="21">
    <mergeCell ref="BG3:BI3"/>
    <mergeCell ref="BD3:BF3"/>
    <mergeCell ref="AO3:AQ3"/>
    <mergeCell ref="AR3:AT3"/>
    <mergeCell ref="AU3:AW3"/>
    <mergeCell ref="BA3:BC3"/>
    <mergeCell ref="N3:P3"/>
    <mergeCell ref="Q3:S3"/>
    <mergeCell ref="T3:V3"/>
    <mergeCell ref="W3:Y3"/>
    <mergeCell ref="Z3:AB3"/>
    <mergeCell ref="AC3:AE3"/>
    <mergeCell ref="AX3:AZ3"/>
    <mergeCell ref="AF3:AH3"/>
    <mergeCell ref="AI3:AK3"/>
    <mergeCell ref="AL3:AN3"/>
    <mergeCell ref="A3:A4"/>
    <mergeCell ref="B3:D3"/>
    <mergeCell ref="E3:G3"/>
    <mergeCell ref="H3:J3"/>
    <mergeCell ref="K3:M3"/>
  </mergeCells>
  <hyperlinks>
    <hyperlink ref="BL5" location="Content!B37" display="Back to Content Page"/>
  </hyperlinks>
  <pageMargins left="0.7" right="0.7" top="0.75" bottom="0.75" header="0.3" footer="0.3"/>
  <pageSetup orientation="portrait" r:id="rId1"/>
</worksheet>
</file>

<file path=xl/worksheets/sheet2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4"/>
  <sheetViews>
    <sheetView topLeftCell="I1" zoomScale="83" zoomScaleNormal="83" workbookViewId="0">
      <selection activeCell="X5" sqref="X5"/>
    </sheetView>
  </sheetViews>
  <sheetFormatPr defaultRowHeight="14.5"/>
  <cols>
    <col min="1" max="1" width="33.81640625" customWidth="1"/>
    <col min="2" max="10" width="8.08984375" customWidth="1"/>
    <col min="11" max="20" width="9.1796875" customWidth="1"/>
    <col min="21" max="21" width="9.1796875" style="499" customWidth="1"/>
    <col min="22" max="22" width="8.08984375" style="499" customWidth="1"/>
    <col min="23" max="24" width="11.26953125" bestFit="1" customWidth="1"/>
  </cols>
  <sheetData>
    <row r="1" spans="1:26">
      <c r="A1" s="103" t="s">
        <v>1391</v>
      </c>
      <c r="B1" s="57"/>
      <c r="C1" s="57"/>
      <c r="D1" s="57"/>
      <c r="E1" s="57"/>
      <c r="F1" s="57"/>
      <c r="G1" s="57"/>
      <c r="H1" s="57"/>
      <c r="I1" s="57"/>
      <c r="J1" s="57"/>
      <c r="K1" s="57"/>
      <c r="L1" s="57"/>
      <c r="M1" s="57"/>
      <c r="N1" s="57"/>
      <c r="O1" s="57"/>
      <c r="P1" s="57"/>
      <c r="Q1" s="57"/>
      <c r="R1" s="57"/>
      <c r="S1" s="57"/>
      <c r="T1" s="57"/>
      <c r="U1" s="289"/>
      <c r="V1" s="95"/>
    </row>
    <row r="2" spans="1:26">
      <c r="A2" s="57"/>
      <c r="B2" s="57"/>
      <c r="C2" s="57"/>
      <c r="D2" s="57"/>
      <c r="E2" s="57"/>
      <c r="F2" s="57"/>
      <c r="G2" s="57"/>
      <c r="H2" s="57"/>
      <c r="I2" s="57"/>
      <c r="J2" s="57"/>
      <c r="K2" s="57"/>
      <c r="L2" s="57"/>
      <c r="M2" s="57"/>
      <c r="N2" s="57"/>
      <c r="O2" s="57"/>
      <c r="P2" s="57"/>
      <c r="Q2" s="57"/>
      <c r="R2" s="57"/>
      <c r="S2" s="57"/>
      <c r="T2" s="57"/>
      <c r="U2" s="289"/>
      <c r="V2" s="37"/>
    </row>
    <row r="3" spans="1:26">
      <c r="A3" s="742" t="s">
        <v>16</v>
      </c>
      <c r="B3" s="89">
        <v>1995</v>
      </c>
      <c r="C3" s="89">
        <v>1996</v>
      </c>
      <c r="D3" s="89">
        <v>1997</v>
      </c>
      <c r="E3" s="89">
        <v>1998</v>
      </c>
      <c r="F3" s="89">
        <v>1999</v>
      </c>
      <c r="G3" s="89">
        <v>2000</v>
      </c>
      <c r="H3" s="89">
        <v>2001</v>
      </c>
      <c r="I3" s="89">
        <v>2002</v>
      </c>
      <c r="J3" s="89">
        <v>2003</v>
      </c>
      <c r="K3" s="89">
        <v>2004</v>
      </c>
      <c r="L3" s="89">
        <v>2005</v>
      </c>
      <c r="M3" s="89">
        <v>2006</v>
      </c>
      <c r="N3" s="89">
        <v>2007</v>
      </c>
      <c r="O3" s="89">
        <v>2008</v>
      </c>
      <c r="P3" s="89">
        <v>2009</v>
      </c>
      <c r="Q3" s="4">
        <v>2010</v>
      </c>
      <c r="R3" s="4">
        <v>2011</v>
      </c>
      <c r="S3" s="4">
        <v>2012</v>
      </c>
      <c r="T3" s="329">
        <v>2013</v>
      </c>
      <c r="U3" s="329">
        <v>2014</v>
      </c>
      <c r="V3" s="741">
        <v>2015</v>
      </c>
    </row>
    <row r="4" spans="1:26">
      <c r="A4" s="284" t="s">
        <v>15</v>
      </c>
      <c r="B4" s="404">
        <v>27</v>
      </c>
      <c r="C4" s="404">
        <v>38</v>
      </c>
      <c r="D4" s="404">
        <v>24</v>
      </c>
      <c r="E4" s="404">
        <v>39</v>
      </c>
      <c r="F4" s="404">
        <v>31</v>
      </c>
      <c r="G4" s="404">
        <v>34</v>
      </c>
      <c r="H4" s="404">
        <v>35</v>
      </c>
      <c r="I4" s="404">
        <v>51</v>
      </c>
      <c r="J4" s="404">
        <v>63</v>
      </c>
      <c r="K4" s="404">
        <v>82</v>
      </c>
      <c r="L4" s="404">
        <v>103</v>
      </c>
      <c r="M4" s="404">
        <v>91</v>
      </c>
      <c r="N4" s="404">
        <v>236</v>
      </c>
      <c r="O4" s="404">
        <v>293</v>
      </c>
      <c r="P4" s="404">
        <v>554</v>
      </c>
      <c r="Q4" s="404">
        <v>726</v>
      </c>
      <c r="R4" s="404">
        <v>698.3</v>
      </c>
      <c r="S4" s="404">
        <v>711</v>
      </c>
      <c r="T4" s="404">
        <v>1241</v>
      </c>
      <c r="U4" s="404">
        <v>1597</v>
      </c>
      <c r="V4" s="404" t="s">
        <v>429</v>
      </c>
    </row>
    <row r="5" spans="1:26">
      <c r="A5" s="284" t="s">
        <v>14</v>
      </c>
      <c r="B5" s="404">
        <v>176</v>
      </c>
      <c r="C5" s="404">
        <v>105</v>
      </c>
      <c r="D5" s="404">
        <v>141</v>
      </c>
      <c r="E5" s="404">
        <v>179</v>
      </c>
      <c r="F5" s="404">
        <v>239</v>
      </c>
      <c r="G5" s="404">
        <v>227</v>
      </c>
      <c r="H5" s="404">
        <v>235</v>
      </c>
      <c r="I5" s="404">
        <v>324</v>
      </c>
      <c r="J5" s="404">
        <v>459</v>
      </c>
      <c r="K5" s="404">
        <v>582</v>
      </c>
      <c r="L5" s="404">
        <v>563</v>
      </c>
      <c r="M5" s="404">
        <v>539</v>
      </c>
      <c r="N5" s="404">
        <v>549</v>
      </c>
      <c r="O5" s="404">
        <v>555</v>
      </c>
      <c r="P5" s="404">
        <v>454</v>
      </c>
      <c r="Q5" s="404">
        <v>80</v>
      </c>
      <c r="R5" s="404">
        <v>36</v>
      </c>
      <c r="S5" s="404">
        <v>36</v>
      </c>
      <c r="T5" s="404">
        <v>113</v>
      </c>
      <c r="U5" s="404">
        <v>700</v>
      </c>
      <c r="V5" s="404">
        <v>705.6</v>
      </c>
      <c r="X5" s="1073" t="s">
        <v>13</v>
      </c>
    </row>
    <row r="6" spans="1:26">
      <c r="A6" s="284" t="s">
        <v>268</v>
      </c>
      <c r="B6" s="404" t="s">
        <v>429</v>
      </c>
      <c r="C6" s="404" t="s">
        <v>429</v>
      </c>
      <c r="D6" s="404" t="s">
        <v>429</v>
      </c>
      <c r="E6" s="404" t="s">
        <v>429</v>
      </c>
      <c r="F6" s="404" t="s">
        <v>429</v>
      </c>
      <c r="G6" s="404" t="s">
        <v>429</v>
      </c>
      <c r="H6" s="404" t="s">
        <v>429</v>
      </c>
      <c r="I6" s="404" t="s">
        <v>429</v>
      </c>
      <c r="J6" s="404" t="s">
        <v>429</v>
      </c>
      <c r="K6" s="404" t="s">
        <v>429</v>
      </c>
      <c r="L6" s="404">
        <v>3.2</v>
      </c>
      <c r="M6" s="404">
        <v>3.1</v>
      </c>
      <c r="N6" s="404">
        <v>0.7</v>
      </c>
      <c r="O6" s="404">
        <v>0.7</v>
      </c>
      <c r="P6" s="404">
        <v>24</v>
      </c>
      <c r="Q6" s="404">
        <v>10.7</v>
      </c>
      <c r="R6" s="404">
        <v>11.4</v>
      </c>
      <c r="S6" s="404">
        <v>6.9</v>
      </c>
      <c r="T6" s="404">
        <v>8.4</v>
      </c>
      <c r="U6" s="404">
        <v>0.35</v>
      </c>
      <c r="V6" s="404" t="s">
        <v>429</v>
      </c>
      <c r="W6" s="499"/>
      <c r="X6" s="499"/>
      <c r="Y6" s="499"/>
      <c r="Z6" s="499"/>
    </row>
    <row r="7" spans="1:26">
      <c r="A7" s="284" t="s">
        <v>12</v>
      </c>
      <c r="B7" s="404">
        <v>29</v>
      </c>
      <c r="C7" s="404">
        <v>34</v>
      </c>
      <c r="D7" s="404">
        <v>34</v>
      </c>
      <c r="E7" s="404">
        <v>25</v>
      </c>
      <c r="F7" s="404">
        <v>23.1</v>
      </c>
      <c r="G7" s="404">
        <v>24</v>
      </c>
      <c r="H7" s="404">
        <v>23</v>
      </c>
      <c r="I7" s="404">
        <v>20</v>
      </c>
      <c r="J7" s="404">
        <v>28</v>
      </c>
      <c r="K7" s="404">
        <v>42</v>
      </c>
      <c r="L7" s="404">
        <v>26</v>
      </c>
      <c r="M7" s="404">
        <v>27</v>
      </c>
      <c r="N7" s="404">
        <v>43</v>
      </c>
      <c r="O7" s="404">
        <v>24</v>
      </c>
      <c r="P7" s="404">
        <v>40</v>
      </c>
      <c r="Q7" s="404">
        <v>25</v>
      </c>
      <c r="R7" s="404">
        <v>26</v>
      </c>
      <c r="S7" s="404">
        <f>W7/(1000000*10.2)</f>
        <v>0</v>
      </c>
      <c r="T7" s="404">
        <f>X7/(1000000*10.2)</f>
        <v>0</v>
      </c>
      <c r="U7" s="404">
        <v>38</v>
      </c>
      <c r="V7" s="404">
        <v>82</v>
      </c>
      <c r="W7" s="499"/>
      <c r="X7" s="499"/>
      <c r="Y7" s="499"/>
      <c r="Z7" s="499"/>
    </row>
    <row r="8" spans="1:26">
      <c r="A8" s="284" t="s">
        <v>11</v>
      </c>
      <c r="B8" s="404">
        <v>106</v>
      </c>
      <c r="C8" s="404">
        <v>102</v>
      </c>
      <c r="D8" s="404">
        <v>110</v>
      </c>
      <c r="E8" s="404">
        <v>136</v>
      </c>
      <c r="F8" s="404">
        <v>137</v>
      </c>
      <c r="G8" s="404">
        <v>152</v>
      </c>
      <c r="H8" s="404">
        <v>149</v>
      </c>
      <c r="I8" s="404">
        <v>109</v>
      </c>
      <c r="J8" s="404">
        <v>119</v>
      </c>
      <c r="K8" s="404">
        <v>239</v>
      </c>
      <c r="L8" s="404">
        <v>180.18</v>
      </c>
      <c r="M8" s="404">
        <v>231.91</v>
      </c>
      <c r="N8" s="404">
        <v>313</v>
      </c>
      <c r="O8" s="404">
        <v>459.65</v>
      </c>
      <c r="P8" s="404">
        <v>178.5</v>
      </c>
      <c r="Q8" s="404">
        <v>211.1</v>
      </c>
      <c r="R8" s="404">
        <v>262.49</v>
      </c>
      <c r="S8" s="404">
        <v>279.81</v>
      </c>
      <c r="T8" s="404">
        <v>390.42</v>
      </c>
      <c r="U8" s="404">
        <v>303.88</v>
      </c>
      <c r="V8" s="404">
        <f>437*0.7099</f>
        <v>310.22629999999998</v>
      </c>
      <c r="W8" s="499"/>
      <c r="X8" s="499"/>
      <c r="Y8" s="499"/>
      <c r="Z8" s="499"/>
    </row>
    <row r="9" spans="1:26">
      <c r="A9" s="284" t="s">
        <v>10</v>
      </c>
      <c r="B9" s="404">
        <v>22</v>
      </c>
      <c r="C9" s="404">
        <v>31</v>
      </c>
      <c r="D9" s="404">
        <v>32</v>
      </c>
      <c r="E9" s="404">
        <v>25</v>
      </c>
      <c r="F9" s="404">
        <v>42</v>
      </c>
      <c r="G9" s="404">
        <v>29</v>
      </c>
      <c r="H9" s="404">
        <v>40</v>
      </c>
      <c r="I9" s="404">
        <v>45</v>
      </c>
      <c r="J9" s="404">
        <v>35</v>
      </c>
      <c r="K9" s="404">
        <v>36</v>
      </c>
      <c r="L9" s="404">
        <v>43</v>
      </c>
      <c r="M9" s="404">
        <v>43</v>
      </c>
      <c r="N9" s="404">
        <v>48</v>
      </c>
      <c r="O9" s="404">
        <v>43</v>
      </c>
      <c r="P9" s="404">
        <v>46</v>
      </c>
      <c r="Q9" s="404">
        <v>45</v>
      </c>
      <c r="R9" s="404">
        <v>43</v>
      </c>
      <c r="S9" s="404">
        <v>38</v>
      </c>
      <c r="T9" s="404">
        <v>33</v>
      </c>
      <c r="U9" s="404">
        <v>20.69</v>
      </c>
      <c r="V9" s="404" t="s">
        <v>429</v>
      </c>
      <c r="W9" s="499"/>
      <c r="X9" s="499"/>
      <c r="Y9" s="499"/>
      <c r="Z9" s="499"/>
    </row>
    <row r="10" spans="1:26">
      <c r="A10" s="284" t="s">
        <v>9</v>
      </c>
      <c r="B10" s="404">
        <v>419.77528089887636</v>
      </c>
      <c r="C10" s="404">
        <v>452.9</v>
      </c>
      <c r="D10" s="404">
        <v>478.28978622327787</v>
      </c>
      <c r="E10" s="404">
        <v>495.82985821517929</v>
      </c>
      <c r="F10" s="404">
        <v>543.45924453280327</v>
      </c>
      <c r="G10" s="404">
        <v>542.041127189642</v>
      </c>
      <c r="H10" s="404">
        <v>624.90540075679394</v>
      </c>
      <c r="I10" s="404">
        <v>611.74899866488647</v>
      </c>
      <c r="J10" s="404">
        <v>684.10852713178292</v>
      </c>
      <c r="K10" s="404">
        <v>844.97297297297303</v>
      </c>
      <c r="L10" s="404">
        <v>879.37050975025659</v>
      </c>
      <c r="M10" s="404">
        <v>1025.4253611556983</v>
      </c>
      <c r="N10" s="404">
        <v>1297.0035065349059</v>
      </c>
      <c r="O10" s="404">
        <v>1453.2087447108604</v>
      </c>
      <c r="P10" s="404">
        <v>1117.501565435191</v>
      </c>
      <c r="Q10" s="404">
        <v>1277.3</v>
      </c>
      <c r="R10" s="404">
        <v>1485.8</v>
      </c>
      <c r="S10" s="404">
        <v>1482.7</v>
      </c>
      <c r="T10" s="404">
        <v>1322.8</v>
      </c>
      <c r="U10" s="404">
        <f>44304/30.617</f>
        <v>1447.0392265734722</v>
      </c>
      <c r="V10" s="404">
        <f>50191/35.122</f>
        <v>1429.04732076761</v>
      </c>
      <c r="W10" s="499"/>
      <c r="X10" s="499"/>
      <c r="Y10" s="499"/>
      <c r="Z10" s="499"/>
    </row>
    <row r="11" spans="1:26">
      <c r="A11" s="284" t="s">
        <v>7</v>
      </c>
      <c r="B11" s="404">
        <v>0</v>
      </c>
      <c r="C11" s="404">
        <v>49</v>
      </c>
      <c r="D11" s="404">
        <v>61</v>
      </c>
      <c r="E11" s="404">
        <v>61</v>
      </c>
      <c r="F11" s="404">
        <v>61</v>
      </c>
      <c r="G11" s="404">
        <v>74</v>
      </c>
      <c r="H11" s="404">
        <v>64</v>
      </c>
      <c r="I11" s="404">
        <v>65</v>
      </c>
      <c r="J11" s="404">
        <v>106</v>
      </c>
      <c r="K11" s="404">
        <v>96</v>
      </c>
      <c r="L11" s="404">
        <v>121.706717228</v>
      </c>
      <c r="M11" s="404">
        <v>143.15608843100387</v>
      </c>
      <c r="N11" s="404">
        <v>150.29759516000001</v>
      </c>
      <c r="O11" s="404">
        <v>185.43</v>
      </c>
      <c r="P11" s="404">
        <v>192.84420742384796</v>
      </c>
      <c r="Q11" s="404">
        <v>107.3123680108377</v>
      </c>
      <c r="R11" s="404">
        <v>138.14608540999998</v>
      </c>
      <c r="S11" s="404">
        <v>187.96250000000001</v>
      </c>
      <c r="T11" s="404">
        <v>195.76903182283479</v>
      </c>
      <c r="U11" s="404">
        <v>206.63088798191043</v>
      </c>
      <c r="V11" s="404">
        <f>94926/1000</f>
        <v>94.926000000000002</v>
      </c>
      <c r="W11" s="499"/>
      <c r="X11" s="499"/>
      <c r="Y11" s="499"/>
      <c r="Z11" s="499"/>
    </row>
    <row r="12" spans="1:26">
      <c r="A12" s="284" t="s">
        <v>32</v>
      </c>
      <c r="B12" s="404">
        <v>278</v>
      </c>
      <c r="C12" s="404">
        <v>293</v>
      </c>
      <c r="D12" s="404">
        <v>333</v>
      </c>
      <c r="E12" s="404">
        <v>288</v>
      </c>
      <c r="F12" s="404">
        <v>287</v>
      </c>
      <c r="G12" s="404">
        <v>193</v>
      </c>
      <c r="H12" s="404">
        <v>264</v>
      </c>
      <c r="I12" s="404">
        <v>251</v>
      </c>
      <c r="J12" s="404">
        <v>383</v>
      </c>
      <c r="K12" s="404">
        <v>426</v>
      </c>
      <c r="L12" s="404">
        <v>363</v>
      </c>
      <c r="M12" s="404">
        <v>473</v>
      </c>
      <c r="N12" s="404">
        <v>542</v>
      </c>
      <c r="O12" s="404">
        <v>484</v>
      </c>
      <c r="P12" s="404">
        <v>469</v>
      </c>
      <c r="Q12" s="404">
        <v>560</v>
      </c>
      <c r="R12" s="404">
        <v>645</v>
      </c>
      <c r="S12" s="404">
        <v>598</v>
      </c>
      <c r="T12" s="404">
        <v>524</v>
      </c>
      <c r="U12" s="404">
        <v>517</v>
      </c>
      <c r="V12" s="404" t="s">
        <v>429</v>
      </c>
      <c r="W12" s="499"/>
      <c r="X12" s="499"/>
      <c r="Y12" s="499"/>
      <c r="Z12" s="499"/>
    </row>
    <row r="13" spans="1:26">
      <c r="A13" s="284" t="s">
        <v>5</v>
      </c>
      <c r="B13" s="404">
        <v>224</v>
      </c>
      <c r="C13" s="404">
        <v>182</v>
      </c>
      <c r="D13" s="404">
        <v>195</v>
      </c>
      <c r="E13" s="404">
        <v>191</v>
      </c>
      <c r="F13" s="404">
        <v>202</v>
      </c>
      <c r="G13" s="404">
        <v>225</v>
      </c>
      <c r="H13" s="404">
        <v>221</v>
      </c>
      <c r="I13" s="404">
        <v>247</v>
      </c>
      <c r="J13" s="404">
        <v>258</v>
      </c>
      <c r="K13" s="404">
        <v>256</v>
      </c>
      <c r="L13" s="404">
        <v>269</v>
      </c>
      <c r="M13" s="404">
        <v>323</v>
      </c>
      <c r="N13" s="404">
        <v>366</v>
      </c>
      <c r="O13" s="404">
        <v>360</v>
      </c>
      <c r="P13" s="404">
        <v>302</v>
      </c>
      <c r="Q13" s="404">
        <v>352</v>
      </c>
      <c r="R13" s="404">
        <v>378</v>
      </c>
      <c r="S13" s="404">
        <v>310</v>
      </c>
      <c r="T13" s="404">
        <v>344</v>
      </c>
      <c r="U13" s="404">
        <v>395.36829521077078</v>
      </c>
      <c r="V13" s="404">
        <v>392.64806794839222</v>
      </c>
      <c r="W13" s="499"/>
      <c r="X13" s="499"/>
      <c r="Y13" s="499"/>
      <c r="Z13" s="499"/>
    </row>
    <row r="14" spans="1:26">
      <c r="A14" s="284" t="s">
        <v>4</v>
      </c>
      <c r="B14" s="404">
        <v>2654</v>
      </c>
      <c r="C14" s="404">
        <v>3137</v>
      </c>
      <c r="D14" s="404">
        <v>3422</v>
      </c>
      <c r="E14" s="404">
        <v>3419</v>
      </c>
      <c r="F14" s="404">
        <v>3407</v>
      </c>
      <c r="G14" s="404">
        <v>3338</v>
      </c>
      <c r="H14" s="404">
        <v>3256</v>
      </c>
      <c r="I14" s="404">
        <v>3695</v>
      </c>
      <c r="J14" s="404">
        <v>6674</v>
      </c>
      <c r="K14" s="404">
        <v>7571</v>
      </c>
      <c r="L14" s="404">
        <v>8629</v>
      </c>
      <c r="M14" s="404">
        <v>9211</v>
      </c>
      <c r="N14" s="404">
        <v>10226</v>
      </c>
      <c r="O14" s="404">
        <v>9178</v>
      </c>
      <c r="P14" s="404">
        <v>8683</v>
      </c>
      <c r="Q14" s="404">
        <v>10308</v>
      </c>
      <c r="R14" s="404">
        <v>10707</v>
      </c>
      <c r="S14" s="404">
        <v>11201</v>
      </c>
      <c r="T14" s="404">
        <v>10468</v>
      </c>
      <c r="U14" s="404">
        <v>10484</v>
      </c>
      <c r="V14" s="404" t="s">
        <v>429</v>
      </c>
      <c r="W14" s="499"/>
      <c r="X14" s="499"/>
      <c r="Y14" s="499"/>
      <c r="Z14" s="499"/>
    </row>
    <row r="15" spans="1:26">
      <c r="A15" s="284" t="s">
        <v>3</v>
      </c>
      <c r="B15" s="404">
        <v>54</v>
      </c>
      <c r="C15" s="404">
        <v>42</v>
      </c>
      <c r="D15" s="404">
        <v>44</v>
      </c>
      <c r="E15" s="404">
        <v>51</v>
      </c>
      <c r="F15" s="404">
        <v>15</v>
      </c>
      <c r="G15" s="404">
        <v>24</v>
      </c>
      <c r="H15" s="404">
        <v>23</v>
      </c>
      <c r="I15" s="404">
        <v>45</v>
      </c>
      <c r="J15" s="404">
        <v>70.040000000000006</v>
      </c>
      <c r="K15" s="404">
        <v>75.099999999999994</v>
      </c>
      <c r="L15" s="404">
        <v>77.3</v>
      </c>
      <c r="M15" s="404">
        <v>75.099999999999994</v>
      </c>
      <c r="N15" s="404">
        <v>32.200000000000003</v>
      </c>
      <c r="O15" s="404">
        <v>26.3</v>
      </c>
      <c r="P15" s="404">
        <v>40.1</v>
      </c>
      <c r="Q15" s="404">
        <v>51.4</v>
      </c>
      <c r="R15" s="404">
        <v>0</v>
      </c>
      <c r="S15" s="404" t="s">
        <v>429</v>
      </c>
      <c r="T15" s="404">
        <v>17.399999999999999</v>
      </c>
      <c r="U15" s="404">
        <v>25.7</v>
      </c>
      <c r="V15" s="404">
        <v>21.7</v>
      </c>
      <c r="W15" s="499"/>
      <c r="X15" s="499"/>
      <c r="Y15" s="499"/>
      <c r="Z15" s="499"/>
    </row>
    <row r="16" spans="1:26">
      <c r="A16" s="284" t="s">
        <v>79</v>
      </c>
      <c r="B16" s="404">
        <v>258.10000000000002</v>
      </c>
      <c r="C16" s="404">
        <v>322</v>
      </c>
      <c r="D16" s="404">
        <v>392.4</v>
      </c>
      <c r="E16" s="404">
        <v>570</v>
      </c>
      <c r="F16" s="404">
        <v>733.3</v>
      </c>
      <c r="G16" s="404">
        <v>739.1</v>
      </c>
      <c r="H16" s="404">
        <v>725</v>
      </c>
      <c r="I16" s="404">
        <v>730</v>
      </c>
      <c r="J16" s="404">
        <v>731</v>
      </c>
      <c r="K16" s="404">
        <v>746.1</v>
      </c>
      <c r="L16" s="404">
        <v>823.1</v>
      </c>
      <c r="M16" s="404">
        <v>950</v>
      </c>
      <c r="N16" s="404">
        <v>1198</v>
      </c>
      <c r="O16" s="404">
        <v>1288.7</v>
      </c>
      <c r="P16" s="404">
        <v>1159.8</v>
      </c>
      <c r="Q16" s="404">
        <v>1254.5</v>
      </c>
      <c r="R16" s="404">
        <v>1324.8</v>
      </c>
      <c r="S16" s="404">
        <v>1712.75</v>
      </c>
      <c r="T16" s="404">
        <v>1853.28</v>
      </c>
      <c r="U16" s="404">
        <v>2000</v>
      </c>
      <c r="V16" s="404">
        <v>1900</v>
      </c>
      <c r="W16" s="499"/>
      <c r="X16" s="499"/>
      <c r="Y16" s="499"/>
      <c r="Z16" s="499"/>
    </row>
    <row r="17" spans="1:26">
      <c r="A17" s="284" t="s">
        <v>2</v>
      </c>
      <c r="B17" s="404" t="s">
        <v>429</v>
      </c>
      <c r="C17" s="404" t="s">
        <v>429</v>
      </c>
      <c r="D17" s="404">
        <v>29</v>
      </c>
      <c r="E17" s="404">
        <v>40</v>
      </c>
      <c r="F17" s="404">
        <v>53</v>
      </c>
      <c r="G17" s="404" t="s">
        <v>429</v>
      </c>
      <c r="H17" s="404" t="s">
        <v>429</v>
      </c>
      <c r="I17" s="404" t="s">
        <v>429</v>
      </c>
      <c r="J17" s="404" t="s">
        <v>429</v>
      </c>
      <c r="K17" s="404" t="s">
        <v>429</v>
      </c>
      <c r="L17" s="404" t="s">
        <v>429</v>
      </c>
      <c r="M17" s="404">
        <v>332.2602739726027</v>
      </c>
      <c r="N17" s="404">
        <v>416.83561643835611</v>
      </c>
      <c r="O17" s="404">
        <v>447.04109589041087</v>
      </c>
      <c r="P17" s="404">
        <v>296.01369863013696</v>
      </c>
      <c r="Q17" s="404">
        <v>377.5684931506849</v>
      </c>
      <c r="R17" s="404">
        <v>384.36472602739718</v>
      </c>
      <c r="S17" s="404">
        <v>441</v>
      </c>
      <c r="T17" s="404">
        <v>540.20000000000005</v>
      </c>
      <c r="U17" s="404">
        <f>[8]Sheet1!$E$15/1000000</f>
        <v>646.96278431869916</v>
      </c>
      <c r="V17" s="404">
        <f>[8]Sheet1!$F$15/1000000</f>
        <v>504.54290335846872</v>
      </c>
      <c r="W17" s="499" t="s">
        <v>17</v>
      </c>
      <c r="X17" s="499"/>
      <c r="Y17" s="499"/>
      <c r="Z17" s="499"/>
    </row>
    <row r="18" spans="1:26">
      <c r="A18" s="284" t="s">
        <v>50</v>
      </c>
      <c r="B18" s="404">
        <v>145</v>
      </c>
      <c r="C18" s="404">
        <v>232</v>
      </c>
      <c r="D18" s="404">
        <v>205</v>
      </c>
      <c r="E18" s="404">
        <v>158</v>
      </c>
      <c r="F18" s="404">
        <v>202</v>
      </c>
      <c r="G18" s="404">
        <v>125</v>
      </c>
      <c r="H18" s="404">
        <v>81</v>
      </c>
      <c r="I18" s="404">
        <v>76</v>
      </c>
      <c r="J18" s="404">
        <v>61</v>
      </c>
      <c r="K18" s="404">
        <v>194</v>
      </c>
      <c r="L18" s="404">
        <v>99</v>
      </c>
      <c r="M18" s="404">
        <v>338</v>
      </c>
      <c r="N18" s="404">
        <v>365</v>
      </c>
      <c r="O18" s="404">
        <v>294</v>
      </c>
      <c r="P18" s="404">
        <v>523</v>
      </c>
      <c r="Q18" s="404">
        <v>634</v>
      </c>
      <c r="R18" s="404">
        <v>664</v>
      </c>
      <c r="S18" s="404">
        <v>772.68449303626539</v>
      </c>
      <c r="T18" s="404">
        <v>816.85632778868182</v>
      </c>
      <c r="U18" s="404">
        <v>697.16272705872075</v>
      </c>
      <c r="V18" s="404" t="s">
        <v>429</v>
      </c>
    </row>
    <row r="19" spans="1:26">
      <c r="A19" s="284" t="s">
        <v>34</v>
      </c>
      <c r="B19" s="404">
        <f>SUM(B4:B18)</f>
        <v>4392.8752808988766</v>
      </c>
      <c r="C19" s="404">
        <f>SUM(C4:C18)</f>
        <v>5019.8999999999996</v>
      </c>
      <c r="D19" s="404">
        <f t="shared" ref="D19:V19" si="0">SUM(D4:D18)</f>
        <v>5500.6897862232772</v>
      </c>
      <c r="E19" s="404">
        <f t="shared" si="0"/>
        <v>5677.8298582151792</v>
      </c>
      <c r="F19" s="404">
        <f t="shared" si="0"/>
        <v>5975.859244532804</v>
      </c>
      <c r="G19" s="404">
        <f t="shared" si="0"/>
        <v>5726.1411271896422</v>
      </c>
      <c r="H19" s="404">
        <f t="shared" si="0"/>
        <v>5740.9054007567938</v>
      </c>
      <c r="I19" s="404">
        <f t="shared" si="0"/>
        <v>6269.748998664887</v>
      </c>
      <c r="J19" s="404">
        <f t="shared" si="0"/>
        <v>9671.1485271317833</v>
      </c>
      <c r="K19" s="404">
        <f t="shared" si="0"/>
        <v>11190.172972972974</v>
      </c>
      <c r="L19" s="404">
        <f t="shared" si="0"/>
        <v>12179.857226978256</v>
      </c>
      <c r="M19" s="404">
        <f t="shared" si="0"/>
        <v>13805.951723559305</v>
      </c>
      <c r="N19" s="404">
        <f t="shared" si="0"/>
        <v>15783.036718133264</v>
      </c>
      <c r="O19" s="404">
        <f t="shared" si="0"/>
        <v>15092.02984060127</v>
      </c>
      <c r="P19" s="404">
        <f t="shared" si="0"/>
        <v>14079.759471489175</v>
      </c>
      <c r="Q19" s="404">
        <f t="shared" si="0"/>
        <v>16019.880861161524</v>
      </c>
      <c r="R19" s="404">
        <f t="shared" si="0"/>
        <v>16804.300811437395</v>
      </c>
      <c r="S19" s="404">
        <f t="shared" si="0"/>
        <v>17777.806993036262</v>
      </c>
      <c r="T19" s="404">
        <f t="shared" si="0"/>
        <v>17868.125359611517</v>
      </c>
      <c r="U19" s="404">
        <f t="shared" si="0"/>
        <v>19079.783921143575</v>
      </c>
      <c r="V19" s="404">
        <f t="shared" si="0"/>
        <v>5440.6905920744712</v>
      </c>
    </row>
    <row r="20" spans="1:26">
      <c r="A20" s="57"/>
      <c r="B20" s="57"/>
      <c r="C20" s="57"/>
      <c r="D20" s="57"/>
      <c r="E20" s="57"/>
      <c r="F20" s="57"/>
      <c r="G20" s="57"/>
      <c r="H20" s="57"/>
      <c r="I20" s="57"/>
      <c r="J20" s="57"/>
      <c r="K20" s="57"/>
      <c r="L20" s="57"/>
      <c r="M20" s="57"/>
      <c r="N20" s="57"/>
      <c r="O20" s="57"/>
      <c r="P20" s="57"/>
      <c r="Q20" s="57"/>
      <c r="R20" s="57"/>
      <c r="S20" s="57"/>
      <c r="T20" s="57"/>
      <c r="U20" s="289"/>
      <c r="V20" s="559"/>
    </row>
    <row r="21" spans="1:26" ht="15" customHeight="1">
      <c r="A21" s="136" t="s">
        <v>33</v>
      </c>
      <c r="B21" s="12"/>
      <c r="D21" s="96"/>
      <c r="E21" s="96"/>
      <c r="F21" s="96"/>
      <c r="G21" s="96"/>
      <c r="H21" s="96"/>
      <c r="I21" s="96"/>
      <c r="J21" s="96"/>
      <c r="K21" s="96"/>
      <c r="L21" s="96"/>
      <c r="M21" s="96"/>
      <c r="N21" s="96"/>
      <c r="O21" s="96"/>
      <c r="P21" s="96"/>
      <c r="Q21" s="96"/>
      <c r="R21" s="96"/>
      <c r="S21" s="57"/>
      <c r="T21" s="57"/>
      <c r="V21" s="289"/>
    </row>
    <row r="22" spans="1:26" s="499" customFormat="1" ht="15" customHeight="1">
      <c r="A22" s="136"/>
      <c r="B22" s="12"/>
      <c r="D22" s="96"/>
      <c r="E22" s="96"/>
      <c r="F22" s="96"/>
      <c r="G22" s="96"/>
      <c r="H22" s="96"/>
      <c r="I22" s="96"/>
      <c r="J22" s="96"/>
      <c r="K22" s="96"/>
      <c r="L22" s="96"/>
      <c r="M22" s="96"/>
      <c r="N22" s="96"/>
      <c r="O22" s="96"/>
      <c r="P22" s="96"/>
      <c r="Q22" s="96"/>
      <c r="R22" s="96"/>
      <c r="S22" s="289"/>
      <c r="T22" s="289"/>
      <c r="V22" s="289"/>
    </row>
    <row r="23" spans="1:26" s="499" customFormat="1" ht="15" customHeight="1">
      <c r="A23" s="96" t="s">
        <v>899</v>
      </c>
      <c r="B23" s="12"/>
      <c r="D23" s="96"/>
      <c r="E23" s="96"/>
      <c r="F23" s="96"/>
      <c r="G23" s="96"/>
      <c r="H23" s="96"/>
      <c r="I23" s="96"/>
      <c r="J23" s="96"/>
      <c r="K23" s="96"/>
      <c r="L23" s="96"/>
      <c r="M23" s="96"/>
      <c r="N23" s="96"/>
      <c r="O23" s="96"/>
      <c r="P23" s="96"/>
      <c r="Q23" s="96"/>
      <c r="R23" s="96"/>
      <c r="S23" s="289"/>
      <c r="T23" s="289"/>
      <c r="V23" s="289"/>
    </row>
    <row r="24" spans="1:26" s="283" customFormat="1">
      <c r="A24" s="96"/>
      <c r="B24" s="134"/>
      <c r="D24" s="289"/>
      <c r="E24" s="289"/>
      <c r="F24" s="289"/>
      <c r="G24" s="289"/>
      <c r="H24" s="289"/>
      <c r="I24" s="289"/>
      <c r="J24" s="289"/>
      <c r="K24" s="289"/>
      <c r="L24" s="289"/>
      <c r="M24" s="289"/>
      <c r="N24" s="289"/>
      <c r="O24" s="289"/>
      <c r="P24" s="289"/>
      <c r="Q24" s="289"/>
      <c r="R24" s="289"/>
      <c r="S24" s="289"/>
      <c r="T24" s="289"/>
      <c r="U24" s="499"/>
      <c r="V24" s="289"/>
    </row>
    <row r="25" spans="1:26" ht="14.65" customHeight="1">
      <c r="A25" s="96" t="s">
        <v>1545</v>
      </c>
      <c r="B25" s="134"/>
      <c r="D25" s="131"/>
      <c r="E25" s="131"/>
      <c r="F25" s="131"/>
      <c r="G25" s="131"/>
      <c r="H25" s="131"/>
      <c r="I25" s="131"/>
      <c r="J25" s="131"/>
      <c r="K25" s="131"/>
      <c r="L25" s="131"/>
      <c r="M25" s="131"/>
      <c r="N25" s="131"/>
      <c r="O25" s="131"/>
      <c r="P25" s="131"/>
      <c r="Q25" s="131"/>
      <c r="R25" s="131"/>
      <c r="S25" s="57"/>
      <c r="T25" s="57"/>
      <c r="V25" s="289"/>
    </row>
    <row r="26" spans="1:26">
      <c r="A26" s="289"/>
      <c r="B26" s="57"/>
      <c r="C26" s="131"/>
      <c r="D26" s="131"/>
      <c r="E26" s="131"/>
      <c r="F26" s="131"/>
      <c r="G26" s="131"/>
      <c r="H26" s="131"/>
      <c r="I26" s="131"/>
      <c r="J26" s="131"/>
      <c r="K26" s="131"/>
      <c r="L26" s="131"/>
      <c r="M26" s="131"/>
      <c r="N26" s="131"/>
      <c r="O26" s="131"/>
      <c r="P26" s="131"/>
      <c r="Q26" s="131"/>
      <c r="R26" s="131"/>
      <c r="S26" s="57"/>
      <c r="T26" s="57"/>
      <c r="V26" s="289"/>
    </row>
    <row r="27" spans="1:26">
      <c r="A27" s="167" t="s">
        <v>431</v>
      </c>
      <c r="U27" s="289"/>
      <c r="V27" s="289"/>
    </row>
    <row r="28" spans="1:26">
      <c r="U28" s="289"/>
      <c r="V28" s="289"/>
    </row>
    <row r="29" spans="1:26">
      <c r="U29" s="289"/>
      <c r="V29" s="289"/>
    </row>
    <row r="30" spans="1:26">
      <c r="U30" s="289"/>
      <c r="V30" s="289"/>
    </row>
    <row r="31" spans="1:26">
      <c r="U31" s="289"/>
      <c r="V31" s="555"/>
    </row>
    <row r="32" spans="1:26">
      <c r="V32" s="289"/>
    </row>
    <row r="33" spans="21:22">
      <c r="V33" s="289"/>
    </row>
    <row r="34" spans="21:22">
      <c r="V34" s="289"/>
    </row>
    <row r="35" spans="21:22">
      <c r="V35" s="289"/>
    </row>
    <row r="36" spans="21:22">
      <c r="U36" s="289"/>
      <c r="V36" s="289"/>
    </row>
    <row r="37" spans="21:22">
      <c r="U37" s="289"/>
      <c r="V37" s="289"/>
    </row>
    <row r="38" spans="21:22">
      <c r="U38" s="289"/>
      <c r="V38" s="289"/>
    </row>
    <row r="39" spans="21:22">
      <c r="U39" s="289"/>
      <c r="V39" s="289"/>
    </row>
    <row r="40" spans="21:22">
      <c r="U40" s="289"/>
      <c r="V40" s="289"/>
    </row>
    <row r="41" spans="21:22">
      <c r="U41" s="289"/>
      <c r="V41" s="289"/>
    </row>
    <row r="42" spans="21:22">
      <c r="U42" s="289"/>
      <c r="V42" s="289"/>
    </row>
    <row r="43" spans="21:22">
      <c r="U43" s="289"/>
      <c r="V43" s="289"/>
    </row>
    <row r="44" spans="21:22">
      <c r="U44" s="289"/>
      <c r="V44" s="289"/>
    </row>
    <row r="45" spans="21:22">
      <c r="U45" s="289"/>
      <c r="V45" s="289"/>
    </row>
    <row r="46" spans="21:22">
      <c r="U46" s="289"/>
    </row>
    <row r="47" spans="21:22">
      <c r="U47" s="289"/>
    </row>
    <row r="48" spans="21:22">
      <c r="U48" s="289"/>
    </row>
    <row r="49" spans="21:21">
      <c r="U49" s="289"/>
    </row>
    <row r="50" spans="21:21">
      <c r="U50" s="289"/>
    </row>
    <row r="51" spans="21:21">
      <c r="U51" s="289"/>
    </row>
    <row r="52" spans="21:21">
      <c r="U52" s="289"/>
    </row>
    <row r="53" spans="21:21">
      <c r="U53" s="289"/>
    </row>
    <row r="54" spans="21:21">
      <c r="U54" s="289"/>
    </row>
  </sheetData>
  <hyperlinks>
    <hyperlink ref="X5" location="Content!B396" display="Back to Content Page"/>
  </hyperlinks>
  <pageMargins left="0.7" right="0.7" top="0.75" bottom="0.75" header="0.3" footer="0.3"/>
  <pageSetup orientation="portrait" r:id="rId1"/>
  <ignoredErrors>
    <ignoredError sqref="B19 L19:P19" formulaRange="1"/>
  </ignoredErrors>
</worksheet>
</file>

<file path=xl/worksheets/sheet2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1"/>
  <sheetViews>
    <sheetView topLeftCell="M1" zoomScale="96" zoomScaleNormal="96" workbookViewId="0">
      <selection activeCell="AC4" sqref="AC4"/>
    </sheetView>
  </sheetViews>
  <sheetFormatPr defaultColWidth="9.26953125" defaultRowHeight="14.5"/>
  <cols>
    <col min="1" max="1" width="33.81640625" style="499" bestFit="1" customWidth="1"/>
    <col min="2" max="26" width="7" style="499" customWidth="1"/>
    <col min="27" max="27" width="6.26953125" style="499" customWidth="1"/>
    <col min="28" max="16384" width="9.26953125" style="499"/>
  </cols>
  <sheetData>
    <row r="1" spans="1:29">
      <c r="A1" s="136" t="s">
        <v>1392</v>
      </c>
      <c r="Z1" s="289"/>
      <c r="AA1" s="95"/>
    </row>
    <row r="2" spans="1:29">
      <c r="Z2" s="289"/>
      <c r="AA2" s="37"/>
    </row>
    <row r="3" spans="1:29">
      <c r="A3" s="742" t="s">
        <v>16</v>
      </c>
      <c r="B3" s="267">
        <v>1990</v>
      </c>
      <c r="C3" s="267">
        <v>1991</v>
      </c>
      <c r="D3" s="267">
        <v>1992</v>
      </c>
      <c r="E3" s="267">
        <v>1993</v>
      </c>
      <c r="F3" s="267">
        <v>1994</v>
      </c>
      <c r="G3" s="89">
        <v>1995</v>
      </c>
      <c r="H3" s="89">
        <v>1996</v>
      </c>
      <c r="I3" s="89">
        <v>1997</v>
      </c>
      <c r="J3" s="89">
        <v>1998</v>
      </c>
      <c r="K3" s="89">
        <v>1999</v>
      </c>
      <c r="L3" s="89">
        <v>2000</v>
      </c>
      <c r="M3" s="89">
        <v>2001</v>
      </c>
      <c r="N3" s="89">
        <v>2002</v>
      </c>
      <c r="O3" s="89">
        <v>2003</v>
      </c>
      <c r="P3" s="89">
        <v>2004</v>
      </c>
      <c r="Q3" s="89">
        <v>2005</v>
      </c>
      <c r="R3" s="89">
        <v>2006</v>
      </c>
      <c r="S3" s="89">
        <v>2007</v>
      </c>
      <c r="T3" s="89">
        <v>2008</v>
      </c>
      <c r="U3" s="89">
        <v>2009</v>
      </c>
      <c r="V3" s="4">
        <v>2010</v>
      </c>
      <c r="W3" s="4">
        <v>2011</v>
      </c>
      <c r="X3" s="4">
        <v>2012</v>
      </c>
      <c r="Y3" s="329">
        <v>2013</v>
      </c>
      <c r="Z3" s="329">
        <v>2014</v>
      </c>
      <c r="AA3" s="741">
        <v>2015</v>
      </c>
    </row>
    <row r="4" spans="1:29">
      <c r="A4" s="284" t="s">
        <v>15</v>
      </c>
      <c r="B4" s="577" t="s">
        <v>429</v>
      </c>
      <c r="C4" s="577" t="s">
        <v>429</v>
      </c>
      <c r="D4" s="577" t="s">
        <v>429</v>
      </c>
      <c r="E4" s="577" t="s">
        <v>429</v>
      </c>
      <c r="F4" s="577" t="s">
        <v>429</v>
      </c>
      <c r="G4" s="577" t="s">
        <v>429</v>
      </c>
      <c r="H4" s="577" t="s">
        <v>429</v>
      </c>
      <c r="I4" s="577" t="s">
        <v>429</v>
      </c>
      <c r="J4" s="577" t="s">
        <v>429</v>
      </c>
      <c r="K4" s="577" t="s">
        <v>429</v>
      </c>
      <c r="L4" s="577" t="s">
        <v>429</v>
      </c>
      <c r="M4" s="577" t="s">
        <v>429</v>
      </c>
      <c r="N4" s="577" t="s">
        <v>429</v>
      </c>
      <c r="O4" s="577" t="s">
        <v>429</v>
      </c>
      <c r="P4" s="577" t="s">
        <v>429</v>
      </c>
      <c r="Q4" s="577" t="s">
        <v>429</v>
      </c>
      <c r="R4" s="577" t="s">
        <v>429</v>
      </c>
      <c r="S4" s="577" t="s">
        <v>429</v>
      </c>
      <c r="T4" s="577" t="s">
        <v>429</v>
      </c>
      <c r="U4" s="577" t="s">
        <v>429</v>
      </c>
      <c r="V4" s="577" t="s">
        <v>429</v>
      </c>
      <c r="W4" s="577">
        <v>989.7</v>
      </c>
      <c r="X4" s="577" t="s">
        <v>429</v>
      </c>
      <c r="Y4" s="577" t="s">
        <v>429</v>
      </c>
      <c r="Z4" s="577" t="s">
        <v>429</v>
      </c>
      <c r="AA4" s="577" t="s">
        <v>429</v>
      </c>
      <c r="AC4" s="1073" t="s">
        <v>13</v>
      </c>
    </row>
    <row r="5" spans="1:29">
      <c r="A5" s="284" t="s">
        <v>14</v>
      </c>
      <c r="B5" s="577" t="s">
        <v>429</v>
      </c>
      <c r="C5" s="577" t="s">
        <v>429</v>
      </c>
      <c r="D5" s="577" t="s">
        <v>429</v>
      </c>
      <c r="E5" s="577" t="s">
        <v>429</v>
      </c>
      <c r="F5" s="577" t="s">
        <v>429</v>
      </c>
      <c r="G5" s="577" t="s">
        <v>429</v>
      </c>
      <c r="H5" s="577" t="s">
        <v>429</v>
      </c>
      <c r="I5" s="577" t="s">
        <v>429</v>
      </c>
      <c r="J5" s="577" t="s">
        <v>429</v>
      </c>
      <c r="K5" s="577" t="s">
        <v>429</v>
      </c>
      <c r="L5" s="577" t="s">
        <v>429</v>
      </c>
      <c r="M5" s="577" t="s">
        <v>429</v>
      </c>
      <c r="N5" s="577" t="s">
        <v>429</v>
      </c>
      <c r="O5" s="577" t="s">
        <v>429</v>
      </c>
      <c r="P5" s="577" t="s">
        <v>429</v>
      </c>
      <c r="Q5" s="577">
        <v>5.5</v>
      </c>
      <c r="R5" s="577" t="s">
        <v>429</v>
      </c>
      <c r="S5" s="577" t="s">
        <v>429</v>
      </c>
      <c r="T5" s="577">
        <v>7.7</v>
      </c>
      <c r="U5" s="577">
        <v>7.6</v>
      </c>
      <c r="V5" s="577" t="s">
        <v>429</v>
      </c>
      <c r="W5" s="577" t="s">
        <v>429</v>
      </c>
      <c r="X5" s="577" t="s">
        <v>429</v>
      </c>
      <c r="Y5" s="577" t="s">
        <v>429</v>
      </c>
      <c r="Z5" s="577" t="s">
        <v>429</v>
      </c>
      <c r="AA5" s="577" t="s">
        <v>429</v>
      </c>
    </row>
    <row r="6" spans="1:29">
      <c r="A6" s="284" t="s">
        <v>268</v>
      </c>
      <c r="B6" s="577" t="s">
        <v>429</v>
      </c>
      <c r="C6" s="577" t="s">
        <v>429</v>
      </c>
      <c r="D6" s="577" t="s">
        <v>429</v>
      </c>
      <c r="E6" s="577" t="s">
        <v>429</v>
      </c>
      <c r="F6" s="577" t="s">
        <v>429</v>
      </c>
      <c r="G6" s="577" t="s">
        <v>429</v>
      </c>
      <c r="H6" s="577" t="s">
        <v>429</v>
      </c>
      <c r="I6" s="577" t="s">
        <v>429</v>
      </c>
      <c r="J6" s="577" t="s">
        <v>429</v>
      </c>
      <c r="K6" s="577" t="s">
        <v>429</v>
      </c>
      <c r="L6" s="577" t="s">
        <v>429</v>
      </c>
      <c r="M6" s="577" t="s">
        <v>429</v>
      </c>
      <c r="N6" s="577" t="s">
        <v>429</v>
      </c>
      <c r="O6" s="577" t="s">
        <v>429</v>
      </c>
      <c r="P6" s="577" t="s">
        <v>429</v>
      </c>
      <c r="Q6" s="577" t="s">
        <v>429</v>
      </c>
      <c r="R6" s="577" t="s">
        <v>429</v>
      </c>
      <c r="S6" s="577" t="s">
        <v>429</v>
      </c>
      <c r="T6" s="577">
        <v>4</v>
      </c>
      <c r="U6" s="577">
        <v>4</v>
      </c>
      <c r="V6" s="577" t="s">
        <v>429</v>
      </c>
      <c r="W6" s="577" t="s">
        <v>429</v>
      </c>
      <c r="X6" s="577" t="s">
        <v>429</v>
      </c>
      <c r="Y6" s="577" t="s">
        <v>429</v>
      </c>
      <c r="Z6" s="577" t="s">
        <v>429</v>
      </c>
      <c r="AA6" s="577" t="s">
        <v>429</v>
      </c>
    </row>
    <row r="7" spans="1:29">
      <c r="A7" s="284" t="s">
        <v>12</v>
      </c>
      <c r="B7" s="577" t="s">
        <v>429</v>
      </c>
      <c r="C7" s="577" t="s">
        <v>429</v>
      </c>
      <c r="D7" s="577" t="s">
        <v>429</v>
      </c>
      <c r="E7" s="577" t="s">
        <v>429</v>
      </c>
      <c r="F7" s="577" t="s">
        <v>429</v>
      </c>
      <c r="G7" s="577" t="s">
        <v>429</v>
      </c>
      <c r="H7" s="577" t="s">
        <v>429</v>
      </c>
      <c r="I7" s="577" t="s">
        <v>429</v>
      </c>
      <c r="J7" s="577" t="s">
        <v>429</v>
      </c>
      <c r="K7" s="577" t="s">
        <v>429</v>
      </c>
      <c r="L7" s="577" t="s">
        <v>429</v>
      </c>
      <c r="M7" s="577" t="s">
        <v>429</v>
      </c>
      <c r="N7" s="577" t="s">
        <v>429</v>
      </c>
      <c r="O7" s="577" t="s">
        <v>429</v>
      </c>
      <c r="P7" s="577" t="s">
        <v>429</v>
      </c>
      <c r="Q7" s="577" t="s">
        <v>429</v>
      </c>
      <c r="R7" s="577" t="s">
        <v>429</v>
      </c>
      <c r="S7" s="577" t="s">
        <v>429</v>
      </c>
      <c r="T7" s="577">
        <v>9.1</v>
      </c>
      <c r="U7" s="577">
        <v>4</v>
      </c>
      <c r="V7" s="577">
        <v>10</v>
      </c>
      <c r="W7" s="577">
        <v>9</v>
      </c>
      <c r="X7" s="577">
        <v>10</v>
      </c>
      <c r="Y7" s="577">
        <v>12</v>
      </c>
      <c r="Z7" s="577">
        <v>5</v>
      </c>
      <c r="AA7" s="577">
        <v>5</v>
      </c>
    </row>
    <row r="8" spans="1:29">
      <c r="A8" s="284" t="s">
        <v>11</v>
      </c>
      <c r="B8" s="577" t="s">
        <v>429</v>
      </c>
      <c r="C8" s="577" t="s">
        <v>429</v>
      </c>
      <c r="D8" s="577" t="s">
        <v>429</v>
      </c>
      <c r="E8" s="577" t="s">
        <v>429</v>
      </c>
      <c r="F8" s="577" t="s">
        <v>429</v>
      </c>
      <c r="G8" s="577" t="s">
        <v>429</v>
      </c>
      <c r="H8" s="577" t="s">
        <v>429</v>
      </c>
      <c r="I8" s="577" t="s">
        <v>429</v>
      </c>
      <c r="J8" s="577" t="s">
        <v>429</v>
      </c>
      <c r="K8" s="577" t="s">
        <v>429</v>
      </c>
      <c r="L8" s="577" t="s">
        <v>429</v>
      </c>
      <c r="M8" s="577" t="s">
        <v>429</v>
      </c>
      <c r="N8" s="577" t="s">
        <v>429</v>
      </c>
      <c r="O8" s="577" t="s">
        <v>429</v>
      </c>
      <c r="P8" s="577" t="s">
        <v>429</v>
      </c>
      <c r="Q8" s="577">
        <v>20</v>
      </c>
      <c r="R8" s="577">
        <v>17</v>
      </c>
      <c r="S8" s="577">
        <v>17</v>
      </c>
      <c r="T8" s="577">
        <v>17</v>
      </c>
      <c r="U8" s="577">
        <v>21</v>
      </c>
      <c r="V8" s="577">
        <v>21</v>
      </c>
      <c r="W8" s="577">
        <v>21</v>
      </c>
      <c r="X8" s="577">
        <v>21</v>
      </c>
      <c r="Y8" s="577">
        <v>23</v>
      </c>
      <c r="Z8" s="577">
        <v>20</v>
      </c>
      <c r="AA8" s="577">
        <v>20</v>
      </c>
    </row>
    <row r="9" spans="1:29">
      <c r="A9" s="284" t="s">
        <v>10</v>
      </c>
      <c r="B9" s="577" t="s">
        <v>429</v>
      </c>
      <c r="C9" s="577" t="s">
        <v>429</v>
      </c>
      <c r="D9" s="577" t="s">
        <v>429</v>
      </c>
      <c r="E9" s="577" t="s">
        <v>429</v>
      </c>
      <c r="F9" s="577" t="s">
        <v>429</v>
      </c>
      <c r="G9" s="577" t="s">
        <v>429</v>
      </c>
      <c r="H9" s="577" t="s">
        <v>429</v>
      </c>
      <c r="I9" s="577" t="s">
        <v>429</v>
      </c>
      <c r="J9" s="577" t="s">
        <v>429</v>
      </c>
      <c r="K9" s="577" t="s">
        <v>429</v>
      </c>
      <c r="L9" s="577" t="s">
        <v>429</v>
      </c>
      <c r="M9" s="577" t="s">
        <v>429</v>
      </c>
      <c r="N9" s="577" t="s">
        <v>429</v>
      </c>
      <c r="O9" s="577" t="s">
        <v>429</v>
      </c>
      <c r="P9" s="577" t="s">
        <v>429</v>
      </c>
      <c r="Q9" s="577">
        <v>8</v>
      </c>
      <c r="R9" s="577">
        <v>9.8000000000000007</v>
      </c>
      <c r="S9" s="577">
        <v>7.7</v>
      </c>
      <c r="T9" s="577">
        <v>8.4</v>
      </c>
      <c r="U9" s="577">
        <v>7</v>
      </c>
      <c r="V9" s="577">
        <v>8.5</v>
      </c>
      <c r="W9" s="577">
        <v>7.6</v>
      </c>
      <c r="X9" s="577">
        <v>8.6999999999999993</v>
      </c>
      <c r="Y9" s="577">
        <v>7.3</v>
      </c>
      <c r="Z9" s="577">
        <v>10.1</v>
      </c>
      <c r="AA9" s="577" t="s">
        <v>429</v>
      </c>
    </row>
    <row r="10" spans="1:29">
      <c r="A10" s="284" t="s">
        <v>9</v>
      </c>
      <c r="B10" s="577">
        <v>12.5</v>
      </c>
      <c r="C10" s="577">
        <v>12.3</v>
      </c>
      <c r="D10" s="577">
        <v>12.3</v>
      </c>
      <c r="E10" s="577">
        <v>12.3</v>
      </c>
      <c r="F10" s="577">
        <v>11.4</v>
      </c>
      <c r="G10" s="577">
        <v>10.7</v>
      </c>
      <c r="H10" s="577">
        <v>10.6</v>
      </c>
      <c r="I10" s="577">
        <v>10.5</v>
      </c>
      <c r="J10" s="577">
        <v>10.3</v>
      </c>
      <c r="K10" s="577">
        <v>10.4</v>
      </c>
      <c r="L10" s="577">
        <v>10.4</v>
      </c>
      <c r="M10" s="577">
        <v>10.4</v>
      </c>
      <c r="N10" s="577">
        <v>10.5</v>
      </c>
      <c r="O10" s="577">
        <v>10.4</v>
      </c>
      <c r="P10" s="577">
        <v>10.6</v>
      </c>
      <c r="Q10" s="577">
        <v>10.7</v>
      </c>
      <c r="R10" s="577">
        <v>10.1</v>
      </c>
      <c r="S10" s="577">
        <v>10.3</v>
      </c>
      <c r="T10" s="577">
        <v>9.9</v>
      </c>
      <c r="U10" s="577">
        <v>9.8000000000000007</v>
      </c>
      <c r="V10" s="577">
        <v>10.5</v>
      </c>
      <c r="W10" s="577">
        <v>10.1</v>
      </c>
      <c r="X10" s="577">
        <v>10.5</v>
      </c>
      <c r="Y10" s="577">
        <v>10.8</v>
      </c>
      <c r="Z10" s="577">
        <v>10.9</v>
      </c>
      <c r="AA10" s="577">
        <v>10.6</v>
      </c>
    </row>
    <row r="11" spans="1:29">
      <c r="A11" s="284" t="s">
        <v>7</v>
      </c>
      <c r="B11" s="577" t="s">
        <v>429</v>
      </c>
      <c r="C11" s="577" t="s">
        <v>429</v>
      </c>
      <c r="D11" s="577" t="s">
        <v>429</v>
      </c>
      <c r="E11" s="577" t="s">
        <v>429</v>
      </c>
      <c r="F11" s="577" t="s">
        <v>429</v>
      </c>
      <c r="G11" s="577" t="s">
        <v>429</v>
      </c>
      <c r="H11" s="577" t="s">
        <v>429</v>
      </c>
      <c r="I11" s="577" t="s">
        <v>429</v>
      </c>
      <c r="J11" s="577" t="s">
        <v>429</v>
      </c>
      <c r="K11" s="577" t="s">
        <v>429</v>
      </c>
      <c r="L11" s="577" t="s">
        <v>429</v>
      </c>
      <c r="M11" s="577" t="s">
        <v>429</v>
      </c>
      <c r="N11" s="577" t="s">
        <v>429</v>
      </c>
      <c r="O11" s="577" t="s">
        <v>429</v>
      </c>
      <c r="P11" s="577" t="s">
        <v>429</v>
      </c>
      <c r="Q11" s="577" t="s">
        <v>429</v>
      </c>
      <c r="R11" s="577" t="s">
        <v>429</v>
      </c>
      <c r="S11" s="577" t="s">
        <v>429</v>
      </c>
      <c r="T11" s="577" t="s">
        <v>429</v>
      </c>
      <c r="U11" s="577" t="s">
        <v>429</v>
      </c>
      <c r="V11" s="577" t="s">
        <v>429</v>
      </c>
      <c r="W11" s="577" t="s">
        <v>429</v>
      </c>
      <c r="X11" s="577" t="s">
        <v>429</v>
      </c>
      <c r="Y11" s="577" t="s">
        <v>429</v>
      </c>
      <c r="Z11" s="577" t="s">
        <v>429</v>
      </c>
      <c r="AA11" s="577" t="s">
        <v>429</v>
      </c>
    </row>
    <row r="12" spans="1:29">
      <c r="A12" s="284" t="s">
        <v>32</v>
      </c>
      <c r="B12" s="577" t="s">
        <v>429</v>
      </c>
      <c r="C12" s="577" t="s">
        <v>429</v>
      </c>
      <c r="D12" s="577" t="s">
        <v>429</v>
      </c>
      <c r="E12" s="577" t="s">
        <v>429</v>
      </c>
      <c r="F12" s="577" t="s">
        <v>429</v>
      </c>
      <c r="G12" s="577" t="s">
        <v>429</v>
      </c>
      <c r="H12" s="577" t="s">
        <v>429</v>
      </c>
      <c r="I12" s="577" t="s">
        <v>429</v>
      </c>
      <c r="J12" s="577" t="s">
        <v>429</v>
      </c>
      <c r="K12" s="577" t="s">
        <v>429</v>
      </c>
      <c r="L12" s="577" t="s">
        <v>429</v>
      </c>
      <c r="M12" s="577" t="s">
        <v>429</v>
      </c>
      <c r="N12" s="577" t="s">
        <v>429</v>
      </c>
      <c r="O12" s="577" t="s">
        <v>429</v>
      </c>
      <c r="P12" s="577" t="s">
        <v>429</v>
      </c>
      <c r="Q12" s="577">
        <v>1.9</v>
      </c>
      <c r="R12" s="577" t="s">
        <v>429</v>
      </c>
      <c r="S12" s="577" t="s">
        <v>429</v>
      </c>
      <c r="T12" s="577">
        <v>17</v>
      </c>
      <c r="U12" s="577">
        <v>9.5</v>
      </c>
      <c r="V12" s="577" t="s">
        <v>429</v>
      </c>
      <c r="W12" s="577" t="s">
        <v>429</v>
      </c>
      <c r="X12" s="577" t="s">
        <v>429</v>
      </c>
      <c r="Y12" s="577" t="s">
        <v>429</v>
      </c>
      <c r="Z12" s="577" t="s">
        <v>429</v>
      </c>
      <c r="AA12" s="577" t="s">
        <v>429</v>
      </c>
    </row>
    <row r="13" spans="1:29">
      <c r="A13" s="284" t="s">
        <v>5</v>
      </c>
      <c r="B13" s="577">
        <v>10.1</v>
      </c>
      <c r="C13" s="577">
        <v>10.5</v>
      </c>
      <c r="D13" s="577">
        <v>10.199999999999999</v>
      </c>
      <c r="E13" s="577">
        <v>9.6</v>
      </c>
      <c r="F13" s="577">
        <v>10.1</v>
      </c>
      <c r="G13" s="577">
        <v>9.5</v>
      </c>
      <c r="H13" s="577">
        <v>9.6999999999999993</v>
      </c>
      <c r="I13" s="577">
        <v>10.3</v>
      </c>
      <c r="J13" s="577">
        <v>10.5</v>
      </c>
      <c r="K13" s="577">
        <v>10.4</v>
      </c>
      <c r="L13" s="577">
        <v>10.4</v>
      </c>
      <c r="M13" s="577">
        <v>10.4</v>
      </c>
      <c r="N13" s="577">
        <v>10.1</v>
      </c>
      <c r="O13" s="577">
        <v>10.1</v>
      </c>
      <c r="P13" s="577">
        <v>10</v>
      </c>
      <c r="Q13" s="577">
        <v>9.6999999999999993</v>
      </c>
      <c r="R13" s="577">
        <v>9.8000000000000007</v>
      </c>
      <c r="S13" s="577">
        <v>9.9</v>
      </c>
      <c r="T13" s="577">
        <v>10.1</v>
      </c>
      <c r="U13" s="577">
        <v>10.199999999999999</v>
      </c>
      <c r="V13" s="577">
        <v>10.4</v>
      </c>
      <c r="W13" s="577">
        <v>10</v>
      </c>
      <c r="X13" s="577">
        <v>9.9</v>
      </c>
      <c r="Y13" s="577">
        <v>10.199999999999999</v>
      </c>
      <c r="Z13" s="577">
        <v>10.199999999999999</v>
      </c>
      <c r="AA13" s="577">
        <v>9.9</v>
      </c>
    </row>
    <row r="14" spans="1:29">
      <c r="A14" s="284" t="s">
        <v>4</v>
      </c>
      <c r="B14" s="577" t="s">
        <v>429</v>
      </c>
      <c r="C14" s="577" t="s">
        <v>429</v>
      </c>
      <c r="D14" s="577" t="s">
        <v>429</v>
      </c>
      <c r="E14" s="577" t="s">
        <v>429</v>
      </c>
      <c r="F14" s="577" t="s">
        <v>429</v>
      </c>
      <c r="G14" s="577" t="s">
        <v>429</v>
      </c>
      <c r="H14" s="577" t="s">
        <v>429</v>
      </c>
      <c r="I14" s="577" t="s">
        <v>429</v>
      </c>
      <c r="J14" s="577" t="s">
        <v>429</v>
      </c>
      <c r="K14" s="577" t="s">
        <v>429</v>
      </c>
      <c r="L14" s="577" t="s">
        <v>429</v>
      </c>
      <c r="M14" s="577" t="s">
        <v>429</v>
      </c>
      <c r="N14" s="577" t="s">
        <v>429</v>
      </c>
      <c r="O14" s="577" t="s">
        <v>429</v>
      </c>
      <c r="P14" s="577" t="s">
        <v>429</v>
      </c>
      <c r="Q14" s="577">
        <v>8.4</v>
      </c>
      <c r="R14" s="577" t="s">
        <v>429</v>
      </c>
      <c r="S14" s="577" t="s">
        <v>429</v>
      </c>
      <c r="T14" s="577">
        <v>8.1999999999999993</v>
      </c>
      <c r="U14" s="577">
        <v>7.5</v>
      </c>
      <c r="V14" s="577" t="s">
        <v>429</v>
      </c>
      <c r="W14" s="577" t="s">
        <v>429</v>
      </c>
      <c r="X14" s="577" t="s">
        <v>429</v>
      </c>
      <c r="Y14" s="577" t="s">
        <v>429</v>
      </c>
      <c r="Z14" s="577" t="s">
        <v>429</v>
      </c>
      <c r="AA14" s="577" t="s">
        <v>429</v>
      </c>
    </row>
    <row r="15" spans="1:29">
      <c r="A15" s="284" t="s">
        <v>3</v>
      </c>
      <c r="B15" s="577" t="s">
        <v>429</v>
      </c>
      <c r="C15" s="577" t="s">
        <v>429</v>
      </c>
      <c r="D15" s="577" t="s">
        <v>429</v>
      </c>
      <c r="E15" s="577" t="s">
        <v>429</v>
      </c>
      <c r="F15" s="577" t="s">
        <v>429</v>
      </c>
      <c r="G15" s="577" t="s">
        <v>429</v>
      </c>
      <c r="H15" s="577" t="s">
        <v>429</v>
      </c>
      <c r="I15" s="577" t="s">
        <v>429</v>
      </c>
      <c r="J15" s="577" t="s">
        <v>429</v>
      </c>
      <c r="K15" s="577" t="s">
        <v>429</v>
      </c>
      <c r="L15" s="577" t="s">
        <v>429</v>
      </c>
      <c r="M15" s="577" t="s">
        <v>429</v>
      </c>
      <c r="N15" s="577" t="s">
        <v>429</v>
      </c>
      <c r="O15" s="577" t="s">
        <v>429</v>
      </c>
      <c r="P15" s="577" t="s">
        <v>429</v>
      </c>
      <c r="Q15" s="577">
        <v>1.1000000000000001</v>
      </c>
      <c r="R15" s="577" t="s">
        <v>429</v>
      </c>
      <c r="S15" s="577">
        <v>2.42</v>
      </c>
      <c r="T15" s="577">
        <v>2.5</v>
      </c>
      <c r="U15" s="577">
        <v>2.48</v>
      </c>
      <c r="V15" s="577">
        <v>3.16</v>
      </c>
      <c r="W15" s="577">
        <v>2.61</v>
      </c>
      <c r="X15" s="577">
        <v>2.37</v>
      </c>
      <c r="Y15" s="577">
        <v>1</v>
      </c>
      <c r="Z15" s="577">
        <v>1</v>
      </c>
      <c r="AA15" s="577">
        <v>1</v>
      </c>
    </row>
    <row r="16" spans="1:29">
      <c r="A16" s="284" t="s">
        <v>79</v>
      </c>
      <c r="B16" s="577" t="s">
        <v>429</v>
      </c>
      <c r="C16" s="577" t="s">
        <v>429</v>
      </c>
      <c r="D16" s="577" t="s">
        <v>429</v>
      </c>
      <c r="E16" s="577" t="s">
        <v>429</v>
      </c>
      <c r="F16" s="577" t="s">
        <v>429</v>
      </c>
      <c r="G16" s="577" t="s">
        <v>429</v>
      </c>
      <c r="H16" s="577" t="s">
        <v>429</v>
      </c>
      <c r="I16" s="577" t="s">
        <v>429</v>
      </c>
      <c r="J16" s="577" t="s">
        <v>429</v>
      </c>
      <c r="K16" s="577" t="s">
        <v>429</v>
      </c>
      <c r="L16" s="577" t="s">
        <v>429</v>
      </c>
      <c r="M16" s="577" t="s">
        <v>429</v>
      </c>
      <c r="N16" s="577" t="s">
        <v>429</v>
      </c>
      <c r="O16" s="577" t="s">
        <v>429</v>
      </c>
      <c r="P16" s="577" t="s">
        <v>429</v>
      </c>
      <c r="Q16" s="577">
        <v>12</v>
      </c>
      <c r="R16" s="577" t="s">
        <v>429</v>
      </c>
      <c r="S16" s="577" t="s">
        <v>429</v>
      </c>
      <c r="T16" s="577">
        <v>12</v>
      </c>
      <c r="U16" s="577">
        <v>12</v>
      </c>
      <c r="V16" s="577">
        <v>11</v>
      </c>
      <c r="W16" s="577">
        <v>10</v>
      </c>
      <c r="X16" s="577">
        <v>10</v>
      </c>
      <c r="Y16" s="577">
        <v>10</v>
      </c>
      <c r="Z16" s="577">
        <v>10</v>
      </c>
      <c r="AA16" s="577">
        <v>10</v>
      </c>
    </row>
    <row r="17" spans="1:27">
      <c r="A17" s="284" t="s">
        <v>2</v>
      </c>
      <c r="B17" s="577" t="s">
        <v>429</v>
      </c>
      <c r="C17" s="577" t="s">
        <v>429</v>
      </c>
      <c r="D17" s="577" t="s">
        <v>429</v>
      </c>
      <c r="E17" s="577" t="s">
        <v>429</v>
      </c>
      <c r="F17" s="577" t="s">
        <v>429</v>
      </c>
      <c r="G17" s="577" t="s">
        <v>429</v>
      </c>
      <c r="H17" s="577" t="s">
        <v>429</v>
      </c>
      <c r="I17" s="577" t="s">
        <v>429</v>
      </c>
      <c r="J17" s="577" t="s">
        <v>429</v>
      </c>
      <c r="K17" s="577" t="s">
        <v>429</v>
      </c>
      <c r="L17" s="577" t="s">
        <v>429</v>
      </c>
      <c r="M17" s="577" t="s">
        <v>429</v>
      </c>
      <c r="N17" s="577" t="s">
        <v>429</v>
      </c>
      <c r="O17" s="577" t="s">
        <v>429</v>
      </c>
      <c r="P17" s="577" t="s">
        <v>429</v>
      </c>
      <c r="Q17" s="577">
        <v>7</v>
      </c>
      <c r="R17" s="577" t="s">
        <v>429</v>
      </c>
      <c r="S17" s="577" t="s">
        <v>429</v>
      </c>
      <c r="T17" s="577">
        <v>8</v>
      </c>
      <c r="U17" s="577">
        <v>8</v>
      </c>
      <c r="V17" s="577" t="s">
        <v>429</v>
      </c>
      <c r="W17" s="577" t="s">
        <v>429</v>
      </c>
      <c r="X17" s="577">
        <v>5</v>
      </c>
      <c r="Y17" s="577">
        <v>6</v>
      </c>
      <c r="Z17" s="577">
        <v>5.5</v>
      </c>
      <c r="AA17" s="577">
        <v>4</v>
      </c>
    </row>
    <row r="18" spans="1:27">
      <c r="A18" s="284" t="s">
        <v>50</v>
      </c>
      <c r="B18" s="577" t="s">
        <v>429</v>
      </c>
      <c r="C18" s="577" t="s">
        <v>429</v>
      </c>
      <c r="D18" s="577" t="s">
        <v>429</v>
      </c>
      <c r="E18" s="577" t="s">
        <v>429</v>
      </c>
      <c r="F18" s="577" t="s">
        <v>429</v>
      </c>
      <c r="G18" s="577" t="s">
        <v>429</v>
      </c>
      <c r="H18" s="577" t="s">
        <v>429</v>
      </c>
      <c r="I18" s="577" t="s">
        <v>429</v>
      </c>
      <c r="J18" s="577" t="s">
        <v>429</v>
      </c>
      <c r="K18" s="577" t="s">
        <v>429</v>
      </c>
      <c r="L18" s="577" t="s">
        <v>429</v>
      </c>
      <c r="M18" s="577">
        <v>2.8</v>
      </c>
      <c r="N18" s="577">
        <v>2.5</v>
      </c>
      <c r="O18" s="577">
        <v>2.2999999999999998</v>
      </c>
      <c r="P18" s="577">
        <v>2.7</v>
      </c>
      <c r="Q18" s="577">
        <v>3.3</v>
      </c>
      <c r="R18" s="577" t="s">
        <v>429</v>
      </c>
      <c r="S18" s="577" t="s">
        <v>429</v>
      </c>
      <c r="T18" s="577">
        <v>3</v>
      </c>
      <c r="U18" s="577">
        <v>3</v>
      </c>
      <c r="V18" s="577" t="s">
        <v>429</v>
      </c>
      <c r="W18" s="577" t="s">
        <v>429</v>
      </c>
      <c r="X18" s="577">
        <v>3.5</v>
      </c>
      <c r="Y18" s="577" t="s">
        <v>429</v>
      </c>
      <c r="Z18" s="577">
        <v>3.5</v>
      </c>
      <c r="AA18" s="577" t="s">
        <v>429</v>
      </c>
    </row>
    <row r="19" spans="1:27">
      <c r="A19" s="289"/>
      <c r="AA19" s="559"/>
    </row>
    <row r="20" spans="1:27" ht="15" customHeight="1">
      <c r="A20" s="136" t="s">
        <v>35</v>
      </c>
      <c r="D20" s="96"/>
      <c r="E20" s="96"/>
      <c r="F20" s="96"/>
      <c r="G20" s="96"/>
      <c r="H20" s="96"/>
      <c r="I20" s="96"/>
      <c r="J20" s="96"/>
      <c r="K20" s="96"/>
      <c r="L20" s="96"/>
      <c r="M20" s="96"/>
      <c r="N20" s="96"/>
      <c r="O20" s="96"/>
      <c r="P20" s="96"/>
      <c r="Q20" s="96"/>
      <c r="R20" s="96"/>
      <c r="S20" s="96"/>
      <c r="T20" s="96"/>
      <c r="U20" s="96"/>
      <c r="V20" s="679"/>
      <c r="W20" s="679"/>
      <c r="Z20" s="289"/>
      <c r="AA20" s="289"/>
    </row>
    <row r="21" spans="1:27">
      <c r="AA21" s="289"/>
    </row>
    <row r="22" spans="1:27" ht="14.65" customHeight="1">
      <c r="A22" s="96" t="s">
        <v>443</v>
      </c>
      <c r="B22" s="134"/>
      <c r="D22" s="131"/>
      <c r="E22" s="131"/>
      <c r="F22" s="131"/>
      <c r="G22" s="131"/>
      <c r="H22" s="131"/>
      <c r="I22" s="131"/>
      <c r="J22" s="131"/>
      <c r="K22" s="131"/>
      <c r="L22" s="131"/>
      <c r="M22" s="131"/>
      <c r="N22" s="131"/>
      <c r="O22" s="131"/>
      <c r="P22" s="131"/>
      <c r="Q22" s="131"/>
      <c r="R22" s="131"/>
      <c r="S22" s="131"/>
      <c r="T22" s="131"/>
      <c r="U22" s="131"/>
      <c r="AA22" s="289"/>
    </row>
    <row r="23" spans="1:27">
      <c r="C23" s="131"/>
      <c r="D23" s="131"/>
      <c r="E23" s="131"/>
      <c r="F23" s="131"/>
      <c r="G23" s="131"/>
      <c r="H23" s="131"/>
      <c r="I23" s="131"/>
      <c r="J23" s="131"/>
      <c r="K23" s="131"/>
      <c r="L23" s="131"/>
      <c r="M23" s="131"/>
      <c r="N23" s="131"/>
      <c r="O23" s="131"/>
      <c r="P23" s="131"/>
      <c r="Q23" s="131"/>
      <c r="R23" s="131"/>
      <c r="S23" s="131"/>
      <c r="T23" s="131"/>
      <c r="U23" s="131"/>
      <c r="AA23" s="289"/>
    </row>
    <row r="24" spans="1:27">
      <c r="A24" s="131" t="s">
        <v>431</v>
      </c>
      <c r="Z24" s="289"/>
      <c r="AA24" s="289"/>
    </row>
    <row r="25" spans="1:27">
      <c r="Z25" s="289"/>
      <c r="AA25" s="289"/>
    </row>
    <row r="26" spans="1:27">
      <c r="Z26" s="289"/>
      <c r="AA26" s="289"/>
    </row>
    <row r="27" spans="1:27">
      <c r="Z27" s="289"/>
      <c r="AA27" s="289"/>
    </row>
    <row r="28" spans="1:27">
      <c r="Z28" s="289"/>
      <c r="AA28" s="555"/>
    </row>
    <row r="29" spans="1:27">
      <c r="AA29" s="289"/>
    </row>
    <row r="30" spans="1:27">
      <c r="AA30" s="289"/>
    </row>
    <row r="31" spans="1:27">
      <c r="AA31" s="289"/>
    </row>
    <row r="32" spans="1:27">
      <c r="AA32" s="289"/>
    </row>
    <row r="33" spans="26:27">
      <c r="Z33" s="289"/>
      <c r="AA33" s="289"/>
    </row>
    <row r="34" spans="26:27">
      <c r="Z34" s="289"/>
      <c r="AA34" s="289"/>
    </row>
    <row r="35" spans="26:27">
      <c r="Z35" s="289"/>
      <c r="AA35" s="289"/>
    </row>
    <row r="36" spans="26:27">
      <c r="Z36" s="289"/>
      <c r="AA36" s="289"/>
    </row>
    <row r="37" spans="26:27">
      <c r="Z37" s="289"/>
      <c r="AA37" s="289"/>
    </row>
    <row r="38" spans="26:27">
      <c r="Z38" s="289"/>
      <c r="AA38" s="289"/>
    </row>
    <row r="39" spans="26:27">
      <c r="Z39" s="289"/>
      <c r="AA39" s="289"/>
    </row>
    <row r="40" spans="26:27">
      <c r="Z40" s="289"/>
      <c r="AA40" s="289"/>
    </row>
    <row r="41" spans="26:27">
      <c r="Z41" s="289"/>
      <c r="AA41" s="289"/>
    </row>
    <row r="42" spans="26:27">
      <c r="Z42" s="289"/>
      <c r="AA42" s="289"/>
    </row>
    <row r="43" spans="26:27">
      <c r="Z43" s="289"/>
    </row>
    <row r="44" spans="26:27">
      <c r="Z44" s="289"/>
    </row>
    <row r="45" spans="26:27">
      <c r="Z45" s="289"/>
    </row>
    <row r="46" spans="26:27">
      <c r="Z46" s="289"/>
    </row>
    <row r="47" spans="26:27">
      <c r="Z47" s="289"/>
    </row>
    <row r="48" spans="26:27">
      <c r="Z48" s="289"/>
    </row>
    <row r="49" spans="26:26">
      <c r="Z49" s="289"/>
    </row>
    <row r="50" spans="26:26">
      <c r="Z50" s="289"/>
    </row>
    <row r="51" spans="26:26">
      <c r="Z51" s="289"/>
    </row>
  </sheetData>
  <hyperlinks>
    <hyperlink ref="AC4" location="Content!B396" display="Back to Content Page"/>
  </hyperlinks>
  <pageMargins left="0.7" right="0.7" top="0.75" bottom="0.75" header="0.3" footer="0.3"/>
  <pageSetup orientation="portrait" r:id="rId1"/>
</worksheet>
</file>

<file path=xl/worksheets/sheet2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52"/>
  <sheetViews>
    <sheetView topLeftCell="P1" zoomScale="102" zoomScaleNormal="102" workbookViewId="0">
      <selection activeCell="AC4" sqref="AC4"/>
    </sheetView>
  </sheetViews>
  <sheetFormatPr defaultRowHeight="14.5"/>
  <cols>
    <col min="1" max="1" width="33.81640625" bestFit="1" customWidth="1"/>
    <col min="2" max="2" width="7.26953125" customWidth="1"/>
    <col min="3" max="24" width="8.36328125" customWidth="1"/>
    <col min="25" max="25" width="8.1796875" customWidth="1"/>
    <col min="26" max="26" width="8.1796875" style="499" customWidth="1"/>
    <col min="27" max="27" width="7.453125" style="499" customWidth="1"/>
    <col min="28" max="28" width="12.36328125" customWidth="1"/>
  </cols>
  <sheetData>
    <row r="1" spans="1:41">
      <c r="A1" s="136" t="s">
        <v>1393</v>
      </c>
      <c r="Z1" s="289"/>
      <c r="AA1" s="95"/>
    </row>
    <row r="2" spans="1:41">
      <c r="Z2" s="289"/>
      <c r="AA2" s="37"/>
    </row>
    <row r="3" spans="1:41">
      <c r="A3" s="742" t="s">
        <v>16</v>
      </c>
      <c r="B3" s="267">
        <v>1990</v>
      </c>
      <c r="C3" s="267">
        <v>1991</v>
      </c>
      <c r="D3" s="267">
        <v>1992</v>
      </c>
      <c r="E3" s="267">
        <v>1993</v>
      </c>
      <c r="F3" s="267">
        <v>1994</v>
      </c>
      <c r="G3" s="89">
        <v>1995</v>
      </c>
      <c r="H3" s="89">
        <v>1996</v>
      </c>
      <c r="I3" s="89">
        <v>1997</v>
      </c>
      <c r="J3" s="89">
        <v>1998</v>
      </c>
      <c r="K3" s="89">
        <v>1999</v>
      </c>
      <c r="L3" s="89">
        <v>2000</v>
      </c>
      <c r="M3" s="89">
        <v>2001</v>
      </c>
      <c r="N3" s="89">
        <v>2002</v>
      </c>
      <c r="O3" s="89">
        <v>2003</v>
      </c>
      <c r="P3" s="89">
        <v>2004</v>
      </c>
      <c r="Q3" s="89">
        <v>2005</v>
      </c>
      <c r="R3" s="89">
        <v>2006</v>
      </c>
      <c r="S3" s="89">
        <v>2007</v>
      </c>
      <c r="T3" s="89">
        <v>2008</v>
      </c>
      <c r="U3" s="89">
        <v>2009</v>
      </c>
      <c r="V3" s="4">
        <v>2010</v>
      </c>
      <c r="W3" s="4">
        <v>2011</v>
      </c>
      <c r="X3" s="4">
        <v>2012</v>
      </c>
      <c r="Y3" s="329">
        <v>2013</v>
      </c>
      <c r="Z3" s="329">
        <v>2014</v>
      </c>
      <c r="AA3" s="741">
        <v>2015</v>
      </c>
    </row>
    <row r="4" spans="1:41">
      <c r="A4" s="284" t="s">
        <v>15</v>
      </c>
      <c r="B4" s="584" t="s">
        <v>429</v>
      </c>
      <c r="C4" s="584" t="s">
        <v>429</v>
      </c>
      <c r="D4" s="584" t="s">
        <v>429</v>
      </c>
      <c r="E4" s="584" t="s">
        <v>429</v>
      </c>
      <c r="F4" s="584" t="s">
        <v>429</v>
      </c>
      <c r="G4" s="584" t="s">
        <v>429</v>
      </c>
      <c r="H4" s="584" t="s">
        <v>429</v>
      </c>
      <c r="I4" s="584" t="s">
        <v>429</v>
      </c>
      <c r="J4" s="584" t="s">
        <v>429</v>
      </c>
      <c r="K4" s="584" t="s">
        <v>429</v>
      </c>
      <c r="L4" s="584" t="s">
        <v>429</v>
      </c>
      <c r="M4" s="584" t="s">
        <v>429</v>
      </c>
      <c r="N4" s="584" t="s">
        <v>429</v>
      </c>
      <c r="O4" s="584" t="s">
        <v>429</v>
      </c>
      <c r="P4" s="584" t="s">
        <v>429</v>
      </c>
      <c r="Q4" s="584" t="s">
        <v>429</v>
      </c>
      <c r="R4" s="584" t="s">
        <v>429</v>
      </c>
      <c r="S4" s="584" t="s">
        <v>429</v>
      </c>
      <c r="T4" s="584" t="s">
        <v>429</v>
      </c>
      <c r="U4" s="584" t="s">
        <v>429</v>
      </c>
      <c r="V4" s="584" t="s">
        <v>429</v>
      </c>
      <c r="W4" s="584" t="s">
        <v>429</v>
      </c>
      <c r="X4" s="584" t="s">
        <v>429</v>
      </c>
      <c r="Y4" s="584" t="s">
        <v>429</v>
      </c>
      <c r="Z4" s="584" t="s">
        <v>429</v>
      </c>
      <c r="AA4" s="577" t="s">
        <v>429</v>
      </c>
      <c r="AC4" s="1073" t="s">
        <v>13</v>
      </c>
    </row>
    <row r="5" spans="1:41">
      <c r="A5" s="284" t="s">
        <v>14</v>
      </c>
      <c r="B5" s="584" t="s">
        <v>429</v>
      </c>
      <c r="C5" s="584" t="s">
        <v>429</v>
      </c>
      <c r="D5" s="584" t="s">
        <v>429</v>
      </c>
      <c r="E5" s="584" t="s">
        <v>429</v>
      </c>
      <c r="F5" s="584" t="s">
        <v>429</v>
      </c>
      <c r="G5" s="584" t="s">
        <v>429</v>
      </c>
      <c r="H5" s="584" t="s">
        <v>429</v>
      </c>
      <c r="I5" s="584" t="s">
        <v>429</v>
      </c>
      <c r="J5" s="584" t="s">
        <v>429</v>
      </c>
      <c r="K5" s="584" t="s">
        <v>429</v>
      </c>
      <c r="L5" s="584" t="s">
        <v>429</v>
      </c>
      <c r="M5" s="584" t="s">
        <v>429</v>
      </c>
      <c r="N5" s="584" t="s">
        <v>429</v>
      </c>
      <c r="O5" s="584" t="s">
        <v>429</v>
      </c>
      <c r="P5" s="584" t="s">
        <v>429</v>
      </c>
      <c r="Q5" s="584">
        <v>8040</v>
      </c>
      <c r="R5" s="584" t="s">
        <v>429</v>
      </c>
      <c r="S5" s="584" t="s">
        <v>429</v>
      </c>
      <c r="T5" s="584">
        <v>8625</v>
      </c>
      <c r="U5" s="584">
        <v>11045</v>
      </c>
      <c r="V5" s="584">
        <v>12686</v>
      </c>
      <c r="W5" s="584">
        <v>14386</v>
      </c>
      <c r="X5" s="584">
        <v>12698</v>
      </c>
      <c r="Y5" s="584">
        <v>15697</v>
      </c>
      <c r="Z5" s="584">
        <v>16870</v>
      </c>
      <c r="AA5" s="570">
        <v>17581</v>
      </c>
    </row>
    <row r="6" spans="1:41">
      <c r="A6" s="284" t="s">
        <v>268</v>
      </c>
      <c r="B6" s="584" t="s">
        <v>429</v>
      </c>
      <c r="C6" s="584" t="s">
        <v>429</v>
      </c>
      <c r="D6" s="584" t="s">
        <v>429</v>
      </c>
      <c r="E6" s="584" t="s">
        <v>429</v>
      </c>
      <c r="F6" s="584" t="s">
        <v>429</v>
      </c>
      <c r="G6" s="584" t="s">
        <v>429</v>
      </c>
      <c r="H6" s="584" t="s">
        <v>429</v>
      </c>
      <c r="I6" s="584" t="s">
        <v>429</v>
      </c>
      <c r="J6" s="584" t="s">
        <v>429</v>
      </c>
      <c r="K6" s="584" t="s">
        <v>429</v>
      </c>
      <c r="L6" s="584" t="s">
        <v>429</v>
      </c>
      <c r="M6" s="584" t="s">
        <v>429</v>
      </c>
      <c r="N6" s="584" t="s">
        <v>429</v>
      </c>
      <c r="O6" s="584" t="s">
        <v>429</v>
      </c>
      <c r="P6" s="584" t="s">
        <v>429</v>
      </c>
      <c r="Q6" s="584" t="s">
        <v>429</v>
      </c>
      <c r="R6" s="584" t="s">
        <v>429</v>
      </c>
      <c r="S6" s="584" t="s">
        <v>429</v>
      </c>
      <c r="T6" s="584" t="s">
        <v>429</v>
      </c>
      <c r="U6" s="584" t="s">
        <v>429</v>
      </c>
      <c r="V6" s="584" t="s">
        <v>429</v>
      </c>
      <c r="W6" s="584" t="s">
        <v>429</v>
      </c>
      <c r="X6" s="584" t="s">
        <v>429</v>
      </c>
      <c r="Y6" s="584" t="s">
        <v>429</v>
      </c>
      <c r="Z6" s="584" t="s">
        <v>429</v>
      </c>
      <c r="AA6" s="577" t="s">
        <v>429</v>
      </c>
    </row>
    <row r="7" spans="1:41">
      <c r="A7" s="284" t="s">
        <v>12</v>
      </c>
      <c r="B7" s="584" t="s">
        <v>429</v>
      </c>
      <c r="C7" s="584" t="s">
        <v>429</v>
      </c>
      <c r="D7" s="584" t="s">
        <v>429</v>
      </c>
      <c r="E7" s="584" t="s">
        <v>429</v>
      </c>
      <c r="F7" s="584" t="s">
        <v>429</v>
      </c>
      <c r="G7" s="584" t="s">
        <v>429</v>
      </c>
      <c r="H7" s="584" t="s">
        <v>429</v>
      </c>
      <c r="I7" s="584" t="s">
        <v>429</v>
      </c>
      <c r="J7" s="584" t="s">
        <v>429</v>
      </c>
      <c r="K7" s="584" t="s">
        <v>429</v>
      </c>
      <c r="L7" s="584" t="s">
        <v>429</v>
      </c>
      <c r="M7" s="584" t="s">
        <v>429</v>
      </c>
      <c r="N7" s="584" t="s">
        <v>429</v>
      </c>
      <c r="O7" s="584" t="s">
        <v>429</v>
      </c>
      <c r="P7" s="584" t="s">
        <v>429</v>
      </c>
      <c r="Q7" s="584">
        <v>2498</v>
      </c>
      <c r="R7" s="584">
        <v>3935</v>
      </c>
      <c r="S7" s="584">
        <v>3853</v>
      </c>
      <c r="T7" s="584">
        <v>4532</v>
      </c>
      <c r="U7" s="584">
        <v>4608</v>
      </c>
      <c r="V7" s="584">
        <v>5013</v>
      </c>
      <c r="W7" s="584">
        <v>5001</v>
      </c>
      <c r="X7" s="584">
        <v>4846</v>
      </c>
      <c r="Y7" s="584">
        <v>5004</v>
      </c>
      <c r="Z7" s="584">
        <v>5364</v>
      </c>
      <c r="AA7" s="584">
        <v>5649</v>
      </c>
    </row>
    <row r="8" spans="1:41">
      <c r="A8" s="284" t="s">
        <v>11</v>
      </c>
      <c r="B8" s="584" t="s">
        <v>429</v>
      </c>
      <c r="C8" s="584" t="s">
        <v>429</v>
      </c>
      <c r="D8" s="584" t="s">
        <v>429</v>
      </c>
      <c r="E8" s="584" t="s">
        <v>429</v>
      </c>
      <c r="F8" s="584" t="s">
        <v>429</v>
      </c>
      <c r="G8" s="584" t="s">
        <v>429</v>
      </c>
      <c r="H8" s="584" t="s">
        <v>429</v>
      </c>
      <c r="I8" s="584" t="s">
        <v>429</v>
      </c>
      <c r="J8" s="584" t="s">
        <v>429</v>
      </c>
      <c r="K8" s="584" t="s">
        <v>429</v>
      </c>
      <c r="L8" s="584" t="s">
        <v>429</v>
      </c>
      <c r="M8" s="584" t="s">
        <v>429</v>
      </c>
      <c r="N8" s="584" t="s">
        <v>429</v>
      </c>
      <c r="O8" s="584" t="s">
        <v>429</v>
      </c>
      <c r="P8" s="584" t="s">
        <v>429</v>
      </c>
      <c r="Q8" s="584">
        <v>18494</v>
      </c>
      <c r="R8" s="584" t="s">
        <v>429</v>
      </c>
      <c r="S8" s="584" t="s">
        <v>429</v>
      </c>
      <c r="T8" s="584">
        <v>25534</v>
      </c>
      <c r="U8" s="584">
        <v>25678</v>
      </c>
      <c r="V8" s="584" t="s">
        <v>429</v>
      </c>
      <c r="W8" s="584" t="s">
        <v>429</v>
      </c>
      <c r="X8" s="584" t="s">
        <v>429</v>
      </c>
      <c r="Y8" s="584" t="s">
        <v>429</v>
      </c>
      <c r="Z8" s="584" t="s">
        <v>429</v>
      </c>
      <c r="AA8" s="584" t="s">
        <v>429</v>
      </c>
    </row>
    <row r="9" spans="1:41">
      <c r="A9" s="284" t="s">
        <v>10</v>
      </c>
      <c r="B9" s="584" t="s">
        <v>429</v>
      </c>
      <c r="C9" s="584" t="s">
        <v>429</v>
      </c>
      <c r="D9" s="584" t="s">
        <v>429</v>
      </c>
      <c r="E9" s="584" t="s">
        <v>429</v>
      </c>
      <c r="F9" s="584" t="s">
        <v>429</v>
      </c>
      <c r="G9" s="584" t="s">
        <v>429</v>
      </c>
      <c r="H9" s="584" t="s">
        <v>429</v>
      </c>
      <c r="I9" s="584" t="s">
        <v>429</v>
      </c>
      <c r="J9" s="584" t="s">
        <v>429</v>
      </c>
      <c r="K9" s="584" t="s">
        <v>429</v>
      </c>
      <c r="L9" s="584" t="s">
        <v>429</v>
      </c>
      <c r="M9" s="584" t="s">
        <v>429</v>
      </c>
      <c r="N9" s="584" t="s">
        <v>429</v>
      </c>
      <c r="O9" s="584" t="s">
        <v>429</v>
      </c>
      <c r="P9" s="584" t="s">
        <v>429</v>
      </c>
      <c r="Q9" s="584" t="s">
        <v>429</v>
      </c>
      <c r="R9" s="584" t="s">
        <v>429</v>
      </c>
      <c r="S9" s="584" t="s">
        <v>429</v>
      </c>
      <c r="T9" s="584" t="s">
        <v>429</v>
      </c>
      <c r="U9" s="584" t="s">
        <v>429</v>
      </c>
      <c r="V9" s="584" t="s">
        <v>429</v>
      </c>
      <c r="W9" s="584" t="s">
        <v>429</v>
      </c>
      <c r="X9" s="584" t="s">
        <v>429</v>
      </c>
      <c r="Y9" s="584" t="s">
        <v>429</v>
      </c>
      <c r="Z9" s="584" t="s">
        <v>429</v>
      </c>
      <c r="AA9" s="584" t="s">
        <v>429</v>
      </c>
      <c r="AB9" s="12"/>
      <c r="AC9" s="12"/>
      <c r="AD9" s="12"/>
      <c r="AE9" s="12"/>
      <c r="AF9" s="12"/>
      <c r="AG9" s="12"/>
      <c r="AH9" s="12"/>
      <c r="AI9" s="12"/>
      <c r="AJ9" s="12"/>
      <c r="AK9" s="12"/>
      <c r="AL9" s="12"/>
      <c r="AM9" s="12"/>
      <c r="AN9" s="12"/>
      <c r="AO9" s="12"/>
    </row>
    <row r="10" spans="1:41">
      <c r="A10" s="284" t="s">
        <v>9</v>
      </c>
      <c r="B10" s="584">
        <v>9572</v>
      </c>
      <c r="C10" s="584">
        <v>10482</v>
      </c>
      <c r="D10" s="584">
        <v>10917</v>
      </c>
      <c r="E10" s="584">
        <v>11058</v>
      </c>
      <c r="F10" s="584">
        <v>12187</v>
      </c>
      <c r="G10" s="584">
        <v>12359</v>
      </c>
      <c r="H10" s="584">
        <v>13833</v>
      </c>
      <c r="I10" s="584">
        <v>14126</v>
      </c>
      <c r="J10" s="584">
        <v>14995</v>
      </c>
      <c r="K10" s="584">
        <v>16947</v>
      </c>
      <c r="L10" s="584">
        <v>17776</v>
      </c>
      <c r="M10" s="584">
        <v>18350</v>
      </c>
      <c r="N10" s="584">
        <v>19597</v>
      </c>
      <c r="O10" s="584">
        <v>19727</v>
      </c>
      <c r="P10" s="584">
        <v>21355</v>
      </c>
      <c r="Q10" s="584">
        <v>21072</v>
      </c>
      <c r="R10" s="584">
        <v>21403</v>
      </c>
      <c r="S10" s="584">
        <v>21788</v>
      </c>
      <c r="T10" s="584">
        <v>23095</v>
      </c>
      <c r="U10" s="584">
        <v>23235</v>
      </c>
      <c r="V10" s="584">
        <v>24698</v>
      </c>
      <c r="W10" s="584">
        <v>24242</v>
      </c>
      <c r="X10" s="584">
        <v>25496</v>
      </c>
      <c r="Y10" s="584">
        <v>25105</v>
      </c>
      <c r="Z10" s="584">
        <v>26174</v>
      </c>
      <c r="AA10" s="570">
        <v>28732</v>
      </c>
      <c r="AB10" s="332"/>
      <c r="AC10" s="134"/>
      <c r="AD10" s="12"/>
      <c r="AE10" s="12"/>
      <c r="AF10" s="12"/>
      <c r="AG10" s="12"/>
      <c r="AH10" s="12"/>
      <c r="AI10" s="12"/>
      <c r="AJ10" s="12"/>
      <c r="AK10" s="12"/>
      <c r="AL10" s="12"/>
      <c r="AM10" s="12"/>
      <c r="AN10" s="12"/>
      <c r="AO10" s="12"/>
    </row>
    <row r="11" spans="1:41">
      <c r="A11" s="284" t="s">
        <v>7</v>
      </c>
      <c r="B11" s="584" t="s">
        <v>429</v>
      </c>
      <c r="C11" s="584" t="s">
        <v>429</v>
      </c>
      <c r="D11" s="584" t="s">
        <v>429</v>
      </c>
      <c r="E11" s="584" t="s">
        <v>429</v>
      </c>
      <c r="F11" s="584" t="s">
        <v>429</v>
      </c>
      <c r="G11" s="584" t="s">
        <v>429</v>
      </c>
      <c r="H11" s="584" t="s">
        <v>429</v>
      </c>
      <c r="I11" s="584" t="s">
        <v>429</v>
      </c>
      <c r="J11" s="584" t="s">
        <v>429</v>
      </c>
      <c r="K11" s="584" t="s">
        <v>429</v>
      </c>
      <c r="L11" s="584" t="s">
        <v>429</v>
      </c>
      <c r="M11" s="584" t="s">
        <v>429</v>
      </c>
      <c r="N11" s="584" t="s">
        <v>429</v>
      </c>
      <c r="O11" s="584" t="s">
        <v>429</v>
      </c>
      <c r="P11" s="584" t="s">
        <v>429</v>
      </c>
      <c r="Q11" s="584">
        <v>14827</v>
      </c>
      <c r="R11" s="584">
        <v>15740</v>
      </c>
      <c r="S11" s="584">
        <v>17035</v>
      </c>
      <c r="T11" s="584">
        <v>17505</v>
      </c>
      <c r="U11" s="584">
        <v>18412</v>
      </c>
      <c r="V11" s="584">
        <v>37550</v>
      </c>
      <c r="W11" s="584">
        <v>38461</v>
      </c>
      <c r="X11" s="584">
        <v>40883</v>
      </c>
      <c r="Y11" s="584">
        <v>33388</v>
      </c>
      <c r="Z11" s="584">
        <v>46101</v>
      </c>
      <c r="AA11" s="584">
        <v>46562</v>
      </c>
      <c r="AB11" s="12"/>
      <c r="AC11" s="12"/>
      <c r="AD11" s="12"/>
      <c r="AE11" s="12"/>
      <c r="AF11" s="12"/>
      <c r="AG11" s="12"/>
      <c r="AH11" s="12"/>
      <c r="AI11" s="12"/>
      <c r="AJ11" s="12"/>
      <c r="AK11" s="12"/>
      <c r="AL11" s="12"/>
      <c r="AM11" s="12"/>
      <c r="AN11" s="12"/>
      <c r="AO11" s="12"/>
    </row>
    <row r="12" spans="1:41">
      <c r="A12" s="284" t="s">
        <v>32</v>
      </c>
      <c r="B12" s="584" t="s">
        <v>429</v>
      </c>
      <c r="C12" s="584" t="s">
        <v>429</v>
      </c>
      <c r="D12" s="584" t="s">
        <v>429</v>
      </c>
      <c r="E12" s="584" t="s">
        <v>429</v>
      </c>
      <c r="F12" s="584" t="s">
        <v>429</v>
      </c>
      <c r="G12" s="584" t="s">
        <v>429</v>
      </c>
      <c r="H12" s="584" t="s">
        <v>429</v>
      </c>
      <c r="I12" s="584" t="s">
        <v>429</v>
      </c>
      <c r="J12" s="584" t="s">
        <v>429</v>
      </c>
      <c r="K12" s="584" t="s">
        <v>429</v>
      </c>
      <c r="L12" s="584" t="s">
        <v>429</v>
      </c>
      <c r="M12" s="584" t="s">
        <v>429</v>
      </c>
      <c r="N12" s="584" t="s">
        <v>429</v>
      </c>
      <c r="O12" s="584" t="s">
        <v>429</v>
      </c>
      <c r="P12" s="584" t="s">
        <v>429</v>
      </c>
      <c r="Q12" s="584">
        <v>7240</v>
      </c>
      <c r="R12" s="584" t="s">
        <v>429</v>
      </c>
      <c r="S12" s="584" t="s">
        <v>429</v>
      </c>
      <c r="T12" s="584" t="s">
        <v>429</v>
      </c>
      <c r="U12" s="584">
        <v>26007</v>
      </c>
      <c r="V12" s="584" t="s">
        <v>429</v>
      </c>
      <c r="W12" s="584" t="s">
        <v>429</v>
      </c>
      <c r="X12" s="584" t="s">
        <v>429</v>
      </c>
      <c r="Y12" s="584" t="s">
        <v>429</v>
      </c>
      <c r="Z12" s="584" t="s">
        <v>429</v>
      </c>
      <c r="AA12" s="570" t="s">
        <v>429</v>
      </c>
    </row>
    <row r="13" spans="1:41">
      <c r="A13" s="284" t="s">
        <v>5</v>
      </c>
      <c r="B13" s="584">
        <v>3590</v>
      </c>
      <c r="C13" s="584">
        <v>3680</v>
      </c>
      <c r="D13" s="584">
        <v>3880</v>
      </c>
      <c r="E13" s="584">
        <v>3960</v>
      </c>
      <c r="F13" s="584">
        <v>4240</v>
      </c>
      <c r="G13" s="584">
        <v>4340</v>
      </c>
      <c r="H13" s="584">
        <v>4490</v>
      </c>
      <c r="I13" s="584">
        <v>4600</v>
      </c>
      <c r="J13" s="584">
        <v>4730</v>
      </c>
      <c r="K13" s="584">
        <v>4780</v>
      </c>
      <c r="L13" s="584">
        <v>5000</v>
      </c>
      <c r="M13" s="584">
        <v>4940</v>
      </c>
      <c r="N13" s="584">
        <v>4780</v>
      </c>
      <c r="O13" s="584">
        <v>4930</v>
      </c>
      <c r="P13" s="584">
        <v>5030</v>
      </c>
      <c r="Q13" s="584">
        <v>4920</v>
      </c>
      <c r="R13" s="584">
        <v>5140</v>
      </c>
      <c r="S13" s="584">
        <v>5460</v>
      </c>
      <c r="T13" s="584">
        <v>4840</v>
      </c>
      <c r="U13" s="584">
        <v>5080</v>
      </c>
      <c r="V13" s="584">
        <v>5280</v>
      </c>
      <c r="W13" s="584">
        <v>6040</v>
      </c>
      <c r="X13" s="584">
        <v>6550</v>
      </c>
      <c r="Y13" s="584">
        <v>6490</v>
      </c>
      <c r="Z13" s="584">
        <v>9080</v>
      </c>
      <c r="AA13" s="584">
        <v>10280</v>
      </c>
    </row>
    <row r="14" spans="1:41">
      <c r="A14" s="284" t="s">
        <v>4</v>
      </c>
      <c r="B14" s="584" t="s">
        <v>429</v>
      </c>
      <c r="C14" s="584" t="s">
        <v>429</v>
      </c>
      <c r="D14" s="584" t="s">
        <v>429</v>
      </c>
      <c r="E14" s="584" t="s">
        <v>429</v>
      </c>
      <c r="F14" s="584" t="s">
        <v>429</v>
      </c>
      <c r="G14" s="584" t="s">
        <v>429</v>
      </c>
      <c r="H14" s="584" t="s">
        <v>429</v>
      </c>
      <c r="I14" s="584" t="s">
        <v>429</v>
      </c>
      <c r="J14" s="584" t="s">
        <v>429</v>
      </c>
      <c r="K14" s="584" t="s">
        <v>429</v>
      </c>
      <c r="L14" s="584" t="s">
        <v>429</v>
      </c>
      <c r="M14" s="584" t="s">
        <v>429</v>
      </c>
      <c r="N14" s="584" t="s">
        <v>429</v>
      </c>
      <c r="O14" s="584" t="s">
        <v>429</v>
      </c>
      <c r="P14" s="584" t="s">
        <v>429</v>
      </c>
      <c r="Q14" s="584" t="s">
        <v>429</v>
      </c>
      <c r="R14" s="584" t="s">
        <v>429</v>
      </c>
      <c r="S14" s="584" t="s">
        <v>429</v>
      </c>
      <c r="T14" s="584" t="s">
        <v>429</v>
      </c>
      <c r="U14" s="584" t="s">
        <v>429</v>
      </c>
      <c r="V14" s="584" t="s">
        <v>429</v>
      </c>
      <c r="W14" s="584" t="s">
        <v>429</v>
      </c>
      <c r="X14" s="584" t="s">
        <v>429</v>
      </c>
      <c r="Y14" s="584" t="s">
        <v>429</v>
      </c>
      <c r="Z14" s="584" t="s">
        <v>429</v>
      </c>
      <c r="AA14" s="570" t="s">
        <v>429</v>
      </c>
    </row>
    <row r="15" spans="1:41">
      <c r="A15" s="284" t="s">
        <v>3</v>
      </c>
      <c r="B15" s="584" t="s">
        <v>429</v>
      </c>
      <c r="C15" s="584" t="s">
        <v>429</v>
      </c>
      <c r="D15" s="584" t="s">
        <v>429</v>
      </c>
      <c r="E15" s="584" t="s">
        <v>429</v>
      </c>
      <c r="F15" s="584" t="s">
        <v>429</v>
      </c>
      <c r="G15" s="584" t="s">
        <v>429</v>
      </c>
      <c r="H15" s="584" t="s">
        <v>429</v>
      </c>
      <c r="I15" s="584" t="s">
        <v>429</v>
      </c>
      <c r="J15" s="584" t="s">
        <v>429</v>
      </c>
      <c r="K15" s="584" t="s">
        <v>429</v>
      </c>
      <c r="L15" s="584" t="s">
        <v>429</v>
      </c>
      <c r="M15" s="584" t="s">
        <v>429</v>
      </c>
      <c r="N15" s="584" t="s">
        <v>429</v>
      </c>
      <c r="O15" s="584" t="s">
        <v>429</v>
      </c>
      <c r="P15" s="584" t="s">
        <v>429</v>
      </c>
      <c r="Q15" s="584">
        <v>2377</v>
      </c>
      <c r="R15" s="584" t="s">
        <v>429</v>
      </c>
      <c r="S15" s="584">
        <v>3296</v>
      </c>
      <c r="T15" s="584">
        <v>2777</v>
      </c>
      <c r="U15" s="584">
        <v>3000</v>
      </c>
      <c r="V15" s="584">
        <v>3003</v>
      </c>
      <c r="W15" s="584">
        <v>2888</v>
      </c>
      <c r="X15" s="584">
        <v>2818</v>
      </c>
      <c r="Y15" s="584">
        <v>2918</v>
      </c>
      <c r="Z15" s="584">
        <v>1094</v>
      </c>
      <c r="AA15" s="570">
        <v>1054</v>
      </c>
    </row>
    <row r="16" spans="1:41">
      <c r="A16" s="284" t="s">
        <v>79</v>
      </c>
      <c r="B16" s="584" t="s">
        <v>429</v>
      </c>
      <c r="C16" s="584" t="s">
        <v>429</v>
      </c>
      <c r="D16" s="584" t="s">
        <v>429</v>
      </c>
      <c r="E16" s="584" t="s">
        <v>429</v>
      </c>
      <c r="F16" s="584" t="s">
        <v>429</v>
      </c>
      <c r="G16" s="584" t="s">
        <v>429</v>
      </c>
      <c r="H16" s="584" t="s">
        <v>429</v>
      </c>
      <c r="I16" s="584" t="s">
        <v>429</v>
      </c>
      <c r="J16" s="584" t="s">
        <v>429</v>
      </c>
      <c r="K16" s="584" t="s">
        <v>429</v>
      </c>
      <c r="L16" s="584" t="s">
        <v>429</v>
      </c>
      <c r="M16" s="584" t="s">
        <v>429</v>
      </c>
      <c r="N16" s="584" t="s">
        <v>429</v>
      </c>
      <c r="O16" s="584" t="s">
        <v>429</v>
      </c>
      <c r="P16" s="584" t="s">
        <v>429</v>
      </c>
      <c r="Q16" s="584" t="s">
        <v>429</v>
      </c>
      <c r="R16" s="584" t="s">
        <v>429</v>
      </c>
      <c r="S16" s="584" t="s">
        <v>429</v>
      </c>
      <c r="T16" s="584" t="s">
        <v>429</v>
      </c>
      <c r="U16" s="584" t="s">
        <v>429</v>
      </c>
      <c r="V16" s="584">
        <v>2903.5859999999998</v>
      </c>
      <c r="W16" s="584">
        <v>2960.88</v>
      </c>
      <c r="X16" s="584">
        <v>2968.9920000000002</v>
      </c>
      <c r="Y16" s="584">
        <v>2960.88</v>
      </c>
      <c r="Z16" s="584">
        <v>2960.88</v>
      </c>
      <c r="AA16" s="584">
        <v>3505.97</v>
      </c>
    </row>
    <row r="17" spans="1:28">
      <c r="A17" s="284" t="s">
        <v>2</v>
      </c>
      <c r="B17" s="584" t="s">
        <v>429</v>
      </c>
      <c r="C17" s="584" t="s">
        <v>429</v>
      </c>
      <c r="D17" s="584" t="s">
        <v>429</v>
      </c>
      <c r="E17" s="584" t="s">
        <v>429</v>
      </c>
      <c r="F17" s="584" t="s">
        <v>429</v>
      </c>
      <c r="G17" s="584" t="s">
        <v>429</v>
      </c>
      <c r="H17" s="584" t="s">
        <v>429</v>
      </c>
      <c r="I17" s="584" t="s">
        <v>429</v>
      </c>
      <c r="J17" s="584" t="s">
        <v>429</v>
      </c>
      <c r="K17" s="584" t="s">
        <v>429</v>
      </c>
      <c r="L17" s="584" t="s">
        <v>429</v>
      </c>
      <c r="M17" s="584" t="s">
        <v>429</v>
      </c>
      <c r="N17" s="584" t="s">
        <v>429</v>
      </c>
      <c r="O17" s="584" t="s">
        <v>429</v>
      </c>
      <c r="P17" s="584" t="s">
        <v>429</v>
      </c>
      <c r="Q17" s="584">
        <v>9417</v>
      </c>
      <c r="R17" s="584" t="s">
        <v>429</v>
      </c>
      <c r="S17" s="584" t="s">
        <v>429</v>
      </c>
      <c r="T17" s="584">
        <v>9894</v>
      </c>
      <c r="U17" s="584">
        <v>10129</v>
      </c>
      <c r="V17" s="584" t="s">
        <v>429</v>
      </c>
      <c r="W17" s="584" t="s">
        <v>429</v>
      </c>
      <c r="X17" s="584">
        <v>51662</v>
      </c>
      <c r="Y17" s="584">
        <v>73991</v>
      </c>
      <c r="Z17" s="584">
        <v>74853</v>
      </c>
      <c r="AA17" s="570">
        <v>75253</v>
      </c>
      <c r="AB17" s="499" t="s">
        <v>17</v>
      </c>
    </row>
    <row r="18" spans="1:28">
      <c r="A18" s="284" t="s">
        <v>50</v>
      </c>
      <c r="B18" s="584" t="s">
        <v>429</v>
      </c>
      <c r="C18" s="584" t="s">
        <v>429</v>
      </c>
      <c r="D18" s="584" t="s">
        <v>429</v>
      </c>
      <c r="E18" s="584">
        <v>2865.1680000000001</v>
      </c>
      <c r="F18" s="584">
        <v>2922.7939999999999</v>
      </c>
      <c r="G18" s="584">
        <v>2990.9380000000001</v>
      </c>
      <c r="H18" s="584">
        <v>3344.5729999999999</v>
      </c>
      <c r="I18" s="584">
        <v>5495.6260000000002</v>
      </c>
      <c r="J18" s="584">
        <v>2352.0419999999999</v>
      </c>
      <c r="K18" s="584">
        <v>1057.289</v>
      </c>
      <c r="L18" s="584">
        <v>3433.8690000000001</v>
      </c>
      <c r="M18" s="584">
        <v>2826.8820000000001</v>
      </c>
      <c r="N18" s="584">
        <v>2720.4929999999999</v>
      </c>
      <c r="O18" s="584">
        <v>3425</v>
      </c>
      <c r="P18" s="584">
        <v>4091</v>
      </c>
      <c r="Q18" s="584">
        <v>4094</v>
      </c>
      <c r="R18" s="584">
        <v>4093</v>
      </c>
      <c r="S18" s="584">
        <v>3430</v>
      </c>
      <c r="T18" s="584">
        <v>2013</v>
      </c>
      <c r="U18" s="584">
        <v>1698</v>
      </c>
      <c r="V18" s="584">
        <v>3328</v>
      </c>
      <c r="W18" s="584">
        <v>3166</v>
      </c>
      <c r="X18" s="584">
        <v>3495</v>
      </c>
      <c r="Y18" s="584">
        <v>3895.5730659025789</v>
      </c>
      <c r="Z18" s="584">
        <v>3075</v>
      </c>
      <c r="AA18" s="570">
        <v>2881</v>
      </c>
    </row>
    <row r="19" spans="1:28">
      <c r="A19" s="57"/>
      <c r="AA19" s="559"/>
    </row>
    <row r="20" spans="1:28">
      <c r="A20" s="136" t="s">
        <v>33</v>
      </c>
      <c r="B20" s="289"/>
      <c r="D20" s="289"/>
      <c r="E20" s="289"/>
      <c r="Z20" s="289"/>
      <c r="AA20" s="289"/>
    </row>
    <row r="21" spans="1:28">
      <c r="AA21" s="289"/>
    </row>
    <row r="22" spans="1:28" s="283" customFormat="1">
      <c r="A22" s="289" t="s">
        <v>444</v>
      </c>
      <c r="B22" s="134"/>
      <c r="Z22" s="499"/>
      <c r="AA22" s="289"/>
    </row>
    <row r="23" spans="1:28" s="283" customFormat="1">
      <c r="A23"/>
      <c r="Z23" s="499"/>
      <c r="AA23" s="289"/>
    </row>
    <row r="24" spans="1:28">
      <c r="A24" s="131" t="s">
        <v>431</v>
      </c>
      <c r="B24" s="299" t="s">
        <v>17</v>
      </c>
      <c r="AA24" s="289"/>
    </row>
    <row r="25" spans="1:28">
      <c r="Z25" s="289"/>
      <c r="AA25" s="289"/>
    </row>
    <row r="26" spans="1:28">
      <c r="Z26" s="289"/>
      <c r="AA26" s="289"/>
    </row>
    <row r="27" spans="1:28">
      <c r="Z27" s="289"/>
      <c r="AA27" s="289"/>
    </row>
    <row r="28" spans="1:28">
      <c r="Z28" s="289"/>
      <c r="AA28" s="289"/>
    </row>
    <row r="29" spans="1:28">
      <c r="Z29" s="289"/>
      <c r="AA29" s="555"/>
    </row>
    <row r="30" spans="1:28">
      <c r="AA30" s="289"/>
    </row>
    <row r="31" spans="1:28">
      <c r="AA31" s="289"/>
    </row>
    <row r="32" spans="1:28">
      <c r="AA32" s="289"/>
    </row>
    <row r="33" spans="26:27">
      <c r="AA33" s="289"/>
    </row>
    <row r="34" spans="26:27">
      <c r="Z34" s="289"/>
      <c r="AA34" s="289"/>
    </row>
    <row r="35" spans="26:27">
      <c r="Z35" s="289"/>
      <c r="AA35" s="289"/>
    </row>
    <row r="36" spans="26:27">
      <c r="Z36" s="289"/>
      <c r="AA36" s="289"/>
    </row>
    <row r="37" spans="26:27">
      <c r="Z37" s="289"/>
      <c r="AA37" s="289"/>
    </row>
    <row r="38" spans="26:27">
      <c r="Z38" s="289"/>
      <c r="AA38" s="289"/>
    </row>
    <row r="39" spans="26:27">
      <c r="Z39" s="289"/>
      <c r="AA39" s="289"/>
    </row>
    <row r="40" spans="26:27">
      <c r="Z40" s="289"/>
      <c r="AA40" s="289"/>
    </row>
    <row r="41" spans="26:27">
      <c r="Z41" s="289"/>
      <c r="AA41" s="289"/>
    </row>
    <row r="42" spans="26:27">
      <c r="Z42" s="289"/>
      <c r="AA42" s="289"/>
    </row>
    <row r="43" spans="26:27">
      <c r="Z43" s="289"/>
      <c r="AA43" s="289"/>
    </row>
    <row r="44" spans="26:27">
      <c r="Z44" s="289"/>
    </row>
    <row r="45" spans="26:27">
      <c r="Z45" s="289"/>
    </row>
    <row r="46" spans="26:27">
      <c r="Z46" s="289"/>
    </row>
    <row r="47" spans="26:27">
      <c r="Z47" s="289"/>
    </row>
    <row r="48" spans="26:27">
      <c r="Z48" s="289"/>
    </row>
    <row r="49" spans="26:26">
      <c r="Z49" s="289"/>
    </row>
    <row r="50" spans="26:26">
      <c r="Z50" s="289"/>
    </row>
    <row r="51" spans="26:26">
      <c r="Z51" s="289"/>
    </row>
    <row r="52" spans="26:26">
      <c r="Z52" s="289"/>
    </row>
  </sheetData>
  <hyperlinks>
    <hyperlink ref="AC4" location="Content!B396" display="Back to Content Page"/>
  </hyperlinks>
  <pageMargins left="0.7" right="0.7" top="0.75" bottom="0.75" header="0.3" footer="0.3"/>
  <pageSetup orientation="portrait" r:id="rId1"/>
</worksheet>
</file>

<file path=xl/worksheets/sheet2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3"/>
  <sheetViews>
    <sheetView topLeftCell="N1" zoomScale="102" zoomScaleNormal="102" workbookViewId="0">
      <selection activeCell="AC4" sqref="AC4"/>
    </sheetView>
  </sheetViews>
  <sheetFormatPr defaultRowHeight="14.5"/>
  <cols>
    <col min="1" max="1" width="33.81640625" bestFit="1" customWidth="1"/>
    <col min="2" max="25" width="7" customWidth="1"/>
    <col min="26" max="26" width="7" style="499" customWidth="1"/>
    <col min="27" max="27" width="6.26953125" style="499" customWidth="1"/>
  </cols>
  <sheetData>
    <row r="1" spans="1:29">
      <c r="A1" s="136" t="s">
        <v>1394</v>
      </c>
      <c r="Z1" s="289"/>
      <c r="AA1" s="95"/>
    </row>
    <row r="2" spans="1:29">
      <c r="Z2" s="289"/>
      <c r="AA2" s="37"/>
    </row>
    <row r="3" spans="1:29">
      <c r="A3" s="742" t="s">
        <v>16</v>
      </c>
      <c r="B3" s="267">
        <v>1990</v>
      </c>
      <c r="C3" s="267">
        <v>1991</v>
      </c>
      <c r="D3" s="267">
        <v>1992</v>
      </c>
      <c r="E3" s="267">
        <v>1993</v>
      </c>
      <c r="F3" s="267">
        <v>1994</v>
      </c>
      <c r="G3" s="89">
        <v>1995</v>
      </c>
      <c r="H3" s="89">
        <v>1996</v>
      </c>
      <c r="I3" s="89">
        <v>1997</v>
      </c>
      <c r="J3" s="89">
        <v>1998</v>
      </c>
      <c r="K3" s="89">
        <v>1999</v>
      </c>
      <c r="L3" s="89">
        <v>2000</v>
      </c>
      <c r="M3" s="89">
        <v>2001</v>
      </c>
      <c r="N3" s="89">
        <v>2002</v>
      </c>
      <c r="O3" s="89">
        <v>2003</v>
      </c>
      <c r="P3" s="89">
        <v>2004</v>
      </c>
      <c r="Q3" s="89">
        <v>2005</v>
      </c>
      <c r="R3" s="89">
        <v>2006</v>
      </c>
      <c r="S3" s="89">
        <v>2007</v>
      </c>
      <c r="T3" s="89">
        <v>2008</v>
      </c>
      <c r="U3" s="89">
        <v>2009</v>
      </c>
      <c r="V3" s="4">
        <v>2010</v>
      </c>
      <c r="W3" s="4">
        <v>2011</v>
      </c>
      <c r="X3" s="4">
        <v>2012</v>
      </c>
      <c r="Y3" s="329">
        <v>2013</v>
      </c>
      <c r="Z3" s="329">
        <v>2014</v>
      </c>
      <c r="AA3" s="741">
        <v>2015</v>
      </c>
    </row>
    <row r="4" spans="1:29">
      <c r="A4" s="284" t="s">
        <v>15</v>
      </c>
      <c r="B4" s="577" t="s">
        <v>429</v>
      </c>
      <c r="C4" s="577" t="s">
        <v>429</v>
      </c>
      <c r="D4" s="577" t="s">
        <v>429</v>
      </c>
      <c r="E4" s="577" t="s">
        <v>429</v>
      </c>
      <c r="F4" s="577" t="s">
        <v>429</v>
      </c>
      <c r="G4" s="577" t="s">
        <v>429</v>
      </c>
      <c r="H4" s="577" t="s">
        <v>429</v>
      </c>
      <c r="I4" s="577" t="s">
        <v>429</v>
      </c>
      <c r="J4" s="577" t="s">
        <v>429</v>
      </c>
      <c r="K4" s="577" t="s">
        <v>429</v>
      </c>
      <c r="L4" s="577" t="s">
        <v>429</v>
      </c>
      <c r="M4" s="577" t="s">
        <v>429</v>
      </c>
      <c r="N4" s="577" t="s">
        <v>429</v>
      </c>
      <c r="O4" s="577" t="s">
        <v>429</v>
      </c>
      <c r="P4" s="577" t="s">
        <v>429</v>
      </c>
      <c r="Q4" s="577">
        <v>97.6</v>
      </c>
      <c r="R4" s="577" t="s">
        <v>429</v>
      </c>
      <c r="S4" s="577" t="s">
        <v>429</v>
      </c>
      <c r="T4" s="577">
        <v>92</v>
      </c>
      <c r="U4" s="577" t="s">
        <v>429</v>
      </c>
      <c r="V4" s="577" t="s">
        <v>429</v>
      </c>
      <c r="W4" s="577">
        <v>67.5</v>
      </c>
      <c r="X4" s="577" t="s">
        <v>429</v>
      </c>
      <c r="Y4" s="577" t="s">
        <v>429</v>
      </c>
      <c r="Z4" s="577" t="s">
        <v>429</v>
      </c>
      <c r="AA4" s="577" t="s">
        <v>429</v>
      </c>
      <c r="AC4" s="1073" t="s">
        <v>13</v>
      </c>
    </row>
    <row r="5" spans="1:29">
      <c r="A5" s="284" t="s">
        <v>14</v>
      </c>
      <c r="B5" s="577" t="s">
        <v>429</v>
      </c>
      <c r="C5" s="577" t="s">
        <v>429</v>
      </c>
      <c r="D5" s="577" t="s">
        <v>429</v>
      </c>
      <c r="E5" s="577" t="s">
        <v>429</v>
      </c>
      <c r="F5" s="577" t="s">
        <v>429</v>
      </c>
      <c r="G5" s="577" t="s">
        <v>429</v>
      </c>
      <c r="H5" s="577" t="s">
        <v>429</v>
      </c>
      <c r="I5" s="577" t="s">
        <v>429</v>
      </c>
      <c r="J5" s="577" t="s">
        <v>429</v>
      </c>
      <c r="K5" s="577" t="s">
        <v>429</v>
      </c>
      <c r="L5" s="577" t="s">
        <v>429</v>
      </c>
      <c r="M5" s="577" t="s">
        <v>429</v>
      </c>
      <c r="N5" s="577" t="s">
        <v>429</v>
      </c>
      <c r="O5" s="577" t="s">
        <v>429</v>
      </c>
      <c r="P5" s="577" t="s">
        <v>429</v>
      </c>
      <c r="Q5" s="577">
        <v>41.5</v>
      </c>
      <c r="R5" s="577" t="s">
        <v>429</v>
      </c>
      <c r="S5" s="577" t="s">
        <v>429</v>
      </c>
      <c r="T5" s="577">
        <v>36.1</v>
      </c>
      <c r="U5" s="577">
        <v>27.2</v>
      </c>
      <c r="V5" s="577">
        <v>40.700000000000003</v>
      </c>
      <c r="W5" s="577">
        <v>43.3</v>
      </c>
      <c r="X5" s="577" t="s">
        <v>429</v>
      </c>
      <c r="Y5" s="577">
        <v>38.6</v>
      </c>
      <c r="Z5" s="577">
        <v>45.2</v>
      </c>
      <c r="AA5" s="577">
        <v>47.3</v>
      </c>
    </row>
    <row r="6" spans="1:29">
      <c r="A6" s="284" t="s">
        <v>268</v>
      </c>
      <c r="B6" s="577" t="s">
        <v>429</v>
      </c>
      <c r="C6" s="577" t="s">
        <v>429</v>
      </c>
      <c r="D6" s="577" t="s">
        <v>429</v>
      </c>
      <c r="E6" s="577" t="s">
        <v>429</v>
      </c>
      <c r="F6" s="577" t="s">
        <v>429</v>
      </c>
      <c r="G6" s="577" t="s">
        <v>429</v>
      </c>
      <c r="H6" s="577" t="s">
        <v>429</v>
      </c>
      <c r="I6" s="577" t="s">
        <v>429</v>
      </c>
      <c r="J6" s="577" t="s">
        <v>429</v>
      </c>
      <c r="K6" s="577" t="s">
        <v>429</v>
      </c>
      <c r="L6" s="577" t="s">
        <v>429</v>
      </c>
      <c r="M6" s="577" t="s">
        <v>429</v>
      </c>
      <c r="N6" s="577" t="s">
        <v>429</v>
      </c>
      <c r="O6" s="577" t="s">
        <v>429</v>
      </c>
      <c r="P6" s="577" t="s">
        <v>429</v>
      </c>
      <c r="Q6" s="577" t="s">
        <v>429</v>
      </c>
      <c r="R6" s="577" t="s">
        <v>429</v>
      </c>
      <c r="S6" s="577" t="s">
        <v>429</v>
      </c>
      <c r="T6" s="577">
        <v>76</v>
      </c>
      <c r="U6" s="577" t="s">
        <v>429</v>
      </c>
      <c r="V6" s="577" t="s">
        <v>429</v>
      </c>
      <c r="W6" s="577" t="s">
        <v>429</v>
      </c>
      <c r="X6" s="577" t="s">
        <v>429</v>
      </c>
      <c r="Y6" s="577" t="s">
        <v>429</v>
      </c>
      <c r="Z6" s="577" t="s">
        <v>429</v>
      </c>
      <c r="AA6" s="577" t="s">
        <v>429</v>
      </c>
    </row>
    <row r="7" spans="1:29">
      <c r="A7" s="284" t="s">
        <v>12</v>
      </c>
      <c r="B7" s="577" t="s">
        <v>429</v>
      </c>
      <c r="C7" s="577" t="s">
        <v>429</v>
      </c>
      <c r="D7" s="577" t="s">
        <v>429</v>
      </c>
      <c r="E7" s="577" t="s">
        <v>429</v>
      </c>
      <c r="F7" s="577" t="s">
        <v>429</v>
      </c>
      <c r="G7" s="577" t="s">
        <v>429</v>
      </c>
      <c r="H7" s="577" t="s">
        <v>429</v>
      </c>
      <c r="I7" s="577" t="s">
        <v>429</v>
      </c>
      <c r="J7" s="577" t="s">
        <v>429</v>
      </c>
      <c r="K7" s="577" t="s">
        <v>429</v>
      </c>
      <c r="L7" s="577" t="s">
        <v>429</v>
      </c>
      <c r="M7" s="577" t="s">
        <v>429</v>
      </c>
      <c r="N7" s="577" t="s">
        <v>429</v>
      </c>
      <c r="O7" s="577" t="s">
        <v>429</v>
      </c>
      <c r="P7" s="577" t="s">
        <v>429</v>
      </c>
      <c r="Q7" s="577">
        <v>14.6</v>
      </c>
      <c r="R7" s="577">
        <v>17.25</v>
      </c>
      <c r="S7" s="577">
        <v>22.7</v>
      </c>
      <c r="T7" s="577">
        <v>18.2</v>
      </c>
      <c r="U7" s="577">
        <v>18.5</v>
      </c>
      <c r="V7" s="577">
        <v>17.100000000000001</v>
      </c>
      <c r="W7" s="577">
        <v>19.399999999999999</v>
      </c>
      <c r="X7" s="577">
        <v>20.059999999999999</v>
      </c>
      <c r="Y7" s="577">
        <v>21.26</v>
      </c>
      <c r="Z7" s="577">
        <v>19</v>
      </c>
      <c r="AA7" s="577">
        <v>18</v>
      </c>
    </row>
    <row r="8" spans="1:29">
      <c r="A8" s="284" t="s">
        <v>11</v>
      </c>
      <c r="B8" s="577" t="s">
        <v>429</v>
      </c>
      <c r="C8" s="577" t="s">
        <v>429</v>
      </c>
      <c r="D8" s="577" t="s">
        <v>429</v>
      </c>
      <c r="E8" s="577" t="s">
        <v>429</v>
      </c>
      <c r="F8" s="577" t="s">
        <v>429</v>
      </c>
      <c r="G8" s="577" t="s">
        <v>429</v>
      </c>
      <c r="H8" s="577" t="s">
        <v>429</v>
      </c>
      <c r="I8" s="577" t="s">
        <v>429</v>
      </c>
      <c r="J8" s="577" t="s">
        <v>429</v>
      </c>
      <c r="K8" s="577" t="s">
        <v>429</v>
      </c>
      <c r="L8" s="577" t="s">
        <v>429</v>
      </c>
      <c r="M8" s="577" t="s">
        <v>429</v>
      </c>
      <c r="N8" s="577" t="s">
        <v>429</v>
      </c>
      <c r="O8" s="577" t="s">
        <v>429</v>
      </c>
      <c r="P8" s="577" t="s">
        <v>429</v>
      </c>
      <c r="Q8" s="577">
        <v>57</v>
      </c>
      <c r="R8" s="577" t="s">
        <v>429</v>
      </c>
      <c r="S8" s="577" t="s">
        <v>429</v>
      </c>
      <c r="T8" s="577">
        <v>64</v>
      </c>
      <c r="U8" s="577">
        <v>39</v>
      </c>
      <c r="V8" s="577" t="s">
        <v>429</v>
      </c>
      <c r="W8" s="577" t="s">
        <v>429</v>
      </c>
      <c r="X8" s="577" t="s">
        <v>429</v>
      </c>
      <c r="Y8" s="577" t="s">
        <v>429</v>
      </c>
      <c r="Z8" s="577" t="s">
        <v>429</v>
      </c>
      <c r="AA8" s="577" t="s">
        <v>429</v>
      </c>
    </row>
    <row r="9" spans="1:29">
      <c r="A9" s="284" t="s">
        <v>10</v>
      </c>
      <c r="B9" s="577" t="s">
        <v>429</v>
      </c>
      <c r="C9" s="577" t="s">
        <v>429</v>
      </c>
      <c r="D9" s="577" t="s">
        <v>429</v>
      </c>
      <c r="E9" s="577" t="s">
        <v>429</v>
      </c>
      <c r="F9" s="577" t="s">
        <v>429</v>
      </c>
      <c r="G9" s="577" t="s">
        <v>429</v>
      </c>
      <c r="H9" s="577" t="s">
        <v>429</v>
      </c>
      <c r="I9" s="577" t="s">
        <v>429</v>
      </c>
      <c r="J9" s="577" t="s">
        <v>429</v>
      </c>
      <c r="K9" s="577" t="s">
        <v>429</v>
      </c>
      <c r="L9" s="577" t="s">
        <v>429</v>
      </c>
      <c r="M9" s="577" t="s">
        <v>429</v>
      </c>
      <c r="N9" s="577" t="s">
        <v>429</v>
      </c>
      <c r="O9" s="577" t="s">
        <v>429</v>
      </c>
      <c r="P9" s="577" t="s">
        <v>429</v>
      </c>
      <c r="Q9" s="577">
        <v>54</v>
      </c>
      <c r="R9" s="577" t="s">
        <v>429</v>
      </c>
      <c r="S9" s="577" t="s">
        <v>429</v>
      </c>
      <c r="T9" s="577">
        <v>53.4</v>
      </c>
      <c r="U9" s="577">
        <v>55.1</v>
      </c>
      <c r="V9" s="577" t="s">
        <v>429</v>
      </c>
      <c r="W9" s="577" t="s">
        <v>429</v>
      </c>
      <c r="X9" s="577" t="s">
        <v>429</v>
      </c>
      <c r="Y9" s="577" t="s">
        <v>429</v>
      </c>
      <c r="Z9" s="577" t="s">
        <v>429</v>
      </c>
      <c r="AA9" s="577" t="s">
        <v>429</v>
      </c>
    </row>
    <row r="10" spans="1:29">
      <c r="A10" s="284" t="s">
        <v>9</v>
      </c>
      <c r="B10" s="577">
        <v>54.3</v>
      </c>
      <c r="C10" s="577">
        <v>47.1</v>
      </c>
      <c r="D10" s="577">
        <v>47.3</v>
      </c>
      <c r="E10" s="577">
        <v>53</v>
      </c>
      <c r="F10" s="577">
        <v>60</v>
      </c>
      <c r="G10" s="577">
        <v>59</v>
      </c>
      <c r="H10" s="577">
        <v>60</v>
      </c>
      <c r="I10" s="577">
        <v>64</v>
      </c>
      <c r="J10" s="577">
        <v>63</v>
      </c>
      <c r="K10" s="577">
        <v>62</v>
      </c>
      <c r="L10" s="577">
        <v>62</v>
      </c>
      <c r="M10" s="577">
        <v>58</v>
      </c>
      <c r="N10" s="577">
        <v>59</v>
      </c>
      <c r="O10" s="577">
        <v>55</v>
      </c>
      <c r="P10" s="577">
        <v>56</v>
      </c>
      <c r="Q10" s="577">
        <v>57</v>
      </c>
      <c r="R10" s="577">
        <v>59</v>
      </c>
      <c r="S10" s="577">
        <v>68</v>
      </c>
      <c r="T10" s="577">
        <v>61</v>
      </c>
      <c r="U10" s="577">
        <v>54</v>
      </c>
      <c r="V10" s="577">
        <v>57</v>
      </c>
      <c r="W10" s="577">
        <v>57</v>
      </c>
      <c r="X10" s="577">
        <v>55</v>
      </c>
      <c r="Y10" s="577">
        <v>55</v>
      </c>
      <c r="Z10" s="577">
        <v>58</v>
      </c>
      <c r="AA10" s="577">
        <v>63</v>
      </c>
    </row>
    <row r="11" spans="1:29">
      <c r="A11" s="284" t="s">
        <v>7</v>
      </c>
      <c r="B11" s="577" t="s">
        <v>429</v>
      </c>
      <c r="C11" s="577" t="s">
        <v>429</v>
      </c>
      <c r="D11" s="577" t="s">
        <v>429</v>
      </c>
      <c r="E11" s="577" t="s">
        <v>429</v>
      </c>
      <c r="F11" s="577" t="s">
        <v>429</v>
      </c>
      <c r="G11" s="577" t="s">
        <v>429</v>
      </c>
      <c r="H11" s="577" t="s">
        <v>429</v>
      </c>
      <c r="I11" s="577" t="s">
        <v>429</v>
      </c>
      <c r="J11" s="577" t="s">
        <v>429</v>
      </c>
      <c r="K11" s="577" t="s">
        <v>429</v>
      </c>
      <c r="L11" s="577" t="s">
        <v>429</v>
      </c>
      <c r="M11" s="577" t="s">
        <v>429</v>
      </c>
      <c r="N11" s="577" t="s">
        <v>429</v>
      </c>
      <c r="O11" s="577">
        <v>12</v>
      </c>
      <c r="P11" s="577">
        <v>23</v>
      </c>
      <c r="Q11" s="577">
        <v>23</v>
      </c>
      <c r="R11" s="577">
        <v>28</v>
      </c>
      <c r="S11" s="577">
        <v>27</v>
      </c>
      <c r="T11" s="577">
        <v>27</v>
      </c>
      <c r="U11" s="577">
        <v>28</v>
      </c>
      <c r="V11" s="577">
        <v>31</v>
      </c>
      <c r="W11" s="577">
        <v>35</v>
      </c>
      <c r="X11" s="577">
        <v>25</v>
      </c>
      <c r="Y11" s="577">
        <v>24.6</v>
      </c>
      <c r="Z11" s="577">
        <v>25</v>
      </c>
      <c r="AA11" s="577">
        <v>24</v>
      </c>
    </row>
    <row r="12" spans="1:29">
      <c r="A12" s="284" t="s">
        <v>32</v>
      </c>
      <c r="B12" s="577" t="s">
        <v>429</v>
      </c>
      <c r="C12" s="577" t="s">
        <v>429</v>
      </c>
      <c r="D12" s="577" t="s">
        <v>429</v>
      </c>
      <c r="E12" s="577" t="s">
        <v>429</v>
      </c>
      <c r="F12" s="577" t="s">
        <v>429</v>
      </c>
      <c r="G12" s="577" t="s">
        <v>429</v>
      </c>
      <c r="H12" s="577" t="s">
        <v>429</v>
      </c>
      <c r="I12" s="577" t="s">
        <v>429</v>
      </c>
      <c r="J12" s="577" t="s">
        <v>429</v>
      </c>
      <c r="K12" s="577" t="s">
        <v>429</v>
      </c>
      <c r="L12" s="577" t="s">
        <v>429</v>
      </c>
      <c r="M12" s="577" t="s">
        <v>429</v>
      </c>
      <c r="N12" s="577" t="s">
        <v>429</v>
      </c>
      <c r="O12" s="577" t="s">
        <v>429</v>
      </c>
      <c r="P12" s="577" t="s">
        <v>429</v>
      </c>
      <c r="Q12" s="577">
        <v>39</v>
      </c>
      <c r="R12" s="577" t="s">
        <v>429</v>
      </c>
      <c r="S12" s="577" t="s">
        <v>429</v>
      </c>
      <c r="T12" s="577">
        <v>32</v>
      </c>
      <c r="U12" s="577">
        <v>31</v>
      </c>
      <c r="V12" s="577">
        <v>28</v>
      </c>
      <c r="W12" s="577">
        <v>29</v>
      </c>
      <c r="X12" s="577">
        <v>29</v>
      </c>
      <c r="Y12" s="577">
        <v>36</v>
      </c>
      <c r="Z12" s="577" t="s">
        <v>429</v>
      </c>
      <c r="AA12" s="577" t="s">
        <v>429</v>
      </c>
    </row>
    <row r="13" spans="1:29">
      <c r="A13" s="284" t="s">
        <v>5</v>
      </c>
      <c r="B13" s="577">
        <v>67</v>
      </c>
      <c r="C13" s="577">
        <v>56</v>
      </c>
      <c r="D13" s="577">
        <v>55</v>
      </c>
      <c r="E13" s="577">
        <v>58</v>
      </c>
      <c r="F13" s="577">
        <v>54</v>
      </c>
      <c r="G13" s="577">
        <v>53</v>
      </c>
      <c r="H13" s="577">
        <v>57</v>
      </c>
      <c r="I13" s="577">
        <v>56</v>
      </c>
      <c r="J13" s="577">
        <v>53</v>
      </c>
      <c r="K13" s="577">
        <v>53</v>
      </c>
      <c r="L13" s="577">
        <v>52</v>
      </c>
      <c r="M13" s="577">
        <v>51</v>
      </c>
      <c r="N13" s="577">
        <v>51</v>
      </c>
      <c r="O13" s="577">
        <v>51</v>
      </c>
      <c r="P13" s="577">
        <v>44</v>
      </c>
      <c r="Q13" s="577">
        <v>46</v>
      </c>
      <c r="R13" s="577">
        <v>51</v>
      </c>
      <c r="S13" s="577">
        <v>56</v>
      </c>
      <c r="T13" s="577">
        <v>57</v>
      </c>
      <c r="U13" s="577">
        <v>54</v>
      </c>
      <c r="V13" s="577">
        <v>57</v>
      </c>
      <c r="W13" s="577">
        <v>61</v>
      </c>
      <c r="X13" s="577">
        <v>57</v>
      </c>
      <c r="Y13" s="577">
        <v>64</v>
      </c>
      <c r="Z13" s="577">
        <v>58</v>
      </c>
      <c r="AA13" s="577">
        <v>59</v>
      </c>
    </row>
    <row r="14" spans="1:29">
      <c r="A14" s="284" t="s">
        <v>4</v>
      </c>
      <c r="B14" s="577" t="s">
        <v>429</v>
      </c>
      <c r="C14" s="577" t="s">
        <v>429</v>
      </c>
      <c r="D14" s="577" t="s">
        <v>429</v>
      </c>
      <c r="E14" s="577" t="s">
        <v>429</v>
      </c>
      <c r="F14" s="577" t="s">
        <v>429</v>
      </c>
      <c r="G14" s="577" t="s">
        <v>429</v>
      </c>
      <c r="H14" s="577" t="s">
        <v>429</v>
      </c>
      <c r="I14" s="577" t="s">
        <v>429</v>
      </c>
      <c r="J14" s="577" t="s">
        <v>429</v>
      </c>
      <c r="K14" s="577" t="s">
        <v>429</v>
      </c>
      <c r="L14" s="577" t="s">
        <v>429</v>
      </c>
      <c r="M14" s="577" t="s">
        <v>429</v>
      </c>
      <c r="N14" s="577" t="s">
        <v>429</v>
      </c>
      <c r="O14" s="577" t="s">
        <v>429</v>
      </c>
      <c r="P14" s="577" t="s">
        <v>429</v>
      </c>
      <c r="Q14" s="577" t="s">
        <v>429</v>
      </c>
      <c r="R14" s="577" t="s">
        <v>429</v>
      </c>
      <c r="S14" s="577" t="s">
        <v>429</v>
      </c>
      <c r="T14" s="577" t="s">
        <v>429</v>
      </c>
      <c r="U14" s="577" t="s">
        <v>429</v>
      </c>
      <c r="V14" s="577" t="s">
        <v>429</v>
      </c>
      <c r="W14" s="577" t="s">
        <v>429</v>
      </c>
      <c r="X14" s="577" t="s">
        <v>429</v>
      </c>
      <c r="Y14" s="577" t="s">
        <v>429</v>
      </c>
      <c r="Z14" s="577" t="s">
        <v>429</v>
      </c>
      <c r="AA14" s="577" t="s">
        <v>429</v>
      </c>
    </row>
    <row r="15" spans="1:29">
      <c r="A15" s="284" t="s">
        <v>3</v>
      </c>
      <c r="B15" s="577" t="s">
        <v>429</v>
      </c>
      <c r="C15" s="577" t="s">
        <v>429</v>
      </c>
      <c r="D15" s="577" t="s">
        <v>429</v>
      </c>
      <c r="E15" s="577" t="s">
        <v>429</v>
      </c>
      <c r="F15" s="577" t="s">
        <v>429</v>
      </c>
      <c r="G15" s="577" t="s">
        <v>429</v>
      </c>
      <c r="H15" s="577" t="s">
        <v>429</v>
      </c>
      <c r="I15" s="577" t="s">
        <v>429</v>
      </c>
      <c r="J15" s="577" t="s">
        <v>429</v>
      </c>
      <c r="K15" s="577" t="s">
        <v>429</v>
      </c>
      <c r="L15" s="577" t="s">
        <v>429</v>
      </c>
      <c r="M15" s="577" t="s">
        <v>429</v>
      </c>
      <c r="N15" s="577" t="s">
        <v>429</v>
      </c>
      <c r="O15" s="577" t="s">
        <v>429</v>
      </c>
      <c r="P15" s="577" t="s">
        <v>429</v>
      </c>
      <c r="Q15" s="577">
        <v>46.7</v>
      </c>
      <c r="R15" s="577" t="s">
        <v>429</v>
      </c>
      <c r="S15" s="577">
        <v>25.47</v>
      </c>
      <c r="T15" s="577">
        <v>44.72</v>
      </c>
      <c r="U15" s="577">
        <v>37.69</v>
      </c>
      <c r="V15" s="577">
        <v>38.049999999999997</v>
      </c>
      <c r="W15" s="577">
        <v>34.409999999999997</v>
      </c>
      <c r="X15" s="577">
        <v>37.51</v>
      </c>
      <c r="Y15" s="577">
        <v>34.909999999999997</v>
      </c>
      <c r="Z15" s="577">
        <v>36</v>
      </c>
      <c r="AA15" s="577">
        <v>34.5</v>
      </c>
    </row>
    <row r="16" spans="1:29">
      <c r="A16" s="284" t="s">
        <v>79</v>
      </c>
      <c r="B16" s="577" t="s">
        <v>429</v>
      </c>
      <c r="C16" s="577" t="s">
        <v>429</v>
      </c>
      <c r="D16" s="577" t="s">
        <v>429</v>
      </c>
      <c r="E16" s="577" t="s">
        <v>429</v>
      </c>
      <c r="F16" s="577" t="s">
        <v>429</v>
      </c>
      <c r="G16" s="577" t="s">
        <v>429</v>
      </c>
      <c r="H16" s="577" t="s">
        <v>429</v>
      </c>
      <c r="I16" s="577" t="s">
        <v>429</v>
      </c>
      <c r="J16" s="577" t="s">
        <v>429</v>
      </c>
      <c r="K16" s="577" t="s">
        <v>429</v>
      </c>
      <c r="L16" s="577" t="s">
        <v>429</v>
      </c>
      <c r="M16" s="577" t="s">
        <v>429</v>
      </c>
      <c r="N16" s="577" t="s">
        <v>429</v>
      </c>
      <c r="O16" s="577">
        <v>47.389855609033695</v>
      </c>
      <c r="P16" s="577">
        <v>47.146290162516323</v>
      </c>
      <c r="Q16" s="577">
        <v>51.280858972551883</v>
      </c>
      <c r="R16" s="577">
        <v>56.79226754398006</v>
      </c>
      <c r="S16" s="577">
        <v>61.279107636214178</v>
      </c>
      <c r="T16" s="577">
        <v>65.939249969767459</v>
      </c>
      <c r="U16" s="577">
        <v>50.445210778318739</v>
      </c>
      <c r="V16" s="577">
        <v>35.31666666666667</v>
      </c>
      <c r="W16" s="577">
        <v>36.824999999999996</v>
      </c>
      <c r="X16" s="577">
        <v>34.991666666666667</v>
      </c>
      <c r="Y16" s="577">
        <v>32.125</v>
      </c>
      <c r="Z16" s="577">
        <v>32.927500000000002</v>
      </c>
      <c r="AA16" s="577">
        <v>30.924999999999997</v>
      </c>
    </row>
    <row r="17" spans="1:28">
      <c r="A17" s="284" t="s">
        <v>2</v>
      </c>
      <c r="B17" s="577" t="s">
        <v>429</v>
      </c>
      <c r="C17" s="577" t="s">
        <v>429</v>
      </c>
      <c r="D17" s="577" t="s">
        <v>429</v>
      </c>
      <c r="E17" s="577" t="s">
        <v>429</v>
      </c>
      <c r="F17" s="577" t="s">
        <v>429</v>
      </c>
      <c r="G17" s="577" t="s">
        <v>429</v>
      </c>
      <c r="H17" s="577" t="s">
        <v>429</v>
      </c>
      <c r="I17" s="577" t="s">
        <v>429</v>
      </c>
      <c r="J17" s="577" t="s">
        <v>429</v>
      </c>
      <c r="K17" s="577" t="s">
        <v>429</v>
      </c>
      <c r="L17" s="577" t="s">
        <v>429</v>
      </c>
      <c r="M17" s="577" t="s">
        <v>429</v>
      </c>
      <c r="N17" s="577" t="s">
        <v>429</v>
      </c>
      <c r="O17" s="577" t="s">
        <v>429</v>
      </c>
      <c r="P17" s="577" t="s">
        <v>429</v>
      </c>
      <c r="Q17" s="577">
        <v>57.2</v>
      </c>
      <c r="R17" s="577" t="s">
        <v>429</v>
      </c>
      <c r="S17" s="577" t="s">
        <v>429</v>
      </c>
      <c r="T17" s="577">
        <v>63.1</v>
      </c>
      <c r="U17" s="577" t="s">
        <v>429</v>
      </c>
      <c r="V17" s="577" t="s">
        <v>429</v>
      </c>
      <c r="W17" s="577" t="s">
        <v>429</v>
      </c>
      <c r="X17" s="577">
        <v>54</v>
      </c>
      <c r="Y17" s="577">
        <v>60</v>
      </c>
      <c r="Z17" s="577">
        <v>72.2</v>
      </c>
      <c r="AA17" s="577">
        <v>71.400000000000006</v>
      </c>
      <c r="AB17" s="499"/>
    </row>
    <row r="18" spans="1:28">
      <c r="A18" s="284" t="s">
        <v>50</v>
      </c>
      <c r="B18" s="577" t="s">
        <v>429</v>
      </c>
      <c r="C18" s="577" t="s">
        <v>429</v>
      </c>
      <c r="D18" s="577" t="s">
        <v>429</v>
      </c>
      <c r="E18" s="577" t="s">
        <v>429</v>
      </c>
      <c r="F18" s="577" t="s">
        <v>429</v>
      </c>
      <c r="G18" s="577" t="s">
        <v>429</v>
      </c>
      <c r="H18" s="577" t="s">
        <v>429</v>
      </c>
      <c r="I18" s="577" t="s">
        <v>429</v>
      </c>
      <c r="J18" s="577" t="s">
        <v>429</v>
      </c>
      <c r="K18" s="577" t="s">
        <v>429</v>
      </c>
      <c r="L18" s="577" t="s">
        <v>429</v>
      </c>
      <c r="M18" s="577" t="s">
        <v>429</v>
      </c>
      <c r="N18" s="577" t="s">
        <v>429</v>
      </c>
      <c r="O18" s="577">
        <v>36</v>
      </c>
      <c r="P18" s="577">
        <v>28</v>
      </c>
      <c r="Q18" s="577">
        <v>29</v>
      </c>
      <c r="R18" s="577">
        <v>26</v>
      </c>
      <c r="S18" s="577">
        <v>32</v>
      </c>
      <c r="T18" s="577">
        <v>34</v>
      </c>
      <c r="U18" s="577">
        <v>25</v>
      </c>
      <c r="V18" s="577">
        <v>32</v>
      </c>
      <c r="W18" s="577">
        <v>35</v>
      </c>
      <c r="X18" s="577">
        <v>37</v>
      </c>
      <c r="Y18" s="577">
        <v>37</v>
      </c>
      <c r="Z18" s="577">
        <v>37</v>
      </c>
      <c r="AA18" s="577">
        <v>31</v>
      </c>
    </row>
    <row r="19" spans="1:28">
      <c r="A19" s="57"/>
      <c r="Z19" s="289"/>
      <c r="AA19" s="559"/>
    </row>
    <row r="20" spans="1:28" ht="15.5" customHeight="1">
      <c r="A20" s="136" t="s">
        <v>35</v>
      </c>
      <c r="D20" s="96"/>
      <c r="E20" s="96"/>
      <c r="F20" s="96"/>
      <c r="G20" s="96"/>
      <c r="H20" s="96"/>
      <c r="I20" s="96"/>
      <c r="J20" s="96"/>
      <c r="K20" s="96"/>
      <c r="L20" s="96"/>
      <c r="M20" s="96"/>
      <c r="N20" s="96"/>
      <c r="O20" s="96"/>
      <c r="P20" s="96"/>
      <c r="Q20" s="96"/>
      <c r="R20" s="96"/>
      <c r="S20" s="96"/>
      <c r="T20" s="96"/>
      <c r="U20" s="96"/>
      <c r="V20" s="96"/>
      <c r="Z20" s="289"/>
      <c r="AA20" s="289"/>
    </row>
    <row r="21" spans="1:28" s="499" customFormat="1" ht="15.5" customHeight="1">
      <c r="A21" s="136"/>
      <c r="D21" s="96"/>
      <c r="E21" s="96"/>
      <c r="F21" s="96"/>
      <c r="G21" s="96"/>
      <c r="H21" s="96"/>
      <c r="I21" s="96"/>
      <c r="J21" s="96"/>
      <c r="K21" s="96"/>
      <c r="L21" s="96"/>
      <c r="M21" s="96"/>
      <c r="N21" s="96"/>
      <c r="O21" s="96"/>
      <c r="P21" s="96"/>
      <c r="Q21" s="96"/>
      <c r="R21" s="96"/>
      <c r="S21" s="96"/>
      <c r="T21" s="96"/>
      <c r="U21" s="96"/>
      <c r="V21" s="96"/>
      <c r="Z21" s="289"/>
      <c r="AA21" s="289"/>
    </row>
    <row r="22" spans="1:28">
      <c r="A22" s="96" t="s">
        <v>445</v>
      </c>
      <c r="AA22" s="289"/>
    </row>
    <row r="23" spans="1:28" s="499" customFormat="1" ht="14.65" customHeight="1">
      <c r="A23"/>
      <c r="D23" s="131"/>
      <c r="E23" s="131"/>
      <c r="F23" s="131"/>
      <c r="G23" s="131"/>
      <c r="H23" s="131"/>
      <c r="I23" s="131"/>
      <c r="J23" s="131"/>
      <c r="K23" s="131"/>
      <c r="L23" s="131"/>
      <c r="M23" s="131"/>
      <c r="N23" s="131"/>
      <c r="O23" s="131"/>
      <c r="P23" s="131"/>
      <c r="Q23" s="131"/>
      <c r="R23" s="131"/>
      <c r="S23" s="131"/>
      <c r="T23" s="131"/>
      <c r="U23" s="131"/>
      <c r="V23" s="131"/>
      <c r="AA23" s="289"/>
    </row>
    <row r="24" spans="1:28" s="499" customFormat="1" ht="14.65" customHeight="1">
      <c r="A24" s="131" t="s">
        <v>431</v>
      </c>
      <c r="C24" s="131"/>
      <c r="D24" s="131"/>
      <c r="E24" s="131"/>
      <c r="F24" s="131"/>
      <c r="G24" s="131"/>
      <c r="H24" s="131"/>
      <c r="I24" s="131"/>
      <c r="J24" s="131"/>
      <c r="K24" s="131"/>
      <c r="L24" s="131"/>
      <c r="M24" s="131"/>
      <c r="N24" s="131"/>
      <c r="O24" s="131"/>
      <c r="P24" s="131"/>
      <c r="Q24" s="131"/>
      <c r="R24" s="131"/>
      <c r="S24" s="131"/>
      <c r="T24" s="131"/>
      <c r="U24" s="131"/>
      <c r="V24" s="131"/>
      <c r="AA24" s="289"/>
    </row>
    <row r="25" spans="1:28">
      <c r="AA25" s="289"/>
    </row>
    <row r="26" spans="1:28" ht="14.65" customHeight="1">
      <c r="A26" s="136" t="s">
        <v>940</v>
      </c>
      <c r="D26" s="467"/>
      <c r="E26" s="467"/>
      <c r="F26" s="467"/>
      <c r="G26" s="467"/>
      <c r="H26" s="467"/>
      <c r="I26" s="467"/>
      <c r="J26" s="467"/>
      <c r="K26" s="467"/>
      <c r="L26" s="467"/>
      <c r="M26" s="467"/>
      <c r="N26" s="467"/>
      <c r="O26" s="467"/>
      <c r="P26" s="467"/>
      <c r="Q26" s="467"/>
      <c r="R26" s="467"/>
      <c r="S26" s="467"/>
      <c r="T26" s="467"/>
      <c r="U26" s="467"/>
      <c r="Z26" s="289"/>
      <c r="AA26" s="289"/>
    </row>
    <row r="27" spans="1:28">
      <c r="C27" s="467"/>
      <c r="D27" s="467"/>
      <c r="E27" s="467"/>
      <c r="F27" s="467"/>
      <c r="G27" s="467"/>
      <c r="H27" s="467"/>
      <c r="I27" s="467"/>
      <c r="J27" s="467"/>
      <c r="K27" s="467"/>
      <c r="L27" s="467"/>
      <c r="M27" s="467"/>
      <c r="N27" s="467"/>
      <c r="O27" s="467"/>
      <c r="P27" s="467"/>
      <c r="Q27" s="467"/>
      <c r="R27" s="467"/>
      <c r="S27" s="467"/>
      <c r="T27" s="467"/>
      <c r="U27" s="467"/>
      <c r="Z27" s="289"/>
      <c r="AA27" s="289"/>
    </row>
    <row r="28" spans="1:28">
      <c r="A28" s="467" t="s">
        <v>941</v>
      </c>
      <c r="Z28" s="289"/>
      <c r="AA28" s="289"/>
    </row>
    <row r="29" spans="1:28">
      <c r="Z29" s="289"/>
      <c r="AA29" s="555"/>
    </row>
    <row r="30" spans="1:28">
      <c r="Z30" s="289"/>
      <c r="AA30" s="289"/>
    </row>
    <row r="31" spans="1:28">
      <c r="AA31" s="289"/>
    </row>
    <row r="32" spans="1:28">
      <c r="AA32" s="289"/>
    </row>
    <row r="33" spans="26:27">
      <c r="AA33" s="289"/>
    </row>
    <row r="34" spans="26:27">
      <c r="AA34" s="289"/>
    </row>
    <row r="35" spans="26:27">
      <c r="Z35" s="289"/>
      <c r="AA35" s="289"/>
    </row>
    <row r="36" spans="26:27">
      <c r="Z36" s="289"/>
      <c r="AA36" s="289"/>
    </row>
    <row r="37" spans="26:27">
      <c r="Z37" s="289"/>
      <c r="AA37" s="289"/>
    </row>
    <row r="38" spans="26:27">
      <c r="Z38" s="289"/>
      <c r="AA38" s="289"/>
    </row>
    <row r="39" spans="26:27">
      <c r="Z39" s="289"/>
      <c r="AA39" s="289"/>
    </row>
    <row r="40" spans="26:27">
      <c r="Z40" s="289"/>
      <c r="AA40" s="289"/>
    </row>
    <row r="41" spans="26:27">
      <c r="Z41" s="289"/>
      <c r="AA41" s="289"/>
    </row>
    <row r="42" spans="26:27">
      <c r="Z42" s="289"/>
      <c r="AA42" s="289"/>
    </row>
    <row r="43" spans="26:27">
      <c r="Z43" s="289"/>
      <c r="AA43" s="289"/>
    </row>
    <row r="44" spans="26:27">
      <c r="Z44" s="289"/>
    </row>
    <row r="45" spans="26:27">
      <c r="Z45" s="289"/>
    </row>
    <row r="46" spans="26:27">
      <c r="Z46" s="289"/>
    </row>
    <row r="47" spans="26:27">
      <c r="Z47" s="289"/>
    </row>
    <row r="48" spans="26:27">
      <c r="Z48" s="289"/>
    </row>
    <row r="49" spans="26:26">
      <c r="Z49" s="289"/>
    </row>
    <row r="50" spans="26:26">
      <c r="Z50" s="289"/>
    </row>
    <row r="51" spans="26:26">
      <c r="Z51" s="289"/>
    </row>
    <row r="52" spans="26:26">
      <c r="Z52" s="289"/>
    </row>
    <row r="53" spans="26:26">
      <c r="Z53" s="289"/>
    </row>
  </sheetData>
  <hyperlinks>
    <hyperlink ref="AC4" location="Content!B396" display="Back to Content Page"/>
  </hyperlinks>
  <pageMargins left="0.7" right="0.7" top="0.75" bottom="0.75" header="0.3" footer="0.3"/>
  <pageSetup orientation="portrait" r:id="rId1"/>
</worksheet>
</file>

<file path=xl/worksheets/sheet2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51"/>
  <sheetViews>
    <sheetView topLeftCell="T1" zoomScale="98" zoomScaleNormal="98" workbookViewId="0">
      <selection activeCell="AC4" sqref="AC4"/>
    </sheetView>
  </sheetViews>
  <sheetFormatPr defaultRowHeight="14.5"/>
  <cols>
    <col min="1" max="1" width="33.81640625" customWidth="1"/>
    <col min="2" max="22" width="9.7265625" customWidth="1"/>
    <col min="23" max="25" width="10.81640625" customWidth="1"/>
    <col min="26" max="26" width="10.36328125" style="499" bestFit="1" customWidth="1"/>
    <col min="27" max="27" width="9.81640625" style="499" customWidth="1"/>
  </cols>
  <sheetData>
    <row r="1" spans="1:33">
      <c r="A1" s="136" t="s">
        <v>1586</v>
      </c>
      <c r="Z1" s="289"/>
      <c r="AA1" s="95"/>
    </row>
    <row r="2" spans="1:33">
      <c r="Z2" s="289"/>
      <c r="AA2" s="37"/>
    </row>
    <row r="3" spans="1:33">
      <c r="A3" s="742" t="s">
        <v>16</v>
      </c>
      <c r="B3" s="267">
        <v>1990</v>
      </c>
      <c r="C3" s="267">
        <v>1991</v>
      </c>
      <c r="D3" s="267">
        <v>1992</v>
      </c>
      <c r="E3" s="267">
        <v>1993</v>
      </c>
      <c r="F3" s="267">
        <v>1994</v>
      </c>
      <c r="G3" s="89">
        <v>1995</v>
      </c>
      <c r="H3" s="89">
        <v>1996</v>
      </c>
      <c r="I3" s="89">
        <v>1997</v>
      </c>
      <c r="J3" s="89">
        <v>1998</v>
      </c>
      <c r="K3" s="89">
        <v>1999</v>
      </c>
      <c r="L3" s="89">
        <v>2000</v>
      </c>
      <c r="M3" s="89">
        <v>2001</v>
      </c>
      <c r="N3" s="89">
        <v>2002</v>
      </c>
      <c r="O3" s="89">
        <v>2003</v>
      </c>
      <c r="P3" s="89">
        <v>2004</v>
      </c>
      <c r="Q3" s="89">
        <v>2005</v>
      </c>
      <c r="R3" s="89">
        <v>2006</v>
      </c>
      <c r="S3" s="89">
        <v>2007</v>
      </c>
      <c r="T3" s="89">
        <v>2008</v>
      </c>
      <c r="U3" s="89">
        <v>2009</v>
      </c>
      <c r="V3" s="4">
        <v>2010</v>
      </c>
      <c r="W3" s="4">
        <v>2011</v>
      </c>
      <c r="X3" s="4">
        <v>2012</v>
      </c>
      <c r="Y3" s="329">
        <v>2013</v>
      </c>
      <c r="Z3" s="329">
        <v>2014</v>
      </c>
      <c r="AA3" s="741">
        <v>2015</v>
      </c>
    </row>
    <row r="4" spans="1:33">
      <c r="A4" s="284" t="s">
        <v>15</v>
      </c>
      <c r="B4" s="584" t="s">
        <v>429</v>
      </c>
      <c r="C4" s="584" t="s">
        <v>429</v>
      </c>
      <c r="D4" s="584" t="s">
        <v>429</v>
      </c>
      <c r="E4" s="584" t="s">
        <v>429</v>
      </c>
      <c r="F4" s="584" t="s">
        <v>429</v>
      </c>
      <c r="G4" s="584" t="s">
        <v>429</v>
      </c>
      <c r="H4" s="584" t="s">
        <v>429</v>
      </c>
      <c r="I4" s="584" t="s">
        <v>429</v>
      </c>
      <c r="J4" s="584" t="s">
        <v>429</v>
      </c>
      <c r="K4" s="584" t="s">
        <v>429</v>
      </c>
      <c r="L4" s="584" t="s">
        <v>429</v>
      </c>
      <c r="M4" s="584" t="s">
        <v>429</v>
      </c>
      <c r="N4" s="584" t="s">
        <v>429</v>
      </c>
      <c r="O4" s="584" t="s">
        <v>429</v>
      </c>
      <c r="P4" s="584" t="s">
        <v>429</v>
      </c>
      <c r="Q4" s="584">
        <v>9593</v>
      </c>
      <c r="R4" s="584" t="s">
        <v>429</v>
      </c>
      <c r="S4" s="584" t="s">
        <v>429</v>
      </c>
      <c r="T4" s="584" t="s">
        <v>429</v>
      </c>
      <c r="U4" s="584" t="s">
        <v>429</v>
      </c>
      <c r="V4" s="584" t="s">
        <v>429</v>
      </c>
      <c r="W4" s="584" t="s">
        <v>429</v>
      </c>
      <c r="X4" s="584" t="s">
        <v>429</v>
      </c>
      <c r="Y4" s="584" t="s">
        <v>429</v>
      </c>
      <c r="Z4" s="584" t="s">
        <v>429</v>
      </c>
      <c r="AA4" s="577" t="s">
        <v>429</v>
      </c>
      <c r="AC4" s="1073" t="s">
        <v>13</v>
      </c>
    </row>
    <row r="5" spans="1:33">
      <c r="A5" s="284" t="s">
        <v>14</v>
      </c>
      <c r="B5" s="584" t="s">
        <v>429</v>
      </c>
      <c r="C5" s="584" t="s">
        <v>429</v>
      </c>
      <c r="D5" s="584" t="s">
        <v>429</v>
      </c>
      <c r="E5" s="584" t="s">
        <v>429</v>
      </c>
      <c r="F5" s="584" t="s">
        <v>429</v>
      </c>
      <c r="G5" s="584" t="s">
        <v>429</v>
      </c>
      <c r="H5" s="584" t="s">
        <v>429</v>
      </c>
      <c r="I5" s="584" t="s">
        <v>429</v>
      </c>
      <c r="J5" s="584" t="s">
        <v>429</v>
      </c>
      <c r="K5" s="584" t="s">
        <v>429</v>
      </c>
      <c r="L5" s="584" t="s">
        <v>429</v>
      </c>
      <c r="M5" s="584" t="s">
        <v>429</v>
      </c>
      <c r="N5" s="584" t="s">
        <v>429</v>
      </c>
      <c r="O5" s="584" t="s">
        <v>429</v>
      </c>
      <c r="P5" s="584" t="s">
        <v>429</v>
      </c>
      <c r="Q5" s="584">
        <v>4795</v>
      </c>
      <c r="R5" s="584" t="s">
        <v>429</v>
      </c>
      <c r="S5" s="584" t="s">
        <v>429</v>
      </c>
      <c r="T5" s="584">
        <v>4942</v>
      </c>
      <c r="U5" s="584">
        <v>6396</v>
      </c>
      <c r="V5" s="584">
        <v>6693</v>
      </c>
      <c r="W5" s="584">
        <v>7131</v>
      </c>
      <c r="X5" s="584">
        <v>7457</v>
      </c>
      <c r="Y5" s="584">
        <v>8362</v>
      </c>
      <c r="Z5" s="584">
        <v>8900</v>
      </c>
      <c r="AA5" s="570">
        <v>8944</v>
      </c>
    </row>
    <row r="6" spans="1:33">
      <c r="A6" s="284" t="s">
        <v>268</v>
      </c>
      <c r="B6" s="584" t="s">
        <v>429</v>
      </c>
      <c r="C6" s="584" t="s">
        <v>429</v>
      </c>
      <c r="D6" s="584" t="s">
        <v>429</v>
      </c>
      <c r="E6" s="584" t="s">
        <v>429</v>
      </c>
      <c r="F6" s="584" t="s">
        <v>429</v>
      </c>
      <c r="G6" s="584" t="s">
        <v>429</v>
      </c>
      <c r="H6" s="584" t="s">
        <v>429</v>
      </c>
      <c r="I6" s="584" t="s">
        <v>429</v>
      </c>
      <c r="J6" s="584" t="s">
        <v>429</v>
      </c>
      <c r="K6" s="584" t="s">
        <v>429</v>
      </c>
      <c r="L6" s="584" t="s">
        <v>429</v>
      </c>
      <c r="M6" s="584" t="s">
        <v>429</v>
      </c>
      <c r="N6" s="584" t="s">
        <v>429</v>
      </c>
      <c r="O6" s="584" t="s">
        <v>429</v>
      </c>
      <c r="P6" s="584" t="s">
        <v>429</v>
      </c>
      <c r="Q6" s="584" t="s">
        <v>429</v>
      </c>
      <c r="R6" s="584" t="s">
        <v>429</v>
      </c>
      <c r="S6" s="584" t="s">
        <v>429</v>
      </c>
      <c r="T6" s="584" t="s">
        <v>429</v>
      </c>
      <c r="U6" s="584" t="s">
        <v>429</v>
      </c>
      <c r="V6" s="584" t="s">
        <v>429</v>
      </c>
      <c r="W6" s="584" t="s">
        <v>429</v>
      </c>
      <c r="X6" s="584" t="s">
        <v>429</v>
      </c>
      <c r="Y6" s="584" t="s">
        <v>429</v>
      </c>
      <c r="Z6" s="584" t="s">
        <v>429</v>
      </c>
      <c r="AA6" s="577" t="s">
        <v>429</v>
      </c>
    </row>
    <row r="7" spans="1:33">
      <c r="A7" s="284" t="s">
        <v>12</v>
      </c>
      <c r="B7" s="584" t="s">
        <v>429</v>
      </c>
      <c r="C7" s="584" t="s">
        <v>429</v>
      </c>
      <c r="D7" s="584" t="s">
        <v>429</v>
      </c>
      <c r="E7" s="584" t="s">
        <v>429</v>
      </c>
      <c r="F7" s="584" t="s">
        <v>429</v>
      </c>
      <c r="G7" s="584" t="s">
        <v>429</v>
      </c>
      <c r="H7" s="584" t="s">
        <v>429</v>
      </c>
      <c r="I7" s="584" t="s">
        <v>429</v>
      </c>
      <c r="J7" s="584" t="s">
        <v>429</v>
      </c>
      <c r="K7" s="584" t="s">
        <v>429</v>
      </c>
      <c r="L7" s="584" t="s">
        <v>429</v>
      </c>
      <c r="M7" s="584" t="s">
        <v>429</v>
      </c>
      <c r="N7" s="584" t="s">
        <v>429</v>
      </c>
      <c r="O7" s="584" t="s">
        <v>429</v>
      </c>
      <c r="P7" s="584" t="s">
        <v>429</v>
      </c>
      <c r="Q7" s="584">
        <v>1209</v>
      </c>
      <c r="R7" s="584" t="s">
        <v>429</v>
      </c>
      <c r="S7" s="584" t="s">
        <v>429</v>
      </c>
      <c r="T7" s="584">
        <v>2254</v>
      </c>
      <c r="U7" s="584">
        <v>2368</v>
      </c>
      <c r="V7" s="584">
        <v>2506</v>
      </c>
      <c r="W7" s="584">
        <v>2756</v>
      </c>
      <c r="X7" s="584">
        <v>3018</v>
      </c>
      <c r="Y7" s="584">
        <v>2627</v>
      </c>
      <c r="Z7" s="584">
        <v>2746</v>
      </c>
      <c r="AA7" s="584">
        <v>2917</v>
      </c>
    </row>
    <row r="8" spans="1:33">
      <c r="A8" s="284" t="s">
        <v>11</v>
      </c>
      <c r="B8" s="584" t="s">
        <v>429</v>
      </c>
      <c r="C8" s="584" t="s">
        <v>429</v>
      </c>
      <c r="D8" s="584" t="s">
        <v>429</v>
      </c>
      <c r="E8" s="584" t="s">
        <v>429</v>
      </c>
      <c r="F8" s="584" t="s">
        <v>429</v>
      </c>
      <c r="G8" s="584" t="s">
        <v>429</v>
      </c>
      <c r="H8" s="584" t="s">
        <v>429</v>
      </c>
      <c r="I8" s="584" t="s">
        <v>429</v>
      </c>
      <c r="J8" s="584" t="s">
        <v>429</v>
      </c>
      <c r="K8" s="584" t="s">
        <v>429</v>
      </c>
      <c r="L8" s="584" t="s">
        <v>429</v>
      </c>
      <c r="M8" s="584" t="s">
        <v>429</v>
      </c>
      <c r="N8" s="584" t="s">
        <v>429</v>
      </c>
      <c r="O8" s="584" t="s">
        <v>429</v>
      </c>
      <c r="P8" s="584" t="s">
        <v>429</v>
      </c>
      <c r="Q8" s="584">
        <v>10879</v>
      </c>
      <c r="R8" s="584">
        <v>11872</v>
      </c>
      <c r="S8" s="584">
        <v>13340</v>
      </c>
      <c r="T8" s="584">
        <v>14443</v>
      </c>
      <c r="U8" s="584">
        <v>16055</v>
      </c>
      <c r="V8" s="584">
        <v>17612</v>
      </c>
      <c r="W8" s="584">
        <v>19112</v>
      </c>
      <c r="X8" s="584">
        <v>20520</v>
      </c>
      <c r="Y8" s="584">
        <v>22263</v>
      </c>
      <c r="Z8" s="584">
        <v>23382</v>
      </c>
      <c r="AA8" s="570">
        <v>24046</v>
      </c>
    </row>
    <row r="9" spans="1:33">
      <c r="A9" s="284" t="s">
        <v>10</v>
      </c>
      <c r="B9" s="584" t="s">
        <v>429</v>
      </c>
      <c r="C9" s="584" t="s">
        <v>429</v>
      </c>
      <c r="D9" s="584" t="s">
        <v>429</v>
      </c>
      <c r="E9" s="584" t="s">
        <v>429</v>
      </c>
      <c r="F9" s="584" t="s">
        <v>429</v>
      </c>
      <c r="G9" s="584" t="s">
        <v>429</v>
      </c>
      <c r="H9" s="584" t="s">
        <v>429</v>
      </c>
      <c r="I9" s="584" t="s">
        <v>429</v>
      </c>
      <c r="J9" s="584" t="s">
        <v>429</v>
      </c>
      <c r="K9" s="584" t="s">
        <v>429</v>
      </c>
      <c r="L9" s="584" t="s">
        <v>429</v>
      </c>
      <c r="M9" s="584" t="s">
        <v>429</v>
      </c>
      <c r="N9" s="584" t="s">
        <v>429</v>
      </c>
      <c r="O9" s="584" t="s">
        <v>429</v>
      </c>
      <c r="P9" s="584" t="s">
        <v>429</v>
      </c>
      <c r="Q9" s="584" t="s">
        <v>429</v>
      </c>
      <c r="R9" s="584" t="s">
        <v>429</v>
      </c>
      <c r="S9" s="584" t="s">
        <v>429</v>
      </c>
      <c r="T9" s="584" t="s">
        <v>429</v>
      </c>
      <c r="U9" s="584" t="s">
        <v>429</v>
      </c>
      <c r="V9" s="584" t="s">
        <v>429</v>
      </c>
      <c r="W9" s="584" t="s">
        <v>429</v>
      </c>
      <c r="X9" s="584" t="s">
        <v>429</v>
      </c>
      <c r="Y9" s="584" t="s">
        <v>429</v>
      </c>
      <c r="Z9" s="584" t="s">
        <v>429</v>
      </c>
      <c r="AA9" s="584" t="s">
        <v>429</v>
      </c>
      <c r="AB9" s="12"/>
      <c r="AC9" s="12"/>
      <c r="AD9" s="12"/>
      <c r="AE9" s="12"/>
      <c r="AF9" s="12"/>
      <c r="AG9" s="12"/>
    </row>
    <row r="10" spans="1:33">
      <c r="A10" s="284" t="s">
        <v>9</v>
      </c>
      <c r="B10" s="584">
        <v>4603</v>
      </c>
      <c r="C10" s="584">
        <v>5064</v>
      </c>
      <c r="D10" s="584">
        <v>5271</v>
      </c>
      <c r="E10" s="584">
        <v>5341</v>
      </c>
      <c r="F10" s="584">
        <v>5888</v>
      </c>
      <c r="G10" s="584">
        <v>5977</v>
      </c>
      <c r="H10" s="584">
        <v>6668</v>
      </c>
      <c r="I10" s="584">
        <v>6809</v>
      </c>
      <c r="J10" s="584">
        <v>7267</v>
      </c>
      <c r="K10" s="584">
        <v>8255</v>
      </c>
      <c r="L10" s="584">
        <v>8657</v>
      </c>
      <c r="M10" s="584">
        <v>9024</v>
      </c>
      <c r="N10" s="584">
        <v>9623</v>
      </c>
      <c r="O10" s="584">
        <v>9647</v>
      </c>
      <c r="P10" s="584">
        <v>10640</v>
      </c>
      <c r="Q10" s="584">
        <v>10497</v>
      </c>
      <c r="R10" s="584">
        <v>10666</v>
      </c>
      <c r="S10" s="584">
        <v>10857</v>
      </c>
      <c r="T10" s="584">
        <v>11488</v>
      </c>
      <c r="U10" s="584">
        <v>11456</v>
      </c>
      <c r="V10" s="584">
        <v>12075</v>
      </c>
      <c r="W10" s="584">
        <v>11925</v>
      </c>
      <c r="X10" s="584">
        <v>12527</v>
      </c>
      <c r="Y10" s="584">
        <v>12376</v>
      </c>
      <c r="Z10" s="584">
        <v>12799</v>
      </c>
      <c r="AA10" s="570">
        <v>13617</v>
      </c>
      <c r="AB10" s="332"/>
      <c r="AC10" s="686"/>
      <c r="AD10" s="12"/>
      <c r="AE10" s="12"/>
      <c r="AF10" s="12"/>
      <c r="AG10" s="12"/>
    </row>
    <row r="11" spans="1:33">
      <c r="A11" s="284" t="s">
        <v>7</v>
      </c>
      <c r="B11" s="584" t="s">
        <v>429</v>
      </c>
      <c r="C11" s="584" t="s">
        <v>429</v>
      </c>
      <c r="D11" s="584" t="s">
        <v>429</v>
      </c>
      <c r="E11" s="584" t="s">
        <v>429</v>
      </c>
      <c r="F11" s="584" t="s">
        <v>429</v>
      </c>
      <c r="G11" s="584" t="s">
        <v>429</v>
      </c>
      <c r="H11" s="584" t="s">
        <v>429</v>
      </c>
      <c r="I11" s="584" t="s">
        <v>429</v>
      </c>
      <c r="J11" s="584" t="s">
        <v>429</v>
      </c>
      <c r="K11" s="584" t="s">
        <v>429</v>
      </c>
      <c r="L11" s="584" t="s">
        <v>429</v>
      </c>
      <c r="M11" s="584" t="s">
        <v>429</v>
      </c>
      <c r="N11" s="584" t="s">
        <v>429</v>
      </c>
      <c r="O11" s="584" t="s">
        <v>429</v>
      </c>
      <c r="P11" s="584" t="s">
        <v>429</v>
      </c>
      <c r="Q11" s="584">
        <v>9168</v>
      </c>
      <c r="R11" s="584">
        <v>9780</v>
      </c>
      <c r="S11" s="584">
        <v>11583</v>
      </c>
      <c r="T11" s="584">
        <v>13503</v>
      </c>
      <c r="U11" s="584">
        <v>16359</v>
      </c>
      <c r="V11" s="584">
        <v>20779</v>
      </c>
      <c r="W11" s="584">
        <v>21061</v>
      </c>
      <c r="X11" s="584">
        <v>22145</v>
      </c>
      <c r="Y11" s="584">
        <v>20306</v>
      </c>
      <c r="Z11" s="584">
        <v>27640</v>
      </c>
      <c r="AA11" s="584">
        <v>29022</v>
      </c>
      <c r="AB11" s="12"/>
      <c r="AC11" s="12"/>
      <c r="AD11" s="12"/>
      <c r="AE11" s="12"/>
      <c r="AF11" s="12"/>
      <c r="AG11" s="12"/>
    </row>
    <row r="12" spans="1:33">
      <c r="A12" s="284" t="s">
        <v>32</v>
      </c>
      <c r="B12" s="584" t="s">
        <v>429</v>
      </c>
      <c r="C12" s="584" t="s">
        <v>429</v>
      </c>
      <c r="D12" s="584" t="s">
        <v>429</v>
      </c>
      <c r="E12" s="584" t="s">
        <v>429</v>
      </c>
      <c r="F12" s="584" t="s">
        <v>429</v>
      </c>
      <c r="G12" s="584" t="s">
        <v>429</v>
      </c>
      <c r="H12" s="584" t="s">
        <v>429</v>
      </c>
      <c r="I12" s="584" t="s">
        <v>429</v>
      </c>
      <c r="J12" s="584" t="s">
        <v>429</v>
      </c>
      <c r="K12" s="584" t="s">
        <v>429</v>
      </c>
      <c r="L12" s="584" t="s">
        <v>429</v>
      </c>
      <c r="M12" s="584" t="s">
        <v>429</v>
      </c>
      <c r="N12" s="584" t="s">
        <v>429</v>
      </c>
      <c r="O12" s="584" t="s">
        <v>429</v>
      </c>
      <c r="P12" s="584" t="s">
        <v>429</v>
      </c>
      <c r="Q12" s="584">
        <v>2900</v>
      </c>
      <c r="R12" s="584" t="s">
        <v>429</v>
      </c>
      <c r="S12" s="584" t="s">
        <v>429</v>
      </c>
      <c r="T12" s="584">
        <v>13506</v>
      </c>
      <c r="U12" s="584">
        <v>14205</v>
      </c>
      <c r="V12" s="584" t="s">
        <v>429</v>
      </c>
      <c r="W12" s="584" t="s">
        <v>429</v>
      </c>
      <c r="X12" s="584" t="s">
        <v>429</v>
      </c>
      <c r="Y12" s="584" t="s">
        <v>429</v>
      </c>
      <c r="Z12" s="584" t="s">
        <v>429</v>
      </c>
      <c r="AA12" s="577" t="s">
        <v>429</v>
      </c>
    </row>
    <row r="13" spans="1:33">
      <c r="A13" s="284" t="s">
        <v>5</v>
      </c>
      <c r="B13" s="584">
        <v>619960</v>
      </c>
      <c r="C13" s="584">
        <v>657860</v>
      </c>
      <c r="D13" s="584">
        <v>682950</v>
      </c>
      <c r="E13" s="584">
        <v>698230</v>
      </c>
      <c r="F13" s="584">
        <v>752990</v>
      </c>
      <c r="G13" s="584">
        <v>777437</v>
      </c>
      <c r="H13" s="584">
        <v>806351</v>
      </c>
      <c r="I13" s="584">
        <v>830800</v>
      </c>
      <c r="J13" s="584">
        <v>856440</v>
      </c>
      <c r="K13" s="584">
        <v>866950</v>
      </c>
      <c r="L13" s="584">
        <v>904630</v>
      </c>
      <c r="M13" s="584">
        <v>892080</v>
      </c>
      <c r="N13" s="584">
        <v>860850</v>
      </c>
      <c r="O13" s="584">
        <v>888880</v>
      </c>
      <c r="P13" s="584">
        <v>906510</v>
      </c>
      <c r="Q13" s="584">
        <v>883000</v>
      </c>
      <c r="R13" s="584">
        <v>906510</v>
      </c>
      <c r="S13" s="584">
        <v>990300</v>
      </c>
      <c r="T13" s="584">
        <v>863970</v>
      </c>
      <c r="U13" s="584">
        <v>907220</v>
      </c>
      <c r="V13" s="584">
        <v>940720</v>
      </c>
      <c r="W13" s="584">
        <v>1051160</v>
      </c>
      <c r="X13" s="584">
        <v>1136480</v>
      </c>
      <c r="Y13" s="584">
        <v>1153750</v>
      </c>
      <c r="Z13" s="584">
        <v>1649585</v>
      </c>
      <c r="AA13" s="584">
        <v>1878418</v>
      </c>
    </row>
    <row r="14" spans="1:33">
      <c r="A14" s="284" t="s">
        <v>4</v>
      </c>
      <c r="B14" s="584" t="s">
        <v>429</v>
      </c>
      <c r="C14" s="584" t="s">
        <v>429</v>
      </c>
      <c r="D14" s="584" t="s">
        <v>429</v>
      </c>
      <c r="E14" s="584" t="s">
        <v>429</v>
      </c>
      <c r="F14" s="584" t="s">
        <v>429</v>
      </c>
      <c r="G14" s="584" t="s">
        <v>429</v>
      </c>
      <c r="H14" s="584" t="s">
        <v>429</v>
      </c>
      <c r="I14" s="584" t="s">
        <v>429</v>
      </c>
      <c r="J14" s="584" t="s">
        <v>429</v>
      </c>
      <c r="K14" s="584" t="s">
        <v>429</v>
      </c>
      <c r="L14" s="584" t="s">
        <v>429</v>
      </c>
      <c r="M14" s="584" t="s">
        <v>429</v>
      </c>
      <c r="N14" s="584" t="s">
        <v>429</v>
      </c>
      <c r="O14" s="584" t="s">
        <v>429</v>
      </c>
      <c r="P14" s="584" t="s">
        <v>429</v>
      </c>
      <c r="Q14" s="584" t="s">
        <v>429</v>
      </c>
      <c r="R14" s="584" t="s">
        <v>429</v>
      </c>
      <c r="S14" s="584" t="s">
        <v>429</v>
      </c>
      <c r="T14" s="584" t="s">
        <v>429</v>
      </c>
      <c r="U14" s="584" t="s">
        <v>429</v>
      </c>
      <c r="V14" s="584" t="s">
        <v>429</v>
      </c>
      <c r="W14" s="584" t="s">
        <v>429</v>
      </c>
      <c r="X14" s="584" t="s">
        <v>429</v>
      </c>
      <c r="Y14" s="584" t="s">
        <v>429</v>
      </c>
      <c r="Z14" s="584" t="s">
        <v>429</v>
      </c>
      <c r="AA14" s="570" t="s">
        <v>429</v>
      </c>
    </row>
    <row r="15" spans="1:33">
      <c r="A15" s="284" t="s">
        <v>3</v>
      </c>
      <c r="B15" s="584" t="s">
        <v>429</v>
      </c>
      <c r="C15" s="584" t="s">
        <v>429</v>
      </c>
      <c r="D15" s="584" t="s">
        <v>429</v>
      </c>
      <c r="E15" s="584" t="s">
        <v>429</v>
      </c>
      <c r="F15" s="584" t="s">
        <v>429</v>
      </c>
      <c r="G15" s="584" t="s">
        <v>429</v>
      </c>
      <c r="H15" s="584" t="s">
        <v>429</v>
      </c>
      <c r="I15" s="584" t="s">
        <v>429</v>
      </c>
      <c r="J15" s="584" t="s">
        <v>429</v>
      </c>
      <c r="K15" s="584" t="s">
        <v>429</v>
      </c>
      <c r="L15" s="584" t="s">
        <v>429</v>
      </c>
      <c r="M15" s="584" t="s">
        <v>429</v>
      </c>
      <c r="N15" s="584" t="s">
        <v>429</v>
      </c>
      <c r="O15" s="584" t="s">
        <v>429</v>
      </c>
      <c r="P15" s="584" t="s">
        <v>429</v>
      </c>
      <c r="Q15" s="584">
        <v>1244</v>
      </c>
      <c r="R15" s="584" t="s">
        <v>429</v>
      </c>
      <c r="S15" s="584">
        <v>1596</v>
      </c>
      <c r="T15" s="584">
        <v>1781</v>
      </c>
      <c r="U15" s="584">
        <v>1797</v>
      </c>
      <c r="V15" s="584">
        <v>1570</v>
      </c>
      <c r="W15" s="584">
        <v>1557</v>
      </c>
      <c r="X15" s="584">
        <v>1487</v>
      </c>
      <c r="Y15" s="584">
        <v>1696</v>
      </c>
      <c r="Z15" s="584">
        <v>1696</v>
      </c>
      <c r="AA15" s="570">
        <v>2729</v>
      </c>
    </row>
    <row r="16" spans="1:33">
      <c r="A16" s="284" t="s">
        <v>79</v>
      </c>
      <c r="B16" s="584" t="s">
        <v>429</v>
      </c>
      <c r="C16" s="584" t="s">
        <v>429</v>
      </c>
      <c r="D16" s="584" t="s">
        <v>429</v>
      </c>
      <c r="E16" s="584" t="s">
        <v>429</v>
      </c>
      <c r="F16" s="584" t="s">
        <v>429</v>
      </c>
      <c r="G16" s="584" t="s">
        <v>429</v>
      </c>
      <c r="H16" s="584" t="s">
        <v>429</v>
      </c>
      <c r="I16" s="584" t="s">
        <v>429</v>
      </c>
      <c r="J16" s="584" t="s">
        <v>429</v>
      </c>
      <c r="K16" s="584" t="s">
        <v>429</v>
      </c>
      <c r="L16" s="584" t="s">
        <v>429</v>
      </c>
      <c r="M16" s="584" t="s">
        <v>429</v>
      </c>
      <c r="N16" s="584" t="s">
        <v>429</v>
      </c>
      <c r="O16" s="584" t="s">
        <v>429</v>
      </c>
      <c r="P16" s="584" t="s">
        <v>429</v>
      </c>
      <c r="Q16" s="584">
        <v>31365</v>
      </c>
      <c r="R16" s="584" t="s">
        <v>429</v>
      </c>
      <c r="S16" s="584" t="s">
        <v>429</v>
      </c>
      <c r="T16" s="584" t="s">
        <v>429</v>
      </c>
      <c r="U16" s="584" t="s">
        <v>429</v>
      </c>
      <c r="V16" s="584" t="s">
        <v>429</v>
      </c>
      <c r="W16" s="584" t="s">
        <v>429</v>
      </c>
      <c r="X16" s="584" t="s">
        <v>429</v>
      </c>
      <c r="Y16" s="584" t="s">
        <v>429</v>
      </c>
      <c r="Z16" s="584" t="s">
        <v>429</v>
      </c>
      <c r="AA16" s="584" t="s">
        <v>429</v>
      </c>
    </row>
    <row r="17" spans="1:28">
      <c r="A17" s="284" t="s">
        <v>2</v>
      </c>
      <c r="B17" s="584" t="s">
        <v>429</v>
      </c>
      <c r="C17" s="584" t="s">
        <v>429</v>
      </c>
      <c r="D17" s="584" t="s">
        <v>429</v>
      </c>
      <c r="E17" s="584" t="s">
        <v>429</v>
      </c>
      <c r="F17" s="584" t="s">
        <v>429</v>
      </c>
      <c r="G17" s="584" t="s">
        <v>429</v>
      </c>
      <c r="H17" s="584" t="s">
        <v>429</v>
      </c>
      <c r="I17" s="584" t="s">
        <v>429</v>
      </c>
      <c r="J17" s="584" t="s">
        <v>429</v>
      </c>
      <c r="K17" s="584" t="s">
        <v>429</v>
      </c>
      <c r="L17" s="584" t="s">
        <v>429</v>
      </c>
      <c r="M17" s="584" t="s">
        <v>429</v>
      </c>
      <c r="N17" s="584" t="s">
        <v>429</v>
      </c>
      <c r="O17" s="584" t="s">
        <v>429</v>
      </c>
      <c r="P17" s="584" t="s">
        <v>429</v>
      </c>
      <c r="Q17" s="584">
        <v>5521</v>
      </c>
      <c r="R17" s="584" t="s">
        <v>429</v>
      </c>
      <c r="S17" s="584" t="s">
        <v>429</v>
      </c>
      <c r="T17" s="584">
        <v>5979</v>
      </c>
      <c r="U17" s="584">
        <v>5768</v>
      </c>
      <c r="V17" s="584" t="s">
        <v>429</v>
      </c>
      <c r="W17" s="584" t="s">
        <v>429</v>
      </c>
      <c r="X17" s="584">
        <v>35580</v>
      </c>
      <c r="Y17" s="584">
        <v>42426</v>
      </c>
      <c r="Z17" s="584">
        <v>42932</v>
      </c>
      <c r="AA17" s="570">
        <v>43119</v>
      </c>
      <c r="AB17" s="499" t="s">
        <v>17</v>
      </c>
    </row>
    <row r="18" spans="1:28">
      <c r="A18" s="284" t="s">
        <v>50</v>
      </c>
      <c r="B18" s="584" t="s">
        <v>429</v>
      </c>
      <c r="C18" s="584" t="s">
        <v>429</v>
      </c>
      <c r="D18" s="584" t="s">
        <v>429</v>
      </c>
      <c r="E18" s="584" t="s">
        <v>429</v>
      </c>
      <c r="F18" s="584" t="s">
        <v>429</v>
      </c>
      <c r="G18" s="584" t="s">
        <v>429</v>
      </c>
      <c r="H18" s="584" t="s">
        <v>429</v>
      </c>
      <c r="I18" s="584" t="s">
        <v>429</v>
      </c>
      <c r="J18" s="584" t="s">
        <v>429</v>
      </c>
      <c r="K18" s="584" t="s">
        <v>429</v>
      </c>
      <c r="L18" s="584" t="s">
        <v>429</v>
      </c>
      <c r="M18" s="584" t="s">
        <v>429</v>
      </c>
      <c r="N18" s="584" t="s">
        <v>429</v>
      </c>
      <c r="O18" s="584" t="s">
        <v>429</v>
      </c>
      <c r="P18" s="584" t="s">
        <v>429</v>
      </c>
      <c r="Q18" s="584">
        <v>8657</v>
      </c>
      <c r="R18" s="584" t="s">
        <v>429</v>
      </c>
      <c r="S18" s="584" t="s">
        <v>429</v>
      </c>
      <c r="T18" s="584">
        <v>8510</v>
      </c>
      <c r="U18" s="584">
        <v>12180</v>
      </c>
      <c r="V18" s="584" t="s">
        <v>429</v>
      </c>
      <c r="W18" s="584" t="s">
        <v>429</v>
      </c>
      <c r="X18" s="584" t="s">
        <v>429</v>
      </c>
      <c r="Y18" s="584" t="s">
        <v>429</v>
      </c>
      <c r="Z18" s="584">
        <v>6427</v>
      </c>
      <c r="AA18" s="584">
        <v>6427</v>
      </c>
    </row>
    <row r="19" spans="1:28">
      <c r="A19" s="57"/>
      <c r="Z19" s="7"/>
      <c r="AA19" s="559"/>
    </row>
    <row r="20" spans="1:28" ht="14.65" customHeight="1">
      <c r="A20" s="136" t="s">
        <v>33</v>
      </c>
      <c r="C20" s="96"/>
      <c r="D20" s="96"/>
      <c r="E20" s="96"/>
      <c r="F20" s="96"/>
      <c r="G20" s="96"/>
      <c r="H20" s="96"/>
      <c r="I20" s="96"/>
      <c r="J20" s="96"/>
      <c r="K20" s="96"/>
      <c r="L20" s="96"/>
      <c r="M20" s="96"/>
      <c r="N20" s="96"/>
      <c r="O20" s="96"/>
      <c r="P20" s="96"/>
      <c r="Q20" s="96"/>
      <c r="Z20" s="289"/>
      <c r="AA20" s="289"/>
    </row>
    <row r="21" spans="1:28">
      <c r="AA21" s="289"/>
    </row>
    <row r="22" spans="1:28">
      <c r="A22" s="96" t="s">
        <v>446</v>
      </c>
      <c r="C22" s="131"/>
      <c r="D22" s="131"/>
      <c r="E22" s="131"/>
      <c r="F22" s="131"/>
      <c r="G22" s="131"/>
      <c r="H22" s="131"/>
      <c r="I22" s="131"/>
      <c r="J22" s="131"/>
      <c r="K22" s="131"/>
      <c r="L22" s="131"/>
      <c r="M22" s="131"/>
      <c r="N22" s="131"/>
      <c r="O22" s="131"/>
      <c r="P22" s="131"/>
      <c r="Q22" s="131"/>
      <c r="AA22" s="289"/>
    </row>
    <row r="23" spans="1:28">
      <c r="AA23" s="289"/>
    </row>
    <row r="24" spans="1:28">
      <c r="A24" s="131" t="s">
        <v>431</v>
      </c>
      <c r="Z24" s="289"/>
      <c r="AA24" s="289"/>
    </row>
    <row r="25" spans="1:28">
      <c r="Z25" s="289"/>
      <c r="AA25" s="289"/>
    </row>
    <row r="26" spans="1:28">
      <c r="Z26" s="289"/>
      <c r="AA26" s="289"/>
    </row>
    <row r="27" spans="1:28">
      <c r="Z27" s="289"/>
      <c r="AA27" s="289"/>
    </row>
    <row r="28" spans="1:28">
      <c r="Z28" s="289"/>
      <c r="AA28" s="555"/>
    </row>
    <row r="29" spans="1:28">
      <c r="AA29" s="289"/>
    </row>
    <row r="30" spans="1:28">
      <c r="AA30" s="289"/>
    </row>
    <row r="31" spans="1:28">
      <c r="AA31" s="289"/>
    </row>
    <row r="32" spans="1:28">
      <c r="AA32" s="289"/>
    </row>
    <row r="33" spans="26:27">
      <c r="Z33" s="289"/>
      <c r="AA33" s="289"/>
    </row>
    <row r="34" spans="26:27">
      <c r="Z34" s="289"/>
      <c r="AA34" s="289"/>
    </row>
    <row r="35" spans="26:27">
      <c r="Z35" s="289"/>
      <c r="AA35" s="289"/>
    </row>
    <row r="36" spans="26:27">
      <c r="Z36" s="289"/>
      <c r="AA36" s="289"/>
    </row>
    <row r="37" spans="26:27">
      <c r="Z37" s="289"/>
      <c r="AA37" s="289"/>
    </row>
    <row r="38" spans="26:27">
      <c r="Z38" s="289"/>
      <c r="AA38" s="289"/>
    </row>
    <row r="39" spans="26:27">
      <c r="Z39" s="289"/>
      <c r="AA39" s="289"/>
    </row>
    <row r="40" spans="26:27">
      <c r="Z40" s="289"/>
      <c r="AA40" s="289"/>
    </row>
    <row r="41" spans="26:27">
      <c r="Z41" s="289"/>
      <c r="AA41" s="289"/>
    </row>
    <row r="42" spans="26:27">
      <c r="Z42" s="289"/>
      <c r="AA42" s="289"/>
    </row>
    <row r="43" spans="26:27">
      <c r="Z43" s="289"/>
    </row>
    <row r="44" spans="26:27">
      <c r="Z44" s="289"/>
    </row>
    <row r="45" spans="26:27">
      <c r="Z45" s="289"/>
    </row>
    <row r="46" spans="26:27">
      <c r="Z46" s="289"/>
    </row>
    <row r="47" spans="26:27">
      <c r="Z47" s="289"/>
    </row>
    <row r="48" spans="26:27">
      <c r="Z48" s="289"/>
    </row>
    <row r="49" spans="26:26">
      <c r="Z49" s="289"/>
    </row>
    <row r="50" spans="26:26">
      <c r="Z50" s="289"/>
    </row>
    <row r="51" spans="26:26">
      <c r="Z51" s="289"/>
    </row>
  </sheetData>
  <hyperlinks>
    <hyperlink ref="AC4" location="Content!B396" display="Back to Content Page"/>
  </hyperlinks>
  <pageMargins left="0.7" right="0.7" top="0.75" bottom="0.75" header="0.3" footer="0.3"/>
  <pageSetup orientation="portrait" r:id="rId1"/>
</worksheet>
</file>

<file path=xl/worksheets/sheet2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46"/>
  <sheetViews>
    <sheetView topLeftCell="AA1" workbookViewId="0">
      <selection activeCell="AR5" sqref="AR5"/>
    </sheetView>
  </sheetViews>
  <sheetFormatPr defaultRowHeight="14.5"/>
  <cols>
    <col min="1" max="1" width="33.81640625" customWidth="1"/>
    <col min="2" max="2" width="6.26953125" style="283" customWidth="1"/>
    <col min="3" max="8" width="6.26953125" customWidth="1"/>
    <col min="9" max="9" width="6.26953125" style="283" customWidth="1"/>
    <col min="10" max="11" width="6.26953125" style="499" customWidth="1"/>
    <col min="12" max="12" width="6.26953125" style="283" customWidth="1"/>
    <col min="13" max="18" width="6.26953125" customWidth="1"/>
    <col min="19" max="19" width="6.26953125" style="283" customWidth="1"/>
    <col min="20" max="21" width="6.26953125" style="499" customWidth="1"/>
    <col min="22" max="28" width="6.26953125" customWidth="1"/>
    <col min="29" max="29" width="6.26953125" style="283" customWidth="1"/>
    <col min="30" max="31" width="6.26953125" style="499" customWidth="1"/>
    <col min="32" max="38" width="6.26953125" customWidth="1"/>
    <col min="39" max="39" width="6.26953125" style="283" customWidth="1"/>
    <col min="40" max="41" width="6.26953125" style="499" customWidth="1"/>
  </cols>
  <sheetData>
    <row r="1" spans="1:44">
      <c r="A1" s="140" t="s">
        <v>1395</v>
      </c>
      <c r="B1" s="287"/>
      <c r="C1" s="36"/>
      <c r="D1" s="36"/>
      <c r="E1" s="36"/>
      <c r="F1" s="36"/>
      <c r="G1" s="36"/>
      <c r="H1" s="36"/>
      <c r="L1" s="287"/>
      <c r="M1" s="36"/>
      <c r="N1" s="36"/>
      <c r="O1" s="36"/>
      <c r="P1" s="36"/>
      <c r="Q1" s="36"/>
      <c r="R1" s="36"/>
      <c r="V1" s="36"/>
      <c r="W1" s="36"/>
      <c r="X1" s="36"/>
      <c r="Y1" s="36"/>
      <c r="Z1" s="36"/>
      <c r="AA1" s="36"/>
      <c r="AB1" s="36"/>
      <c r="AF1" s="36"/>
      <c r="AG1" s="36"/>
      <c r="AH1" s="36"/>
      <c r="AI1" s="36"/>
      <c r="AJ1" s="36"/>
      <c r="AK1" s="36"/>
      <c r="AL1" s="36"/>
    </row>
    <row r="2" spans="1:44">
      <c r="A2" s="36"/>
      <c r="B2" s="287"/>
      <c r="C2" s="36"/>
      <c r="D2" s="36"/>
      <c r="E2" s="36"/>
      <c r="F2" s="36"/>
      <c r="G2" s="36"/>
      <c r="H2" s="36"/>
      <c r="L2" s="287"/>
      <c r="M2" s="36"/>
      <c r="N2" s="36"/>
      <c r="O2" s="36"/>
      <c r="P2" s="36"/>
      <c r="Q2" s="36"/>
      <c r="R2" s="36"/>
      <c r="V2" s="36"/>
      <c r="W2" s="36"/>
      <c r="X2" s="36"/>
      <c r="Y2" s="36"/>
      <c r="Z2" s="36"/>
      <c r="AA2" s="36"/>
      <c r="AB2" s="36"/>
      <c r="AF2" s="36"/>
      <c r="AG2" s="36"/>
      <c r="AH2" s="36"/>
      <c r="AI2" s="36"/>
      <c r="AJ2" s="36"/>
      <c r="AK2" s="36"/>
      <c r="AL2" s="36"/>
    </row>
    <row r="3" spans="1:44">
      <c r="A3" s="1086" t="s">
        <v>16</v>
      </c>
      <c r="B3" s="1085" t="s">
        <v>126</v>
      </c>
      <c r="C3" s="1085"/>
      <c r="D3" s="1085"/>
      <c r="E3" s="1085"/>
      <c r="F3" s="1085"/>
      <c r="G3" s="1085"/>
      <c r="H3" s="1085"/>
      <c r="I3" s="1085"/>
      <c r="J3" s="1085"/>
      <c r="K3" s="1085"/>
      <c r="L3" s="1085" t="s">
        <v>125</v>
      </c>
      <c r="M3" s="1085"/>
      <c r="N3" s="1085"/>
      <c r="O3" s="1085"/>
      <c r="P3" s="1085"/>
      <c r="Q3" s="1085"/>
      <c r="R3" s="1085"/>
      <c r="S3" s="1085"/>
      <c r="T3" s="1085"/>
      <c r="U3" s="1085"/>
      <c r="V3" s="1085" t="s">
        <v>124</v>
      </c>
      <c r="W3" s="1085"/>
      <c r="X3" s="1085"/>
      <c r="Y3" s="1085"/>
      <c r="Z3" s="1085"/>
      <c r="AA3" s="1085"/>
      <c r="AB3" s="1085"/>
      <c r="AC3" s="1085"/>
      <c r="AD3" s="1085"/>
      <c r="AE3" s="1085"/>
      <c r="AF3" s="1085" t="s">
        <v>123</v>
      </c>
      <c r="AG3" s="1085"/>
      <c r="AH3" s="1085"/>
      <c r="AI3" s="1085"/>
      <c r="AJ3" s="1085"/>
      <c r="AK3" s="1085"/>
      <c r="AL3" s="1085"/>
      <c r="AM3" s="1085"/>
      <c r="AN3" s="1085"/>
      <c r="AO3" s="1085"/>
    </row>
    <row r="4" spans="1:44">
      <c r="A4" s="1086"/>
      <c r="B4" s="741">
        <v>2006</v>
      </c>
      <c r="C4" s="741">
        <v>2007</v>
      </c>
      <c r="D4" s="741">
        <v>2008</v>
      </c>
      <c r="E4" s="741">
        <v>2009</v>
      </c>
      <c r="F4" s="741">
        <v>2010</v>
      </c>
      <c r="G4" s="741">
        <v>2011</v>
      </c>
      <c r="H4" s="741">
        <v>2012</v>
      </c>
      <c r="I4" s="329">
        <v>2013</v>
      </c>
      <c r="J4" s="329">
        <v>2014</v>
      </c>
      <c r="K4" s="329">
        <v>2015</v>
      </c>
      <c r="L4" s="741">
        <v>2006</v>
      </c>
      <c r="M4" s="741">
        <v>2007</v>
      </c>
      <c r="N4" s="741">
        <v>2008</v>
      </c>
      <c r="O4" s="741">
        <v>2009</v>
      </c>
      <c r="P4" s="741">
        <v>2010</v>
      </c>
      <c r="Q4" s="741">
        <v>2011</v>
      </c>
      <c r="R4" s="741">
        <v>2012</v>
      </c>
      <c r="S4" s="329">
        <v>2013</v>
      </c>
      <c r="T4" s="329">
        <v>2014</v>
      </c>
      <c r="U4" s="329">
        <v>2015</v>
      </c>
      <c r="V4" s="741">
        <v>2006</v>
      </c>
      <c r="W4" s="741">
        <v>2007</v>
      </c>
      <c r="X4" s="741">
        <v>2008</v>
      </c>
      <c r="Y4" s="741">
        <v>2009</v>
      </c>
      <c r="Z4" s="741">
        <v>2010</v>
      </c>
      <c r="AA4" s="741">
        <v>2011</v>
      </c>
      <c r="AB4" s="741">
        <v>2012</v>
      </c>
      <c r="AC4" s="329">
        <v>2013</v>
      </c>
      <c r="AD4" s="329">
        <v>2014</v>
      </c>
      <c r="AE4" s="329">
        <v>2015</v>
      </c>
      <c r="AF4" s="741">
        <v>2006</v>
      </c>
      <c r="AG4" s="741">
        <v>2007</v>
      </c>
      <c r="AH4" s="741">
        <v>2008</v>
      </c>
      <c r="AI4" s="741">
        <v>2009</v>
      </c>
      <c r="AJ4" s="741">
        <v>2010</v>
      </c>
      <c r="AK4" s="741">
        <v>2011</v>
      </c>
      <c r="AL4" s="741">
        <v>2012</v>
      </c>
      <c r="AM4" s="329">
        <v>2013</v>
      </c>
      <c r="AN4" s="329">
        <v>2014</v>
      </c>
      <c r="AO4" s="329">
        <v>2015</v>
      </c>
    </row>
    <row r="5" spans="1:44">
      <c r="A5" s="284" t="s">
        <v>15</v>
      </c>
      <c r="B5" s="685" t="s">
        <v>429</v>
      </c>
      <c r="C5" s="685">
        <v>8.0174707455204004</v>
      </c>
      <c r="D5" s="685">
        <v>6.8082685963087322</v>
      </c>
      <c r="E5" s="685">
        <v>10.459178782334316</v>
      </c>
      <c r="F5" s="685">
        <v>10.092236602666945</v>
      </c>
      <c r="G5" s="685">
        <v>10.239923303883568</v>
      </c>
      <c r="H5" s="685" t="s">
        <v>429</v>
      </c>
      <c r="I5" s="685" t="s">
        <v>429</v>
      </c>
      <c r="J5" s="685" t="s">
        <v>429</v>
      </c>
      <c r="K5" s="577" t="s">
        <v>429</v>
      </c>
      <c r="L5" s="685" t="s">
        <v>429</v>
      </c>
      <c r="M5" s="685" t="s">
        <v>429</v>
      </c>
      <c r="N5" s="685" t="s">
        <v>429</v>
      </c>
      <c r="O5" s="685" t="s">
        <v>429</v>
      </c>
      <c r="P5" s="685" t="s">
        <v>429</v>
      </c>
      <c r="Q5" s="685" t="s">
        <v>429</v>
      </c>
      <c r="R5" s="685" t="s">
        <v>429</v>
      </c>
      <c r="S5" s="685" t="s">
        <v>429</v>
      </c>
      <c r="T5" s="685" t="s">
        <v>429</v>
      </c>
      <c r="U5" s="685" t="s">
        <v>429</v>
      </c>
      <c r="V5" s="687">
        <v>1.4726608377919876E-2</v>
      </c>
      <c r="W5" s="687">
        <v>1.6474382942684284E-2</v>
      </c>
      <c r="X5" s="687">
        <v>1.8537438647931045E-2</v>
      </c>
      <c r="Y5" s="577">
        <v>4.7716699770681173E-2</v>
      </c>
      <c r="Z5" s="577">
        <v>1.0309038381330298E-2</v>
      </c>
      <c r="AA5" s="577">
        <v>4.3424594261093812E-3</v>
      </c>
      <c r="AB5" s="577" t="s">
        <v>429</v>
      </c>
      <c r="AC5" s="577" t="s">
        <v>429</v>
      </c>
      <c r="AD5" s="577" t="s">
        <v>429</v>
      </c>
      <c r="AE5" s="577" t="s">
        <v>429</v>
      </c>
      <c r="AF5" s="577">
        <v>11.426963043281829</v>
      </c>
      <c r="AG5" s="577">
        <v>11.541944220774468</v>
      </c>
      <c r="AH5" s="577">
        <v>10.106195292785989</v>
      </c>
      <c r="AI5" s="577">
        <v>14.209185522023816</v>
      </c>
      <c r="AJ5" s="577">
        <v>16.956288249369294</v>
      </c>
      <c r="AK5" s="577">
        <v>21.849645513696295</v>
      </c>
      <c r="AL5" s="577" t="s">
        <v>429</v>
      </c>
      <c r="AM5" s="577" t="s">
        <v>429</v>
      </c>
      <c r="AN5" s="577" t="s">
        <v>429</v>
      </c>
      <c r="AO5" s="577" t="s">
        <v>429</v>
      </c>
      <c r="AR5" s="92" t="s">
        <v>13</v>
      </c>
    </row>
    <row r="6" spans="1:44">
      <c r="A6" s="284" t="s">
        <v>14</v>
      </c>
      <c r="B6" s="685" t="s">
        <v>429</v>
      </c>
      <c r="C6" s="685">
        <v>2.0570281260170833</v>
      </c>
      <c r="D6" s="685">
        <v>1.9938795962458251</v>
      </c>
      <c r="E6" s="685">
        <v>2.9540010017056968</v>
      </c>
      <c r="F6" s="685">
        <v>2.4794648733692823</v>
      </c>
      <c r="G6" s="685">
        <v>2.5259485140473705</v>
      </c>
      <c r="H6" s="685">
        <v>2.4</v>
      </c>
      <c r="I6" s="685">
        <v>2.1</v>
      </c>
      <c r="J6" s="685">
        <v>2.1</v>
      </c>
      <c r="K6" s="685">
        <v>2.1</v>
      </c>
      <c r="L6" s="685" t="s">
        <v>429</v>
      </c>
      <c r="M6" s="685" t="s">
        <v>429</v>
      </c>
      <c r="N6" s="685" t="s">
        <v>429</v>
      </c>
      <c r="O6" s="685" t="s">
        <v>429</v>
      </c>
      <c r="P6" s="685" t="s">
        <v>429</v>
      </c>
      <c r="Q6" s="685" t="s">
        <v>429</v>
      </c>
      <c r="R6" s="685" t="s">
        <v>429</v>
      </c>
      <c r="S6" s="685" t="s">
        <v>429</v>
      </c>
      <c r="T6" s="685" t="s">
        <v>429</v>
      </c>
      <c r="U6" s="685" t="s">
        <v>429</v>
      </c>
      <c r="V6" s="687">
        <v>1.0114285714285716</v>
      </c>
      <c r="W6" s="687">
        <v>2.9289828445622765</v>
      </c>
      <c r="X6" s="687">
        <v>3.0645290007059618</v>
      </c>
      <c r="Y6" s="687">
        <v>5.2016282074648732</v>
      </c>
      <c r="Z6" s="687">
        <v>5.1779486692550076</v>
      </c>
      <c r="AA6" s="687">
        <v>2.378220273955197</v>
      </c>
      <c r="AB6" s="687" t="s">
        <v>429</v>
      </c>
      <c r="AC6" s="577" t="s">
        <v>429</v>
      </c>
      <c r="AD6" s="577" t="s">
        <v>429</v>
      </c>
      <c r="AE6" s="685" t="s">
        <v>8</v>
      </c>
      <c r="AF6" s="577">
        <v>10.632737995991853</v>
      </c>
      <c r="AG6" s="577">
        <v>12.759646840881322</v>
      </c>
      <c r="AH6" s="577">
        <v>11.679970526832863</v>
      </c>
      <c r="AI6" s="577">
        <v>13.151406700316681</v>
      </c>
      <c r="AJ6" s="577">
        <v>12.37082014094101</v>
      </c>
      <c r="AK6" s="577">
        <v>10.803707133002794</v>
      </c>
      <c r="AL6" s="577" t="s">
        <v>429</v>
      </c>
      <c r="AM6" s="577" t="s">
        <v>429</v>
      </c>
      <c r="AN6" s="577" t="s">
        <v>429</v>
      </c>
      <c r="AO6" s="685" t="s">
        <v>8</v>
      </c>
    </row>
    <row r="7" spans="1:44">
      <c r="A7" s="284" t="s">
        <v>268</v>
      </c>
      <c r="B7" s="685" t="s">
        <v>429</v>
      </c>
      <c r="C7" s="685">
        <v>45.479273838391833</v>
      </c>
      <c r="D7" s="685">
        <v>43.734617507268247</v>
      </c>
      <c r="E7" s="685">
        <v>43.734610007162573</v>
      </c>
      <c r="F7" s="685">
        <v>44.801336297774682</v>
      </c>
      <c r="G7" s="685">
        <v>39.951397000014246</v>
      </c>
      <c r="H7" s="685" t="s">
        <v>429</v>
      </c>
      <c r="I7" s="685" t="s">
        <v>429</v>
      </c>
      <c r="J7" s="685" t="s">
        <v>429</v>
      </c>
      <c r="K7" s="577" t="s">
        <v>429</v>
      </c>
      <c r="L7" s="685" t="s">
        <v>429</v>
      </c>
      <c r="M7" s="685" t="s">
        <v>429</v>
      </c>
      <c r="N7" s="685" t="s">
        <v>429</v>
      </c>
      <c r="O7" s="685" t="s">
        <v>429</v>
      </c>
      <c r="P7" s="685" t="s">
        <v>429</v>
      </c>
      <c r="Q7" s="685" t="s">
        <v>429</v>
      </c>
      <c r="R7" s="685" t="s">
        <v>429</v>
      </c>
      <c r="S7" s="685" t="s">
        <v>429</v>
      </c>
      <c r="T7" s="685" t="s">
        <v>429</v>
      </c>
      <c r="U7" s="685" t="s">
        <v>429</v>
      </c>
      <c r="V7" s="687">
        <v>1.6683854606931532</v>
      </c>
      <c r="W7" s="687">
        <v>1.5847924528301887</v>
      </c>
      <c r="X7" s="687">
        <v>1.5282972972972975</v>
      </c>
      <c r="Y7" s="687">
        <v>2.9271789220211919</v>
      </c>
      <c r="Z7" s="687">
        <v>1.5621850293344499</v>
      </c>
      <c r="AA7" s="687">
        <v>1.3832007259370436</v>
      </c>
      <c r="AB7" s="687" t="s">
        <v>429</v>
      </c>
      <c r="AC7" s="577" t="s">
        <v>429</v>
      </c>
      <c r="AD7" s="577" t="s">
        <v>429</v>
      </c>
      <c r="AE7" s="577" t="s">
        <v>429</v>
      </c>
      <c r="AF7" s="577">
        <v>22.940790402258294</v>
      </c>
      <c r="AG7" s="577">
        <v>19.37469696969697</v>
      </c>
      <c r="AH7" s="577">
        <v>21.802909090909093</v>
      </c>
      <c r="AI7" s="577">
        <v>21.447797905290216</v>
      </c>
      <c r="AJ7" s="577">
        <v>22.703340226900323</v>
      </c>
      <c r="AK7" s="577">
        <v>17.857076055554288</v>
      </c>
      <c r="AL7" s="577" t="s">
        <v>429</v>
      </c>
      <c r="AM7" s="577" t="s">
        <v>429</v>
      </c>
      <c r="AN7" s="577" t="s">
        <v>429</v>
      </c>
      <c r="AO7" s="577" t="s">
        <v>429</v>
      </c>
    </row>
    <row r="8" spans="1:44">
      <c r="A8" s="284" t="s">
        <v>12</v>
      </c>
      <c r="B8" s="685">
        <v>7.3</v>
      </c>
      <c r="C8" s="685">
        <v>7</v>
      </c>
      <c r="D8" s="685">
        <v>7.4</v>
      </c>
      <c r="E8" s="685">
        <v>7.1</v>
      </c>
      <c r="F8" s="685">
        <v>7.6</v>
      </c>
      <c r="G8" s="685">
        <v>7.5</v>
      </c>
      <c r="H8" s="685">
        <v>6.5</v>
      </c>
      <c r="I8" s="685">
        <v>7.5</v>
      </c>
      <c r="J8" s="685" t="s">
        <v>429</v>
      </c>
      <c r="K8" s="577" t="s">
        <v>429</v>
      </c>
      <c r="L8" s="685" t="s">
        <v>429</v>
      </c>
      <c r="M8" s="685" t="s">
        <v>429</v>
      </c>
      <c r="N8" s="685">
        <v>11.5</v>
      </c>
      <c r="O8" s="685" t="s">
        <v>429</v>
      </c>
      <c r="P8" s="685">
        <v>40.6</v>
      </c>
      <c r="Q8" s="685" t="s">
        <v>429</v>
      </c>
      <c r="R8" s="685" t="s">
        <v>429</v>
      </c>
      <c r="S8" s="685" t="s">
        <v>429</v>
      </c>
      <c r="T8" s="685" t="s">
        <v>429</v>
      </c>
      <c r="U8" s="685" t="s">
        <v>429</v>
      </c>
      <c r="V8" s="687">
        <v>53.5</v>
      </c>
      <c r="W8" s="687">
        <v>52.1</v>
      </c>
      <c r="X8" s="687">
        <v>56</v>
      </c>
      <c r="Y8" s="687">
        <v>45.8</v>
      </c>
      <c r="Z8" s="687">
        <v>44.6</v>
      </c>
      <c r="AA8" s="687">
        <v>49.1</v>
      </c>
      <c r="AB8" s="687">
        <v>45</v>
      </c>
      <c r="AC8" s="577" t="s">
        <v>429</v>
      </c>
      <c r="AD8" s="577" t="s">
        <v>429</v>
      </c>
      <c r="AE8" s="577" t="s">
        <v>429</v>
      </c>
      <c r="AF8" s="577">
        <v>119.1</v>
      </c>
      <c r="AG8" s="577">
        <v>118</v>
      </c>
      <c r="AH8" s="577">
        <v>120.5</v>
      </c>
      <c r="AI8" s="577">
        <v>112.9</v>
      </c>
      <c r="AJ8" s="577">
        <v>112</v>
      </c>
      <c r="AK8" s="577">
        <v>105</v>
      </c>
      <c r="AL8" s="577">
        <v>105.6</v>
      </c>
      <c r="AM8" s="577" t="s">
        <v>429</v>
      </c>
      <c r="AN8" s="577" t="s">
        <v>429</v>
      </c>
      <c r="AO8" s="577" t="s">
        <v>429</v>
      </c>
    </row>
    <row r="9" spans="1:44">
      <c r="A9" s="284" t="s">
        <v>11</v>
      </c>
      <c r="B9" s="685" t="s">
        <v>429</v>
      </c>
      <c r="C9" s="685">
        <v>25.416502171338333</v>
      </c>
      <c r="D9" s="685">
        <v>24.521727247881937</v>
      </c>
      <c r="E9" s="685">
        <v>28.79681888147768</v>
      </c>
      <c r="F9" s="685">
        <f>0.280574267503064*100</f>
        <v>28.057426750306401</v>
      </c>
      <c r="G9" s="685">
        <f>0.283682760658055*100</f>
        <v>28.368276065805496</v>
      </c>
      <c r="H9" s="685">
        <f>0.281983109653046*100</f>
        <v>28.1983109653046</v>
      </c>
      <c r="I9" s="685">
        <f>0.263415749454818*100</f>
        <v>26.341574945481799</v>
      </c>
      <c r="J9" s="685">
        <v>26.53</v>
      </c>
      <c r="K9" s="685">
        <v>24.1</v>
      </c>
      <c r="L9" s="685" t="s">
        <v>429</v>
      </c>
      <c r="M9" s="685" t="s">
        <v>429</v>
      </c>
      <c r="N9" s="685" t="s">
        <v>429</v>
      </c>
      <c r="O9" s="685" t="s">
        <v>429</v>
      </c>
      <c r="P9" s="685" t="s">
        <v>429</v>
      </c>
      <c r="Q9" s="685" t="s">
        <v>429</v>
      </c>
      <c r="R9" s="685">
        <v>76.8</v>
      </c>
      <c r="S9" s="685">
        <v>76.8</v>
      </c>
      <c r="T9" s="685" t="s">
        <v>429</v>
      </c>
      <c r="U9" s="685" t="s">
        <v>429</v>
      </c>
      <c r="V9" s="687">
        <v>34.24436708337543</v>
      </c>
      <c r="W9" s="687">
        <v>13.889505081087563</v>
      </c>
      <c r="X9" s="687">
        <v>14.862937922556855</v>
      </c>
      <c r="Y9" s="687">
        <v>18.740191007101838</v>
      </c>
      <c r="Z9" s="687">
        <v>20.149826223147542</v>
      </c>
      <c r="AA9" s="687">
        <v>25.647721915015442</v>
      </c>
      <c r="AB9" s="687" t="s">
        <v>429</v>
      </c>
      <c r="AC9" s="577" t="s">
        <v>429</v>
      </c>
      <c r="AD9" s="577" t="s">
        <v>429</v>
      </c>
      <c r="AE9" s="685" t="s">
        <v>429</v>
      </c>
      <c r="AF9" s="577">
        <v>21.021005006107107</v>
      </c>
      <c r="AG9" s="577">
        <v>12.097566253828738</v>
      </c>
      <c r="AH9" s="577">
        <v>10.072744176696737</v>
      </c>
      <c r="AI9" s="577">
        <v>10.266383361179038</v>
      </c>
      <c r="AJ9" s="577">
        <v>12.536076572308238</v>
      </c>
      <c r="AK9" s="577">
        <v>16.823539551903838</v>
      </c>
      <c r="AL9" s="577" t="s">
        <v>429</v>
      </c>
      <c r="AM9" s="577" t="s">
        <v>429</v>
      </c>
      <c r="AN9" s="577" t="s">
        <v>429</v>
      </c>
      <c r="AO9" s="577" t="s">
        <v>429</v>
      </c>
    </row>
    <row r="10" spans="1:44">
      <c r="A10" s="284" t="s">
        <v>10</v>
      </c>
      <c r="B10" s="685" t="s">
        <v>429</v>
      </c>
      <c r="C10" s="685">
        <v>29.842263531433343</v>
      </c>
      <c r="D10" s="685" t="s">
        <v>429</v>
      </c>
      <c r="E10" s="685" t="s">
        <v>429</v>
      </c>
      <c r="F10" s="685">
        <v>29</v>
      </c>
      <c r="G10" s="685">
        <v>30.8</v>
      </c>
      <c r="H10" s="685">
        <v>29.9</v>
      </c>
      <c r="I10" s="685">
        <v>29.9</v>
      </c>
      <c r="J10" s="685" t="s">
        <v>429</v>
      </c>
      <c r="K10" s="685" t="s">
        <v>429</v>
      </c>
      <c r="L10" s="685" t="s">
        <v>429</v>
      </c>
      <c r="M10" s="685" t="s">
        <v>429</v>
      </c>
      <c r="N10" s="685" t="s">
        <v>429</v>
      </c>
      <c r="O10" s="685" t="s">
        <v>429</v>
      </c>
      <c r="P10" s="685" t="s">
        <v>429</v>
      </c>
      <c r="Q10" s="685" t="s">
        <v>429</v>
      </c>
      <c r="R10" s="685" t="s">
        <v>429</v>
      </c>
      <c r="S10" s="685" t="s">
        <v>429</v>
      </c>
      <c r="T10" s="685" t="s">
        <v>429</v>
      </c>
      <c r="U10" s="685" t="s">
        <v>429</v>
      </c>
      <c r="V10" s="687">
        <v>95.196782265042216</v>
      </c>
      <c r="W10" s="687">
        <v>91.836913580246915</v>
      </c>
      <c r="X10" s="687">
        <v>89.325465116279062</v>
      </c>
      <c r="Y10" s="687">
        <v>89.47212796068294</v>
      </c>
      <c r="Z10" s="687">
        <v>78.323416704417724</v>
      </c>
      <c r="AA10" s="687">
        <v>79.257370651178746</v>
      </c>
      <c r="AB10" s="687" t="s">
        <v>429</v>
      </c>
      <c r="AC10" s="577" t="s">
        <v>429</v>
      </c>
      <c r="AD10" s="577" t="s">
        <v>429</v>
      </c>
      <c r="AE10" s="577" t="s">
        <v>429</v>
      </c>
      <c r="AF10" s="577">
        <v>14.250566995899133</v>
      </c>
      <c r="AG10" s="577">
        <v>10.972965126828029</v>
      </c>
      <c r="AH10" s="577">
        <v>16.098484848484848</v>
      </c>
      <c r="AI10" s="577">
        <v>12.75324656983814</v>
      </c>
      <c r="AJ10" s="577">
        <v>13.779771249311857</v>
      </c>
      <c r="AK10" s="577">
        <v>13.264271449765527</v>
      </c>
      <c r="AL10" s="577" t="s">
        <v>429</v>
      </c>
      <c r="AM10" s="577" t="s">
        <v>429</v>
      </c>
      <c r="AN10" s="577" t="s">
        <v>429</v>
      </c>
      <c r="AO10" s="577" t="s">
        <v>429</v>
      </c>
    </row>
    <row r="11" spans="1:44" ht="15.5">
      <c r="A11" s="284" t="s">
        <v>9</v>
      </c>
      <c r="B11" s="685" t="s">
        <v>429</v>
      </c>
      <c r="C11" s="685">
        <v>4.4000000000000004</v>
      </c>
      <c r="D11" s="685">
        <v>4</v>
      </c>
      <c r="E11" s="685">
        <v>3.8</v>
      </c>
      <c r="F11" s="685">
        <v>3.6</v>
      </c>
      <c r="G11" s="685">
        <v>3.6</v>
      </c>
      <c r="H11" s="685">
        <v>3.5</v>
      </c>
      <c r="I11" s="685">
        <v>3.2</v>
      </c>
      <c r="J11" s="685">
        <v>3</v>
      </c>
      <c r="K11" s="685">
        <v>2.9</v>
      </c>
      <c r="L11" s="685" t="s">
        <v>429</v>
      </c>
      <c r="M11" s="685">
        <v>9</v>
      </c>
      <c r="N11" s="685">
        <v>8.5</v>
      </c>
      <c r="O11" s="685">
        <v>8.3000000000000007</v>
      </c>
      <c r="P11" s="685">
        <v>8.5</v>
      </c>
      <c r="Q11" s="685">
        <v>8.5</v>
      </c>
      <c r="R11" s="685">
        <v>8.3000000000000007</v>
      </c>
      <c r="S11" s="685">
        <v>8</v>
      </c>
      <c r="T11" s="685">
        <v>8</v>
      </c>
      <c r="U11" s="685">
        <v>8</v>
      </c>
      <c r="V11" s="687">
        <v>37.799999999999997</v>
      </c>
      <c r="W11" s="687">
        <v>34.9</v>
      </c>
      <c r="X11" s="687">
        <v>35.5</v>
      </c>
      <c r="Y11" s="687">
        <v>35.5</v>
      </c>
      <c r="Z11" s="687">
        <v>35.5</v>
      </c>
      <c r="AA11" s="687">
        <v>34.700000000000003</v>
      </c>
      <c r="AB11" s="687">
        <v>37.5</v>
      </c>
      <c r="AC11" s="577">
        <v>40.4</v>
      </c>
      <c r="AD11" s="577">
        <v>36.6</v>
      </c>
      <c r="AE11" s="577" t="s">
        <v>429</v>
      </c>
      <c r="AF11" s="577">
        <v>16.399999999999999</v>
      </c>
      <c r="AG11" s="577">
        <v>18.8</v>
      </c>
      <c r="AH11" s="577">
        <v>20.8</v>
      </c>
      <c r="AI11" s="577">
        <v>21.4</v>
      </c>
      <c r="AJ11" s="577">
        <v>20.9</v>
      </c>
      <c r="AK11" s="577">
        <v>21.2</v>
      </c>
      <c r="AL11" s="577">
        <v>21.4</v>
      </c>
      <c r="AM11" s="577">
        <v>22</v>
      </c>
      <c r="AN11" s="577">
        <v>22.1</v>
      </c>
      <c r="AO11" s="577" t="s">
        <v>429</v>
      </c>
      <c r="AP11" s="299" t="s">
        <v>17</v>
      </c>
      <c r="AQ11" s="61"/>
    </row>
    <row r="12" spans="1:44">
      <c r="A12" s="284" t="s">
        <v>7</v>
      </c>
      <c r="B12" s="685">
        <v>24.561955106974018</v>
      </c>
      <c r="C12" s="685">
        <v>24.667402635487296</v>
      </c>
      <c r="D12" s="685">
        <v>26.856233424312325</v>
      </c>
      <c r="E12" s="685">
        <v>27.900980132508373</v>
      </c>
      <c r="F12" s="685">
        <v>27.343902359909329</v>
      </c>
      <c r="G12" s="685">
        <v>26.295884289744915</v>
      </c>
      <c r="H12" s="685">
        <v>25.232515429211666</v>
      </c>
      <c r="I12" s="685">
        <v>24.081489407044376</v>
      </c>
      <c r="J12" s="685">
        <v>22.797569947571166</v>
      </c>
      <c r="K12" s="577" t="s">
        <v>429</v>
      </c>
      <c r="L12" s="685" t="s">
        <v>429</v>
      </c>
      <c r="M12" s="685" t="s">
        <v>429</v>
      </c>
      <c r="N12" s="685" t="s">
        <v>429</v>
      </c>
      <c r="O12" s="685" t="s">
        <v>429</v>
      </c>
      <c r="P12" s="685" t="s">
        <v>429</v>
      </c>
      <c r="Q12" s="685" t="s">
        <v>429</v>
      </c>
      <c r="R12" s="685" t="s">
        <v>429</v>
      </c>
      <c r="S12" s="685" t="s">
        <v>429</v>
      </c>
      <c r="T12" s="685" t="s">
        <v>429</v>
      </c>
      <c r="U12" s="685" t="s">
        <v>429</v>
      </c>
      <c r="V12" s="687">
        <v>12.06549702709955</v>
      </c>
      <c r="W12" s="687">
        <v>7.6993786643533388</v>
      </c>
      <c r="X12" s="687">
        <v>9.6611528487889764</v>
      </c>
      <c r="Y12" s="687">
        <v>13.920824655942992</v>
      </c>
      <c r="Z12" s="687">
        <v>11.520106903677583</v>
      </c>
      <c r="AA12" s="687">
        <v>14.394217458754143</v>
      </c>
      <c r="AB12" s="687">
        <v>9.4813797228916705</v>
      </c>
      <c r="AC12" s="577">
        <v>10.852760260168628</v>
      </c>
      <c r="AD12" s="577">
        <v>9.8967922343626675</v>
      </c>
      <c r="AE12" s="577" t="s">
        <v>429</v>
      </c>
      <c r="AF12" s="577">
        <v>6.2572067349200911</v>
      </c>
      <c r="AG12" s="577">
        <v>6.3490560124483038</v>
      </c>
      <c r="AH12" s="577">
        <v>6.0940725180233297</v>
      </c>
      <c r="AI12" s="577">
        <v>7.3214786474268312</v>
      </c>
      <c r="AJ12" s="577">
        <v>5.2101470818744522</v>
      </c>
      <c r="AK12" s="577">
        <v>4.8834184642398215</v>
      </c>
      <c r="AL12" s="577">
        <v>3.1588136371484143</v>
      </c>
      <c r="AM12" s="577">
        <v>4.0171381651275224</v>
      </c>
      <c r="AN12" s="577">
        <v>4.1438037034984214</v>
      </c>
      <c r="AO12" s="577" t="s">
        <v>429</v>
      </c>
    </row>
    <row r="13" spans="1:44">
      <c r="A13" s="284" t="s">
        <v>6</v>
      </c>
      <c r="B13" s="685" t="s">
        <v>429</v>
      </c>
      <c r="C13" s="685">
        <v>9.2413878893268873</v>
      </c>
      <c r="D13" s="685">
        <v>7.9217133233489205</v>
      </c>
      <c r="E13" s="685">
        <v>7.7599187823695308</v>
      </c>
      <c r="F13" s="685">
        <v>7.8335843656814754</v>
      </c>
      <c r="G13" s="685">
        <v>7.7827561558483564</v>
      </c>
      <c r="H13" s="685">
        <v>7.7827561558483564</v>
      </c>
      <c r="I13" s="685">
        <v>7.7827561558483564</v>
      </c>
      <c r="J13" s="685" t="s">
        <v>429</v>
      </c>
      <c r="K13" s="681" t="s">
        <v>429</v>
      </c>
      <c r="L13" s="685">
        <v>7.7827561558483564</v>
      </c>
      <c r="M13" s="685">
        <v>7.7827561558483564</v>
      </c>
      <c r="N13" s="685">
        <v>7.7827561558483564</v>
      </c>
      <c r="O13" s="685">
        <v>22</v>
      </c>
      <c r="P13" s="685">
        <v>20</v>
      </c>
      <c r="Q13" s="685">
        <v>25</v>
      </c>
      <c r="R13" s="685">
        <v>22</v>
      </c>
      <c r="S13" s="685">
        <v>22</v>
      </c>
      <c r="T13" s="685" t="s">
        <v>429</v>
      </c>
      <c r="U13" s="685" t="s">
        <v>429</v>
      </c>
      <c r="V13" s="687">
        <v>11.166262876952471</v>
      </c>
      <c r="W13" s="687">
        <v>9.5007906572381078</v>
      </c>
      <c r="X13" s="687">
        <v>7.5443145207870721</v>
      </c>
      <c r="Y13" s="687">
        <v>11.476662879209311</v>
      </c>
      <c r="Z13" s="687">
        <v>12.077140630051936</v>
      </c>
      <c r="AA13" s="687">
        <v>11.964778167025074</v>
      </c>
      <c r="AB13" s="687">
        <v>22</v>
      </c>
      <c r="AC13" s="577">
        <v>22</v>
      </c>
      <c r="AD13" s="577" t="s">
        <v>429</v>
      </c>
      <c r="AE13" s="577" t="s">
        <v>429</v>
      </c>
      <c r="AF13" s="577">
        <v>11.69410132070516</v>
      </c>
      <c r="AG13" s="577">
        <v>11.761931818181818</v>
      </c>
      <c r="AH13" s="577">
        <v>8.4651612903225804</v>
      </c>
      <c r="AI13" s="577">
        <v>13.857981779656214</v>
      </c>
      <c r="AJ13" s="577">
        <v>14.585777025160493</v>
      </c>
      <c r="AK13" s="577">
        <v>13.918561786885261</v>
      </c>
      <c r="AL13" s="577">
        <v>13.918561786885261</v>
      </c>
      <c r="AM13" s="577">
        <v>13.918561786885261</v>
      </c>
      <c r="AN13" s="577" t="s">
        <v>429</v>
      </c>
      <c r="AO13" s="577" t="s">
        <v>429</v>
      </c>
    </row>
    <row r="14" spans="1:44">
      <c r="A14" s="284" t="s">
        <v>5</v>
      </c>
      <c r="B14" s="685" t="s">
        <v>429</v>
      </c>
      <c r="C14" s="685">
        <v>3.0931373200431018</v>
      </c>
      <c r="D14" s="685">
        <v>2.9403686857071865</v>
      </c>
      <c r="E14" s="685">
        <v>2.6273114417871191</v>
      </c>
      <c r="F14" s="685">
        <v>2.6900128633244091</v>
      </c>
      <c r="G14" s="685" t="s">
        <v>429</v>
      </c>
      <c r="H14" s="685" t="s">
        <v>429</v>
      </c>
      <c r="I14" s="685" t="s">
        <v>429</v>
      </c>
      <c r="J14" s="685" t="s">
        <v>429</v>
      </c>
      <c r="K14" s="685"/>
      <c r="L14" s="685" t="s">
        <v>429</v>
      </c>
      <c r="M14" s="685" t="s">
        <v>429</v>
      </c>
      <c r="N14" s="685" t="s">
        <v>429</v>
      </c>
      <c r="O14" s="685" t="s">
        <v>429</v>
      </c>
      <c r="P14" s="685" t="s">
        <v>429</v>
      </c>
      <c r="Q14" s="685" t="s">
        <v>429</v>
      </c>
      <c r="R14" s="685" t="s">
        <v>429</v>
      </c>
      <c r="S14" s="685" t="s">
        <v>429</v>
      </c>
      <c r="T14" s="685" t="s">
        <v>429</v>
      </c>
      <c r="U14" s="685" t="s">
        <v>429</v>
      </c>
      <c r="V14" s="687">
        <v>0.75223393475199707</v>
      </c>
      <c r="W14" s="687">
        <v>1.1703554381960699</v>
      </c>
      <c r="X14" s="687">
        <v>0.8933352120614344</v>
      </c>
      <c r="Y14" s="687">
        <v>0.88226729634203438</v>
      </c>
      <c r="Z14" s="687">
        <v>1.3960213357416353</v>
      </c>
      <c r="AA14" s="687">
        <v>0.68949336945145923</v>
      </c>
      <c r="AB14" s="687" t="s">
        <v>429</v>
      </c>
      <c r="AC14" s="577" t="s">
        <v>429</v>
      </c>
      <c r="AD14" s="577" t="s">
        <v>429</v>
      </c>
      <c r="AE14" s="577" t="s">
        <v>429</v>
      </c>
      <c r="AF14" s="577">
        <v>13.765532829523069</v>
      </c>
      <c r="AG14" s="577">
        <v>11.782041314195528</v>
      </c>
      <c r="AH14" s="577">
        <v>8.6417498774662906</v>
      </c>
      <c r="AI14" s="577">
        <v>11.557202447370296</v>
      </c>
      <c r="AJ14" s="577">
        <v>12.203271763160807</v>
      </c>
      <c r="AK14" s="577">
        <v>13.476634280409222</v>
      </c>
      <c r="AL14" s="577" t="s">
        <v>429</v>
      </c>
      <c r="AM14" s="577" t="s">
        <v>429</v>
      </c>
      <c r="AN14" s="577" t="s">
        <v>429</v>
      </c>
      <c r="AO14" s="577" t="s">
        <v>429</v>
      </c>
      <c r="AP14" s="192" t="s">
        <v>17</v>
      </c>
    </row>
    <row r="15" spans="1:44">
      <c r="A15" s="284" t="s">
        <v>4</v>
      </c>
      <c r="B15" s="685">
        <v>2.1</v>
      </c>
      <c r="C15" s="685">
        <v>2.5</v>
      </c>
      <c r="D15" s="685">
        <v>2.7</v>
      </c>
      <c r="E15" s="685">
        <v>2.5</v>
      </c>
      <c r="F15" s="685">
        <v>2.1</v>
      </c>
      <c r="G15" s="685">
        <v>2</v>
      </c>
      <c r="H15" s="685">
        <v>2</v>
      </c>
      <c r="I15" s="685">
        <v>1.9</v>
      </c>
      <c r="J15" s="685">
        <v>2.1</v>
      </c>
      <c r="K15" s="647">
        <v>2.4</v>
      </c>
      <c r="L15" s="685" t="s">
        <v>429</v>
      </c>
      <c r="M15" s="685">
        <v>7.8</v>
      </c>
      <c r="N15" s="685">
        <v>5.6</v>
      </c>
      <c r="O15" s="685">
        <v>4.7</v>
      </c>
      <c r="P15" s="685">
        <v>4.9000000000000004</v>
      </c>
      <c r="Q15" s="685">
        <v>4.7</v>
      </c>
      <c r="R15" s="685" t="s">
        <v>429</v>
      </c>
      <c r="S15" s="685" t="s">
        <v>429</v>
      </c>
      <c r="T15" s="685" t="s">
        <v>429</v>
      </c>
      <c r="U15" s="685" t="s">
        <v>429</v>
      </c>
      <c r="V15" s="687">
        <v>6.3452668305285993</v>
      </c>
      <c r="W15" s="687">
        <v>5.8882510485912984</v>
      </c>
      <c r="X15" s="687">
        <v>6.7597787631433661</v>
      </c>
      <c r="Y15" s="687">
        <v>0</v>
      </c>
      <c r="Z15" s="687">
        <v>0</v>
      </c>
      <c r="AA15" s="687">
        <v>0</v>
      </c>
      <c r="AB15" s="687" t="s">
        <v>429</v>
      </c>
      <c r="AC15" s="577" t="s">
        <v>429</v>
      </c>
      <c r="AD15" s="577" t="s">
        <v>429</v>
      </c>
      <c r="AE15" s="577" t="s">
        <v>429</v>
      </c>
      <c r="AF15" s="577">
        <v>4.3284786529887942</v>
      </c>
      <c r="AG15" s="577">
        <v>4.9582462781064018</v>
      </c>
      <c r="AH15" s="577">
        <v>4.9204934673366836</v>
      </c>
      <c r="AI15" s="577">
        <v>2.6724446780750308</v>
      </c>
      <c r="AJ15" s="577">
        <v>8.2651366400548749</v>
      </c>
      <c r="AK15" s="577">
        <v>1.8814191188159455</v>
      </c>
      <c r="AL15" s="577" t="s">
        <v>429</v>
      </c>
      <c r="AM15" s="577" t="s">
        <v>429</v>
      </c>
      <c r="AN15" s="577" t="s">
        <v>429</v>
      </c>
      <c r="AO15" s="577" t="s">
        <v>429</v>
      </c>
    </row>
    <row r="16" spans="1:44">
      <c r="A16" s="284" t="s">
        <v>3</v>
      </c>
      <c r="B16" s="685" t="s">
        <v>429</v>
      </c>
      <c r="C16" s="685">
        <v>8.8000000000000007</v>
      </c>
      <c r="D16" s="685">
        <v>8.5</v>
      </c>
      <c r="E16" s="685">
        <v>8.4</v>
      </c>
      <c r="F16" s="685">
        <v>8.5</v>
      </c>
      <c r="G16" s="685">
        <v>8.6</v>
      </c>
      <c r="H16" s="685">
        <v>8</v>
      </c>
      <c r="I16" s="685">
        <v>7.8</v>
      </c>
      <c r="J16" s="685">
        <v>7</v>
      </c>
      <c r="K16" s="577" t="s">
        <v>429</v>
      </c>
      <c r="L16" s="685" t="s">
        <v>429</v>
      </c>
      <c r="M16" s="685" t="s">
        <v>429</v>
      </c>
      <c r="N16" s="685" t="s">
        <v>429</v>
      </c>
      <c r="O16" s="685" t="s">
        <v>429</v>
      </c>
      <c r="P16" s="685" t="s">
        <v>429</v>
      </c>
      <c r="Q16" s="685" t="s">
        <v>429</v>
      </c>
      <c r="R16" s="685" t="s">
        <v>429</v>
      </c>
      <c r="S16" s="685">
        <v>32.5</v>
      </c>
      <c r="T16" s="685">
        <v>32.5</v>
      </c>
      <c r="U16" s="685" t="s">
        <v>429</v>
      </c>
      <c r="V16" s="687">
        <v>16.943831258939817</v>
      </c>
      <c r="W16" s="687">
        <v>9.1047619047619044</v>
      </c>
      <c r="X16" s="687">
        <v>15.273106738223015</v>
      </c>
      <c r="Y16" s="687">
        <v>30.096339600997364</v>
      </c>
      <c r="Z16" s="687">
        <v>28.580180082521856</v>
      </c>
      <c r="AA16" s="687">
        <v>30.18916432207439</v>
      </c>
      <c r="AB16" s="687" t="s">
        <v>429</v>
      </c>
      <c r="AC16" s="577" t="s">
        <v>429</v>
      </c>
      <c r="AD16" s="577" t="s">
        <v>429</v>
      </c>
      <c r="AE16" s="577" t="s">
        <v>429</v>
      </c>
      <c r="AF16" s="577">
        <v>8.3553618080353687</v>
      </c>
      <c r="AG16" s="577">
        <v>8.6287631304739634</v>
      </c>
      <c r="AH16" s="577">
        <v>10.967727717923605</v>
      </c>
      <c r="AI16" s="577">
        <v>19.615238792167219</v>
      </c>
      <c r="AJ16" s="577">
        <v>24.919114373506655</v>
      </c>
      <c r="AK16" s="577">
        <v>25.988475909255609</v>
      </c>
      <c r="AL16" s="577" t="s">
        <v>429</v>
      </c>
      <c r="AM16" s="577" t="s">
        <v>429</v>
      </c>
      <c r="AN16" s="577" t="s">
        <v>429</v>
      </c>
      <c r="AO16" s="577" t="s">
        <v>429</v>
      </c>
      <c r="AP16" s="499"/>
    </row>
    <row r="17" spans="1:43">
      <c r="A17" s="284" t="s">
        <v>79</v>
      </c>
      <c r="B17" s="685">
        <v>26.2</v>
      </c>
      <c r="C17" s="685">
        <v>25.8</v>
      </c>
      <c r="D17" s="685">
        <v>25.7</v>
      </c>
      <c r="E17" s="685">
        <v>25.4</v>
      </c>
      <c r="F17" s="685">
        <v>24.9</v>
      </c>
      <c r="G17" s="685">
        <v>24.6</v>
      </c>
      <c r="H17" s="685">
        <v>24.7</v>
      </c>
      <c r="I17" s="685">
        <v>31.2</v>
      </c>
      <c r="J17" s="685">
        <v>28.9</v>
      </c>
      <c r="K17" s="685">
        <v>29</v>
      </c>
      <c r="L17" s="685" t="s">
        <v>429</v>
      </c>
      <c r="M17" s="685">
        <v>57</v>
      </c>
      <c r="N17" s="685">
        <v>57</v>
      </c>
      <c r="O17" s="685">
        <v>57</v>
      </c>
      <c r="P17" s="685">
        <v>57</v>
      </c>
      <c r="Q17" s="685">
        <v>57</v>
      </c>
      <c r="R17" s="685">
        <v>57</v>
      </c>
      <c r="S17" s="685">
        <v>57</v>
      </c>
      <c r="T17" s="685">
        <v>66.948182436477353</v>
      </c>
      <c r="U17" s="685" t="s">
        <v>429</v>
      </c>
      <c r="V17" s="687">
        <v>24.6</v>
      </c>
      <c r="W17" s="687">
        <v>24.8</v>
      </c>
      <c r="X17" s="687">
        <v>23.7</v>
      </c>
      <c r="Y17" s="687">
        <v>23.6</v>
      </c>
      <c r="Z17" s="687">
        <v>20.3</v>
      </c>
      <c r="AA17" s="687">
        <v>19.399999999999999</v>
      </c>
      <c r="AB17" s="687">
        <v>16.2</v>
      </c>
      <c r="AC17" s="577">
        <v>16.5</v>
      </c>
      <c r="AD17" s="577">
        <v>15.1</v>
      </c>
      <c r="AE17" s="577" t="s">
        <v>429</v>
      </c>
      <c r="AF17" s="577">
        <v>6.5</v>
      </c>
      <c r="AG17" s="577">
        <v>6.5</v>
      </c>
      <c r="AH17" s="577">
        <v>4.3</v>
      </c>
      <c r="AI17" s="577">
        <v>5.9</v>
      </c>
      <c r="AJ17" s="577">
        <v>6.4</v>
      </c>
      <c r="AK17" s="577">
        <v>6.1</v>
      </c>
      <c r="AL17" s="577">
        <v>6.4</v>
      </c>
      <c r="AM17" s="577">
        <v>7.4</v>
      </c>
      <c r="AN17" s="577">
        <v>8.4</v>
      </c>
      <c r="AO17" s="577" t="s">
        <v>429</v>
      </c>
      <c r="AP17" s="283" t="s">
        <v>17</v>
      </c>
      <c r="AQ17" s="283" t="s">
        <v>17</v>
      </c>
    </row>
    <row r="18" spans="1:43">
      <c r="A18" s="284" t="s">
        <v>2</v>
      </c>
      <c r="B18" s="685">
        <v>9.0262410005367535</v>
      </c>
      <c r="C18" s="685">
        <v>7.7442958925172114</v>
      </c>
      <c r="D18" s="685">
        <v>7.7720633312839222</v>
      </c>
      <c r="E18" s="685">
        <v>8.9390612122295092</v>
      </c>
      <c r="F18" s="685">
        <v>8.7068388399359176</v>
      </c>
      <c r="G18" s="685">
        <v>8.7998578514843455</v>
      </c>
      <c r="H18" s="685">
        <v>8.9820638287440495</v>
      </c>
      <c r="I18" s="685">
        <v>8.3318720587890756</v>
      </c>
      <c r="J18" s="685">
        <v>6.8</v>
      </c>
      <c r="K18" s="685">
        <v>5</v>
      </c>
      <c r="L18" s="685" t="s">
        <v>429</v>
      </c>
      <c r="M18" s="685">
        <v>63.996012469073534</v>
      </c>
      <c r="N18" s="685">
        <v>65.633346663013498</v>
      </c>
      <c r="O18" s="685">
        <v>72.562905623052529</v>
      </c>
      <c r="P18" s="685">
        <v>79.001670662015059</v>
      </c>
      <c r="Q18" s="685">
        <v>85</v>
      </c>
      <c r="R18" s="685" t="s">
        <v>429</v>
      </c>
      <c r="S18" s="685" t="s">
        <v>429</v>
      </c>
      <c r="T18" s="685">
        <v>48.9</v>
      </c>
      <c r="U18" s="685" t="s">
        <v>429</v>
      </c>
      <c r="V18" s="687">
        <v>8.8536934189256975</v>
      </c>
      <c r="W18" s="687">
        <v>5.8620716145229288</v>
      </c>
      <c r="X18" s="687">
        <v>6.8383537213102557</v>
      </c>
      <c r="Y18" s="687">
        <v>8.7434833974148631</v>
      </c>
      <c r="Z18" s="687">
        <v>6.6069529935899114</v>
      </c>
      <c r="AA18" s="687">
        <v>7.5687773979875601</v>
      </c>
      <c r="AB18" s="687">
        <v>7.2195322639787216</v>
      </c>
      <c r="AC18" s="577">
        <v>6.6839773655784089</v>
      </c>
      <c r="AD18" s="577" t="s">
        <v>429</v>
      </c>
      <c r="AE18" s="577" t="s">
        <v>429</v>
      </c>
      <c r="AF18" s="577">
        <v>9.1914964594832718</v>
      </c>
      <c r="AG18" s="577">
        <v>9.0207474607383062</v>
      </c>
      <c r="AH18" s="577">
        <v>6.9184569750948794</v>
      </c>
      <c r="AI18" s="577">
        <v>9.2066277630760656</v>
      </c>
      <c r="AJ18" s="577">
        <v>6.8679902386564393</v>
      </c>
      <c r="AK18" s="577">
        <v>8.8084438493330133</v>
      </c>
      <c r="AL18" s="577">
        <v>13.059989082593331</v>
      </c>
      <c r="AM18" s="577">
        <v>9.6314011413714233</v>
      </c>
      <c r="AN18" s="577" t="s">
        <v>429</v>
      </c>
      <c r="AO18" s="577" t="s">
        <v>429</v>
      </c>
    </row>
    <row r="19" spans="1:43">
      <c r="A19" s="284" t="s">
        <v>1</v>
      </c>
      <c r="B19" s="685" t="s">
        <v>429</v>
      </c>
      <c r="C19" s="685">
        <v>21.321961620469086</v>
      </c>
      <c r="D19" s="685">
        <v>23.713071830846754</v>
      </c>
      <c r="E19" s="685">
        <v>19.257229129250401</v>
      </c>
      <c r="F19" s="685">
        <v>17.676802045754105</v>
      </c>
      <c r="G19" s="685">
        <v>15.528209986210195</v>
      </c>
      <c r="H19" s="685" t="s">
        <v>429</v>
      </c>
      <c r="I19" s="685" t="s">
        <v>429</v>
      </c>
      <c r="J19" s="685" t="s">
        <v>429</v>
      </c>
      <c r="K19" s="577" t="s">
        <v>429</v>
      </c>
      <c r="L19" s="685" t="s">
        <v>429</v>
      </c>
      <c r="M19" s="685" t="s">
        <v>429</v>
      </c>
      <c r="N19" s="685" t="s">
        <v>429</v>
      </c>
      <c r="O19" s="685" t="s">
        <v>429</v>
      </c>
      <c r="P19" s="685" t="s">
        <v>429</v>
      </c>
      <c r="Q19" s="685" t="s">
        <v>429</v>
      </c>
      <c r="R19" s="685" t="s">
        <v>429</v>
      </c>
      <c r="S19" s="685" t="s">
        <v>429</v>
      </c>
      <c r="T19" s="685" t="s">
        <v>429</v>
      </c>
      <c r="U19" s="685" t="s">
        <v>429</v>
      </c>
      <c r="V19" s="687">
        <v>53.491763545988583</v>
      </c>
      <c r="W19" s="687">
        <v>23.021478260869564</v>
      </c>
      <c r="X19" s="687">
        <v>24.265499999999999</v>
      </c>
      <c r="Y19" s="687">
        <v>29.710217254584027</v>
      </c>
      <c r="Z19" s="687">
        <v>22.379528376992223</v>
      </c>
      <c r="AA19" s="687">
        <v>29.388623288552274</v>
      </c>
      <c r="AB19" s="687">
        <v>29.388623288552274</v>
      </c>
      <c r="AC19" s="577">
        <v>29.388623288552274</v>
      </c>
      <c r="AD19" s="577">
        <v>27.04</v>
      </c>
      <c r="AE19" s="577" t="s">
        <v>429</v>
      </c>
      <c r="AF19" s="577">
        <v>44.059251922628754</v>
      </c>
      <c r="AG19" s="577">
        <v>21.807960784313725</v>
      </c>
      <c r="AH19" s="577">
        <v>21.25698305084746</v>
      </c>
      <c r="AI19" s="577">
        <v>23.086541767058772</v>
      </c>
      <c r="AJ19" s="577">
        <v>18.163260258580504</v>
      </c>
      <c r="AK19" s="577">
        <v>13.780855830226196</v>
      </c>
      <c r="AL19" s="577">
        <v>17</v>
      </c>
      <c r="AM19" s="577">
        <v>17.5</v>
      </c>
      <c r="AN19" s="577">
        <v>16.07</v>
      </c>
      <c r="AO19" s="577" t="s">
        <v>429</v>
      </c>
    </row>
    <row r="20" spans="1:43">
      <c r="A20" s="36"/>
      <c r="B20" s="287"/>
      <c r="C20" s="287"/>
      <c r="D20" s="287"/>
      <c r="E20" s="287"/>
      <c r="F20" s="287"/>
      <c r="G20" s="287"/>
      <c r="H20" s="287"/>
      <c r="I20" s="499"/>
      <c r="L20" s="287"/>
      <c r="M20" s="287"/>
      <c r="N20" s="287"/>
      <c r="O20" s="287"/>
      <c r="P20" s="287"/>
      <c r="Q20" s="287"/>
      <c r="R20" s="287"/>
      <c r="S20" s="499"/>
      <c r="V20" s="287"/>
      <c r="W20" s="287"/>
      <c r="X20" s="36"/>
      <c r="Y20" s="36"/>
      <c r="Z20" s="36"/>
      <c r="AA20" s="36"/>
      <c r="AB20" s="36"/>
      <c r="AF20" s="36"/>
      <c r="AG20" s="36"/>
      <c r="AH20" s="36"/>
      <c r="AI20" s="36"/>
      <c r="AJ20" s="36"/>
      <c r="AK20" s="36"/>
      <c r="AL20" s="36"/>
    </row>
    <row r="21" spans="1:43" ht="14.65" customHeight="1">
      <c r="A21" s="179" t="s">
        <v>33</v>
      </c>
      <c r="D21" s="486"/>
      <c r="E21" s="486"/>
      <c r="F21" s="486"/>
      <c r="G21" s="486"/>
      <c r="H21" s="486"/>
      <c r="I21" s="486"/>
      <c r="J21" s="486"/>
      <c r="K21" s="486"/>
      <c r="L21" s="486"/>
      <c r="M21" s="486"/>
      <c r="N21" s="486"/>
      <c r="O21" s="486"/>
      <c r="P21" s="486"/>
      <c r="Q21" s="486"/>
      <c r="R21" s="486"/>
      <c r="S21" s="486"/>
      <c r="T21" s="486"/>
      <c r="U21" s="486"/>
      <c r="V21" s="486"/>
      <c r="W21" s="486"/>
      <c r="X21" s="486"/>
      <c r="Y21" s="486"/>
      <c r="Z21" s="486"/>
      <c r="AA21" s="486"/>
      <c r="AB21" s="486"/>
      <c r="AC21" s="486"/>
      <c r="AD21" s="486"/>
      <c r="AE21" s="486"/>
      <c r="AF21" s="486"/>
      <c r="AG21" s="486"/>
      <c r="AH21" s="486"/>
      <c r="AI21" s="486"/>
      <c r="AJ21" s="486"/>
      <c r="AK21" s="36"/>
      <c r="AL21" s="36"/>
      <c r="AM21" s="287"/>
      <c r="AN21" s="287"/>
      <c r="AO21" s="287"/>
    </row>
    <row r="22" spans="1:43">
      <c r="A22" s="36"/>
      <c r="D22" s="486"/>
      <c r="E22" s="486"/>
      <c r="F22" s="486"/>
      <c r="G22" s="486"/>
      <c r="H22" s="486"/>
      <c r="I22" s="486"/>
      <c r="J22" s="486"/>
      <c r="K22" s="486"/>
      <c r="L22" s="486"/>
      <c r="M22" s="486"/>
      <c r="N22" s="486"/>
      <c r="O22" s="486"/>
      <c r="P22" s="486"/>
      <c r="Q22" s="486"/>
      <c r="R22" s="486"/>
      <c r="S22" s="486"/>
      <c r="T22" s="486"/>
      <c r="U22" s="486"/>
      <c r="V22" s="486"/>
      <c r="W22" s="486"/>
      <c r="X22" s="486"/>
      <c r="Y22" s="486"/>
      <c r="Z22" s="486"/>
      <c r="AA22" s="486"/>
      <c r="AB22" s="486"/>
      <c r="AC22" s="486"/>
      <c r="AD22" s="486"/>
      <c r="AE22" s="486"/>
      <c r="AF22" s="486"/>
      <c r="AG22" s="486"/>
      <c r="AH22" s="486"/>
      <c r="AI22" s="486"/>
      <c r="AJ22" s="486"/>
      <c r="AK22" s="36"/>
      <c r="AL22" s="36"/>
      <c r="AM22" s="287"/>
      <c r="AN22" s="287"/>
      <c r="AO22" s="287"/>
    </row>
    <row r="23" spans="1:43" s="283" customFormat="1">
      <c r="A23" s="486" t="s">
        <v>1150</v>
      </c>
      <c r="B23" s="486"/>
      <c r="F23" s="287"/>
      <c r="G23" s="287"/>
      <c r="H23" s="287"/>
      <c r="J23" s="499"/>
      <c r="K23" s="499"/>
      <c r="L23" s="287"/>
      <c r="M23" s="287"/>
      <c r="N23" s="287"/>
      <c r="O23" s="287"/>
      <c r="P23" s="287"/>
      <c r="Q23" s="287"/>
      <c r="R23" s="287"/>
      <c r="T23" s="499"/>
      <c r="U23" s="499"/>
      <c r="V23" s="287"/>
      <c r="W23" s="287"/>
      <c r="X23" s="287"/>
      <c r="Y23" s="287"/>
      <c r="Z23" s="287"/>
      <c r="AA23" s="287"/>
      <c r="AB23" s="287"/>
      <c r="AD23" s="499"/>
      <c r="AE23" s="499"/>
      <c r="AF23" s="287"/>
      <c r="AG23" s="287"/>
      <c r="AH23" s="287"/>
      <c r="AI23" s="287"/>
      <c r="AJ23" s="287"/>
      <c r="AK23" s="287"/>
      <c r="AL23" s="287"/>
      <c r="AN23" s="499"/>
      <c r="AO23" s="499"/>
    </row>
    <row r="24" spans="1:43">
      <c r="A24" s="486"/>
      <c r="B24" s="486"/>
      <c r="F24" s="36"/>
      <c r="G24" s="36"/>
      <c r="H24" s="36"/>
      <c r="L24" s="287"/>
      <c r="M24" s="36"/>
      <c r="N24" s="36"/>
      <c r="O24" s="36"/>
      <c r="P24" s="36"/>
      <c r="Q24" s="36"/>
      <c r="R24" s="36"/>
      <c r="V24" s="36"/>
      <c r="W24" s="36"/>
      <c r="X24" s="36"/>
      <c r="Y24" s="36"/>
      <c r="Z24" s="36"/>
      <c r="AA24" s="36"/>
      <c r="AB24" s="36"/>
      <c r="AF24" s="36"/>
      <c r="AG24" s="36"/>
      <c r="AH24" s="36"/>
      <c r="AI24" s="36"/>
      <c r="AJ24" s="36"/>
      <c r="AK24" s="36"/>
      <c r="AL24" s="36"/>
    </row>
    <row r="25" spans="1:43">
      <c r="A25" s="36" t="s">
        <v>1149</v>
      </c>
      <c r="B25" s="36"/>
      <c r="F25" s="36"/>
      <c r="G25" s="36"/>
      <c r="H25" s="36"/>
      <c r="L25" s="287"/>
      <c r="M25" s="36"/>
      <c r="N25" s="36"/>
      <c r="O25" s="36"/>
      <c r="P25" s="36"/>
      <c r="Q25" s="36"/>
      <c r="R25" s="36"/>
      <c r="V25" s="36"/>
      <c r="W25" s="36"/>
      <c r="X25" s="36"/>
      <c r="Y25" s="36"/>
      <c r="Z25" s="36"/>
      <c r="AA25" s="36"/>
      <c r="AB25" s="36"/>
      <c r="AF25" s="36"/>
      <c r="AG25" s="36"/>
      <c r="AH25" s="36"/>
      <c r="AI25" s="36"/>
      <c r="AJ25" s="36"/>
      <c r="AK25" s="36"/>
      <c r="AL25" s="36"/>
    </row>
    <row r="26" spans="1:43">
      <c r="A26" s="36"/>
      <c r="B26" s="36"/>
      <c r="F26" s="36"/>
      <c r="G26" s="36"/>
      <c r="H26" s="36"/>
      <c r="L26" s="287"/>
      <c r="M26" s="36"/>
      <c r="N26" s="36"/>
      <c r="O26" s="36"/>
      <c r="P26" s="36"/>
      <c r="Q26" s="36"/>
      <c r="R26" s="36"/>
      <c r="V26" s="36"/>
      <c r="W26" s="36"/>
      <c r="X26" s="36"/>
      <c r="Y26" s="36"/>
      <c r="Z26" s="36"/>
      <c r="AA26" s="36"/>
      <c r="AB26" s="36"/>
      <c r="AF26" s="36"/>
      <c r="AG26" s="36"/>
      <c r="AH26" s="36"/>
      <c r="AI26" s="36"/>
      <c r="AJ26" s="36"/>
      <c r="AK26" s="36"/>
      <c r="AL26" s="36"/>
    </row>
    <row r="27" spans="1:43">
      <c r="A27" s="105" t="s">
        <v>447</v>
      </c>
      <c r="B27" s="166"/>
      <c r="F27" s="36"/>
      <c r="G27" s="36"/>
      <c r="H27" s="36"/>
      <c r="L27" s="287"/>
      <c r="M27" s="36"/>
      <c r="N27" s="36"/>
      <c r="O27" s="36"/>
      <c r="P27" s="36"/>
      <c r="Q27" s="36"/>
      <c r="R27" s="36"/>
      <c r="V27" s="36"/>
      <c r="W27" s="36"/>
      <c r="X27" s="36"/>
      <c r="Y27" s="36"/>
      <c r="Z27" s="36"/>
      <c r="AA27" s="36"/>
      <c r="AB27" s="36"/>
      <c r="AF27" s="36"/>
      <c r="AG27" s="36"/>
      <c r="AH27" s="36"/>
      <c r="AI27" s="36"/>
      <c r="AJ27" s="36"/>
      <c r="AK27" s="36"/>
      <c r="AL27" s="36"/>
    </row>
    <row r="28" spans="1:43">
      <c r="A28" s="36"/>
      <c r="B28" s="36"/>
      <c r="C28" s="142"/>
      <c r="F28" s="36"/>
      <c r="G28" s="36"/>
      <c r="H28" s="36"/>
      <c r="L28" s="287"/>
      <c r="M28" s="36"/>
      <c r="N28" s="36"/>
      <c r="O28" s="36"/>
      <c r="P28" s="36"/>
      <c r="Q28" s="36"/>
      <c r="R28" s="36"/>
      <c r="V28" s="36"/>
      <c r="W28" s="36"/>
      <c r="X28" s="36"/>
      <c r="Y28" s="36"/>
      <c r="Z28" s="36"/>
      <c r="AA28" s="36"/>
      <c r="AB28" s="36"/>
      <c r="AF28" s="36"/>
      <c r="AG28" s="36"/>
      <c r="AH28" s="36"/>
      <c r="AI28" s="36"/>
      <c r="AJ28" s="36"/>
      <c r="AK28" s="36"/>
      <c r="AL28" s="36"/>
    </row>
    <row r="29" spans="1:43">
      <c r="A29" s="167" t="s">
        <v>431</v>
      </c>
      <c r="B29" s="36"/>
      <c r="C29" s="36"/>
      <c r="D29" s="36"/>
      <c r="E29" s="36"/>
      <c r="F29" s="36"/>
      <c r="G29" s="36"/>
      <c r="H29" s="36"/>
      <c r="L29" s="287"/>
      <c r="M29" s="36"/>
      <c r="N29" s="36"/>
      <c r="O29" s="36"/>
      <c r="P29" s="36"/>
      <c r="Q29" s="36"/>
      <c r="R29" s="36"/>
      <c r="V29" s="36"/>
      <c r="W29" s="36"/>
      <c r="X29" s="36"/>
      <c r="Y29" s="36"/>
      <c r="Z29" s="36"/>
      <c r="AA29" s="36"/>
      <c r="AB29" s="36"/>
      <c r="AF29" s="36"/>
      <c r="AG29" s="36"/>
      <c r="AH29" s="36"/>
      <c r="AI29" s="36"/>
      <c r="AJ29" s="36"/>
      <c r="AK29" s="36"/>
      <c r="AL29" s="36"/>
    </row>
    <row r="30" spans="1:43">
      <c r="A30" s="36"/>
      <c r="B30" s="287"/>
      <c r="C30" s="36"/>
      <c r="E30" s="36"/>
      <c r="F30" s="36"/>
      <c r="G30" s="36"/>
      <c r="H30" s="36"/>
      <c r="L30" s="287"/>
      <c r="M30" s="36"/>
      <c r="N30" s="36"/>
      <c r="O30" s="36"/>
      <c r="P30" s="36"/>
      <c r="Q30" s="36"/>
      <c r="R30" s="36"/>
      <c r="V30" s="36"/>
      <c r="W30" s="36"/>
      <c r="X30" s="36"/>
      <c r="Y30" s="36"/>
      <c r="Z30" s="36"/>
      <c r="AA30" s="36"/>
      <c r="AB30" s="36"/>
      <c r="AF30" s="36"/>
      <c r="AG30" s="36"/>
      <c r="AH30" s="36"/>
      <c r="AI30" s="36"/>
      <c r="AJ30" s="36"/>
      <c r="AK30" s="36"/>
      <c r="AL30" s="36"/>
    </row>
    <row r="31" spans="1:43">
      <c r="A31" s="36"/>
      <c r="B31" s="287"/>
      <c r="C31" s="36"/>
      <c r="D31" s="36"/>
      <c r="E31" s="36"/>
      <c r="F31" s="36"/>
      <c r="G31" s="36"/>
      <c r="H31" s="36"/>
      <c r="L31" s="287"/>
      <c r="M31" s="36"/>
      <c r="N31" s="36"/>
      <c r="O31" s="36"/>
      <c r="P31" s="36"/>
      <c r="Q31" s="36"/>
      <c r="R31" s="36"/>
      <c r="V31" s="36"/>
      <c r="W31" s="36"/>
      <c r="X31" s="36"/>
      <c r="Y31" s="36"/>
      <c r="Z31" s="36"/>
      <c r="AA31" s="36"/>
      <c r="AB31" s="36"/>
      <c r="AF31" s="36"/>
      <c r="AG31" s="36"/>
      <c r="AH31" s="36"/>
      <c r="AI31" s="36"/>
      <c r="AJ31" s="36"/>
      <c r="AK31" s="36"/>
      <c r="AL31" s="36"/>
    </row>
    <row r="32" spans="1:43">
      <c r="A32" s="36"/>
      <c r="B32" s="287"/>
      <c r="C32" s="36"/>
      <c r="D32" s="36"/>
      <c r="E32" s="36"/>
      <c r="F32" s="36"/>
      <c r="G32" s="36"/>
      <c r="H32" s="36"/>
      <c r="L32" s="287"/>
      <c r="M32" s="36"/>
      <c r="N32" s="36"/>
      <c r="O32" s="36"/>
      <c r="P32" s="36"/>
      <c r="Q32" s="36"/>
      <c r="R32" s="36"/>
      <c r="V32" s="36"/>
      <c r="W32" s="36"/>
      <c r="X32" s="36"/>
      <c r="Y32" s="36"/>
      <c r="Z32" s="36"/>
      <c r="AA32" s="36"/>
      <c r="AB32" s="36"/>
      <c r="AF32" s="36"/>
      <c r="AG32" s="36"/>
      <c r="AH32" s="36"/>
      <c r="AI32" s="36"/>
      <c r="AJ32" s="36"/>
      <c r="AK32" s="36"/>
      <c r="AL32" s="36"/>
    </row>
    <row r="33" spans="1:38">
      <c r="A33" s="36"/>
      <c r="B33" s="287"/>
      <c r="C33" s="36"/>
      <c r="D33" s="36"/>
      <c r="E33" s="36"/>
      <c r="F33" s="36"/>
      <c r="G33" s="36"/>
      <c r="H33" s="36"/>
      <c r="L33" s="287"/>
      <c r="M33" s="36"/>
      <c r="N33" s="36"/>
      <c r="O33" s="36"/>
      <c r="P33" s="36"/>
      <c r="Q33" s="36"/>
      <c r="R33" s="36"/>
      <c r="V33" s="36"/>
      <c r="W33" s="36"/>
      <c r="X33" s="36"/>
      <c r="Y33" s="36"/>
      <c r="Z33" s="36"/>
      <c r="AA33" s="36"/>
      <c r="AB33" s="36"/>
      <c r="AF33" s="36"/>
      <c r="AG33" s="36"/>
      <c r="AH33" s="36"/>
      <c r="AI33" s="36"/>
      <c r="AJ33" s="36"/>
      <c r="AK33" s="36"/>
      <c r="AL33" s="36"/>
    </row>
    <row r="34" spans="1:38">
      <c r="A34" s="36"/>
      <c r="B34" s="287"/>
      <c r="C34" s="36"/>
      <c r="D34" s="36"/>
      <c r="E34" s="36"/>
      <c r="F34" s="36"/>
      <c r="G34" s="36"/>
      <c r="H34" s="36"/>
      <c r="L34" s="287"/>
      <c r="M34" s="36"/>
      <c r="N34" s="36"/>
      <c r="O34" s="36"/>
      <c r="P34" s="36"/>
      <c r="Q34" s="36"/>
      <c r="R34" s="36"/>
      <c r="V34" s="36"/>
      <c r="W34" s="36"/>
      <c r="X34" s="36"/>
      <c r="Y34" s="36"/>
      <c r="Z34" s="36"/>
      <c r="AA34" s="36"/>
      <c r="AB34" s="36"/>
      <c r="AF34" s="36"/>
      <c r="AG34" s="36"/>
      <c r="AH34" s="36"/>
      <c r="AI34" s="36"/>
      <c r="AJ34" s="36"/>
      <c r="AK34" s="36"/>
      <c r="AL34" s="36"/>
    </row>
    <row r="35" spans="1:38">
      <c r="A35" s="36"/>
      <c r="B35" s="287"/>
      <c r="C35" s="36"/>
      <c r="D35" s="36"/>
      <c r="E35" s="36"/>
      <c r="F35" s="36"/>
      <c r="G35" s="36"/>
      <c r="H35" s="36"/>
      <c r="L35" s="287"/>
      <c r="M35" s="36"/>
      <c r="N35" s="36"/>
      <c r="O35" s="36"/>
      <c r="P35" s="36"/>
      <c r="Q35" s="36"/>
      <c r="R35" s="36"/>
      <c r="V35" s="36"/>
      <c r="W35" s="36"/>
      <c r="X35" s="36"/>
      <c r="Y35" s="36"/>
      <c r="Z35" s="36"/>
      <c r="AA35" s="36"/>
      <c r="AB35" s="36"/>
      <c r="AF35" s="36"/>
      <c r="AG35" s="36"/>
      <c r="AH35" s="36"/>
      <c r="AI35" s="36"/>
      <c r="AJ35" s="36"/>
      <c r="AK35" s="36"/>
      <c r="AL35" s="36"/>
    </row>
    <row r="36" spans="1:38">
      <c r="A36" s="36"/>
      <c r="B36" s="287"/>
      <c r="C36" s="36"/>
      <c r="D36" s="36"/>
      <c r="E36" s="36"/>
      <c r="F36" s="36"/>
      <c r="G36" s="36"/>
      <c r="H36" s="36"/>
      <c r="L36" s="287"/>
      <c r="M36" s="36"/>
      <c r="N36" s="36"/>
      <c r="O36" s="36"/>
      <c r="P36" s="36"/>
      <c r="Q36" s="36"/>
      <c r="R36" s="36"/>
      <c r="V36" s="36"/>
      <c r="W36" s="36"/>
      <c r="X36" s="36"/>
      <c r="Y36" s="36"/>
      <c r="Z36" s="36"/>
      <c r="AA36" s="36"/>
      <c r="AB36" s="36"/>
      <c r="AF36" s="36"/>
      <c r="AG36" s="36"/>
      <c r="AH36" s="36"/>
      <c r="AI36" s="36"/>
      <c r="AJ36" s="36"/>
      <c r="AK36" s="36"/>
      <c r="AL36" s="36"/>
    </row>
    <row r="37" spans="1:38">
      <c r="A37" s="36"/>
      <c r="B37" s="287"/>
      <c r="C37" s="36"/>
      <c r="D37" s="36"/>
      <c r="E37" s="36"/>
      <c r="F37" s="36"/>
      <c r="G37" s="36"/>
      <c r="H37" s="36"/>
      <c r="L37" s="287"/>
      <c r="M37" s="36"/>
      <c r="N37" s="36"/>
      <c r="O37" s="36"/>
      <c r="P37" s="36"/>
      <c r="Q37" s="36"/>
      <c r="R37" s="36"/>
      <c r="V37" s="36"/>
      <c r="W37" s="36"/>
      <c r="X37" s="36"/>
      <c r="Y37" s="36"/>
      <c r="Z37" s="36"/>
      <c r="AA37" s="36"/>
      <c r="AB37" s="36"/>
      <c r="AF37" s="36"/>
      <c r="AG37" s="36"/>
      <c r="AH37" s="36"/>
      <c r="AI37" s="36"/>
      <c r="AJ37" s="36"/>
      <c r="AK37" s="36"/>
      <c r="AL37" s="36"/>
    </row>
    <row r="38" spans="1:38">
      <c r="A38" s="36"/>
      <c r="B38" s="287"/>
      <c r="C38" s="36"/>
      <c r="D38" s="36"/>
      <c r="E38" s="36"/>
      <c r="F38" s="36"/>
      <c r="G38" s="36"/>
      <c r="H38" s="36"/>
      <c r="L38" s="287"/>
      <c r="M38" s="36"/>
      <c r="N38" s="36"/>
      <c r="O38" s="36"/>
      <c r="P38" s="36"/>
      <c r="Q38" s="36"/>
      <c r="R38" s="36"/>
      <c r="V38" s="36"/>
      <c r="W38" s="36"/>
      <c r="X38" s="36"/>
      <c r="Y38" s="36"/>
      <c r="Z38" s="36"/>
      <c r="AA38" s="36"/>
      <c r="AB38" s="36"/>
      <c r="AF38" s="36"/>
      <c r="AG38" s="36"/>
      <c r="AH38" s="36"/>
      <c r="AI38" s="36"/>
      <c r="AJ38" s="36"/>
      <c r="AK38" s="36"/>
      <c r="AL38" s="36"/>
    </row>
    <row r="39" spans="1:38">
      <c r="A39" s="36"/>
      <c r="B39" s="287"/>
      <c r="C39" s="36"/>
      <c r="D39" s="36"/>
      <c r="E39" s="36"/>
      <c r="F39" s="36"/>
      <c r="G39" s="36"/>
      <c r="H39" s="36"/>
      <c r="L39" s="287"/>
      <c r="M39" s="36"/>
      <c r="N39" s="36"/>
      <c r="O39" s="36"/>
      <c r="P39" s="36"/>
      <c r="Q39" s="36"/>
      <c r="R39" s="36"/>
      <c r="V39" s="36"/>
      <c r="W39" s="36"/>
      <c r="X39" s="36"/>
      <c r="Y39" s="36"/>
      <c r="Z39" s="36"/>
      <c r="AA39" s="36"/>
      <c r="AB39" s="36"/>
      <c r="AF39" s="36"/>
      <c r="AG39" s="36"/>
      <c r="AH39" s="36"/>
      <c r="AI39" s="36"/>
      <c r="AJ39" s="36"/>
      <c r="AK39" s="36"/>
      <c r="AL39" s="36"/>
    </row>
    <row r="40" spans="1:38">
      <c r="A40" s="36"/>
      <c r="B40" s="287"/>
      <c r="C40" s="36"/>
      <c r="D40" s="36"/>
      <c r="E40" s="36"/>
      <c r="F40" s="36"/>
      <c r="G40" s="36"/>
      <c r="H40" s="36"/>
      <c r="L40" s="287"/>
      <c r="M40" s="36"/>
      <c r="N40" s="36"/>
      <c r="O40" s="36"/>
      <c r="P40" s="36"/>
      <c r="Q40" s="36"/>
      <c r="R40" s="36"/>
      <c r="V40" s="36"/>
      <c r="W40" s="36"/>
      <c r="X40" s="36"/>
      <c r="Y40" s="36"/>
      <c r="Z40" s="36"/>
      <c r="AA40" s="36"/>
      <c r="AB40" s="36"/>
      <c r="AF40" s="36"/>
      <c r="AG40" s="36"/>
      <c r="AH40" s="36"/>
      <c r="AI40" s="36"/>
      <c r="AJ40" s="36"/>
      <c r="AK40" s="36"/>
      <c r="AL40" s="36"/>
    </row>
    <row r="41" spans="1:38">
      <c r="A41" s="36"/>
      <c r="B41" s="287"/>
      <c r="C41" s="36"/>
      <c r="D41" s="36"/>
      <c r="E41" s="36"/>
      <c r="F41" s="36"/>
      <c r="G41" s="36"/>
      <c r="H41" s="36"/>
      <c r="L41" s="287"/>
      <c r="M41" s="36"/>
      <c r="N41" s="36"/>
      <c r="O41" s="36"/>
      <c r="P41" s="36"/>
      <c r="Q41" s="36"/>
      <c r="R41" s="36"/>
      <c r="V41" s="36"/>
      <c r="W41" s="36"/>
      <c r="X41" s="36"/>
      <c r="Y41" s="36"/>
      <c r="Z41" s="36"/>
      <c r="AA41" s="36"/>
      <c r="AB41" s="36"/>
      <c r="AF41" s="36"/>
      <c r="AG41" s="36"/>
      <c r="AH41" s="36"/>
      <c r="AI41" s="36"/>
      <c r="AJ41" s="36"/>
      <c r="AK41" s="36"/>
      <c r="AL41" s="36"/>
    </row>
    <row r="42" spans="1:38">
      <c r="A42" s="36"/>
      <c r="B42" s="287"/>
      <c r="C42" s="36"/>
      <c r="D42" s="36"/>
      <c r="E42" s="36"/>
      <c r="F42" s="36"/>
      <c r="G42" s="36"/>
      <c r="H42" s="36"/>
      <c r="L42" s="287"/>
      <c r="M42" s="36"/>
      <c r="N42" s="36"/>
      <c r="O42" s="36"/>
      <c r="P42" s="36"/>
      <c r="Q42" s="36"/>
      <c r="R42" s="36"/>
      <c r="V42" s="36"/>
      <c r="W42" s="36"/>
      <c r="X42" s="36"/>
      <c r="Y42" s="36"/>
      <c r="Z42" s="36"/>
      <c r="AA42" s="36"/>
      <c r="AB42" s="36"/>
      <c r="AF42" s="36"/>
      <c r="AG42" s="36"/>
      <c r="AH42" s="36"/>
      <c r="AI42" s="36"/>
      <c r="AJ42" s="36"/>
      <c r="AK42" s="36"/>
      <c r="AL42" s="36"/>
    </row>
    <row r="43" spans="1:38">
      <c r="A43" s="36"/>
      <c r="B43" s="287"/>
      <c r="C43" s="36"/>
      <c r="D43" s="36"/>
      <c r="E43" s="36"/>
      <c r="F43" s="36"/>
      <c r="G43" s="36"/>
      <c r="H43" s="36"/>
      <c r="L43" s="287"/>
      <c r="M43" s="36"/>
      <c r="N43" s="36"/>
      <c r="O43" s="36"/>
      <c r="P43" s="36"/>
      <c r="Q43" s="36"/>
      <c r="R43" s="36"/>
      <c r="V43" s="36"/>
      <c r="W43" s="36"/>
      <c r="X43" s="36"/>
      <c r="Y43" s="36"/>
      <c r="Z43" s="36"/>
      <c r="AA43" s="36"/>
      <c r="AB43" s="36"/>
      <c r="AF43" s="36"/>
      <c r="AG43" s="36"/>
      <c r="AH43" s="36"/>
      <c r="AI43" s="36"/>
      <c r="AJ43" s="36"/>
      <c r="AK43" s="36"/>
      <c r="AL43" s="36"/>
    </row>
    <row r="44" spans="1:38">
      <c r="A44" s="36"/>
      <c r="B44" s="287"/>
      <c r="C44" s="36"/>
      <c r="D44" s="36"/>
      <c r="E44" s="36"/>
      <c r="F44" s="36"/>
      <c r="G44" s="36"/>
      <c r="H44" s="36"/>
      <c r="L44" s="287"/>
      <c r="M44" s="36"/>
      <c r="N44" s="36"/>
      <c r="O44" s="36"/>
      <c r="P44" s="36"/>
      <c r="Q44" s="36"/>
      <c r="R44" s="36"/>
      <c r="V44" s="36"/>
      <c r="W44" s="36"/>
      <c r="X44" s="36"/>
      <c r="Y44" s="36"/>
      <c r="Z44" s="36"/>
      <c r="AA44" s="36"/>
      <c r="AB44" s="36"/>
      <c r="AF44" s="36"/>
      <c r="AG44" s="36"/>
      <c r="AH44" s="36"/>
      <c r="AI44" s="36"/>
      <c r="AJ44" s="36"/>
      <c r="AK44" s="36"/>
      <c r="AL44" s="36"/>
    </row>
    <row r="45" spans="1:38">
      <c r="A45" s="36"/>
      <c r="B45" s="287"/>
      <c r="C45" s="36"/>
      <c r="D45" s="36"/>
      <c r="E45" s="36"/>
      <c r="F45" s="36"/>
      <c r="G45" s="36"/>
      <c r="H45" s="36"/>
      <c r="L45" s="287"/>
      <c r="M45" s="36"/>
      <c r="N45" s="36"/>
      <c r="O45" s="36"/>
      <c r="P45" s="36"/>
      <c r="Q45" s="36"/>
      <c r="R45" s="36"/>
      <c r="V45" s="36"/>
      <c r="W45" s="36"/>
      <c r="X45" s="36"/>
      <c r="Y45" s="36"/>
      <c r="Z45" s="36"/>
      <c r="AA45" s="36"/>
      <c r="AB45" s="36"/>
      <c r="AF45" s="36"/>
      <c r="AG45" s="36"/>
      <c r="AH45" s="36"/>
      <c r="AI45" s="36"/>
      <c r="AJ45" s="36"/>
      <c r="AK45" s="36"/>
      <c r="AL45" s="36"/>
    </row>
    <row r="46" spans="1:38">
      <c r="A46" s="36"/>
      <c r="B46" s="287"/>
      <c r="C46" s="36"/>
      <c r="D46" s="36"/>
      <c r="E46" s="36"/>
      <c r="F46" s="36"/>
      <c r="G46" s="36"/>
      <c r="H46" s="36"/>
      <c r="L46" s="287"/>
      <c r="M46" s="36"/>
      <c r="N46" s="36"/>
      <c r="O46" s="36"/>
      <c r="P46" s="36"/>
      <c r="Q46" s="36"/>
      <c r="R46" s="36"/>
      <c r="V46" s="36"/>
      <c r="W46" s="36"/>
      <c r="X46" s="36"/>
      <c r="Y46" s="36"/>
      <c r="Z46" s="36"/>
      <c r="AA46" s="36"/>
      <c r="AB46" s="36"/>
      <c r="AF46" s="36"/>
      <c r="AG46" s="36"/>
      <c r="AH46" s="36"/>
      <c r="AI46" s="36"/>
      <c r="AJ46" s="36"/>
      <c r="AK46" s="36"/>
      <c r="AL46" s="36"/>
    </row>
  </sheetData>
  <mergeCells count="5">
    <mergeCell ref="A3:A4"/>
    <mergeCell ref="AF3:AO3"/>
    <mergeCell ref="V3:AE3"/>
    <mergeCell ref="L3:U3"/>
    <mergeCell ref="B3:K3"/>
  </mergeCells>
  <conditionalFormatting sqref="C5:E5 V5:X5 C9:E9 C7:E7 C10">
    <cfRule type="expression" dxfId="245" priority="35" stopIfTrue="1">
      <formula>ISNA(ACTIVECELL)</formula>
    </cfRule>
  </conditionalFormatting>
  <conditionalFormatting sqref="C15:E15">
    <cfRule type="expression" dxfId="244" priority="34" stopIfTrue="1">
      <formula>ISNA(ACTIVECELL)</formula>
    </cfRule>
  </conditionalFormatting>
  <conditionalFormatting sqref="C6:E6">
    <cfRule type="expression" dxfId="243" priority="27" stopIfTrue="1">
      <formula>ISNA(ACTIVECELL)</formula>
    </cfRule>
  </conditionalFormatting>
  <conditionalFormatting sqref="C14:E14">
    <cfRule type="expression" dxfId="242" priority="26" stopIfTrue="1">
      <formula>ISNA(ACTIVECELL)</formula>
    </cfRule>
  </conditionalFormatting>
  <conditionalFormatting sqref="C16:E16">
    <cfRule type="expression" dxfId="241" priority="24" stopIfTrue="1">
      <formula>ISNA(ACTIVECELL)</formula>
    </cfRule>
  </conditionalFormatting>
  <conditionalFormatting sqref="C13:E13">
    <cfRule type="expression" dxfId="240" priority="19" stopIfTrue="1">
      <formula>ISNA(ACTIVECELL)</formula>
    </cfRule>
  </conditionalFormatting>
  <conditionalFormatting sqref="C8:E8">
    <cfRule type="expression" dxfId="239" priority="18" stopIfTrue="1">
      <formula>ISNA(ACTIVECELL)</formula>
    </cfRule>
  </conditionalFormatting>
  <conditionalFormatting sqref="F10:J10">
    <cfRule type="expression" dxfId="238" priority="17" stopIfTrue="1">
      <formula>ISNA(ACTIVECELL)</formula>
    </cfRule>
  </conditionalFormatting>
  <conditionalFormatting sqref="V6:AB9 V11:AB19">
    <cfRule type="expression" dxfId="237" priority="8" stopIfTrue="1">
      <formula>ISNA(ACTIVECELL)</formula>
    </cfRule>
  </conditionalFormatting>
  <conditionalFormatting sqref="K10 T10 V10:AB10">
    <cfRule type="expression" dxfId="236" priority="4" stopIfTrue="1">
      <formula>ISNA(ACTIVECELL)</formula>
    </cfRule>
  </conditionalFormatting>
  <conditionalFormatting sqref="AE9">
    <cfRule type="expression" dxfId="235" priority="2" stopIfTrue="1">
      <formula>ISNA(ACTIVECELL)</formula>
    </cfRule>
  </conditionalFormatting>
  <hyperlinks>
    <hyperlink ref="AR5" location="Content!B408" display="Back to Content Page"/>
  </hyperlinks>
  <pageMargins left="0.7" right="0.7" top="0.75" bottom="0.75" header="0.3" footer="0.3"/>
  <pageSetup orientation="portrait" horizontalDpi="1200" verticalDpi="1200" r:id="rId1"/>
</worksheet>
</file>

<file path=xl/worksheets/sheet2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22"/>
  <sheetViews>
    <sheetView topLeftCell="V1" zoomScale="93" zoomScaleNormal="93" workbookViewId="0">
      <selection activeCell="AF6" sqref="AF6"/>
    </sheetView>
  </sheetViews>
  <sheetFormatPr defaultColWidth="9.26953125" defaultRowHeight="14.5"/>
  <cols>
    <col min="1" max="1" width="37" style="499" customWidth="1"/>
    <col min="2" max="2" width="30.1796875" style="499" customWidth="1"/>
    <col min="3" max="23" width="9.26953125" style="499" customWidth="1"/>
    <col min="24" max="25" width="10" style="499" customWidth="1"/>
    <col min="26" max="26" width="9.26953125" style="499" customWidth="1"/>
    <col min="27" max="27" width="10.26953125" style="499" customWidth="1"/>
    <col min="28" max="30" width="9.26953125" style="499" customWidth="1"/>
    <col min="31" max="55" width="7" style="499" customWidth="1"/>
    <col min="56" max="16384" width="9.26953125" style="499"/>
  </cols>
  <sheetData>
    <row r="1" spans="1:32">
      <c r="A1" s="136" t="s">
        <v>1396</v>
      </c>
    </row>
    <row r="3" spans="1:32" ht="15.5">
      <c r="A3" s="1194" t="s">
        <v>16</v>
      </c>
      <c r="B3" s="1194" t="s">
        <v>85</v>
      </c>
      <c r="C3" s="1193" t="s">
        <v>373</v>
      </c>
      <c r="D3" s="1193"/>
      <c r="E3" s="1193"/>
      <c r="F3" s="1193"/>
      <c r="G3" s="1193"/>
      <c r="H3" s="1193"/>
      <c r="I3" s="1193"/>
      <c r="J3" s="1193"/>
      <c r="K3" s="1193"/>
      <c r="L3" s="1193"/>
      <c r="M3" s="1193"/>
      <c r="N3" s="1193"/>
      <c r="O3" s="1193"/>
      <c r="P3" s="1193"/>
      <c r="Q3" s="1193"/>
      <c r="R3" s="1193"/>
      <c r="S3" s="1193"/>
      <c r="T3" s="1193"/>
      <c r="U3" s="1193"/>
      <c r="V3" s="1193"/>
      <c r="W3" s="1193"/>
      <c r="X3" s="1193"/>
      <c r="Y3" s="1193"/>
      <c r="Z3" s="1193"/>
      <c r="AA3" s="1193"/>
      <c r="AB3" s="1193"/>
      <c r="AC3" s="1193"/>
      <c r="AD3" s="1193"/>
    </row>
    <row r="4" spans="1:32" ht="15.5">
      <c r="A4" s="1194"/>
      <c r="B4" s="1194"/>
      <c r="C4" s="582">
        <v>1980</v>
      </c>
      <c r="D4" s="582">
        <v>1985</v>
      </c>
      <c r="E4" s="582">
        <v>1990</v>
      </c>
      <c r="F4" s="582">
        <v>1991</v>
      </c>
      <c r="G4" s="582">
        <v>1992</v>
      </c>
      <c r="H4" s="582">
        <v>1993</v>
      </c>
      <c r="I4" s="582">
        <v>1994</v>
      </c>
      <c r="J4" s="582">
        <v>1995</v>
      </c>
      <c r="K4" s="582">
        <v>1996</v>
      </c>
      <c r="L4" s="582">
        <v>1997</v>
      </c>
      <c r="M4" s="582">
        <v>1998</v>
      </c>
      <c r="N4" s="582">
        <v>1999</v>
      </c>
      <c r="O4" s="582">
        <v>2000</v>
      </c>
      <c r="P4" s="582">
        <v>2001</v>
      </c>
      <c r="Q4" s="582">
        <v>2002</v>
      </c>
      <c r="R4" s="582">
        <v>2003</v>
      </c>
      <c r="S4" s="582">
        <v>2004</v>
      </c>
      <c r="T4" s="582">
        <v>2005</v>
      </c>
      <c r="U4" s="582">
        <v>2006</v>
      </c>
      <c r="V4" s="582">
        <v>2007</v>
      </c>
      <c r="W4" s="582">
        <v>2008</v>
      </c>
      <c r="X4" s="582">
        <v>2009</v>
      </c>
      <c r="Y4" s="582">
        <v>2010</v>
      </c>
      <c r="Z4" s="582">
        <v>2011</v>
      </c>
      <c r="AA4" s="582">
        <v>2012</v>
      </c>
      <c r="AB4" s="582">
        <v>2013</v>
      </c>
      <c r="AC4" s="582">
        <v>2014</v>
      </c>
      <c r="AD4" s="582">
        <v>2015</v>
      </c>
    </row>
    <row r="5" spans="1:32" ht="15" customHeight="1">
      <c r="A5" s="1191" t="s">
        <v>15</v>
      </c>
      <c r="B5" s="460" t="s">
        <v>365</v>
      </c>
      <c r="C5" s="688">
        <v>1968.31</v>
      </c>
      <c r="D5" s="688">
        <v>1968.31</v>
      </c>
      <c r="E5" s="688">
        <v>1968.31</v>
      </c>
      <c r="F5" s="688">
        <v>1989.45</v>
      </c>
      <c r="G5" s="688">
        <v>2010.6</v>
      </c>
      <c r="H5" s="688">
        <v>2010.6</v>
      </c>
      <c r="I5" s="688">
        <v>2010.6</v>
      </c>
      <c r="J5" s="688">
        <v>2010.6</v>
      </c>
      <c r="K5" s="688">
        <v>2010.6</v>
      </c>
      <c r="L5" s="688">
        <v>2010.6</v>
      </c>
      <c r="M5" s="688">
        <v>2010.6</v>
      </c>
      <c r="N5" s="688">
        <v>2010.6</v>
      </c>
      <c r="O5" s="688">
        <v>2010.6</v>
      </c>
      <c r="P5" s="688">
        <v>2010.6</v>
      </c>
      <c r="Q5" s="688">
        <v>2052.9</v>
      </c>
      <c r="R5" s="688">
        <v>2137.5</v>
      </c>
      <c r="S5" s="688">
        <v>2137.5</v>
      </c>
      <c r="T5" s="688">
        <v>2137.5</v>
      </c>
      <c r="U5" s="688">
        <v>2137.5</v>
      </c>
      <c r="V5" s="688">
        <v>2179.8000000000002</v>
      </c>
      <c r="W5" s="573" t="s">
        <v>429</v>
      </c>
      <c r="X5" s="573" t="s">
        <v>429</v>
      </c>
      <c r="Y5" s="573" t="s">
        <v>429</v>
      </c>
      <c r="Z5" s="573" t="s">
        <v>429</v>
      </c>
      <c r="AA5" s="573" t="s">
        <v>429</v>
      </c>
      <c r="AB5" s="573" t="s">
        <v>429</v>
      </c>
      <c r="AC5" s="573" t="s">
        <v>429</v>
      </c>
      <c r="AD5" s="573" t="s">
        <v>429</v>
      </c>
    </row>
    <row r="6" spans="1:32" ht="15" customHeight="1">
      <c r="A6" s="1191"/>
      <c r="B6" s="460" t="s">
        <v>366</v>
      </c>
      <c r="C6" s="688">
        <v>2024.21</v>
      </c>
      <c r="D6" s="688">
        <v>2209.6</v>
      </c>
      <c r="E6" s="688">
        <v>2107.9</v>
      </c>
      <c r="F6" s="688">
        <v>2135.4499999999998</v>
      </c>
      <c r="G6" s="688">
        <v>2173.2800000000002</v>
      </c>
      <c r="H6" s="688">
        <v>2109.69</v>
      </c>
      <c r="I6" s="688">
        <v>2045.99</v>
      </c>
      <c r="J6" s="688">
        <v>2049.88</v>
      </c>
      <c r="K6" s="688">
        <v>2239.87</v>
      </c>
      <c r="L6" s="688">
        <v>2397.19</v>
      </c>
      <c r="M6" s="688">
        <v>2602.88</v>
      </c>
      <c r="N6" s="688">
        <v>2630.69</v>
      </c>
      <c r="O6" s="688">
        <v>2732.51</v>
      </c>
      <c r="P6" s="688">
        <v>2763.19</v>
      </c>
      <c r="Q6" s="688">
        <v>2767.32</v>
      </c>
      <c r="R6" s="688">
        <v>2767.49</v>
      </c>
      <c r="S6" s="688">
        <v>2510.39</v>
      </c>
      <c r="T6" s="688">
        <v>2767.84</v>
      </c>
      <c r="U6" s="688">
        <v>2798.2</v>
      </c>
      <c r="V6" s="688">
        <v>2832.5</v>
      </c>
      <c r="W6" s="573" t="s">
        <v>429</v>
      </c>
      <c r="X6" s="573" t="s">
        <v>429</v>
      </c>
      <c r="Y6" s="573" t="s">
        <v>429</v>
      </c>
      <c r="Z6" s="573" t="s">
        <v>429</v>
      </c>
      <c r="AA6" s="573" t="s">
        <v>429</v>
      </c>
      <c r="AB6" s="573" t="s">
        <v>429</v>
      </c>
      <c r="AC6" s="573" t="s">
        <v>429</v>
      </c>
      <c r="AD6" s="573" t="s">
        <v>429</v>
      </c>
      <c r="AF6" s="92" t="s">
        <v>13</v>
      </c>
    </row>
    <row r="7" spans="1:32" ht="15" customHeight="1">
      <c r="A7" s="1191"/>
      <c r="B7" s="460" t="s">
        <v>367</v>
      </c>
      <c r="C7" s="688">
        <v>357.21</v>
      </c>
      <c r="D7" s="688">
        <v>389.93</v>
      </c>
      <c r="E7" s="688">
        <v>371.98</v>
      </c>
      <c r="F7" s="688">
        <v>376.84</v>
      </c>
      <c r="G7" s="688">
        <v>383.52</v>
      </c>
      <c r="H7" s="688">
        <v>372.3</v>
      </c>
      <c r="I7" s="688">
        <v>361.06</v>
      </c>
      <c r="J7" s="688">
        <v>361.74</v>
      </c>
      <c r="K7" s="688">
        <v>395.27</v>
      </c>
      <c r="L7" s="688">
        <v>423.03</v>
      </c>
      <c r="M7" s="688">
        <v>459.33</v>
      </c>
      <c r="N7" s="688">
        <v>464.24</v>
      </c>
      <c r="O7" s="688">
        <v>482.21</v>
      </c>
      <c r="P7" s="688">
        <v>487.62</v>
      </c>
      <c r="Q7" s="688">
        <v>488.35</v>
      </c>
      <c r="R7" s="688">
        <v>488.38</v>
      </c>
      <c r="S7" s="688">
        <v>443.01</v>
      </c>
      <c r="T7" s="688">
        <v>488.44</v>
      </c>
      <c r="U7" s="688">
        <v>493.8</v>
      </c>
      <c r="V7" s="688">
        <v>499.85</v>
      </c>
      <c r="W7" s="573" t="s">
        <v>429</v>
      </c>
      <c r="X7" s="573" t="s">
        <v>429</v>
      </c>
      <c r="Y7" s="573" t="s">
        <v>429</v>
      </c>
      <c r="Z7" s="573" t="s">
        <v>429</v>
      </c>
      <c r="AA7" s="573" t="s">
        <v>429</v>
      </c>
      <c r="AB7" s="573" t="s">
        <v>429</v>
      </c>
      <c r="AC7" s="573" t="s">
        <v>429</v>
      </c>
      <c r="AD7" s="573" t="s">
        <v>429</v>
      </c>
    </row>
    <row r="8" spans="1:32" ht="15" customHeight="1">
      <c r="A8" s="1191"/>
      <c r="B8" s="461" t="s">
        <v>368</v>
      </c>
      <c r="C8" s="689">
        <v>355.39</v>
      </c>
      <c r="D8" s="689">
        <v>364.35</v>
      </c>
      <c r="E8" s="689">
        <v>376.43</v>
      </c>
      <c r="F8" s="689">
        <v>379.55</v>
      </c>
      <c r="G8" s="689">
        <v>383.24</v>
      </c>
      <c r="H8" s="689">
        <v>386.81</v>
      </c>
      <c r="I8" s="689">
        <v>390.45</v>
      </c>
      <c r="J8" s="689">
        <v>394.09</v>
      </c>
      <c r="K8" s="689">
        <v>397.69</v>
      </c>
      <c r="L8" s="689">
        <v>401.23</v>
      </c>
      <c r="M8" s="689">
        <v>404.8</v>
      </c>
      <c r="N8" s="689">
        <v>263.82</v>
      </c>
      <c r="O8" s="689">
        <v>263.82</v>
      </c>
      <c r="P8" s="689">
        <v>263.82</v>
      </c>
      <c r="Q8" s="689">
        <v>263.82</v>
      </c>
      <c r="R8" s="689">
        <v>263.82</v>
      </c>
      <c r="S8" s="689">
        <v>263.82</v>
      </c>
      <c r="T8" s="689">
        <v>263.82</v>
      </c>
      <c r="U8" s="689">
        <v>263.82</v>
      </c>
      <c r="V8" s="689">
        <v>263.82</v>
      </c>
      <c r="W8" s="573" t="s">
        <v>429</v>
      </c>
      <c r="X8" s="573" t="s">
        <v>429</v>
      </c>
      <c r="Y8" s="573" t="s">
        <v>429</v>
      </c>
      <c r="Z8" s="573" t="s">
        <v>429</v>
      </c>
      <c r="AA8" s="573" t="s">
        <v>429</v>
      </c>
      <c r="AB8" s="573" t="s">
        <v>429</v>
      </c>
      <c r="AC8" s="573" t="s">
        <v>429</v>
      </c>
      <c r="AD8" s="573" t="s">
        <v>429</v>
      </c>
    </row>
    <row r="9" spans="1:32" ht="15" customHeight="1">
      <c r="A9" s="1191"/>
      <c r="B9" s="460" t="s">
        <v>369</v>
      </c>
      <c r="C9" s="688">
        <v>845.98</v>
      </c>
      <c r="D9" s="688">
        <v>845.98</v>
      </c>
      <c r="E9" s="688">
        <v>845.98</v>
      </c>
      <c r="F9" s="688">
        <v>845.98</v>
      </c>
      <c r="G9" s="688">
        <v>845.98</v>
      </c>
      <c r="H9" s="688">
        <v>845.98</v>
      </c>
      <c r="I9" s="688">
        <v>845.98</v>
      </c>
      <c r="J9" s="688">
        <v>845.98</v>
      </c>
      <c r="K9" s="688">
        <v>845.98</v>
      </c>
      <c r="L9" s="688">
        <v>845.98</v>
      </c>
      <c r="M9" s="688">
        <v>845.98</v>
      </c>
      <c r="N9" s="688">
        <v>676.78</v>
      </c>
      <c r="O9" s="688">
        <v>507.59</v>
      </c>
      <c r="P9" s="688">
        <v>507.59</v>
      </c>
      <c r="Q9" s="688">
        <v>490.67</v>
      </c>
      <c r="R9" s="688">
        <v>490.67</v>
      </c>
      <c r="S9" s="688">
        <v>490.67</v>
      </c>
      <c r="T9" s="688">
        <v>490.67</v>
      </c>
      <c r="U9" s="688">
        <v>490.67</v>
      </c>
      <c r="V9" s="688">
        <v>490.67</v>
      </c>
      <c r="W9" s="573" t="s">
        <v>429</v>
      </c>
      <c r="X9" s="573" t="s">
        <v>429</v>
      </c>
      <c r="Y9" s="573" t="s">
        <v>429</v>
      </c>
      <c r="Z9" s="573" t="s">
        <v>429</v>
      </c>
      <c r="AA9" s="573" t="s">
        <v>429</v>
      </c>
      <c r="AB9" s="573" t="s">
        <v>429</v>
      </c>
      <c r="AC9" s="573" t="s">
        <v>429</v>
      </c>
      <c r="AD9" s="573" t="s">
        <v>429</v>
      </c>
    </row>
    <row r="10" spans="1:32" ht="15" customHeight="1">
      <c r="A10" s="1191"/>
      <c r="B10" s="460" t="s">
        <v>370</v>
      </c>
      <c r="C10" s="688">
        <v>290.54000000000002</v>
      </c>
      <c r="D10" s="688">
        <v>314.19</v>
      </c>
      <c r="E10" s="688">
        <v>292.58</v>
      </c>
      <c r="F10" s="688">
        <v>297.08</v>
      </c>
      <c r="G10" s="688">
        <v>302.04000000000002</v>
      </c>
      <c r="H10" s="688">
        <v>292.58999999999997</v>
      </c>
      <c r="I10" s="688">
        <v>283.14</v>
      </c>
      <c r="J10" s="688">
        <v>283.24</v>
      </c>
      <c r="K10" s="688">
        <v>312.22000000000003</v>
      </c>
      <c r="L10" s="688">
        <v>335.63</v>
      </c>
      <c r="M10" s="688">
        <v>367.67</v>
      </c>
      <c r="N10" s="688">
        <v>369.09</v>
      </c>
      <c r="O10" s="688">
        <v>383.23</v>
      </c>
      <c r="P10" s="688">
        <v>388.45</v>
      </c>
      <c r="Q10" s="688">
        <v>392.05</v>
      </c>
      <c r="R10" s="688">
        <v>392.05</v>
      </c>
      <c r="S10" s="688">
        <v>349.79</v>
      </c>
      <c r="T10" s="688">
        <v>392.05</v>
      </c>
      <c r="U10" s="688">
        <v>393.85</v>
      </c>
      <c r="V10" s="688">
        <v>396.38</v>
      </c>
      <c r="W10" s="573" t="s">
        <v>429</v>
      </c>
      <c r="X10" s="573" t="s">
        <v>429</v>
      </c>
      <c r="Y10" s="573" t="s">
        <v>429</v>
      </c>
      <c r="Z10" s="573" t="s">
        <v>429</v>
      </c>
      <c r="AA10" s="573" t="s">
        <v>429</v>
      </c>
      <c r="AB10" s="573" t="s">
        <v>429</v>
      </c>
      <c r="AC10" s="573" t="s">
        <v>429</v>
      </c>
      <c r="AD10" s="573" t="s">
        <v>429</v>
      </c>
    </row>
    <row r="11" spans="1:32" ht="15" customHeight="1">
      <c r="A11" s="1191"/>
      <c r="B11" s="462" t="s">
        <v>372</v>
      </c>
      <c r="C11" s="688">
        <v>5841.64</v>
      </c>
      <c r="D11" s="688">
        <v>6092.36</v>
      </c>
      <c r="E11" s="688">
        <v>5963.18</v>
      </c>
      <c r="F11" s="688">
        <v>6024.35</v>
      </c>
      <c r="G11" s="688">
        <v>6098.66</v>
      </c>
      <c r="H11" s="688">
        <v>6017.97</v>
      </c>
      <c r="I11" s="688">
        <v>5937.22</v>
      </c>
      <c r="J11" s="688">
        <v>5945.53</v>
      </c>
      <c r="K11" s="688">
        <v>6201.63</v>
      </c>
      <c r="L11" s="688">
        <v>6413.66</v>
      </c>
      <c r="M11" s="688">
        <v>6691.26</v>
      </c>
      <c r="N11" s="688">
        <v>6415.22</v>
      </c>
      <c r="O11" s="688">
        <v>6379.96</v>
      </c>
      <c r="P11" s="688">
        <v>6421.27</v>
      </c>
      <c r="Q11" s="688">
        <v>6455.11</v>
      </c>
      <c r="R11" s="688">
        <v>6539.91</v>
      </c>
      <c r="S11" s="688">
        <v>6195.18</v>
      </c>
      <c r="T11" s="688">
        <v>6540.32</v>
      </c>
      <c r="U11" s="688">
        <v>6577.84</v>
      </c>
      <c r="V11" s="688">
        <v>6663.03</v>
      </c>
      <c r="W11" s="573" t="s">
        <v>429</v>
      </c>
      <c r="X11" s="573" t="s">
        <v>429</v>
      </c>
      <c r="Y11" s="573" t="s">
        <v>429</v>
      </c>
      <c r="Z11" s="573" t="s">
        <v>429</v>
      </c>
      <c r="AA11" s="573" t="s">
        <v>429</v>
      </c>
      <c r="AB11" s="573" t="s">
        <v>429</v>
      </c>
      <c r="AC11" s="573" t="s">
        <v>429</v>
      </c>
      <c r="AD11" s="573" t="s">
        <v>429</v>
      </c>
    </row>
    <row r="12" spans="1:32" ht="15" customHeight="1">
      <c r="A12" s="1191" t="s">
        <v>14</v>
      </c>
      <c r="B12" s="460" t="s">
        <v>365</v>
      </c>
      <c r="C12" s="688">
        <v>134.99</v>
      </c>
      <c r="D12" s="688">
        <v>136.25</v>
      </c>
      <c r="E12" s="688">
        <v>136.47999999999999</v>
      </c>
      <c r="F12" s="688">
        <v>98.59</v>
      </c>
      <c r="G12" s="688">
        <v>82.81</v>
      </c>
      <c r="H12" s="688">
        <v>114.38</v>
      </c>
      <c r="I12" s="688">
        <v>128.59</v>
      </c>
      <c r="J12" s="688">
        <v>112.8</v>
      </c>
      <c r="K12" s="688">
        <v>112.8</v>
      </c>
      <c r="L12" s="688">
        <v>98.59</v>
      </c>
      <c r="M12" s="688">
        <v>76.489999999999995</v>
      </c>
      <c r="N12" s="688">
        <v>79.650000000000006</v>
      </c>
      <c r="O12" s="688">
        <v>114.38</v>
      </c>
      <c r="P12" s="688">
        <v>67.02</v>
      </c>
      <c r="Q12" s="688">
        <v>81.23</v>
      </c>
      <c r="R12" s="688">
        <v>65.44</v>
      </c>
      <c r="S12" s="688">
        <v>75.23</v>
      </c>
      <c r="T12" s="688">
        <v>79.650000000000006</v>
      </c>
      <c r="U12" s="688">
        <v>83.52</v>
      </c>
      <c r="V12" s="688">
        <v>86.68</v>
      </c>
      <c r="W12" s="573" t="s">
        <v>429</v>
      </c>
      <c r="X12" s="573" t="s">
        <v>429</v>
      </c>
      <c r="Y12" s="573" t="s">
        <v>429</v>
      </c>
      <c r="Z12" s="573" t="s">
        <v>429</v>
      </c>
      <c r="AA12" s="573" t="s">
        <v>429</v>
      </c>
      <c r="AB12" s="573">
        <v>86.68</v>
      </c>
      <c r="AC12" s="573">
        <v>86.68</v>
      </c>
      <c r="AD12" s="573">
        <v>86.68</v>
      </c>
    </row>
    <row r="13" spans="1:32" ht="15" customHeight="1">
      <c r="A13" s="1191"/>
      <c r="B13" s="460" t="s">
        <v>366</v>
      </c>
      <c r="C13" s="688">
        <v>1178.03</v>
      </c>
      <c r="D13" s="688">
        <v>1088.55</v>
      </c>
      <c r="E13" s="688">
        <v>1316.71</v>
      </c>
      <c r="F13" s="688">
        <v>1401.33</v>
      </c>
      <c r="G13" s="688">
        <v>1150.77</v>
      </c>
      <c r="H13" s="688">
        <v>973.88</v>
      </c>
      <c r="I13" s="688">
        <v>1109.94</v>
      </c>
      <c r="J13" s="688">
        <v>1346.17</v>
      </c>
      <c r="K13" s="688">
        <v>1195.19</v>
      </c>
      <c r="L13" s="688">
        <v>1240.4000000000001</v>
      </c>
      <c r="M13" s="688">
        <v>1238.6300000000001</v>
      </c>
      <c r="N13" s="688">
        <v>1290.47</v>
      </c>
      <c r="O13" s="688">
        <v>1293.42</v>
      </c>
      <c r="P13" s="688">
        <v>1243.82</v>
      </c>
      <c r="Q13" s="688">
        <v>1053.53</v>
      </c>
      <c r="R13" s="688">
        <v>1020.16</v>
      </c>
      <c r="S13" s="688">
        <v>1076.8900000000001</v>
      </c>
      <c r="T13" s="688">
        <v>1188.54</v>
      </c>
      <c r="U13" s="688">
        <v>1211.74</v>
      </c>
      <c r="V13" s="688">
        <v>1229.5</v>
      </c>
      <c r="W13" s="573" t="s">
        <v>429</v>
      </c>
      <c r="X13" s="573" t="s">
        <v>429</v>
      </c>
      <c r="Y13" s="573" t="s">
        <v>429</v>
      </c>
      <c r="Z13" s="573" t="s">
        <v>429</v>
      </c>
      <c r="AA13" s="573" t="s">
        <v>429</v>
      </c>
      <c r="AB13" s="573">
        <v>1449.6</v>
      </c>
      <c r="AC13" s="573">
        <v>1440.2</v>
      </c>
      <c r="AD13" s="573">
        <v>1444.5</v>
      </c>
    </row>
    <row r="14" spans="1:32" ht="15" customHeight="1">
      <c r="A14" s="1191"/>
      <c r="B14" s="460" t="s">
        <v>367</v>
      </c>
      <c r="C14" s="688">
        <v>207.89</v>
      </c>
      <c r="D14" s="688">
        <v>192.1</v>
      </c>
      <c r="E14" s="688">
        <v>232.36</v>
      </c>
      <c r="F14" s="688">
        <v>247.29</v>
      </c>
      <c r="G14" s="688">
        <v>203.08</v>
      </c>
      <c r="H14" s="688">
        <v>171.86</v>
      </c>
      <c r="I14" s="688">
        <v>195.87</v>
      </c>
      <c r="J14" s="688">
        <v>237.56</v>
      </c>
      <c r="K14" s="688">
        <v>210.92</v>
      </c>
      <c r="L14" s="688">
        <v>218.89</v>
      </c>
      <c r="M14" s="688">
        <v>218.58</v>
      </c>
      <c r="N14" s="688">
        <v>227.73</v>
      </c>
      <c r="O14" s="688">
        <v>228.25</v>
      </c>
      <c r="P14" s="688">
        <v>219.5</v>
      </c>
      <c r="Q14" s="688">
        <v>185.92</v>
      </c>
      <c r="R14" s="688">
        <v>180.03</v>
      </c>
      <c r="S14" s="688">
        <v>190.04</v>
      </c>
      <c r="T14" s="688">
        <v>209.74</v>
      </c>
      <c r="U14" s="688">
        <v>213.84</v>
      </c>
      <c r="V14" s="688">
        <v>216.97</v>
      </c>
      <c r="W14" s="573" t="s">
        <v>429</v>
      </c>
      <c r="X14" s="573" t="s">
        <v>429</v>
      </c>
      <c r="Y14" s="573" t="s">
        <v>429</v>
      </c>
      <c r="Z14" s="573" t="s">
        <v>429</v>
      </c>
      <c r="AA14" s="573" t="s">
        <v>429</v>
      </c>
      <c r="AB14" s="573">
        <v>314.89999999999998</v>
      </c>
      <c r="AC14" s="573">
        <v>324.60000000000002</v>
      </c>
      <c r="AD14" s="573">
        <v>324.60000000000002</v>
      </c>
    </row>
    <row r="15" spans="1:32" ht="15" customHeight="1">
      <c r="A15" s="1191"/>
      <c r="B15" s="461" t="s">
        <v>368</v>
      </c>
      <c r="C15" s="690">
        <v>73.13</v>
      </c>
      <c r="D15" s="690">
        <v>95.21</v>
      </c>
      <c r="E15" s="690">
        <v>186.17</v>
      </c>
      <c r="F15" s="690">
        <v>189.39</v>
      </c>
      <c r="G15" s="690">
        <v>189.61</v>
      </c>
      <c r="H15" s="690">
        <v>189.82</v>
      </c>
      <c r="I15" s="690">
        <v>190.03</v>
      </c>
      <c r="J15" s="690">
        <v>190.14</v>
      </c>
      <c r="K15" s="690">
        <v>190.24</v>
      </c>
      <c r="L15" s="690">
        <v>190.94</v>
      </c>
      <c r="M15" s="690">
        <v>191.61</v>
      </c>
      <c r="N15" s="690">
        <v>191.75</v>
      </c>
      <c r="O15" s="690">
        <v>191.82</v>
      </c>
      <c r="P15" s="690">
        <v>191.54</v>
      </c>
      <c r="Q15" s="690">
        <v>191.68</v>
      </c>
      <c r="R15" s="690">
        <v>191.82</v>
      </c>
      <c r="S15" s="690">
        <v>103.86</v>
      </c>
      <c r="T15" s="690">
        <v>99.44</v>
      </c>
      <c r="U15" s="690">
        <v>96.69</v>
      </c>
      <c r="V15" s="690">
        <v>97.58</v>
      </c>
      <c r="W15" s="690" t="s">
        <v>429</v>
      </c>
      <c r="X15" s="573" t="s">
        <v>429</v>
      </c>
      <c r="Y15" s="573" t="s">
        <v>429</v>
      </c>
      <c r="Z15" s="573" t="s">
        <v>429</v>
      </c>
      <c r="AA15" s="573" t="s">
        <v>429</v>
      </c>
      <c r="AB15" s="573">
        <v>108.3</v>
      </c>
      <c r="AC15" s="573">
        <v>152.69999999999999</v>
      </c>
      <c r="AD15" s="573">
        <v>152.4</v>
      </c>
    </row>
    <row r="16" spans="1:32" ht="15" customHeight="1">
      <c r="A16" s="1191"/>
      <c r="B16" s="460" t="s">
        <v>369</v>
      </c>
      <c r="C16" s="690">
        <v>1.26</v>
      </c>
      <c r="D16" s="690">
        <v>1.26</v>
      </c>
      <c r="E16" s="690">
        <v>1.26</v>
      </c>
      <c r="F16" s="690">
        <v>1.26</v>
      </c>
      <c r="G16" s="690">
        <v>1.26</v>
      </c>
      <c r="H16" s="690">
        <v>1.26</v>
      </c>
      <c r="I16" s="690">
        <v>1.26</v>
      </c>
      <c r="J16" s="690">
        <v>1.26</v>
      </c>
      <c r="K16" s="690">
        <v>1.26</v>
      </c>
      <c r="L16" s="690">
        <v>1.26</v>
      </c>
      <c r="M16" s="690">
        <v>1.26</v>
      </c>
      <c r="N16" s="690">
        <v>1.26</v>
      </c>
      <c r="O16" s="690">
        <v>1.26</v>
      </c>
      <c r="P16" s="690">
        <v>1.26</v>
      </c>
      <c r="Q16" s="690">
        <v>1.26</v>
      </c>
      <c r="R16" s="690">
        <v>1.26</v>
      </c>
      <c r="S16" s="690">
        <v>1.26</v>
      </c>
      <c r="T16" s="690">
        <v>1.89</v>
      </c>
      <c r="U16" s="690">
        <v>2.52</v>
      </c>
      <c r="V16" s="690">
        <v>2.52</v>
      </c>
      <c r="W16" s="690" t="s">
        <v>429</v>
      </c>
      <c r="X16" s="573" t="s">
        <v>429</v>
      </c>
      <c r="Y16" s="573" t="s">
        <v>429</v>
      </c>
      <c r="Z16" s="573" t="s">
        <v>429</v>
      </c>
      <c r="AA16" s="573" t="s">
        <v>429</v>
      </c>
      <c r="AB16" s="573">
        <v>3.6</v>
      </c>
      <c r="AC16" s="573">
        <v>3.71</v>
      </c>
      <c r="AD16" s="573">
        <v>3.6</v>
      </c>
    </row>
    <row r="17" spans="1:30" ht="15" customHeight="1">
      <c r="A17" s="1191"/>
      <c r="B17" s="460" t="s">
        <v>370</v>
      </c>
      <c r="C17" s="690">
        <v>269.69</v>
      </c>
      <c r="D17" s="690">
        <v>233.71</v>
      </c>
      <c r="E17" s="690">
        <v>264.56</v>
      </c>
      <c r="F17" s="690">
        <v>279.69</v>
      </c>
      <c r="G17" s="690">
        <v>221.58</v>
      </c>
      <c r="H17" s="690">
        <v>183.19</v>
      </c>
      <c r="I17" s="690">
        <v>217.47</v>
      </c>
      <c r="J17" s="690">
        <v>254.47</v>
      </c>
      <c r="K17" s="690">
        <v>224.96</v>
      </c>
      <c r="L17" s="690">
        <v>225.54</v>
      </c>
      <c r="M17" s="690">
        <v>233.72</v>
      </c>
      <c r="N17" s="690">
        <v>252.46</v>
      </c>
      <c r="O17" s="690">
        <v>254.07</v>
      </c>
      <c r="P17" s="690">
        <v>242.08</v>
      </c>
      <c r="Q17" s="690">
        <v>198.12</v>
      </c>
      <c r="R17" s="690">
        <v>197.69</v>
      </c>
      <c r="S17" s="690">
        <v>206.37</v>
      </c>
      <c r="T17" s="690">
        <v>227.52</v>
      </c>
      <c r="U17" s="690">
        <v>232.02</v>
      </c>
      <c r="V17" s="690">
        <v>236.61</v>
      </c>
      <c r="W17" s="690" t="s">
        <v>429</v>
      </c>
      <c r="X17" s="573" t="s">
        <v>429</v>
      </c>
      <c r="Y17" s="573" t="s">
        <v>429</v>
      </c>
      <c r="Z17" s="573" t="s">
        <v>429</v>
      </c>
      <c r="AA17" s="573" t="s">
        <v>429</v>
      </c>
      <c r="AB17" s="573">
        <v>247.6</v>
      </c>
      <c r="AC17" s="573">
        <v>252.9</v>
      </c>
      <c r="AD17" s="573">
        <v>254.9</v>
      </c>
    </row>
    <row r="18" spans="1:30" ht="15" customHeight="1">
      <c r="A18" s="1191"/>
      <c r="B18" s="463" t="s">
        <v>372</v>
      </c>
      <c r="C18" s="690">
        <v>1864.99</v>
      </c>
      <c r="D18" s="690">
        <v>1747.08</v>
      </c>
      <c r="E18" s="690">
        <v>2137.54</v>
      </c>
      <c r="F18" s="690">
        <v>2217.5500000000002</v>
      </c>
      <c r="G18" s="690">
        <v>1849.11</v>
      </c>
      <c r="H18" s="690">
        <v>1634.39</v>
      </c>
      <c r="I18" s="690">
        <v>1843.16</v>
      </c>
      <c r="J18" s="690">
        <v>2142.4</v>
      </c>
      <c r="K18" s="690">
        <v>1935.37</v>
      </c>
      <c r="L18" s="690">
        <v>1975.62</v>
      </c>
      <c r="M18" s="690">
        <v>1960.29</v>
      </c>
      <c r="N18" s="690">
        <v>2043.32</v>
      </c>
      <c r="O18" s="690">
        <v>2083.1999999999998</v>
      </c>
      <c r="P18" s="690">
        <v>1965.22</v>
      </c>
      <c r="Q18" s="690">
        <v>1711.74</v>
      </c>
      <c r="R18" s="690">
        <v>1656.4</v>
      </c>
      <c r="S18" s="690">
        <v>1653.65</v>
      </c>
      <c r="T18" s="690">
        <v>1806.78</v>
      </c>
      <c r="U18" s="690">
        <v>1840.34</v>
      </c>
      <c r="V18" s="690">
        <v>1869.87</v>
      </c>
      <c r="W18" s="690" t="s">
        <v>429</v>
      </c>
      <c r="X18" s="573" t="s">
        <v>429</v>
      </c>
      <c r="Y18" s="573" t="s">
        <v>429</v>
      </c>
      <c r="Z18" s="573" t="s">
        <v>429</v>
      </c>
      <c r="AA18" s="573" t="s">
        <v>429</v>
      </c>
      <c r="AB18" s="573" t="s">
        <v>1122</v>
      </c>
      <c r="AC18" s="573" t="s">
        <v>1123</v>
      </c>
      <c r="AD18" s="573" t="s">
        <v>1482</v>
      </c>
    </row>
    <row r="19" spans="1:30" ht="15" customHeight="1">
      <c r="A19" s="1191" t="s">
        <v>268</v>
      </c>
      <c r="B19" s="460" t="s">
        <v>365</v>
      </c>
      <c r="C19" s="690">
        <v>1881.07</v>
      </c>
      <c r="D19" s="690">
        <v>1915.46</v>
      </c>
      <c r="E19" s="690">
        <v>1913.22</v>
      </c>
      <c r="F19" s="690">
        <v>1915.99</v>
      </c>
      <c r="G19" s="690">
        <v>1921.55</v>
      </c>
      <c r="H19" s="690">
        <v>1927.63</v>
      </c>
      <c r="I19" s="690">
        <v>1927.63</v>
      </c>
      <c r="J19" s="690">
        <v>1927.63</v>
      </c>
      <c r="K19" s="690">
        <v>1927.63</v>
      </c>
      <c r="L19" s="690">
        <v>1927.63</v>
      </c>
      <c r="M19" s="690">
        <v>1927.63</v>
      </c>
      <c r="N19" s="690">
        <v>1927.63</v>
      </c>
      <c r="O19" s="690">
        <v>1927.63</v>
      </c>
      <c r="P19" s="690">
        <v>1927.63</v>
      </c>
      <c r="Q19" s="690">
        <v>1927.63</v>
      </c>
      <c r="R19" s="690">
        <v>1927.63</v>
      </c>
      <c r="S19" s="690">
        <v>1927.63</v>
      </c>
      <c r="T19" s="690">
        <v>1927.63</v>
      </c>
      <c r="U19" s="690">
        <v>1927.63</v>
      </c>
      <c r="V19" s="690">
        <v>1927.63</v>
      </c>
      <c r="W19" s="690" t="s">
        <v>429</v>
      </c>
      <c r="X19" s="573" t="s">
        <v>429</v>
      </c>
      <c r="Y19" s="573" t="s">
        <v>429</v>
      </c>
      <c r="Z19" s="573" t="s">
        <v>429</v>
      </c>
      <c r="AA19" s="573" t="s">
        <v>429</v>
      </c>
      <c r="AB19" s="573" t="s">
        <v>429</v>
      </c>
      <c r="AC19" s="573" t="s">
        <v>429</v>
      </c>
      <c r="AD19" s="573" t="s">
        <v>429</v>
      </c>
    </row>
    <row r="20" spans="1:30" ht="15" customHeight="1">
      <c r="A20" s="1191"/>
      <c r="B20" s="460" t="s">
        <v>366</v>
      </c>
      <c r="C20" s="690">
        <v>1185.97</v>
      </c>
      <c r="D20" s="690">
        <v>1275.8800000000001</v>
      </c>
      <c r="E20" s="690">
        <v>1667.91</v>
      </c>
      <c r="F20" s="690">
        <v>1612.88</v>
      </c>
      <c r="G20" s="690">
        <v>1669.32</v>
      </c>
      <c r="H20" s="690">
        <v>1634.77</v>
      </c>
      <c r="I20" s="690">
        <v>1644.9</v>
      </c>
      <c r="J20" s="690">
        <v>1611.13</v>
      </c>
      <c r="K20" s="690">
        <v>1595.24</v>
      </c>
      <c r="L20" s="690">
        <v>1657.1</v>
      </c>
      <c r="M20" s="690">
        <v>1594.95</v>
      </c>
      <c r="N20" s="690">
        <v>1485.29</v>
      </c>
      <c r="O20" s="690">
        <v>1447.87</v>
      </c>
      <c r="P20" s="690">
        <v>1411.15</v>
      </c>
      <c r="Q20" s="690">
        <v>1374.36</v>
      </c>
      <c r="R20" s="690">
        <v>1375.58</v>
      </c>
      <c r="S20" s="690">
        <v>1376.8</v>
      </c>
      <c r="T20" s="690">
        <v>1378.03</v>
      </c>
      <c r="U20" s="690">
        <v>1379.26</v>
      </c>
      <c r="V20" s="690">
        <v>1380.69</v>
      </c>
      <c r="W20" s="690" t="s">
        <v>429</v>
      </c>
      <c r="X20" s="573" t="s">
        <v>429</v>
      </c>
      <c r="Y20" s="573" t="s">
        <v>429</v>
      </c>
      <c r="Z20" s="573" t="s">
        <v>429</v>
      </c>
      <c r="AA20" s="573" t="s">
        <v>429</v>
      </c>
      <c r="AB20" s="573" t="s">
        <v>429</v>
      </c>
      <c r="AC20" s="573" t="s">
        <v>429</v>
      </c>
      <c r="AD20" s="573" t="s">
        <v>429</v>
      </c>
    </row>
    <row r="21" spans="1:30" ht="15.5">
      <c r="A21" s="1191"/>
      <c r="B21" s="460" t="s">
        <v>367</v>
      </c>
      <c r="C21" s="690">
        <v>209.29</v>
      </c>
      <c r="D21" s="690">
        <v>225.16</v>
      </c>
      <c r="E21" s="690">
        <v>294.33999999999997</v>
      </c>
      <c r="F21" s="690">
        <v>284.63</v>
      </c>
      <c r="G21" s="690">
        <v>294.58</v>
      </c>
      <c r="H21" s="690">
        <v>288.49</v>
      </c>
      <c r="I21" s="690">
        <v>290.27999999999997</v>
      </c>
      <c r="J21" s="690">
        <v>284.32</v>
      </c>
      <c r="K21" s="690">
        <v>281.51</v>
      </c>
      <c r="L21" s="690">
        <v>292.43</v>
      </c>
      <c r="M21" s="690">
        <v>281.45999999999998</v>
      </c>
      <c r="N21" s="690">
        <v>262.11</v>
      </c>
      <c r="O21" s="690">
        <v>255.51</v>
      </c>
      <c r="P21" s="690">
        <v>249.03</v>
      </c>
      <c r="Q21" s="690">
        <v>242.53</v>
      </c>
      <c r="R21" s="690">
        <v>242.75</v>
      </c>
      <c r="S21" s="690">
        <v>242.97</v>
      </c>
      <c r="T21" s="690">
        <v>243.18</v>
      </c>
      <c r="U21" s="690">
        <v>243.4</v>
      </c>
      <c r="V21" s="690">
        <v>243.65</v>
      </c>
      <c r="W21" s="690" t="s">
        <v>429</v>
      </c>
      <c r="X21" s="573" t="s">
        <v>429</v>
      </c>
      <c r="Y21" s="573" t="s">
        <v>429</v>
      </c>
      <c r="Z21" s="573" t="s">
        <v>429</v>
      </c>
      <c r="AA21" s="573" t="s">
        <v>429</v>
      </c>
      <c r="AB21" s="573" t="s">
        <v>429</v>
      </c>
      <c r="AC21" s="573" t="s">
        <v>429</v>
      </c>
      <c r="AD21" s="573" t="s">
        <v>429</v>
      </c>
    </row>
    <row r="22" spans="1:30" ht="15.5">
      <c r="A22" s="1191"/>
      <c r="B22" s="461" t="s">
        <v>368</v>
      </c>
      <c r="C22" s="690">
        <v>301.95999999999998</v>
      </c>
      <c r="D22" s="690">
        <v>340.15</v>
      </c>
      <c r="E22" s="690">
        <v>384.44</v>
      </c>
      <c r="F22" s="690">
        <v>394.92</v>
      </c>
      <c r="G22" s="690">
        <v>404.85</v>
      </c>
      <c r="H22" s="690">
        <v>415.83</v>
      </c>
      <c r="I22" s="690">
        <v>427.04</v>
      </c>
      <c r="J22" s="690">
        <v>437.05</v>
      </c>
      <c r="K22" s="690">
        <v>443.87</v>
      </c>
      <c r="L22" s="690">
        <v>449.75</v>
      </c>
      <c r="M22" s="690">
        <v>455.42</v>
      </c>
      <c r="N22" s="690">
        <v>461.37</v>
      </c>
      <c r="O22" s="690">
        <v>467.56</v>
      </c>
      <c r="P22" s="690">
        <v>475.55</v>
      </c>
      <c r="Q22" s="690">
        <v>484.68</v>
      </c>
      <c r="R22" s="690">
        <v>494.94</v>
      </c>
      <c r="S22" s="690">
        <v>506.03</v>
      </c>
      <c r="T22" s="690">
        <v>516.63</v>
      </c>
      <c r="U22" s="690">
        <v>526.37</v>
      </c>
      <c r="V22" s="690">
        <v>533.23</v>
      </c>
      <c r="W22" s="690" t="s">
        <v>429</v>
      </c>
      <c r="X22" s="573" t="s">
        <v>429</v>
      </c>
      <c r="Y22" s="573" t="s">
        <v>429</v>
      </c>
      <c r="Z22" s="573" t="s">
        <v>429</v>
      </c>
      <c r="AA22" s="573" t="s">
        <v>429</v>
      </c>
      <c r="AB22" s="573" t="s">
        <v>429</v>
      </c>
      <c r="AC22" s="573" t="s">
        <v>429</v>
      </c>
      <c r="AD22" s="573" t="s">
        <v>429</v>
      </c>
    </row>
    <row r="23" spans="1:30" ht="15.5">
      <c r="A23" s="1191"/>
      <c r="B23" s="460" t="s">
        <v>369</v>
      </c>
      <c r="C23" s="690">
        <v>1088.6400000000001</v>
      </c>
      <c r="D23" s="690">
        <v>1221.94</v>
      </c>
      <c r="E23" s="690">
        <v>1321.92</v>
      </c>
      <c r="F23" s="690">
        <v>1333.03</v>
      </c>
      <c r="G23" s="690">
        <v>1333.03</v>
      </c>
      <c r="H23" s="690">
        <v>1333.03</v>
      </c>
      <c r="I23" s="690">
        <v>1333.03</v>
      </c>
      <c r="J23" s="690">
        <v>1110.8599999999999</v>
      </c>
      <c r="K23" s="690">
        <v>1110.8599999999999</v>
      </c>
      <c r="L23" s="690">
        <v>999.77</v>
      </c>
      <c r="M23" s="690">
        <v>999.77</v>
      </c>
      <c r="N23" s="690">
        <v>888.68</v>
      </c>
      <c r="O23" s="690">
        <v>888.68</v>
      </c>
      <c r="P23" s="690">
        <v>833.14</v>
      </c>
      <c r="Q23" s="690">
        <v>833.14</v>
      </c>
      <c r="R23" s="690">
        <v>833.14</v>
      </c>
      <c r="S23" s="690">
        <v>833.14</v>
      </c>
      <c r="T23" s="690">
        <v>833.14</v>
      </c>
      <c r="U23" s="690">
        <v>833.14</v>
      </c>
      <c r="V23" s="690">
        <v>833.14</v>
      </c>
      <c r="W23" s="690" t="s">
        <v>429</v>
      </c>
      <c r="X23" s="573" t="s">
        <v>429</v>
      </c>
      <c r="Y23" s="573" t="s">
        <v>429</v>
      </c>
      <c r="Z23" s="573" t="s">
        <v>429</v>
      </c>
      <c r="AA23" s="573" t="s">
        <v>429</v>
      </c>
      <c r="AB23" s="573" t="s">
        <v>429</v>
      </c>
      <c r="AC23" s="573" t="s">
        <v>429</v>
      </c>
      <c r="AD23" s="573" t="s">
        <v>429</v>
      </c>
    </row>
    <row r="24" spans="1:30" ht="15.5">
      <c r="A24" s="1191"/>
      <c r="B24" s="460" t="s">
        <v>370</v>
      </c>
      <c r="C24" s="690">
        <v>127.82</v>
      </c>
      <c r="D24" s="690">
        <v>141.08000000000001</v>
      </c>
      <c r="E24" s="690">
        <v>172.8</v>
      </c>
      <c r="F24" s="690">
        <v>158.81</v>
      </c>
      <c r="G24" s="690">
        <v>160.57</v>
      </c>
      <c r="H24" s="690">
        <v>147.4</v>
      </c>
      <c r="I24" s="690">
        <v>140.53</v>
      </c>
      <c r="J24" s="690">
        <v>139</v>
      </c>
      <c r="K24" s="690">
        <v>134.30000000000001</v>
      </c>
      <c r="L24" s="690">
        <v>140.74</v>
      </c>
      <c r="M24" s="690">
        <v>121.37</v>
      </c>
      <c r="N24" s="690">
        <v>114.54</v>
      </c>
      <c r="O24" s="690">
        <v>111.21</v>
      </c>
      <c r="P24" s="690">
        <v>107.99</v>
      </c>
      <c r="Q24" s="690">
        <v>104.57</v>
      </c>
      <c r="R24" s="690">
        <v>104.49</v>
      </c>
      <c r="S24" s="690">
        <v>104.41</v>
      </c>
      <c r="T24" s="690">
        <v>104.34</v>
      </c>
      <c r="U24" s="690">
        <v>104.26</v>
      </c>
      <c r="V24" s="690">
        <v>104.19</v>
      </c>
      <c r="W24" s="690" t="s">
        <v>429</v>
      </c>
      <c r="X24" s="573" t="s">
        <v>429</v>
      </c>
      <c r="Y24" s="573" t="s">
        <v>429</v>
      </c>
      <c r="Z24" s="573" t="s">
        <v>429</v>
      </c>
      <c r="AA24" s="573" t="s">
        <v>429</v>
      </c>
      <c r="AB24" s="573" t="s">
        <v>429</v>
      </c>
      <c r="AC24" s="573" t="s">
        <v>429</v>
      </c>
      <c r="AD24" s="573" t="s">
        <v>429</v>
      </c>
    </row>
    <row r="25" spans="1:30" ht="15.5">
      <c r="A25" s="1191"/>
      <c r="B25" s="461" t="s">
        <v>372</v>
      </c>
      <c r="C25" s="690">
        <v>4794.76</v>
      </c>
      <c r="D25" s="690">
        <v>5119.67</v>
      </c>
      <c r="E25" s="690">
        <v>5754.63</v>
      </c>
      <c r="F25" s="690">
        <v>5700.26</v>
      </c>
      <c r="G25" s="690">
        <v>5783.91</v>
      </c>
      <c r="H25" s="690">
        <v>5747.17</v>
      </c>
      <c r="I25" s="690">
        <v>5763.43</v>
      </c>
      <c r="J25" s="690">
        <v>5510</v>
      </c>
      <c r="K25" s="690">
        <v>5493.42</v>
      </c>
      <c r="L25" s="690">
        <v>5467.43</v>
      </c>
      <c r="M25" s="690">
        <v>5380.61</v>
      </c>
      <c r="N25" s="690">
        <v>5139.63</v>
      </c>
      <c r="O25" s="690">
        <v>5098.4799999999996</v>
      </c>
      <c r="P25" s="690">
        <v>5004.51</v>
      </c>
      <c r="Q25" s="690">
        <v>4966.92</v>
      </c>
      <c r="R25" s="690">
        <v>4978.54</v>
      </c>
      <c r="S25" s="690">
        <v>4990.99</v>
      </c>
      <c r="T25" s="690">
        <v>5002.97</v>
      </c>
      <c r="U25" s="690">
        <v>5014.07</v>
      </c>
      <c r="V25" s="690">
        <v>5022.54</v>
      </c>
      <c r="W25" s="690" t="s">
        <v>429</v>
      </c>
      <c r="X25" s="573" t="s">
        <v>429</v>
      </c>
      <c r="Y25" s="573" t="s">
        <v>429</v>
      </c>
      <c r="Z25" s="573" t="s">
        <v>429</v>
      </c>
      <c r="AA25" s="573" t="s">
        <v>429</v>
      </c>
      <c r="AB25" s="573" t="s">
        <v>429</v>
      </c>
      <c r="AC25" s="573" t="s">
        <v>429</v>
      </c>
      <c r="AD25" s="573" t="s">
        <v>429</v>
      </c>
    </row>
    <row r="26" spans="1:30" ht="15.5">
      <c r="A26" s="1191" t="s">
        <v>12</v>
      </c>
      <c r="B26" s="460" t="s">
        <v>365</v>
      </c>
      <c r="C26" s="690">
        <v>113.71</v>
      </c>
      <c r="D26" s="690">
        <v>118.06</v>
      </c>
      <c r="E26" s="690">
        <v>130.69999999999999</v>
      </c>
      <c r="F26" s="690">
        <v>131.43</v>
      </c>
      <c r="G26" s="690">
        <v>136.13999999999999</v>
      </c>
      <c r="H26" s="690">
        <v>135.41</v>
      </c>
      <c r="I26" s="690">
        <v>141.54</v>
      </c>
      <c r="J26" s="690">
        <v>139.72999999999999</v>
      </c>
      <c r="K26" s="690">
        <v>140.44999999999999</v>
      </c>
      <c r="L26" s="690">
        <v>141.54</v>
      </c>
      <c r="M26" s="690">
        <v>141.54</v>
      </c>
      <c r="N26" s="690">
        <v>141.54</v>
      </c>
      <c r="O26" s="690">
        <v>143.35</v>
      </c>
      <c r="P26" s="690">
        <v>143.35</v>
      </c>
      <c r="Q26" s="690">
        <v>132.47999999999999</v>
      </c>
      <c r="R26" s="690">
        <v>132.47999999999999</v>
      </c>
      <c r="S26" s="690">
        <v>136.11000000000001</v>
      </c>
      <c r="T26" s="690">
        <v>143.35</v>
      </c>
      <c r="U26" s="690">
        <v>132.47999999999999</v>
      </c>
      <c r="V26" s="690">
        <v>132.47999999999999</v>
      </c>
      <c r="W26" s="690" t="s">
        <v>429</v>
      </c>
      <c r="X26" s="573" t="s">
        <v>429</v>
      </c>
      <c r="Y26" s="573" t="s">
        <v>429</v>
      </c>
      <c r="Z26" s="573" t="s">
        <v>429</v>
      </c>
      <c r="AA26" s="573" t="s">
        <v>429</v>
      </c>
      <c r="AB26" s="573" t="s">
        <v>429</v>
      </c>
      <c r="AC26" s="573" t="s">
        <v>429</v>
      </c>
      <c r="AD26" s="573" t="s">
        <v>429</v>
      </c>
    </row>
    <row r="27" spans="1:30" ht="15.5">
      <c r="A27" s="1191"/>
      <c r="B27" s="460" t="s">
        <v>366</v>
      </c>
      <c r="C27" s="690">
        <v>659.12</v>
      </c>
      <c r="D27" s="690">
        <v>722.58</v>
      </c>
      <c r="E27" s="690">
        <v>685.81</v>
      </c>
      <c r="F27" s="690">
        <v>681.13</v>
      </c>
      <c r="G27" s="690">
        <v>679.52</v>
      </c>
      <c r="H27" s="690">
        <v>714.17</v>
      </c>
      <c r="I27" s="690">
        <v>708.7</v>
      </c>
      <c r="J27" s="690">
        <v>661.31</v>
      </c>
      <c r="K27" s="690">
        <v>614.48</v>
      </c>
      <c r="L27" s="690">
        <v>598.9</v>
      </c>
      <c r="M27" s="690">
        <v>524.78</v>
      </c>
      <c r="N27" s="690">
        <v>775.18</v>
      </c>
      <c r="O27" s="690">
        <v>740.89</v>
      </c>
      <c r="P27" s="690">
        <v>733.05</v>
      </c>
      <c r="Q27" s="690">
        <v>664.28</v>
      </c>
      <c r="R27" s="690">
        <v>656.75</v>
      </c>
      <c r="S27" s="690">
        <v>651.54999999999995</v>
      </c>
      <c r="T27" s="690">
        <v>710.05</v>
      </c>
      <c r="U27" s="690">
        <v>698.45</v>
      </c>
      <c r="V27" s="690">
        <v>700.13</v>
      </c>
      <c r="W27" s="690" t="s">
        <v>429</v>
      </c>
      <c r="X27" s="573" t="s">
        <v>429</v>
      </c>
      <c r="Y27" s="573" t="s">
        <v>429</v>
      </c>
      <c r="Z27" s="573" t="s">
        <v>429</v>
      </c>
      <c r="AA27" s="573" t="s">
        <v>429</v>
      </c>
      <c r="AB27" s="573" t="s">
        <v>429</v>
      </c>
      <c r="AC27" s="573" t="s">
        <v>429</v>
      </c>
      <c r="AD27" s="573" t="s">
        <v>429</v>
      </c>
    </row>
    <row r="28" spans="1:30" ht="15.5">
      <c r="A28" s="1191"/>
      <c r="B28" s="460" t="s">
        <v>367</v>
      </c>
      <c r="C28" s="690">
        <v>116.31</v>
      </c>
      <c r="D28" s="690">
        <v>127.51</v>
      </c>
      <c r="E28" s="690">
        <v>121.03</v>
      </c>
      <c r="F28" s="690">
        <v>120.2</v>
      </c>
      <c r="G28" s="690">
        <v>119.92</v>
      </c>
      <c r="H28" s="690">
        <v>126.03</v>
      </c>
      <c r="I28" s="690">
        <v>125.06</v>
      </c>
      <c r="J28" s="690">
        <v>116.7</v>
      </c>
      <c r="K28" s="690">
        <v>108.44</v>
      </c>
      <c r="L28" s="690">
        <v>105.69</v>
      </c>
      <c r="M28" s="690">
        <v>92.61</v>
      </c>
      <c r="N28" s="690">
        <v>136.80000000000001</v>
      </c>
      <c r="O28" s="690">
        <v>130.75</v>
      </c>
      <c r="P28" s="690">
        <v>129.36000000000001</v>
      </c>
      <c r="Q28" s="690">
        <v>117.23</v>
      </c>
      <c r="R28" s="690">
        <v>115.9</v>
      </c>
      <c r="S28" s="690">
        <v>114.98</v>
      </c>
      <c r="T28" s="690">
        <v>125.3</v>
      </c>
      <c r="U28" s="690">
        <v>123.25</v>
      </c>
      <c r="V28" s="690">
        <v>123.55</v>
      </c>
      <c r="W28" s="690" t="s">
        <v>429</v>
      </c>
      <c r="X28" s="573" t="s">
        <v>429</v>
      </c>
      <c r="Y28" s="573" t="s">
        <v>429</v>
      </c>
      <c r="Z28" s="573" t="s">
        <v>429</v>
      </c>
      <c r="AA28" s="573" t="s">
        <v>429</v>
      </c>
      <c r="AB28" s="573" t="s">
        <v>429</v>
      </c>
      <c r="AC28" s="573" t="s">
        <v>429</v>
      </c>
      <c r="AD28" s="573" t="s">
        <v>429</v>
      </c>
    </row>
    <row r="29" spans="1:30" ht="15.5">
      <c r="A29" s="1191"/>
      <c r="B29" s="461" t="s">
        <v>368</v>
      </c>
      <c r="C29" s="690">
        <v>31.32</v>
      </c>
      <c r="D29" s="690">
        <v>35.36</v>
      </c>
      <c r="E29" s="690">
        <v>39.28</v>
      </c>
      <c r="F29" s="690">
        <v>39.65</v>
      </c>
      <c r="G29" s="690">
        <v>39.72</v>
      </c>
      <c r="H29" s="690">
        <v>39.78</v>
      </c>
      <c r="I29" s="690">
        <v>39.840000000000003</v>
      </c>
      <c r="J29" s="690">
        <v>42.24</v>
      </c>
      <c r="K29" s="690">
        <v>42.45</v>
      </c>
      <c r="L29" s="690">
        <v>42.63</v>
      </c>
      <c r="M29" s="690">
        <v>42.84</v>
      </c>
      <c r="N29" s="690">
        <v>43.01</v>
      </c>
      <c r="O29" s="690">
        <v>43.15</v>
      </c>
      <c r="P29" s="690">
        <v>43.29</v>
      </c>
      <c r="Q29" s="690">
        <v>43.36</v>
      </c>
      <c r="R29" s="690">
        <v>43.43</v>
      </c>
      <c r="S29" s="690">
        <v>43.52</v>
      </c>
      <c r="T29" s="690">
        <v>43.6</v>
      </c>
      <c r="U29" s="690">
        <v>43.57</v>
      </c>
      <c r="V29" s="690">
        <v>43.54</v>
      </c>
      <c r="W29" s="690" t="s">
        <v>429</v>
      </c>
      <c r="X29" s="573" t="s">
        <v>429</v>
      </c>
      <c r="Y29" s="573" t="s">
        <v>429</v>
      </c>
      <c r="Z29" s="573" t="s">
        <v>429</v>
      </c>
      <c r="AA29" s="573" t="s">
        <v>429</v>
      </c>
      <c r="AB29" s="573" t="s">
        <v>429</v>
      </c>
      <c r="AC29" s="573" t="s">
        <v>429</v>
      </c>
      <c r="AD29" s="573" t="s">
        <v>429</v>
      </c>
    </row>
    <row r="30" spans="1:30" ht="15.5">
      <c r="A30" s="1191"/>
      <c r="B30" s="460" t="s">
        <v>369</v>
      </c>
      <c r="C30" s="690">
        <v>5.79</v>
      </c>
      <c r="D30" s="690">
        <v>5.79</v>
      </c>
      <c r="E30" s="690">
        <v>5.79</v>
      </c>
      <c r="F30" s="690">
        <v>5.79</v>
      </c>
      <c r="G30" s="690">
        <v>5.79</v>
      </c>
      <c r="H30" s="690">
        <v>5.79</v>
      </c>
      <c r="I30" s="690">
        <v>5.79</v>
      </c>
      <c r="J30" s="690">
        <v>5.79</v>
      </c>
      <c r="K30" s="690">
        <v>5.79</v>
      </c>
      <c r="L30" s="690">
        <v>5.79</v>
      </c>
      <c r="M30" s="690">
        <v>5.79</v>
      </c>
      <c r="N30" s="690">
        <v>5.79</v>
      </c>
      <c r="O30" s="690">
        <v>5.79</v>
      </c>
      <c r="P30" s="690">
        <v>5.79</v>
      </c>
      <c r="Q30" s="690">
        <v>5.79</v>
      </c>
      <c r="R30" s="690">
        <v>5.79</v>
      </c>
      <c r="S30" s="690">
        <v>5.79</v>
      </c>
      <c r="T30" s="690">
        <v>5.79</v>
      </c>
      <c r="U30" s="690">
        <v>5.79</v>
      </c>
      <c r="V30" s="690">
        <v>5.79</v>
      </c>
      <c r="W30" s="690" t="s">
        <v>429</v>
      </c>
      <c r="X30" s="573" t="s">
        <v>429</v>
      </c>
      <c r="Y30" s="573" t="s">
        <v>429</v>
      </c>
      <c r="Z30" s="573" t="s">
        <v>429</v>
      </c>
      <c r="AA30" s="573" t="s">
        <v>429</v>
      </c>
      <c r="AB30" s="573" t="s">
        <v>429</v>
      </c>
      <c r="AC30" s="573" t="s">
        <v>429</v>
      </c>
      <c r="AD30" s="573" t="s">
        <v>429</v>
      </c>
    </row>
    <row r="31" spans="1:30" ht="15.5">
      <c r="A31" s="1191"/>
      <c r="B31" s="460" t="s">
        <v>370</v>
      </c>
      <c r="C31" s="690">
        <v>69.59</v>
      </c>
      <c r="D31" s="690">
        <v>66.19</v>
      </c>
      <c r="E31" s="690">
        <v>63.69</v>
      </c>
      <c r="F31" s="690">
        <v>64.150000000000006</v>
      </c>
      <c r="G31" s="690">
        <v>69.86</v>
      </c>
      <c r="H31" s="690">
        <v>76.14</v>
      </c>
      <c r="I31" s="690">
        <v>70.06</v>
      </c>
      <c r="J31" s="690">
        <v>67.989999999999995</v>
      </c>
      <c r="K31" s="690">
        <v>63.93</v>
      </c>
      <c r="L31" s="690">
        <v>60.13</v>
      </c>
      <c r="M31" s="690">
        <v>57.48</v>
      </c>
      <c r="N31" s="690">
        <v>85.31</v>
      </c>
      <c r="O31" s="690">
        <v>80.08</v>
      </c>
      <c r="P31" s="690">
        <v>81.47</v>
      </c>
      <c r="Q31" s="690">
        <v>72.069999999999993</v>
      </c>
      <c r="R31" s="690">
        <v>75.239999999999995</v>
      </c>
      <c r="S31" s="690">
        <v>73.67</v>
      </c>
      <c r="T31" s="690">
        <v>79.42</v>
      </c>
      <c r="U31" s="690">
        <v>76.010000000000005</v>
      </c>
      <c r="V31" s="690">
        <v>76.680000000000007</v>
      </c>
      <c r="W31" s="690" t="s">
        <v>429</v>
      </c>
      <c r="X31" s="573" t="s">
        <v>429</v>
      </c>
      <c r="Y31" s="573" t="s">
        <v>429</v>
      </c>
      <c r="Z31" s="573" t="s">
        <v>429</v>
      </c>
      <c r="AA31" s="573" t="s">
        <v>429</v>
      </c>
      <c r="AB31" s="573" t="s">
        <v>429</v>
      </c>
      <c r="AC31" s="573" t="s">
        <v>429</v>
      </c>
      <c r="AD31" s="573" t="s">
        <v>429</v>
      </c>
    </row>
    <row r="32" spans="1:30" ht="15.5">
      <c r="A32" s="1191"/>
      <c r="B32" s="461" t="s">
        <v>372</v>
      </c>
      <c r="C32" s="690">
        <v>995.86</v>
      </c>
      <c r="D32" s="690">
        <v>1075.5</v>
      </c>
      <c r="E32" s="690">
        <v>1046.31</v>
      </c>
      <c r="F32" s="690">
        <v>1042.3599999999999</v>
      </c>
      <c r="G32" s="690">
        <v>1050.96</v>
      </c>
      <c r="H32" s="690">
        <v>1097.33</v>
      </c>
      <c r="I32" s="690">
        <v>1091</v>
      </c>
      <c r="J32" s="690">
        <v>1033.77</v>
      </c>
      <c r="K32" s="690">
        <v>975.55</v>
      </c>
      <c r="L32" s="690">
        <v>954.7</v>
      </c>
      <c r="M32" s="690">
        <v>865.05</v>
      </c>
      <c r="N32" s="690">
        <v>1187.6400000000001</v>
      </c>
      <c r="O32" s="690">
        <v>1144.03</v>
      </c>
      <c r="P32" s="690">
        <v>1136.33</v>
      </c>
      <c r="Q32" s="690">
        <v>1035.22</v>
      </c>
      <c r="R32" s="690">
        <v>1029.5999999999999</v>
      </c>
      <c r="S32" s="690">
        <v>1025.6400000000001</v>
      </c>
      <c r="T32" s="690">
        <v>1107.53</v>
      </c>
      <c r="U32" s="690">
        <v>1079.57</v>
      </c>
      <c r="V32" s="690">
        <v>1082.18</v>
      </c>
      <c r="W32" s="690" t="s">
        <v>429</v>
      </c>
      <c r="X32" s="573" t="s">
        <v>429</v>
      </c>
      <c r="Y32" s="573" t="s">
        <v>429</v>
      </c>
      <c r="Z32" s="573" t="s">
        <v>429</v>
      </c>
      <c r="AA32" s="573" t="s">
        <v>429</v>
      </c>
      <c r="AB32" s="573" t="s">
        <v>429</v>
      </c>
      <c r="AC32" s="573" t="s">
        <v>429</v>
      </c>
      <c r="AD32" s="573" t="s">
        <v>429</v>
      </c>
    </row>
    <row r="33" spans="1:30" ht="15.5">
      <c r="A33" s="1191" t="s">
        <v>11</v>
      </c>
      <c r="B33" s="460" t="s">
        <v>365</v>
      </c>
      <c r="C33" s="690">
        <v>5130.2299999999996</v>
      </c>
      <c r="D33" s="690">
        <v>6384.44</v>
      </c>
      <c r="E33" s="690">
        <v>7579.15</v>
      </c>
      <c r="F33" s="690">
        <v>7588.38</v>
      </c>
      <c r="G33" s="690">
        <v>8184.19</v>
      </c>
      <c r="H33" s="690">
        <v>8221.11</v>
      </c>
      <c r="I33" s="690">
        <v>8221.11</v>
      </c>
      <c r="J33" s="690">
        <v>8221.11</v>
      </c>
      <c r="K33" s="690">
        <v>8221.11</v>
      </c>
      <c r="L33" s="690">
        <v>8221.11</v>
      </c>
      <c r="M33" s="690">
        <v>8221.11</v>
      </c>
      <c r="N33" s="690">
        <v>8214.3700000000008</v>
      </c>
      <c r="O33" s="690">
        <v>8214.3700000000008</v>
      </c>
      <c r="P33" s="690">
        <v>8229.75</v>
      </c>
      <c r="Q33" s="690">
        <v>8229.75</v>
      </c>
      <c r="R33" s="690">
        <v>8229.75</v>
      </c>
      <c r="S33" s="690">
        <v>8229.75</v>
      </c>
      <c r="T33" s="690">
        <v>8229.75</v>
      </c>
      <c r="U33" s="690">
        <v>8229.75</v>
      </c>
      <c r="V33" s="690">
        <v>8229.75</v>
      </c>
      <c r="W33" s="690" t="s">
        <v>429</v>
      </c>
      <c r="X33" s="573" t="s">
        <v>429</v>
      </c>
      <c r="Y33" s="573" t="s">
        <v>429</v>
      </c>
      <c r="Z33" s="573" t="s">
        <v>429</v>
      </c>
      <c r="AA33" s="573" t="s">
        <v>429</v>
      </c>
      <c r="AB33" s="573" t="s">
        <v>429</v>
      </c>
      <c r="AC33" s="573" t="s">
        <v>429</v>
      </c>
      <c r="AD33" s="573" t="s">
        <v>429</v>
      </c>
    </row>
    <row r="34" spans="1:30" ht="15.5">
      <c r="A34" s="1191"/>
      <c r="B34" s="460" t="s">
        <v>366</v>
      </c>
      <c r="C34" s="690">
        <v>6754.17</v>
      </c>
      <c r="D34" s="690">
        <v>6758.31</v>
      </c>
      <c r="E34" s="690">
        <v>6823.89</v>
      </c>
      <c r="F34" s="690">
        <v>6843.11</v>
      </c>
      <c r="G34" s="690">
        <v>6861.81</v>
      </c>
      <c r="H34" s="690">
        <v>6881.55</v>
      </c>
      <c r="I34" s="690">
        <v>6901.24</v>
      </c>
      <c r="J34" s="690">
        <v>6922.81</v>
      </c>
      <c r="K34" s="690">
        <v>6923.29</v>
      </c>
      <c r="L34" s="690">
        <v>6928.06</v>
      </c>
      <c r="M34" s="690">
        <v>6834.03</v>
      </c>
      <c r="N34" s="690">
        <v>6772.19</v>
      </c>
      <c r="O34" s="690">
        <v>6665.45</v>
      </c>
      <c r="P34" s="690">
        <v>5723.73</v>
      </c>
      <c r="Q34" s="690">
        <v>5182.8100000000004</v>
      </c>
      <c r="R34" s="690">
        <v>5315.53</v>
      </c>
      <c r="S34" s="690">
        <v>5391.48</v>
      </c>
      <c r="T34" s="690">
        <v>6334.13</v>
      </c>
      <c r="U34" s="690">
        <v>6396.55</v>
      </c>
      <c r="V34" s="690">
        <v>6424.6</v>
      </c>
      <c r="W34" s="690" t="s">
        <v>429</v>
      </c>
      <c r="X34" s="573" t="s">
        <v>429</v>
      </c>
      <c r="Y34" s="573" t="s">
        <v>429</v>
      </c>
      <c r="Z34" s="573" t="s">
        <v>429</v>
      </c>
      <c r="AA34" s="573" t="s">
        <v>429</v>
      </c>
      <c r="AB34" s="573" t="s">
        <v>429</v>
      </c>
      <c r="AC34" s="573" t="s">
        <v>429</v>
      </c>
      <c r="AD34" s="573" t="s">
        <v>429</v>
      </c>
    </row>
    <row r="35" spans="1:30" ht="15.5">
      <c r="A35" s="1191"/>
      <c r="B35" s="460" t="s">
        <v>367</v>
      </c>
      <c r="C35" s="690">
        <v>1191.9100000000001</v>
      </c>
      <c r="D35" s="690">
        <v>1192.6400000000001</v>
      </c>
      <c r="E35" s="690">
        <v>1204.21</v>
      </c>
      <c r="F35" s="690">
        <v>1207.6099999999999</v>
      </c>
      <c r="G35" s="690">
        <v>1210.9100000000001</v>
      </c>
      <c r="H35" s="690">
        <v>1214.3900000000001</v>
      </c>
      <c r="I35" s="690">
        <v>1217.8699999999999</v>
      </c>
      <c r="J35" s="690">
        <v>1221.67</v>
      </c>
      <c r="K35" s="690">
        <v>1221.76</v>
      </c>
      <c r="L35" s="690">
        <v>1222.5999999999999</v>
      </c>
      <c r="M35" s="690">
        <v>1206.01</v>
      </c>
      <c r="N35" s="690">
        <v>1195.0899999999999</v>
      </c>
      <c r="O35" s="690">
        <v>1176.26</v>
      </c>
      <c r="P35" s="690">
        <v>1010.07</v>
      </c>
      <c r="Q35" s="690">
        <v>914.61</v>
      </c>
      <c r="R35" s="690">
        <v>938.03</v>
      </c>
      <c r="S35" s="690">
        <v>951.44</v>
      </c>
      <c r="T35" s="690">
        <v>1117.79</v>
      </c>
      <c r="U35" s="690">
        <v>1128.8</v>
      </c>
      <c r="V35" s="690">
        <v>1133.75</v>
      </c>
      <c r="W35" s="690" t="s">
        <v>429</v>
      </c>
      <c r="X35" s="573" t="s">
        <v>429</v>
      </c>
      <c r="Y35" s="573" t="s">
        <v>429</v>
      </c>
      <c r="Z35" s="573" t="s">
        <v>429</v>
      </c>
      <c r="AA35" s="573" t="s">
        <v>429</v>
      </c>
      <c r="AB35" s="573" t="s">
        <v>429</v>
      </c>
      <c r="AC35" s="573" t="s">
        <v>429</v>
      </c>
      <c r="AD35" s="573" t="s">
        <v>429</v>
      </c>
    </row>
    <row r="36" spans="1:30" ht="15.5">
      <c r="A36" s="1191"/>
      <c r="B36" s="461" t="s">
        <v>368</v>
      </c>
      <c r="C36" s="690">
        <v>157.99</v>
      </c>
      <c r="D36" s="690">
        <v>173.32</v>
      </c>
      <c r="E36" s="690">
        <v>191.67</v>
      </c>
      <c r="F36" s="690">
        <v>197.12</v>
      </c>
      <c r="G36" s="690">
        <v>202.59</v>
      </c>
      <c r="H36" s="690">
        <v>208.16</v>
      </c>
      <c r="I36" s="690">
        <v>213.87</v>
      </c>
      <c r="J36" s="690">
        <v>221.26</v>
      </c>
      <c r="K36" s="690">
        <v>226.32</v>
      </c>
      <c r="L36" s="690">
        <v>230.66</v>
      </c>
      <c r="M36" s="690">
        <v>235.04</v>
      </c>
      <c r="N36" s="690">
        <v>239.48</v>
      </c>
      <c r="O36" s="690">
        <v>244</v>
      </c>
      <c r="P36" s="690">
        <v>248.55</v>
      </c>
      <c r="Q36" s="690">
        <v>253.38</v>
      </c>
      <c r="R36" s="690">
        <v>258.02999999999997</v>
      </c>
      <c r="S36" s="690">
        <v>269.41000000000003</v>
      </c>
      <c r="T36" s="690">
        <v>279.35000000000002</v>
      </c>
      <c r="U36" s="690">
        <v>284.49</v>
      </c>
      <c r="V36" s="690">
        <v>286.91000000000003</v>
      </c>
      <c r="W36" s="690" t="s">
        <v>429</v>
      </c>
      <c r="X36" s="573" t="s">
        <v>429</v>
      </c>
      <c r="Y36" s="573" t="s">
        <v>429</v>
      </c>
      <c r="Z36" s="573" t="s">
        <v>429</v>
      </c>
      <c r="AA36" s="573" t="s">
        <v>429</v>
      </c>
      <c r="AB36" s="573" t="s">
        <v>429</v>
      </c>
      <c r="AC36" s="573" t="s">
        <v>429</v>
      </c>
      <c r="AD36" s="573" t="s">
        <v>429</v>
      </c>
    </row>
    <row r="37" spans="1:30" ht="15.5">
      <c r="A37" s="1191"/>
      <c r="B37" s="460" t="s">
        <v>369</v>
      </c>
      <c r="C37" s="690">
        <v>615.28</v>
      </c>
      <c r="D37" s="690">
        <v>670.65</v>
      </c>
      <c r="E37" s="690">
        <v>744.48</v>
      </c>
      <c r="F37" s="690">
        <v>738.33</v>
      </c>
      <c r="G37" s="690">
        <v>726.03</v>
      </c>
      <c r="H37" s="690">
        <v>726.03</v>
      </c>
      <c r="I37" s="690">
        <v>713.72</v>
      </c>
      <c r="J37" s="690">
        <v>713.72</v>
      </c>
      <c r="K37" s="690">
        <v>713.72</v>
      </c>
      <c r="L37" s="690">
        <v>726.03</v>
      </c>
      <c r="M37" s="690">
        <v>726.03</v>
      </c>
      <c r="N37" s="690">
        <v>738.33</v>
      </c>
      <c r="O37" s="690">
        <v>738.33</v>
      </c>
      <c r="P37" s="690">
        <v>738.33</v>
      </c>
      <c r="Q37" s="690">
        <v>738.33</v>
      </c>
      <c r="R37" s="690">
        <v>738.33</v>
      </c>
      <c r="S37" s="690">
        <v>738.33</v>
      </c>
      <c r="T37" s="690">
        <v>738.33</v>
      </c>
      <c r="U37" s="690">
        <v>738.33</v>
      </c>
      <c r="V37" s="690">
        <v>738.33</v>
      </c>
      <c r="W37" s="690" t="s">
        <v>429</v>
      </c>
      <c r="X37" s="573" t="s">
        <v>429</v>
      </c>
      <c r="Y37" s="573" t="s">
        <v>429</v>
      </c>
      <c r="Z37" s="573" t="s">
        <v>429</v>
      </c>
      <c r="AA37" s="573" t="s">
        <v>429</v>
      </c>
      <c r="AB37" s="573" t="s">
        <v>429</v>
      </c>
      <c r="AC37" s="573" t="s">
        <v>429</v>
      </c>
      <c r="AD37" s="573" t="s">
        <v>429</v>
      </c>
    </row>
    <row r="38" spans="1:30" ht="15.5">
      <c r="A38" s="1191"/>
      <c r="B38" s="460" t="s">
        <v>370</v>
      </c>
      <c r="C38" s="690">
        <v>931.17</v>
      </c>
      <c r="D38" s="690">
        <v>929.92</v>
      </c>
      <c r="E38" s="690">
        <v>934.22</v>
      </c>
      <c r="F38" s="690">
        <v>935.48</v>
      </c>
      <c r="G38" s="690">
        <v>936.69</v>
      </c>
      <c r="H38" s="690">
        <v>937.94</v>
      </c>
      <c r="I38" s="690">
        <v>939.19</v>
      </c>
      <c r="J38" s="690">
        <v>940.46</v>
      </c>
      <c r="K38" s="690">
        <v>940.85</v>
      </c>
      <c r="L38" s="690">
        <v>941.55</v>
      </c>
      <c r="M38" s="690">
        <v>942.09</v>
      </c>
      <c r="N38" s="690">
        <v>942.64</v>
      </c>
      <c r="O38" s="690">
        <v>942.13</v>
      </c>
      <c r="P38" s="690">
        <v>802.69</v>
      </c>
      <c r="Q38" s="690">
        <v>719.99</v>
      </c>
      <c r="R38" s="690">
        <v>733.18</v>
      </c>
      <c r="S38" s="690">
        <v>742.1</v>
      </c>
      <c r="T38" s="690">
        <v>866.05</v>
      </c>
      <c r="U38" s="690">
        <v>872.91</v>
      </c>
      <c r="V38" s="690">
        <v>875.32</v>
      </c>
      <c r="W38" s="690" t="s">
        <v>429</v>
      </c>
      <c r="X38" s="573" t="s">
        <v>429</v>
      </c>
      <c r="Y38" s="573" t="s">
        <v>429</v>
      </c>
      <c r="Z38" s="573" t="s">
        <v>429</v>
      </c>
      <c r="AA38" s="573" t="s">
        <v>429</v>
      </c>
      <c r="AB38" s="573" t="s">
        <v>429</v>
      </c>
      <c r="AC38" s="573" t="s">
        <v>429</v>
      </c>
      <c r="AD38" s="573" t="s">
        <v>429</v>
      </c>
    </row>
    <row r="39" spans="1:30" ht="15.5">
      <c r="A39" s="1191"/>
      <c r="B39" s="461" t="s">
        <v>372</v>
      </c>
      <c r="C39" s="690">
        <v>14780.75</v>
      </c>
      <c r="D39" s="690">
        <v>16109.28</v>
      </c>
      <c r="E39" s="690">
        <v>17477.63</v>
      </c>
      <c r="F39" s="690">
        <v>17510.03</v>
      </c>
      <c r="G39" s="690">
        <v>18122.23</v>
      </c>
      <c r="H39" s="690">
        <v>18189.18</v>
      </c>
      <c r="I39" s="690">
        <v>18207</v>
      </c>
      <c r="J39" s="690">
        <v>18241.03</v>
      </c>
      <c r="K39" s="690">
        <v>18247.05</v>
      </c>
      <c r="L39" s="690">
        <v>18270.009999999998</v>
      </c>
      <c r="M39" s="690">
        <v>18164.310000000001</v>
      </c>
      <c r="N39" s="690">
        <v>18102.099999999999</v>
      </c>
      <c r="O39" s="690">
        <v>17980.54</v>
      </c>
      <c r="P39" s="690">
        <v>16753.13</v>
      </c>
      <c r="Q39" s="690">
        <v>16038.87</v>
      </c>
      <c r="R39" s="690">
        <v>16212.87</v>
      </c>
      <c r="S39" s="690">
        <v>16322.51</v>
      </c>
      <c r="T39" s="690">
        <v>17565.400000000001</v>
      </c>
      <c r="U39" s="690">
        <v>17650.830000000002</v>
      </c>
      <c r="V39" s="690">
        <v>17688.66</v>
      </c>
      <c r="W39" s="690" t="s">
        <v>429</v>
      </c>
      <c r="X39" s="573" t="s">
        <v>429</v>
      </c>
      <c r="Y39" s="573" t="s">
        <v>429</v>
      </c>
      <c r="Z39" s="573" t="s">
        <v>429</v>
      </c>
      <c r="AA39" s="573" t="s">
        <v>429</v>
      </c>
      <c r="AB39" s="573" t="s">
        <v>429</v>
      </c>
      <c r="AC39" s="573" t="s">
        <v>429</v>
      </c>
      <c r="AD39" s="573" t="s">
        <v>429</v>
      </c>
    </row>
    <row r="40" spans="1:30" ht="15.5">
      <c r="A40" s="1191" t="s">
        <v>10</v>
      </c>
      <c r="B40" s="460" t="s">
        <v>365</v>
      </c>
      <c r="C40" s="690">
        <v>593.41</v>
      </c>
      <c r="D40" s="690">
        <v>632.20000000000005</v>
      </c>
      <c r="E40" s="690">
        <v>695.26</v>
      </c>
      <c r="F40" s="690">
        <v>721.12</v>
      </c>
      <c r="G40" s="690">
        <v>753.54</v>
      </c>
      <c r="H40" s="690">
        <v>753.54</v>
      </c>
      <c r="I40" s="690">
        <v>701.81</v>
      </c>
      <c r="J40" s="690">
        <v>764.87</v>
      </c>
      <c r="K40" s="690">
        <v>790.74</v>
      </c>
      <c r="L40" s="690">
        <v>832.01</v>
      </c>
      <c r="M40" s="690">
        <v>899.14</v>
      </c>
      <c r="N40" s="690">
        <v>953.34</v>
      </c>
      <c r="O40" s="690">
        <v>1022.96</v>
      </c>
      <c r="P40" s="690">
        <v>1048.82</v>
      </c>
      <c r="Q40" s="690">
        <v>1054.49</v>
      </c>
      <c r="R40" s="690">
        <v>1054.49</v>
      </c>
      <c r="S40" s="690">
        <v>1093.28</v>
      </c>
      <c r="T40" s="690">
        <v>1093.28</v>
      </c>
      <c r="U40" s="690">
        <v>1093.28</v>
      </c>
      <c r="V40" s="690">
        <v>1110.28</v>
      </c>
      <c r="W40" s="690" t="s">
        <v>429</v>
      </c>
      <c r="X40" s="573" t="s">
        <v>429</v>
      </c>
      <c r="Y40" s="573" t="s">
        <v>429</v>
      </c>
      <c r="Z40" s="573" t="s">
        <v>429</v>
      </c>
      <c r="AA40" s="573" t="s">
        <v>429</v>
      </c>
      <c r="AB40" s="573" t="s">
        <v>429</v>
      </c>
      <c r="AC40" s="573" t="s">
        <v>429</v>
      </c>
      <c r="AD40" s="573" t="s">
        <v>429</v>
      </c>
    </row>
    <row r="41" spans="1:30" ht="15.5">
      <c r="A41" s="1191"/>
      <c r="B41" s="460" t="s">
        <v>366</v>
      </c>
      <c r="C41" s="690">
        <v>632.72</v>
      </c>
      <c r="D41" s="690">
        <v>799.64</v>
      </c>
      <c r="E41" s="690">
        <v>716.42</v>
      </c>
      <c r="F41" s="690">
        <v>756.26</v>
      </c>
      <c r="G41" s="690">
        <v>821.52</v>
      </c>
      <c r="H41" s="690">
        <v>730.86</v>
      </c>
      <c r="I41" s="690">
        <v>643.72</v>
      </c>
      <c r="J41" s="690">
        <v>694.35</v>
      </c>
      <c r="K41" s="690">
        <v>762.29</v>
      </c>
      <c r="L41" s="690">
        <v>805.24</v>
      </c>
      <c r="M41" s="690">
        <v>876.15</v>
      </c>
      <c r="N41" s="690">
        <v>838.83</v>
      </c>
      <c r="O41" s="690">
        <v>933.13</v>
      </c>
      <c r="P41" s="690">
        <v>914.48</v>
      </c>
      <c r="Q41" s="690">
        <v>917.89</v>
      </c>
      <c r="R41" s="690">
        <v>941.1</v>
      </c>
      <c r="S41" s="690">
        <v>991.75</v>
      </c>
      <c r="T41" s="690">
        <v>1036.0999999999999</v>
      </c>
      <c r="U41" s="690">
        <v>1139.68</v>
      </c>
      <c r="V41" s="690">
        <v>1339.05</v>
      </c>
      <c r="W41" s="690" t="s">
        <v>429</v>
      </c>
      <c r="X41" s="573" t="s">
        <v>429</v>
      </c>
      <c r="Y41" s="573" t="s">
        <v>429</v>
      </c>
      <c r="Z41" s="573" t="s">
        <v>429</v>
      </c>
      <c r="AA41" s="573" t="s">
        <v>429</v>
      </c>
      <c r="AB41" s="573" t="s">
        <v>429</v>
      </c>
      <c r="AC41" s="573" t="s">
        <v>429</v>
      </c>
      <c r="AD41" s="573" t="s">
        <v>429</v>
      </c>
    </row>
    <row r="42" spans="1:30" ht="15.5">
      <c r="A42" s="1191"/>
      <c r="B42" s="460" t="s">
        <v>367</v>
      </c>
      <c r="C42" s="690">
        <v>111.66</v>
      </c>
      <c r="D42" s="690">
        <v>141.11000000000001</v>
      </c>
      <c r="E42" s="690">
        <v>126.43</v>
      </c>
      <c r="F42" s="690">
        <v>133.46</v>
      </c>
      <c r="G42" s="690">
        <v>144.97</v>
      </c>
      <c r="H42" s="690">
        <v>128.97999999999999</v>
      </c>
      <c r="I42" s="690">
        <v>113.6</v>
      </c>
      <c r="J42" s="690">
        <v>122.53</v>
      </c>
      <c r="K42" s="690">
        <v>134.52000000000001</v>
      </c>
      <c r="L42" s="690">
        <v>142.1</v>
      </c>
      <c r="M42" s="690">
        <v>154.61000000000001</v>
      </c>
      <c r="N42" s="690">
        <v>148.03</v>
      </c>
      <c r="O42" s="690">
        <v>164.67</v>
      </c>
      <c r="P42" s="690">
        <v>161.38</v>
      </c>
      <c r="Q42" s="690">
        <v>161.97999999999999</v>
      </c>
      <c r="R42" s="690">
        <v>166.08</v>
      </c>
      <c r="S42" s="690">
        <v>175.01</v>
      </c>
      <c r="T42" s="690">
        <v>182.84</v>
      </c>
      <c r="U42" s="690">
        <v>201.12</v>
      </c>
      <c r="V42" s="690">
        <v>236.3</v>
      </c>
      <c r="W42" s="690" t="s">
        <v>429</v>
      </c>
      <c r="X42" s="573" t="s">
        <v>429</v>
      </c>
      <c r="Y42" s="573" t="s">
        <v>429</v>
      </c>
      <c r="Z42" s="573" t="s">
        <v>429</v>
      </c>
      <c r="AA42" s="573" t="s">
        <v>429</v>
      </c>
      <c r="AB42" s="573" t="s">
        <v>429</v>
      </c>
      <c r="AC42" s="573" t="s">
        <v>429</v>
      </c>
      <c r="AD42" s="573" t="s">
        <v>429</v>
      </c>
    </row>
    <row r="43" spans="1:30" ht="15.5">
      <c r="A43" s="1191"/>
      <c r="B43" s="461" t="s">
        <v>368</v>
      </c>
      <c r="C43" s="690">
        <v>123.62</v>
      </c>
      <c r="D43" s="690">
        <v>136.01</v>
      </c>
      <c r="E43" s="690">
        <v>160.63</v>
      </c>
      <c r="F43" s="690">
        <v>164.08</v>
      </c>
      <c r="G43" s="690">
        <v>166.23</v>
      </c>
      <c r="H43" s="690">
        <v>167.38</v>
      </c>
      <c r="I43" s="690">
        <v>168.5</v>
      </c>
      <c r="J43" s="690">
        <v>170.22</v>
      </c>
      <c r="K43" s="690">
        <v>172.7</v>
      </c>
      <c r="L43" s="690">
        <v>175.71</v>
      </c>
      <c r="M43" s="690">
        <v>179.07</v>
      </c>
      <c r="N43" s="690">
        <v>182.75</v>
      </c>
      <c r="O43" s="690">
        <v>186.54</v>
      </c>
      <c r="P43" s="690">
        <v>189.87</v>
      </c>
      <c r="Q43" s="690">
        <v>192.99</v>
      </c>
      <c r="R43" s="690">
        <v>196.06</v>
      </c>
      <c r="S43" s="690">
        <v>199.22</v>
      </c>
      <c r="T43" s="690">
        <v>202.57</v>
      </c>
      <c r="U43" s="690">
        <v>206.07</v>
      </c>
      <c r="V43" s="690">
        <v>210.34</v>
      </c>
      <c r="W43" s="690" t="s">
        <v>429</v>
      </c>
      <c r="X43" s="573" t="s">
        <v>429</v>
      </c>
      <c r="Y43" s="573" t="s">
        <v>429</v>
      </c>
      <c r="Z43" s="573" t="s">
        <v>429</v>
      </c>
      <c r="AA43" s="573" t="s">
        <v>429</v>
      </c>
      <c r="AB43" s="573" t="s">
        <v>429</v>
      </c>
      <c r="AC43" s="573" t="s">
        <v>429</v>
      </c>
      <c r="AD43" s="573" t="s">
        <v>429</v>
      </c>
    </row>
    <row r="44" spans="1:30" ht="15.5">
      <c r="A44" s="1191"/>
      <c r="B44" s="460" t="s">
        <v>369</v>
      </c>
      <c r="C44" s="690">
        <v>93.1</v>
      </c>
      <c r="D44" s="690">
        <v>118.97</v>
      </c>
      <c r="E44" s="690">
        <v>132.41</v>
      </c>
      <c r="F44" s="690">
        <v>134.47999999999999</v>
      </c>
      <c r="G44" s="690">
        <v>134.47999999999999</v>
      </c>
      <c r="H44" s="690">
        <v>134.47999999999999</v>
      </c>
      <c r="I44" s="690">
        <v>134.47999999999999</v>
      </c>
      <c r="J44" s="690">
        <v>134.47999999999999</v>
      </c>
      <c r="K44" s="690">
        <v>134.47999999999999</v>
      </c>
      <c r="L44" s="690">
        <v>134.47999999999999</v>
      </c>
      <c r="M44" s="690">
        <v>134.47999999999999</v>
      </c>
      <c r="N44" s="690">
        <v>129.31</v>
      </c>
      <c r="O44" s="690">
        <v>124.14</v>
      </c>
      <c r="P44" s="690">
        <v>124.14</v>
      </c>
      <c r="Q44" s="690">
        <v>124.14</v>
      </c>
      <c r="R44" s="690">
        <v>124.14</v>
      </c>
      <c r="S44" s="690">
        <v>124.14</v>
      </c>
      <c r="T44" s="690">
        <v>124.14</v>
      </c>
      <c r="U44" s="690">
        <v>124.14</v>
      </c>
      <c r="V44" s="690">
        <v>126.21</v>
      </c>
      <c r="W44" s="690" t="s">
        <v>429</v>
      </c>
      <c r="X44" s="573" t="s">
        <v>429</v>
      </c>
      <c r="Y44" s="573" t="s">
        <v>429</v>
      </c>
      <c r="Z44" s="573" t="s">
        <v>429</v>
      </c>
      <c r="AA44" s="573" t="s">
        <v>429</v>
      </c>
      <c r="AB44" s="573" t="s">
        <v>429</v>
      </c>
      <c r="AC44" s="573" t="s">
        <v>429</v>
      </c>
      <c r="AD44" s="573" t="s">
        <v>429</v>
      </c>
    </row>
    <row r="45" spans="1:30" ht="15.5">
      <c r="A45" s="1191"/>
      <c r="B45" s="460" t="s">
        <v>370</v>
      </c>
      <c r="C45" s="690">
        <v>76.92</v>
      </c>
      <c r="D45" s="690">
        <v>99</v>
      </c>
      <c r="E45" s="690">
        <v>82.89</v>
      </c>
      <c r="F45" s="690">
        <v>88.57</v>
      </c>
      <c r="G45" s="690">
        <v>95.56</v>
      </c>
      <c r="H45" s="690">
        <v>80.81</v>
      </c>
      <c r="I45" s="690">
        <v>68.92</v>
      </c>
      <c r="J45" s="690">
        <v>74.73</v>
      </c>
      <c r="K45" s="690">
        <v>74.34</v>
      </c>
      <c r="L45" s="690">
        <v>67.95</v>
      </c>
      <c r="M45" s="690">
        <v>78.78</v>
      </c>
      <c r="N45" s="690">
        <v>76.91</v>
      </c>
      <c r="O45" s="690">
        <v>83.96</v>
      </c>
      <c r="P45" s="690">
        <v>82.46</v>
      </c>
      <c r="Q45" s="690">
        <v>82.73</v>
      </c>
      <c r="R45" s="690">
        <v>85.83</v>
      </c>
      <c r="S45" s="690">
        <v>86.17</v>
      </c>
      <c r="T45" s="690">
        <v>87.67</v>
      </c>
      <c r="U45" s="690">
        <v>92.64</v>
      </c>
      <c r="V45" s="690">
        <v>102.86</v>
      </c>
      <c r="W45" s="690" t="s">
        <v>429</v>
      </c>
      <c r="X45" s="573" t="s">
        <v>429</v>
      </c>
      <c r="Y45" s="573" t="s">
        <v>429</v>
      </c>
      <c r="Z45" s="573" t="s">
        <v>429</v>
      </c>
      <c r="AA45" s="573" t="s">
        <v>429</v>
      </c>
      <c r="AB45" s="573" t="s">
        <v>429</v>
      </c>
      <c r="AC45" s="573" t="s">
        <v>429</v>
      </c>
      <c r="AD45" s="573" t="s">
        <v>429</v>
      </c>
    </row>
    <row r="46" spans="1:30" ht="15.5">
      <c r="A46" s="1191"/>
      <c r="B46" s="461" t="s">
        <v>372</v>
      </c>
      <c r="C46" s="690">
        <v>1631.43</v>
      </c>
      <c r="D46" s="690">
        <v>1926.93</v>
      </c>
      <c r="E46" s="690">
        <v>1914.05</v>
      </c>
      <c r="F46" s="690">
        <v>1997.97</v>
      </c>
      <c r="G46" s="690">
        <v>2116.3000000000002</v>
      </c>
      <c r="H46" s="690">
        <v>1996.05</v>
      </c>
      <c r="I46" s="690">
        <v>1831.03</v>
      </c>
      <c r="J46" s="690">
        <v>1961.18</v>
      </c>
      <c r="K46" s="690">
        <v>2069.0700000000002</v>
      </c>
      <c r="L46" s="690">
        <v>2157.4899999999998</v>
      </c>
      <c r="M46" s="690">
        <v>2322.23</v>
      </c>
      <c r="N46" s="690">
        <v>2329.17</v>
      </c>
      <c r="O46" s="690">
        <v>2515.41</v>
      </c>
      <c r="P46" s="690">
        <v>2521.15</v>
      </c>
      <c r="Q46" s="690">
        <v>2534.2199999999998</v>
      </c>
      <c r="R46" s="690">
        <v>2567.71</v>
      </c>
      <c r="S46" s="690">
        <v>2669.59</v>
      </c>
      <c r="T46" s="690">
        <v>2726.61</v>
      </c>
      <c r="U46" s="690">
        <v>2856.94</v>
      </c>
      <c r="V46" s="690">
        <v>3125.05</v>
      </c>
      <c r="W46" s="690" t="s">
        <v>429</v>
      </c>
      <c r="X46" s="573" t="s">
        <v>429</v>
      </c>
      <c r="Y46" s="573" t="s">
        <v>429</v>
      </c>
      <c r="Z46" s="573" t="s">
        <v>429</v>
      </c>
      <c r="AA46" s="573" t="s">
        <v>429</v>
      </c>
      <c r="AB46" s="573" t="s">
        <v>429</v>
      </c>
      <c r="AC46" s="573" t="s">
        <v>429</v>
      </c>
      <c r="AD46" s="573" t="s">
        <v>429</v>
      </c>
    </row>
    <row r="47" spans="1:30" ht="15.5">
      <c r="A47" s="1191" t="s">
        <v>9</v>
      </c>
      <c r="B47" s="460" t="s">
        <v>365</v>
      </c>
      <c r="C47" s="690">
        <v>136.55000000000001</v>
      </c>
      <c r="D47" s="690">
        <v>143.19</v>
      </c>
      <c r="E47" s="690">
        <v>143.19</v>
      </c>
      <c r="F47" s="690">
        <v>143.19</v>
      </c>
      <c r="G47" s="690">
        <v>143.19</v>
      </c>
      <c r="H47" s="690">
        <v>149.83000000000001</v>
      </c>
      <c r="I47" s="690">
        <v>149.83000000000001</v>
      </c>
      <c r="J47" s="690">
        <v>149.83000000000001</v>
      </c>
      <c r="K47" s="690">
        <v>149.83000000000001</v>
      </c>
      <c r="L47" s="690">
        <v>149.83000000000001</v>
      </c>
      <c r="M47" s="690">
        <v>163.11000000000001</v>
      </c>
      <c r="N47" s="690">
        <v>163.11000000000001</v>
      </c>
      <c r="O47" s="690">
        <v>163.11000000000001</v>
      </c>
      <c r="P47" s="690">
        <v>169.75</v>
      </c>
      <c r="Q47" s="690">
        <v>168.24</v>
      </c>
      <c r="R47" s="690">
        <v>174.88</v>
      </c>
      <c r="S47" s="690">
        <v>167.63</v>
      </c>
      <c r="T47" s="690">
        <v>167.63</v>
      </c>
      <c r="U47" s="690">
        <v>167.33</v>
      </c>
      <c r="V47" s="690">
        <v>166.72</v>
      </c>
      <c r="W47" s="690" t="s">
        <v>429</v>
      </c>
      <c r="X47" s="573" t="s">
        <v>429</v>
      </c>
      <c r="Y47" s="573" t="s">
        <v>429</v>
      </c>
      <c r="Z47" s="573" t="s">
        <v>429</v>
      </c>
      <c r="AA47" s="573" t="s">
        <v>429</v>
      </c>
      <c r="AB47" s="573" t="s">
        <v>429</v>
      </c>
      <c r="AC47" s="573" t="s">
        <v>429</v>
      </c>
      <c r="AD47" s="573" t="s">
        <v>429</v>
      </c>
    </row>
    <row r="48" spans="1:30" ht="15.5">
      <c r="A48" s="1191"/>
      <c r="B48" s="460" t="s">
        <v>366</v>
      </c>
      <c r="C48" s="690">
        <v>53.47</v>
      </c>
      <c r="D48" s="690">
        <v>56.02</v>
      </c>
      <c r="E48" s="690">
        <v>67.040000000000006</v>
      </c>
      <c r="F48" s="690">
        <v>67.56</v>
      </c>
      <c r="G48" s="690">
        <v>69.930000000000007</v>
      </c>
      <c r="H48" s="690">
        <v>66.900000000000006</v>
      </c>
      <c r="I48" s="690">
        <v>67.48</v>
      </c>
      <c r="J48" s="690">
        <v>61.07</v>
      </c>
      <c r="K48" s="690">
        <v>61.6</v>
      </c>
      <c r="L48" s="690">
        <v>58.67</v>
      </c>
      <c r="M48" s="690">
        <v>58.42</v>
      </c>
      <c r="N48" s="690">
        <v>63.19</v>
      </c>
      <c r="O48" s="690">
        <v>64.14</v>
      </c>
      <c r="P48" s="690">
        <v>67.73</v>
      </c>
      <c r="Q48" s="690">
        <v>66.97</v>
      </c>
      <c r="R48" s="690">
        <v>67.290000000000006</v>
      </c>
      <c r="S48" s="690">
        <v>65.03</v>
      </c>
      <c r="T48" s="690">
        <v>63.31</v>
      </c>
      <c r="U48" s="690">
        <v>63.05</v>
      </c>
      <c r="V48" s="690">
        <v>67.790000000000006</v>
      </c>
      <c r="W48" s="690" t="s">
        <v>429</v>
      </c>
      <c r="X48" s="573" t="s">
        <v>429</v>
      </c>
      <c r="Y48" s="573" t="s">
        <v>429</v>
      </c>
      <c r="Z48" s="573" t="s">
        <v>429</v>
      </c>
      <c r="AA48" s="573" t="s">
        <v>429</v>
      </c>
      <c r="AB48" s="573" t="s">
        <v>429</v>
      </c>
      <c r="AC48" s="573" t="s">
        <v>429</v>
      </c>
      <c r="AD48" s="573" t="s">
        <v>429</v>
      </c>
    </row>
    <row r="49" spans="1:30" ht="15.5">
      <c r="A49" s="1191"/>
      <c r="B49" s="460" t="s">
        <v>367</v>
      </c>
      <c r="C49" s="690">
        <v>9.44</v>
      </c>
      <c r="D49" s="690">
        <v>9.89</v>
      </c>
      <c r="E49" s="690">
        <v>11.83</v>
      </c>
      <c r="F49" s="690">
        <v>11.92</v>
      </c>
      <c r="G49" s="690">
        <v>12.34</v>
      </c>
      <c r="H49" s="690">
        <v>11.8</v>
      </c>
      <c r="I49" s="690">
        <v>11.91</v>
      </c>
      <c r="J49" s="690">
        <v>10.78</v>
      </c>
      <c r="K49" s="690">
        <v>10.87</v>
      </c>
      <c r="L49" s="690">
        <v>10.35</v>
      </c>
      <c r="M49" s="690">
        <v>10.31</v>
      </c>
      <c r="N49" s="690">
        <v>11.15</v>
      </c>
      <c r="O49" s="690">
        <v>11.32</v>
      </c>
      <c r="P49" s="690">
        <v>11.95</v>
      </c>
      <c r="Q49" s="690">
        <v>11.82</v>
      </c>
      <c r="R49" s="690">
        <v>11.87</v>
      </c>
      <c r="S49" s="690">
        <v>11.47</v>
      </c>
      <c r="T49" s="690">
        <v>11.17</v>
      </c>
      <c r="U49" s="690">
        <v>11.13</v>
      </c>
      <c r="V49" s="690">
        <v>11.96</v>
      </c>
      <c r="W49" s="690" t="s">
        <v>429</v>
      </c>
      <c r="X49" s="573" t="s">
        <v>429</v>
      </c>
      <c r="Y49" s="573" t="s">
        <v>429</v>
      </c>
      <c r="Z49" s="573" t="s">
        <v>429</v>
      </c>
      <c r="AA49" s="573" t="s">
        <v>429</v>
      </c>
      <c r="AB49" s="573" t="s">
        <v>429</v>
      </c>
      <c r="AC49" s="573" t="s">
        <v>429</v>
      </c>
      <c r="AD49" s="573" t="s">
        <v>429</v>
      </c>
    </row>
    <row r="50" spans="1:30" ht="15.5">
      <c r="A50" s="1191"/>
      <c r="B50" s="461" t="s">
        <v>368</v>
      </c>
      <c r="C50" s="690">
        <v>19.18</v>
      </c>
      <c r="D50" s="690">
        <v>19.61</v>
      </c>
      <c r="E50" s="690">
        <v>19.71</v>
      </c>
      <c r="F50" s="690">
        <v>19.95</v>
      </c>
      <c r="G50" s="690">
        <v>20.399999999999999</v>
      </c>
      <c r="H50" s="690">
        <v>20.36</v>
      </c>
      <c r="I50" s="690">
        <v>20.329999999999998</v>
      </c>
      <c r="J50" s="690">
        <v>20.190000000000001</v>
      </c>
      <c r="K50" s="690">
        <v>20.149999999999999</v>
      </c>
      <c r="L50" s="690">
        <v>20.12</v>
      </c>
      <c r="M50" s="690">
        <v>20.079999999999998</v>
      </c>
      <c r="N50" s="690">
        <v>20.05</v>
      </c>
      <c r="O50" s="690">
        <v>20.010000000000002</v>
      </c>
      <c r="P50" s="690">
        <v>19.98</v>
      </c>
      <c r="Q50" s="690">
        <v>20.010000000000002</v>
      </c>
      <c r="R50" s="690">
        <v>19.940000000000001</v>
      </c>
      <c r="S50" s="690">
        <v>19.77</v>
      </c>
      <c r="T50" s="690">
        <v>19.73</v>
      </c>
      <c r="U50" s="690">
        <v>19.66</v>
      </c>
      <c r="V50" s="690">
        <v>19.66</v>
      </c>
      <c r="W50" s="690" t="s">
        <v>429</v>
      </c>
      <c r="X50" s="573" t="s">
        <v>429</v>
      </c>
      <c r="Y50" s="573" t="s">
        <v>429</v>
      </c>
      <c r="Z50" s="573" t="s">
        <v>429</v>
      </c>
      <c r="AA50" s="573" t="s">
        <v>429</v>
      </c>
      <c r="AB50" s="573" t="s">
        <v>429</v>
      </c>
      <c r="AC50" s="573" t="s">
        <v>429</v>
      </c>
      <c r="AD50" s="573" t="s">
        <v>429</v>
      </c>
    </row>
    <row r="51" spans="1:30" ht="15.5">
      <c r="A51" s="1191"/>
      <c r="B51" s="460" t="s">
        <v>369</v>
      </c>
      <c r="C51" s="690">
        <v>8.48</v>
      </c>
      <c r="D51" s="690">
        <v>8.48</v>
      </c>
      <c r="E51" s="690">
        <v>7.27</v>
      </c>
      <c r="F51" s="690">
        <v>7.27</v>
      </c>
      <c r="G51" s="690">
        <v>7.27</v>
      </c>
      <c r="H51" s="690">
        <v>7.27</v>
      </c>
      <c r="I51" s="690">
        <v>6.06</v>
      </c>
      <c r="J51" s="690">
        <v>6.06</v>
      </c>
      <c r="K51" s="690">
        <v>6.06</v>
      </c>
      <c r="L51" s="690">
        <v>6.06</v>
      </c>
      <c r="M51" s="690">
        <v>4.8499999999999996</v>
      </c>
      <c r="N51" s="690">
        <v>4.8499999999999996</v>
      </c>
      <c r="O51" s="690">
        <v>4.8499999999999996</v>
      </c>
      <c r="P51" s="690">
        <v>4.8499999999999996</v>
      </c>
      <c r="Q51" s="690">
        <v>4.8499999999999996</v>
      </c>
      <c r="R51" s="690">
        <v>4.8499999999999996</v>
      </c>
      <c r="S51" s="690">
        <v>4.8499999999999996</v>
      </c>
      <c r="T51" s="690">
        <v>4.8499999999999996</v>
      </c>
      <c r="U51" s="690">
        <v>4.8499999999999996</v>
      </c>
      <c r="V51" s="690">
        <v>4.8499999999999996</v>
      </c>
      <c r="W51" s="690" t="s">
        <v>429</v>
      </c>
      <c r="X51" s="573" t="s">
        <v>429</v>
      </c>
      <c r="Y51" s="573" t="s">
        <v>429</v>
      </c>
      <c r="Z51" s="573" t="s">
        <v>429</v>
      </c>
      <c r="AA51" s="573" t="s">
        <v>429</v>
      </c>
      <c r="AB51" s="573" t="s">
        <v>429</v>
      </c>
      <c r="AC51" s="573" t="s">
        <v>429</v>
      </c>
      <c r="AD51" s="573" t="s">
        <v>429</v>
      </c>
    </row>
    <row r="52" spans="1:30" ht="15.5">
      <c r="A52" s="1191"/>
      <c r="B52" s="460" t="s">
        <v>370</v>
      </c>
      <c r="C52" s="690">
        <v>3.35</v>
      </c>
      <c r="D52" s="690">
        <v>3.46</v>
      </c>
      <c r="E52" s="690">
        <v>3.84</v>
      </c>
      <c r="F52" s="690">
        <v>3.78</v>
      </c>
      <c r="G52" s="690">
        <v>3.85</v>
      </c>
      <c r="H52" s="690">
        <v>3.49</v>
      </c>
      <c r="I52" s="690">
        <v>3.44</v>
      </c>
      <c r="J52" s="690">
        <v>2.91</v>
      </c>
      <c r="K52" s="690">
        <v>2.89</v>
      </c>
      <c r="L52" s="690">
        <v>2.69</v>
      </c>
      <c r="M52" s="690">
        <v>2.83</v>
      </c>
      <c r="N52" s="690">
        <v>3.11</v>
      </c>
      <c r="O52" s="690">
        <v>3.11</v>
      </c>
      <c r="P52" s="690">
        <v>3.17</v>
      </c>
      <c r="Q52" s="690">
        <v>3.04</v>
      </c>
      <c r="R52" s="690">
        <v>3.06</v>
      </c>
      <c r="S52" s="690">
        <v>2.9</v>
      </c>
      <c r="T52" s="690">
        <v>2.73</v>
      </c>
      <c r="U52" s="690">
        <v>2.58</v>
      </c>
      <c r="V52" s="690">
        <v>2.6</v>
      </c>
      <c r="W52" s="690" t="s">
        <v>429</v>
      </c>
      <c r="X52" s="573" t="s">
        <v>429</v>
      </c>
      <c r="Y52" s="573" t="s">
        <v>429</v>
      </c>
      <c r="Z52" s="573" t="s">
        <v>429</v>
      </c>
      <c r="AA52" s="573" t="s">
        <v>429</v>
      </c>
      <c r="AB52" s="573" t="s">
        <v>429</v>
      </c>
      <c r="AC52" s="573" t="s">
        <v>429</v>
      </c>
      <c r="AD52" s="573" t="s">
        <v>429</v>
      </c>
    </row>
    <row r="53" spans="1:30" ht="15.5">
      <c r="A53" s="1191"/>
      <c r="B53" s="461" t="s">
        <v>372</v>
      </c>
      <c r="C53" s="690">
        <v>230.47</v>
      </c>
      <c r="D53" s="690">
        <v>240.66</v>
      </c>
      <c r="E53" s="690">
        <v>252.88</v>
      </c>
      <c r="F53" s="690">
        <v>253.67</v>
      </c>
      <c r="G53" s="690">
        <v>256.98</v>
      </c>
      <c r="H53" s="690">
        <v>259.66000000000003</v>
      </c>
      <c r="I53" s="690">
        <v>259.05</v>
      </c>
      <c r="J53" s="690">
        <v>250.84</v>
      </c>
      <c r="K53" s="690">
        <v>251.4</v>
      </c>
      <c r="L53" s="690">
        <v>247.73</v>
      </c>
      <c r="M53" s="690">
        <v>259.61</v>
      </c>
      <c r="N53" s="690">
        <v>265.45999999999998</v>
      </c>
      <c r="O53" s="690">
        <v>266.55</v>
      </c>
      <c r="P53" s="690">
        <v>277.43</v>
      </c>
      <c r="Q53" s="690">
        <v>274.93</v>
      </c>
      <c r="R53" s="690">
        <v>281.89</v>
      </c>
      <c r="S53" s="690">
        <v>271.66000000000003</v>
      </c>
      <c r="T53" s="690">
        <v>269.43</v>
      </c>
      <c r="U53" s="690">
        <v>268.60000000000002</v>
      </c>
      <c r="V53" s="690">
        <v>273.58</v>
      </c>
      <c r="W53" s="690" t="s">
        <v>429</v>
      </c>
      <c r="X53" s="573" t="s">
        <v>429</v>
      </c>
      <c r="Y53" s="573" t="s">
        <v>429</v>
      </c>
      <c r="Z53" s="573" t="s">
        <v>429</v>
      </c>
      <c r="AA53" s="573" t="s">
        <v>429</v>
      </c>
      <c r="AB53" s="573" t="s">
        <v>429</v>
      </c>
      <c r="AC53" s="573" t="s">
        <v>429</v>
      </c>
      <c r="AD53" s="573" t="s">
        <v>429</v>
      </c>
    </row>
    <row r="54" spans="1:30" ht="15.5">
      <c r="A54" s="1191" t="s">
        <v>7</v>
      </c>
      <c r="B54" s="460" t="s">
        <v>365</v>
      </c>
      <c r="C54" s="690">
        <v>1117.2</v>
      </c>
      <c r="D54" s="690">
        <v>1349.67</v>
      </c>
      <c r="E54" s="690">
        <v>1496.13</v>
      </c>
      <c r="F54" s="690">
        <v>1509.14</v>
      </c>
      <c r="G54" s="690">
        <v>1514.35</v>
      </c>
      <c r="H54" s="690">
        <v>1525.75</v>
      </c>
      <c r="I54" s="690">
        <v>1538.75</v>
      </c>
      <c r="J54" s="690">
        <v>1559.57</v>
      </c>
      <c r="K54" s="690">
        <v>1591.28</v>
      </c>
      <c r="L54" s="690">
        <v>1636</v>
      </c>
      <c r="M54" s="690">
        <v>1667.72</v>
      </c>
      <c r="N54" s="690">
        <v>1666.12</v>
      </c>
      <c r="O54" s="690">
        <v>1670.21</v>
      </c>
      <c r="P54" s="690">
        <v>1713.33</v>
      </c>
      <c r="Q54" s="690">
        <v>1830.39</v>
      </c>
      <c r="R54" s="690">
        <v>1843.4</v>
      </c>
      <c r="S54" s="690">
        <v>1869.41</v>
      </c>
      <c r="T54" s="690">
        <v>1843.4</v>
      </c>
      <c r="U54" s="690">
        <v>1869.41</v>
      </c>
      <c r="V54" s="690">
        <v>1830.39</v>
      </c>
      <c r="W54" s="690" t="s">
        <v>429</v>
      </c>
      <c r="X54" s="573" t="s">
        <v>429</v>
      </c>
      <c r="Y54" s="573" t="s">
        <v>429</v>
      </c>
      <c r="Z54" s="573" t="s">
        <v>429</v>
      </c>
      <c r="AA54" s="573" t="s">
        <v>429</v>
      </c>
      <c r="AB54" s="573" t="s">
        <v>429</v>
      </c>
      <c r="AC54" s="573" t="s">
        <v>429</v>
      </c>
      <c r="AD54" s="573" t="s">
        <v>429</v>
      </c>
    </row>
    <row r="55" spans="1:30" ht="15.5">
      <c r="A55" s="1191"/>
      <c r="B55" s="460" t="s">
        <v>366</v>
      </c>
      <c r="C55" s="690">
        <v>944.23</v>
      </c>
      <c r="D55" s="690">
        <v>970.66</v>
      </c>
      <c r="E55" s="690">
        <v>1244.77</v>
      </c>
      <c r="F55" s="690">
        <v>1316.13</v>
      </c>
      <c r="G55" s="690">
        <v>1301.92</v>
      </c>
      <c r="H55" s="690">
        <v>1339.59</v>
      </c>
      <c r="I55" s="690">
        <v>1381.79</v>
      </c>
      <c r="J55" s="690">
        <v>1554.76</v>
      </c>
      <c r="K55" s="690">
        <v>1638.46</v>
      </c>
      <c r="L55" s="690">
        <v>1663.75</v>
      </c>
      <c r="M55" s="690">
        <v>1723.14</v>
      </c>
      <c r="N55" s="690">
        <v>1741.54</v>
      </c>
      <c r="O55" s="690">
        <v>1757.49</v>
      </c>
      <c r="P55" s="690">
        <v>1733.65</v>
      </c>
      <c r="Q55" s="690">
        <v>1748.02</v>
      </c>
      <c r="R55" s="690">
        <v>1719.38</v>
      </c>
      <c r="S55" s="690">
        <v>1777.65</v>
      </c>
      <c r="T55" s="690">
        <v>1870.21</v>
      </c>
      <c r="U55" s="690">
        <v>1697.29</v>
      </c>
      <c r="V55" s="690">
        <v>1924.45</v>
      </c>
      <c r="W55" s="690">
        <v>5.7</v>
      </c>
      <c r="X55" s="573">
        <v>5.5</v>
      </c>
      <c r="Y55" s="573">
        <v>3</v>
      </c>
      <c r="Z55" s="573">
        <v>3.5</v>
      </c>
      <c r="AA55" s="573">
        <v>4.7</v>
      </c>
      <c r="AB55" s="573">
        <v>4.3</v>
      </c>
      <c r="AC55" s="573">
        <v>4.5999999999999996</v>
      </c>
      <c r="AD55" s="573">
        <v>4</v>
      </c>
    </row>
    <row r="56" spans="1:30" ht="15.5">
      <c r="A56" s="1191"/>
      <c r="B56" s="460" t="s">
        <v>367</v>
      </c>
      <c r="C56" s="690">
        <v>166.63</v>
      </c>
      <c r="D56" s="690">
        <v>171.29</v>
      </c>
      <c r="E56" s="690">
        <v>219.66</v>
      </c>
      <c r="F56" s="690">
        <v>232.26</v>
      </c>
      <c r="G56" s="690">
        <v>229.75</v>
      </c>
      <c r="H56" s="690">
        <v>236.4</v>
      </c>
      <c r="I56" s="690">
        <v>243.85</v>
      </c>
      <c r="J56" s="690">
        <v>274.37</v>
      </c>
      <c r="K56" s="690">
        <v>289.14</v>
      </c>
      <c r="L56" s="690">
        <v>293.60000000000002</v>
      </c>
      <c r="M56" s="690">
        <v>304.08</v>
      </c>
      <c r="N56" s="690">
        <v>307.33</v>
      </c>
      <c r="O56" s="690">
        <v>310.14999999999998</v>
      </c>
      <c r="P56" s="690">
        <v>305.94</v>
      </c>
      <c r="Q56" s="690">
        <v>308.47000000000003</v>
      </c>
      <c r="R56" s="690">
        <v>303.42</v>
      </c>
      <c r="S56" s="690">
        <v>313.7</v>
      </c>
      <c r="T56" s="690">
        <v>330.04</v>
      </c>
      <c r="U56" s="690">
        <v>299.52</v>
      </c>
      <c r="V56" s="690">
        <v>339.61</v>
      </c>
      <c r="W56" s="690">
        <v>53.2</v>
      </c>
      <c r="X56" s="573">
        <v>59.5</v>
      </c>
      <c r="Y56" s="573">
        <v>159.6</v>
      </c>
      <c r="Z56" s="573">
        <v>186.9</v>
      </c>
      <c r="AA56" s="573">
        <v>160.9</v>
      </c>
      <c r="AB56" s="573">
        <v>149.80000000000001</v>
      </c>
      <c r="AC56" s="573">
        <v>176.6</v>
      </c>
      <c r="AD56" s="573">
        <v>233.1</v>
      </c>
    </row>
    <row r="57" spans="1:30" ht="15.5">
      <c r="A57" s="1191"/>
      <c r="B57" s="461" t="s">
        <v>368</v>
      </c>
      <c r="C57" s="690">
        <v>319.95999999999998</v>
      </c>
      <c r="D57" s="690">
        <v>331.9</v>
      </c>
      <c r="E57" s="690">
        <v>325.52999999999997</v>
      </c>
      <c r="F57" s="690">
        <v>330.32</v>
      </c>
      <c r="G57" s="690">
        <v>337.81</v>
      </c>
      <c r="H57" s="690">
        <v>346.92</v>
      </c>
      <c r="I57" s="690">
        <v>356.01</v>
      </c>
      <c r="J57" s="690">
        <v>364.03</v>
      </c>
      <c r="K57" s="690">
        <v>370.64</v>
      </c>
      <c r="L57" s="690">
        <v>376.14</v>
      </c>
      <c r="M57" s="690">
        <v>381.36</v>
      </c>
      <c r="N57" s="690">
        <v>386.61</v>
      </c>
      <c r="O57" s="690">
        <v>392.13</v>
      </c>
      <c r="P57" s="690">
        <v>397.42</v>
      </c>
      <c r="Q57" s="690">
        <v>403.16</v>
      </c>
      <c r="R57" s="690">
        <v>408.73</v>
      </c>
      <c r="S57" s="690">
        <v>414.19</v>
      </c>
      <c r="T57" s="690">
        <v>419.5</v>
      </c>
      <c r="U57" s="690">
        <v>424.75</v>
      </c>
      <c r="V57" s="690">
        <v>430.25</v>
      </c>
      <c r="W57" s="690">
        <v>252.5</v>
      </c>
      <c r="X57" s="573">
        <v>245.9</v>
      </c>
      <c r="Y57" s="573">
        <v>109.9</v>
      </c>
      <c r="Z57" s="573">
        <v>81.900000000000006</v>
      </c>
      <c r="AA57" s="573">
        <v>152</v>
      </c>
      <c r="AB57" s="573">
        <v>491</v>
      </c>
      <c r="AC57" s="573">
        <v>235</v>
      </c>
      <c r="AD57" s="573">
        <v>254.8</v>
      </c>
    </row>
    <row r="58" spans="1:30" ht="15.5">
      <c r="A58" s="1191"/>
      <c r="B58" s="460" t="s">
        <v>369</v>
      </c>
      <c r="C58" s="690">
        <v>239.33</v>
      </c>
      <c r="D58" s="690">
        <v>239.33</v>
      </c>
      <c r="E58" s="690">
        <v>239.33</v>
      </c>
      <c r="F58" s="690">
        <v>239.33</v>
      </c>
      <c r="G58" s="690">
        <v>239.33</v>
      </c>
      <c r="H58" s="690">
        <v>239.33</v>
      </c>
      <c r="I58" s="690">
        <v>239.33</v>
      </c>
      <c r="J58" s="690">
        <v>239.33</v>
      </c>
      <c r="K58" s="690">
        <v>244.53</v>
      </c>
      <c r="L58" s="690">
        <v>244.53</v>
      </c>
      <c r="M58" s="690">
        <v>244.53</v>
      </c>
      <c r="N58" s="690">
        <v>249.74</v>
      </c>
      <c r="O58" s="690">
        <v>260.14</v>
      </c>
      <c r="P58" s="690">
        <v>260.14</v>
      </c>
      <c r="Q58" s="690">
        <v>260.14</v>
      </c>
      <c r="R58" s="690">
        <v>260.14</v>
      </c>
      <c r="S58" s="690">
        <v>260.14</v>
      </c>
      <c r="T58" s="690">
        <v>260.14</v>
      </c>
      <c r="U58" s="690">
        <v>260.14</v>
      </c>
      <c r="V58" s="690">
        <v>260.14</v>
      </c>
      <c r="W58" s="573" t="s">
        <v>429</v>
      </c>
      <c r="X58" s="573" t="s">
        <v>429</v>
      </c>
      <c r="Y58" s="573" t="s">
        <v>429</v>
      </c>
      <c r="Z58" s="573" t="s">
        <v>429</v>
      </c>
      <c r="AA58" s="573" t="s">
        <v>429</v>
      </c>
      <c r="AB58" s="573" t="s">
        <v>429</v>
      </c>
      <c r="AC58" s="573" t="s">
        <v>429</v>
      </c>
      <c r="AD58" s="573" t="s">
        <v>429</v>
      </c>
    </row>
    <row r="59" spans="1:30" ht="15.5">
      <c r="A59" s="1191"/>
      <c r="B59" s="460" t="s">
        <v>370</v>
      </c>
      <c r="C59" s="690">
        <v>129.08000000000001</v>
      </c>
      <c r="D59" s="690">
        <v>124.72</v>
      </c>
      <c r="E59" s="690">
        <v>142.28</v>
      </c>
      <c r="F59" s="690">
        <v>145.88</v>
      </c>
      <c r="G59" s="690">
        <v>137.78</v>
      </c>
      <c r="H59" s="690">
        <v>140.47999999999999</v>
      </c>
      <c r="I59" s="690">
        <v>141.38</v>
      </c>
      <c r="J59" s="690">
        <v>112.59</v>
      </c>
      <c r="K59" s="690">
        <v>117.99</v>
      </c>
      <c r="L59" s="690">
        <v>116.2</v>
      </c>
      <c r="M59" s="690">
        <v>117.1</v>
      </c>
      <c r="N59" s="690">
        <v>114.41</v>
      </c>
      <c r="O59" s="690">
        <v>114.4</v>
      </c>
      <c r="P59" s="690">
        <v>110.51</v>
      </c>
      <c r="Q59" s="690">
        <v>115.52</v>
      </c>
      <c r="R59" s="690">
        <v>129.69</v>
      </c>
      <c r="S59" s="690">
        <v>133.62</v>
      </c>
      <c r="T59" s="690">
        <v>143.43</v>
      </c>
      <c r="U59" s="690">
        <v>133.33000000000001</v>
      </c>
      <c r="V59" s="690">
        <v>167.97</v>
      </c>
      <c r="W59" s="690">
        <v>1.1100000000000001</v>
      </c>
      <c r="X59" s="573">
        <v>1.1100000000000001</v>
      </c>
      <c r="Y59" s="573">
        <v>1.17</v>
      </c>
      <c r="Z59" s="573">
        <v>1.3</v>
      </c>
      <c r="AA59" s="573">
        <v>0.88</v>
      </c>
      <c r="AB59" s="573">
        <v>0.5</v>
      </c>
      <c r="AC59" s="573">
        <v>0.5</v>
      </c>
      <c r="AD59" s="573">
        <v>0.73</v>
      </c>
    </row>
    <row r="60" spans="1:30" ht="15.5">
      <c r="A60" s="1191"/>
      <c r="B60" s="461" t="s">
        <v>372</v>
      </c>
      <c r="C60" s="690">
        <v>2916.44</v>
      </c>
      <c r="D60" s="690">
        <v>3187.58</v>
      </c>
      <c r="E60" s="690">
        <v>3667.72</v>
      </c>
      <c r="F60" s="690">
        <v>3773.08</v>
      </c>
      <c r="G60" s="690">
        <v>3760.95</v>
      </c>
      <c r="H60" s="690">
        <v>3828.47</v>
      </c>
      <c r="I60" s="690">
        <v>3901.12</v>
      </c>
      <c r="J60" s="690">
        <v>4104.6499999999996</v>
      </c>
      <c r="K60" s="690">
        <v>4252.05</v>
      </c>
      <c r="L60" s="690">
        <v>4330.22</v>
      </c>
      <c r="M60" s="690">
        <v>4437.93</v>
      </c>
      <c r="N60" s="690">
        <v>4465.75</v>
      </c>
      <c r="O60" s="690">
        <v>4504.54</v>
      </c>
      <c r="P60" s="690">
        <v>4520.99</v>
      </c>
      <c r="Q60" s="690">
        <v>4665.7</v>
      </c>
      <c r="R60" s="690">
        <v>4664.76</v>
      </c>
      <c r="S60" s="690">
        <v>4768.72</v>
      </c>
      <c r="T60" s="690">
        <v>4866.7299999999996</v>
      </c>
      <c r="U60" s="690">
        <v>4684.46</v>
      </c>
      <c r="V60" s="690">
        <v>4952.8100000000004</v>
      </c>
      <c r="W60" s="690">
        <v>1631.4</v>
      </c>
      <c r="X60" s="573">
        <v>1585.8</v>
      </c>
      <c r="Y60" s="573">
        <v>1508.3</v>
      </c>
      <c r="Z60" s="573">
        <v>1944.3</v>
      </c>
      <c r="AA60" s="573">
        <v>3605.1</v>
      </c>
      <c r="AB60" s="573">
        <v>5189.3</v>
      </c>
      <c r="AC60" s="573">
        <v>6266.8</v>
      </c>
      <c r="AD60" s="573">
        <v>3881.6</v>
      </c>
    </row>
    <row r="61" spans="1:30" ht="15.5">
      <c r="A61" s="1191" t="s">
        <v>32</v>
      </c>
      <c r="B61" s="460" t="s">
        <v>365</v>
      </c>
      <c r="C61" s="690">
        <v>298.88</v>
      </c>
      <c r="D61" s="690">
        <v>300.89</v>
      </c>
      <c r="E61" s="690">
        <v>300.89</v>
      </c>
      <c r="F61" s="690">
        <v>300.89</v>
      </c>
      <c r="G61" s="690">
        <v>318.52999999999997</v>
      </c>
      <c r="H61" s="690">
        <v>333.82</v>
      </c>
      <c r="I61" s="690">
        <v>353.54</v>
      </c>
      <c r="J61" s="690">
        <v>390.13</v>
      </c>
      <c r="K61" s="690">
        <v>390.13</v>
      </c>
      <c r="L61" s="690">
        <v>390.13</v>
      </c>
      <c r="M61" s="690">
        <v>390.13</v>
      </c>
      <c r="N61" s="690">
        <v>390.13</v>
      </c>
      <c r="O61" s="690">
        <v>390.13</v>
      </c>
      <c r="P61" s="690">
        <v>398.95</v>
      </c>
      <c r="Q61" s="690">
        <v>398.95</v>
      </c>
      <c r="R61" s="690">
        <v>398.55</v>
      </c>
      <c r="S61" s="690">
        <v>398.55</v>
      </c>
      <c r="T61" s="690">
        <v>398.14</v>
      </c>
      <c r="U61" s="690">
        <v>397.74</v>
      </c>
      <c r="V61" s="690">
        <v>392.51</v>
      </c>
      <c r="W61" s="690" t="s">
        <v>429</v>
      </c>
      <c r="X61" s="573" t="s">
        <v>429</v>
      </c>
      <c r="Y61" s="573" t="s">
        <v>429</v>
      </c>
      <c r="Z61" s="573" t="s">
        <v>429</v>
      </c>
      <c r="AA61" s="573" t="s">
        <v>429</v>
      </c>
      <c r="AB61" s="573" t="s">
        <v>429</v>
      </c>
      <c r="AC61" s="573" t="s">
        <v>429</v>
      </c>
      <c r="AD61" s="573" t="s">
        <v>429</v>
      </c>
    </row>
    <row r="62" spans="1:30" ht="15.5">
      <c r="A62" s="1191"/>
      <c r="B62" s="460" t="s">
        <v>366</v>
      </c>
      <c r="C62" s="690">
        <v>1804.36</v>
      </c>
      <c r="D62" s="690">
        <v>1280.03</v>
      </c>
      <c r="E62" s="690">
        <v>1524.11</v>
      </c>
      <c r="F62" s="690">
        <v>1578.59</v>
      </c>
      <c r="G62" s="690">
        <v>1486.11</v>
      </c>
      <c r="H62" s="690">
        <v>1396.6</v>
      </c>
      <c r="I62" s="690">
        <v>1393.25</v>
      </c>
      <c r="J62" s="690">
        <v>1361.38</v>
      </c>
      <c r="K62" s="690">
        <v>1347.93</v>
      </c>
      <c r="L62" s="690">
        <v>1408.08</v>
      </c>
      <c r="M62" s="690">
        <v>1383.16</v>
      </c>
      <c r="N62" s="690">
        <v>1451.95</v>
      </c>
      <c r="O62" s="690">
        <v>1575.36</v>
      </c>
      <c r="P62" s="690">
        <v>1520.22</v>
      </c>
      <c r="Q62" s="690">
        <v>1572.32</v>
      </c>
      <c r="R62" s="690">
        <v>1604.14</v>
      </c>
      <c r="S62" s="690">
        <v>1557.43</v>
      </c>
      <c r="T62" s="690">
        <v>1812.79</v>
      </c>
      <c r="U62" s="690">
        <v>1573.07</v>
      </c>
      <c r="V62" s="690">
        <v>1628.45</v>
      </c>
      <c r="W62" s="690" t="s">
        <v>429</v>
      </c>
      <c r="X62" s="573" t="s">
        <v>429</v>
      </c>
      <c r="Y62" s="573" t="s">
        <v>429</v>
      </c>
      <c r="Z62" s="573" t="s">
        <v>429</v>
      </c>
      <c r="AA62" s="573" t="s">
        <v>429</v>
      </c>
      <c r="AB62" s="573" t="s">
        <v>429</v>
      </c>
      <c r="AC62" s="573" t="s">
        <v>429</v>
      </c>
      <c r="AD62" s="573" t="s">
        <v>429</v>
      </c>
    </row>
    <row r="63" spans="1:30" ht="15.5">
      <c r="A63" s="1191"/>
      <c r="B63" s="460" t="s">
        <v>367</v>
      </c>
      <c r="C63" s="690">
        <v>318.42</v>
      </c>
      <c r="D63" s="690">
        <v>225.89</v>
      </c>
      <c r="E63" s="690">
        <v>268.95999999999998</v>
      </c>
      <c r="F63" s="690">
        <v>278.57</v>
      </c>
      <c r="G63" s="690">
        <v>262.25</v>
      </c>
      <c r="H63" s="690">
        <v>246.46</v>
      </c>
      <c r="I63" s="690">
        <v>245.87</v>
      </c>
      <c r="J63" s="690">
        <v>240.24</v>
      </c>
      <c r="K63" s="690">
        <v>237.87</v>
      </c>
      <c r="L63" s="690">
        <v>248.48</v>
      </c>
      <c r="M63" s="690">
        <v>244.09</v>
      </c>
      <c r="N63" s="690">
        <v>256.23</v>
      </c>
      <c r="O63" s="690">
        <v>278</v>
      </c>
      <c r="P63" s="690">
        <v>268.27</v>
      </c>
      <c r="Q63" s="690">
        <v>277.47000000000003</v>
      </c>
      <c r="R63" s="690">
        <v>283.08</v>
      </c>
      <c r="S63" s="690">
        <v>274.83999999999997</v>
      </c>
      <c r="T63" s="690">
        <v>319.89999999999998</v>
      </c>
      <c r="U63" s="690">
        <v>277.60000000000002</v>
      </c>
      <c r="V63" s="690">
        <v>287.37</v>
      </c>
      <c r="W63" s="690" t="s">
        <v>429</v>
      </c>
      <c r="X63" s="573" t="s">
        <v>429</v>
      </c>
      <c r="Y63" s="573" t="s">
        <v>429</v>
      </c>
      <c r="Z63" s="573" t="s">
        <v>429</v>
      </c>
      <c r="AA63" s="573" t="s">
        <v>429</v>
      </c>
      <c r="AB63" s="573" t="s">
        <v>429</v>
      </c>
      <c r="AC63" s="573" t="s">
        <v>429</v>
      </c>
      <c r="AD63" s="573" t="s">
        <v>429</v>
      </c>
    </row>
    <row r="64" spans="1:30" ht="15.5">
      <c r="A64" s="1191"/>
      <c r="B64" s="461" t="s">
        <v>368</v>
      </c>
      <c r="C64" s="690">
        <v>66.5</v>
      </c>
      <c r="D64" s="690">
        <v>72.650000000000006</v>
      </c>
      <c r="E64" s="690">
        <v>79.790000000000006</v>
      </c>
      <c r="F64" s="690">
        <v>81.11</v>
      </c>
      <c r="G64" s="690">
        <v>82.4</v>
      </c>
      <c r="H64" s="690">
        <v>82.5</v>
      </c>
      <c r="I64" s="690">
        <v>82.58</v>
      </c>
      <c r="J64" s="690">
        <v>82.54</v>
      </c>
      <c r="K64" s="690">
        <v>82.54</v>
      </c>
      <c r="L64" s="690">
        <v>82.54</v>
      </c>
      <c r="M64" s="690">
        <v>82.72</v>
      </c>
      <c r="N64" s="690">
        <v>82.86</v>
      </c>
      <c r="O64" s="690">
        <v>83</v>
      </c>
      <c r="P64" s="690">
        <v>83.03</v>
      </c>
      <c r="Q64" s="690">
        <v>83.06</v>
      </c>
      <c r="R64" s="690">
        <v>83.1</v>
      </c>
      <c r="S64" s="690">
        <v>83.1</v>
      </c>
      <c r="T64" s="690">
        <v>83.1</v>
      </c>
      <c r="U64" s="690">
        <v>83.14</v>
      </c>
      <c r="V64" s="690">
        <v>83.28</v>
      </c>
      <c r="W64" s="690" t="s">
        <v>429</v>
      </c>
      <c r="X64" s="573" t="s">
        <v>429</v>
      </c>
      <c r="Y64" s="573" t="s">
        <v>429</v>
      </c>
      <c r="Z64" s="573" t="s">
        <v>429</v>
      </c>
      <c r="AA64" s="573" t="s">
        <v>429</v>
      </c>
      <c r="AB64" s="573" t="s">
        <v>429</v>
      </c>
      <c r="AC64" s="573" t="s">
        <v>429</v>
      </c>
      <c r="AD64" s="573" t="s">
        <v>429</v>
      </c>
    </row>
    <row r="65" spans="1:30" ht="15.5">
      <c r="A65" s="1191"/>
      <c r="B65" s="460" t="s">
        <v>369</v>
      </c>
      <c r="C65" s="690">
        <v>3.22</v>
      </c>
      <c r="D65" s="690">
        <v>3.22</v>
      </c>
      <c r="E65" s="690">
        <v>3.22</v>
      </c>
      <c r="F65" s="690">
        <v>3.22</v>
      </c>
      <c r="G65" s="690">
        <v>3.22</v>
      </c>
      <c r="H65" s="690">
        <v>3.22</v>
      </c>
      <c r="I65" s="690">
        <v>4.83</v>
      </c>
      <c r="J65" s="690">
        <v>6.44</v>
      </c>
      <c r="K65" s="690">
        <v>6.44</v>
      </c>
      <c r="L65" s="690">
        <v>6.44</v>
      </c>
      <c r="M65" s="690">
        <v>6.44</v>
      </c>
      <c r="N65" s="690">
        <v>6.44</v>
      </c>
      <c r="O65" s="690">
        <v>6.44</v>
      </c>
      <c r="P65" s="690">
        <v>6.44</v>
      </c>
      <c r="Q65" s="690">
        <v>6.44</v>
      </c>
      <c r="R65" s="690">
        <v>8.0500000000000007</v>
      </c>
      <c r="S65" s="690">
        <v>8.0500000000000007</v>
      </c>
      <c r="T65" s="690">
        <v>9.66</v>
      </c>
      <c r="U65" s="690">
        <v>11.27</v>
      </c>
      <c r="V65" s="690">
        <v>12.88</v>
      </c>
      <c r="W65" s="690" t="s">
        <v>429</v>
      </c>
      <c r="X65" s="573" t="s">
        <v>429</v>
      </c>
      <c r="Y65" s="573" t="s">
        <v>429</v>
      </c>
      <c r="Z65" s="573" t="s">
        <v>429</v>
      </c>
      <c r="AA65" s="573" t="s">
        <v>429</v>
      </c>
      <c r="AB65" s="573" t="s">
        <v>429</v>
      </c>
      <c r="AC65" s="573" t="s">
        <v>429</v>
      </c>
      <c r="AD65" s="573" t="s">
        <v>429</v>
      </c>
    </row>
    <row r="66" spans="1:30" ht="15.5">
      <c r="A66" s="1191"/>
      <c r="B66" s="460" t="s">
        <v>370</v>
      </c>
      <c r="C66" s="690">
        <v>244.58</v>
      </c>
      <c r="D66" s="690">
        <v>185.97</v>
      </c>
      <c r="E66" s="690">
        <v>209.21</v>
      </c>
      <c r="F66" s="690">
        <v>221.56</v>
      </c>
      <c r="G66" s="690">
        <v>219.24</v>
      </c>
      <c r="H66" s="690">
        <v>206</v>
      </c>
      <c r="I66" s="690">
        <v>203.27</v>
      </c>
      <c r="J66" s="690">
        <v>202.58</v>
      </c>
      <c r="K66" s="690">
        <v>200.3</v>
      </c>
      <c r="L66" s="690">
        <v>206.52</v>
      </c>
      <c r="M66" s="690">
        <v>217.5</v>
      </c>
      <c r="N66" s="690">
        <v>227.62</v>
      </c>
      <c r="O66" s="690">
        <v>247.66</v>
      </c>
      <c r="P66" s="690">
        <v>246.42</v>
      </c>
      <c r="Q66" s="690">
        <v>232.93</v>
      </c>
      <c r="R66" s="690">
        <v>233.53</v>
      </c>
      <c r="S66" s="690">
        <v>231.47</v>
      </c>
      <c r="T66" s="690">
        <v>304.70999999999998</v>
      </c>
      <c r="U66" s="690">
        <v>237.27</v>
      </c>
      <c r="V66" s="690">
        <v>248.4</v>
      </c>
      <c r="W66" s="690" t="s">
        <v>429</v>
      </c>
      <c r="X66" s="573" t="s">
        <v>429</v>
      </c>
      <c r="Y66" s="573" t="s">
        <v>429</v>
      </c>
      <c r="Z66" s="573" t="s">
        <v>429</v>
      </c>
      <c r="AA66" s="573" t="s">
        <v>429</v>
      </c>
      <c r="AB66" s="573" t="s">
        <v>429</v>
      </c>
      <c r="AC66" s="573" t="s">
        <v>429</v>
      </c>
      <c r="AD66" s="573" t="s">
        <v>429</v>
      </c>
    </row>
    <row r="67" spans="1:30" ht="15.5">
      <c r="A67" s="1191"/>
      <c r="B67" s="461" t="s">
        <v>372</v>
      </c>
      <c r="C67" s="690">
        <v>2735.96</v>
      </c>
      <c r="D67" s="690">
        <v>2068.65</v>
      </c>
      <c r="E67" s="690">
        <v>2386.1799999999998</v>
      </c>
      <c r="F67" s="690">
        <v>2463.94</v>
      </c>
      <c r="G67" s="690">
        <v>2371.75</v>
      </c>
      <c r="H67" s="690">
        <v>2268.61</v>
      </c>
      <c r="I67" s="690">
        <v>2283.34</v>
      </c>
      <c r="J67" s="690">
        <v>2283.31</v>
      </c>
      <c r="K67" s="690">
        <v>2265.21</v>
      </c>
      <c r="L67" s="690">
        <v>2342.19</v>
      </c>
      <c r="M67" s="690">
        <v>2324.06</v>
      </c>
      <c r="N67" s="690">
        <v>2415.23</v>
      </c>
      <c r="O67" s="690">
        <v>2580.59</v>
      </c>
      <c r="P67" s="690">
        <v>2523.33</v>
      </c>
      <c r="Q67" s="690">
        <v>2571.1799999999998</v>
      </c>
      <c r="R67" s="690">
        <v>2610.46</v>
      </c>
      <c r="S67" s="690">
        <v>2553.44</v>
      </c>
      <c r="T67" s="690">
        <v>2928.31</v>
      </c>
      <c r="U67" s="690">
        <v>2580.09</v>
      </c>
      <c r="V67" s="690">
        <v>2652.89</v>
      </c>
      <c r="W67" s="690" t="s">
        <v>429</v>
      </c>
      <c r="X67" s="573" t="s">
        <v>429</v>
      </c>
      <c r="Y67" s="573" t="s">
        <v>429</v>
      </c>
      <c r="Z67" s="573" t="s">
        <v>429</v>
      </c>
      <c r="AA67" s="573" t="s">
        <v>429</v>
      </c>
      <c r="AB67" s="573" t="s">
        <v>429</v>
      </c>
      <c r="AC67" s="573" t="s">
        <v>429</v>
      </c>
      <c r="AD67" s="691" t="s">
        <v>429</v>
      </c>
    </row>
    <row r="68" spans="1:30" ht="15.5">
      <c r="A68" s="1191" t="s">
        <v>5</v>
      </c>
      <c r="B68" s="460" t="s">
        <v>365</v>
      </c>
      <c r="C68" s="690">
        <v>0.4</v>
      </c>
      <c r="D68" s="690">
        <v>0.4</v>
      </c>
      <c r="E68" s="690">
        <v>0.4</v>
      </c>
      <c r="F68" s="690">
        <v>0.4</v>
      </c>
      <c r="G68" s="690">
        <v>0.4</v>
      </c>
      <c r="H68" s="690">
        <v>0.4</v>
      </c>
      <c r="I68" s="690">
        <v>0.4</v>
      </c>
      <c r="J68" s="690">
        <v>0.4</v>
      </c>
      <c r="K68" s="690">
        <v>0.4</v>
      </c>
      <c r="L68" s="690">
        <v>0.4</v>
      </c>
      <c r="M68" s="690">
        <v>0.4</v>
      </c>
      <c r="N68" s="690">
        <v>0.4</v>
      </c>
      <c r="O68" s="690">
        <v>0.4</v>
      </c>
      <c r="P68" s="690">
        <v>0.4</v>
      </c>
      <c r="Q68" s="690">
        <v>0.4</v>
      </c>
      <c r="R68" s="690">
        <v>0.4</v>
      </c>
      <c r="S68" s="690">
        <v>0.4</v>
      </c>
      <c r="T68" s="690">
        <v>0.4</v>
      </c>
      <c r="U68" s="690">
        <v>0.4</v>
      </c>
      <c r="V68" s="690">
        <v>0.4</v>
      </c>
      <c r="W68" s="690" t="s">
        <v>429</v>
      </c>
      <c r="X68" s="573" t="s">
        <v>429</v>
      </c>
      <c r="Y68" s="573" t="s">
        <v>429</v>
      </c>
      <c r="Z68" s="573" t="s">
        <v>429</v>
      </c>
      <c r="AA68" s="573" t="s">
        <v>429</v>
      </c>
      <c r="AB68" s="573" t="s">
        <v>429</v>
      </c>
      <c r="AC68" s="573" t="s">
        <v>429</v>
      </c>
      <c r="AD68" s="573" t="s">
        <v>429</v>
      </c>
    </row>
    <row r="69" spans="1:30" ht="15.5">
      <c r="A69" s="1191"/>
      <c r="B69" s="460" t="s">
        <v>366</v>
      </c>
      <c r="C69" s="690">
        <v>4.01</v>
      </c>
      <c r="D69" s="690">
        <v>5.14</v>
      </c>
      <c r="E69" s="690">
        <v>5.86</v>
      </c>
      <c r="F69" s="690">
        <v>6.04</v>
      </c>
      <c r="G69" s="690">
        <v>5.75</v>
      </c>
      <c r="H69" s="690">
        <v>6.03</v>
      </c>
      <c r="I69" s="690">
        <v>6.35</v>
      </c>
      <c r="J69" s="690">
        <v>6.63</v>
      </c>
      <c r="K69" s="690">
        <v>6.31</v>
      </c>
      <c r="L69" s="690">
        <v>6.67</v>
      </c>
      <c r="M69" s="690">
        <v>6.45</v>
      </c>
      <c r="N69" s="690">
        <v>6.43</v>
      </c>
      <c r="O69" s="690">
        <v>6.49</v>
      </c>
      <c r="P69" s="690">
        <v>6.37</v>
      </c>
      <c r="Q69" s="690">
        <v>5.42</v>
      </c>
      <c r="R69" s="690">
        <v>5.18</v>
      </c>
      <c r="S69" s="690">
        <v>4.25</v>
      </c>
      <c r="T69" s="690">
        <v>3.65</v>
      </c>
      <c r="U69" s="690">
        <v>3.62</v>
      </c>
      <c r="V69" s="690">
        <v>3.75</v>
      </c>
      <c r="W69" s="690" t="s">
        <v>429</v>
      </c>
      <c r="X69" s="573" t="s">
        <v>429</v>
      </c>
      <c r="Y69" s="573" t="s">
        <v>429</v>
      </c>
      <c r="Z69" s="573" t="s">
        <v>429</v>
      </c>
      <c r="AA69" s="573" t="s">
        <v>429</v>
      </c>
      <c r="AB69" s="573" t="s">
        <v>429</v>
      </c>
      <c r="AC69" s="573" t="s">
        <v>429</v>
      </c>
      <c r="AD69" s="573" t="s">
        <v>429</v>
      </c>
    </row>
    <row r="70" spans="1:30" ht="15.5">
      <c r="A70" s="1191"/>
      <c r="B70" s="460" t="s">
        <v>367</v>
      </c>
      <c r="C70" s="690">
        <v>0.71</v>
      </c>
      <c r="D70" s="690">
        <v>0.91</v>
      </c>
      <c r="E70" s="690">
        <v>1.03</v>
      </c>
      <c r="F70" s="690">
        <v>1.06</v>
      </c>
      <c r="G70" s="690">
        <v>1.01</v>
      </c>
      <c r="H70" s="690">
        <v>1.06</v>
      </c>
      <c r="I70" s="690">
        <v>1.1200000000000001</v>
      </c>
      <c r="J70" s="690">
        <v>1.17</v>
      </c>
      <c r="K70" s="690">
        <v>1.1100000000000001</v>
      </c>
      <c r="L70" s="690">
        <v>1.18</v>
      </c>
      <c r="M70" s="690">
        <v>1.1399999999999999</v>
      </c>
      <c r="N70" s="690">
        <v>1.1299999999999999</v>
      </c>
      <c r="O70" s="690">
        <v>1.1499999999999999</v>
      </c>
      <c r="P70" s="690">
        <v>1.1200000000000001</v>
      </c>
      <c r="Q70" s="690">
        <v>0.96</v>
      </c>
      <c r="R70" s="690">
        <v>0.92</v>
      </c>
      <c r="S70" s="690">
        <v>0.75</v>
      </c>
      <c r="T70" s="690">
        <v>0.64</v>
      </c>
      <c r="U70" s="690">
        <v>0.64</v>
      </c>
      <c r="V70" s="690">
        <v>0.66</v>
      </c>
      <c r="W70" s="690" t="s">
        <v>429</v>
      </c>
      <c r="X70" s="573" t="s">
        <v>429</v>
      </c>
      <c r="Y70" s="573" t="s">
        <v>429</v>
      </c>
      <c r="Z70" s="573" t="s">
        <v>429</v>
      </c>
      <c r="AA70" s="573" t="s">
        <v>429</v>
      </c>
      <c r="AB70" s="573" t="s">
        <v>429</v>
      </c>
      <c r="AC70" s="573" t="s">
        <v>429</v>
      </c>
      <c r="AD70" s="573" t="s">
        <v>429</v>
      </c>
    </row>
    <row r="71" spans="1:30" ht="15.5">
      <c r="A71" s="1191"/>
      <c r="B71" s="461" t="s">
        <v>368</v>
      </c>
      <c r="C71" s="690">
        <v>1.17</v>
      </c>
      <c r="D71" s="690">
        <v>1.19</v>
      </c>
      <c r="E71" s="690">
        <v>1.28</v>
      </c>
      <c r="F71" s="690">
        <v>1.28</v>
      </c>
      <c r="G71" s="690">
        <v>1.28</v>
      </c>
      <c r="H71" s="690">
        <v>1.28</v>
      </c>
      <c r="I71" s="690">
        <v>1.32</v>
      </c>
      <c r="J71" s="690">
        <v>1.32</v>
      </c>
      <c r="K71" s="690">
        <v>1.32</v>
      </c>
      <c r="L71" s="690">
        <v>1.35</v>
      </c>
      <c r="M71" s="690">
        <v>1.35</v>
      </c>
      <c r="N71" s="690">
        <v>1.35</v>
      </c>
      <c r="O71" s="690">
        <v>1.39</v>
      </c>
      <c r="P71" s="690">
        <v>1.39</v>
      </c>
      <c r="Q71" s="690">
        <v>1.39</v>
      </c>
      <c r="R71" s="690">
        <v>1.39</v>
      </c>
      <c r="S71" s="690">
        <v>1.39</v>
      </c>
      <c r="T71" s="690">
        <v>1.39</v>
      </c>
      <c r="U71" s="690">
        <v>1.39</v>
      </c>
      <c r="V71" s="690">
        <v>1.39</v>
      </c>
      <c r="W71" s="690" t="s">
        <v>429</v>
      </c>
      <c r="X71" s="573" t="s">
        <v>429</v>
      </c>
      <c r="Y71" s="573" t="s">
        <v>429</v>
      </c>
      <c r="Z71" s="573" t="s">
        <v>429</v>
      </c>
      <c r="AA71" s="573" t="s">
        <v>429</v>
      </c>
      <c r="AB71" s="573" t="s">
        <v>429</v>
      </c>
      <c r="AC71" s="573" t="s">
        <v>429</v>
      </c>
      <c r="AD71" s="573" t="s">
        <v>429</v>
      </c>
    </row>
    <row r="72" spans="1:30" ht="15.5">
      <c r="A72" s="1191"/>
      <c r="B72" s="460" t="s">
        <v>369</v>
      </c>
      <c r="C72" s="690">
        <v>6.34</v>
      </c>
      <c r="D72" s="690">
        <v>7.93</v>
      </c>
      <c r="E72" s="690">
        <v>6.34</v>
      </c>
      <c r="F72" s="690">
        <v>6.34</v>
      </c>
      <c r="G72" s="690">
        <v>6.34</v>
      </c>
      <c r="H72" s="690">
        <v>6.34</v>
      </c>
      <c r="I72" s="690">
        <v>6.34</v>
      </c>
      <c r="J72" s="690">
        <v>6.34</v>
      </c>
      <c r="K72" s="690">
        <v>6.34</v>
      </c>
      <c r="L72" s="690">
        <v>6.34</v>
      </c>
      <c r="M72" s="690">
        <v>6.34</v>
      </c>
      <c r="N72" s="690">
        <v>6.34</v>
      </c>
      <c r="O72" s="690">
        <v>6.34</v>
      </c>
      <c r="P72" s="690">
        <v>6.34</v>
      </c>
      <c r="Q72" s="690">
        <v>6.34</v>
      </c>
      <c r="R72" s="690">
        <v>6.34</v>
      </c>
      <c r="S72" s="690">
        <v>6.34</v>
      </c>
      <c r="T72" s="690">
        <v>6.34</v>
      </c>
      <c r="U72" s="690">
        <v>6.34</v>
      </c>
      <c r="V72" s="690">
        <v>4.76</v>
      </c>
      <c r="W72" s="690" t="s">
        <v>429</v>
      </c>
      <c r="X72" s="573" t="s">
        <v>429</v>
      </c>
      <c r="Y72" s="573" t="s">
        <v>429</v>
      </c>
      <c r="Z72" s="573" t="s">
        <v>429</v>
      </c>
      <c r="AA72" s="573" t="s">
        <v>429</v>
      </c>
      <c r="AB72" s="573" t="s">
        <v>429</v>
      </c>
      <c r="AC72" s="573" t="s">
        <v>429</v>
      </c>
      <c r="AD72" s="573" t="s">
        <v>429</v>
      </c>
    </row>
    <row r="73" spans="1:30" ht="15.5">
      <c r="A73" s="1191"/>
      <c r="B73" s="460" t="s">
        <v>370</v>
      </c>
      <c r="C73" s="690">
        <v>0.26</v>
      </c>
      <c r="D73" s="690">
        <v>0.23</v>
      </c>
      <c r="E73" s="690">
        <v>0.24</v>
      </c>
      <c r="F73" s="690">
        <v>0.25</v>
      </c>
      <c r="G73" s="690">
        <v>0.24</v>
      </c>
      <c r="H73" s="690">
        <v>0.24</v>
      </c>
      <c r="I73" s="690">
        <v>0.24</v>
      </c>
      <c r="J73" s="690">
        <v>0.26</v>
      </c>
      <c r="K73" s="690">
        <v>0.24</v>
      </c>
      <c r="L73" s="690">
        <v>0.23</v>
      </c>
      <c r="M73" s="690">
        <v>0.21</v>
      </c>
      <c r="N73" s="690">
        <v>0.2</v>
      </c>
      <c r="O73" s="690">
        <v>0.18</v>
      </c>
      <c r="P73" s="690">
        <v>0.16</v>
      </c>
      <c r="Q73" s="690">
        <v>0.12</v>
      </c>
      <c r="R73" s="690">
        <v>0.16</v>
      </c>
      <c r="S73" s="690">
        <v>0.14000000000000001</v>
      </c>
      <c r="T73" s="690">
        <v>0.12</v>
      </c>
      <c r="U73" s="690">
        <v>0.1</v>
      </c>
      <c r="V73" s="690">
        <v>0.11</v>
      </c>
      <c r="W73" s="690" t="s">
        <v>429</v>
      </c>
      <c r="X73" s="573" t="s">
        <v>429</v>
      </c>
      <c r="Y73" s="573" t="s">
        <v>429</v>
      </c>
      <c r="Z73" s="573" t="s">
        <v>429</v>
      </c>
      <c r="AA73" s="573" t="s">
        <v>429</v>
      </c>
      <c r="AB73" s="573" t="s">
        <v>429</v>
      </c>
      <c r="AC73" s="573" t="s">
        <v>429</v>
      </c>
      <c r="AD73" s="573" t="s">
        <v>429</v>
      </c>
    </row>
    <row r="74" spans="1:30" ht="15.5">
      <c r="A74" s="1191"/>
      <c r="B74" s="461" t="s">
        <v>372</v>
      </c>
      <c r="C74" s="690">
        <v>12.89</v>
      </c>
      <c r="D74" s="690">
        <v>15.8</v>
      </c>
      <c r="E74" s="690">
        <v>15.15</v>
      </c>
      <c r="F74" s="690">
        <v>15.38</v>
      </c>
      <c r="G74" s="690">
        <v>15.02</v>
      </c>
      <c r="H74" s="690">
        <v>15.35</v>
      </c>
      <c r="I74" s="690">
        <v>15.77</v>
      </c>
      <c r="J74" s="690">
        <v>16.12</v>
      </c>
      <c r="K74" s="690">
        <v>15.72</v>
      </c>
      <c r="L74" s="690">
        <v>16.170000000000002</v>
      </c>
      <c r="M74" s="690">
        <v>15.89</v>
      </c>
      <c r="N74" s="690">
        <v>15.85</v>
      </c>
      <c r="O74" s="690">
        <v>15.95</v>
      </c>
      <c r="P74" s="690">
        <v>15.78</v>
      </c>
      <c r="Q74" s="690">
        <v>14.63</v>
      </c>
      <c r="R74" s="690">
        <v>14.4</v>
      </c>
      <c r="S74" s="690">
        <v>13.27</v>
      </c>
      <c r="T74" s="690">
        <v>12.54</v>
      </c>
      <c r="U74" s="690">
        <v>12.49</v>
      </c>
      <c r="V74" s="690">
        <v>11.07</v>
      </c>
      <c r="W74" s="690" t="s">
        <v>429</v>
      </c>
      <c r="X74" s="573" t="s">
        <v>429</v>
      </c>
      <c r="Y74" s="573" t="s">
        <v>429</v>
      </c>
      <c r="Z74" s="573" t="s">
        <v>429</v>
      </c>
      <c r="AA74" s="573" t="s">
        <v>429</v>
      </c>
      <c r="AB74" s="573" t="s">
        <v>429</v>
      </c>
      <c r="AC74" s="573" t="s">
        <v>429</v>
      </c>
      <c r="AD74" s="573" t="s">
        <v>429</v>
      </c>
    </row>
    <row r="75" spans="1:30" ht="15.5">
      <c r="A75" s="1191" t="s">
        <v>4</v>
      </c>
      <c r="B75" s="460" t="s">
        <v>365</v>
      </c>
      <c r="C75" s="690">
        <v>11957.96</v>
      </c>
      <c r="D75" s="690">
        <v>11912.44</v>
      </c>
      <c r="E75" s="690">
        <v>12831.52</v>
      </c>
      <c r="F75" s="690">
        <v>12986.81</v>
      </c>
      <c r="G75" s="690">
        <v>13329.92</v>
      </c>
      <c r="H75" s="690">
        <v>13626.08</v>
      </c>
      <c r="I75" s="690">
        <v>13781.37</v>
      </c>
      <c r="J75" s="690">
        <v>14349.17</v>
      </c>
      <c r="K75" s="690">
        <v>14539.04</v>
      </c>
      <c r="L75" s="690">
        <v>14964.39</v>
      </c>
      <c r="M75" s="690">
        <v>14893.18</v>
      </c>
      <c r="N75" s="690">
        <v>14933.87</v>
      </c>
      <c r="O75" s="690">
        <v>14933.87</v>
      </c>
      <c r="P75" s="690">
        <v>14933.87</v>
      </c>
      <c r="Q75" s="690">
        <v>14933.87</v>
      </c>
      <c r="R75" s="690">
        <v>14933.87</v>
      </c>
      <c r="S75" s="690">
        <v>14905.49</v>
      </c>
      <c r="T75" s="690">
        <v>14905.49</v>
      </c>
      <c r="U75" s="690">
        <v>14798.39</v>
      </c>
      <c r="V75" s="690">
        <v>14798.39</v>
      </c>
      <c r="W75" s="690">
        <v>4552.8999999999996</v>
      </c>
      <c r="X75" s="573">
        <v>4664.6000000000004</v>
      </c>
      <c r="Y75" s="573">
        <v>5449.4</v>
      </c>
      <c r="Z75" s="573">
        <v>5995.4</v>
      </c>
      <c r="AA75" s="573">
        <v>5123.2</v>
      </c>
      <c r="AB75" s="573">
        <v>4489</v>
      </c>
      <c r="AC75" s="573">
        <v>4215</v>
      </c>
      <c r="AD75" s="573">
        <v>4112.6000000000004</v>
      </c>
    </row>
    <row r="76" spans="1:30" ht="15.5">
      <c r="A76" s="1191"/>
      <c r="B76" s="460" t="s">
        <v>366</v>
      </c>
      <c r="C76" s="690">
        <v>12838.99</v>
      </c>
      <c r="D76" s="690">
        <v>11901.22</v>
      </c>
      <c r="E76" s="690">
        <v>13138.62</v>
      </c>
      <c r="F76" s="690">
        <v>13147.38</v>
      </c>
      <c r="G76" s="690">
        <v>12745.25</v>
      </c>
      <c r="H76" s="690">
        <v>12124.28</v>
      </c>
      <c r="I76" s="690">
        <v>12265.64</v>
      </c>
      <c r="J76" s="690">
        <v>12270.13</v>
      </c>
      <c r="K76" s="690">
        <v>12542.18</v>
      </c>
      <c r="L76" s="690">
        <v>12784.18</v>
      </c>
      <c r="M76" s="690">
        <v>12945.43</v>
      </c>
      <c r="N76" s="690">
        <v>12864.73</v>
      </c>
      <c r="O76" s="690">
        <v>12821.51</v>
      </c>
      <c r="P76" s="690">
        <v>12805.4</v>
      </c>
      <c r="Q76" s="690">
        <v>12477.24</v>
      </c>
      <c r="R76" s="690">
        <v>12381.26</v>
      </c>
      <c r="S76" s="690">
        <v>12304.51</v>
      </c>
      <c r="T76" s="690">
        <v>12397.3</v>
      </c>
      <c r="U76" s="690">
        <v>12253.93</v>
      </c>
      <c r="V76" s="690">
        <v>12440.54</v>
      </c>
      <c r="W76" s="690">
        <v>5778.1580000000004</v>
      </c>
      <c r="X76" s="573">
        <v>5990.3791469194321</v>
      </c>
      <c r="Y76" s="573">
        <v>6966.0928961748632</v>
      </c>
      <c r="Z76" s="573">
        <v>7549.9034482758625</v>
      </c>
      <c r="AA76" s="573">
        <v>12682.7</v>
      </c>
      <c r="AB76" s="573">
        <v>11006</v>
      </c>
      <c r="AC76" s="573">
        <v>10586.1</v>
      </c>
      <c r="AD76" s="573">
        <v>10197.530000000001</v>
      </c>
    </row>
    <row r="77" spans="1:30" ht="15.5">
      <c r="A77" s="1191"/>
      <c r="B77" s="460" t="s">
        <v>367</v>
      </c>
      <c r="C77" s="690">
        <v>2265.6999999999998</v>
      </c>
      <c r="D77" s="690">
        <v>2100.2199999999998</v>
      </c>
      <c r="E77" s="690">
        <v>2318.58</v>
      </c>
      <c r="F77" s="690">
        <v>2320.13</v>
      </c>
      <c r="G77" s="690">
        <v>2249.16</v>
      </c>
      <c r="H77" s="690">
        <v>2139.58</v>
      </c>
      <c r="I77" s="690">
        <v>2164.52</v>
      </c>
      <c r="J77" s="690">
        <v>2165.3200000000002</v>
      </c>
      <c r="K77" s="690">
        <v>2213.3200000000002</v>
      </c>
      <c r="L77" s="690">
        <v>2256.0300000000002</v>
      </c>
      <c r="M77" s="690">
        <v>2284.4899999999998</v>
      </c>
      <c r="N77" s="690">
        <v>2270.25</v>
      </c>
      <c r="O77" s="690">
        <v>2262.62</v>
      </c>
      <c r="P77" s="690">
        <v>2259.7800000000002</v>
      </c>
      <c r="Q77" s="690">
        <v>2201.87</v>
      </c>
      <c r="R77" s="690">
        <v>2184.9299999999998</v>
      </c>
      <c r="S77" s="690">
        <v>2171.38</v>
      </c>
      <c r="T77" s="690">
        <v>2187.7600000000002</v>
      </c>
      <c r="U77" s="690">
        <v>2162.46</v>
      </c>
      <c r="V77" s="690">
        <v>2195.39</v>
      </c>
      <c r="W77" s="690">
        <v>-3778.66</v>
      </c>
      <c r="X77" s="573">
        <v>-73352.13</v>
      </c>
      <c r="Y77" s="573">
        <v>-48821.17</v>
      </c>
      <c r="Z77" s="573">
        <v>30559.47</v>
      </c>
      <c r="AA77" s="573">
        <v>100338.4</v>
      </c>
      <c r="AB77" s="573">
        <v>14132.3</v>
      </c>
      <c r="AC77" s="573">
        <v>25066.5</v>
      </c>
      <c r="AD77" s="573">
        <v>-102.43</v>
      </c>
    </row>
    <row r="78" spans="1:30" ht="15.5">
      <c r="A78" s="1191"/>
      <c r="B78" s="461" t="s">
        <v>368</v>
      </c>
      <c r="C78" s="690">
        <v>6463.57</v>
      </c>
      <c r="D78" s="690">
        <v>6773.19</v>
      </c>
      <c r="E78" s="690">
        <v>4847.28</v>
      </c>
      <c r="F78" s="690">
        <v>4625.6000000000004</v>
      </c>
      <c r="G78" s="690">
        <v>4192.1099999999997</v>
      </c>
      <c r="H78" s="690">
        <v>3881.91</v>
      </c>
      <c r="I78" s="690">
        <v>4057.91</v>
      </c>
      <c r="J78" s="690">
        <v>4153.93</v>
      </c>
      <c r="K78" s="690">
        <v>3863.48</v>
      </c>
      <c r="L78" s="690">
        <v>3601.2</v>
      </c>
      <c r="M78" s="690">
        <v>3371.08</v>
      </c>
      <c r="N78" s="690">
        <v>3129.86</v>
      </c>
      <c r="O78" s="690">
        <v>3004.06</v>
      </c>
      <c r="P78" s="690">
        <v>2940.6</v>
      </c>
      <c r="Q78" s="690">
        <v>2880.77</v>
      </c>
      <c r="R78" s="690">
        <v>2817.28</v>
      </c>
      <c r="S78" s="690">
        <v>2774.03</v>
      </c>
      <c r="T78" s="690">
        <v>2777.15</v>
      </c>
      <c r="U78" s="690">
        <v>2751.45</v>
      </c>
      <c r="V78" s="690">
        <v>2756.68</v>
      </c>
      <c r="W78" s="690">
        <v>808.99</v>
      </c>
      <c r="X78" s="573">
        <v>679.96</v>
      </c>
      <c r="Y78" s="573">
        <v>646.63</v>
      </c>
      <c r="Z78" s="573">
        <v>952.22</v>
      </c>
      <c r="AA78" s="573">
        <v>887.2</v>
      </c>
      <c r="AB78" s="573">
        <v>837</v>
      </c>
      <c r="AC78" s="573">
        <v>821</v>
      </c>
      <c r="AD78" s="573">
        <v>626.28</v>
      </c>
    </row>
    <row r="79" spans="1:30" ht="15.5">
      <c r="A79" s="1191"/>
      <c r="B79" s="460" t="s">
        <v>369</v>
      </c>
      <c r="C79" s="690">
        <v>3113.48</v>
      </c>
      <c r="D79" s="690">
        <v>3113.48</v>
      </c>
      <c r="E79" s="690">
        <v>3289.43</v>
      </c>
      <c r="F79" s="690">
        <v>3327.68</v>
      </c>
      <c r="G79" s="690">
        <v>3365.93</v>
      </c>
      <c r="H79" s="690">
        <v>3404.18</v>
      </c>
      <c r="I79" s="690">
        <v>3442.42</v>
      </c>
      <c r="J79" s="690">
        <v>3480.67</v>
      </c>
      <c r="K79" s="690">
        <v>3538.05</v>
      </c>
      <c r="L79" s="690">
        <v>3595.42</v>
      </c>
      <c r="M79" s="690">
        <v>3668.09</v>
      </c>
      <c r="N79" s="690">
        <v>3668.09</v>
      </c>
      <c r="O79" s="690">
        <v>3668.09</v>
      </c>
      <c r="P79" s="690">
        <v>3668.09</v>
      </c>
      <c r="Q79" s="690">
        <v>3668.09</v>
      </c>
      <c r="R79" s="690">
        <v>3668.09</v>
      </c>
      <c r="S79" s="690">
        <v>3633.67</v>
      </c>
      <c r="T79" s="690">
        <v>3633.67</v>
      </c>
      <c r="U79" s="690">
        <v>3633.67</v>
      </c>
      <c r="V79" s="690">
        <v>3633.67</v>
      </c>
      <c r="W79" s="690">
        <v>4552.8999999999996</v>
      </c>
      <c r="X79" s="573">
        <v>4664.6000000000004</v>
      </c>
      <c r="Y79" s="573">
        <v>5449.4</v>
      </c>
      <c r="Z79" s="573">
        <v>5595.4</v>
      </c>
      <c r="AA79" s="573">
        <v>5123.2</v>
      </c>
      <c r="AB79" s="573">
        <v>4518.3</v>
      </c>
      <c r="AC79" s="573">
        <v>25066.5</v>
      </c>
      <c r="AD79" s="573">
        <v>5066.5</v>
      </c>
    </row>
    <row r="80" spans="1:30" ht="15.5">
      <c r="A80" s="1191"/>
      <c r="B80" s="460" t="s">
        <v>370</v>
      </c>
      <c r="C80" s="690">
        <v>7764.9</v>
      </c>
      <c r="D80" s="690">
        <v>6916.35</v>
      </c>
      <c r="E80" s="690">
        <v>7743.68</v>
      </c>
      <c r="F80" s="690">
        <v>7749.08</v>
      </c>
      <c r="G80" s="690">
        <v>7530.66</v>
      </c>
      <c r="H80" s="690">
        <v>7207.29</v>
      </c>
      <c r="I80" s="690">
        <v>7270.54</v>
      </c>
      <c r="J80" s="690">
        <v>7285.06</v>
      </c>
      <c r="K80" s="690">
        <v>7515.5</v>
      </c>
      <c r="L80" s="690">
        <v>7732.58</v>
      </c>
      <c r="M80" s="690">
        <v>7892.66</v>
      </c>
      <c r="N80" s="690">
        <v>7940.11</v>
      </c>
      <c r="O80" s="690">
        <v>7852.04</v>
      </c>
      <c r="P80" s="690">
        <v>7789.62</v>
      </c>
      <c r="Q80" s="690">
        <v>7857.24</v>
      </c>
      <c r="R80" s="690">
        <v>7799.78</v>
      </c>
      <c r="S80" s="690">
        <v>7786.5</v>
      </c>
      <c r="T80" s="690">
        <v>7935.73</v>
      </c>
      <c r="U80" s="690">
        <v>7804.19</v>
      </c>
      <c r="V80" s="690">
        <v>8007.18</v>
      </c>
      <c r="W80" s="690">
        <v>13510</v>
      </c>
      <c r="X80" s="573">
        <v>13976</v>
      </c>
      <c r="Y80" s="573">
        <v>16278</v>
      </c>
      <c r="Z80" s="573">
        <v>16684</v>
      </c>
      <c r="AA80" s="573">
        <v>15239</v>
      </c>
      <c r="AB80" s="573">
        <v>13326</v>
      </c>
      <c r="AC80" s="573">
        <v>12300</v>
      </c>
      <c r="AD80" s="573">
        <v>12100</v>
      </c>
    </row>
    <row r="81" spans="1:30" ht="15.5">
      <c r="A81" s="1191"/>
      <c r="B81" s="461" t="s">
        <v>372</v>
      </c>
      <c r="C81" s="690">
        <v>44404.6</v>
      </c>
      <c r="D81" s="690">
        <v>42716.9</v>
      </c>
      <c r="E81" s="690">
        <v>44169.11</v>
      </c>
      <c r="F81" s="690">
        <v>44156.68</v>
      </c>
      <c r="G81" s="690">
        <v>43413.04</v>
      </c>
      <c r="H81" s="690">
        <v>42383.32</v>
      </c>
      <c r="I81" s="690">
        <v>42982.400000000001</v>
      </c>
      <c r="J81" s="690">
        <v>43704.28</v>
      </c>
      <c r="K81" s="690">
        <v>44211.58</v>
      </c>
      <c r="L81" s="690">
        <v>44933.8</v>
      </c>
      <c r="M81" s="690">
        <v>45054.93</v>
      </c>
      <c r="N81" s="690">
        <v>44806.91</v>
      </c>
      <c r="O81" s="690">
        <v>44542.19</v>
      </c>
      <c r="P81" s="690">
        <v>44397.36</v>
      </c>
      <c r="Q81" s="690">
        <v>44019.08</v>
      </c>
      <c r="R81" s="690">
        <v>43785.21</v>
      </c>
      <c r="S81" s="690">
        <v>43575.58</v>
      </c>
      <c r="T81" s="690">
        <v>43837.1</v>
      </c>
      <c r="U81" s="690">
        <v>43404.09</v>
      </c>
      <c r="V81" s="690">
        <v>43831.85</v>
      </c>
      <c r="W81" s="690">
        <v>57781.58</v>
      </c>
      <c r="X81" s="573">
        <v>59903.79</v>
      </c>
      <c r="Y81" s="573">
        <v>69660.929999999993</v>
      </c>
      <c r="Z81" s="573">
        <v>75490.929999999993</v>
      </c>
      <c r="AA81" s="573">
        <v>103390</v>
      </c>
      <c r="AB81" s="573">
        <v>97150</v>
      </c>
      <c r="AC81" s="573">
        <v>94640</v>
      </c>
      <c r="AD81" s="690">
        <f>SUM(AD75:AD80)</f>
        <v>32000.480000000003</v>
      </c>
    </row>
    <row r="82" spans="1:30" ht="15.5">
      <c r="A82" s="1191" t="s">
        <v>3</v>
      </c>
      <c r="B82" s="460" t="s">
        <v>365</v>
      </c>
      <c r="C82" s="690">
        <v>260.55</v>
      </c>
      <c r="D82" s="690">
        <v>274.93</v>
      </c>
      <c r="E82" s="690">
        <v>284.05</v>
      </c>
      <c r="F82" s="690">
        <v>285.10000000000002</v>
      </c>
      <c r="G82" s="690">
        <v>303.33</v>
      </c>
      <c r="H82" s="690">
        <v>302.98</v>
      </c>
      <c r="I82" s="690">
        <v>302.98</v>
      </c>
      <c r="J82" s="690">
        <v>302.98</v>
      </c>
      <c r="K82" s="690">
        <v>302.98</v>
      </c>
      <c r="L82" s="690">
        <v>302.98</v>
      </c>
      <c r="M82" s="690">
        <v>302.98</v>
      </c>
      <c r="N82" s="690">
        <v>302.98</v>
      </c>
      <c r="O82" s="690">
        <v>307.89</v>
      </c>
      <c r="P82" s="690">
        <v>307.89</v>
      </c>
      <c r="Q82" s="690">
        <v>307.89</v>
      </c>
      <c r="R82" s="690">
        <v>307.89</v>
      </c>
      <c r="S82" s="690">
        <v>307.89</v>
      </c>
      <c r="T82" s="690">
        <v>307.89</v>
      </c>
      <c r="U82" s="690">
        <v>307.89</v>
      </c>
      <c r="V82" s="690">
        <v>307.89</v>
      </c>
      <c r="W82" s="690" t="s">
        <v>429</v>
      </c>
      <c r="X82" s="573" t="s">
        <v>429</v>
      </c>
      <c r="Y82" s="573" t="s">
        <v>429</v>
      </c>
      <c r="Z82" s="573" t="s">
        <v>429</v>
      </c>
      <c r="AA82" s="573" t="s">
        <v>429</v>
      </c>
      <c r="AB82" s="573" t="s">
        <v>429</v>
      </c>
      <c r="AC82" s="573" t="s">
        <v>429</v>
      </c>
      <c r="AD82" s="573" t="s">
        <v>429</v>
      </c>
    </row>
    <row r="83" spans="1:30" ht="15.5">
      <c r="A83" s="1191"/>
      <c r="B83" s="460" t="s">
        <v>366</v>
      </c>
      <c r="C83" s="690">
        <v>395.9</v>
      </c>
      <c r="D83" s="690">
        <v>384.57</v>
      </c>
      <c r="E83" s="690">
        <v>424.79</v>
      </c>
      <c r="F83" s="690">
        <v>444.93</v>
      </c>
      <c r="G83" s="690">
        <v>466.97</v>
      </c>
      <c r="H83" s="690">
        <v>397.95</v>
      </c>
      <c r="I83" s="690">
        <v>408.27</v>
      </c>
      <c r="J83" s="690">
        <v>417.08</v>
      </c>
      <c r="K83" s="690">
        <v>425.44</v>
      </c>
      <c r="L83" s="690">
        <v>412.88</v>
      </c>
      <c r="M83" s="690">
        <v>393.56</v>
      </c>
      <c r="N83" s="690">
        <v>385.62</v>
      </c>
      <c r="O83" s="690">
        <v>392.17</v>
      </c>
      <c r="P83" s="690">
        <v>352.14</v>
      </c>
      <c r="Q83" s="690">
        <v>347.15</v>
      </c>
      <c r="R83" s="690">
        <v>372.81</v>
      </c>
      <c r="S83" s="690">
        <v>376.57</v>
      </c>
      <c r="T83" s="690">
        <v>379.77</v>
      </c>
      <c r="U83" s="690">
        <v>360.1</v>
      </c>
      <c r="V83" s="690">
        <v>363</v>
      </c>
      <c r="W83" s="690" t="s">
        <v>429</v>
      </c>
      <c r="X83" s="573" t="s">
        <v>429</v>
      </c>
      <c r="Y83" s="573" t="s">
        <v>429</v>
      </c>
      <c r="Z83" s="573" t="s">
        <v>429</v>
      </c>
      <c r="AA83" s="573" t="s">
        <v>429</v>
      </c>
      <c r="AB83" s="573" t="s">
        <v>429</v>
      </c>
      <c r="AC83" s="573" t="s">
        <v>429</v>
      </c>
      <c r="AD83" s="573" t="s">
        <v>429</v>
      </c>
    </row>
    <row r="84" spans="1:30" ht="15.5">
      <c r="A84" s="1191"/>
      <c r="B84" s="460" t="s">
        <v>367</v>
      </c>
      <c r="C84" s="690">
        <v>69.86</v>
      </c>
      <c r="D84" s="690">
        <v>67.86</v>
      </c>
      <c r="E84" s="690">
        <v>74.959999999999994</v>
      </c>
      <c r="F84" s="690">
        <v>78.52</v>
      </c>
      <c r="G84" s="690">
        <v>82.41</v>
      </c>
      <c r="H84" s="690">
        <v>70.23</v>
      </c>
      <c r="I84" s="690">
        <v>72.05</v>
      </c>
      <c r="J84" s="690">
        <v>73.599999999999994</v>
      </c>
      <c r="K84" s="690">
        <v>75.08</v>
      </c>
      <c r="L84" s="690">
        <v>72.86</v>
      </c>
      <c r="M84" s="690">
        <v>69.45</v>
      </c>
      <c r="N84" s="690">
        <v>68.05</v>
      </c>
      <c r="O84" s="690">
        <v>69.209999999999994</v>
      </c>
      <c r="P84" s="690">
        <v>62.14</v>
      </c>
      <c r="Q84" s="690">
        <v>61.26</v>
      </c>
      <c r="R84" s="690">
        <v>65.790000000000006</v>
      </c>
      <c r="S84" s="690">
        <v>66.45</v>
      </c>
      <c r="T84" s="690">
        <v>67.02</v>
      </c>
      <c r="U84" s="690">
        <v>63.55</v>
      </c>
      <c r="V84" s="690">
        <v>64.06</v>
      </c>
      <c r="W84" s="690" t="s">
        <v>429</v>
      </c>
      <c r="X84" s="573" t="s">
        <v>429</v>
      </c>
      <c r="Y84" s="573" t="s">
        <v>429</v>
      </c>
      <c r="Z84" s="573" t="s">
        <v>429</v>
      </c>
      <c r="AA84" s="573" t="s">
        <v>429</v>
      </c>
      <c r="AB84" s="573" t="s">
        <v>429</v>
      </c>
      <c r="AC84" s="573" t="s">
        <v>429</v>
      </c>
      <c r="AD84" s="573" t="s">
        <v>429</v>
      </c>
    </row>
    <row r="85" spans="1:30" ht="15.5">
      <c r="A85" s="1191"/>
      <c r="B85" s="461" t="s">
        <v>368</v>
      </c>
      <c r="C85" s="690">
        <v>14.38</v>
      </c>
      <c r="D85" s="690">
        <v>16.86</v>
      </c>
      <c r="E85" s="690">
        <v>19.559999999999999</v>
      </c>
      <c r="F85" s="690">
        <v>23.68</v>
      </c>
      <c r="G85" s="690">
        <v>20.25</v>
      </c>
      <c r="H85" s="690">
        <v>19.34</v>
      </c>
      <c r="I85" s="690">
        <v>16.16</v>
      </c>
      <c r="J85" s="690">
        <v>15.86</v>
      </c>
      <c r="K85" s="690">
        <v>15.76</v>
      </c>
      <c r="L85" s="690">
        <v>16.3</v>
      </c>
      <c r="M85" s="690">
        <v>15.63</v>
      </c>
      <c r="N85" s="690">
        <v>18.82</v>
      </c>
      <c r="O85" s="690">
        <v>19.2</v>
      </c>
      <c r="P85" s="690">
        <v>19.34</v>
      </c>
      <c r="Q85" s="690">
        <v>19.27</v>
      </c>
      <c r="R85" s="690">
        <v>19.2</v>
      </c>
      <c r="S85" s="690">
        <v>10.42</v>
      </c>
      <c r="T85" s="690">
        <v>10.43</v>
      </c>
      <c r="U85" s="690">
        <v>10.4</v>
      </c>
      <c r="V85" s="690">
        <v>10.46</v>
      </c>
      <c r="W85" s="690" t="s">
        <v>429</v>
      </c>
      <c r="X85" s="573" t="s">
        <v>429</v>
      </c>
      <c r="Y85" s="573" t="s">
        <v>429</v>
      </c>
      <c r="Z85" s="573" t="s">
        <v>429</v>
      </c>
      <c r="AA85" s="573" t="s">
        <v>429</v>
      </c>
      <c r="AB85" s="573" t="s">
        <v>429</v>
      </c>
      <c r="AC85" s="573" t="s">
        <v>429</v>
      </c>
      <c r="AD85" s="573" t="s">
        <v>429</v>
      </c>
    </row>
    <row r="86" spans="1:30" ht="15.5">
      <c r="A86" s="1191"/>
      <c r="B86" s="460" t="s">
        <v>369</v>
      </c>
      <c r="C86" s="690">
        <v>8.42</v>
      </c>
      <c r="D86" s="690">
        <v>14.03</v>
      </c>
      <c r="E86" s="690">
        <v>16.829999999999998</v>
      </c>
      <c r="F86" s="690">
        <v>16.829999999999998</v>
      </c>
      <c r="G86" s="690">
        <v>16.829999999999998</v>
      </c>
      <c r="H86" s="690">
        <v>16.829999999999998</v>
      </c>
      <c r="I86" s="690">
        <v>16.829999999999998</v>
      </c>
      <c r="J86" s="690">
        <v>16.829999999999998</v>
      </c>
      <c r="K86" s="690">
        <v>16.829999999999998</v>
      </c>
      <c r="L86" s="690">
        <v>18.23</v>
      </c>
      <c r="M86" s="690">
        <v>18.23</v>
      </c>
      <c r="N86" s="690">
        <v>18.23</v>
      </c>
      <c r="O86" s="690">
        <v>18.23</v>
      </c>
      <c r="P86" s="690">
        <v>19.64</v>
      </c>
      <c r="Q86" s="690">
        <v>19.64</v>
      </c>
      <c r="R86" s="690">
        <v>19.64</v>
      </c>
      <c r="S86" s="690">
        <v>19.64</v>
      </c>
      <c r="T86" s="690">
        <v>19.64</v>
      </c>
      <c r="U86" s="690">
        <v>19.64</v>
      </c>
      <c r="V86" s="690">
        <v>19.64</v>
      </c>
      <c r="W86" s="690" t="s">
        <v>429</v>
      </c>
      <c r="X86" s="573" t="s">
        <v>429</v>
      </c>
      <c r="Y86" s="573" t="s">
        <v>429</v>
      </c>
      <c r="Z86" s="573" t="s">
        <v>429</v>
      </c>
      <c r="AA86" s="573" t="s">
        <v>429</v>
      </c>
      <c r="AB86" s="573" t="s">
        <v>429</v>
      </c>
      <c r="AC86" s="573" t="s">
        <v>429</v>
      </c>
      <c r="AD86" s="573" t="s">
        <v>429</v>
      </c>
    </row>
    <row r="87" spans="1:30" ht="15.5">
      <c r="A87" s="1191"/>
      <c r="B87" s="460" t="s">
        <v>370</v>
      </c>
      <c r="C87" s="690">
        <v>62.07</v>
      </c>
      <c r="D87" s="690">
        <v>60.93</v>
      </c>
      <c r="E87" s="690">
        <v>67.23</v>
      </c>
      <c r="F87" s="690">
        <v>69.75</v>
      </c>
      <c r="G87" s="690">
        <v>71.56</v>
      </c>
      <c r="H87" s="690">
        <v>58.59</v>
      </c>
      <c r="I87" s="690">
        <v>60.34</v>
      </c>
      <c r="J87" s="690">
        <v>61.81</v>
      </c>
      <c r="K87" s="690">
        <v>63.15</v>
      </c>
      <c r="L87" s="690">
        <v>62.7</v>
      </c>
      <c r="M87" s="690">
        <v>59.41</v>
      </c>
      <c r="N87" s="690">
        <v>58.37</v>
      </c>
      <c r="O87" s="690">
        <v>56.87</v>
      </c>
      <c r="P87" s="690">
        <v>49.46</v>
      </c>
      <c r="Q87" s="690">
        <v>50.28</v>
      </c>
      <c r="R87" s="690">
        <v>56.61</v>
      </c>
      <c r="S87" s="690">
        <v>57.49</v>
      </c>
      <c r="T87" s="690">
        <v>57.95</v>
      </c>
      <c r="U87" s="690">
        <v>54.8</v>
      </c>
      <c r="V87" s="690">
        <v>55.27</v>
      </c>
      <c r="W87" s="690" t="s">
        <v>429</v>
      </c>
      <c r="X87" s="573" t="s">
        <v>429</v>
      </c>
      <c r="Y87" s="573" t="s">
        <v>429</v>
      </c>
      <c r="Z87" s="573" t="s">
        <v>429</v>
      </c>
      <c r="AA87" s="573" t="s">
        <v>429</v>
      </c>
      <c r="AB87" s="573" t="s">
        <v>429</v>
      </c>
      <c r="AC87" s="573" t="s">
        <v>429</v>
      </c>
      <c r="AD87" s="573" t="s">
        <v>429</v>
      </c>
    </row>
    <row r="88" spans="1:30" ht="15.5">
      <c r="A88" s="1191"/>
      <c r="B88" s="461" t="s">
        <v>372</v>
      </c>
      <c r="C88" s="690">
        <v>811.18</v>
      </c>
      <c r="D88" s="690">
        <v>819.18</v>
      </c>
      <c r="E88" s="690">
        <v>887.42</v>
      </c>
      <c r="F88" s="690">
        <v>918.81</v>
      </c>
      <c r="G88" s="690">
        <v>961.35</v>
      </c>
      <c r="H88" s="690">
        <v>865.93</v>
      </c>
      <c r="I88" s="690">
        <v>876.63</v>
      </c>
      <c r="J88" s="690">
        <v>888.16</v>
      </c>
      <c r="K88" s="690">
        <v>899.24</v>
      </c>
      <c r="L88" s="690">
        <v>885.97</v>
      </c>
      <c r="M88" s="690">
        <v>859.28</v>
      </c>
      <c r="N88" s="690">
        <v>852.08</v>
      </c>
      <c r="O88" s="690">
        <v>863.58</v>
      </c>
      <c r="P88" s="690">
        <v>810.61</v>
      </c>
      <c r="Q88" s="690">
        <v>805.49</v>
      </c>
      <c r="R88" s="690">
        <v>841.94</v>
      </c>
      <c r="S88" s="690">
        <v>838.48</v>
      </c>
      <c r="T88" s="690">
        <v>842.7</v>
      </c>
      <c r="U88" s="690">
        <v>816.38</v>
      </c>
      <c r="V88" s="690">
        <v>820.32</v>
      </c>
      <c r="W88" s="690" t="s">
        <v>429</v>
      </c>
      <c r="X88" s="573" t="s">
        <v>429</v>
      </c>
      <c r="Y88" s="573" t="s">
        <v>429</v>
      </c>
      <c r="Z88" s="573" t="s">
        <v>429</v>
      </c>
      <c r="AA88" s="573" t="s">
        <v>429</v>
      </c>
      <c r="AB88" s="573" t="s">
        <v>429</v>
      </c>
      <c r="AC88" s="573" t="s">
        <v>429</v>
      </c>
      <c r="AD88" s="573" t="s">
        <v>429</v>
      </c>
    </row>
    <row r="89" spans="1:30" ht="15.5">
      <c r="A89" s="1192" t="s">
        <v>79</v>
      </c>
      <c r="B89" s="460" t="s">
        <v>365</v>
      </c>
      <c r="C89" s="690">
        <v>4791.3999999999996</v>
      </c>
      <c r="D89" s="690">
        <v>5311.29</v>
      </c>
      <c r="E89" s="690">
        <v>5479.23</v>
      </c>
      <c r="F89" s="690">
        <v>5480.59</v>
      </c>
      <c r="G89" s="690">
        <v>5479.23</v>
      </c>
      <c r="H89" s="690">
        <v>5538.51</v>
      </c>
      <c r="I89" s="690">
        <v>5538.51</v>
      </c>
      <c r="J89" s="690">
        <v>5538.51</v>
      </c>
      <c r="K89" s="690">
        <v>5538.51</v>
      </c>
      <c r="L89" s="690">
        <v>5566.71</v>
      </c>
      <c r="M89" s="690">
        <v>5542.82</v>
      </c>
      <c r="N89" s="690">
        <v>5540.05</v>
      </c>
      <c r="O89" s="690">
        <v>5547.14</v>
      </c>
      <c r="P89" s="690">
        <v>5710.76</v>
      </c>
      <c r="Q89" s="690">
        <v>5919.46</v>
      </c>
      <c r="R89" s="690">
        <v>6086.23</v>
      </c>
      <c r="S89" s="690">
        <v>6099.76</v>
      </c>
      <c r="T89" s="690">
        <v>6099.76</v>
      </c>
      <c r="U89" s="690">
        <v>6099.76</v>
      </c>
      <c r="V89" s="690">
        <v>6099.76</v>
      </c>
      <c r="W89" s="690" t="s">
        <v>429</v>
      </c>
      <c r="X89" s="573" t="s">
        <v>429</v>
      </c>
      <c r="Y89" s="573" t="s">
        <v>429</v>
      </c>
      <c r="Z89" s="573" t="s">
        <v>429</v>
      </c>
      <c r="AA89" s="573" t="s">
        <v>429</v>
      </c>
      <c r="AB89" s="573" t="s">
        <v>429</v>
      </c>
      <c r="AC89" s="573" t="s">
        <v>429</v>
      </c>
      <c r="AD89" s="573" t="s">
        <v>429</v>
      </c>
    </row>
    <row r="90" spans="1:30" ht="15.5">
      <c r="A90" s="1192"/>
      <c r="B90" s="460" t="s">
        <v>366</v>
      </c>
      <c r="C90" s="690">
        <v>6089.49</v>
      </c>
      <c r="D90" s="690">
        <v>6372.31</v>
      </c>
      <c r="E90" s="690">
        <v>6797.46</v>
      </c>
      <c r="F90" s="690">
        <v>6890.15</v>
      </c>
      <c r="G90" s="690">
        <v>6981.76</v>
      </c>
      <c r="H90" s="690">
        <v>7179.52</v>
      </c>
      <c r="I90" s="690">
        <v>7279.15</v>
      </c>
      <c r="J90" s="690">
        <v>8124.58</v>
      </c>
      <c r="K90" s="690">
        <v>7354.91</v>
      </c>
      <c r="L90" s="690">
        <v>7455.99</v>
      </c>
      <c r="M90" s="690">
        <v>7558.8</v>
      </c>
      <c r="N90" s="690">
        <v>8886.58</v>
      </c>
      <c r="O90" s="690">
        <v>8746.15</v>
      </c>
      <c r="P90" s="690">
        <v>8904.44</v>
      </c>
      <c r="Q90" s="690">
        <v>9063.6</v>
      </c>
      <c r="R90" s="690">
        <v>9289.3799999999992</v>
      </c>
      <c r="S90" s="690">
        <v>9208.11</v>
      </c>
      <c r="T90" s="690">
        <v>85</v>
      </c>
      <c r="U90" s="690">
        <v>80</v>
      </c>
      <c r="V90" s="690">
        <v>102</v>
      </c>
      <c r="W90" s="690">
        <v>103</v>
      </c>
      <c r="X90" s="573">
        <v>86</v>
      </c>
      <c r="Y90" s="573">
        <v>22</v>
      </c>
      <c r="Z90" s="573">
        <v>68</v>
      </c>
      <c r="AA90" s="573">
        <v>113</v>
      </c>
      <c r="AB90" s="573">
        <v>123</v>
      </c>
      <c r="AC90" s="573">
        <v>119</v>
      </c>
      <c r="AD90" s="573" t="s">
        <v>429</v>
      </c>
    </row>
    <row r="91" spans="1:30" ht="15.5">
      <c r="A91" s="1192"/>
      <c r="B91" s="460" t="s">
        <v>367</v>
      </c>
      <c r="C91" s="690">
        <v>1074.6199999999999</v>
      </c>
      <c r="D91" s="690">
        <v>1124.53</v>
      </c>
      <c r="E91" s="690">
        <v>1199.55</v>
      </c>
      <c r="F91" s="690">
        <v>1215.9100000000001</v>
      </c>
      <c r="G91" s="690">
        <v>1232.08</v>
      </c>
      <c r="H91" s="690">
        <v>1266.97</v>
      </c>
      <c r="I91" s="690">
        <v>1284.56</v>
      </c>
      <c r="J91" s="690">
        <v>1433.75</v>
      </c>
      <c r="K91" s="690">
        <v>1297.92</v>
      </c>
      <c r="L91" s="690">
        <v>1315.76</v>
      </c>
      <c r="M91" s="690">
        <v>1333.9</v>
      </c>
      <c r="N91" s="690">
        <v>1568.22</v>
      </c>
      <c r="O91" s="690">
        <v>1543.44</v>
      </c>
      <c r="P91" s="690">
        <v>1571.37</v>
      </c>
      <c r="Q91" s="690">
        <v>1599.46</v>
      </c>
      <c r="R91" s="690">
        <v>1639.3</v>
      </c>
      <c r="S91" s="690">
        <v>1624.96</v>
      </c>
      <c r="T91" s="690">
        <v>1641.49</v>
      </c>
      <c r="U91" s="690">
        <v>1640.47</v>
      </c>
      <c r="V91" s="690">
        <v>1647.31</v>
      </c>
      <c r="W91" s="690" t="s">
        <v>429</v>
      </c>
      <c r="X91" s="573" t="s">
        <v>429</v>
      </c>
      <c r="Y91" s="573" t="s">
        <v>429</v>
      </c>
      <c r="Z91" s="573" t="s">
        <v>429</v>
      </c>
      <c r="AA91" s="573" t="s">
        <v>429</v>
      </c>
      <c r="AB91" s="573" t="s">
        <v>429</v>
      </c>
      <c r="AC91" s="573" t="s">
        <v>429</v>
      </c>
      <c r="AD91" s="573" t="s">
        <v>429</v>
      </c>
    </row>
    <row r="92" spans="1:30" ht="15.5">
      <c r="A92" s="1192"/>
      <c r="B92" s="460" t="s">
        <v>368</v>
      </c>
      <c r="C92" s="690">
        <v>395.87</v>
      </c>
      <c r="D92" s="690">
        <v>415.62</v>
      </c>
      <c r="E92" s="690">
        <v>452.69</v>
      </c>
      <c r="F92" s="690">
        <v>463.32</v>
      </c>
      <c r="G92" s="690">
        <v>474.38</v>
      </c>
      <c r="H92" s="690">
        <v>486.94</v>
      </c>
      <c r="I92" s="690">
        <v>499.16</v>
      </c>
      <c r="J92" s="690">
        <v>521.91</v>
      </c>
      <c r="K92" s="690">
        <v>533.20000000000005</v>
      </c>
      <c r="L92" s="690">
        <v>542.82000000000005</v>
      </c>
      <c r="M92" s="690">
        <v>551.88</v>
      </c>
      <c r="N92" s="690">
        <v>560.63</v>
      </c>
      <c r="O92" s="690">
        <v>365</v>
      </c>
      <c r="P92" s="690">
        <v>458</v>
      </c>
      <c r="Q92" s="690">
        <v>387</v>
      </c>
      <c r="R92" s="690">
        <v>422</v>
      </c>
      <c r="S92" s="690">
        <v>507</v>
      </c>
      <c r="T92" s="690">
        <v>593</v>
      </c>
      <c r="U92" s="690">
        <v>879</v>
      </c>
      <c r="V92" s="690">
        <v>1194</v>
      </c>
      <c r="W92" s="690">
        <v>1477</v>
      </c>
      <c r="X92" s="573">
        <v>1203</v>
      </c>
      <c r="Y92" s="573">
        <v>1441</v>
      </c>
      <c r="Z92" s="573">
        <v>2567</v>
      </c>
      <c r="AA92" s="573">
        <v>2457</v>
      </c>
      <c r="AB92" s="573">
        <v>2018</v>
      </c>
      <c r="AC92" s="573">
        <v>2217</v>
      </c>
      <c r="AD92" s="573" t="s">
        <v>429</v>
      </c>
    </row>
    <row r="93" spans="1:30" ht="15.5">
      <c r="A93" s="1192"/>
      <c r="B93" s="460" t="s">
        <v>369</v>
      </c>
      <c r="C93" s="690">
        <v>1802.97</v>
      </c>
      <c r="D93" s="690">
        <v>1802.97</v>
      </c>
      <c r="E93" s="690">
        <v>1802.97</v>
      </c>
      <c r="F93" s="690">
        <v>1802.97</v>
      </c>
      <c r="G93" s="690">
        <v>1802.97</v>
      </c>
      <c r="H93" s="690">
        <v>1802.97</v>
      </c>
      <c r="I93" s="690">
        <v>1802.97</v>
      </c>
      <c r="J93" s="690">
        <v>1802.97</v>
      </c>
      <c r="K93" s="690">
        <v>1802.97</v>
      </c>
      <c r="L93" s="690">
        <v>1893.12</v>
      </c>
      <c r="M93" s="690">
        <v>1983.27</v>
      </c>
      <c r="N93" s="690">
        <v>2073.42</v>
      </c>
      <c r="O93" s="690">
        <v>2163.5700000000002</v>
      </c>
      <c r="P93" s="690">
        <v>2163.5700000000002</v>
      </c>
      <c r="Q93" s="690">
        <v>2163.5700000000002</v>
      </c>
      <c r="R93" s="690">
        <v>2255.52</v>
      </c>
      <c r="S93" s="690">
        <v>2253.7199999999998</v>
      </c>
      <c r="T93" s="690">
        <v>2253.7199999999998</v>
      </c>
      <c r="U93" s="690">
        <v>2343.87</v>
      </c>
      <c r="V93" s="690">
        <v>2434.0100000000002</v>
      </c>
      <c r="W93" s="690" t="s">
        <v>429</v>
      </c>
      <c r="X93" s="573" t="s">
        <v>429</v>
      </c>
      <c r="Y93" s="573" t="s">
        <v>429</v>
      </c>
      <c r="Z93" s="573" t="s">
        <v>429</v>
      </c>
      <c r="AA93" s="573" t="s">
        <v>429</v>
      </c>
      <c r="AB93" s="573" t="s">
        <v>429</v>
      </c>
      <c r="AC93" s="573" t="s">
        <v>429</v>
      </c>
      <c r="AD93" s="573" t="s">
        <v>429</v>
      </c>
    </row>
    <row r="94" spans="1:30" ht="15.5">
      <c r="A94" s="1192"/>
      <c r="B94" s="460" t="s">
        <v>370</v>
      </c>
      <c r="C94" s="690">
        <v>1182.96</v>
      </c>
      <c r="D94" s="690">
        <v>1199.27</v>
      </c>
      <c r="E94" s="690">
        <v>1250.97</v>
      </c>
      <c r="F94" s="690">
        <v>1261.78</v>
      </c>
      <c r="G94" s="690">
        <v>1272.71</v>
      </c>
      <c r="H94" s="690">
        <v>1310.3499999999999</v>
      </c>
      <c r="I94" s="690">
        <v>1325.19</v>
      </c>
      <c r="J94" s="690">
        <v>1504.2</v>
      </c>
      <c r="K94" s="690">
        <v>1317.68</v>
      </c>
      <c r="L94" s="690">
        <v>1329.24</v>
      </c>
      <c r="M94" s="690">
        <v>1340.94</v>
      </c>
      <c r="N94" s="690">
        <v>1657.38</v>
      </c>
      <c r="O94" s="690">
        <v>1611.2</v>
      </c>
      <c r="P94" s="690">
        <v>1642.28</v>
      </c>
      <c r="Q94" s="690">
        <v>1673.97</v>
      </c>
      <c r="R94" s="690">
        <v>1706.39</v>
      </c>
      <c r="S94" s="690">
        <v>1685.47</v>
      </c>
      <c r="T94" s="690">
        <v>1707.7</v>
      </c>
      <c r="U94" s="690">
        <v>1705.98</v>
      </c>
      <c r="V94" s="690">
        <v>1732.98</v>
      </c>
      <c r="W94" s="690" t="s">
        <v>429</v>
      </c>
      <c r="X94" s="573" t="s">
        <v>429</v>
      </c>
      <c r="Y94" s="573" t="s">
        <v>429</v>
      </c>
      <c r="Z94" s="573" t="s">
        <v>429</v>
      </c>
      <c r="AA94" s="573" t="s">
        <v>429</v>
      </c>
      <c r="AB94" s="573" t="s">
        <v>429</v>
      </c>
      <c r="AC94" s="573" t="s">
        <v>429</v>
      </c>
      <c r="AD94" s="573" t="s">
        <v>429</v>
      </c>
    </row>
    <row r="95" spans="1:30" ht="15.5">
      <c r="A95" s="1192"/>
      <c r="B95" s="460" t="s">
        <v>372</v>
      </c>
      <c r="C95" s="690">
        <v>15337.31</v>
      </c>
      <c r="D95" s="690">
        <v>16225.99</v>
      </c>
      <c r="E95" s="690">
        <v>16982.87</v>
      </c>
      <c r="F95" s="690">
        <v>17114.72</v>
      </c>
      <c r="G95" s="690">
        <v>17243.13</v>
      </c>
      <c r="H95" s="690">
        <v>17585.259999999998</v>
      </c>
      <c r="I95" s="690">
        <v>17729.54</v>
      </c>
      <c r="J95" s="690">
        <v>18925.919999999998</v>
      </c>
      <c r="K95" s="690">
        <v>17845.21</v>
      </c>
      <c r="L95" s="690">
        <v>18103.650000000001</v>
      </c>
      <c r="M95" s="690">
        <v>18311.64</v>
      </c>
      <c r="N95" s="690">
        <v>20286.29</v>
      </c>
      <c r="O95" s="690">
        <v>1712</v>
      </c>
      <c r="P95" s="690">
        <v>1812</v>
      </c>
      <c r="Q95" s="690">
        <v>1857</v>
      </c>
      <c r="R95" s="690">
        <v>2246</v>
      </c>
      <c r="S95" s="690">
        <v>2895</v>
      </c>
      <c r="T95" s="690">
        <v>4170</v>
      </c>
      <c r="U95" s="690">
        <v>5161</v>
      </c>
      <c r="V95" s="690">
        <v>6836</v>
      </c>
      <c r="W95" s="690">
        <v>9221</v>
      </c>
      <c r="X95" s="573">
        <v>8243</v>
      </c>
      <c r="Y95" s="573">
        <v>9008</v>
      </c>
      <c r="Z95" s="573">
        <v>11124</v>
      </c>
      <c r="AA95" s="573">
        <v>11953</v>
      </c>
      <c r="AB95" s="573">
        <v>13528</v>
      </c>
      <c r="AC95" s="573">
        <v>15694</v>
      </c>
      <c r="AD95" s="573" t="s">
        <v>429</v>
      </c>
    </row>
    <row r="96" spans="1:30" ht="15.5">
      <c r="A96" s="1191" t="s">
        <v>2</v>
      </c>
      <c r="B96" s="460" t="s">
        <v>365</v>
      </c>
      <c r="C96" s="690">
        <v>847.29</v>
      </c>
      <c r="D96" s="690">
        <v>927.47</v>
      </c>
      <c r="E96" s="690">
        <v>1092.6500000000001</v>
      </c>
      <c r="F96" s="690">
        <v>1037.05</v>
      </c>
      <c r="G96" s="690">
        <v>1136.1600000000001</v>
      </c>
      <c r="H96" s="690">
        <v>1141.4000000000001</v>
      </c>
      <c r="I96" s="690">
        <v>1163.56</v>
      </c>
      <c r="J96" s="690">
        <v>1217.55</v>
      </c>
      <c r="K96" s="690">
        <v>1306.99</v>
      </c>
      <c r="L96" s="690">
        <v>1450.02</v>
      </c>
      <c r="M96" s="690">
        <v>1404.09</v>
      </c>
      <c r="N96" s="690">
        <v>1597.88</v>
      </c>
      <c r="O96" s="690">
        <v>1686.12</v>
      </c>
      <c r="P96" s="690">
        <v>1652.68</v>
      </c>
      <c r="Q96" s="690">
        <v>1682.89</v>
      </c>
      <c r="R96" s="690">
        <v>1802.15</v>
      </c>
      <c r="S96" s="690">
        <v>1798.93</v>
      </c>
      <c r="T96" s="690">
        <v>1747.76</v>
      </c>
      <c r="U96" s="690">
        <v>1867.82</v>
      </c>
      <c r="V96" s="690">
        <v>1847.28</v>
      </c>
      <c r="W96" s="690" t="s">
        <v>429</v>
      </c>
      <c r="X96" s="573" t="s">
        <v>429</v>
      </c>
      <c r="Y96" s="573" t="s">
        <v>429</v>
      </c>
      <c r="Z96" s="573" t="s">
        <v>429</v>
      </c>
      <c r="AA96" s="573" t="s">
        <v>429</v>
      </c>
      <c r="AB96" s="573" t="s">
        <v>429</v>
      </c>
      <c r="AC96" s="573" t="s">
        <v>429</v>
      </c>
      <c r="AD96" s="573" t="s">
        <v>429</v>
      </c>
    </row>
    <row r="97" spans="1:30" ht="15.5">
      <c r="A97" s="1191"/>
      <c r="B97" s="460" t="s">
        <v>366</v>
      </c>
      <c r="C97" s="690">
        <v>2141.86</v>
      </c>
      <c r="D97" s="690">
        <v>2407.5100000000002</v>
      </c>
      <c r="E97" s="690">
        <v>2824.53</v>
      </c>
      <c r="F97" s="690">
        <v>2930.51</v>
      </c>
      <c r="G97" s="690">
        <v>3037.78</v>
      </c>
      <c r="H97" s="690">
        <v>3150.51</v>
      </c>
      <c r="I97" s="690">
        <v>3149.69</v>
      </c>
      <c r="J97" s="690">
        <v>2409.23</v>
      </c>
      <c r="K97" s="690">
        <v>2233.14</v>
      </c>
      <c r="L97" s="690">
        <v>2707.65</v>
      </c>
      <c r="M97" s="690">
        <v>2781.94</v>
      </c>
      <c r="N97" s="690">
        <v>2956.09</v>
      </c>
      <c r="O97" s="690">
        <v>2716.95</v>
      </c>
      <c r="P97" s="690">
        <v>2814.33</v>
      </c>
      <c r="Q97" s="690">
        <v>3017.65</v>
      </c>
      <c r="R97" s="690">
        <v>3044.7</v>
      </c>
      <c r="S97" s="690">
        <v>2971.54</v>
      </c>
      <c r="T97" s="690">
        <v>3079.26</v>
      </c>
      <c r="U97" s="690">
        <v>2981.28</v>
      </c>
      <c r="V97" s="690">
        <v>3034.51</v>
      </c>
      <c r="W97" s="690" t="s">
        <v>429</v>
      </c>
      <c r="X97" s="573" t="s">
        <v>429</v>
      </c>
      <c r="Y97" s="573" t="s">
        <v>429</v>
      </c>
      <c r="Z97" s="573" t="s">
        <v>429</v>
      </c>
      <c r="AA97" s="573" t="s">
        <v>429</v>
      </c>
      <c r="AB97" s="573" t="s">
        <v>429</v>
      </c>
      <c r="AC97" s="573" t="s">
        <v>429</v>
      </c>
      <c r="AD97" s="573" t="s">
        <v>429</v>
      </c>
    </row>
    <row r="98" spans="1:30" ht="15.5">
      <c r="A98" s="1191"/>
      <c r="B98" s="460" t="s">
        <v>367</v>
      </c>
      <c r="C98" s="690">
        <v>377.98</v>
      </c>
      <c r="D98" s="690">
        <v>424.86</v>
      </c>
      <c r="E98" s="690">
        <v>498.45</v>
      </c>
      <c r="F98" s="690">
        <v>517.15</v>
      </c>
      <c r="G98" s="690">
        <v>536.08000000000004</v>
      </c>
      <c r="H98" s="690">
        <v>555.97</v>
      </c>
      <c r="I98" s="690">
        <v>555.83000000000004</v>
      </c>
      <c r="J98" s="690">
        <v>425.16</v>
      </c>
      <c r="K98" s="690">
        <v>394.08</v>
      </c>
      <c r="L98" s="690">
        <v>477.82</v>
      </c>
      <c r="M98" s="690">
        <v>490.93</v>
      </c>
      <c r="N98" s="690">
        <v>521.66</v>
      </c>
      <c r="O98" s="690">
        <v>479.46</v>
      </c>
      <c r="P98" s="690">
        <v>496.64</v>
      </c>
      <c r="Q98" s="690">
        <v>532.52</v>
      </c>
      <c r="R98" s="690">
        <v>537.29999999999995</v>
      </c>
      <c r="S98" s="690">
        <v>524.39</v>
      </c>
      <c r="T98" s="690">
        <v>543.4</v>
      </c>
      <c r="U98" s="690">
        <v>526.11</v>
      </c>
      <c r="V98" s="690">
        <v>535.5</v>
      </c>
      <c r="W98" s="690" t="s">
        <v>429</v>
      </c>
      <c r="X98" s="573" t="s">
        <v>429</v>
      </c>
      <c r="Y98" s="573" t="s">
        <v>429</v>
      </c>
      <c r="Z98" s="573" t="s">
        <v>429</v>
      </c>
      <c r="AA98" s="573" t="s">
        <v>429</v>
      </c>
      <c r="AB98" s="573" t="s">
        <v>429</v>
      </c>
      <c r="AC98" s="573" t="s">
        <v>429</v>
      </c>
      <c r="AD98" s="573" t="s">
        <v>429</v>
      </c>
    </row>
    <row r="99" spans="1:30" ht="15.5">
      <c r="A99" s="1191"/>
      <c r="B99" s="461" t="s">
        <v>368</v>
      </c>
      <c r="C99" s="690">
        <v>162.81</v>
      </c>
      <c r="D99" s="690">
        <v>188.53</v>
      </c>
      <c r="E99" s="690">
        <v>216.19</v>
      </c>
      <c r="F99" s="690">
        <v>219.94</v>
      </c>
      <c r="G99" s="690">
        <v>222.84</v>
      </c>
      <c r="H99" s="690">
        <v>224.7</v>
      </c>
      <c r="I99" s="690">
        <v>226.75</v>
      </c>
      <c r="J99" s="690">
        <v>228.47</v>
      </c>
      <c r="K99" s="690">
        <v>230.43</v>
      </c>
      <c r="L99" s="690">
        <v>232.28</v>
      </c>
      <c r="M99" s="690">
        <v>234.06</v>
      </c>
      <c r="N99" s="690">
        <v>235.75</v>
      </c>
      <c r="O99" s="690">
        <v>237.35</v>
      </c>
      <c r="P99" s="690">
        <v>238.82</v>
      </c>
      <c r="Q99" s="690">
        <v>240.12</v>
      </c>
      <c r="R99" s="690">
        <v>241.38</v>
      </c>
      <c r="S99" s="690">
        <v>242.81</v>
      </c>
      <c r="T99" s="690">
        <v>244.32</v>
      </c>
      <c r="U99" s="690">
        <v>245.97</v>
      </c>
      <c r="V99" s="690">
        <v>248.06</v>
      </c>
      <c r="W99" s="690" t="s">
        <v>429</v>
      </c>
      <c r="X99" s="573" t="s">
        <v>429</v>
      </c>
      <c r="Y99" s="573" t="s">
        <v>429</v>
      </c>
      <c r="Z99" s="573" t="s">
        <v>429</v>
      </c>
      <c r="AA99" s="573" t="s">
        <v>429</v>
      </c>
      <c r="AB99" s="573" t="s">
        <v>429</v>
      </c>
      <c r="AC99" s="573" t="s">
        <v>429</v>
      </c>
      <c r="AD99" s="573" t="s">
        <v>429</v>
      </c>
    </row>
    <row r="100" spans="1:30" ht="15.5">
      <c r="A100" s="1191"/>
      <c r="B100" s="460" t="s">
        <v>369</v>
      </c>
      <c r="C100" s="690">
        <v>22.56</v>
      </c>
      <c r="D100" s="690">
        <v>27.4</v>
      </c>
      <c r="E100" s="690">
        <v>30.62</v>
      </c>
      <c r="F100" s="690">
        <v>32.229999999999997</v>
      </c>
      <c r="G100" s="690">
        <v>32.229999999999997</v>
      </c>
      <c r="H100" s="690">
        <v>33.840000000000003</v>
      </c>
      <c r="I100" s="690">
        <v>33.840000000000003</v>
      </c>
      <c r="J100" s="690">
        <v>35.450000000000003</v>
      </c>
      <c r="K100" s="690">
        <v>37.07</v>
      </c>
      <c r="L100" s="690">
        <v>38.68</v>
      </c>
      <c r="M100" s="690">
        <v>40.29</v>
      </c>
      <c r="N100" s="690">
        <v>41.9</v>
      </c>
      <c r="O100" s="690">
        <v>43.51</v>
      </c>
      <c r="P100" s="690">
        <v>45.12</v>
      </c>
      <c r="Q100" s="690">
        <v>46.73</v>
      </c>
      <c r="R100" s="690">
        <v>46.73</v>
      </c>
      <c r="S100" s="690">
        <v>46.73</v>
      </c>
      <c r="T100" s="690">
        <v>46.73</v>
      </c>
      <c r="U100" s="690">
        <v>46.73</v>
      </c>
      <c r="V100" s="690">
        <v>46.73</v>
      </c>
      <c r="W100" s="690" t="s">
        <v>429</v>
      </c>
      <c r="X100" s="573" t="s">
        <v>429</v>
      </c>
      <c r="Y100" s="573" t="s">
        <v>429</v>
      </c>
      <c r="Z100" s="573" t="s">
        <v>429</v>
      </c>
      <c r="AA100" s="573" t="s">
        <v>429</v>
      </c>
      <c r="AB100" s="573" t="s">
        <v>429</v>
      </c>
      <c r="AC100" s="573" t="s">
        <v>429</v>
      </c>
      <c r="AD100" s="573" t="s">
        <v>429</v>
      </c>
    </row>
    <row r="101" spans="1:30" ht="15.5">
      <c r="A101" s="1191"/>
      <c r="B101" s="460" t="s">
        <v>370</v>
      </c>
      <c r="C101" s="690">
        <v>198.65</v>
      </c>
      <c r="D101" s="690">
        <v>226.03</v>
      </c>
      <c r="E101" s="690">
        <v>263.83999999999997</v>
      </c>
      <c r="F101" s="690">
        <v>273.58</v>
      </c>
      <c r="G101" s="690">
        <v>283.61</v>
      </c>
      <c r="H101" s="690">
        <v>293.77999999999997</v>
      </c>
      <c r="I101" s="690">
        <v>293.69</v>
      </c>
      <c r="J101" s="690">
        <v>221.87</v>
      </c>
      <c r="K101" s="690">
        <v>204.05</v>
      </c>
      <c r="L101" s="690">
        <v>249.37</v>
      </c>
      <c r="M101" s="690">
        <v>255.28</v>
      </c>
      <c r="N101" s="690">
        <v>271.08</v>
      </c>
      <c r="O101" s="690">
        <v>247.16</v>
      </c>
      <c r="P101" s="690">
        <v>255.63</v>
      </c>
      <c r="Q101" s="690">
        <v>274.52999999999997</v>
      </c>
      <c r="R101" s="690">
        <v>276.33</v>
      </c>
      <c r="S101" s="690">
        <v>268.68</v>
      </c>
      <c r="T101" s="690">
        <v>278.58</v>
      </c>
      <c r="U101" s="690">
        <v>269.58</v>
      </c>
      <c r="V101" s="690">
        <v>274.52999999999997</v>
      </c>
      <c r="W101" s="690" t="s">
        <v>429</v>
      </c>
      <c r="X101" s="573" t="s">
        <v>429</v>
      </c>
      <c r="Y101" s="573" t="s">
        <v>429</v>
      </c>
      <c r="Z101" s="573" t="s">
        <v>429</v>
      </c>
      <c r="AA101" s="573" t="s">
        <v>429</v>
      </c>
      <c r="AB101" s="573" t="s">
        <v>429</v>
      </c>
      <c r="AC101" s="573" t="s">
        <v>429</v>
      </c>
      <c r="AD101" s="573" t="s">
        <v>429</v>
      </c>
    </row>
    <row r="102" spans="1:30" ht="15.5">
      <c r="A102" s="1191"/>
      <c r="B102" s="461" t="s">
        <v>372</v>
      </c>
      <c r="C102" s="690">
        <v>3751.15</v>
      </c>
      <c r="D102" s="690">
        <v>4201.8</v>
      </c>
      <c r="E102" s="690">
        <v>4926.28</v>
      </c>
      <c r="F102" s="690">
        <v>5010.46</v>
      </c>
      <c r="G102" s="690">
        <v>5248.71</v>
      </c>
      <c r="H102" s="690">
        <v>5400.2</v>
      </c>
      <c r="I102" s="690">
        <v>5423.36</v>
      </c>
      <c r="J102" s="690">
        <v>4537.7299999999996</v>
      </c>
      <c r="K102" s="690">
        <v>4405.76</v>
      </c>
      <c r="L102" s="690">
        <v>5155.82</v>
      </c>
      <c r="M102" s="690">
        <v>5206.6000000000004</v>
      </c>
      <c r="N102" s="690">
        <v>5624.37</v>
      </c>
      <c r="O102" s="690">
        <v>5410.56</v>
      </c>
      <c r="P102" s="690">
        <v>5503.24</v>
      </c>
      <c r="Q102" s="690">
        <v>5794.47</v>
      </c>
      <c r="R102" s="690">
        <v>5948.61</v>
      </c>
      <c r="S102" s="690">
        <v>5853.1</v>
      </c>
      <c r="T102" s="690">
        <v>5940.06</v>
      </c>
      <c r="U102" s="690">
        <v>5937.5</v>
      </c>
      <c r="V102" s="690">
        <v>5986.63</v>
      </c>
      <c r="W102" s="690" t="s">
        <v>429</v>
      </c>
      <c r="X102" s="573" t="s">
        <v>429</v>
      </c>
      <c r="Y102" s="573" t="s">
        <v>429</v>
      </c>
      <c r="Z102" s="573" t="s">
        <v>429</v>
      </c>
      <c r="AA102" s="573" t="s">
        <v>429</v>
      </c>
      <c r="AB102" s="573" t="s">
        <v>429</v>
      </c>
      <c r="AC102" s="573" t="s">
        <v>429</v>
      </c>
      <c r="AD102" s="573" t="s">
        <v>429</v>
      </c>
    </row>
    <row r="103" spans="1:30" ht="15.5">
      <c r="A103" s="1191" t="s">
        <v>50</v>
      </c>
      <c r="B103" s="460" t="s">
        <v>365</v>
      </c>
      <c r="C103" s="690">
        <v>417.02</v>
      </c>
      <c r="D103" s="690">
        <v>454.99</v>
      </c>
      <c r="E103" s="690">
        <v>508.02</v>
      </c>
      <c r="F103" s="690">
        <v>512.62</v>
      </c>
      <c r="G103" s="690">
        <v>517.22</v>
      </c>
      <c r="H103" s="690">
        <v>534.71</v>
      </c>
      <c r="I103" s="690">
        <v>544.14</v>
      </c>
      <c r="J103" s="690">
        <v>548.75</v>
      </c>
      <c r="K103" s="690">
        <v>606.84</v>
      </c>
      <c r="L103" s="690">
        <v>616.73</v>
      </c>
      <c r="M103" s="690">
        <v>613.16999999999996</v>
      </c>
      <c r="N103" s="690">
        <v>651.82000000000005</v>
      </c>
      <c r="O103" s="690">
        <v>651.82000000000005</v>
      </c>
      <c r="P103" s="690">
        <v>651.82000000000005</v>
      </c>
      <c r="Q103" s="690">
        <v>657.57</v>
      </c>
      <c r="R103" s="690">
        <v>657.57</v>
      </c>
      <c r="S103" s="690">
        <v>669.08</v>
      </c>
      <c r="T103" s="690">
        <v>680.58</v>
      </c>
      <c r="U103" s="690">
        <v>692.09</v>
      </c>
      <c r="V103" s="690">
        <v>692.09</v>
      </c>
      <c r="W103" s="690" t="s">
        <v>429</v>
      </c>
      <c r="X103" s="573" t="s">
        <v>429</v>
      </c>
      <c r="Y103" s="573" t="s">
        <v>429</v>
      </c>
      <c r="Z103" s="573" t="s">
        <v>429</v>
      </c>
      <c r="AA103" s="573" t="s">
        <v>429</v>
      </c>
      <c r="AB103" s="573" t="s">
        <v>429</v>
      </c>
      <c r="AC103" s="573" t="s">
        <v>429</v>
      </c>
      <c r="AD103" s="573" t="s">
        <v>429</v>
      </c>
    </row>
    <row r="104" spans="1:30" ht="15.5">
      <c r="A104" s="1191"/>
      <c r="B104" s="460" t="s">
        <v>366</v>
      </c>
      <c r="C104" s="690">
        <v>5618.47</v>
      </c>
      <c r="D104" s="690">
        <v>5938.42</v>
      </c>
      <c r="E104" s="690">
        <v>6998.81</v>
      </c>
      <c r="F104" s="690">
        <v>5904.15</v>
      </c>
      <c r="G104" s="690">
        <v>6594.44</v>
      </c>
      <c r="H104" s="690">
        <v>4680.24</v>
      </c>
      <c r="I104" s="690">
        <v>4826.25</v>
      </c>
      <c r="J104" s="690">
        <v>5048.3100000000004</v>
      </c>
      <c r="K104" s="690">
        <v>6015.81</v>
      </c>
      <c r="L104" s="690">
        <v>5971.32</v>
      </c>
      <c r="M104" s="690">
        <v>6032.66</v>
      </c>
      <c r="N104" s="690">
        <v>6699.56</v>
      </c>
      <c r="O104" s="690">
        <v>6377.11</v>
      </c>
      <c r="P104" s="690">
        <v>6465.83</v>
      </c>
      <c r="Q104" s="690">
        <v>6355.05</v>
      </c>
      <c r="R104" s="690">
        <v>6129.62</v>
      </c>
      <c r="S104" s="690">
        <v>6061.47</v>
      </c>
      <c r="T104" s="690">
        <v>6022.77</v>
      </c>
      <c r="U104" s="690">
        <v>6112.55</v>
      </c>
      <c r="V104" s="690">
        <v>6133.73</v>
      </c>
      <c r="W104" s="690" t="s">
        <v>429</v>
      </c>
      <c r="X104" s="573" t="s">
        <v>429</v>
      </c>
      <c r="Y104" s="573" t="s">
        <v>429</v>
      </c>
      <c r="Z104" s="573" t="s">
        <v>429</v>
      </c>
      <c r="AA104" s="573" t="s">
        <v>429</v>
      </c>
      <c r="AB104" s="573" t="s">
        <v>429</v>
      </c>
      <c r="AC104" s="573" t="s">
        <v>429</v>
      </c>
      <c r="AD104" s="573" t="s">
        <v>429</v>
      </c>
    </row>
    <row r="105" spans="1:30" ht="15.5">
      <c r="A105" s="1191"/>
      <c r="B105" s="460" t="s">
        <v>367</v>
      </c>
      <c r="C105" s="690">
        <v>991.49</v>
      </c>
      <c r="D105" s="690">
        <v>1047.95</v>
      </c>
      <c r="E105" s="690">
        <v>1235.08</v>
      </c>
      <c r="F105" s="690">
        <v>1041.9100000000001</v>
      </c>
      <c r="G105" s="690">
        <v>1163.72</v>
      </c>
      <c r="H105" s="690">
        <v>825.92</v>
      </c>
      <c r="I105" s="690">
        <v>851.69</v>
      </c>
      <c r="J105" s="690">
        <v>890.88</v>
      </c>
      <c r="K105" s="690">
        <v>1061.6099999999999</v>
      </c>
      <c r="L105" s="690">
        <v>1053.76</v>
      </c>
      <c r="M105" s="690">
        <v>1064.5899999999999</v>
      </c>
      <c r="N105" s="690">
        <v>1182.28</v>
      </c>
      <c r="O105" s="690">
        <v>1125.3699999999999</v>
      </c>
      <c r="P105" s="690">
        <v>1141.03</v>
      </c>
      <c r="Q105" s="690">
        <v>1121.48</v>
      </c>
      <c r="R105" s="690">
        <v>1081.7</v>
      </c>
      <c r="S105" s="690">
        <v>1069.67</v>
      </c>
      <c r="T105" s="690">
        <v>1062.8399999999999</v>
      </c>
      <c r="U105" s="690">
        <v>1078.68</v>
      </c>
      <c r="V105" s="690">
        <v>1082.42</v>
      </c>
      <c r="W105" s="690" t="s">
        <v>429</v>
      </c>
      <c r="X105" s="573" t="s">
        <v>429</v>
      </c>
      <c r="Y105" s="573" t="s">
        <v>429</v>
      </c>
      <c r="Z105" s="573" t="s">
        <v>429</v>
      </c>
      <c r="AA105" s="573" t="s">
        <v>429</v>
      </c>
      <c r="AB105" s="573" t="s">
        <v>429</v>
      </c>
      <c r="AC105" s="573" t="s">
        <v>429</v>
      </c>
      <c r="AD105" s="573" t="s">
        <v>429</v>
      </c>
    </row>
    <row r="106" spans="1:30" ht="15.5">
      <c r="A106" s="1191"/>
      <c r="B106" s="461" t="s">
        <v>368</v>
      </c>
      <c r="C106" s="690">
        <v>339.32</v>
      </c>
      <c r="D106" s="690">
        <v>347.91</v>
      </c>
      <c r="E106" s="690">
        <v>388.41</v>
      </c>
      <c r="F106" s="690">
        <v>416.1</v>
      </c>
      <c r="G106" s="690">
        <v>409.72</v>
      </c>
      <c r="H106" s="690">
        <v>418.8</v>
      </c>
      <c r="I106" s="690">
        <v>435.96</v>
      </c>
      <c r="J106" s="690">
        <v>444.59</v>
      </c>
      <c r="K106" s="690">
        <v>452.64</v>
      </c>
      <c r="L106" s="690">
        <v>466.19</v>
      </c>
      <c r="M106" s="690">
        <v>471.77</v>
      </c>
      <c r="N106" s="690">
        <v>480.52</v>
      </c>
      <c r="O106" s="690">
        <v>480.73</v>
      </c>
      <c r="P106" s="690">
        <v>480.48</v>
      </c>
      <c r="Q106" s="690">
        <v>479.89</v>
      </c>
      <c r="R106" s="690">
        <v>478.94</v>
      </c>
      <c r="S106" s="690">
        <v>477.96</v>
      </c>
      <c r="T106" s="690">
        <v>477.09</v>
      </c>
      <c r="U106" s="690">
        <v>476.28</v>
      </c>
      <c r="V106" s="690">
        <v>475.58</v>
      </c>
      <c r="W106" s="690" t="s">
        <v>429</v>
      </c>
      <c r="X106" s="573" t="s">
        <v>429</v>
      </c>
      <c r="Y106" s="573" t="s">
        <v>429</v>
      </c>
      <c r="Z106" s="573" t="s">
        <v>429</v>
      </c>
      <c r="AA106" s="573" t="s">
        <v>429</v>
      </c>
      <c r="AB106" s="573" t="s">
        <v>429</v>
      </c>
      <c r="AC106" s="573" t="s">
        <v>429</v>
      </c>
      <c r="AD106" s="573" t="s">
        <v>429</v>
      </c>
    </row>
    <row r="107" spans="1:30" ht="15.5">
      <c r="A107" s="1191"/>
      <c r="B107" s="460" t="s">
        <v>369</v>
      </c>
      <c r="C107" s="690">
        <v>46.02</v>
      </c>
      <c r="D107" s="690">
        <v>50.62</v>
      </c>
      <c r="E107" s="690">
        <v>55.22</v>
      </c>
      <c r="F107" s="690">
        <v>55.22</v>
      </c>
      <c r="G107" s="690">
        <v>55.22</v>
      </c>
      <c r="H107" s="690">
        <v>55.22</v>
      </c>
      <c r="I107" s="690">
        <v>55.22</v>
      </c>
      <c r="J107" s="690">
        <v>55.22</v>
      </c>
      <c r="K107" s="690">
        <v>55.22</v>
      </c>
      <c r="L107" s="690">
        <v>55.22</v>
      </c>
      <c r="M107" s="690">
        <v>55.22</v>
      </c>
      <c r="N107" s="690">
        <v>55.22</v>
      </c>
      <c r="O107" s="690">
        <v>55.22</v>
      </c>
      <c r="P107" s="690">
        <v>55.22</v>
      </c>
      <c r="Q107" s="690">
        <v>55.22</v>
      </c>
      <c r="R107" s="690">
        <v>55.22</v>
      </c>
      <c r="S107" s="690">
        <v>55.22</v>
      </c>
      <c r="T107" s="690">
        <v>55.22</v>
      </c>
      <c r="U107" s="690">
        <v>55.22</v>
      </c>
      <c r="V107" s="690">
        <v>55.22</v>
      </c>
      <c r="W107" s="690" t="s">
        <v>429</v>
      </c>
      <c r="X107" s="573" t="s">
        <v>429</v>
      </c>
      <c r="Y107" s="573" t="s">
        <v>429</v>
      </c>
      <c r="Z107" s="573" t="s">
        <v>429</v>
      </c>
      <c r="AA107" s="573" t="s">
        <v>429</v>
      </c>
      <c r="AB107" s="573" t="s">
        <v>429</v>
      </c>
      <c r="AC107" s="573" t="s">
        <v>429</v>
      </c>
      <c r="AD107" s="573" t="s">
        <v>429</v>
      </c>
    </row>
    <row r="108" spans="1:30" ht="15.5">
      <c r="A108" s="1191"/>
      <c r="B108" s="460" t="s">
        <v>370</v>
      </c>
      <c r="C108" s="690">
        <v>485.62</v>
      </c>
      <c r="D108" s="690">
        <v>511.42</v>
      </c>
      <c r="E108" s="690">
        <v>601.62</v>
      </c>
      <c r="F108" s="690">
        <v>506.49</v>
      </c>
      <c r="G108" s="690">
        <v>567.19000000000005</v>
      </c>
      <c r="H108" s="690">
        <v>400.78</v>
      </c>
      <c r="I108" s="690">
        <v>412.39</v>
      </c>
      <c r="J108" s="690">
        <v>430.75</v>
      </c>
      <c r="K108" s="690">
        <v>515.87</v>
      </c>
      <c r="L108" s="690">
        <v>512.52</v>
      </c>
      <c r="M108" s="690">
        <v>517.51</v>
      </c>
      <c r="N108" s="690">
        <v>574.69000000000005</v>
      </c>
      <c r="O108" s="690">
        <v>541.9</v>
      </c>
      <c r="P108" s="690">
        <v>546.87</v>
      </c>
      <c r="Q108" s="690">
        <v>536.87</v>
      </c>
      <c r="R108" s="690">
        <v>518.02</v>
      </c>
      <c r="S108" s="690">
        <v>511.99</v>
      </c>
      <c r="T108" s="690">
        <v>508.97</v>
      </c>
      <c r="U108" s="690">
        <v>516.63</v>
      </c>
      <c r="V108" s="690">
        <v>518.42999999999995</v>
      </c>
      <c r="W108" s="690" t="s">
        <v>429</v>
      </c>
      <c r="X108" s="573" t="s">
        <v>429</v>
      </c>
      <c r="Y108" s="573" t="s">
        <v>429</v>
      </c>
      <c r="Z108" s="573" t="s">
        <v>429</v>
      </c>
      <c r="AA108" s="573" t="s">
        <v>429</v>
      </c>
      <c r="AB108" s="573" t="s">
        <v>429</v>
      </c>
      <c r="AC108" s="573" t="s">
        <v>429</v>
      </c>
      <c r="AD108" s="573" t="s">
        <v>429</v>
      </c>
    </row>
    <row r="109" spans="1:30" ht="15.5">
      <c r="A109" s="1191"/>
      <c r="B109" s="461" t="s">
        <v>372</v>
      </c>
      <c r="C109" s="690">
        <v>7897.94</v>
      </c>
      <c r="D109" s="690">
        <v>8351.32</v>
      </c>
      <c r="E109" s="690">
        <v>9787.16</v>
      </c>
      <c r="F109" s="690">
        <v>8436.49</v>
      </c>
      <c r="G109" s="690">
        <v>9307.51</v>
      </c>
      <c r="H109" s="690">
        <v>6915.68</v>
      </c>
      <c r="I109" s="690">
        <v>7125.66</v>
      </c>
      <c r="J109" s="690">
        <v>7418.5</v>
      </c>
      <c r="K109" s="690">
        <v>8707.99</v>
      </c>
      <c r="L109" s="690">
        <v>8675.74</v>
      </c>
      <c r="M109" s="690">
        <v>8754.92</v>
      </c>
      <c r="N109" s="690">
        <v>9644.09</v>
      </c>
      <c r="O109" s="690">
        <v>9232.16</v>
      </c>
      <c r="P109" s="690">
        <v>9341.25</v>
      </c>
      <c r="Q109" s="690">
        <v>9206.08</v>
      </c>
      <c r="R109" s="690">
        <v>8921.07</v>
      </c>
      <c r="S109" s="690">
        <v>8845.39</v>
      </c>
      <c r="T109" s="690">
        <v>8807.4699999999993</v>
      </c>
      <c r="U109" s="690">
        <v>8931.4500000000007</v>
      </c>
      <c r="V109" s="690">
        <v>8957.4699999999993</v>
      </c>
      <c r="W109" s="690" t="s">
        <v>429</v>
      </c>
      <c r="X109" s="573" t="s">
        <v>429</v>
      </c>
      <c r="Y109" s="573" t="s">
        <v>429</v>
      </c>
      <c r="Z109" s="573" t="s">
        <v>429</v>
      </c>
      <c r="AA109" s="573" t="s">
        <v>429</v>
      </c>
      <c r="AB109" s="573" t="s">
        <v>429</v>
      </c>
      <c r="AC109" s="573" t="s">
        <v>429</v>
      </c>
      <c r="AD109" s="573" t="s">
        <v>429</v>
      </c>
    </row>
    <row r="110" spans="1:30" ht="15.5">
      <c r="A110" s="1191" t="s">
        <v>34</v>
      </c>
      <c r="B110" s="460" t="s">
        <v>365</v>
      </c>
      <c r="C110" s="690">
        <v>19827.25</v>
      </c>
      <c r="D110" s="690">
        <v>20675.270000000004</v>
      </c>
      <c r="E110" s="690">
        <v>22136.080000000002</v>
      </c>
      <c r="F110" s="690">
        <v>22255.79</v>
      </c>
      <c r="G110" s="690">
        <v>22742.329999999998</v>
      </c>
      <c r="H110" s="690">
        <v>23153.48</v>
      </c>
      <c r="I110" s="690">
        <v>23373.08</v>
      </c>
      <c r="J110" s="690">
        <v>24056.889999999996</v>
      </c>
      <c r="K110" s="690">
        <v>24426</v>
      </c>
      <c r="L110" s="690">
        <v>25077.19</v>
      </c>
      <c r="M110" s="690">
        <v>24977.599999999999</v>
      </c>
      <c r="N110" s="690">
        <v>25246.36</v>
      </c>
      <c r="O110" s="690">
        <v>25350.69</v>
      </c>
      <c r="P110" s="690">
        <v>25539.449999999997</v>
      </c>
      <c r="Q110" s="690">
        <v>25899.66</v>
      </c>
      <c r="R110" s="690">
        <v>26204.940000000002</v>
      </c>
      <c r="S110" s="690">
        <v>26217.14</v>
      </c>
      <c r="T110" s="690">
        <v>26151.05</v>
      </c>
      <c r="U110" s="690">
        <v>26200.829999999998</v>
      </c>
      <c r="V110" s="690">
        <v>26135.429999999997</v>
      </c>
      <c r="W110" s="690" t="s">
        <v>429</v>
      </c>
      <c r="X110" s="573" t="s">
        <v>429</v>
      </c>
      <c r="Y110" s="573" t="s">
        <v>429</v>
      </c>
      <c r="Z110" s="573" t="s">
        <v>429</v>
      </c>
      <c r="AA110" s="573" t="s">
        <v>429</v>
      </c>
      <c r="AB110" s="573" t="s">
        <v>429</v>
      </c>
      <c r="AC110" s="573" t="s">
        <v>429</v>
      </c>
      <c r="AD110" s="573" t="s">
        <v>429</v>
      </c>
    </row>
    <row r="111" spans="1:30" ht="15.5">
      <c r="A111" s="1191"/>
      <c r="B111" s="460" t="s">
        <v>366</v>
      </c>
      <c r="C111" s="690">
        <v>29890.78</v>
      </c>
      <c r="D111" s="690">
        <v>29315.879999999997</v>
      </c>
      <c r="E111" s="690">
        <v>33025.99</v>
      </c>
      <c r="F111" s="690">
        <v>32285.440000000002</v>
      </c>
      <c r="G111" s="690">
        <v>32689.909999999996</v>
      </c>
      <c r="H111" s="690">
        <v>30341.620000000003</v>
      </c>
      <c r="I111" s="690">
        <v>30777.87</v>
      </c>
      <c r="J111" s="690">
        <v>31253.17</v>
      </c>
      <c r="K111" s="690">
        <v>31625.780000000002</v>
      </c>
      <c r="L111" s="690">
        <v>32469.190000000002</v>
      </c>
      <c r="M111" s="690">
        <v>32883.56</v>
      </c>
      <c r="N111" s="690">
        <v>35055.69</v>
      </c>
      <c r="O111" s="690">
        <v>34457.369999999995</v>
      </c>
      <c r="P111" s="690">
        <v>34670.11</v>
      </c>
      <c r="Q111" s="690">
        <v>34653.420000000006</v>
      </c>
      <c r="R111" s="690">
        <v>34613.760000000002</v>
      </c>
      <c r="S111" s="690">
        <v>34326.560000000005</v>
      </c>
      <c r="T111" s="690">
        <v>34930.83</v>
      </c>
      <c r="U111" s="690">
        <v>34340.89</v>
      </c>
      <c r="V111" s="690">
        <v>34930.960000000006</v>
      </c>
      <c r="W111" s="690" t="s">
        <v>429</v>
      </c>
      <c r="X111" s="573" t="s">
        <v>429</v>
      </c>
      <c r="Y111" s="573" t="s">
        <v>429</v>
      </c>
      <c r="Z111" s="573" t="s">
        <v>429</v>
      </c>
      <c r="AA111" s="573" t="s">
        <v>429</v>
      </c>
      <c r="AB111" s="573" t="s">
        <v>429</v>
      </c>
      <c r="AC111" s="573" t="s">
        <v>429</v>
      </c>
      <c r="AD111" s="573" t="s">
        <v>429</v>
      </c>
    </row>
    <row r="112" spans="1:30" ht="15.5">
      <c r="A112" s="1191"/>
      <c r="B112" s="460" t="s">
        <v>367</v>
      </c>
      <c r="C112" s="690">
        <v>5274.8499999999995</v>
      </c>
      <c r="D112" s="690">
        <v>5173.3999999999996</v>
      </c>
      <c r="E112" s="690">
        <v>5828.0999999999995</v>
      </c>
      <c r="F112" s="690">
        <v>5697.4299999999994</v>
      </c>
      <c r="G112" s="690">
        <v>5768.8</v>
      </c>
      <c r="H112" s="690">
        <v>5354.39</v>
      </c>
      <c r="I112" s="690">
        <v>5431.4</v>
      </c>
      <c r="J112" s="690">
        <v>5515.2699999999995</v>
      </c>
      <c r="K112" s="690">
        <v>5581</v>
      </c>
      <c r="L112" s="690">
        <v>5729.84</v>
      </c>
      <c r="M112" s="690">
        <v>5802.98</v>
      </c>
      <c r="N112" s="690">
        <v>6186.3</v>
      </c>
      <c r="O112" s="690">
        <v>6080.7199999999993</v>
      </c>
      <c r="P112" s="690">
        <v>6118.24</v>
      </c>
      <c r="Q112" s="690">
        <v>6115.3099999999995</v>
      </c>
      <c r="R112" s="690">
        <v>6108.3099999999995</v>
      </c>
      <c r="S112" s="690">
        <v>6057.6100000000006</v>
      </c>
      <c r="T112" s="690">
        <v>6164.26</v>
      </c>
      <c r="U112" s="690">
        <v>6060.16</v>
      </c>
      <c r="V112" s="690">
        <v>6164.28</v>
      </c>
      <c r="W112" s="690" t="s">
        <v>429</v>
      </c>
      <c r="X112" s="573" t="s">
        <v>429</v>
      </c>
      <c r="Y112" s="573" t="s">
        <v>429</v>
      </c>
      <c r="Z112" s="573" t="s">
        <v>429</v>
      </c>
      <c r="AA112" s="573" t="s">
        <v>429</v>
      </c>
      <c r="AB112" s="573" t="s">
        <v>429</v>
      </c>
      <c r="AC112" s="573" t="s">
        <v>429</v>
      </c>
      <c r="AD112" s="573" t="s">
        <v>429</v>
      </c>
    </row>
    <row r="113" spans="1:30" ht="15.5">
      <c r="A113" s="1191"/>
      <c r="B113" s="461" t="s">
        <v>368</v>
      </c>
      <c r="C113" s="690">
        <v>7782.76</v>
      </c>
      <c r="D113" s="690">
        <v>8167.4599999999991</v>
      </c>
      <c r="E113" s="690">
        <v>6350.44</v>
      </c>
      <c r="F113" s="690">
        <v>6181.3</v>
      </c>
      <c r="G113" s="690">
        <v>5761.1900000000005</v>
      </c>
      <c r="H113" s="690">
        <v>5482.75</v>
      </c>
      <c r="I113" s="690">
        <v>5696.1799999999994</v>
      </c>
      <c r="J113" s="690">
        <v>5832.84</v>
      </c>
      <c r="K113" s="690">
        <v>5570.1600000000008</v>
      </c>
      <c r="L113" s="690">
        <v>5338.9399999999987</v>
      </c>
      <c r="M113" s="690">
        <v>5129.93</v>
      </c>
      <c r="N113" s="690">
        <v>4916.4500000000007</v>
      </c>
      <c r="O113" s="690">
        <v>4807.2199999999993</v>
      </c>
      <c r="P113" s="690">
        <v>4759.09</v>
      </c>
      <c r="Q113" s="690">
        <v>4715.5700000000006</v>
      </c>
      <c r="R113" s="690">
        <v>4668.0499999999993</v>
      </c>
      <c r="S113" s="690">
        <v>4632.4000000000005</v>
      </c>
      <c r="T113" s="690">
        <v>4652.63</v>
      </c>
      <c r="U113" s="690">
        <v>4644.83</v>
      </c>
      <c r="V113" s="690">
        <v>4670.3100000000004</v>
      </c>
      <c r="W113" s="690" t="s">
        <v>429</v>
      </c>
      <c r="X113" s="573" t="s">
        <v>429</v>
      </c>
      <c r="Y113" s="573" t="s">
        <v>429</v>
      </c>
      <c r="Z113" s="573" t="s">
        <v>429</v>
      </c>
      <c r="AA113" s="573" t="s">
        <v>429</v>
      </c>
      <c r="AB113" s="573" t="s">
        <v>429</v>
      </c>
      <c r="AC113" s="573" t="s">
        <v>429</v>
      </c>
      <c r="AD113" s="573" t="s">
        <v>429</v>
      </c>
    </row>
    <row r="114" spans="1:30" ht="15.5">
      <c r="A114" s="1191"/>
      <c r="B114" s="460" t="s">
        <v>369</v>
      </c>
      <c r="C114" s="690">
        <v>5250.8200000000006</v>
      </c>
      <c r="D114" s="690">
        <v>5267.46</v>
      </c>
      <c r="E114" s="690">
        <v>5451.23</v>
      </c>
      <c r="F114" s="690">
        <v>5491.0899999999992</v>
      </c>
      <c r="G114" s="690">
        <v>5529.3399999999992</v>
      </c>
      <c r="H114" s="690">
        <v>5569.2</v>
      </c>
      <c r="I114" s="690">
        <v>5607.84</v>
      </c>
      <c r="J114" s="690">
        <v>5649.31</v>
      </c>
      <c r="K114" s="690">
        <v>5713.51</v>
      </c>
      <c r="L114" s="690">
        <v>5864.04</v>
      </c>
      <c r="M114" s="690">
        <v>6027.26</v>
      </c>
      <c r="N114" s="690">
        <v>6124.2300000000005</v>
      </c>
      <c r="O114" s="690">
        <v>6226.39</v>
      </c>
      <c r="P114" s="690">
        <v>6229.41</v>
      </c>
      <c r="Q114" s="690">
        <v>6231.0199999999995</v>
      </c>
      <c r="R114" s="690">
        <v>6324.58</v>
      </c>
      <c r="S114" s="690">
        <v>6288.36</v>
      </c>
      <c r="T114" s="690">
        <v>6289.9699999999993</v>
      </c>
      <c r="U114" s="690">
        <v>6381.73</v>
      </c>
      <c r="V114" s="690">
        <v>6471.9000000000005</v>
      </c>
      <c r="W114" s="690" t="s">
        <v>429</v>
      </c>
      <c r="X114" s="573" t="s">
        <v>429</v>
      </c>
      <c r="Y114" s="573" t="s">
        <v>429</v>
      </c>
      <c r="Z114" s="573" t="s">
        <v>429</v>
      </c>
      <c r="AA114" s="573" t="s">
        <v>429</v>
      </c>
      <c r="AB114" s="573" t="s">
        <v>429</v>
      </c>
      <c r="AC114" s="573" t="s">
        <v>429</v>
      </c>
      <c r="AD114" s="573" t="s">
        <v>429</v>
      </c>
    </row>
    <row r="115" spans="1:30" ht="15.5">
      <c r="A115" s="1191"/>
      <c r="B115" s="460" t="s">
        <v>370</v>
      </c>
      <c r="C115" s="690">
        <v>10071.470000000001</v>
      </c>
      <c r="D115" s="690">
        <v>9228.380000000001</v>
      </c>
      <c r="E115" s="690">
        <v>10282.91</v>
      </c>
      <c r="F115" s="690">
        <v>10232.15</v>
      </c>
      <c r="G115" s="690">
        <v>10086.840000000002</v>
      </c>
      <c r="H115" s="690">
        <v>9621.0000000000018</v>
      </c>
      <c r="I115" s="690">
        <v>9710.48</v>
      </c>
      <c r="J115" s="690">
        <v>9822.0300000000025</v>
      </c>
      <c r="K115" s="690">
        <v>9937.67</v>
      </c>
      <c r="L115" s="690">
        <v>10212.050000000001</v>
      </c>
      <c r="M115" s="690">
        <v>10403.44</v>
      </c>
      <c r="N115" s="690">
        <v>10846.970000000001</v>
      </c>
      <c r="O115" s="690">
        <v>10674.52</v>
      </c>
      <c r="P115" s="690">
        <v>10644.12</v>
      </c>
      <c r="Q115" s="690">
        <v>10744.500000000002</v>
      </c>
      <c r="R115" s="690">
        <v>10723.57</v>
      </c>
      <c r="S115" s="690">
        <v>10678.26</v>
      </c>
      <c r="T115" s="690">
        <v>10939.92</v>
      </c>
      <c r="U115" s="690">
        <v>10724.459999999997</v>
      </c>
      <c r="V115" s="690">
        <v>11007.470000000001</v>
      </c>
      <c r="W115" s="690" t="s">
        <v>429</v>
      </c>
      <c r="X115" s="573" t="s">
        <v>429</v>
      </c>
      <c r="Y115" s="573" t="s">
        <v>429</v>
      </c>
      <c r="Z115" s="573" t="s">
        <v>429</v>
      </c>
      <c r="AA115" s="573" t="s">
        <v>429</v>
      </c>
      <c r="AB115" s="573" t="s">
        <v>429</v>
      </c>
      <c r="AC115" s="573" t="s">
        <v>429</v>
      </c>
      <c r="AD115" s="573" t="s">
        <v>429</v>
      </c>
    </row>
    <row r="116" spans="1:30" ht="15.5">
      <c r="A116" s="1191"/>
      <c r="B116" s="461" t="s">
        <v>372</v>
      </c>
      <c r="C116" s="690">
        <v>78097.94</v>
      </c>
      <c r="D116" s="690">
        <v>77827.88</v>
      </c>
      <c r="E116" s="690">
        <v>83074.77</v>
      </c>
      <c r="F116" s="690">
        <v>82143.23000000001</v>
      </c>
      <c r="G116" s="690">
        <v>82578.44</v>
      </c>
      <c r="H116" s="690">
        <v>79522.48000000001</v>
      </c>
      <c r="I116" s="690">
        <v>80596.87000000001</v>
      </c>
      <c r="J116" s="690">
        <v>82129.509999999995</v>
      </c>
      <c r="K116" s="690">
        <v>82854.16</v>
      </c>
      <c r="L116" s="690">
        <v>84691.290000000023</v>
      </c>
      <c r="M116" s="690">
        <v>85224.86</v>
      </c>
      <c r="N116" s="690">
        <v>88376.03</v>
      </c>
      <c r="O116" s="690">
        <v>87596.97</v>
      </c>
      <c r="P116" s="690">
        <v>87960.44</v>
      </c>
      <c r="Q116" s="690">
        <v>88359.530000000013</v>
      </c>
      <c r="R116" s="690">
        <v>88643.260000000009</v>
      </c>
      <c r="S116" s="690">
        <v>88200.400000000009</v>
      </c>
      <c r="T116" s="690">
        <v>89128.709999999992</v>
      </c>
      <c r="U116" s="690">
        <v>88352.93</v>
      </c>
      <c r="V116" s="690">
        <v>89380.38</v>
      </c>
      <c r="W116" s="690" t="s">
        <v>429</v>
      </c>
      <c r="X116" s="573" t="s">
        <v>429</v>
      </c>
      <c r="Y116" s="573" t="s">
        <v>429</v>
      </c>
      <c r="Z116" s="573" t="s">
        <v>429</v>
      </c>
      <c r="AA116" s="573" t="s">
        <v>429</v>
      </c>
      <c r="AB116" s="573" t="s">
        <v>429</v>
      </c>
      <c r="AC116" s="573" t="s">
        <v>429</v>
      </c>
      <c r="AD116" s="573" t="s">
        <v>429</v>
      </c>
    </row>
    <row r="118" spans="1:30">
      <c r="A118" s="136" t="s">
        <v>33</v>
      </c>
      <c r="B118" s="142"/>
    </row>
    <row r="120" spans="1:30">
      <c r="A120" s="287" t="s">
        <v>1153</v>
      </c>
    </row>
    <row r="122" spans="1:30">
      <c r="A122" s="167" t="s">
        <v>431</v>
      </c>
    </row>
  </sheetData>
  <mergeCells count="19">
    <mergeCell ref="C3:AD3"/>
    <mergeCell ref="A3:A4"/>
    <mergeCell ref="B3:B4"/>
    <mergeCell ref="A26:A32"/>
    <mergeCell ref="A61:A67"/>
    <mergeCell ref="A33:A39"/>
    <mergeCell ref="A5:A11"/>
    <mergeCell ref="A12:A18"/>
    <mergeCell ref="A40:A46"/>
    <mergeCell ref="A19:A25"/>
    <mergeCell ref="A68:A74"/>
    <mergeCell ref="A47:A53"/>
    <mergeCell ref="A110:A116"/>
    <mergeCell ref="A75:A81"/>
    <mergeCell ref="A82:A88"/>
    <mergeCell ref="A89:A95"/>
    <mergeCell ref="A96:A102"/>
    <mergeCell ref="A103:A109"/>
    <mergeCell ref="A54:A60"/>
  </mergeCells>
  <conditionalFormatting sqref="AD33:AD39">
    <cfRule type="expression" dxfId="234" priority="1" stopIfTrue="1">
      <formula>ISNA(ACTIVECELL)</formula>
    </cfRule>
  </conditionalFormatting>
  <hyperlinks>
    <hyperlink ref="AF6" location="Content!B408" display="Back to Content Page"/>
  </hyperlinks>
  <pageMargins left="0.7" right="0.7" top="0.75" bottom="0.75" header="0.3" footer="0.3"/>
  <pageSetup paperSize="9" orientation="portrait" r:id="rId1"/>
</worksheet>
</file>

<file path=xl/worksheets/sheet2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V80"/>
  <sheetViews>
    <sheetView topLeftCell="DL1" zoomScale="95" zoomScaleNormal="95" workbookViewId="0">
      <selection activeCell="DV4" sqref="DV4"/>
    </sheetView>
  </sheetViews>
  <sheetFormatPr defaultRowHeight="14.5"/>
  <cols>
    <col min="1" max="1" width="33.81640625" customWidth="1"/>
    <col min="2" max="23" width="12.54296875" style="252" customWidth="1"/>
    <col min="24" max="34" width="11.453125" style="252" customWidth="1"/>
    <col min="35" max="45" width="7.26953125" style="252" customWidth="1"/>
    <col min="46" max="61" width="10.36328125" style="252" customWidth="1"/>
    <col min="62" max="77" width="9.26953125" style="252" customWidth="1"/>
    <col min="78" max="113" width="11.453125" style="252" customWidth="1"/>
    <col min="114" max="115" width="12.26953125" style="252" customWidth="1"/>
    <col min="116" max="123" width="6.26953125" style="252" customWidth="1"/>
  </cols>
  <sheetData>
    <row r="1" spans="1:126">
      <c r="A1" s="140" t="s">
        <v>1397</v>
      </c>
      <c r="B1" s="294"/>
      <c r="C1" s="294"/>
      <c r="D1" s="294"/>
      <c r="E1" s="97"/>
      <c r="F1" s="294"/>
      <c r="G1" s="294"/>
      <c r="H1" s="294"/>
      <c r="I1" s="294"/>
      <c r="J1" s="294"/>
      <c r="K1" s="294"/>
      <c r="L1" s="294"/>
      <c r="M1" s="294"/>
      <c r="N1" s="294"/>
      <c r="O1" s="294"/>
      <c r="P1" s="97"/>
      <c r="Q1" s="294"/>
      <c r="R1" s="294"/>
      <c r="S1" s="294"/>
      <c r="T1" s="294"/>
      <c r="U1" s="294"/>
      <c r="V1" s="294"/>
      <c r="W1" s="294"/>
      <c r="X1" s="294"/>
      <c r="Y1" s="294"/>
      <c r="Z1" s="97"/>
      <c r="AA1" s="97"/>
      <c r="AB1" s="294"/>
      <c r="AC1" s="294"/>
      <c r="AD1" s="294"/>
      <c r="AE1" s="294"/>
      <c r="AF1" s="294"/>
      <c r="AG1" s="294"/>
      <c r="AH1" s="294"/>
      <c r="AI1" s="294"/>
      <c r="AJ1" s="294"/>
      <c r="AK1" s="294"/>
      <c r="AL1" s="97"/>
      <c r="AM1" s="294"/>
      <c r="AN1" s="294"/>
      <c r="AO1" s="294"/>
      <c r="AP1" s="294"/>
      <c r="AQ1" s="294"/>
      <c r="AR1" s="294"/>
      <c r="AS1" s="294"/>
      <c r="AT1" s="97"/>
      <c r="AU1" s="294"/>
      <c r="AV1" s="294"/>
      <c r="AW1" s="294"/>
      <c r="AX1" s="294"/>
      <c r="AY1" s="97"/>
      <c r="AZ1" s="294"/>
      <c r="BA1" s="97"/>
      <c r="BB1" s="97"/>
      <c r="BC1" s="97"/>
      <c r="BD1" s="97"/>
      <c r="BE1" s="97"/>
      <c r="BF1" s="97"/>
      <c r="BG1" s="294"/>
      <c r="BH1" s="294"/>
      <c r="BI1" s="294"/>
      <c r="BJ1" s="97"/>
      <c r="BK1" s="294"/>
      <c r="BL1" s="294"/>
      <c r="BM1" s="294"/>
      <c r="BN1" s="294"/>
      <c r="BO1" s="97"/>
      <c r="BP1" s="294"/>
      <c r="BQ1" s="97"/>
      <c r="BR1" s="97"/>
      <c r="BS1" s="97"/>
      <c r="BT1" s="97"/>
      <c r="BU1" s="97"/>
      <c r="BV1" s="97"/>
      <c r="BW1" s="294"/>
      <c r="BX1" s="294"/>
      <c r="BY1" s="294"/>
      <c r="BZ1" s="97"/>
      <c r="CA1" s="294"/>
      <c r="CB1" s="294"/>
      <c r="CC1" s="294"/>
      <c r="CD1" s="294"/>
      <c r="CE1" s="97"/>
      <c r="CF1" s="294"/>
      <c r="CG1" s="97"/>
      <c r="CH1" s="97"/>
      <c r="CI1" s="97"/>
      <c r="CJ1" s="97"/>
      <c r="CK1" s="97"/>
      <c r="CL1" s="97"/>
      <c r="CM1" s="294"/>
      <c r="CN1" s="294"/>
      <c r="CO1" s="294"/>
      <c r="CP1" s="97"/>
      <c r="CQ1" s="97"/>
      <c r="CR1" s="97"/>
      <c r="CS1" s="97"/>
      <c r="CT1" s="97"/>
      <c r="CU1" s="97"/>
      <c r="CV1" s="97"/>
      <c r="CW1" s="294"/>
      <c r="CX1" s="294"/>
      <c r="CY1" s="294"/>
      <c r="CZ1" s="97"/>
      <c r="DA1" s="97"/>
      <c r="DB1" s="97"/>
      <c r="DC1" s="97"/>
      <c r="DD1" s="97"/>
      <c r="DE1" s="97"/>
      <c r="DF1" s="97"/>
      <c r="DG1" s="294"/>
      <c r="DH1" s="294"/>
      <c r="DI1" s="294"/>
      <c r="DJ1" s="97"/>
      <c r="DK1" s="97"/>
      <c r="DL1" s="97"/>
      <c r="DM1" s="97"/>
      <c r="DN1" s="97"/>
      <c r="DO1" s="97"/>
      <c r="DP1" s="97"/>
      <c r="DQ1" s="294"/>
      <c r="DR1" s="294"/>
      <c r="DS1" s="294"/>
      <c r="DT1" s="57"/>
    </row>
    <row r="2" spans="1:126">
      <c r="A2" s="36"/>
      <c r="B2" s="294"/>
      <c r="C2" s="294"/>
      <c r="D2" s="294"/>
      <c r="E2" s="97"/>
      <c r="F2" s="294"/>
      <c r="G2" s="294"/>
      <c r="H2" s="294"/>
      <c r="I2" s="294"/>
      <c r="J2" s="294"/>
      <c r="K2" s="294"/>
      <c r="L2" s="294"/>
      <c r="M2" s="294"/>
      <c r="N2" s="294"/>
      <c r="O2" s="294"/>
      <c r="P2" s="97"/>
      <c r="Q2" s="294"/>
      <c r="R2" s="294"/>
      <c r="S2" s="294"/>
      <c r="T2" s="294"/>
      <c r="U2" s="294"/>
      <c r="V2" s="294"/>
      <c r="W2" s="294"/>
      <c r="X2" s="294"/>
      <c r="Y2" s="294"/>
      <c r="Z2" s="97"/>
      <c r="AA2" s="97"/>
      <c r="AB2" s="294"/>
      <c r="AC2" s="294"/>
      <c r="AD2" s="294"/>
      <c r="AE2" s="294"/>
      <c r="AF2" s="294"/>
      <c r="AG2" s="294"/>
      <c r="AH2" s="294"/>
      <c r="AI2" s="294"/>
      <c r="AJ2" s="294"/>
      <c r="AK2" s="294"/>
      <c r="AL2" s="97"/>
      <c r="AM2" s="294"/>
      <c r="AN2" s="294"/>
      <c r="AO2" s="294"/>
      <c r="AP2" s="294"/>
      <c r="AQ2" s="294"/>
      <c r="AR2" s="294"/>
      <c r="AS2" s="294"/>
      <c r="AT2" s="97"/>
      <c r="AU2" s="294"/>
      <c r="AV2" s="294"/>
      <c r="AW2" s="294"/>
      <c r="AX2" s="294"/>
      <c r="AY2" s="97"/>
      <c r="AZ2" s="294"/>
      <c r="BA2" s="97"/>
      <c r="BB2" s="97"/>
      <c r="BC2" s="97"/>
      <c r="BD2" s="97"/>
      <c r="BE2" s="97"/>
      <c r="BF2" s="97"/>
      <c r="BG2" s="294"/>
      <c r="BH2" s="294"/>
      <c r="BI2" s="294"/>
      <c r="BJ2" s="97"/>
      <c r="BK2" s="294"/>
      <c r="BL2" s="294"/>
      <c r="BM2" s="294"/>
      <c r="BN2" s="294"/>
      <c r="BO2" s="97"/>
      <c r="BP2" s="294"/>
      <c r="BQ2" s="97"/>
      <c r="BR2" s="97"/>
      <c r="BS2" s="97"/>
      <c r="BT2" s="97"/>
      <c r="BU2" s="97"/>
      <c r="BV2" s="97"/>
      <c r="BW2" s="294"/>
      <c r="BX2" s="294"/>
      <c r="BY2" s="294"/>
      <c r="BZ2" s="97"/>
      <c r="CA2" s="294"/>
      <c r="CB2" s="294"/>
      <c r="CC2" s="294"/>
      <c r="CD2" s="294"/>
      <c r="CE2" s="97"/>
      <c r="CF2" s="294"/>
      <c r="CG2" s="97"/>
      <c r="CH2" s="97"/>
      <c r="CI2" s="97"/>
      <c r="CJ2" s="97"/>
      <c r="CK2" s="97"/>
      <c r="CL2" s="97"/>
      <c r="CM2" s="294"/>
      <c r="CN2" s="294"/>
      <c r="CO2" s="294"/>
      <c r="CP2" s="97"/>
      <c r="CQ2" s="97"/>
      <c r="CR2" s="97"/>
      <c r="CS2" s="97"/>
      <c r="CT2" s="97"/>
      <c r="CU2" s="97"/>
      <c r="CV2" s="97"/>
      <c r="CW2" s="294"/>
      <c r="CX2" s="294"/>
      <c r="CY2" s="294"/>
      <c r="CZ2" s="97"/>
      <c r="DA2" s="97"/>
      <c r="DB2" s="97"/>
      <c r="DC2" s="97"/>
      <c r="DD2" s="97"/>
      <c r="DE2" s="97"/>
      <c r="DF2" s="97"/>
      <c r="DG2" s="294"/>
      <c r="DH2" s="294"/>
      <c r="DI2" s="294"/>
      <c r="DJ2" s="97"/>
      <c r="DK2" s="97"/>
      <c r="DL2" s="97"/>
      <c r="DM2" s="97"/>
      <c r="DN2" s="97"/>
      <c r="DO2" s="97"/>
      <c r="DP2" s="97"/>
      <c r="DQ2" s="294"/>
      <c r="DR2" s="294"/>
      <c r="DS2" s="294"/>
      <c r="DT2" s="57"/>
    </row>
    <row r="3" spans="1:126" ht="15" customHeight="1">
      <c r="A3" s="1086" t="s">
        <v>16</v>
      </c>
      <c r="B3" s="1197" t="s">
        <v>419</v>
      </c>
      <c r="C3" s="1197"/>
      <c r="D3" s="1197"/>
      <c r="E3" s="1197"/>
      <c r="F3" s="1197"/>
      <c r="G3" s="1197"/>
      <c r="H3" s="1197"/>
      <c r="I3" s="1197"/>
      <c r="J3" s="1197"/>
      <c r="K3" s="1197"/>
      <c r="L3" s="1197"/>
      <c r="M3" s="1196" t="s">
        <v>321</v>
      </c>
      <c r="N3" s="1196"/>
      <c r="O3" s="1196"/>
      <c r="P3" s="1196"/>
      <c r="Q3" s="1196"/>
      <c r="R3" s="1196"/>
      <c r="S3" s="1196"/>
      <c r="T3" s="1196"/>
      <c r="U3" s="1196"/>
      <c r="V3" s="1196"/>
      <c r="W3" s="1196"/>
      <c r="X3" s="1085"/>
      <c r="Y3" s="1085"/>
      <c r="Z3" s="1085"/>
      <c r="AA3" s="1085"/>
      <c r="AB3" s="1085"/>
      <c r="AC3" s="1085"/>
      <c r="AD3" s="1085"/>
      <c r="AE3" s="1085"/>
      <c r="AF3" s="1085"/>
      <c r="AG3" s="1085"/>
      <c r="AH3" s="1085"/>
      <c r="AI3" s="1085"/>
      <c r="AJ3" s="1085"/>
      <c r="AK3" s="1085"/>
      <c r="AL3" s="1085"/>
      <c r="AM3" s="1085"/>
      <c r="AN3" s="1085"/>
      <c r="AO3" s="1085"/>
      <c r="AP3" s="1085"/>
      <c r="AQ3" s="1085"/>
      <c r="AR3" s="1085"/>
      <c r="AS3" s="1085"/>
      <c r="AT3" s="1085"/>
      <c r="AU3" s="1085"/>
      <c r="AV3" s="1085"/>
      <c r="AW3" s="1085"/>
      <c r="AX3" s="1085"/>
      <c r="AY3" s="1085"/>
      <c r="AZ3" s="1085"/>
      <c r="BA3" s="1085"/>
      <c r="BB3" s="1085"/>
      <c r="BC3" s="1085"/>
      <c r="BD3" s="1085"/>
      <c r="BE3" s="1085"/>
      <c r="BF3" s="1085"/>
      <c r="BG3" s="1085"/>
      <c r="BH3" s="1085"/>
      <c r="BI3" s="1085"/>
      <c r="BJ3" s="1085"/>
      <c r="BK3" s="1085"/>
      <c r="BL3" s="1085"/>
      <c r="BM3" s="1085"/>
      <c r="BN3" s="1085"/>
      <c r="BO3" s="1085"/>
      <c r="BP3" s="1085"/>
      <c r="BQ3" s="1085"/>
      <c r="BR3" s="1085"/>
      <c r="BS3" s="1085"/>
      <c r="BT3" s="1085"/>
      <c r="BU3" s="1085"/>
      <c r="BV3" s="1085"/>
      <c r="BW3" s="1085"/>
      <c r="BX3" s="1085"/>
      <c r="BY3" s="1085"/>
      <c r="BZ3" s="1085"/>
      <c r="CA3" s="1085"/>
      <c r="CB3" s="1085"/>
      <c r="CC3" s="1085"/>
      <c r="CD3" s="1085"/>
      <c r="CE3" s="1085"/>
      <c r="CF3" s="1085"/>
      <c r="CG3" s="1085"/>
      <c r="CH3" s="1085"/>
      <c r="CI3" s="1085"/>
      <c r="CJ3" s="1085"/>
      <c r="CK3" s="1085"/>
      <c r="CL3" s="1085"/>
      <c r="CM3" s="1085"/>
      <c r="CN3" s="1085"/>
      <c r="CO3" s="1085"/>
      <c r="CP3" s="1197" t="s">
        <v>317</v>
      </c>
      <c r="CQ3" s="1197"/>
      <c r="CR3" s="1197"/>
      <c r="CS3" s="1197"/>
      <c r="CT3" s="1197"/>
      <c r="CU3" s="1197"/>
      <c r="CV3" s="1197"/>
      <c r="CW3" s="1197"/>
      <c r="CX3" s="1197"/>
      <c r="CY3" s="1197"/>
      <c r="CZ3" s="1196" t="s">
        <v>316</v>
      </c>
      <c r="DA3" s="1196"/>
      <c r="DB3" s="1196"/>
      <c r="DC3" s="1196"/>
      <c r="DD3" s="1196"/>
      <c r="DE3" s="1196"/>
      <c r="DF3" s="1196"/>
      <c r="DG3" s="1196"/>
      <c r="DH3" s="1196"/>
      <c r="DI3" s="1196"/>
      <c r="DJ3" s="1196" t="s">
        <v>316</v>
      </c>
      <c r="DK3" s="1196"/>
      <c r="DL3" s="1196"/>
      <c r="DM3" s="1196"/>
      <c r="DN3" s="1196"/>
      <c r="DO3" s="1196"/>
      <c r="DP3" s="1196"/>
      <c r="DQ3" s="1196"/>
      <c r="DR3" s="1196"/>
      <c r="DS3" s="1196"/>
      <c r="DT3" s="57"/>
    </row>
    <row r="4" spans="1:126" ht="15" customHeight="1">
      <c r="A4" s="1086"/>
      <c r="B4" s="1197"/>
      <c r="C4" s="1197"/>
      <c r="D4" s="1197"/>
      <c r="E4" s="1197"/>
      <c r="F4" s="1197"/>
      <c r="G4" s="1197"/>
      <c r="H4" s="1197"/>
      <c r="I4" s="1197"/>
      <c r="J4" s="1197"/>
      <c r="K4" s="1197"/>
      <c r="L4" s="1197"/>
      <c r="M4" s="1196"/>
      <c r="N4" s="1196"/>
      <c r="O4" s="1196"/>
      <c r="P4" s="1196"/>
      <c r="Q4" s="1196"/>
      <c r="R4" s="1196"/>
      <c r="S4" s="1196"/>
      <c r="T4" s="1196"/>
      <c r="U4" s="1196"/>
      <c r="V4" s="1196"/>
      <c r="W4" s="1196"/>
      <c r="X4" s="1197" t="s">
        <v>320</v>
      </c>
      <c r="Y4" s="1197"/>
      <c r="Z4" s="1197"/>
      <c r="AA4" s="1197"/>
      <c r="AB4" s="1197"/>
      <c r="AC4" s="1197"/>
      <c r="AD4" s="1197"/>
      <c r="AE4" s="1197"/>
      <c r="AF4" s="1197"/>
      <c r="AG4" s="1197"/>
      <c r="AH4" s="1197"/>
      <c r="AI4" s="1197"/>
      <c r="AJ4" s="1197"/>
      <c r="AK4" s="1197"/>
      <c r="AL4" s="1197"/>
      <c r="AM4" s="1197"/>
      <c r="AN4" s="1197"/>
      <c r="AO4" s="1197"/>
      <c r="AP4" s="1197"/>
      <c r="AQ4" s="1197"/>
      <c r="AR4" s="1197"/>
      <c r="AS4" s="1197"/>
      <c r="AT4" s="1196" t="s">
        <v>319</v>
      </c>
      <c r="AU4" s="1196"/>
      <c r="AV4" s="1196"/>
      <c r="AW4" s="1196"/>
      <c r="AX4" s="1196"/>
      <c r="AY4" s="1196"/>
      <c r="AZ4" s="1196"/>
      <c r="BA4" s="1196"/>
      <c r="BB4" s="1196"/>
      <c r="BC4" s="1196"/>
      <c r="BD4" s="1196"/>
      <c r="BE4" s="1196"/>
      <c r="BF4" s="1196"/>
      <c r="BG4" s="1196"/>
      <c r="BH4" s="1196"/>
      <c r="BI4" s="1196"/>
      <c r="BJ4" s="1196" t="s">
        <v>318</v>
      </c>
      <c r="BK4" s="1196"/>
      <c r="BL4" s="1196"/>
      <c r="BM4" s="1196"/>
      <c r="BN4" s="1196"/>
      <c r="BO4" s="1196"/>
      <c r="BP4" s="1196"/>
      <c r="BQ4" s="1196"/>
      <c r="BR4" s="1196"/>
      <c r="BS4" s="1196"/>
      <c r="BT4" s="1196"/>
      <c r="BU4" s="1196"/>
      <c r="BV4" s="1196"/>
      <c r="BW4" s="1196"/>
      <c r="BX4" s="1196"/>
      <c r="BY4" s="1196"/>
      <c r="BZ4" s="1196" t="s">
        <v>420</v>
      </c>
      <c r="CA4" s="1196"/>
      <c r="CB4" s="1196"/>
      <c r="CC4" s="1196"/>
      <c r="CD4" s="1196"/>
      <c r="CE4" s="1196"/>
      <c r="CF4" s="1196"/>
      <c r="CG4" s="1196"/>
      <c r="CH4" s="1196"/>
      <c r="CI4" s="1196"/>
      <c r="CJ4" s="1196"/>
      <c r="CK4" s="1196"/>
      <c r="CL4" s="1196"/>
      <c r="CM4" s="1196"/>
      <c r="CN4" s="1196"/>
      <c r="CO4" s="1196"/>
      <c r="CP4" s="1197"/>
      <c r="CQ4" s="1197"/>
      <c r="CR4" s="1197"/>
      <c r="CS4" s="1197"/>
      <c r="CT4" s="1197"/>
      <c r="CU4" s="1197"/>
      <c r="CV4" s="1197"/>
      <c r="CW4" s="1197"/>
      <c r="CX4" s="1197"/>
      <c r="CY4" s="1197"/>
      <c r="CZ4" s="1196"/>
      <c r="DA4" s="1196"/>
      <c r="DB4" s="1196"/>
      <c r="DC4" s="1196"/>
      <c r="DD4" s="1196"/>
      <c r="DE4" s="1196"/>
      <c r="DF4" s="1196"/>
      <c r="DG4" s="1196"/>
      <c r="DH4" s="1196"/>
      <c r="DI4" s="1196"/>
      <c r="DJ4" s="1196"/>
      <c r="DK4" s="1196"/>
      <c r="DL4" s="1196"/>
      <c r="DM4" s="1196"/>
      <c r="DN4" s="1196"/>
      <c r="DO4" s="1196"/>
      <c r="DP4" s="1196"/>
      <c r="DQ4" s="1196"/>
      <c r="DR4" s="1196"/>
      <c r="DS4" s="1196"/>
      <c r="DT4" s="57"/>
      <c r="DV4" s="92" t="s">
        <v>13</v>
      </c>
    </row>
    <row r="5" spans="1:126" ht="15" customHeight="1">
      <c r="A5" s="1086"/>
      <c r="B5" s="1199" t="s">
        <v>249</v>
      </c>
      <c r="C5" s="1199"/>
      <c r="D5" s="1199"/>
      <c r="E5" s="1199"/>
      <c r="F5" s="1199"/>
      <c r="G5" s="1199"/>
      <c r="H5" s="1199"/>
      <c r="I5" s="1199"/>
      <c r="J5" s="1199"/>
      <c r="K5" s="1199"/>
      <c r="L5" s="1199"/>
      <c r="M5" s="1201" t="s">
        <v>249</v>
      </c>
      <c r="N5" s="1201"/>
      <c r="O5" s="1201"/>
      <c r="P5" s="1201"/>
      <c r="Q5" s="1201"/>
      <c r="R5" s="1201"/>
      <c r="S5" s="1201"/>
      <c r="T5" s="1201"/>
      <c r="U5" s="1201"/>
      <c r="V5" s="1201"/>
      <c r="W5" s="1201"/>
      <c r="X5" s="1199" t="s">
        <v>249</v>
      </c>
      <c r="Y5" s="1199"/>
      <c r="Z5" s="1199"/>
      <c r="AA5" s="1199"/>
      <c r="AB5" s="1199"/>
      <c r="AC5" s="1199"/>
      <c r="AD5" s="1199"/>
      <c r="AE5" s="1199"/>
      <c r="AF5" s="1199"/>
      <c r="AG5" s="777"/>
      <c r="AH5" s="777"/>
      <c r="AI5" s="1198" t="s">
        <v>315</v>
      </c>
      <c r="AJ5" s="1198"/>
      <c r="AK5" s="1198"/>
      <c r="AL5" s="1198"/>
      <c r="AM5" s="1198"/>
      <c r="AN5" s="1198"/>
      <c r="AO5" s="1198"/>
      <c r="AP5" s="1198"/>
      <c r="AQ5" s="1198"/>
      <c r="AR5" s="1198"/>
      <c r="AS5" s="1198"/>
      <c r="AT5" s="1195" t="s">
        <v>249</v>
      </c>
      <c r="AU5" s="1195"/>
      <c r="AV5" s="1195"/>
      <c r="AW5" s="1195"/>
      <c r="AX5" s="1195"/>
      <c r="AY5" s="1195"/>
      <c r="AZ5" s="1195"/>
      <c r="BA5" s="1195"/>
      <c r="BB5" s="1195"/>
      <c r="BC5" s="1195"/>
      <c r="BD5" s="1195"/>
      <c r="BE5" s="1195"/>
      <c r="BF5" s="1195"/>
      <c r="BG5" s="1195"/>
      <c r="BH5" s="1195"/>
      <c r="BI5" s="1195"/>
      <c r="BJ5" s="1195" t="s">
        <v>249</v>
      </c>
      <c r="BK5" s="1195"/>
      <c r="BL5" s="1195"/>
      <c r="BM5" s="1195"/>
      <c r="BN5" s="1195"/>
      <c r="BO5" s="1195"/>
      <c r="BP5" s="1195"/>
      <c r="BQ5" s="1195"/>
      <c r="BR5" s="1195"/>
      <c r="BS5" s="1195"/>
      <c r="BT5" s="1195"/>
      <c r="BU5" s="1195"/>
      <c r="BV5" s="1195"/>
      <c r="BW5" s="1195"/>
      <c r="BX5" s="1195"/>
      <c r="BY5" s="1195"/>
      <c r="BZ5" s="1195" t="s">
        <v>249</v>
      </c>
      <c r="CA5" s="1195"/>
      <c r="CB5" s="1195"/>
      <c r="CC5" s="1195"/>
      <c r="CD5" s="1195"/>
      <c r="CE5" s="1195"/>
      <c r="CF5" s="1195"/>
      <c r="CG5" s="1195"/>
      <c r="CH5" s="1195"/>
      <c r="CI5" s="1195"/>
      <c r="CJ5" s="1195"/>
      <c r="CK5" s="1195"/>
      <c r="CL5" s="1195"/>
      <c r="CM5" s="1195"/>
      <c r="CN5" s="1195"/>
      <c r="CO5" s="1195"/>
      <c r="CP5" s="1200" t="s">
        <v>314</v>
      </c>
      <c r="CQ5" s="1200"/>
      <c r="CR5" s="1200"/>
      <c r="CS5" s="1200"/>
      <c r="CT5" s="1200"/>
      <c r="CU5" s="1200"/>
      <c r="CV5" s="1200"/>
      <c r="CW5" s="1200"/>
      <c r="CX5" s="1200"/>
      <c r="CY5" s="1200"/>
      <c r="CZ5" s="1200" t="s">
        <v>313</v>
      </c>
      <c r="DA5" s="1200"/>
      <c r="DB5" s="1200"/>
      <c r="DC5" s="1200"/>
      <c r="DD5" s="1200"/>
      <c r="DE5" s="1200"/>
      <c r="DF5" s="1200"/>
      <c r="DG5" s="1200"/>
      <c r="DH5" s="1200"/>
      <c r="DI5" s="1200"/>
      <c r="DJ5" s="1196" t="s">
        <v>250</v>
      </c>
      <c r="DK5" s="1196"/>
      <c r="DL5" s="1196"/>
      <c r="DM5" s="1196"/>
      <c r="DN5" s="1196"/>
      <c r="DO5" s="1196"/>
      <c r="DP5" s="1196"/>
      <c r="DQ5" s="1196"/>
      <c r="DR5" s="1196"/>
      <c r="DS5" s="1196"/>
      <c r="DT5" s="57"/>
    </row>
    <row r="6" spans="1:126" ht="15" customHeight="1">
      <c r="A6" s="1086"/>
      <c r="B6" s="774">
        <v>2005</v>
      </c>
      <c r="C6" s="774">
        <v>2006</v>
      </c>
      <c r="D6" s="774">
        <v>2007</v>
      </c>
      <c r="E6" s="774">
        <v>2008</v>
      </c>
      <c r="F6" s="774">
        <v>2009</v>
      </c>
      <c r="G6" s="774">
        <v>2010</v>
      </c>
      <c r="H6" s="774">
        <v>2011</v>
      </c>
      <c r="I6" s="774">
        <v>2012</v>
      </c>
      <c r="J6" s="774">
        <v>2013</v>
      </c>
      <c r="K6" s="774">
        <v>2014</v>
      </c>
      <c r="L6" s="774">
        <v>2015</v>
      </c>
      <c r="M6" s="774">
        <v>2005</v>
      </c>
      <c r="N6" s="774">
        <v>2006</v>
      </c>
      <c r="O6" s="774">
        <v>2007</v>
      </c>
      <c r="P6" s="774">
        <v>2008</v>
      </c>
      <c r="Q6" s="774">
        <v>2009</v>
      </c>
      <c r="R6" s="774">
        <v>2010</v>
      </c>
      <c r="S6" s="774">
        <v>2011</v>
      </c>
      <c r="T6" s="774">
        <v>2012</v>
      </c>
      <c r="U6" s="774">
        <v>2013</v>
      </c>
      <c r="V6" s="774">
        <v>2014</v>
      </c>
      <c r="W6" s="774">
        <v>2015</v>
      </c>
      <c r="X6" s="774">
        <v>2005</v>
      </c>
      <c r="Y6" s="774">
        <v>2006</v>
      </c>
      <c r="Z6" s="774">
        <v>2007</v>
      </c>
      <c r="AA6" s="774">
        <v>2008</v>
      </c>
      <c r="AB6" s="774">
        <v>2009</v>
      </c>
      <c r="AC6" s="774">
        <v>2010</v>
      </c>
      <c r="AD6" s="774">
        <v>2011</v>
      </c>
      <c r="AE6" s="774">
        <v>2012</v>
      </c>
      <c r="AF6" s="774">
        <v>2013</v>
      </c>
      <c r="AG6" s="774">
        <v>2014</v>
      </c>
      <c r="AH6" s="774">
        <v>2015</v>
      </c>
      <c r="AI6" s="774">
        <v>2005</v>
      </c>
      <c r="AJ6" s="774">
        <v>2006</v>
      </c>
      <c r="AK6" s="774">
        <v>2007</v>
      </c>
      <c r="AL6" s="774">
        <v>2008</v>
      </c>
      <c r="AM6" s="774">
        <v>2009</v>
      </c>
      <c r="AN6" s="774">
        <v>2010</v>
      </c>
      <c r="AO6" s="774">
        <v>2011</v>
      </c>
      <c r="AP6" s="774">
        <v>2012</v>
      </c>
      <c r="AQ6" s="774">
        <v>2013</v>
      </c>
      <c r="AR6" s="774">
        <v>2014</v>
      </c>
      <c r="AS6" s="774">
        <v>2015</v>
      </c>
      <c r="AT6" s="774">
        <v>2000</v>
      </c>
      <c r="AU6" s="774">
        <v>2001</v>
      </c>
      <c r="AV6" s="774">
        <v>2002</v>
      </c>
      <c r="AW6" s="774">
        <v>2003</v>
      </c>
      <c r="AX6" s="774">
        <v>2004</v>
      </c>
      <c r="AY6" s="774">
        <v>2005</v>
      </c>
      <c r="AZ6" s="774">
        <v>2006</v>
      </c>
      <c r="BA6" s="774">
        <v>2007</v>
      </c>
      <c r="BB6" s="774">
        <v>2008</v>
      </c>
      <c r="BC6" s="774">
        <v>2009</v>
      </c>
      <c r="BD6" s="774">
        <v>2010</v>
      </c>
      <c r="BE6" s="62">
        <v>2011</v>
      </c>
      <c r="BF6" s="62">
        <v>2012</v>
      </c>
      <c r="BG6" s="774">
        <v>2013</v>
      </c>
      <c r="BH6" s="774">
        <v>2014</v>
      </c>
      <c r="BI6" s="774">
        <v>2015</v>
      </c>
      <c r="BJ6" s="774">
        <v>2000</v>
      </c>
      <c r="BK6" s="774">
        <v>2001</v>
      </c>
      <c r="BL6" s="774">
        <v>2002</v>
      </c>
      <c r="BM6" s="774">
        <v>2003</v>
      </c>
      <c r="BN6" s="774">
        <v>2004</v>
      </c>
      <c r="BO6" s="774">
        <v>2005</v>
      </c>
      <c r="BP6" s="774">
        <v>2006</v>
      </c>
      <c r="BQ6" s="774">
        <v>2007</v>
      </c>
      <c r="BR6" s="774">
        <v>2008</v>
      </c>
      <c r="BS6" s="774">
        <v>2009</v>
      </c>
      <c r="BT6" s="774">
        <v>2010</v>
      </c>
      <c r="BU6" s="62">
        <v>2011</v>
      </c>
      <c r="BV6" s="62">
        <v>2012</v>
      </c>
      <c r="BW6" s="774">
        <v>2013</v>
      </c>
      <c r="BX6" s="774">
        <v>2014</v>
      </c>
      <c r="BY6" s="774">
        <v>2015</v>
      </c>
      <c r="BZ6" s="774">
        <v>2000</v>
      </c>
      <c r="CA6" s="774">
        <v>2001</v>
      </c>
      <c r="CB6" s="774">
        <v>2002</v>
      </c>
      <c r="CC6" s="774">
        <v>2003</v>
      </c>
      <c r="CD6" s="774">
        <v>2004</v>
      </c>
      <c r="CE6" s="774">
        <v>2005</v>
      </c>
      <c r="CF6" s="774">
        <v>2006</v>
      </c>
      <c r="CG6" s="774">
        <v>2007</v>
      </c>
      <c r="CH6" s="774">
        <v>2008</v>
      </c>
      <c r="CI6" s="774">
        <v>2009</v>
      </c>
      <c r="CJ6" s="774">
        <v>2010</v>
      </c>
      <c r="CK6" s="62">
        <v>2011</v>
      </c>
      <c r="CL6" s="62">
        <v>2012</v>
      </c>
      <c r="CM6" s="774">
        <v>2013</v>
      </c>
      <c r="CN6" s="774">
        <v>2014</v>
      </c>
      <c r="CO6" s="774">
        <v>2015</v>
      </c>
      <c r="CP6" s="255" t="s">
        <v>127</v>
      </c>
      <c r="CQ6" s="255" t="s">
        <v>128</v>
      </c>
      <c r="CR6" s="62">
        <v>2008</v>
      </c>
      <c r="CS6" s="62">
        <v>2009</v>
      </c>
      <c r="CT6" s="62">
        <v>2010</v>
      </c>
      <c r="CU6" s="62">
        <v>2011</v>
      </c>
      <c r="CV6" s="62">
        <v>2012</v>
      </c>
      <c r="CW6" s="774">
        <v>2013</v>
      </c>
      <c r="CX6" s="774">
        <v>2014</v>
      </c>
      <c r="CY6" s="774">
        <v>2015</v>
      </c>
      <c r="CZ6" s="255" t="s">
        <v>127</v>
      </c>
      <c r="DA6" s="255" t="s">
        <v>128</v>
      </c>
      <c r="DB6" s="62">
        <v>2008</v>
      </c>
      <c r="DC6" s="62">
        <v>2009</v>
      </c>
      <c r="DD6" s="62">
        <v>2010</v>
      </c>
      <c r="DE6" s="62">
        <v>2011</v>
      </c>
      <c r="DF6" s="62">
        <v>2012</v>
      </c>
      <c r="DG6" s="774">
        <v>2013</v>
      </c>
      <c r="DH6" s="774">
        <v>2014</v>
      </c>
      <c r="DI6" s="774">
        <v>2015</v>
      </c>
      <c r="DJ6" s="278" t="s">
        <v>127</v>
      </c>
      <c r="DK6" s="255" t="s">
        <v>128</v>
      </c>
      <c r="DL6" s="62">
        <v>2008</v>
      </c>
      <c r="DM6" s="62">
        <v>2009</v>
      </c>
      <c r="DN6" s="62">
        <v>2010</v>
      </c>
      <c r="DO6" s="62">
        <v>2011</v>
      </c>
      <c r="DP6" s="62">
        <v>2012</v>
      </c>
      <c r="DQ6" s="774">
        <v>2013</v>
      </c>
      <c r="DR6" s="774">
        <v>2014</v>
      </c>
      <c r="DS6" s="774">
        <v>2015</v>
      </c>
      <c r="DT6" s="57"/>
    </row>
    <row r="7" spans="1:126">
      <c r="A7" s="284" t="s">
        <v>15</v>
      </c>
      <c r="B7" s="571">
        <v>124670</v>
      </c>
      <c r="C7" s="571">
        <v>124670</v>
      </c>
      <c r="D7" s="571">
        <v>124670</v>
      </c>
      <c r="E7" s="571">
        <v>124670</v>
      </c>
      <c r="F7" s="571">
        <v>124670</v>
      </c>
      <c r="G7" s="571">
        <v>124670</v>
      </c>
      <c r="H7" s="571">
        <v>124670</v>
      </c>
      <c r="I7" s="571">
        <v>124670</v>
      </c>
      <c r="J7" s="571">
        <v>124670</v>
      </c>
      <c r="K7" s="571">
        <v>124670</v>
      </c>
      <c r="L7" s="571">
        <v>124670</v>
      </c>
      <c r="M7" s="571">
        <v>124670</v>
      </c>
      <c r="N7" s="571">
        <v>124670</v>
      </c>
      <c r="O7" s="571">
        <v>124670</v>
      </c>
      <c r="P7" s="571">
        <v>124670</v>
      </c>
      <c r="Q7" s="571">
        <v>124670</v>
      </c>
      <c r="R7" s="571">
        <v>124670</v>
      </c>
      <c r="S7" s="571">
        <v>124670</v>
      </c>
      <c r="T7" s="571">
        <v>124670</v>
      </c>
      <c r="U7" s="571">
        <v>124670</v>
      </c>
      <c r="V7" s="571">
        <v>124670</v>
      </c>
      <c r="W7" s="571">
        <v>124670</v>
      </c>
      <c r="X7" s="571">
        <v>57590</v>
      </c>
      <c r="Y7" s="571">
        <v>57590</v>
      </c>
      <c r="Z7" s="571">
        <v>57690</v>
      </c>
      <c r="AA7" s="571">
        <v>57690</v>
      </c>
      <c r="AB7" s="571">
        <v>58290</v>
      </c>
      <c r="AC7" s="571">
        <v>58390</v>
      </c>
      <c r="AD7" s="571">
        <v>58390</v>
      </c>
      <c r="AE7" s="571">
        <v>58390</v>
      </c>
      <c r="AF7" s="571">
        <v>58390</v>
      </c>
      <c r="AG7" s="571">
        <v>58390</v>
      </c>
      <c r="AH7" s="571">
        <v>58390</v>
      </c>
      <c r="AI7" s="571">
        <f t="shared" ref="AI7:AO7" si="0">X7*100/M7</f>
        <v>46.193952033368092</v>
      </c>
      <c r="AJ7" s="571">
        <f t="shared" si="0"/>
        <v>46.193952033368092</v>
      </c>
      <c r="AK7" s="571">
        <f t="shared" si="0"/>
        <v>46.274163792411969</v>
      </c>
      <c r="AL7" s="571">
        <f t="shared" si="0"/>
        <v>46.274163792411969</v>
      </c>
      <c r="AM7" s="571">
        <f t="shared" si="0"/>
        <v>46.755434346675223</v>
      </c>
      <c r="AN7" s="571">
        <f t="shared" si="0"/>
        <v>46.8356461057191</v>
      </c>
      <c r="AO7" s="571">
        <f t="shared" si="0"/>
        <v>46.8356461057191</v>
      </c>
      <c r="AP7" s="571">
        <f t="shared" ref="AP7:AP22" si="1">AE7*100/T7</f>
        <v>46.8356461057191</v>
      </c>
      <c r="AQ7" s="571">
        <f t="shared" ref="AQ7:AQ22" si="2">AF7*100/U7</f>
        <v>46.8356461057191</v>
      </c>
      <c r="AR7" s="571">
        <f t="shared" ref="AR7:AS22" si="3">AG7*100/V7</f>
        <v>46.8356461057191</v>
      </c>
      <c r="AS7" s="571">
        <f t="shared" si="3"/>
        <v>46.8356461057191</v>
      </c>
      <c r="AT7" s="571">
        <v>3000</v>
      </c>
      <c r="AU7" s="571">
        <v>3000</v>
      </c>
      <c r="AV7" s="571">
        <v>3100</v>
      </c>
      <c r="AW7" s="571">
        <v>3300</v>
      </c>
      <c r="AX7" s="571">
        <v>3300</v>
      </c>
      <c r="AY7" s="571">
        <v>3300</v>
      </c>
      <c r="AZ7" s="571">
        <v>3300</v>
      </c>
      <c r="BA7" s="571">
        <v>3400</v>
      </c>
      <c r="BB7" s="571">
        <v>3400</v>
      </c>
      <c r="BC7" s="571">
        <v>4000</v>
      </c>
      <c r="BD7" s="571">
        <v>4100</v>
      </c>
      <c r="BE7" s="571">
        <v>4100</v>
      </c>
      <c r="BF7" s="571">
        <v>4100</v>
      </c>
      <c r="BG7" s="571">
        <v>4100</v>
      </c>
      <c r="BH7" s="571">
        <v>4100</v>
      </c>
      <c r="BI7" s="571">
        <v>4100</v>
      </c>
      <c r="BJ7" s="571">
        <v>300</v>
      </c>
      <c r="BK7" s="571">
        <v>300</v>
      </c>
      <c r="BL7" s="571">
        <v>290</v>
      </c>
      <c r="BM7" s="571">
        <v>290</v>
      </c>
      <c r="BN7" s="571">
        <v>290</v>
      </c>
      <c r="BO7" s="571">
        <v>290</v>
      </c>
      <c r="BP7" s="571">
        <v>290</v>
      </c>
      <c r="BQ7" s="571">
        <v>290</v>
      </c>
      <c r="BR7" s="571">
        <v>290</v>
      </c>
      <c r="BS7" s="571">
        <v>290</v>
      </c>
      <c r="BT7" s="571">
        <v>290</v>
      </c>
      <c r="BU7" s="571">
        <v>290</v>
      </c>
      <c r="BV7" s="571">
        <v>290</v>
      </c>
      <c r="BW7" s="571">
        <v>290</v>
      </c>
      <c r="BX7" s="571">
        <v>290</v>
      </c>
      <c r="BY7" s="571">
        <v>290</v>
      </c>
      <c r="BZ7" s="571">
        <v>54000</v>
      </c>
      <c r="CA7" s="571">
        <v>54000</v>
      </c>
      <c r="CB7" s="571">
        <v>54000</v>
      </c>
      <c r="CC7" s="571">
        <v>54000</v>
      </c>
      <c r="CD7" s="571">
        <v>54000</v>
      </c>
      <c r="CE7" s="571">
        <v>54000</v>
      </c>
      <c r="CF7" s="571">
        <v>54000</v>
      </c>
      <c r="CG7" s="571">
        <v>54000</v>
      </c>
      <c r="CH7" s="571">
        <v>54000</v>
      </c>
      <c r="CI7" s="571">
        <v>54000</v>
      </c>
      <c r="CJ7" s="571">
        <v>54000</v>
      </c>
      <c r="CK7" s="571">
        <v>54000</v>
      </c>
      <c r="CL7" s="571">
        <v>54000</v>
      </c>
      <c r="CM7" s="571">
        <v>54000</v>
      </c>
      <c r="CN7" s="571">
        <v>54000</v>
      </c>
      <c r="CO7" s="571">
        <v>54000</v>
      </c>
      <c r="CP7" s="571">
        <v>14293.333333333334</v>
      </c>
      <c r="CQ7" s="571">
        <v>15063.333333333334</v>
      </c>
      <c r="CR7" s="571">
        <v>16367</v>
      </c>
      <c r="CS7" s="571">
        <v>16888</v>
      </c>
      <c r="CT7" s="571">
        <v>17429</v>
      </c>
      <c r="CU7" s="571">
        <v>17992</v>
      </c>
      <c r="CV7" s="571">
        <v>18576</v>
      </c>
      <c r="CW7" s="571">
        <v>19183</v>
      </c>
      <c r="CX7" s="571">
        <v>19813</v>
      </c>
      <c r="CY7" s="692">
        <v>26682</v>
      </c>
      <c r="CZ7" s="571">
        <v>10004.333333333334</v>
      </c>
      <c r="DA7" s="571">
        <v>11280.333333333334</v>
      </c>
      <c r="DB7" s="571">
        <v>12578</v>
      </c>
      <c r="DC7" s="571">
        <v>12894</v>
      </c>
      <c r="DD7" s="571">
        <v>13212</v>
      </c>
      <c r="DE7" s="571">
        <v>13535</v>
      </c>
      <c r="DF7" s="571">
        <v>13858</v>
      </c>
      <c r="DG7" s="571">
        <v>13858</v>
      </c>
      <c r="DH7" s="571">
        <v>13858</v>
      </c>
      <c r="DI7" s="571">
        <v>13858</v>
      </c>
      <c r="DJ7" s="577">
        <f t="shared" ref="DJ7:DJ22" si="4">CZ7/CP7*100</f>
        <v>69.993003731343279</v>
      </c>
      <c r="DK7" s="577">
        <f t="shared" ref="DK7:DK22" si="5">DA7/CQ7*100</f>
        <v>74.886036733790661</v>
      </c>
      <c r="DL7" s="577">
        <f t="shared" ref="DL7:DL22" si="6">DB7/CR7*100</f>
        <v>76.849758660719729</v>
      </c>
      <c r="DM7" s="577">
        <f t="shared" ref="DM7:DM22" si="7">DC7/CS7*100</f>
        <v>76.350071056371377</v>
      </c>
      <c r="DN7" s="577">
        <f t="shared" ref="DN7:DN22" si="8">DD7/CT7*100</f>
        <v>75.804693327213272</v>
      </c>
      <c r="DO7" s="577">
        <f t="shared" ref="DO7:DO22" si="9">DE7/CU7*100</f>
        <v>75.22787905735882</v>
      </c>
      <c r="DP7" s="577">
        <f t="shared" ref="DP7:DP22" si="10">DF7/CV7*100</f>
        <v>74.601636520241172</v>
      </c>
      <c r="DQ7" s="577">
        <f>DG7/CW7*100</f>
        <v>72.241046760152216</v>
      </c>
      <c r="DR7" s="577">
        <f t="shared" ref="DR7:DS22" si="11">DH7/CX7*100</f>
        <v>69.943976177257355</v>
      </c>
      <c r="DS7" s="577">
        <f t="shared" si="11"/>
        <v>51.937635859380862</v>
      </c>
      <c r="DT7" s="57"/>
      <c r="DU7" s="283"/>
      <c r="DV7" s="283"/>
    </row>
    <row r="8" spans="1:126">
      <c r="A8" s="284" t="s">
        <v>14</v>
      </c>
      <c r="B8" s="571">
        <v>58173</v>
      </c>
      <c r="C8" s="571">
        <v>58173</v>
      </c>
      <c r="D8" s="571">
        <v>58173</v>
      </c>
      <c r="E8" s="571">
        <v>58173</v>
      </c>
      <c r="F8" s="571">
        <v>58173</v>
      </c>
      <c r="G8" s="571">
        <v>58173</v>
      </c>
      <c r="H8" s="571">
        <v>58173</v>
      </c>
      <c r="I8" s="571">
        <v>58173</v>
      </c>
      <c r="J8" s="571">
        <v>58173</v>
      </c>
      <c r="K8" s="571">
        <v>58173</v>
      </c>
      <c r="L8" s="571">
        <v>58173</v>
      </c>
      <c r="M8" s="571">
        <v>56673</v>
      </c>
      <c r="N8" s="571">
        <v>56673</v>
      </c>
      <c r="O8" s="571">
        <v>56673</v>
      </c>
      <c r="P8" s="571">
        <v>56673</v>
      </c>
      <c r="Q8" s="571">
        <v>56673</v>
      </c>
      <c r="R8" s="571">
        <v>56673</v>
      </c>
      <c r="S8" s="571">
        <v>56673</v>
      </c>
      <c r="T8" s="571">
        <v>56673</v>
      </c>
      <c r="U8" s="571">
        <v>56673</v>
      </c>
      <c r="V8" s="571">
        <v>56673</v>
      </c>
      <c r="W8" s="571">
        <v>56673</v>
      </c>
      <c r="X8" s="571">
        <v>25841.5</v>
      </c>
      <c r="Y8" s="571">
        <v>25803</v>
      </c>
      <c r="Z8" s="571">
        <v>25784</v>
      </c>
      <c r="AA8" s="571">
        <v>25881</v>
      </c>
      <c r="AB8" s="571">
        <v>25918</v>
      </c>
      <c r="AC8" s="571">
        <v>25861</v>
      </c>
      <c r="AD8" s="571">
        <v>25861</v>
      </c>
      <c r="AE8" s="571">
        <v>25861</v>
      </c>
      <c r="AF8" s="571">
        <v>25861</v>
      </c>
      <c r="AG8" s="571">
        <v>25861</v>
      </c>
      <c r="AH8" s="571">
        <v>25900</v>
      </c>
      <c r="AI8" s="571">
        <f t="shared" ref="AI8:AI22" si="12">X8*100/M8</f>
        <v>45.597550861962489</v>
      </c>
      <c r="AJ8" s="571">
        <f t="shared" ref="AJ8:AJ22" si="13">Y8*100/N8</f>
        <v>45.529617278068919</v>
      </c>
      <c r="AK8" s="571">
        <f t="shared" ref="AK8:AK22" si="14">Z8*100/O8</f>
        <v>45.496091613290282</v>
      </c>
      <c r="AL8" s="571">
        <f t="shared" ref="AL8:AL22" si="15">AA8*100/P8</f>
        <v>45.66724895452861</v>
      </c>
      <c r="AM8" s="571">
        <f t="shared" ref="AM8:AM22" si="16">AB8*100/Q8</f>
        <v>45.732535775413339</v>
      </c>
      <c r="AN8" s="571">
        <f t="shared" ref="AN8:AO14" si="17">AC8*100/R8</f>
        <v>45.631958781077408</v>
      </c>
      <c r="AO8" s="571">
        <f t="shared" si="17"/>
        <v>45.631958781077408</v>
      </c>
      <c r="AP8" s="571">
        <f t="shared" si="1"/>
        <v>45.631958781077408</v>
      </c>
      <c r="AQ8" s="571">
        <f t="shared" si="2"/>
        <v>45.631958781077408</v>
      </c>
      <c r="AR8" s="571">
        <f t="shared" si="3"/>
        <v>45.631958781077408</v>
      </c>
      <c r="AS8" s="571">
        <f t="shared" si="3"/>
        <v>45.700774619307253</v>
      </c>
      <c r="AT8" s="571">
        <v>350</v>
      </c>
      <c r="AU8" s="571">
        <v>200</v>
      </c>
      <c r="AV8" s="571">
        <v>245</v>
      </c>
      <c r="AW8" s="571">
        <v>195</v>
      </c>
      <c r="AX8" s="571">
        <v>225</v>
      </c>
      <c r="AY8" s="571">
        <v>240</v>
      </c>
      <c r="AZ8" s="571">
        <v>201</v>
      </c>
      <c r="BA8" s="571">
        <v>182</v>
      </c>
      <c r="BB8" s="571">
        <v>279</v>
      </c>
      <c r="BC8" s="571">
        <v>316</v>
      </c>
      <c r="BD8" s="571">
        <v>259</v>
      </c>
      <c r="BE8" s="571">
        <v>259</v>
      </c>
      <c r="BF8" s="571">
        <v>246</v>
      </c>
      <c r="BG8" s="571">
        <v>228</v>
      </c>
      <c r="BH8" s="571">
        <v>285</v>
      </c>
      <c r="BI8" s="571">
        <v>290</v>
      </c>
      <c r="BJ8" s="571">
        <v>1</v>
      </c>
      <c r="BK8" s="571">
        <v>1</v>
      </c>
      <c r="BL8" s="571">
        <v>1</v>
      </c>
      <c r="BM8" s="571">
        <v>1</v>
      </c>
      <c r="BN8" s="571">
        <v>1</v>
      </c>
      <c r="BO8" s="571">
        <v>1.5</v>
      </c>
      <c r="BP8" s="571">
        <v>2</v>
      </c>
      <c r="BQ8" s="571">
        <v>2</v>
      </c>
      <c r="BR8" s="571">
        <v>2</v>
      </c>
      <c r="BS8" s="571">
        <v>2</v>
      </c>
      <c r="BT8" s="571">
        <v>2</v>
      </c>
      <c r="BU8" s="571">
        <v>2</v>
      </c>
      <c r="BV8" s="571">
        <v>3</v>
      </c>
      <c r="BW8" s="571">
        <v>3.5</v>
      </c>
      <c r="BX8" s="571">
        <v>3.3</v>
      </c>
      <c r="BY8" s="571">
        <v>3.3</v>
      </c>
      <c r="BZ8" s="571">
        <v>25600</v>
      </c>
      <c r="CA8" s="571">
        <v>25600</v>
      </c>
      <c r="CB8" s="571">
        <v>25600</v>
      </c>
      <c r="CC8" s="571">
        <v>25600</v>
      </c>
      <c r="CD8" s="571">
        <v>25600</v>
      </c>
      <c r="CE8" s="571">
        <v>25600</v>
      </c>
      <c r="CF8" s="571">
        <v>25600</v>
      </c>
      <c r="CG8" s="571">
        <v>25600</v>
      </c>
      <c r="CH8" s="571">
        <v>25600</v>
      </c>
      <c r="CI8" s="571">
        <v>25600</v>
      </c>
      <c r="CJ8" s="571">
        <v>25600</v>
      </c>
      <c r="CK8" s="571">
        <v>25600</v>
      </c>
      <c r="CL8" s="571">
        <v>23500</v>
      </c>
      <c r="CM8" s="571">
        <v>24250</v>
      </c>
      <c r="CN8" s="571">
        <v>25000</v>
      </c>
      <c r="CO8" s="571">
        <v>25400</v>
      </c>
      <c r="CP8" s="571">
        <v>1721.6666666666667</v>
      </c>
      <c r="CQ8" s="571">
        <v>1777.6413771524278</v>
      </c>
      <c r="CR8" s="571">
        <v>1914.8854589855243</v>
      </c>
      <c r="CS8" s="571">
        <v>1950.8775599027706</v>
      </c>
      <c r="CT8" s="571">
        <v>1987.5461667292132</v>
      </c>
      <c r="CU8" s="571">
        <v>2025</v>
      </c>
      <c r="CV8" s="571">
        <v>2063</v>
      </c>
      <c r="CW8" s="571">
        <v>2101</v>
      </c>
      <c r="CX8" s="571">
        <v>2156</v>
      </c>
      <c r="CY8" s="571">
        <v>2195</v>
      </c>
      <c r="CZ8" s="571">
        <v>755.33333333333337</v>
      </c>
      <c r="DA8" s="571">
        <v>787.33333333333337</v>
      </c>
      <c r="DB8" s="571">
        <v>818</v>
      </c>
      <c r="DC8" s="571">
        <v>826</v>
      </c>
      <c r="DD8" s="571">
        <v>834</v>
      </c>
      <c r="DE8" s="571">
        <v>956</v>
      </c>
      <c r="DF8" s="571">
        <v>968</v>
      </c>
      <c r="DG8" s="571">
        <v>969</v>
      </c>
      <c r="DH8" s="571">
        <v>966</v>
      </c>
      <c r="DI8" s="571">
        <v>979</v>
      </c>
      <c r="DJ8" s="577">
        <f t="shared" si="4"/>
        <v>43.872216844143274</v>
      </c>
      <c r="DK8" s="577">
        <f t="shared" si="5"/>
        <v>44.290898234746798</v>
      </c>
      <c r="DL8" s="577">
        <f t="shared" si="6"/>
        <v>42.717959769424709</v>
      </c>
      <c r="DM8" s="577">
        <f t="shared" si="7"/>
        <v>42.339920094276287</v>
      </c>
      <c r="DN8" s="577">
        <f t="shared" si="8"/>
        <v>41.961289451327026</v>
      </c>
      <c r="DO8" s="577">
        <f t="shared" si="9"/>
        <v>47.20987654320988</v>
      </c>
      <c r="DP8" s="577">
        <f t="shared" si="10"/>
        <v>46.921958313136209</v>
      </c>
      <c r="DQ8" s="577">
        <f>DG8/CW8*100</f>
        <v>46.12089481199429</v>
      </c>
      <c r="DR8" s="577">
        <f t="shared" si="11"/>
        <v>44.805194805194802</v>
      </c>
      <c r="DS8" s="577">
        <f t="shared" si="11"/>
        <v>44.601366742596809</v>
      </c>
      <c r="DT8" s="57"/>
      <c r="DU8" s="283"/>
      <c r="DV8" s="283"/>
    </row>
    <row r="9" spans="1:126">
      <c r="A9" s="284" t="s">
        <v>268</v>
      </c>
      <c r="B9" s="571">
        <v>234486</v>
      </c>
      <c r="C9" s="571">
        <v>234486</v>
      </c>
      <c r="D9" s="571">
        <v>234486</v>
      </c>
      <c r="E9" s="571">
        <v>234486</v>
      </c>
      <c r="F9" s="571">
        <v>234486</v>
      </c>
      <c r="G9" s="571">
        <v>234486</v>
      </c>
      <c r="H9" s="571">
        <v>234486</v>
      </c>
      <c r="I9" s="571">
        <v>234486</v>
      </c>
      <c r="J9" s="571">
        <v>234486</v>
      </c>
      <c r="K9" s="571">
        <v>234486</v>
      </c>
      <c r="L9" s="571">
        <v>234486</v>
      </c>
      <c r="M9" s="571">
        <v>226705</v>
      </c>
      <c r="N9" s="571">
        <v>226705</v>
      </c>
      <c r="O9" s="571">
        <v>226705</v>
      </c>
      <c r="P9" s="571">
        <v>226705</v>
      </c>
      <c r="Q9" s="571">
        <v>226705</v>
      </c>
      <c r="R9" s="571">
        <v>226705</v>
      </c>
      <c r="S9" s="571">
        <v>226705</v>
      </c>
      <c r="T9" s="571">
        <v>226705</v>
      </c>
      <c r="U9" s="571">
        <v>226705</v>
      </c>
      <c r="V9" s="571">
        <v>226705</v>
      </c>
      <c r="W9" s="571">
        <v>226705</v>
      </c>
      <c r="X9" s="571">
        <v>25550</v>
      </c>
      <c r="Y9" s="571">
        <v>25586</v>
      </c>
      <c r="Z9" s="571">
        <v>25650</v>
      </c>
      <c r="AA9" s="571">
        <v>25700</v>
      </c>
      <c r="AB9" s="571">
        <v>25745</v>
      </c>
      <c r="AC9" s="571">
        <v>25760</v>
      </c>
      <c r="AD9" s="571">
        <v>25755</v>
      </c>
      <c r="AE9" s="571">
        <v>25755</v>
      </c>
      <c r="AF9" s="571">
        <v>25755</v>
      </c>
      <c r="AG9" s="571">
        <v>25755</v>
      </c>
      <c r="AH9" s="571">
        <v>25755</v>
      </c>
      <c r="AI9" s="571">
        <f t="shared" si="12"/>
        <v>11.270152841798813</v>
      </c>
      <c r="AJ9" s="571">
        <f t="shared" si="13"/>
        <v>11.286032509208001</v>
      </c>
      <c r="AK9" s="571">
        <f t="shared" si="14"/>
        <v>11.314263029046558</v>
      </c>
      <c r="AL9" s="571">
        <f t="shared" si="15"/>
        <v>11.336318122670431</v>
      </c>
      <c r="AM9" s="571">
        <f t="shared" si="16"/>
        <v>11.356167706931917</v>
      </c>
      <c r="AN9" s="571">
        <f t="shared" si="17"/>
        <v>11.362784235019078</v>
      </c>
      <c r="AO9" s="571">
        <f t="shared" si="17"/>
        <v>11.360578725656691</v>
      </c>
      <c r="AP9" s="571">
        <f t="shared" si="1"/>
        <v>11.360578725656691</v>
      </c>
      <c r="AQ9" s="571">
        <f t="shared" si="2"/>
        <v>11.360578725656691</v>
      </c>
      <c r="AR9" s="571">
        <f t="shared" si="3"/>
        <v>11.360578725656691</v>
      </c>
      <c r="AS9" s="571">
        <f t="shared" si="3"/>
        <v>11.360578725656691</v>
      </c>
      <c r="AT9" s="571">
        <v>6700</v>
      </c>
      <c r="AU9" s="571">
        <v>6700</v>
      </c>
      <c r="AV9" s="571">
        <v>6700</v>
      </c>
      <c r="AW9" s="571">
        <v>6700</v>
      </c>
      <c r="AX9" s="571">
        <v>6700</v>
      </c>
      <c r="AY9" s="571">
        <v>6700</v>
      </c>
      <c r="AZ9" s="571">
        <v>6700</v>
      </c>
      <c r="BA9" s="571">
        <v>6700</v>
      </c>
      <c r="BB9" s="571">
        <v>6750</v>
      </c>
      <c r="BC9" s="571">
        <v>6790</v>
      </c>
      <c r="BD9" s="571">
        <v>6800</v>
      </c>
      <c r="BE9" s="571">
        <v>6800</v>
      </c>
      <c r="BF9" s="571">
        <v>6800</v>
      </c>
      <c r="BG9" s="571">
        <v>6800</v>
      </c>
      <c r="BH9" s="571">
        <v>6800</v>
      </c>
      <c r="BI9" s="571">
        <v>6800</v>
      </c>
      <c r="BJ9" s="571">
        <v>800</v>
      </c>
      <c r="BK9" s="571">
        <v>750</v>
      </c>
      <c r="BL9" s="571">
        <v>750</v>
      </c>
      <c r="BM9" s="571">
        <v>750</v>
      </c>
      <c r="BN9" s="571">
        <v>750</v>
      </c>
      <c r="BO9" s="571">
        <v>750</v>
      </c>
      <c r="BP9" s="571">
        <v>750</v>
      </c>
      <c r="BQ9" s="571">
        <v>750</v>
      </c>
      <c r="BR9" s="571">
        <v>750</v>
      </c>
      <c r="BS9" s="571">
        <v>755</v>
      </c>
      <c r="BT9" s="571">
        <v>760</v>
      </c>
      <c r="BU9" s="571">
        <v>755</v>
      </c>
      <c r="BV9" s="571">
        <v>755</v>
      </c>
      <c r="BW9" s="571">
        <v>755</v>
      </c>
      <c r="BX9" s="571">
        <v>755</v>
      </c>
      <c r="BY9" s="571">
        <v>755</v>
      </c>
      <c r="BZ9" s="571">
        <v>18100</v>
      </c>
      <c r="CA9" s="571">
        <v>18100</v>
      </c>
      <c r="CB9" s="571">
        <v>18100</v>
      </c>
      <c r="CC9" s="571">
        <v>18100</v>
      </c>
      <c r="CD9" s="571">
        <v>18100</v>
      </c>
      <c r="CE9" s="571">
        <v>18100</v>
      </c>
      <c r="CF9" s="571">
        <v>18136</v>
      </c>
      <c r="CG9" s="571">
        <v>18200</v>
      </c>
      <c r="CH9" s="571">
        <v>18200</v>
      </c>
      <c r="CI9" s="571">
        <v>18200</v>
      </c>
      <c r="CJ9" s="571">
        <v>18200</v>
      </c>
      <c r="CK9" s="571">
        <v>18200</v>
      </c>
      <c r="CL9" s="571">
        <v>18200</v>
      </c>
      <c r="CM9" s="571">
        <v>18200</v>
      </c>
      <c r="CN9" s="571">
        <v>18200</v>
      </c>
      <c r="CO9" s="571">
        <v>18200</v>
      </c>
      <c r="CP9" s="571">
        <v>50887.666666666664</v>
      </c>
      <c r="CQ9" s="571">
        <v>58029</v>
      </c>
      <c r="CR9" s="571">
        <v>58820</v>
      </c>
      <c r="CS9" s="571">
        <v>60490</v>
      </c>
      <c r="CT9" s="571">
        <v>62190</v>
      </c>
      <c r="CU9" s="571">
        <v>63960</v>
      </c>
      <c r="CV9" s="571">
        <v>65710</v>
      </c>
      <c r="CW9" s="571">
        <v>67510</v>
      </c>
      <c r="CX9" s="571">
        <v>69805</v>
      </c>
      <c r="CY9" s="584">
        <v>71386</v>
      </c>
      <c r="CZ9" s="571">
        <v>30858.333333333332</v>
      </c>
      <c r="DA9" s="571">
        <v>33544.666666666664</v>
      </c>
      <c r="DB9" s="571">
        <v>36359</v>
      </c>
      <c r="DC9" s="571">
        <v>37050</v>
      </c>
      <c r="DD9" s="571">
        <v>37742</v>
      </c>
      <c r="DE9" s="571">
        <v>38434</v>
      </c>
      <c r="DF9" s="571">
        <v>39122</v>
      </c>
      <c r="DG9" s="571">
        <v>39122</v>
      </c>
      <c r="DH9" s="571">
        <v>39122</v>
      </c>
      <c r="DI9" s="571">
        <v>39122</v>
      </c>
      <c r="DJ9" s="577">
        <f t="shared" si="4"/>
        <v>60.640102709890407</v>
      </c>
      <c r="DK9" s="577">
        <f t="shared" si="5"/>
        <v>57.806728819498289</v>
      </c>
      <c r="DL9" s="577">
        <f t="shared" si="6"/>
        <v>61.814008840530434</v>
      </c>
      <c r="DM9" s="577">
        <f t="shared" si="7"/>
        <v>61.249793354273429</v>
      </c>
      <c r="DN9" s="577">
        <f t="shared" si="8"/>
        <v>60.688213539154198</v>
      </c>
      <c r="DO9" s="577">
        <f t="shared" si="9"/>
        <v>60.090681676047531</v>
      </c>
      <c r="DP9" s="577">
        <f t="shared" si="10"/>
        <v>59.53736113224776</v>
      </c>
      <c r="DQ9" s="577">
        <f t="shared" ref="DQ9:DQ20" si="18">DG9/CW9*100</f>
        <v>57.949933343208414</v>
      </c>
      <c r="DR9" s="577">
        <f t="shared" ref="DR9:DS20" si="19">DH9/CX9*100</f>
        <v>56.044695938686338</v>
      </c>
      <c r="DS9" s="577">
        <f t="shared" si="11"/>
        <v>54.803462863866869</v>
      </c>
      <c r="DT9" s="57"/>
      <c r="DU9" s="283"/>
      <c r="DV9" s="283"/>
    </row>
    <row r="10" spans="1:126">
      <c r="A10" s="284" t="s">
        <v>12</v>
      </c>
      <c r="B10" s="571">
        <v>3036</v>
      </c>
      <c r="C10" s="571">
        <v>3036</v>
      </c>
      <c r="D10" s="571">
        <v>3036</v>
      </c>
      <c r="E10" s="571">
        <v>3035</v>
      </c>
      <c r="F10" s="571">
        <v>3036</v>
      </c>
      <c r="G10" s="571">
        <v>3036</v>
      </c>
      <c r="H10" s="571">
        <v>3036</v>
      </c>
      <c r="I10" s="571">
        <v>3036</v>
      </c>
      <c r="J10" s="571">
        <v>3036</v>
      </c>
      <c r="K10" s="571">
        <v>3036</v>
      </c>
      <c r="L10" s="571">
        <v>3036</v>
      </c>
      <c r="M10" s="571">
        <v>3036</v>
      </c>
      <c r="N10" s="571">
        <v>3036</v>
      </c>
      <c r="O10" s="571">
        <v>3036</v>
      </c>
      <c r="P10" s="571">
        <v>3036</v>
      </c>
      <c r="Q10" s="571">
        <v>3036</v>
      </c>
      <c r="R10" s="571">
        <v>3036</v>
      </c>
      <c r="S10" s="571">
        <v>3036</v>
      </c>
      <c r="T10" s="571">
        <v>3036</v>
      </c>
      <c r="U10" s="571">
        <v>3036</v>
      </c>
      <c r="V10" s="571">
        <v>3036</v>
      </c>
      <c r="W10" s="571">
        <v>3036</v>
      </c>
      <c r="X10" s="571">
        <v>2327</v>
      </c>
      <c r="Y10" s="571">
        <v>2307</v>
      </c>
      <c r="Z10" s="571">
        <v>2329</v>
      </c>
      <c r="AA10" s="571">
        <v>2362</v>
      </c>
      <c r="AB10" s="571">
        <v>2339</v>
      </c>
      <c r="AC10" s="571">
        <v>2326</v>
      </c>
      <c r="AD10" s="571">
        <v>2312</v>
      </c>
      <c r="AE10" s="571">
        <v>2312</v>
      </c>
      <c r="AF10" s="571">
        <v>2312</v>
      </c>
      <c r="AG10" s="571">
        <v>2312</v>
      </c>
      <c r="AH10" s="571">
        <v>2312</v>
      </c>
      <c r="AI10" s="571">
        <f t="shared" si="12"/>
        <v>76.64690382081686</v>
      </c>
      <c r="AJ10" s="571">
        <f t="shared" si="13"/>
        <v>75.988142292490124</v>
      </c>
      <c r="AK10" s="571">
        <f t="shared" si="14"/>
        <v>76.712779973649532</v>
      </c>
      <c r="AL10" s="571">
        <f t="shared" si="15"/>
        <v>77.799736495388672</v>
      </c>
      <c r="AM10" s="571">
        <f t="shared" si="16"/>
        <v>77.042160737812907</v>
      </c>
      <c r="AN10" s="571">
        <f t="shared" si="17"/>
        <v>76.613965744400531</v>
      </c>
      <c r="AO10" s="571">
        <f t="shared" si="17"/>
        <v>76.152832674571812</v>
      </c>
      <c r="AP10" s="571">
        <f t="shared" si="1"/>
        <v>76.152832674571812</v>
      </c>
      <c r="AQ10" s="571">
        <f t="shared" si="2"/>
        <v>76.152832674571812</v>
      </c>
      <c r="AR10" s="571">
        <f t="shared" si="3"/>
        <v>76.152832674571812</v>
      </c>
      <c r="AS10" s="571">
        <f t="shared" si="3"/>
        <v>76.152832674571812</v>
      </c>
      <c r="AT10" s="571">
        <v>330</v>
      </c>
      <c r="AU10" s="571">
        <v>330</v>
      </c>
      <c r="AV10" s="571">
        <v>300</v>
      </c>
      <c r="AW10" s="571">
        <v>300</v>
      </c>
      <c r="AX10" s="571">
        <v>310</v>
      </c>
      <c r="AY10" s="571">
        <v>323</v>
      </c>
      <c r="AZ10" s="571">
        <v>303</v>
      </c>
      <c r="BA10" s="571">
        <v>325</v>
      </c>
      <c r="BB10" s="571">
        <v>358</v>
      </c>
      <c r="BC10" s="571">
        <v>335</v>
      </c>
      <c r="BD10" s="571">
        <v>322</v>
      </c>
      <c r="BE10" s="571">
        <v>308</v>
      </c>
      <c r="BF10" s="571">
        <v>308</v>
      </c>
      <c r="BG10" s="571">
        <v>469</v>
      </c>
      <c r="BH10" s="571">
        <v>469</v>
      </c>
      <c r="BI10" s="571">
        <v>469</v>
      </c>
      <c r="BJ10" s="571">
        <v>4</v>
      </c>
      <c r="BK10" s="571">
        <v>4</v>
      </c>
      <c r="BL10" s="571">
        <v>4</v>
      </c>
      <c r="BM10" s="571">
        <v>4</v>
      </c>
      <c r="BN10" s="571">
        <v>4</v>
      </c>
      <c r="BO10" s="571">
        <v>4</v>
      </c>
      <c r="BP10" s="571">
        <v>4</v>
      </c>
      <c r="BQ10" s="571">
        <v>4</v>
      </c>
      <c r="BR10" s="571">
        <v>4</v>
      </c>
      <c r="BS10" s="571">
        <v>4</v>
      </c>
      <c r="BT10" s="571">
        <v>4</v>
      </c>
      <c r="BU10" s="571">
        <v>4</v>
      </c>
      <c r="BV10" s="571">
        <v>4</v>
      </c>
      <c r="BW10" s="571">
        <v>4</v>
      </c>
      <c r="BX10" s="571">
        <v>4</v>
      </c>
      <c r="BY10" s="571">
        <v>4</v>
      </c>
      <c r="BZ10" s="571">
        <v>2000</v>
      </c>
      <c r="CA10" s="571">
        <v>2000</v>
      </c>
      <c r="CB10" s="571">
        <v>2000</v>
      </c>
      <c r="CC10" s="571">
        <v>2000</v>
      </c>
      <c r="CD10" s="571">
        <v>2000</v>
      </c>
      <c r="CE10" s="571">
        <v>2000</v>
      </c>
      <c r="CF10" s="571">
        <v>2000</v>
      </c>
      <c r="CG10" s="571">
        <v>2000</v>
      </c>
      <c r="CH10" s="571">
        <v>2000</v>
      </c>
      <c r="CI10" s="571">
        <v>2000</v>
      </c>
      <c r="CJ10" s="571">
        <v>2000</v>
      </c>
      <c r="CK10" s="571">
        <v>2000</v>
      </c>
      <c r="CL10" s="571">
        <v>2000</v>
      </c>
      <c r="CM10" s="571">
        <v>2000</v>
      </c>
      <c r="CN10" s="571">
        <v>2000</v>
      </c>
      <c r="CO10" s="571">
        <v>2000</v>
      </c>
      <c r="CP10" s="571">
        <v>1887.6666666666667</v>
      </c>
      <c r="CQ10" s="571">
        <v>1873</v>
      </c>
      <c r="CR10" s="571">
        <v>1884</v>
      </c>
      <c r="CS10" s="571">
        <v>1887</v>
      </c>
      <c r="CT10" s="571">
        <v>1892</v>
      </c>
      <c r="CU10" s="571">
        <v>1897</v>
      </c>
      <c r="CV10" s="571">
        <v>1901</v>
      </c>
      <c r="CW10" s="571">
        <v>1908</v>
      </c>
      <c r="CX10" s="571">
        <v>1916</v>
      </c>
      <c r="CY10" s="571">
        <v>1924</v>
      </c>
      <c r="CZ10" s="571">
        <v>818.66666666666663</v>
      </c>
      <c r="DA10" s="571">
        <v>832.66666666666663</v>
      </c>
      <c r="DB10" s="571">
        <v>839</v>
      </c>
      <c r="DC10" s="571">
        <v>841</v>
      </c>
      <c r="DD10" s="571">
        <v>844</v>
      </c>
      <c r="DE10" s="571">
        <v>846</v>
      </c>
      <c r="DF10" s="571">
        <v>848</v>
      </c>
      <c r="DG10" s="571">
        <v>848</v>
      </c>
      <c r="DH10" s="571">
        <v>848</v>
      </c>
      <c r="DI10" s="571">
        <v>848</v>
      </c>
      <c r="DJ10" s="577">
        <f t="shared" si="4"/>
        <v>43.36923891930072</v>
      </c>
      <c r="DK10" s="577">
        <f t="shared" si="5"/>
        <v>44.456308951770772</v>
      </c>
      <c r="DL10" s="577">
        <f t="shared" si="6"/>
        <v>44.532908704883226</v>
      </c>
      <c r="DM10" s="577">
        <f t="shared" si="7"/>
        <v>44.568097509273983</v>
      </c>
      <c r="DN10" s="577">
        <f t="shared" si="8"/>
        <v>44.608879492600423</v>
      </c>
      <c r="DO10" s="577">
        <f t="shared" si="9"/>
        <v>44.596731681602527</v>
      </c>
      <c r="DP10" s="577">
        <f t="shared" si="10"/>
        <v>44.608100999473962</v>
      </c>
      <c r="DQ10" s="577">
        <f t="shared" si="18"/>
        <v>44.444444444444443</v>
      </c>
      <c r="DR10" s="577">
        <f t="shared" si="19"/>
        <v>44.258872651356995</v>
      </c>
      <c r="DS10" s="577">
        <f t="shared" si="11"/>
        <v>44.07484407484408</v>
      </c>
      <c r="DT10" s="57"/>
      <c r="DU10" s="283"/>
      <c r="DV10" s="283"/>
    </row>
    <row r="11" spans="1:126">
      <c r="A11" s="284" t="s">
        <v>11</v>
      </c>
      <c r="B11" s="571">
        <v>58704</v>
      </c>
      <c r="C11" s="571">
        <v>58704</v>
      </c>
      <c r="D11" s="571">
        <v>58704</v>
      </c>
      <c r="E11" s="571">
        <v>58704</v>
      </c>
      <c r="F11" s="571">
        <v>58704</v>
      </c>
      <c r="G11" s="571">
        <v>58704</v>
      </c>
      <c r="H11" s="571">
        <v>58704</v>
      </c>
      <c r="I11" s="571">
        <v>58704</v>
      </c>
      <c r="J11" s="571">
        <v>58704</v>
      </c>
      <c r="K11" s="571">
        <v>58704</v>
      </c>
      <c r="L11" s="571">
        <v>58704</v>
      </c>
      <c r="M11" s="571">
        <v>58154</v>
      </c>
      <c r="N11" s="571">
        <v>58154</v>
      </c>
      <c r="O11" s="571">
        <v>58154</v>
      </c>
      <c r="P11" s="571">
        <v>58154</v>
      </c>
      <c r="Q11" s="571">
        <v>58154</v>
      </c>
      <c r="R11" s="571">
        <v>58154</v>
      </c>
      <c r="S11" s="571">
        <v>58154</v>
      </c>
      <c r="T11" s="571">
        <v>58154</v>
      </c>
      <c r="U11" s="571">
        <v>58154</v>
      </c>
      <c r="V11" s="571">
        <v>58154</v>
      </c>
      <c r="W11" s="571">
        <v>58154</v>
      </c>
      <c r="X11" s="571">
        <v>40893</v>
      </c>
      <c r="Y11" s="571">
        <v>40893</v>
      </c>
      <c r="Z11" s="571">
        <v>40893</v>
      </c>
      <c r="AA11" s="571">
        <v>41095</v>
      </c>
      <c r="AB11" s="571">
        <v>41395</v>
      </c>
      <c r="AC11" s="571">
        <v>41395</v>
      </c>
      <c r="AD11" s="571">
        <v>41395</v>
      </c>
      <c r="AE11" s="571">
        <v>41395</v>
      </c>
      <c r="AF11" s="571">
        <v>41395</v>
      </c>
      <c r="AG11" s="571">
        <v>41395</v>
      </c>
      <c r="AH11" s="571">
        <v>41395</v>
      </c>
      <c r="AI11" s="571">
        <f t="shared" si="12"/>
        <v>70.318464765966226</v>
      </c>
      <c r="AJ11" s="571">
        <f t="shared" si="13"/>
        <v>70.318464765966226</v>
      </c>
      <c r="AK11" s="571">
        <f t="shared" si="14"/>
        <v>70.318464765966226</v>
      </c>
      <c r="AL11" s="571">
        <f t="shared" si="15"/>
        <v>70.665818344395916</v>
      </c>
      <c r="AM11" s="571">
        <f t="shared" si="16"/>
        <v>71.181689995529112</v>
      </c>
      <c r="AN11" s="571">
        <f t="shared" si="17"/>
        <v>71.181689995529112</v>
      </c>
      <c r="AO11" s="571">
        <f t="shared" si="17"/>
        <v>71.181689995529112</v>
      </c>
      <c r="AP11" s="571">
        <f t="shared" si="1"/>
        <v>71.181689995529112</v>
      </c>
      <c r="AQ11" s="571">
        <f t="shared" si="2"/>
        <v>71.181689995529112</v>
      </c>
      <c r="AR11" s="571">
        <f t="shared" si="3"/>
        <v>71.181689995529112</v>
      </c>
      <c r="AS11" s="571">
        <f t="shared" si="3"/>
        <v>71.181689995529112</v>
      </c>
      <c r="AT11" s="571">
        <v>2900</v>
      </c>
      <c r="AU11" s="571">
        <v>2950</v>
      </c>
      <c r="AV11" s="571">
        <v>2950</v>
      </c>
      <c r="AW11" s="571">
        <v>2950</v>
      </c>
      <c r="AX11" s="571">
        <v>2950</v>
      </c>
      <c r="AY11" s="571">
        <v>3000</v>
      </c>
      <c r="AZ11" s="571">
        <v>3000</v>
      </c>
      <c r="BA11" s="571">
        <v>3000</v>
      </c>
      <c r="BB11" s="571">
        <v>3200</v>
      </c>
      <c r="BC11" s="571">
        <v>3500</v>
      </c>
      <c r="BD11" s="571">
        <v>3500</v>
      </c>
      <c r="BE11" s="571">
        <v>3500</v>
      </c>
      <c r="BF11" s="571">
        <v>3500</v>
      </c>
      <c r="BG11" s="571">
        <v>3500</v>
      </c>
      <c r="BH11" s="571">
        <v>3500</v>
      </c>
      <c r="BI11" s="571">
        <v>3500</v>
      </c>
      <c r="BJ11" s="571">
        <v>600</v>
      </c>
      <c r="BK11" s="571">
        <v>600</v>
      </c>
      <c r="BL11" s="571">
        <v>600</v>
      </c>
      <c r="BM11" s="571">
        <v>600</v>
      </c>
      <c r="BN11" s="571">
        <v>600</v>
      </c>
      <c r="BO11" s="571">
        <v>600</v>
      </c>
      <c r="BP11" s="571">
        <v>600</v>
      </c>
      <c r="BQ11" s="571">
        <v>600</v>
      </c>
      <c r="BR11" s="571">
        <v>600</v>
      </c>
      <c r="BS11" s="571">
        <v>600</v>
      </c>
      <c r="BT11" s="571">
        <v>600</v>
      </c>
      <c r="BU11" s="571">
        <v>600</v>
      </c>
      <c r="BV11" s="571">
        <v>600</v>
      </c>
      <c r="BW11" s="571">
        <v>600</v>
      </c>
      <c r="BX11" s="571">
        <v>600</v>
      </c>
      <c r="BY11" s="571">
        <v>600</v>
      </c>
      <c r="BZ11" s="571">
        <v>37000</v>
      </c>
      <c r="CA11" s="571">
        <v>37293</v>
      </c>
      <c r="CB11" s="571">
        <v>37293</v>
      </c>
      <c r="CC11" s="571">
        <v>37293</v>
      </c>
      <c r="CD11" s="571">
        <v>37293</v>
      </c>
      <c r="CE11" s="571">
        <v>37293</v>
      </c>
      <c r="CF11" s="571">
        <v>37293</v>
      </c>
      <c r="CG11" s="571">
        <v>37293</v>
      </c>
      <c r="CH11" s="571">
        <v>37295</v>
      </c>
      <c r="CI11" s="571">
        <v>37295</v>
      </c>
      <c r="CJ11" s="571">
        <v>37295</v>
      </c>
      <c r="CK11" s="571">
        <v>37295</v>
      </c>
      <c r="CL11" s="571">
        <v>37295</v>
      </c>
      <c r="CM11" s="571">
        <v>37295</v>
      </c>
      <c r="CN11" s="571">
        <v>37295</v>
      </c>
      <c r="CO11" s="571">
        <v>37295</v>
      </c>
      <c r="CP11" s="571">
        <v>15277.333333333334</v>
      </c>
      <c r="CQ11" s="571">
        <v>17065.666666666668</v>
      </c>
      <c r="CR11" s="571">
        <v>19072</v>
      </c>
      <c r="CS11" s="571">
        <v>19601</v>
      </c>
      <c r="CT11" s="571">
        <v>20142</v>
      </c>
      <c r="CU11" s="571">
        <v>20696.531999999999</v>
      </c>
      <c r="CV11" s="571">
        <v>21263</v>
      </c>
      <c r="CW11" s="571">
        <v>21843</v>
      </c>
      <c r="CX11" s="571">
        <v>22434</v>
      </c>
      <c r="CY11" s="693">
        <v>23041</v>
      </c>
      <c r="CZ11" s="571">
        <v>11498.333333333334</v>
      </c>
      <c r="DA11" s="571">
        <v>12684</v>
      </c>
      <c r="DB11" s="571">
        <v>13904</v>
      </c>
      <c r="DC11" s="571">
        <v>14216</v>
      </c>
      <c r="DD11" s="571">
        <v>14529</v>
      </c>
      <c r="DE11" s="571">
        <v>14841</v>
      </c>
      <c r="DF11" s="571">
        <v>15152</v>
      </c>
      <c r="DG11" s="571">
        <v>15152</v>
      </c>
      <c r="DH11" s="571">
        <v>15152</v>
      </c>
      <c r="DI11" s="571">
        <v>15152</v>
      </c>
      <c r="DJ11" s="577">
        <f t="shared" si="4"/>
        <v>75.264007680223415</v>
      </c>
      <c r="DK11" s="577">
        <f t="shared" si="5"/>
        <v>74.324667460984045</v>
      </c>
      <c r="DL11" s="577">
        <f t="shared" si="6"/>
        <v>72.902684563758385</v>
      </c>
      <c r="DM11" s="577">
        <f t="shared" si="7"/>
        <v>72.526911892250396</v>
      </c>
      <c r="DN11" s="577">
        <f t="shared" si="8"/>
        <v>72.132856717307121</v>
      </c>
      <c r="DO11" s="577">
        <f t="shared" si="9"/>
        <v>71.707665806039387</v>
      </c>
      <c r="DP11" s="577">
        <f t="shared" si="10"/>
        <v>71.259935098527961</v>
      </c>
      <c r="DQ11" s="577">
        <f t="shared" si="18"/>
        <v>69.367760838712627</v>
      </c>
      <c r="DR11" s="577">
        <f t="shared" si="19"/>
        <v>67.540340554515467</v>
      </c>
      <c r="DS11" s="577">
        <f t="shared" si="11"/>
        <v>65.761034677314356</v>
      </c>
      <c r="DT11" s="57"/>
    </row>
    <row r="12" spans="1:126">
      <c r="A12" s="284" t="s">
        <v>10</v>
      </c>
      <c r="B12" s="571">
        <v>11848</v>
      </c>
      <c r="C12" s="571">
        <v>11848</v>
      </c>
      <c r="D12" s="571">
        <v>11848</v>
      </c>
      <c r="E12" s="571">
        <v>11848</v>
      </c>
      <c r="F12" s="571">
        <v>11848</v>
      </c>
      <c r="G12" s="571">
        <v>11848</v>
      </c>
      <c r="H12" s="571">
        <v>11848</v>
      </c>
      <c r="I12" s="571">
        <v>11848</v>
      </c>
      <c r="J12" s="571">
        <v>11848</v>
      </c>
      <c r="K12" s="571">
        <v>11848</v>
      </c>
      <c r="L12" s="571">
        <v>11848</v>
      </c>
      <c r="M12" s="571">
        <v>9428</v>
      </c>
      <c r="N12" s="571">
        <v>9428</v>
      </c>
      <c r="O12" s="571">
        <v>9428</v>
      </c>
      <c r="P12" s="571">
        <v>9408</v>
      </c>
      <c r="Q12" s="571">
        <v>9428</v>
      </c>
      <c r="R12" s="571">
        <v>9428</v>
      </c>
      <c r="S12" s="571">
        <v>9428</v>
      </c>
      <c r="T12" s="571">
        <v>9428</v>
      </c>
      <c r="U12" s="571">
        <v>9428</v>
      </c>
      <c r="V12" s="571">
        <v>9428</v>
      </c>
      <c r="W12" s="571">
        <v>9428</v>
      </c>
      <c r="X12" s="571">
        <v>5170</v>
      </c>
      <c r="Y12" s="571">
        <v>5275</v>
      </c>
      <c r="Z12" s="571">
        <v>4975</v>
      </c>
      <c r="AA12" s="571">
        <v>5375</v>
      </c>
      <c r="AB12" s="571">
        <v>5480</v>
      </c>
      <c r="AC12" s="571">
        <v>5580</v>
      </c>
      <c r="AD12" s="571">
        <v>5580</v>
      </c>
      <c r="AE12" s="571">
        <v>5580</v>
      </c>
      <c r="AF12" s="571">
        <v>5580</v>
      </c>
      <c r="AG12" s="571">
        <v>5580</v>
      </c>
      <c r="AH12" s="571">
        <v>5580</v>
      </c>
      <c r="AI12" s="571">
        <f t="shared" si="12"/>
        <v>54.836656767076789</v>
      </c>
      <c r="AJ12" s="571">
        <f>Y12*100/N12</f>
        <v>55.950360627916844</v>
      </c>
      <c r="AK12" s="571">
        <f>Z12*100/O12</f>
        <v>52.768349596945271</v>
      </c>
      <c r="AL12" s="571">
        <f>AA12*100/P12</f>
        <v>57.132227891156461</v>
      </c>
      <c r="AM12" s="571">
        <f>AB12*100/Q12</f>
        <v>58.124734832414084</v>
      </c>
      <c r="AN12" s="571">
        <f t="shared" si="17"/>
        <v>59.185405176071278</v>
      </c>
      <c r="AO12" s="571">
        <f t="shared" si="17"/>
        <v>59.185405176071278</v>
      </c>
      <c r="AP12" s="571">
        <f t="shared" si="1"/>
        <v>59.185405176071278</v>
      </c>
      <c r="AQ12" s="571">
        <f>AF12*100/U12</f>
        <v>59.185405176071278</v>
      </c>
      <c r="AR12" s="571">
        <f>AG12*100/V12</f>
        <v>59.185405176071278</v>
      </c>
      <c r="AS12" s="571">
        <f>AH12*100/W12</f>
        <v>59.185405176071278</v>
      </c>
      <c r="AT12" s="571">
        <v>2750</v>
      </c>
      <c r="AU12" s="571">
        <v>2850</v>
      </c>
      <c r="AV12" s="571">
        <v>2850</v>
      </c>
      <c r="AW12" s="571">
        <v>3000</v>
      </c>
      <c r="AX12" s="571">
        <v>3000</v>
      </c>
      <c r="AY12" s="571">
        <v>3200</v>
      </c>
      <c r="AZ12" s="571">
        <v>3300</v>
      </c>
      <c r="BA12" s="571">
        <v>3000</v>
      </c>
      <c r="BB12" s="571">
        <v>3400</v>
      </c>
      <c r="BC12" s="571">
        <v>3500</v>
      </c>
      <c r="BD12" s="571">
        <v>3600</v>
      </c>
      <c r="BE12" s="571">
        <v>3600</v>
      </c>
      <c r="BF12" s="571">
        <v>3600</v>
      </c>
      <c r="BG12" s="571">
        <v>3600</v>
      </c>
      <c r="BH12" s="571">
        <v>3600</v>
      </c>
      <c r="BI12" s="571">
        <v>3600</v>
      </c>
      <c r="BJ12" s="571">
        <v>120</v>
      </c>
      <c r="BK12" s="571">
        <v>120</v>
      </c>
      <c r="BL12" s="571">
        <v>120</v>
      </c>
      <c r="BM12" s="571">
        <v>120</v>
      </c>
      <c r="BN12" s="571">
        <v>120</v>
      </c>
      <c r="BO12" s="571">
        <v>120</v>
      </c>
      <c r="BP12" s="571">
        <v>125</v>
      </c>
      <c r="BQ12" s="571">
        <v>125</v>
      </c>
      <c r="BR12" s="571">
        <v>125</v>
      </c>
      <c r="BS12" s="571">
        <v>130</v>
      </c>
      <c r="BT12" s="571">
        <v>130</v>
      </c>
      <c r="BU12" s="571">
        <v>130</v>
      </c>
      <c r="BV12" s="571">
        <v>130</v>
      </c>
      <c r="BW12" s="571">
        <v>130</v>
      </c>
      <c r="BX12" s="571">
        <v>130</v>
      </c>
      <c r="BY12" s="571">
        <v>130</v>
      </c>
      <c r="BZ12" s="571">
        <v>1850</v>
      </c>
      <c r="CA12" s="571">
        <v>1850</v>
      </c>
      <c r="CB12" s="571">
        <v>1850</v>
      </c>
      <c r="CC12" s="571">
        <v>1850</v>
      </c>
      <c r="CD12" s="571">
        <v>1850</v>
      </c>
      <c r="CE12" s="571">
        <v>1850</v>
      </c>
      <c r="CF12" s="571">
        <v>1850</v>
      </c>
      <c r="CG12" s="571">
        <v>1850</v>
      </c>
      <c r="CH12" s="571">
        <v>1850</v>
      </c>
      <c r="CI12" s="571">
        <v>1850</v>
      </c>
      <c r="CJ12" s="571">
        <v>1850</v>
      </c>
      <c r="CK12" s="571">
        <v>1850</v>
      </c>
      <c r="CL12" s="571">
        <v>1850</v>
      </c>
      <c r="CM12" s="571">
        <v>1850</v>
      </c>
      <c r="CN12" s="571">
        <v>1850</v>
      </c>
      <c r="CO12" s="571">
        <v>1850</v>
      </c>
      <c r="CP12" s="571">
        <v>11827.666666666666</v>
      </c>
      <c r="CQ12" s="571">
        <v>11942.723333333333</v>
      </c>
      <c r="CR12" s="571">
        <v>13077</v>
      </c>
      <c r="CS12" s="571">
        <v>13520</v>
      </c>
      <c r="CT12" s="571">
        <v>13948</v>
      </c>
      <c r="CU12" s="571">
        <v>14389</v>
      </c>
      <c r="CV12" s="571">
        <v>14845</v>
      </c>
      <c r="CW12" s="571">
        <v>15317</v>
      </c>
      <c r="CX12" s="571">
        <v>15805</v>
      </c>
      <c r="CY12" s="693">
        <v>16311</v>
      </c>
      <c r="CZ12" s="571">
        <v>8753.3333333333339</v>
      </c>
      <c r="DA12" s="571">
        <v>9485</v>
      </c>
      <c r="DB12" s="571">
        <v>10354</v>
      </c>
      <c r="DC12" s="571">
        <v>10600</v>
      </c>
      <c r="DD12" s="571">
        <v>10856</v>
      </c>
      <c r="DE12" s="571">
        <v>11123</v>
      </c>
      <c r="DF12" s="571">
        <v>11399</v>
      </c>
      <c r="DG12" s="571">
        <v>11399</v>
      </c>
      <c r="DH12" s="571">
        <v>11399</v>
      </c>
      <c r="DI12" s="571">
        <v>11399</v>
      </c>
      <c r="DJ12" s="577">
        <f t="shared" si="4"/>
        <v>74.007271087563069</v>
      </c>
      <c r="DK12" s="577">
        <f t="shared" ref="DK12:DR12" si="20">DA12/CQ12*100</f>
        <v>79.420746301025147</v>
      </c>
      <c r="DL12" s="577">
        <f t="shared" si="20"/>
        <v>79.177181310698174</v>
      </c>
      <c r="DM12" s="577">
        <f t="shared" si="20"/>
        <v>78.402366863905328</v>
      </c>
      <c r="DN12" s="577">
        <f t="shared" si="20"/>
        <v>77.831947232578145</v>
      </c>
      <c r="DO12" s="577">
        <f t="shared" si="20"/>
        <v>77.302105775244982</v>
      </c>
      <c r="DP12" s="577">
        <f t="shared" si="20"/>
        <v>76.786796901313565</v>
      </c>
      <c r="DQ12" s="577">
        <f t="shared" si="20"/>
        <v>74.420578442253699</v>
      </c>
      <c r="DR12" s="577">
        <f t="shared" si="20"/>
        <v>72.122745966466312</v>
      </c>
      <c r="DS12" s="577">
        <f t="shared" si="11"/>
        <v>69.885353442462133</v>
      </c>
      <c r="DT12" s="57"/>
    </row>
    <row r="13" spans="1:126">
      <c r="A13" s="284" t="s">
        <v>9</v>
      </c>
      <c r="B13" s="571">
        <v>204</v>
      </c>
      <c r="C13" s="571">
        <v>204</v>
      </c>
      <c r="D13" s="571">
        <v>204</v>
      </c>
      <c r="E13" s="571">
        <v>186.5</v>
      </c>
      <c r="F13" s="571">
        <v>204</v>
      </c>
      <c r="G13" s="571">
        <v>204</v>
      </c>
      <c r="H13" s="571">
        <v>204</v>
      </c>
      <c r="I13" s="571">
        <v>204</v>
      </c>
      <c r="J13" s="571">
        <v>204</v>
      </c>
      <c r="K13" s="571">
        <v>204</v>
      </c>
      <c r="L13" s="571">
        <v>204</v>
      </c>
      <c r="M13" s="571">
        <v>203</v>
      </c>
      <c r="N13" s="571">
        <v>203</v>
      </c>
      <c r="O13" s="571">
        <v>203</v>
      </c>
      <c r="P13" s="571">
        <v>183.6</v>
      </c>
      <c r="Q13" s="571">
        <v>203</v>
      </c>
      <c r="R13" s="571">
        <v>203</v>
      </c>
      <c r="S13" s="571">
        <v>203</v>
      </c>
      <c r="T13" s="571">
        <v>204</v>
      </c>
      <c r="U13" s="571">
        <v>204</v>
      </c>
      <c r="V13" s="571">
        <v>204</v>
      </c>
      <c r="W13" s="571">
        <v>204</v>
      </c>
      <c r="X13" s="571">
        <v>96</v>
      </c>
      <c r="Y13" s="571">
        <v>94</v>
      </c>
      <c r="Z13" s="571">
        <v>92</v>
      </c>
      <c r="AA13" s="571">
        <v>91</v>
      </c>
      <c r="AB13" s="571">
        <v>91</v>
      </c>
      <c r="AC13" s="571">
        <v>91</v>
      </c>
      <c r="AD13" s="571">
        <v>89</v>
      </c>
      <c r="AE13" s="571">
        <v>89</v>
      </c>
      <c r="AF13" s="571">
        <v>89</v>
      </c>
      <c r="AG13" s="571">
        <v>89</v>
      </c>
      <c r="AH13" s="583" t="s">
        <v>429</v>
      </c>
      <c r="AI13" s="571">
        <f t="shared" si="12"/>
        <v>47.290640394088669</v>
      </c>
      <c r="AJ13" s="571">
        <f t="shared" si="13"/>
        <v>46.305418719211822</v>
      </c>
      <c r="AK13" s="571">
        <f t="shared" si="14"/>
        <v>45.320197044334975</v>
      </c>
      <c r="AL13" s="571">
        <f t="shared" si="15"/>
        <v>49.564270152505451</v>
      </c>
      <c r="AM13" s="571">
        <f t="shared" si="16"/>
        <v>44.827586206896555</v>
      </c>
      <c r="AN13" s="571">
        <f t="shared" si="17"/>
        <v>44.827586206896555</v>
      </c>
      <c r="AO13" s="571">
        <f t="shared" si="17"/>
        <v>43.842364532019701</v>
      </c>
      <c r="AP13" s="571">
        <f t="shared" si="1"/>
        <v>43.627450980392155</v>
      </c>
      <c r="AQ13" s="571">
        <f t="shared" si="2"/>
        <v>43.627450980392155</v>
      </c>
      <c r="AR13" s="571">
        <f t="shared" si="3"/>
        <v>43.627450980392155</v>
      </c>
      <c r="AS13" s="583" t="s">
        <v>429</v>
      </c>
      <c r="AT13" s="571">
        <v>90</v>
      </c>
      <c r="AU13" s="571">
        <v>91</v>
      </c>
      <c r="AV13" s="571">
        <v>89</v>
      </c>
      <c r="AW13" s="571">
        <v>88</v>
      </c>
      <c r="AX13" s="571">
        <v>87</v>
      </c>
      <c r="AY13" s="571">
        <v>85</v>
      </c>
      <c r="AZ13" s="571">
        <v>83</v>
      </c>
      <c r="BA13" s="571">
        <v>81</v>
      </c>
      <c r="BB13" s="571">
        <v>80</v>
      </c>
      <c r="BC13" s="571">
        <v>80</v>
      </c>
      <c r="BD13" s="571">
        <v>80</v>
      </c>
      <c r="BE13" s="571">
        <v>78</v>
      </c>
      <c r="BF13" s="571">
        <v>78</v>
      </c>
      <c r="BG13" s="571">
        <v>78</v>
      </c>
      <c r="BH13" s="571">
        <v>78</v>
      </c>
      <c r="BI13" s="583" t="s">
        <v>429</v>
      </c>
      <c r="BJ13" s="571">
        <v>4</v>
      </c>
      <c r="BK13" s="571">
        <v>4</v>
      </c>
      <c r="BL13" s="571">
        <v>4</v>
      </c>
      <c r="BM13" s="571">
        <v>4</v>
      </c>
      <c r="BN13" s="571">
        <v>4</v>
      </c>
      <c r="BO13" s="571">
        <v>4</v>
      </c>
      <c r="BP13" s="571">
        <v>4</v>
      </c>
      <c r="BQ13" s="571">
        <v>4</v>
      </c>
      <c r="BR13" s="571">
        <v>4</v>
      </c>
      <c r="BS13" s="571">
        <v>4</v>
      </c>
      <c r="BT13" s="571">
        <v>4</v>
      </c>
      <c r="BU13" s="571">
        <v>4</v>
      </c>
      <c r="BV13" s="571">
        <v>4</v>
      </c>
      <c r="BW13" s="571">
        <v>4</v>
      </c>
      <c r="BX13" s="571">
        <v>4</v>
      </c>
      <c r="BY13" s="583" t="s">
        <v>429</v>
      </c>
      <c r="BZ13" s="571">
        <v>7</v>
      </c>
      <c r="CA13" s="571">
        <v>7</v>
      </c>
      <c r="CB13" s="571">
        <v>7</v>
      </c>
      <c r="CC13" s="571">
        <v>7</v>
      </c>
      <c r="CD13" s="571">
        <v>7</v>
      </c>
      <c r="CE13" s="571">
        <v>7</v>
      </c>
      <c r="CF13" s="571">
        <v>7</v>
      </c>
      <c r="CG13" s="571">
        <v>7</v>
      </c>
      <c r="CH13" s="571">
        <v>7</v>
      </c>
      <c r="CI13" s="571">
        <v>7</v>
      </c>
      <c r="CJ13" s="571">
        <v>7</v>
      </c>
      <c r="CK13" s="571">
        <v>7</v>
      </c>
      <c r="CL13" s="571">
        <v>7</v>
      </c>
      <c r="CM13" s="571">
        <v>7</v>
      </c>
      <c r="CN13" s="571">
        <v>7</v>
      </c>
      <c r="CO13" s="583" t="s">
        <v>429</v>
      </c>
      <c r="CP13" s="571">
        <v>1194.6666666666667</v>
      </c>
      <c r="CQ13" s="571">
        <v>1233</v>
      </c>
      <c r="CR13" s="571">
        <v>1244</v>
      </c>
      <c r="CS13" s="571">
        <v>1247</v>
      </c>
      <c r="CT13" s="571">
        <v>1250</v>
      </c>
      <c r="CU13" s="571">
        <v>1252</v>
      </c>
      <c r="CV13" s="571">
        <v>1256</v>
      </c>
      <c r="CW13" s="571">
        <v>1259</v>
      </c>
      <c r="CX13" s="571">
        <v>1261</v>
      </c>
      <c r="CY13" s="693">
        <v>1263</v>
      </c>
      <c r="CZ13" s="571">
        <v>138</v>
      </c>
      <c r="DA13" s="571">
        <v>124.66666666666667</v>
      </c>
      <c r="DB13" s="571">
        <v>110</v>
      </c>
      <c r="DC13" s="571">
        <v>107</v>
      </c>
      <c r="DD13" s="571">
        <v>104</v>
      </c>
      <c r="DE13" s="571">
        <v>100</v>
      </c>
      <c r="DF13" s="571">
        <v>97</v>
      </c>
      <c r="DG13" s="571">
        <v>97</v>
      </c>
      <c r="DH13" s="571">
        <v>97</v>
      </c>
      <c r="DI13" s="571">
        <v>97</v>
      </c>
      <c r="DJ13" s="577">
        <f t="shared" si="4"/>
        <v>11.551339285714285</v>
      </c>
      <c r="DK13" s="577">
        <f t="shared" si="5"/>
        <v>10.110840767775073</v>
      </c>
      <c r="DL13" s="577">
        <f t="shared" si="6"/>
        <v>8.8424437299035379</v>
      </c>
      <c r="DM13" s="577">
        <f t="shared" si="7"/>
        <v>8.5805934242181241</v>
      </c>
      <c r="DN13" s="577">
        <f t="shared" si="8"/>
        <v>8.32</v>
      </c>
      <c r="DO13" s="577">
        <f t="shared" si="9"/>
        <v>7.9872204472843444</v>
      </c>
      <c r="DP13" s="577">
        <f t="shared" si="10"/>
        <v>7.7229299363057322</v>
      </c>
      <c r="DQ13" s="577">
        <f t="shared" si="18"/>
        <v>7.7045274027005561</v>
      </c>
      <c r="DR13" s="577">
        <f t="shared" si="19"/>
        <v>7.6923076923076925</v>
      </c>
      <c r="DS13" s="577">
        <f t="shared" si="11"/>
        <v>7.6801266825019798</v>
      </c>
      <c r="DT13" s="153" t="s">
        <v>17</v>
      </c>
    </row>
    <row r="14" spans="1:126">
      <c r="A14" s="284" t="s">
        <v>7</v>
      </c>
      <c r="B14" s="571">
        <v>799380</v>
      </c>
      <c r="C14" s="571">
        <v>799380</v>
      </c>
      <c r="D14" s="571">
        <v>799380</v>
      </c>
      <c r="E14" s="571">
        <v>799380</v>
      </c>
      <c r="F14" s="571">
        <v>799380</v>
      </c>
      <c r="G14" s="571">
        <v>799380</v>
      </c>
      <c r="H14" s="571">
        <v>799380</v>
      </c>
      <c r="I14" s="571">
        <v>799380</v>
      </c>
      <c r="J14" s="571">
        <v>799380</v>
      </c>
      <c r="K14" s="571">
        <v>799380</v>
      </c>
      <c r="L14" s="571">
        <v>799380</v>
      </c>
      <c r="M14" s="571">
        <v>786380</v>
      </c>
      <c r="N14" s="571">
        <v>786380</v>
      </c>
      <c r="O14" s="571">
        <v>786380</v>
      </c>
      <c r="P14" s="571">
        <v>786380</v>
      </c>
      <c r="Q14" s="571">
        <v>786380</v>
      </c>
      <c r="R14" s="571">
        <v>786380</v>
      </c>
      <c r="S14" s="571">
        <v>786380</v>
      </c>
      <c r="T14" s="571">
        <v>786380</v>
      </c>
      <c r="U14" s="571">
        <v>786380</v>
      </c>
      <c r="V14" s="571">
        <v>786380</v>
      </c>
      <c r="W14" s="571">
        <v>786380</v>
      </c>
      <c r="X14" s="571">
        <v>48750</v>
      </c>
      <c r="Y14" s="571">
        <v>49050</v>
      </c>
      <c r="Z14" s="571">
        <v>49050</v>
      </c>
      <c r="AA14" s="571">
        <v>49000</v>
      </c>
      <c r="AB14" s="571">
        <v>49400</v>
      </c>
      <c r="AC14" s="571">
        <v>49400</v>
      </c>
      <c r="AD14" s="571">
        <v>49400</v>
      </c>
      <c r="AE14" s="571">
        <v>49400</v>
      </c>
      <c r="AF14" s="571">
        <v>49400</v>
      </c>
      <c r="AG14" s="571">
        <v>49400</v>
      </c>
      <c r="AH14" s="571">
        <v>49400</v>
      </c>
      <c r="AI14" s="571">
        <f t="shared" si="12"/>
        <v>6.1992929626897935</v>
      </c>
      <c r="AJ14" s="571">
        <f t="shared" si="13"/>
        <v>6.237442457844808</v>
      </c>
      <c r="AK14" s="571">
        <f t="shared" si="14"/>
        <v>6.237442457844808</v>
      </c>
      <c r="AL14" s="571">
        <f t="shared" si="15"/>
        <v>6.2310842086523053</v>
      </c>
      <c r="AM14" s="571">
        <f t="shared" si="16"/>
        <v>6.2819502021923244</v>
      </c>
      <c r="AN14" s="571">
        <f t="shared" si="17"/>
        <v>6.2819502021923244</v>
      </c>
      <c r="AO14" s="571">
        <f t="shared" si="17"/>
        <v>6.2819502021923244</v>
      </c>
      <c r="AP14" s="571">
        <f t="shared" si="1"/>
        <v>6.2819502021923244</v>
      </c>
      <c r="AQ14" s="571">
        <f t="shared" si="2"/>
        <v>6.2819502021923244</v>
      </c>
      <c r="AR14" s="571">
        <f t="shared" si="3"/>
        <v>6.2819502021923244</v>
      </c>
      <c r="AS14" s="571">
        <f t="shared" si="3"/>
        <v>6.2819502021923244</v>
      </c>
      <c r="AT14" s="571">
        <v>3900</v>
      </c>
      <c r="AU14" s="571">
        <v>4000</v>
      </c>
      <c r="AV14" s="571">
        <v>4450</v>
      </c>
      <c r="AW14" s="571">
        <v>4500</v>
      </c>
      <c r="AX14" s="571">
        <v>4600</v>
      </c>
      <c r="AY14" s="571">
        <v>4500</v>
      </c>
      <c r="AZ14" s="571">
        <v>4800</v>
      </c>
      <c r="BA14" s="571">
        <v>4800</v>
      </c>
      <c r="BB14" s="571">
        <v>4800</v>
      </c>
      <c r="BC14" s="571">
        <v>5200</v>
      </c>
      <c r="BD14" s="571">
        <v>5200</v>
      </c>
      <c r="BE14" s="571">
        <v>5200</v>
      </c>
      <c r="BF14" s="571">
        <v>5200</v>
      </c>
      <c r="BG14" s="571">
        <v>5200</v>
      </c>
      <c r="BH14" s="571">
        <v>5200</v>
      </c>
      <c r="BI14" s="571">
        <v>5200</v>
      </c>
      <c r="BJ14" s="571">
        <v>250</v>
      </c>
      <c r="BK14" s="571">
        <v>250</v>
      </c>
      <c r="BL14" s="571">
        <v>250</v>
      </c>
      <c r="BM14" s="571">
        <v>250</v>
      </c>
      <c r="BN14" s="571">
        <v>250</v>
      </c>
      <c r="BO14" s="571">
        <v>250</v>
      </c>
      <c r="BP14" s="571">
        <v>250</v>
      </c>
      <c r="BQ14" s="571">
        <v>250</v>
      </c>
      <c r="BR14" s="571">
        <v>200</v>
      </c>
      <c r="BS14" s="571">
        <v>200</v>
      </c>
      <c r="BT14" s="571">
        <v>200</v>
      </c>
      <c r="BU14" s="571">
        <v>200</v>
      </c>
      <c r="BV14" s="571">
        <v>200</v>
      </c>
      <c r="BW14" s="571">
        <v>200</v>
      </c>
      <c r="BX14" s="571">
        <v>200</v>
      </c>
      <c r="BY14" s="571">
        <v>200</v>
      </c>
      <c r="BZ14" s="571">
        <v>44000</v>
      </c>
      <c r="CA14" s="571">
        <v>44000</v>
      </c>
      <c r="CB14" s="571">
        <v>44000</v>
      </c>
      <c r="CC14" s="571">
        <v>44000</v>
      </c>
      <c r="CD14" s="571">
        <v>44000</v>
      </c>
      <c r="CE14" s="571">
        <v>44000</v>
      </c>
      <c r="CF14" s="571">
        <v>44000</v>
      </c>
      <c r="CG14" s="571">
        <v>44000</v>
      </c>
      <c r="CH14" s="571">
        <v>44000</v>
      </c>
      <c r="CI14" s="571">
        <v>44000</v>
      </c>
      <c r="CJ14" s="571">
        <v>44000</v>
      </c>
      <c r="CK14" s="571">
        <v>44000</v>
      </c>
      <c r="CL14" s="571">
        <v>44000</v>
      </c>
      <c r="CM14" s="571">
        <v>44000</v>
      </c>
      <c r="CN14" s="571">
        <v>44000</v>
      </c>
      <c r="CO14" s="571">
        <v>44000</v>
      </c>
      <c r="CP14" s="571">
        <v>18257.666666666668</v>
      </c>
      <c r="CQ14" s="571">
        <v>18965.333333333332</v>
      </c>
      <c r="CR14" s="571">
        <v>21207.929</v>
      </c>
      <c r="CS14" s="571">
        <v>21802.866000000002</v>
      </c>
      <c r="CT14" s="571">
        <v>22416.881000000001</v>
      </c>
      <c r="CU14" s="571">
        <v>23049.620999999999</v>
      </c>
      <c r="CV14" s="571">
        <v>23700.715</v>
      </c>
      <c r="CW14" s="571">
        <v>24366.112000000001</v>
      </c>
      <c r="CX14" s="571">
        <v>25041.921999999999</v>
      </c>
      <c r="CY14" s="693">
        <v>25727.911</v>
      </c>
      <c r="CZ14" s="571">
        <v>14307.666666666666</v>
      </c>
      <c r="DA14" s="571">
        <v>15714.666666666666</v>
      </c>
      <c r="DB14" s="571">
        <v>17104</v>
      </c>
      <c r="DC14" s="571">
        <v>17442</v>
      </c>
      <c r="DD14" s="571">
        <v>17781</v>
      </c>
      <c r="DE14" s="571">
        <v>18121</v>
      </c>
      <c r="DF14" s="571">
        <v>18462</v>
      </c>
      <c r="DG14" s="571">
        <v>18462</v>
      </c>
      <c r="DH14" s="571">
        <v>18462</v>
      </c>
      <c r="DI14" s="571">
        <v>18462</v>
      </c>
      <c r="DJ14" s="577">
        <f t="shared" si="4"/>
        <v>78.365252953097325</v>
      </c>
      <c r="DK14" s="577">
        <f t="shared" si="5"/>
        <v>82.8599550056243</v>
      </c>
      <c r="DL14" s="577">
        <f t="shared" si="6"/>
        <v>80.64908176559814</v>
      </c>
      <c r="DM14" s="577">
        <f t="shared" si="7"/>
        <v>79.998657057287787</v>
      </c>
      <c r="DN14" s="577">
        <f t="shared" si="8"/>
        <v>79.319687694287168</v>
      </c>
      <c r="DO14" s="577">
        <f t="shared" si="9"/>
        <v>78.617344727707234</v>
      </c>
      <c r="DP14" s="577">
        <f t="shared" si="10"/>
        <v>77.896384138621983</v>
      </c>
      <c r="DQ14" s="577">
        <f t="shared" si="18"/>
        <v>75.769166619606764</v>
      </c>
      <c r="DR14" s="577">
        <f t="shared" si="19"/>
        <v>73.724373073280873</v>
      </c>
      <c r="DS14" s="577">
        <f t="shared" si="19"/>
        <v>71.758643754636736</v>
      </c>
      <c r="DT14" s="57"/>
    </row>
    <row r="15" spans="1:126">
      <c r="A15" s="284" t="s">
        <v>6</v>
      </c>
      <c r="B15" s="571">
        <v>82429</v>
      </c>
      <c r="C15" s="571">
        <v>82429</v>
      </c>
      <c r="D15" s="571">
        <v>82429</v>
      </c>
      <c r="E15" s="571">
        <v>82429</v>
      </c>
      <c r="F15" s="571">
        <v>82429</v>
      </c>
      <c r="G15" s="571">
        <v>82429</v>
      </c>
      <c r="H15" s="571">
        <v>82429</v>
      </c>
      <c r="I15" s="571">
        <v>82561.5</v>
      </c>
      <c r="J15" s="571">
        <v>82429.2</v>
      </c>
      <c r="K15" s="571">
        <v>82429.2</v>
      </c>
      <c r="L15" s="571">
        <v>82429.2</v>
      </c>
      <c r="M15" s="571">
        <v>82329</v>
      </c>
      <c r="N15" s="571">
        <v>82329</v>
      </c>
      <c r="O15" s="571">
        <v>82329</v>
      </c>
      <c r="P15" s="571">
        <v>82329</v>
      </c>
      <c r="Q15" s="571">
        <v>82329</v>
      </c>
      <c r="R15" s="571">
        <v>82329</v>
      </c>
      <c r="S15" s="571">
        <v>82329</v>
      </c>
      <c r="T15" s="571">
        <v>82329</v>
      </c>
      <c r="U15" s="571">
        <v>82329</v>
      </c>
      <c r="V15" s="571">
        <v>82329</v>
      </c>
      <c r="W15" s="571">
        <v>82329</v>
      </c>
      <c r="X15" s="571">
        <v>38820</v>
      </c>
      <c r="Y15" s="571">
        <v>38820</v>
      </c>
      <c r="Z15" s="571">
        <v>38808</v>
      </c>
      <c r="AA15" s="571">
        <v>38808</v>
      </c>
      <c r="AB15" s="571">
        <v>38808</v>
      </c>
      <c r="AC15" s="571">
        <v>38809</v>
      </c>
      <c r="AD15" s="571">
        <v>38809</v>
      </c>
      <c r="AE15" s="571">
        <v>38809</v>
      </c>
      <c r="AF15" s="571">
        <v>38809</v>
      </c>
      <c r="AG15" s="571">
        <v>38809</v>
      </c>
      <c r="AH15" s="571">
        <v>38809</v>
      </c>
      <c r="AI15" s="571">
        <f t="shared" si="12"/>
        <v>47.152279269759134</v>
      </c>
      <c r="AJ15" s="571">
        <f t="shared" ref="AJ15:AO15" si="21">Y15*100/N15</f>
        <v>47.152279269759134</v>
      </c>
      <c r="AK15" s="571">
        <f t="shared" si="21"/>
        <v>47.137703603833401</v>
      </c>
      <c r="AL15" s="571">
        <f t="shared" si="21"/>
        <v>47.137703603833401</v>
      </c>
      <c r="AM15" s="571">
        <f t="shared" si="21"/>
        <v>47.137703603833401</v>
      </c>
      <c r="AN15" s="571">
        <f t="shared" si="21"/>
        <v>47.138918242660544</v>
      </c>
      <c r="AO15" s="571">
        <f t="shared" si="21"/>
        <v>47.138918242660544</v>
      </c>
      <c r="AP15" s="571">
        <f t="shared" si="1"/>
        <v>47.138918242660544</v>
      </c>
      <c r="AQ15" s="571">
        <f t="shared" si="2"/>
        <v>47.138918242660544</v>
      </c>
      <c r="AR15" s="571">
        <f t="shared" si="3"/>
        <v>47.138918242660544</v>
      </c>
      <c r="AS15" s="571">
        <f t="shared" si="3"/>
        <v>47.138918242660544</v>
      </c>
      <c r="AT15" s="571">
        <v>816</v>
      </c>
      <c r="AU15" s="571">
        <v>816</v>
      </c>
      <c r="AV15" s="571">
        <v>816</v>
      </c>
      <c r="AW15" s="571">
        <v>815</v>
      </c>
      <c r="AX15" s="571">
        <v>815</v>
      </c>
      <c r="AY15" s="571">
        <v>814</v>
      </c>
      <c r="AZ15" s="571">
        <v>813</v>
      </c>
      <c r="BA15" s="571">
        <v>800</v>
      </c>
      <c r="BB15" s="571">
        <v>800</v>
      </c>
      <c r="BC15" s="571">
        <v>800</v>
      </c>
      <c r="BD15" s="571">
        <v>800</v>
      </c>
      <c r="BE15" s="571">
        <v>800</v>
      </c>
      <c r="BF15" s="571">
        <v>800</v>
      </c>
      <c r="BG15" s="571">
        <v>800</v>
      </c>
      <c r="BH15" s="571">
        <v>800</v>
      </c>
      <c r="BI15" s="571">
        <v>800</v>
      </c>
      <c r="BJ15" s="571">
        <v>4</v>
      </c>
      <c r="BK15" s="571">
        <v>4</v>
      </c>
      <c r="BL15" s="571">
        <v>4</v>
      </c>
      <c r="BM15" s="571">
        <v>5</v>
      </c>
      <c r="BN15" s="571">
        <v>5</v>
      </c>
      <c r="BO15" s="571">
        <v>6</v>
      </c>
      <c r="BP15" s="571">
        <v>7</v>
      </c>
      <c r="BQ15" s="571">
        <v>8</v>
      </c>
      <c r="BR15" s="571">
        <v>8</v>
      </c>
      <c r="BS15" s="571">
        <v>8</v>
      </c>
      <c r="BT15" s="571">
        <v>9</v>
      </c>
      <c r="BU15" s="571">
        <v>9</v>
      </c>
      <c r="BV15" s="571">
        <v>9</v>
      </c>
      <c r="BW15" s="571">
        <v>9</v>
      </c>
      <c r="BX15" s="571">
        <v>9</v>
      </c>
      <c r="BY15" s="571">
        <v>9</v>
      </c>
      <c r="BZ15" s="571">
        <v>38000</v>
      </c>
      <c r="CA15" s="571">
        <v>38000</v>
      </c>
      <c r="CB15" s="571">
        <v>38000</v>
      </c>
      <c r="CC15" s="571">
        <v>38000</v>
      </c>
      <c r="CD15" s="571">
        <v>38000</v>
      </c>
      <c r="CE15" s="571">
        <v>38000</v>
      </c>
      <c r="CF15" s="571">
        <v>38000</v>
      </c>
      <c r="CG15" s="571">
        <v>38000</v>
      </c>
      <c r="CH15" s="571">
        <v>38000</v>
      </c>
      <c r="CI15" s="571">
        <v>38000</v>
      </c>
      <c r="CJ15" s="571">
        <v>38000</v>
      </c>
      <c r="CK15" s="571">
        <v>38000</v>
      </c>
      <c r="CL15" s="571">
        <v>38000</v>
      </c>
      <c r="CM15" s="571">
        <v>38000</v>
      </c>
      <c r="CN15" s="571">
        <v>38000</v>
      </c>
      <c r="CO15" s="571">
        <v>38000</v>
      </c>
      <c r="CP15" s="571">
        <v>1823.6666666666667</v>
      </c>
      <c r="CQ15" s="571">
        <v>1923.6666666666667</v>
      </c>
      <c r="CR15" s="571">
        <v>2065</v>
      </c>
      <c r="CS15" s="571">
        <v>2103</v>
      </c>
      <c r="CT15" s="571">
        <v>2143</v>
      </c>
      <c r="CU15" s="571">
        <v>2116.0770000000002</v>
      </c>
      <c r="CV15" s="571">
        <v>2155.44</v>
      </c>
      <c r="CW15" s="571">
        <v>2196.0860000000002</v>
      </c>
      <c r="CX15" s="571">
        <v>2237.8940000000002</v>
      </c>
      <c r="CY15" s="693">
        <v>2280.7160000000003</v>
      </c>
      <c r="CZ15" s="571">
        <v>929.33333333333337</v>
      </c>
      <c r="DA15" s="571">
        <v>936</v>
      </c>
      <c r="DB15" s="571">
        <v>936</v>
      </c>
      <c r="DC15" s="571">
        <v>936</v>
      </c>
      <c r="DD15" s="571">
        <v>935</v>
      </c>
      <c r="DE15" s="571">
        <v>933</v>
      </c>
      <c r="DF15" s="571">
        <v>931</v>
      </c>
      <c r="DG15" s="571">
        <v>931</v>
      </c>
      <c r="DH15" s="571">
        <v>931</v>
      </c>
      <c r="DI15" s="571">
        <v>931</v>
      </c>
      <c r="DJ15" s="577">
        <f t="shared" si="4"/>
        <v>50.959605191007128</v>
      </c>
      <c r="DK15" s="577">
        <f t="shared" si="5"/>
        <v>48.657078495927912</v>
      </c>
      <c r="DL15" s="577">
        <f t="shared" si="6"/>
        <v>45.326876513317195</v>
      </c>
      <c r="DM15" s="577">
        <f t="shared" si="7"/>
        <v>44.507845934379461</v>
      </c>
      <c r="DN15" s="577">
        <f t="shared" si="8"/>
        <v>43.630424638357439</v>
      </c>
      <c r="DO15" s="577">
        <f t="shared" si="9"/>
        <v>44.091023152749166</v>
      </c>
      <c r="DP15" s="577">
        <f t="shared" si="10"/>
        <v>43.193037152507138</v>
      </c>
      <c r="DQ15" s="577">
        <f t="shared" si="18"/>
        <v>42.393603893472296</v>
      </c>
      <c r="DR15" s="577">
        <f t="shared" si="19"/>
        <v>41.601612945027775</v>
      </c>
      <c r="DS15" s="577">
        <f t="shared" si="11"/>
        <v>40.820514259557079</v>
      </c>
      <c r="DT15" s="57"/>
    </row>
    <row r="16" spans="1:126">
      <c r="A16" s="284" t="s">
        <v>5</v>
      </c>
      <c r="B16" s="571">
        <v>46</v>
      </c>
      <c r="C16" s="571">
        <v>46</v>
      </c>
      <c r="D16" s="571">
        <v>46</v>
      </c>
      <c r="E16" s="571">
        <v>46</v>
      </c>
      <c r="F16" s="571">
        <v>46</v>
      </c>
      <c r="G16" s="571">
        <v>46</v>
      </c>
      <c r="H16" s="571">
        <v>46</v>
      </c>
      <c r="I16" s="571">
        <v>46</v>
      </c>
      <c r="J16" s="571">
        <v>46</v>
      </c>
      <c r="K16" s="571">
        <v>46</v>
      </c>
      <c r="L16" s="571">
        <v>46</v>
      </c>
      <c r="M16" s="571">
        <v>46</v>
      </c>
      <c r="N16" s="571">
        <v>46</v>
      </c>
      <c r="O16" s="571">
        <v>46</v>
      </c>
      <c r="P16" s="571">
        <v>46</v>
      </c>
      <c r="Q16" s="571">
        <v>46</v>
      </c>
      <c r="R16" s="571">
        <v>46</v>
      </c>
      <c r="S16" s="571">
        <v>46</v>
      </c>
      <c r="T16" s="571">
        <v>46</v>
      </c>
      <c r="U16" s="571">
        <v>46</v>
      </c>
      <c r="V16" s="571">
        <v>46</v>
      </c>
      <c r="W16" s="571">
        <v>46</v>
      </c>
      <c r="X16" s="571">
        <v>4</v>
      </c>
      <c r="Y16" s="571">
        <v>4</v>
      </c>
      <c r="Z16" s="571">
        <v>3</v>
      </c>
      <c r="AA16" s="571">
        <v>3</v>
      </c>
      <c r="AB16" s="571">
        <v>3</v>
      </c>
      <c r="AC16" s="571">
        <v>3</v>
      </c>
      <c r="AD16" s="571">
        <v>3</v>
      </c>
      <c r="AE16" s="571">
        <v>3</v>
      </c>
      <c r="AF16" s="571">
        <v>3</v>
      </c>
      <c r="AG16" s="571">
        <v>3</v>
      </c>
      <c r="AH16" s="571">
        <v>1</v>
      </c>
      <c r="AI16" s="571">
        <f t="shared" si="12"/>
        <v>8.695652173913043</v>
      </c>
      <c r="AJ16" s="571">
        <f t="shared" si="13"/>
        <v>8.695652173913043</v>
      </c>
      <c r="AK16" s="571">
        <f t="shared" si="14"/>
        <v>6.5217391304347823</v>
      </c>
      <c r="AL16" s="571">
        <f t="shared" si="15"/>
        <v>6.5217391304347823</v>
      </c>
      <c r="AM16" s="571">
        <f t="shared" si="16"/>
        <v>6.5217391304347823</v>
      </c>
      <c r="AN16" s="571">
        <f t="shared" ref="AN16:AN22" si="22">AC16*100/R16</f>
        <v>6.5217391304347823</v>
      </c>
      <c r="AO16" s="571">
        <f t="shared" ref="AO16:AO22" si="23">AD16*100/S16</f>
        <v>6.5217391304347823</v>
      </c>
      <c r="AP16" s="571">
        <f t="shared" si="1"/>
        <v>6.5217391304347823</v>
      </c>
      <c r="AQ16" s="571">
        <f t="shared" si="2"/>
        <v>6.5217391304347823</v>
      </c>
      <c r="AR16" s="571">
        <f t="shared" si="3"/>
        <v>6.5217391304347823</v>
      </c>
      <c r="AS16" s="571">
        <f t="shared" si="3"/>
        <v>2.1739130434782608</v>
      </c>
      <c r="AT16" s="571">
        <v>1</v>
      </c>
      <c r="AU16" s="571">
        <v>1</v>
      </c>
      <c r="AV16" s="571">
        <v>1</v>
      </c>
      <c r="AW16" s="571">
        <v>1</v>
      </c>
      <c r="AX16" s="571">
        <v>1</v>
      </c>
      <c r="AY16" s="571">
        <v>1</v>
      </c>
      <c r="AZ16" s="571">
        <v>1</v>
      </c>
      <c r="BA16" s="571">
        <v>1</v>
      </c>
      <c r="BB16" s="571">
        <v>1</v>
      </c>
      <c r="BC16" s="571">
        <v>1</v>
      </c>
      <c r="BD16" s="571">
        <v>1</v>
      </c>
      <c r="BE16" s="571">
        <v>1</v>
      </c>
      <c r="BF16" s="571">
        <v>1</v>
      </c>
      <c r="BG16" s="571">
        <v>1</v>
      </c>
      <c r="BH16" s="571">
        <v>1</v>
      </c>
      <c r="BI16" s="571">
        <v>1</v>
      </c>
      <c r="BJ16" s="571">
        <v>3</v>
      </c>
      <c r="BK16" s="571">
        <v>3</v>
      </c>
      <c r="BL16" s="571">
        <v>3</v>
      </c>
      <c r="BM16" s="571">
        <v>3</v>
      </c>
      <c r="BN16" s="571">
        <v>3</v>
      </c>
      <c r="BO16" s="571">
        <v>3</v>
      </c>
      <c r="BP16" s="571">
        <v>3</v>
      </c>
      <c r="BQ16" s="571">
        <v>2</v>
      </c>
      <c r="BR16" s="571">
        <v>2</v>
      </c>
      <c r="BS16" s="571">
        <v>2</v>
      </c>
      <c r="BT16" s="571">
        <v>2</v>
      </c>
      <c r="BU16" s="571">
        <v>2</v>
      </c>
      <c r="BV16" s="571">
        <v>2</v>
      </c>
      <c r="BW16" s="571">
        <v>2</v>
      </c>
      <c r="BX16" s="571">
        <v>2</v>
      </c>
      <c r="BY16" s="571">
        <v>2</v>
      </c>
      <c r="BZ16" s="571">
        <v>0</v>
      </c>
      <c r="CA16" s="571">
        <v>0</v>
      </c>
      <c r="CB16" s="571">
        <v>0</v>
      </c>
      <c r="CC16" s="571">
        <v>0</v>
      </c>
      <c r="CD16" s="571">
        <v>0</v>
      </c>
      <c r="CE16" s="571">
        <v>0</v>
      </c>
      <c r="CF16" s="571">
        <v>0</v>
      </c>
      <c r="CG16" s="571">
        <v>0</v>
      </c>
      <c r="CH16" s="571">
        <v>0</v>
      </c>
      <c r="CI16" s="571">
        <v>0</v>
      </c>
      <c r="CJ16" s="571">
        <v>0</v>
      </c>
      <c r="CK16" s="571">
        <v>0</v>
      </c>
      <c r="CL16" s="571">
        <v>0</v>
      </c>
      <c r="CM16" s="571">
        <v>0</v>
      </c>
      <c r="CN16" s="571">
        <v>0</v>
      </c>
      <c r="CO16" s="571">
        <v>0</v>
      </c>
      <c r="CP16" s="571">
        <v>81</v>
      </c>
      <c r="CQ16" s="571">
        <v>82.685333333333332</v>
      </c>
      <c r="CR16" s="571">
        <v>85</v>
      </c>
      <c r="CS16" s="571">
        <v>87</v>
      </c>
      <c r="CT16" s="571">
        <v>88</v>
      </c>
      <c r="CU16" s="571">
        <v>86.78369075428013</v>
      </c>
      <c r="CV16" s="571">
        <v>87.24872655105591</v>
      </c>
      <c r="CW16" s="571">
        <v>89</v>
      </c>
      <c r="CX16" s="571">
        <v>91</v>
      </c>
      <c r="CY16" s="571">
        <v>93</v>
      </c>
      <c r="CZ16" s="571">
        <v>63.666666666666664</v>
      </c>
      <c r="DA16" s="571">
        <v>63.666666666666664</v>
      </c>
      <c r="DB16" s="571">
        <v>63</v>
      </c>
      <c r="DC16" s="571">
        <v>63</v>
      </c>
      <c r="DD16" s="571">
        <v>63</v>
      </c>
      <c r="DE16" s="571">
        <v>64</v>
      </c>
      <c r="DF16" s="571">
        <v>64</v>
      </c>
      <c r="DG16" s="571">
        <v>64</v>
      </c>
      <c r="DH16" s="571">
        <v>64</v>
      </c>
      <c r="DI16" s="571">
        <v>64</v>
      </c>
      <c r="DJ16" s="577">
        <f t="shared" si="4"/>
        <v>78.600823045267489</v>
      </c>
      <c r="DK16" s="577">
        <f t="shared" si="5"/>
        <v>76.998742219498823</v>
      </c>
      <c r="DL16" s="577">
        <f t="shared" si="6"/>
        <v>74.117647058823536</v>
      </c>
      <c r="DM16" s="577">
        <f t="shared" si="7"/>
        <v>72.41379310344827</v>
      </c>
      <c r="DN16" s="577">
        <f t="shared" si="8"/>
        <v>71.590909090909093</v>
      </c>
      <c r="DO16" s="577">
        <f t="shared" si="9"/>
        <v>73.746575472585036</v>
      </c>
      <c r="DP16" s="577">
        <f t="shared" si="10"/>
        <v>73.35350615409692</v>
      </c>
      <c r="DQ16" s="577">
        <f t="shared" si="18"/>
        <v>71.910112359550567</v>
      </c>
      <c r="DR16" s="577">
        <f t="shared" si="19"/>
        <v>70.329670329670336</v>
      </c>
      <c r="DS16" s="577">
        <f t="shared" si="11"/>
        <v>68.817204301075279</v>
      </c>
      <c r="DT16" s="57"/>
    </row>
    <row r="17" spans="1:125">
      <c r="A17" s="284" t="s">
        <v>4</v>
      </c>
      <c r="B17" s="571">
        <v>121909</v>
      </c>
      <c r="C17" s="571">
        <v>121909</v>
      </c>
      <c r="D17" s="571">
        <v>121909</v>
      </c>
      <c r="E17" s="571">
        <v>121909</v>
      </c>
      <c r="F17" s="571">
        <v>121909</v>
      </c>
      <c r="G17" s="571">
        <v>121909</v>
      </c>
      <c r="H17" s="571">
        <v>121909</v>
      </c>
      <c r="I17" s="571">
        <v>121909</v>
      </c>
      <c r="J17" s="571">
        <v>121909</v>
      </c>
      <c r="K17" s="571">
        <v>121909</v>
      </c>
      <c r="L17" s="571">
        <v>121909</v>
      </c>
      <c r="M17" s="571">
        <v>121309</v>
      </c>
      <c r="N17" s="571">
        <v>121309</v>
      </c>
      <c r="O17" s="571">
        <v>121309</v>
      </c>
      <c r="P17" s="571">
        <v>121447</v>
      </c>
      <c r="Q17" s="571">
        <v>121309</v>
      </c>
      <c r="R17" s="571">
        <v>121309</v>
      </c>
      <c r="S17" s="571">
        <v>121309</v>
      </c>
      <c r="T17" s="571">
        <v>121309</v>
      </c>
      <c r="U17" s="571">
        <v>121309</v>
      </c>
      <c r="V17" s="571">
        <v>121309</v>
      </c>
      <c r="W17" s="571">
        <v>121309</v>
      </c>
      <c r="X17" s="571">
        <v>97483</v>
      </c>
      <c r="Y17" s="571">
        <v>96888</v>
      </c>
      <c r="Z17" s="571">
        <v>96890</v>
      </c>
      <c r="AA17" s="571">
        <v>97108</v>
      </c>
      <c r="AB17" s="571">
        <v>96988</v>
      </c>
      <c r="AC17" s="571">
        <v>96891</v>
      </c>
      <c r="AD17" s="571">
        <v>96374</v>
      </c>
      <c r="AE17" s="571">
        <v>96374</v>
      </c>
      <c r="AF17" s="571">
        <v>96374</v>
      </c>
      <c r="AG17" s="571">
        <v>96374</v>
      </c>
      <c r="AH17" s="571">
        <v>96374</v>
      </c>
      <c r="AI17" s="571">
        <f t="shared" si="12"/>
        <v>80.35924787113899</v>
      </c>
      <c r="AJ17" s="571">
        <f t="shared" si="13"/>
        <v>79.868764889661932</v>
      </c>
      <c r="AK17" s="571">
        <f t="shared" si="14"/>
        <v>79.870413571952611</v>
      </c>
      <c r="AL17" s="571">
        <f t="shared" si="15"/>
        <v>79.959159139377675</v>
      </c>
      <c r="AM17" s="571">
        <f t="shared" si="16"/>
        <v>79.9511990041959</v>
      </c>
      <c r="AN17" s="571">
        <f t="shared" si="22"/>
        <v>79.871237913097957</v>
      </c>
      <c r="AO17" s="571">
        <f t="shared" si="23"/>
        <v>79.445053540957389</v>
      </c>
      <c r="AP17" s="571">
        <f t="shared" si="1"/>
        <v>79.445053540957389</v>
      </c>
      <c r="AQ17" s="571">
        <f t="shared" si="2"/>
        <v>79.445053540957389</v>
      </c>
      <c r="AR17" s="571">
        <f t="shared" si="3"/>
        <v>79.445053540957389</v>
      </c>
      <c r="AS17" s="571">
        <f t="shared" si="3"/>
        <v>79.445053540957389</v>
      </c>
      <c r="AT17" s="571">
        <v>13812</v>
      </c>
      <c r="AU17" s="571">
        <v>13685</v>
      </c>
      <c r="AV17" s="571">
        <v>13700</v>
      </c>
      <c r="AW17" s="571">
        <v>13600</v>
      </c>
      <c r="AX17" s="571">
        <v>13300</v>
      </c>
      <c r="AY17" s="571">
        <v>13175</v>
      </c>
      <c r="AZ17" s="571">
        <v>12600</v>
      </c>
      <c r="BA17" s="571">
        <v>12600</v>
      </c>
      <c r="BB17" s="571">
        <v>12800</v>
      </c>
      <c r="BC17" s="571">
        <v>12660</v>
      </c>
      <c r="BD17" s="571">
        <v>12533</v>
      </c>
      <c r="BE17" s="571">
        <v>12033</v>
      </c>
      <c r="BF17" s="571">
        <v>12033</v>
      </c>
      <c r="BG17" s="571">
        <v>12033</v>
      </c>
      <c r="BH17" s="571">
        <v>12033</v>
      </c>
      <c r="BI17" s="571">
        <v>12033</v>
      </c>
      <c r="BJ17" s="571">
        <v>385</v>
      </c>
      <c r="BK17" s="571">
        <v>400</v>
      </c>
      <c r="BL17" s="571">
        <v>400</v>
      </c>
      <c r="BM17" s="571">
        <v>400</v>
      </c>
      <c r="BN17" s="571">
        <v>380</v>
      </c>
      <c r="BO17" s="571">
        <v>380</v>
      </c>
      <c r="BP17" s="571">
        <v>360</v>
      </c>
      <c r="BQ17" s="571">
        <v>362</v>
      </c>
      <c r="BR17" s="571">
        <v>380</v>
      </c>
      <c r="BS17" s="571">
        <v>400</v>
      </c>
      <c r="BT17" s="571">
        <v>430</v>
      </c>
      <c r="BU17" s="571">
        <v>413</v>
      </c>
      <c r="BV17" s="571">
        <v>413</v>
      </c>
      <c r="BW17" s="571">
        <v>413</v>
      </c>
      <c r="BX17" s="571">
        <v>413</v>
      </c>
      <c r="BY17" s="571">
        <v>413</v>
      </c>
      <c r="BZ17" s="571">
        <v>83928</v>
      </c>
      <c r="CA17" s="571">
        <v>83928</v>
      </c>
      <c r="CB17" s="571">
        <v>83928</v>
      </c>
      <c r="CC17" s="571">
        <v>83928</v>
      </c>
      <c r="CD17" s="571">
        <v>83928</v>
      </c>
      <c r="CE17" s="571">
        <v>83928</v>
      </c>
      <c r="CF17" s="571">
        <v>83928</v>
      </c>
      <c r="CG17" s="571">
        <v>83928</v>
      </c>
      <c r="CH17" s="571">
        <v>83928</v>
      </c>
      <c r="CI17" s="571">
        <v>83928</v>
      </c>
      <c r="CJ17" s="571">
        <v>83948</v>
      </c>
      <c r="CK17" s="571">
        <v>83948</v>
      </c>
      <c r="CL17" s="571">
        <v>83948</v>
      </c>
      <c r="CM17" s="571">
        <v>83948</v>
      </c>
      <c r="CN17" s="571">
        <v>83948</v>
      </c>
      <c r="CO17" s="571">
        <v>83948</v>
      </c>
      <c r="CP17" s="571">
        <v>44874.333333333336</v>
      </c>
      <c r="CQ17" s="571">
        <v>47024.666666666664</v>
      </c>
      <c r="CR17" s="571">
        <v>49344</v>
      </c>
      <c r="CS17" s="571">
        <v>50055</v>
      </c>
      <c r="CT17" s="571">
        <v>50791</v>
      </c>
      <c r="CU17" s="571">
        <v>51553</v>
      </c>
      <c r="CV17" s="571">
        <v>52341</v>
      </c>
      <c r="CW17" s="571">
        <v>53157</v>
      </c>
      <c r="CX17" s="571">
        <v>54001.952938189897</v>
      </c>
      <c r="CY17" s="693">
        <v>55011.976682029446</v>
      </c>
      <c r="CZ17" s="571">
        <v>6202</v>
      </c>
      <c r="DA17" s="571">
        <v>5699.666666666667</v>
      </c>
      <c r="DB17" s="571">
        <v>5174</v>
      </c>
      <c r="DC17" s="571">
        <v>5039</v>
      </c>
      <c r="DD17" s="571">
        <v>4902</v>
      </c>
      <c r="DE17" s="571">
        <v>4762</v>
      </c>
      <c r="DF17" s="571">
        <v>4622</v>
      </c>
      <c r="DG17" s="571">
        <v>4622</v>
      </c>
      <c r="DH17" s="571">
        <v>4622</v>
      </c>
      <c r="DI17" s="571">
        <v>4622</v>
      </c>
      <c r="DJ17" s="577">
        <f t="shared" si="4"/>
        <v>13.820818136573987</v>
      </c>
      <c r="DK17" s="577">
        <f t="shared" si="5"/>
        <v>12.120589194323546</v>
      </c>
      <c r="DL17" s="577">
        <f t="shared" si="6"/>
        <v>10.485570687418937</v>
      </c>
      <c r="DM17" s="577">
        <f t="shared" si="7"/>
        <v>10.066926380980922</v>
      </c>
      <c r="DN17" s="577">
        <f t="shared" si="8"/>
        <v>9.651316178063043</v>
      </c>
      <c r="DO17" s="577">
        <f t="shared" si="9"/>
        <v>9.237095804317887</v>
      </c>
      <c r="DP17" s="577">
        <f t="shared" si="10"/>
        <v>8.8305534857950736</v>
      </c>
      <c r="DQ17" s="577">
        <f t="shared" si="18"/>
        <v>8.6949978365972491</v>
      </c>
      <c r="DR17" s="577">
        <f t="shared" si="19"/>
        <v>8.5589497203745495</v>
      </c>
      <c r="DS17" s="577">
        <f t="shared" si="11"/>
        <v>8.401806804207876</v>
      </c>
      <c r="DT17" s="294"/>
      <c r="DU17" s="294"/>
    </row>
    <row r="18" spans="1:125">
      <c r="A18" s="284" t="s">
        <v>3</v>
      </c>
      <c r="B18" s="571">
        <v>1736</v>
      </c>
      <c r="C18" s="571">
        <v>1736</v>
      </c>
      <c r="D18" s="571">
        <v>1736</v>
      </c>
      <c r="E18" s="571">
        <v>1736</v>
      </c>
      <c r="F18" s="571">
        <v>1736</v>
      </c>
      <c r="G18" s="571">
        <v>1736</v>
      </c>
      <c r="H18" s="571">
        <v>1736</v>
      </c>
      <c r="I18" s="571">
        <v>1736</v>
      </c>
      <c r="J18" s="571">
        <v>1736</v>
      </c>
      <c r="K18" s="571">
        <v>1736</v>
      </c>
      <c r="L18" s="571">
        <v>1736</v>
      </c>
      <c r="M18" s="571">
        <v>1720</v>
      </c>
      <c r="N18" s="571">
        <v>1720</v>
      </c>
      <c r="O18" s="571">
        <v>1720</v>
      </c>
      <c r="P18" s="571">
        <v>1720</v>
      </c>
      <c r="Q18" s="571">
        <v>1720</v>
      </c>
      <c r="R18" s="571">
        <v>1720</v>
      </c>
      <c r="S18" s="571">
        <v>1720</v>
      </c>
      <c r="T18" s="571">
        <v>1720</v>
      </c>
      <c r="U18" s="571">
        <v>1720</v>
      </c>
      <c r="V18" s="571">
        <v>1720</v>
      </c>
      <c r="W18" s="571">
        <v>1720</v>
      </c>
      <c r="X18" s="571">
        <v>1224</v>
      </c>
      <c r="Y18" s="571">
        <v>1224</v>
      </c>
      <c r="Z18" s="571">
        <v>1224</v>
      </c>
      <c r="AA18" s="571">
        <v>1224</v>
      </c>
      <c r="AB18" s="571">
        <v>1222</v>
      </c>
      <c r="AC18" s="571">
        <v>1222</v>
      </c>
      <c r="AD18" s="571">
        <v>1222</v>
      </c>
      <c r="AE18" s="571">
        <v>1222</v>
      </c>
      <c r="AF18" s="571">
        <v>1222</v>
      </c>
      <c r="AG18" s="571">
        <v>1222</v>
      </c>
      <c r="AH18" s="571">
        <v>1222</v>
      </c>
      <c r="AI18" s="571">
        <f t="shared" si="12"/>
        <v>71.162790697674424</v>
      </c>
      <c r="AJ18" s="571">
        <f t="shared" si="13"/>
        <v>71.162790697674424</v>
      </c>
      <c r="AK18" s="571">
        <f t="shared" si="14"/>
        <v>71.162790697674424</v>
      </c>
      <c r="AL18" s="571">
        <f t="shared" si="15"/>
        <v>71.162790697674424</v>
      </c>
      <c r="AM18" s="571">
        <f t="shared" si="16"/>
        <v>71.04651162790698</v>
      </c>
      <c r="AN18" s="571">
        <f t="shared" si="22"/>
        <v>71.04651162790698</v>
      </c>
      <c r="AO18" s="571">
        <f t="shared" si="23"/>
        <v>71.04651162790698</v>
      </c>
      <c r="AP18" s="571">
        <f t="shared" si="1"/>
        <v>71.04651162790698</v>
      </c>
      <c r="AQ18" s="571">
        <f t="shared" si="2"/>
        <v>71.04651162790698</v>
      </c>
      <c r="AR18" s="571">
        <f t="shared" si="3"/>
        <v>71.04651162790698</v>
      </c>
      <c r="AS18" s="571">
        <f t="shared" si="3"/>
        <v>71.04651162790698</v>
      </c>
      <c r="AT18" s="571">
        <v>178</v>
      </c>
      <c r="AU18" s="571">
        <v>178</v>
      </c>
      <c r="AV18" s="571">
        <v>178</v>
      </c>
      <c r="AW18" s="571">
        <v>178</v>
      </c>
      <c r="AX18" s="571">
        <v>178</v>
      </c>
      <c r="AY18" s="571">
        <v>178</v>
      </c>
      <c r="AZ18" s="571">
        <v>178</v>
      </c>
      <c r="BA18" s="571">
        <v>178</v>
      </c>
      <c r="BB18" s="571">
        <v>178</v>
      </c>
      <c r="BC18" s="571">
        <v>175</v>
      </c>
      <c r="BD18" s="571">
        <v>175</v>
      </c>
      <c r="BE18" s="571">
        <v>175</v>
      </c>
      <c r="BF18" s="571">
        <v>175</v>
      </c>
      <c r="BG18" s="571">
        <v>175</v>
      </c>
      <c r="BH18" s="571">
        <v>175</v>
      </c>
      <c r="BI18" s="571">
        <v>175</v>
      </c>
      <c r="BJ18" s="571">
        <v>13</v>
      </c>
      <c r="BK18" s="571">
        <v>14</v>
      </c>
      <c r="BL18" s="571">
        <v>14</v>
      </c>
      <c r="BM18" s="571">
        <v>14</v>
      </c>
      <c r="BN18" s="571">
        <v>14</v>
      </c>
      <c r="BO18" s="571">
        <v>14</v>
      </c>
      <c r="BP18" s="571">
        <v>14</v>
      </c>
      <c r="BQ18" s="571">
        <v>14</v>
      </c>
      <c r="BR18" s="571">
        <v>14</v>
      </c>
      <c r="BS18" s="571">
        <v>15</v>
      </c>
      <c r="BT18" s="571">
        <v>15</v>
      </c>
      <c r="BU18" s="571">
        <v>15</v>
      </c>
      <c r="BV18" s="571">
        <v>15</v>
      </c>
      <c r="BW18" s="571">
        <v>15</v>
      </c>
      <c r="BX18" s="571">
        <v>15</v>
      </c>
      <c r="BY18" s="571">
        <v>15</v>
      </c>
      <c r="BZ18" s="571">
        <v>1032</v>
      </c>
      <c r="CA18" s="571">
        <v>1032</v>
      </c>
      <c r="CB18" s="571">
        <v>1032</v>
      </c>
      <c r="CC18" s="571">
        <v>1032</v>
      </c>
      <c r="CD18" s="571">
        <v>1032</v>
      </c>
      <c r="CE18" s="571">
        <v>1032</v>
      </c>
      <c r="CF18" s="571">
        <v>1032</v>
      </c>
      <c r="CG18" s="571">
        <v>1032</v>
      </c>
      <c r="CH18" s="571">
        <v>1032</v>
      </c>
      <c r="CI18" s="571">
        <v>1032</v>
      </c>
      <c r="CJ18" s="571">
        <v>1032</v>
      </c>
      <c r="CK18" s="571">
        <v>1032</v>
      </c>
      <c r="CL18" s="571">
        <v>1032</v>
      </c>
      <c r="CM18" s="571">
        <v>1032</v>
      </c>
      <c r="CN18" s="571">
        <v>1032</v>
      </c>
      <c r="CO18" s="571">
        <v>1032</v>
      </c>
      <c r="CP18" s="571">
        <v>1078</v>
      </c>
      <c r="CQ18" s="571">
        <v>1065.6666666666667</v>
      </c>
      <c r="CR18" s="571">
        <v>1032</v>
      </c>
      <c r="CS18" s="571">
        <v>1044</v>
      </c>
      <c r="CT18" s="571">
        <v>1055</v>
      </c>
      <c r="CU18" s="571">
        <v>1067</v>
      </c>
      <c r="CV18" s="571">
        <v>1080</v>
      </c>
      <c r="CW18" s="571">
        <v>1080.337</v>
      </c>
      <c r="CX18" s="571">
        <v>1093.1863879231473</v>
      </c>
      <c r="CY18" s="693">
        <v>1119</v>
      </c>
      <c r="CZ18" s="571">
        <v>381.66666666666669</v>
      </c>
      <c r="DA18" s="571">
        <v>365.33333333333331</v>
      </c>
      <c r="DB18" s="571">
        <v>351</v>
      </c>
      <c r="DC18" s="571">
        <v>349</v>
      </c>
      <c r="DD18" s="571">
        <v>346</v>
      </c>
      <c r="DE18" s="571">
        <v>339</v>
      </c>
      <c r="DF18" s="571">
        <v>336</v>
      </c>
      <c r="DG18" s="571">
        <v>411</v>
      </c>
      <c r="DH18" s="571">
        <v>411</v>
      </c>
      <c r="DI18" s="571">
        <v>411</v>
      </c>
      <c r="DJ18" s="577">
        <f t="shared" si="4"/>
        <v>35.405071119356833</v>
      </c>
      <c r="DK18" s="577">
        <f t="shared" si="5"/>
        <v>34.282139505786667</v>
      </c>
      <c r="DL18" s="577">
        <f t="shared" si="6"/>
        <v>34.011627906976742</v>
      </c>
      <c r="DM18" s="577">
        <f t="shared" si="7"/>
        <v>33.429118773946357</v>
      </c>
      <c r="DN18" s="577">
        <f t="shared" si="8"/>
        <v>32.796208530805686</v>
      </c>
      <c r="DO18" s="577">
        <f t="shared" si="9"/>
        <v>31.771321462043112</v>
      </c>
      <c r="DP18" s="577">
        <f t="shared" si="10"/>
        <v>31.111111111111111</v>
      </c>
      <c r="DQ18" s="577">
        <f t="shared" si="18"/>
        <v>38.043684516960916</v>
      </c>
      <c r="DR18" s="577">
        <f t="shared" si="19"/>
        <v>37.596516434935154</v>
      </c>
      <c r="DS18" s="577">
        <f t="shared" si="11"/>
        <v>36.729222520107243</v>
      </c>
      <c r="DT18" s="294"/>
      <c r="DU18" s="294"/>
    </row>
    <row r="19" spans="1:125">
      <c r="A19" s="284" t="s">
        <v>79</v>
      </c>
      <c r="B19" s="571">
        <v>94730.3</v>
      </c>
      <c r="C19" s="571">
        <v>94730.3</v>
      </c>
      <c r="D19" s="571">
        <v>94730.3</v>
      </c>
      <c r="E19" s="571">
        <v>94730.3</v>
      </c>
      <c r="F19" s="571">
        <v>94730.3</v>
      </c>
      <c r="G19" s="571">
        <v>94730.3</v>
      </c>
      <c r="H19" s="571">
        <v>94730.3</v>
      </c>
      <c r="I19" s="571">
        <v>94730.3</v>
      </c>
      <c r="J19" s="571">
        <v>94730.3</v>
      </c>
      <c r="K19" s="571">
        <v>94730.3</v>
      </c>
      <c r="L19" s="571">
        <v>94730.3</v>
      </c>
      <c r="M19" s="571">
        <v>88580.3</v>
      </c>
      <c r="N19" s="571">
        <v>88580.3</v>
      </c>
      <c r="O19" s="571">
        <v>88580.3</v>
      </c>
      <c r="P19" s="571">
        <v>88580.3</v>
      </c>
      <c r="Q19" s="571">
        <v>88580.3</v>
      </c>
      <c r="R19" s="571">
        <v>88580.3</v>
      </c>
      <c r="S19" s="571">
        <v>88580.3</v>
      </c>
      <c r="T19" s="571">
        <v>88580.3</v>
      </c>
      <c r="U19" s="571">
        <v>88580.3</v>
      </c>
      <c r="V19" s="571">
        <v>88580.3</v>
      </c>
      <c r="W19" s="571">
        <v>88580.3</v>
      </c>
      <c r="X19" s="571">
        <v>35360</v>
      </c>
      <c r="Y19" s="571">
        <v>35360</v>
      </c>
      <c r="Z19" s="571">
        <v>35650</v>
      </c>
      <c r="AA19" s="571">
        <v>36974.400000000001</v>
      </c>
      <c r="AB19" s="571">
        <v>37200</v>
      </c>
      <c r="AC19" s="571">
        <v>37300</v>
      </c>
      <c r="AD19" s="571">
        <v>37300</v>
      </c>
      <c r="AE19" s="571">
        <v>37300</v>
      </c>
      <c r="AF19" s="571">
        <v>37300</v>
      </c>
      <c r="AG19" s="571">
        <v>37300</v>
      </c>
      <c r="AH19" s="571">
        <v>37300</v>
      </c>
      <c r="AI19" s="571">
        <f t="shared" si="12"/>
        <v>39.918582348445419</v>
      </c>
      <c r="AJ19" s="571">
        <f t="shared" si="13"/>
        <v>39.918582348445419</v>
      </c>
      <c r="AK19" s="571">
        <f t="shared" si="14"/>
        <v>40.24596891182351</v>
      </c>
      <c r="AL19" s="571">
        <f t="shared" si="15"/>
        <v>41.741109479195714</v>
      </c>
      <c r="AM19" s="571">
        <f t="shared" si="16"/>
        <v>41.99579364712018</v>
      </c>
      <c r="AN19" s="571">
        <f t="shared" si="22"/>
        <v>42.108685565526422</v>
      </c>
      <c r="AO19" s="571">
        <f t="shared" si="23"/>
        <v>42.108685565526422</v>
      </c>
      <c r="AP19" s="571">
        <f t="shared" si="1"/>
        <v>42.108685565526422</v>
      </c>
      <c r="AQ19" s="571">
        <f t="shared" si="2"/>
        <v>42.108685565526422</v>
      </c>
      <c r="AR19" s="571">
        <f t="shared" si="3"/>
        <v>42.108685565526422</v>
      </c>
      <c r="AS19" s="571">
        <f t="shared" si="3"/>
        <v>42.108685565526422</v>
      </c>
      <c r="AT19" s="571">
        <v>44000</v>
      </c>
      <c r="AU19" s="571">
        <v>44000</v>
      </c>
      <c r="AV19" s="571">
        <v>44000</v>
      </c>
      <c r="AW19" s="571">
        <v>44000</v>
      </c>
      <c r="AX19" s="571">
        <v>44000</v>
      </c>
      <c r="AY19" s="571">
        <v>44000</v>
      </c>
      <c r="AZ19" s="571">
        <v>44000</v>
      </c>
      <c r="BA19" s="571">
        <v>44000</v>
      </c>
      <c r="BB19" s="571">
        <v>44000</v>
      </c>
      <c r="BC19" s="571">
        <v>44000</v>
      </c>
      <c r="BD19" s="571">
        <v>44000</v>
      </c>
      <c r="BE19" s="571">
        <v>44000</v>
      </c>
      <c r="BF19" s="571">
        <v>44000</v>
      </c>
      <c r="BG19" s="571">
        <v>44000</v>
      </c>
      <c r="BH19" s="571">
        <v>44000</v>
      </c>
      <c r="BI19" s="571">
        <v>44000</v>
      </c>
      <c r="BJ19" s="571">
        <v>1400</v>
      </c>
      <c r="BK19" s="571">
        <v>1570</v>
      </c>
      <c r="BL19" s="571">
        <v>1600</v>
      </c>
      <c r="BM19" s="571">
        <v>1729.67</v>
      </c>
      <c r="BN19" s="571">
        <v>1660</v>
      </c>
      <c r="BO19" s="571">
        <v>1660</v>
      </c>
      <c r="BP19" s="571">
        <v>1660</v>
      </c>
      <c r="BQ19" s="571">
        <v>1650</v>
      </c>
      <c r="BR19" s="571">
        <v>1648.7</v>
      </c>
      <c r="BS19" s="571">
        <v>1700</v>
      </c>
      <c r="BT19" s="571">
        <v>1700</v>
      </c>
      <c r="BU19" s="571">
        <v>1700</v>
      </c>
      <c r="BV19" s="571">
        <v>1700</v>
      </c>
      <c r="BW19" s="571">
        <v>1700</v>
      </c>
      <c r="BX19" s="571">
        <v>1700</v>
      </c>
      <c r="BY19" s="571">
        <v>1700</v>
      </c>
      <c r="BZ19" s="571">
        <v>24000</v>
      </c>
      <c r="CA19" s="571">
        <v>24000</v>
      </c>
      <c r="CB19" s="571">
        <v>24000</v>
      </c>
      <c r="CC19" s="571">
        <v>24000</v>
      </c>
      <c r="CD19" s="571">
        <v>24000</v>
      </c>
      <c r="CE19" s="571">
        <v>24000</v>
      </c>
      <c r="CF19" s="571">
        <v>24000</v>
      </c>
      <c r="CG19" s="571">
        <v>24000</v>
      </c>
      <c r="CH19" s="571">
        <v>24000</v>
      </c>
      <c r="CI19" s="571">
        <v>24000</v>
      </c>
      <c r="CJ19" s="571">
        <v>24000</v>
      </c>
      <c r="CK19" s="571">
        <v>24000</v>
      </c>
      <c r="CL19" s="571">
        <v>24000</v>
      </c>
      <c r="CM19" s="571">
        <v>24000</v>
      </c>
      <c r="CN19" s="571">
        <v>24000</v>
      </c>
      <c r="CO19" s="571">
        <v>24000</v>
      </c>
      <c r="CP19" s="571">
        <v>32512</v>
      </c>
      <c r="CQ19" s="571">
        <v>37709</v>
      </c>
      <c r="CR19" s="571">
        <v>40668</v>
      </c>
      <c r="CS19" s="571">
        <v>41916</v>
      </c>
      <c r="CT19" s="571">
        <v>43187</v>
      </c>
      <c r="CU19" s="571">
        <v>44485</v>
      </c>
      <c r="CV19" s="571">
        <v>44929</v>
      </c>
      <c r="CW19" s="571">
        <v>46159</v>
      </c>
      <c r="CX19" s="571">
        <v>47907</v>
      </c>
      <c r="CY19" s="571">
        <v>48776</v>
      </c>
      <c r="CZ19" s="571">
        <v>26646.666666666668</v>
      </c>
      <c r="DA19" s="571">
        <v>28867.666666666668</v>
      </c>
      <c r="DB19" s="571">
        <v>31418</v>
      </c>
      <c r="DC19" s="571">
        <v>32124</v>
      </c>
      <c r="DD19" s="571">
        <v>32856</v>
      </c>
      <c r="DE19" s="571">
        <v>33615</v>
      </c>
      <c r="DF19" s="571">
        <v>34399</v>
      </c>
      <c r="DG19" s="571">
        <v>35183</v>
      </c>
      <c r="DH19" s="571">
        <v>35967</v>
      </c>
      <c r="DI19" s="571">
        <v>36751</v>
      </c>
      <c r="DJ19" s="577">
        <f t="shared" si="4"/>
        <v>81.959481627296597</v>
      </c>
      <c r="DK19" s="577">
        <f t="shared" si="5"/>
        <v>76.553784684469676</v>
      </c>
      <c r="DL19" s="577">
        <f t="shared" si="6"/>
        <v>77.254844103472024</v>
      </c>
      <c r="DM19" s="577">
        <f t="shared" si="7"/>
        <v>76.638992270254789</v>
      </c>
      <c r="DN19" s="577">
        <f t="shared" si="8"/>
        <v>76.078449533424404</v>
      </c>
      <c r="DO19" s="577">
        <f t="shared" si="9"/>
        <v>75.564797122625606</v>
      </c>
      <c r="DP19" s="577">
        <f t="shared" si="10"/>
        <v>76.5630216563912</v>
      </c>
      <c r="DQ19" s="577">
        <f t="shared" si="18"/>
        <v>76.221321952381984</v>
      </c>
      <c r="DR19" s="577">
        <f t="shared" si="19"/>
        <v>75.076711127810142</v>
      </c>
      <c r="DS19" s="577">
        <v>65.599999999999994</v>
      </c>
      <c r="DT19" s="294"/>
      <c r="DU19" s="294"/>
    </row>
    <row r="20" spans="1:125">
      <c r="A20" s="284" t="s">
        <v>2</v>
      </c>
      <c r="B20" s="571">
        <v>75261</v>
      </c>
      <c r="C20" s="571">
        <v>75261</v>
      </c>
      <c r="D20" s="571">
        <v>75261</v>
      </c>
      <c r="E20" s="571">
        <v>75261</v>
      </c>
      <c r="F20" s="571">
        <v>75261</v>
      </c>
      <c r="G20" s="571">
        <v>75261</v>
      </c>
      <c r="H20" s="571">
        <v>75261</v>
      </c>
      <c r="I20" s="571">
        <v>75261</v>
      </c>
      <c r="J20" s="571">
        <v>75261</v>
      </c>
      <c r="K20" s="571">
        <v>75261</v>
      </c>
      <c r="L20" s="571">
        <v>75261</v>
      </c>
      <c r="M20" s="571">
        <v>74339</v>
      </c>
      <c r="N20" s="571">
        <v>74339</v>
      </c>
      <c r="O20" s="571">
        <v>74339</v>
      </c>
      <c r="P20" s="571">
        <v>74339</v>
      </c>
      <c r="Q20" s="571">
        <v>74339</v>
      </c>
      <c r="R20" s="571">
        <v>74339</v>
      </c>
      <c r="S20" s="571">
        <v>74339</v>
      </c>
      <c r="T20" s="571">
        <v>74339</v>
      </c>
      <c r="U20" s="571">
        <v>74339</v>
      </c>
      <c r="V20" s="571">
        <v>74339</v>
      </c>
      <c r="W20" s="571">
        <v>74339</v>
      </c>
      <c r="X20" s="571">
        <v>22762</v>
      </c>
      <c r="Y20" s="571">
        <v>23048</v>
      </c>
      <c r="Z20" s="571">
        <v>22984</v>
      </c>
      <c r="AA20" s="571">
        <v>23087</v>
      </c>
      <c r="AB20" s="571">
        <v>23385</v>
      </c>
      <c r="AC20" s="571">
        <v>23735</v>
      </c>
      <c r="AD20" s="571">
        <v>23435</v>
      </c>
      <c r="AE20" s="571">
        <v>23435</v>
      </c>
      <c r="AF20" s="571">
        <v>23435</v>
      </c>
      <c r="AG20" s="571">
        <v>23435</v>
      </c>
      <c r="AH20" s="571">
        <v>23435</v>
      </c>
      <c r="AI20" s="571">
        <f t="shared" si="12"/>
        <v>30.61919046530085</v>
      </c>
      <c r="AJ20" s="571">
        <f t="shared" si="13"/>
        <v>31.003914499791495</v>
      </c>
      <c r="AK20" s="571">
        <f t="shared" si="14"/>
        <v>30.917822408157225</v>
      </c>
      <c r="AL20" s="571">
        <f t="shared" si="15"/>
        <v>31.056376868131128</v>
      </c>
      <c r="AM20" s="571">
        <f t="shared" si="16"/>
        <v>31.457243169803199</v>
      </c>
      <c r="AN20" s="571">
        <f t="shared" si="22"/>
        <v>31.928059295928112</v>
      </c>
      <c r="AO20" s="571">
        <f t="shared" si="23"/>
        <v>31.524502616392471</v>
      </c>
      <c r="AP20" s="571">
        <f t="shared" si="1"/>
        <v>31.524502616392471</v>
      </c>
      <c r="AQ20" s="571">
        <f t="shared" si="2"/>
        <v>31.524502616392471</v>
      </c>
      <c r="AR20" s="571">
        <f t="shared" si="3"/>
        <v>31.524502616392471</v>
      </c>
      <c r="AS20" s="571">
        <f t="shared" si="3"/>
        <v>31.524502616392471</v>
      </c>
      <c r="AT20" s="571">
        <v>2816</v>
      </c>
      <c r="AU20" s="571">
        <v>2722</v>
      </c>
      <c r="AV20" s="571">
        <v>2582</v>
      </c>
      <c r="AW20" s="571">
        <v>2874</v>
      </c>
      <c r="AX20" s="571">
        <v>2862</v>
      </c>
      <c r="AY20" s="571">
        <v>2727</v>
      </c>
      <c r="AZ20" s="571">
        <v>3013</v>
      </c>
      <c r="BA20" s="571">
        <v>2949</v>
      </c>
      <c r="BB20" s="571">
        <v>3052</v>
      </c>
      <c r="BC20" s="571">
        <v>3350</v>
      </c>
      <c r="BD20" s="571">
        <v>3700</v>
      </c>
      <c r="BE20" s="571">
        <v>3400</v>
      </c>
      <c r="BF20" s="571">
        <v>3400</v>
      </c>
      <c r="BG20" s="571">
        <v>3400</v>
      </c>
      <c r="BH20" s="571">
        <v>3400</v>
      </c>
      <c r="BI20" s="571">
        <v>3400</v>
      </c>
      <c r="BJ20" s="571">
        <v>32</v>
      </c>
      <c r="BK20" s="571">
        <v>33</v>
      </c>
      <c r="BL20" s="571">
        <v>34</v>
      </c>
      <c r="BM20" s="571">
        <v>35</v>
      </c>
      <c r="BN20" s="571">
        <v>35</v>
      </c>
      <c r="BO20" s="571">
        <v>35</v>
      </c>
      <c r="BP20" s="571">
        <v>35</v>
      </c>
      <c r="BQ20" s="571">
        <v>35</v>
      </c>
      <c r="BR20" s="571">
        <v>35</v>
      </c>
      <c r="BS20" s="571">
        <v>35</v>
      </c>
      <c r="BT20" s="571">
        <v>35</v>
      </c>
      <c r="BU20" s="571">
        <v>35</v>
      </c>
      <c r="BV20" s="571">
        <v>35</v>
      </c>
      <c r="BW20" s="571">
        <v>35</v>
      </c>
      <c r="BX20" s="571">
        <v>35</v>
      </c>
      <c r="BY20" s="571">
        <v>35</v>
      </c>
      <c r="BZ20" s="571">
        <v>19650</v>
      </c>
      <c r="CA20" s="571">
        <v>19800</v>
      </c>
      <c r="CB20" s="571">
        <v>20000</v>
      </c>
      <c r="CC20" s="571">
        <v>20000</v>
      </c>
      <c r="CD20" s="571">
        <v>20000</v>
      </c>
      <c r="CE20" s="571">
        <v>20000</v>
      </c>
      <c r="CF20" s="571">
        <v>20000</v>
      </c>
      <c r="CG20" s="571">
        <v>20000</v>
      </c>
      <c r="CH20" s="571">
        <v>20000</v>
      </c>
      <c r="CI20" s="571">
        <v>20000</v>
      </c>
      <c r="CJ20" s="571">
        <v>20000</v>
      </c>
      <c r="CK20" s="571">
        <v>20000</v>
      </c>
      <c r="CL20" s="571">
        <v>20000</v>
      </c>
      <c r="CM20" s="571">
        <v>20000</v>
      </c>
      <c r="CN20" s="571">
        <v>20000</v>
      </c>
      <c r="CO20" s="571">
        <v>20000</v>
      </c>
      <c r="CP20" s="571">
        <v>9940.7369999999992</v>
      </c>
      <c r="CQ20" s="571">
        <v>11091.666666666666</v>
      </c>
      <c r="CR20" s="571">
        <v>12292</v>
      </c>
      <c r="CS20" s="571">
        <v>12626</v>
      </c>
      <c r="CT20" s="571">
        <v>13093</v>
      </c>
      <c r="CU20" s="571">
        <v>13719</v>
      </c>
      <c r="CV20" s="571">
        <v>14145</v>
      </c>
      <c r="CW20" s="571">
        <v>14600</v>
      </c>
      <c r="CX20" s="571">
        <v>15023.314999999999</v>
      </c>
      <c r="CY20" s="693">
        <v>15473.904999999999</v>
      </c>
      <c r="CZ20" s="571">
        <v>7050</v>
      </c>
      <c r="DA20" s="571">
        <v>7488.666666666667</v>
      </c>
      <c r="DB20" s="571">
        <v>7982</v>
      </c>
      <c r="DC20" s="571">
        <v>8126</v>
      </c>
      <c r="DD20" s="571">
        <v>8278</v>
      </c>
      <c r="DE20" s="571">
        <v>8439</v>
      </c>
      <c r="DF20" s="571">
        <v>8607</v>
      </c>
      <c r="DG20" s="571">
        <v>8607</v>
      </c>
      <c r="DH20" s="571">
        <v>8607</v>
      </c>
      <c r="DI20" s="571">
        <v>8607</v>
      </c>
      <c r="DJ20" s="577">
        <f t="shared" si="4"/>
        <v>70.920294943926194</v>
      </c>
      <c r="DK20" s="577">
        <f t="shared" si="5"/>
        <v>67.516153268219398</v>
      </c>
      <c r="DL20" s="577">
        <f t="shared" si="6"/>
        <v>64.93654409371949</v>
      </c>
      <c r="DM20" s="577">
        <f t="shared" si="7"/>
        <v>64.359258672580381</v>
      </c>
      <c r="DN20" s="577">
        <f t="shared" si="8"/>
        <v>63.224623844802565</v>
      </c>
      <c r="DO20" s="577">
        <f t="shared" si="9"/>
        <v>61.513229827246882</v>
      </c>
      <c r="DP20" s="577">
        <f t="shared" si="10"/>
        <v>60.84835630965005</v>
      </c>
      <c r="DQ20" s="577">
        <f t="shared" si="18"/>
        <v>58.952054794520549</v>
      </c>
      <c r="DR20" s="577">
        <f t="shared" si="19"/>
        <v>57.29095076552678</v>
      </c>
      <c r="DS20" s="577">
        <f t="shared" si="11"/>
        <v>55.622675724065772</v>
      </c>
      <c r="DT20" s="57"/>
    </row>
    <row r="21" spans="1:125" s="9" customFormat="1">
      <c r="A21" s="284" t="s">
        <v>1</v>
      </c>
      <c r="B21" s="571">
        <v>39076</v>
      </c>
      <c r="C21" s="571">
        <v>39076</v>
      </c>
      <c r="D21" s="571">
        <v>39076</v>
      </c>
      <c r="E21" s="571">
        <v>39076</v>
      </c>
      <c r="F21" s="571">
        <v>39076</v>
      </c>
      <c r="G21" s="571">
        <v>39076</v>
      </c>
      <c r="H21" s="571">
        <v>39076</v>
      </c>
      <c r="I21" s="571">
        <v>39076</v>
      </c>
      <c r="J21" s="571">
        <v>39076</v>
      </c>
      <c r="K21" s="571">
        <v>39076</v>
      </c>
      <c r="L21" s="571">
        <v>39076</v>
      </c>
      <c r="M21" s="571">
        <v>38685</v>
      </c>
      <c r="N21" s="571">
        <v>38685</v>
      </c>
      <c r="O21" s="571">
        <v>38685</v>
      </c>
      <c r="P21" s="571">
        <v>38685</v>
      </c>
      <c r="Q21" s="571">
        <v>38685</v>
      </c>
      <c r="R21" s="571">
        <v>38685</v>
      </c>
      <c r="S21" s="571">
        <v>38685</v>
      </c>
      <c r="T21" s="571">
        <v>38685</v>
      </c>
      <c r="U21" s="571">
        <v>38685</v>
      </c>
      <c r="V21" s="571">
        <v>38685</v>
      </c>
      <c r="W21" s="571">
        <v>38685</v>
      </c>
      <c r="X21" s="571">
        <v>16100</v>
      </c>
      <c r="Y21" s="571">
        <v>16250</v>
      </c>
      <c r="Z21" s="571">
        <v>16250</v>
      </c>
      <c r="AA21" s="571">
        <v>16450</v>
      </c>
      <c r="AB21" s="571">
        <v>16320</v>
      </c>
      <c r="AC21" s="571">
        <v>16320</v>
      </c>
      <c r="AD21" s="571">
        <v>16320</v>
      </c>
      <c r="AE21" s="571">
        <v>16320</v>
      </c>
      <c r="AF21" s="571">
        <v>16320</v>
      </c>
      <c r="AG21" s="571">
        <v>16320</v>
      </c>
      <c r="AH21" s="571">
        <v>16320</v>
      </c>
      <c r="AI21" s="571">
        <f t="shared" si="12"/>
        <v>41.618198268062557</v>
      </c>
      <c r="AJ21" s="571">
        <f t="shared" si="13"/>
        <v>42.005945456895439</v>
      </c>
      <c r="AK21" s="571">
        <f t="shared" si="14"/>
        <v>42.005945456895439</v>
      </c>
      <c r="AL21" s="571">
        <f t="shared" si="15"/>
        <v>42.522941708672612</v>
      </c>
      <c r="AM21" s="571">
        <f t="shared" si="16"/>
        <v>42.186894145017447</v>
      </c>
      <c r="AN21" s="571">
        <f t="shared" si="22"/>
        <v>42.186894145017447</v>
      </c>
      <c r="AO21" s="571">
        <f t="shared" si="23"/>
        <v>42.186894145017447</v>
      </c>
      <c r="AP21" s="571">
        <f t="shared" si="1"/>
        <v>42.186894145017447</v>
      </c>
      <c r="AQ21" s="571">
        <f t="shared" si="2"/>
        <v>42.186894145017447</v>
      </c>
      <c r="AR21" s="571">
        <f t="shared" si="3"/>
        <v>42.186894145017447</v>
      </c>
      <c r="AS21" s="571">
        <f t="shared" si="3"/>
        <v>42.186894145017447</v>
      </c>
      <c r="AT21" s="571">
        <v>3580</v>
      </c>
      <c r="AU21" s="571">
        <v>3580</v>
      </c>
      <c r="AV21" s="571">
        <v>3630</v>
      </c>
      <c r="AW21" s="571">
        <v>3630</v>
      </c>
      <c r="AX21" s="571">
        <v>3780</v>
      </c>
      <c r="AY21" s="571">
        <v>3880</v>
      </c>
      <c r="AZ21" s="571">
        <v>4030</v>
      </c>
      <c r="BA21" s="571">
        <v>4030</v>
      </c>
      <c r="BB21" s="571">
        <v>4230</v>
      </c>
      <c r="BC21" s="571">
        <v>4100</v>
      </c>
      <c r="BD21" s="571">
        <v>4100</v>
      </c>
      <c r="BE21" s="571">
        <v>4100</v>
      </c>
      <c r="BF21" s="571">
        <v>4100</v>
      </c>
      <c r="BG21" s="571">
        <v>4100</v>
      </c>
      <c r="BH21" s="571">
        <v>4100</v>
      </c>
      <c r="BI21" s="571">
        <v>4100</v>
      </c>
      <c r="BJ21" s="571">
        <v>120</v>
      </c>
      <c r="BK21" s="571">
        <v>120</v>
      </c>
      <c r="BL21" s="571">
        <v>120</v>
      </c>
      <c r="BM21" s="571">
        <v>120</v>
      </c>
      <c r="BN21" s="571">
        <v>120</v>
      </c>
      <c r="BO21" s="571">
        <v>120</v>
      </c>
      <c r="BP21" s="571">
        <v>120</v>
      </c>
      <c r="BQ21" s="571">
        <v>120</v>
      </c>
      <c r="BR21" s="571">
        <v>120</v>
      </c>
      <c r="BS21" s="571">
        <v>120</v>
      </c>
      <c r="BT21" s="571">
        <v>120</v>
      </c>
      <c r="BU21" s="571">
        <v>120</v>
      </c>
      <c r="BV21" s="571">
        <v>120</v>
      </c>
      <c r="BW21" s="571">
        <v>120</v>
      </c>
      <c r="BX21" s="571">
        <v>120</v>
      </c>
      <c r="BY21" s="571">
        <v>120</v>
      </c>
      <c r="BZ21" s="571">
        <v>11360</v>
      </c>
      <c r="CA21" s="571">
        <v>11540</v>
      </c>
      <c r="CB21" s="571">
        <v>11720</v>
      </c>
      <c r="CC21" s="571">
        <v>11900</v>
      </c>
      <c r="CD21" s="571">
        <v>12100</v>
      </c>
      <c r="CE21" s="571">
        <v>12100</v>
      </c>
      <c r="CF21" s="571">
        <v>12100</v>
      </c>
      <c r="CG21" s="571">
        <v>12100</v>
      </c>
      <c r="CH21" s="571">
        <v>12100</v>
      </c>
      <c r="CI21" s="571">
        <v>12100</v>
      </c>
      <c r="CJ21" s="571">
        <v>12100</v>
      </c>
      <c r="CK21" s="571">
        <v>12100</v>
      </c>
      <c r="CL21" s="571">
        <v>12100</v>
      </c>
      <c r="CM21" s="571">
        <v>12100</v>
      </c>
      <c r="CN21" s="571">
        <v>12100</v>
      </c>
      <c r="CO21" s="571">
        <v>12100</v>
      </c>
      <c r="CP21" s="571">
        <v>12442.333333333334</v>
      </c>
      <c r="CQ21" s="571">
        <v>11858.333333333334</v>
      </c>
      <c r="CR21" s="571">
        <v>12122</v>
      </c>
      <c r="CS21" s="571">
        <v>12231</v>
      </c>
      <c r="CT21" s="571">
        <v>12336</v>
      </c>
      <c r="CU21" s="571">
        <v>12754</v>
      </c>
      <c r="CV21" s="571">
        <v>13062</v>
      </c>
      <c r="CW21" s="571">
        <v>13192</v>
      </c>
      <c r="CX21" s="571">
        <v>13447</v>
      </c>
      <c r="CY21" s="693">
        <v>13944</v>
      </c>
      <c r="CZ21" s="571">
        <v>7859</v>
      </c>
      <c r="DA21" s="571">
        <v>7590.666666666667</v>
      </c>
      <c r="DB21" s="571">
        <v>7174</v>
      </c>
      <c r="DC21" s="571">
        <v>7106</v>
      </c>
      <c r="DD21" s="571">
        <v>7079</v>
      </c>
      <c r="DE21" s="571">
        <v>7098</v>
      </c>
      <c r="DF21" s="571">
        <v>7155</v>
      </c>
      <c r="DG21" s="571">
        <v>7155</v>
      </c>
      <c r="DH21" s="571">
        <v>7155</v>
      </c>
      <c r="DI21" s="571">
        <v>7155</v>
      </c>
      <c r="DJ21" s="577">
        <f t="shared" si="4"/>
        <v>63.163393790017942</v>
      </c>
      <c r="DK21" s="577">
        <f t="shared" si="5"/>
        <v>64.011243851018975</v>
      </c>
      <c r="DL21" s="577">
        <f t="shared" si="6"/>
        <v>59.181653192542484</v>
      </c>
      <c r="DM21" s="577">
        <f t="shared" si="7"/>
        <v>58.098274875316811</v>
      </c>
      <c r="DN21" s="577">
        <f t="shared" si="8"/>
        <v>57.384889753566796</v>
      </c>
      <c r="DO21" s="577">
        <f t="shared" si="9"/>
        <v>55.65312843029637</v>
      </c>
      <c r="DP21" s="577">
        <f t="shared" si="10"/>
        <v>54.777216352779057</v>
      </c>
      <c r="DQ21" s="577">
        <f>DG21/CW21*100</f>
        <v>54.237416616130986</v>
      </c>
      <c r="DR21" s="577">
        <f>DH21/CX21*100</f>
        <v>53.208894177139889</v>
      </c>
      <c r="DS21" s="577">
        <f t="shared" si="11"/>
        <v>51.312392426850259</v>
      </c>
      <c r="DT21" s="57"/>
    </row>
    <row r="22" spans="1:125">
      <c r="A22" s="284" t="s">
        <v>34</v>
      </c>
      <c r="B22" s="571">
        <f t="shared" ref="B22:L22" si="24">SUM(B7:B21)</f>
        <v>1705688.3</v>
      </c>
      <c r="C22" s="571">
        <f t="shared" si="24"/>
        <v>1705688.3</v>
      </c>
      <c r="D22" s="571">
        <f t="shared" si="24"/>
        <v>1705688.3</v>
      </c>
      <c r="E22" s="571">
        <f t="shared" si="24"/>
        <v>1705669.8</v>
      </c>
      <c r="F22" s="571">
        <f t="shared" si="24"/>
        <v>1705688.3</v>
      </c>
      <c r="G22" s="571">
        <f t="shared" si="24"/>
        <v>1705688.3</v>
      </c>
      <c r="H22" s="571">
        <f t="shared" si="24"/>
        <v>1705688.3</v>
      </c>
      <c r="I22" s="571">
        <f t="shared" si="24"/>
        <v>1705820.8</v>
      </c>
      <c r="J22" s="571">
        <f t="shared" si="24"/>
        <v>1705688.5</v>
      </c>
      <c r="K22" s="571">
        <f t="shared" si="24"/>
        <v>1705688.5</v>
      </c>
      <c r="L22" s="571">
        <f t="shared" si="24"/>
        <v>1705688.5</v>
      </c>
      <c r="M22" s="571">
        <f t="shared" ref="M22:W22" si="25">SUM(M7:M21)</f>
        <v>1672257.3</v>
      </c>
      <c r="N22" s="571">
        <f t="shared" si="25"/>
        <v>1672257.3</v>
      </c>
      <c r="O22" s="571">
        <f t="shared" si="25"/>
        <v>1672257.3</v>
      </c>
      <c r="P22" s="571">
        <f t="shared" si="25"/>
        <v>1672355.9000000001</v>
      </c>
      <c r="Q22" s="571">
        <f t="shared" si="25"/>
        <v>1672257.3</v>
      </c>
      <c r="R22" s="571">
        <f t="shared" si="25"/>
        <v>1672257.3</v>
      </c>
      <c r="S22" s="571">
        <f t="shared" si="25"/>
        <v>1672257.3</v>
      </c>
      <c r="T22" s="571">
        <f t="shared" si="25"/>
        <v>1672258.3</v>
      </c>
      <c r="U22" s="571">
        <f t="shared" si="25"/>
        <v>1672258.3</v>
      </c>
      <c r="V22" s="571">
        <f t="shared" si="25"/>
        <v>1672258.3</v>
      </c>
      <c r="W22" s="571">
        <f t="shared" si="25"/>
        <v>1672258.3</v>
      </c>
      <c r="X22" s="571">
        <f>SUM(X7:X21)</f>
        <v>417970.5</v>
      </c>
      <c r="Y22" s="571">
        <f>SUM(Y7:Y21)</f>
        <v>418192</v>
      </c>
      <c r="Z22" s="571">
        <f>SUM(Z7:Z21)</f>
        <v>418272</v>
      </c>
      <c r="AA22" s="571">
        <f t="shared" ref="AA22:CK22" si="26">SUM(AA7:AA21)</f>
        <v>420848.4</v>
      </c>
      <c r="AB22" s="571">
        <f t="shared" si="26"/>
        <v>422584</v>
      </c>
      <c r="AC22" s="571">
        <f t="shared" si="26"/>
        <v>423083</v>
      </c>
      <c r="AD22" s="571">
        <f t="shared" si="26"/>
        <v>422245</v>
      </c>
      <c r="AE22" s="571">
        <f t="shared" si="26"/>
        <v>422245</v>
      </c>
      <c r="AF22" s="571">
        <f t="shared" si="26"/>
        <v>422245</v>
      </c>
      <c r="AG22" s="571">
        <f t="shared" si="26"/>
        <v>422245</v>
      </c>
      <c r="AH22" s="571">
        <f t="shared" si="26"/>
        <v>422193</v>
      </c>
      <c r="AI22" s="571">
        <f t="shared" si="12"/>
        <v>24.994389320351598</v>
      </c>
      <c r="AJ22" s="571">
        <f t="shared" si="13"/>
        <v>25.007634889678759</v>
      </c>
      <c r="AK22" s="571">
        <f t="shared" si="14"/>
        <v>25.01241884248315</v>
      </c>
      <c r="AL22" s="571">
        <f t="shared" si="15"/>
        <v>25.165002258191571</v>
      </c>
      <c r="AM22" s="571">
        <f t="shared" si="16"/>
        <v>25.270273898639878</v>
      </c>
      <c r="AN22" s="571">
        <f t="shared" si="22"/>
        <v>25.300113804257276</v>
      </c>
      <c r="AO22" s="571">
        <f t="shared" si="23"/>
        <v>25.250001898631268</v>
      </c>
      <c r="AP22" s="571">
        <f t="shared" si="1"/>
        <v>25.249986799288124</v>
      </c>
      <c r="AQ22" s="571">
        <f t="shared" si="2"/>
        <v>25.249986799288124</v>
      </c>
      <c r="AR22" s="571">
        <f t="shared" si="3"/>
        <v>25.249986799288124</v>
      </c>
      <c r="AS22" s="571">
        <f t="shared" si="3"/>
        <v>25.246877231824772</v>
      </c>
      <c r="AT22" s="571">
        <f t="shared" si="26"/>
        <v>85223</v>
      </c>
      <c r="AU22" s="571">
        <f t="shared" si="26"/>
        <v>85103</v>
      </c>
      <c r="AV22" s="571">
        <f t="shared" si="26"/>
        <v>85591</v>
      </c>
      <c r="AW22" s="571">
        <f t="shared" si="26"/>
        <v>86131</v>
      </c>
      <c r="AX22" s="571">
        <f t="shared" si="26"/>
        <v>86108</v>
      </c>
      <c r="AY22" s="571">
        <f t="shared" si="26"/>
        <v>86123</v>
      </c>
      <c r="AZ22" s="571">
        <f t="shared" si="26"/>
        <v>86322</v>
      </c>
      <c r="BA22" s="571">
        <f t="shared" si="26"/>
        <v>86046</v>
      </c>
      <c r="BB22" s="571">
        <f t="shared" si="26"/>
        <v>87328</v>
      </c>
      <c r="BC22" s="571">
        <f t="shared" si="26"/>
        <v>88807</v>
      </c>
      <c r="BD22" s="571">
        <f t="shared" si="26"/>
        <v>89170</v>
      </c>
      <c r="BE22" s="571">
        <f t="shared" si="26"/>
        <v>88354</v>
      </c>
      <c r="BF22" s="571">
        <f t="shared" si="26"/>
        <v>88341</v>
      </c>
      <c r="BG22" s="571">
        <f t="shared" si="26"/>
        <v>88484</v>
      </c>
      <c r="BH22" s="571">
        <f t="shared" si="26"/>
        <v>88541</v>
      </c>
      <c r="BI22" s="571">
        <f>SUM(BI7:BI21)</f>
        <v>88468</v>
      </c>
      <c r="BJ22" s="571">
        <f t="shared" si="26"/>
        <v>4036</v>
      </c>
      <c r="BK22" s="571">
        <f t="shared" si="26"/>
        <v>4173</v>
      </c>
      <c r="BL22" s="571">
        <f t="shared" si="26"/>
        <v>4194</v>
      </c>
      <c r="BM22" s="571">
        <f t="shared" si="26"/>
        <v>4325.67</v>
      </c>
      <c r="BN22" s="571">
        <f t="shared" si="26"/>
        <v>4236</v>
      </c>
      <c r="BO22" s="571">
        <f t="shared" si="26"/>
        <v>4237.5</v>
      </c>
      <c r="BP22" s="571">
        <f t="shared" si="26"/>
        <v>4224</v>
      </c>
      <c r="BQ22" s="571">
        <f t="shared" si="26"/>
        <v>4216</v>
      </c>
      <c r="BR22" s="571">
        <f t="shared" si="26"/>
        <v>4182.7</v>
      </c>
      <c r="BS22" s="571">
        <f t="shared" si="26"/>
        <v>4265</v>
      </c>
      <c r="BT22" s="571">
        <f t="shared" si="26"/>
        <v>4301</v>
      </c>
      <c r="BU22" s="571">
        <f t="shared" si="26"/>
        <v>4279</v>
      </c>
      <c r="BV22" s="571">
        <f t="shared" si="26"/>
        <v>4280</v>
      </c>
      <c r="BW22" s="571">
        <f t="shared" si="26"/>
        <v>4280.5</v>
      </c>
      <c r="BX22" s="571">
        <f t="shared" si="26"/>
        <v>4280.3</v>
      </c>
      <c r="BY22" s="571">
        <f>SUM(BY7:BY21)</f>
        <v>4276.3</v>
      </c>
      <c r="BZ22" s="571">
        <f t="shared" si="26"/>
        <v>360527</v>
      </c>
      <c r="CA22" s="571">
        <f t="shared" si="26"/>
        <v>361150</v>
      </c>
      <c r="CB22" s="571">
        <f t="shared" si="26"/>
        <v>361530</v>
      </c>
      <c r="CC22" s="571">
        <f t="shared" si="26"/>
        <v>361710</v>
      </c>
      <c r="CD22" s="571">
        <f t="shared" si="26"/>
        <v>361910</v>
      </c>
      <c r="CE22" s="571">
        <f t="shared" si="26"/>
        <v>361910</v>
      </c>
      <c r="CF22" s="571">
        <f t="shared" si="26"/>
        <v>361946</v>
      </c>
      <c r="CG22" s="571">
        <f t="shared" si="26"/>
        <v>362010</v>
      </c>
      <c r="CH22" s="571">
        <f t="shared" si="26"/>
        <v>362012</v>
      </c>
      <c r="CI22" s="571">
        <f t="shared" si="26"/>
        <v>362012</v>
      </c>
      <c r="CJ22" s="571">
        <f t="shared" si="26"/>
        <v>362032</v>
      </c>
      <c r="CK22" s="571">
        <f t="shared" si="26"/>
        <v>362032</v>
      </c>
      <c r="CL22" s="571">
        <f t="shared" ref="CL22:CQ22" si="27">SUM(CL7:CL21)</f>
        <v>359932</v>
      </c>
      <c r="CM22" s="571">
        <f t="shared" si="27"/>
        <v>360682</v>
      </c>
      <c r="CN22" s="571">
        <f t="shared" si="27"/>
        <v>361432</v>
      </c>
      <c r="CO22" s="571">
        <f t="shared" si="27"/>
        <v>361825</v>
      </c>
      <c r="CP22" s="571">
        <f t="shared" si="27"/>
        <v>218099.73700000002</v>
      </c>
      <c r="CQ22" s="571">
        <f t="shared" si="27"/>
        <v>236705.38337715241</v>
      </c>
      <c r="CR22" s="571">
        <f t="shared" ref="CR22:CW22" si="28">SUM(CR7:CR21)</f>
        <v>251194.81445898552</v>
      </c>
      <c r="CS22" s="571">
        <f t="shared" si="28"/>
        <v>257448.74355990277</v>
      </c>
      <c r="CT22" s="571">
        <f t="shared" si="28"/>
        <v>263948.42716672923</v>
      </c>
      <c r="CU22" s="571">
        <f t="shared" si="28"/>
        <v>271042.01369075425</v>
      </c>
      <c r="CV22" s="571">
        <f t="shared" si="28"/>
        <v>277114.40372655104</v>
      </c>
      <c r="CW22" s="571">
        <f t="shared" si="28"/>
        <v>283960.53500000003</v>
      </c>
      <c r="CX22" s="571">
        <f>SUM(CX7:CX21)</f>
        <v>292033.27032611304</v>
      </c>
      <c r="CY22" s="571">
        <f>SUM(CY7:CY21)</f>
        <v>305228.50868202944</v>
      </c>
      <c r="CZ22" s="571">
        <f t="shared" ref="CZ22:DI22" si="29">SUM(CZ7:CZ21)</f>
        <v>126266.33333333334</v>
      </c>
      <c r="DA22" s="571">
        <f t="shared" si="29"/>
        <v>135465.00000000003</v>
      </c>
      <c r="DB22" s="571">
        <f t="shared" si="29"/>
        <v>145164</v>
      </c>
      <c r="DC22" s="571">
        <f t="shared" si="29"/>
        <v>147719</v>
      </c>
      <c r="DD22" s="571">
        <f t="shared" si="29"/>
        <v>150361</v>
      </c>
      <c r="DE22" s="571">
        <f t="shared" si="29"/>
        <v>153206</v>
      </c>
      <c r="DF22" s="571">
        <f t="shared" si="29"/>
        <v>156020</v>
      </c>
      <c r="DG22" s="571">
        <f t="shared" si="29"/>
        <v>156880</v>
      </c>
      <c r="DH22" s="571">
        <f t="shared" si="29"/>
        <v>157661</v>
      </c>
      <c r="DI22" s="571">
        <f t="shared" si="29"/>
        <v>158458</v>
      </c>
      <c r="DJ22" s="577">
        <f t="shared" si="4"/>
        <v>57.893849424189504</v>
      </c>
      <c r="DK22" s="577">
        <f t="shared" si="5"/>
        <v>57.229370142443315</v>
      </c>
      <c r="DL22" s="577">
        <f t="shared" si="6"/>
        <v>57.789409511756475</v>
      </c>
      <c r="DM22" s="577">
        <f t="shared" si="7"/>
        <v>57.378023274613099</v>
      </c>
      <c r="DN22" s="577">
        <f t="shared" si="8"/>
        <v>56.966052654301649</v>
      </c>
      <c r="DO22" s="577">
        <f t="shared" si="9"/>
        <v>56.524816176580138</v>
      </c>
      <c r="DP22" s="577">
        <f t="shared" si="10"/>
        <v>56.301656608927587</v>
      </c>
      <c r="DQ22" s="577">
        <f>DG22/CW22*100</f>
        <v>55.247113828687489</v>
      </c>
      <c r="DR22" s="577">
        <f>DH22/CX22*100</f>
        <v>53.987341861405127</v>
      </c>
      <c r="DS22" s="577">
        <f t="shared" si="11"/>
        <v>51.91454778723601</v>
      </c>
      <c r="DT22" s="57"/>
    </row>
    <row r="23" spans="1:125">
      <c r="A23" s="93"/>
      <c r="B23" s="37"/>
      <c r="C23" s="37"/>
      <c r="D23" s="37"/>
      <c r="E23" s="37"/>
      <c r="F23" s="37"/>
      <c r="G23" s="37"/>
      <c r="H23" s="37"/>
      <c r="I23" s="37"/>
      <c r="J23" s="37"/>
      <c r="K23" s="37"/>
      <c r="L23" s="37"/>
      <c r="M23" s="37"/>
      <c r="N23" s="37"/>
      <c r="O23" s="37"/>
      <c r="P23" s="37"/>
      <c r="Q23" s="37"/>
      <c r="R23" s="37"/>
      <c r="S23" s="37"/>
      <c r="T23" s="37"/>
      <c r="U23" s="37"/>
      <c r="V23" s="37"/>
      <c r="W23" s="37"/>
      <c r="X23" s="37"/>
      <c r="Y23" s="37"/>
      <c r="Z23" s="37"/>
      <c r="AA23" s="97"/>
      <c r="AB23" s="294"/>
      <c r="AC23" s="294"/>
      <c r="AD23" s="294"/>
      <c r="AE23" s="37"/>
      <c r="AF23" s="37"/>
      <c r="AG23" s="37"/>
      <c r="AH23" s="37"/>
      <c r="AI23" s="294"/>
      <c r="AJ23" s="294"/>
      <c r="AK23" s="294"/>
      <c r="AL23" s="97"/>
      <c r="AM23" s="294"/>
      <c r="AN23" s="294"/>
      <c r="AO23" s="294"/>
      <c r="AP23" s="37"/>
      <c r="AQ23" s="37"/>
      <c r="AR23" s="37"/>
      <c r="AS23" s="37"/>
      <c r="AT23" s="97"/>
      <c r="AU23" s="294"/>
      <c r="AV23" s="294"/>
      <c r="AW23" s="294"/>
      <c r="AX23" s="294"/>
      <c r="AY23" s="97"/>
      <c r="AZ23" s="294"/>
      <c r="BA23" s="97"/>
      <c r="BB23" s="97"/>
      <c r="BC23" s="97"/>
      <c r="BD23" s="97"/>
      <c r="BE23" s="97"/>
      <c r="BF23" s="97"/>
      <c r="BG23" s="37"/>
      <c r="BH23" s="37"/>
      <c r="BI23" s="37"/>
      <c r="BJ23" s="97"/>
      <c r="BK23" s="294"/>
      <c r="BL23" s="294"/>
      <c r="BM23" s="294"/>
      <c r="BN23" s="294"/>
      <c r="BO23" s="97"/>
      <c r="BP23" s="294"/>
      <c r="BQ23" s="97"/>
      <c r="BR23" s="97"/>
      <c r="BS23" s="97"/>
      <c r="BT23" s="97"/>
      <c r="BU23" s="97"/>
      <c r="BV23" s="97"/>
      <c r="BW23" s="37"/>
      <c r="BX23" s="37"/>
      <c r="BY23" s="37"/>
      <c r="BZ23" s="97"/>
      <c r="CA23" s="294"/>
      <c r="CB23" s="294"/>
      <c r="CC23" s="294"/>
      <c r="CD23" s="294"/>
      <c r="CE23" s="97"/>
      <c r="CF23" s="294"/>
      <c r="CG23" s="97"/>
      <c r="CH23" s="97"/>
      <c r="CI23" s="97"/>
      <c r="CJ23" s="97"/>
      <c r="CK23" s="97"/>
      <c r="CL23" s="97"/>
      <c r="CM23" s="37"/>
      <c r="CN23" s="37"/>
      <c r="CO23" s="37"/>
      <c r="CP23" s="97"/>
      <c r="CQ23" s="97"/>
      <c r="CR23" s="97"/>
      <c r="CS23" s="97"/>
      <c r="CT23" s="97"/>
      <c r="CU23" s="97"/>
      <c r="CV23" s="97"/>
      <c r="CW23" s="37"/>
      <c r="CX23" s="37"/>
      <c r="CY23" s="37"/>
      <c r="CZ23" s="254"/>
      <c r="DA23" s="97"/>
      <c r="DB23" s="97"/>
      <c r="DC23" s="97"/>
      <c r="DD23" s="97"/>
      <c r="DE23" s="97"/>
      <c r="DF23" s="97"/>
      <c r="DG23" s="37"/>
      <c r="DH23" s="37"/>
      <c r="DI23" s="37"/>
      <c r="DJ23" s="97"/>
      <c r="DK23" s="97"/>
      <c r="DL23" s="97"/>
      <c r="DM23" s="97"/>
      <c r="DN23" s="97"/>
      <c r="DO23" s="97"/>
      <c r="DP23" s="97"/>
      <c r="DQ23" s="37"/>
      <c r="DR23" s="37"/>
      <c r="DS23" s="37"/>
      <c r="DT23" s="57"/>
    </row>
    <row r="24" spans="1:125">
      <c r="A24" s="295" t="s">
        <v>35</v>
      </c>
      <c r="B24" s="142"/>
      <c r="D24" s="294"/>
      <c r="H24" s="294"/>
      <c r="I24" s="294"/>
      <c r="J24" s="294"/>
      <c r="K24" s="294"/>
      <c r="L24" s="294"/>
      <c r="M24" s="294"/>
      <c r="N24" s="294"/>
      <c r="O24" s="294"/>
      <c r="P24" s="142"/>
      <c r="Q24" s="142"/>
      <c r="R24" s="142"/>
      <c r="S24" s="142"/>
      <c r="T24" s="294"/>
      <c r="U24" s="294"/>
      <c r="V24" s="294"/>
      <c r="W24" s="294"/>
      <c r="X24" s="142"/>
      <c r="Y24" s="142"/>
      <c r="Z24" s="253" t="s">
        <v>17</v>
      </c>
      <c r="AE24" s="294"/>
      <c r="AF24" s="294"/>
      <c r="AG24" s="294"/>
      <c r="AH24" s="294"/>
      <c r="AL24" s="37"/>
      <c r="AM24" s="37"/>
      <c r="AN24" s="37"/>
      <c r="AO24" s="37"/>
      <c r="AP24" s="294"/>
      <c r="AQ24" s="294"/>
      <c r="AR24" s="294"/>
      <c r="AS24" s="294"/>
      <c r="AY24" s="97"/>
      <c r="AZ24" s="294"/>
      <c r="BA24" s="97"/>
      <c r="BB24" s="97"/>
      <c r="BC24" s="97"/>
      <c r="BD24" s="97"/>
      <c r="BE24" s="97"/>
      <c r="BF24" s="294"/>
      <c r="BG24" s="294"/>
      <c r="BH24" s="294"/>
      <c r="BI24" s="294"/>
      <c r="BJ24" s="294"/>
      <c r="BK24" s="294"/>
      <c r="BL24" s="294"/>
      <c r="BM24" s="294"/>
      <c r="BN24" s="294"/>
      <c r="BO24" s="97"/>
      <c r="BP24" s="294"/>
      <c r="BQ24" s="97"/>
      <c r="BR24" s="97"/>
      <c r="BS24" s="97"/>
      <c r="BT24" s="97"/>
      <c r="BU24" s="97"/>
      <c r="BV24" s="97"/>
      <c r="BW24" s="294"/>
      <c r="BX24" s="294"/>
      <c r="BY24" s="294"/>
      <c r="BZ24" s="97"/>
      <c r="CA24" s="294"/>
      <c r="CB24" s="294"/>
      <c r="CC24" s="294"/>
      <c r="CD24" s="294"/>
      <c r="CE24" s="97"/>
      <c r="CF24" s="294"/>
      <c r="CG24" s="97"/>
      <c r="CH24" s="97"/>
      <c r="CI24" s="97"/>
      <c r="CJ24" s="97"/>
      <c r="CK24" s="97"/>
      <c r="CL24" s="97"/>
      <c r="CM24" s="294"/>
      <c r="CN24" s="294"/>
      <c r="CO24" s="294"/>
      <c r="CP24" s="97"/>
      <c r="CQ24" s="97"/>
      <c r="CS24" s="97"/>
      <c r="CT24" s="97"/>
      <c r="CU24" s="97"/>
      <c r="CV24" s="97"/>
      <c r="CW24" s="294"/>
      <c r="CX24" s="294"/>
      <c r="CY24" s="294"/>
      <c r="CZ24" s="97"/>
      <c r="DA24" s="97"/>
      <c r="DB24" s="97"/>
      <c r="DC24" s="97"/>
      <c r="DD24" s="97"/>
      <c r="DE24" s="97"/>
      <c r="DF24" s="97"/>
      <c r="DG24" s="294"/>
      <c r="DH24" s="294"/>
      <c r="DI24" s="294"/>
      <c r="DJ24" s="97"/>
      <c r="DK24" s="97"/>
      <c r="DL24" s="97"/>
      <c r="DM24" s="97"/>
      <c r="DN24" s="97"/>
      <c r="DO24" s="97"/>
      <c r="DP24" s="97"/>
      <c r="DQ24" s="294"/>
      <c r="DR24" s="294"/>
      <c r="DS24" s="294"/>
      <c r="DT24" s="57"/>
    </row>
    <row r="25" spans="1:125" s="499" customFormat="1">
      <c r="A25" s="295"/>
      <c r="B25" s="142"/>
      <c r="C25" s="252"/>
      <c r="D25" s="294"/>
      <c r="E25" s="252"/>
      <c r="F25" s="252"/>
      <c r="G25" s="252"/>
      <c r="H25" s="294"/>
      <c r="I25" s="294"/>
      <c r="J25" s="294"/>
      <c r="K25" s="294"/>
      <c r="L25" s="294"/>
      <c r="M25" s="294"/>
      <c r="N25" s="294"/>
      <c r="O25" s="294"/>
      <c r="P25" s="142"/>
      <c r="Q25" s="142"/>
      <c r="R25" s="142"/>
      <c r="S25" s="142"/>
      <c r="T25" s="294"/>
      <c r="U25" s="294"/>
      <c r="V25" s="294"/>
      <c r="W25" s="294"/>
      <c r="X25" s="142"/>
      <c r="Y25" s="142"/>
      <c r="Z25" s="253"/>
      <c r="AA25" s="252"/>
      <c r="AB25" s="252"/>
      <c r="AC25" s="252"/>
      <c r="AD25" s="252"/>
      <c r="AE25" s="294"/>
      <c r="AF25" s="294"/>
      <c r="AG25" s="294"/>
      <c r="AH25" s="294"/>
      <c r="AI25" s="252"/>
      <c r="AJ25" s="252"/>
      <c r="AK25" s="252"/>
      <c r="AL25" s="37"/>
      <c r="AM25" s="37"/>
      <c r="AN25" s="37"/>
      <c r="AO25" s="37"/>
      <c r="AP25" s="294"/>
      <c r="AQ25" s="294"/>
      <c r="AR25" s="294"/>
      <c r="AS25" s="294"/>
      <c r="AT25" s="252"/>
      <c r="AU25" s="252"/>
      <c r="AV25" s="252"/>
      <c r="AW25" s="252"/>
      <c r="AX25" s="252"/>
      <c r="AY25" s="294"/>
      <c r="AZ25" s="294"/>
      <c r="BA25" s="294"/>
      <c r="BB25" s="294"/>
      <c r="BC25" s="294"/>
      <c r="BD25" s="294"/>
      <c r="BE25" s="294"/>
      <c r="BF25" s="294"/>
      <c r="BG25" s="294"/>
      <c r="BH25" s="294"/>
      <c r="BI25" s="294"/>
      <c r="BJ25" s="294"/>
      <c r="BK25" s="294"/>
      <c r="BL25" s="294"/>
      <c r="BM25" s="294"/>
      <c r="BN25" s="294"/>
      <c r="BO25" s="294"/>
      <c r="BP25" s="294"/>
      <c r="BQ25" s="294"/>
      <c r="BR25" s="294"/>
      <c r="BS25" s="294"/>
      <c r="BT25" s="294"/>
      <c r="BU25" s="294"/>
      <c r="BV25" s="294"/>
      <c r="BW25" s="294"/>
      <c r="BX25" s="294"/>
      <c r="BY25" s="294"/>
      <c r="BZ25" s="294"/>
      <c r="CA25" s="294"/>
      <c r="CB25" s="294"/>
      <c r="CC25" s="294"/>
      <c r="CD25" s="294"/>
      <c r="CE25" s="294"/>
      <c r="CF25" s="294"/>
      <c r="CG25" s="294"/>
      <c r="CH25" s="294"/>
      <c r="CI25" s="294"/>
      <c r="CJ25" s="294"/>
      <c r="CK25" s="294"/>
      <c r="CL25" s="294"/>
      <c r="CM25" s="294"/>
      <c r="CN25" s="294"/>
      <c r="CO25" s="294"/>
      <c r="CP25" s="294"/>
      <c r="CQ25" s="294"/>
      <c r="CR25" s="252"/>
      <c r="CS25" s="294"/>
      <c r="CT25" s="294"/>
      <c r="CU25" s="294"/>
      <c r="CV25" s="294"/>
      <c r="CW25" s="294"/>
      <c r="CX25" s="294"/>
      <c r="CY25" s="294"/>
      <c r="CZ25" s="294"/>
      <c r="DA25" s="294"/>
      <c r="DB25" s="294"/>
      <c r="DC25" s="294"/>
      <c r="DD25" s="294"/>
      <c r="DE25" s="294"/>
      <c r="DF25" s="294"/>
      <c r="DG25" s="294"/>
      <c r="DH25" s="294"/>
      <c r="DI25" s="294"/>
      <c r="DJ25" s="294"/>
      <c r="DK25" s="294"/>
      <c r="DL25" s="294"/>
      <c r="DM25" s="294"/>
      <c r="DN25" s="294"/>
      <c r="DO25" s="294"/>
      <c r="DP25" s="294"/>
      <c r="DQ25" s="294"/>
      <c r="DR25" s="294"/>
      <c r="DS25" s="294"/>
      <c r="DT25" s="289"/>
    </row>
    <row r="26" spans="1:125">
      <c r="A26" s="287" t="s">
        <v>1154</v>
      </c>
      <c r="B26" s="298"/>
      <c r="D26" s="294"/>
      <c r="H26" s="294"/>
      <c r="I26" s="294"/>
      <c r="J26" s="294"/>
      <c r="K26" s="294"/>
      <c r="L26" s="294"/>
      <c r="M26" s="294"/>
      <c r="N26" s="294"/>
      <c r="O26" s="294"/>
      <c r="P26" s="97"/>
      <c r="Q26" s="294"/>
      <c r="R26" s="294"/>
      <c r="S26" s="294"/>
      <c r="T26" s="294"/>
      <c r="U26" s="294"/>
      <c r="V26" s="294"/>
      <c r="W26" s="294"/>
      <c r="X26" s="294"/>
      <c r="Y26" s="294"/>
      <c r="Z26" s="97"/>
      <c r="AA26" s="97"/>
      <c r="AB26" s="294"/>
      <c r="AC26" s="294"/>
      <c r="AD26" s="294"/>
      <c r="AE26" s="294"/>
      <c r="AF26" s="294"/>
      <c r="AG26" s="294"/>
      <c r="AH26" s="294"/>
      <c r="AI26" s="294"/>
      <c r="AJ26" s="294"/>
      <c r="AK26" s="294"/>
      <c r="AL26" s="97"/>
      <c r="AM26" s="294"/>
      <c r="AN26" s="294"/>
      <c r="AO26" s="294"/>
      <c r="AP26" s="294"/>
      <c r="AQ26" s="294"/>
      <c r="AR26" s="294"/>
      <c r="AS26" s="294"/>
      <c r="AT26" s="97"/>
      <c r="AU26" s="294"/>
      <c r="AV26" s="294"/>
      <c r="AW26" s="294"/>
      <c r="AX26" s="294"/>
      <c r="AY26" s="97"/>
      <c r="AZ26" s="294"/>
      <c r="BA26" s="97"/>
      <c r="BB26" s="97"/>
      <c r="BC26" s="97"/>
      <c r="BD26" s="97"/>
      <c r="BE26" s="97"/>
      <c r="BF26" s="97"/>
      <c r="BG26" s="294"/>
      <c r="BH26" s="294"/>
      <c r="BI26" s="294"/>
      <c r="BJ26" s="97"/>
      <c r="BK26" s="294"/>
      <c r="BL26" s="294"/>
      <c r="BM26" s="294"/>
      <c r="BN26" s="294"/>
      <c r="BO26" s="97"/>
      <c r="BP26" s="294"/>
      <c r="BQ26" s="97"/>
      <c r="BR26" s="97"/>
      <c r="BS26" s="97"/>
      <c r="BT26" s="97"/>
      <c r="BU26" s="97"/>
      <c r="BV26" s="97"/>
      <c r="BW26" s="294"/>
      <c r="BX26" s="294"/>
      <c r="BY26" s="294"/>
      <c r="BZ26" s="97"/>
      <c r="CA26" s="294"/>
      <c r="CB26" s="294"/>
      <c r="CC26" s="294"/>
      <c r="CD26" s="294"/>
      <c r="CE26" s="97"/>
      <c r="CF26" s="294"/>
      <c r="CG26" s="97"/>
      <c r="CH26" s="97"/>
      <c r="CI26" s="97"/>
      <c r="CJ26" s="97"/>
      <c r="CK26" s="97"/>
      <c r="CL26" s="97"/>
      <c r="CM26" s="294"/>
      <c r="CN26" s="294"/>
      <c r="CO26" s="294"/>
      <c r="CP26" s="97"/>
      <c r="CQ26" s="97"/>
      <c r="CR26" s="97"/>
      <c r="CS26" s="97"/>
      <c r="CT26" s="97"/>
      <c r="CU26" s="97"/>
      <c r="CV26" s="97"/>
      <c r="CW26" s="294"/>
      <c r="CX26" s="294"/>
      <c r="CY26" s="294"/>
      <c r="CZ26" s="97"/>
      <c r="DA26" s="97"/>
      <c r="DB26" s="97"/>
      <c r="DC26" s="97"/>
      <c r="DD26" s="97"/>
      <c r="DE26" s="97"/>
      <c r="DF26" s="97"/>
      <c r="DG26" s="294"/>
      <c r="DH26" s="294"/>
      <c r="DI26" s="294"/>
      <c r="DJ26" s="97"/>
      <c r="DK26" s="97"/>
      <c r="DL26" s="97"/>
      <c r="DM26" s="97"/>
      <c r="DN26" s="97"/>
      <c r="DO26" s="97"/>
      <c r="DP26" s="97"/>
      <c r="DQ26" s="294"/>
      <c r="DR26" s="294"/>
      <c r="DS26" s="294"/>
      <c r="DT26" s="57"/>
    </row>
    <row r="27" spans="1:125">
      <c r="A27" s="294"/>
      <c r="B27" s="298"/>
      <c r="D27" s="294"/>
      <c r="H27" s="294"/>
      <c r="I27" s="294"/>
      <c r="J27" s="294"/>
      <c r="K27" s="294"/>
      <c r="L27" s="294"/>
      <c r="M27" s="294"/>
      <c r="N27" s="294"/>
      <c r="O27" s="294"/>
      <c r="P27" s="97"/>
      <c r="Q27" s="294"/>
      <c r="R27" s="294"/>
      <c r="S27" s="294"/>
      <c r="T27" s="294"/>
      <c r="U27" s="294"/>
      <c r="V27" s="294"/>
      <c r="W27" s="294"/>
      <c r="X27" s="294"/>
      <c r="Y27" s="294"/>
      <c r="Z27" s="97"/>
      <c r="AA27" s="97"/>
      <c r="AB27" s="294"/>
      <c r="AC27" s="294"/>
      <c r="AD27" s="294"/>
      <c r="AE27" s="294"/>
      <c r="AF27" s="294"/>
      <c r="AG27" s="294"/>
      <c r="AH27" s="294"/>
      <c r="AI27" s="294"/>
      <c r="AJ27" s="294"/>
      <c r="AK27" s="294"/>
      <c r="AL27" s="97"/>
      <c r="AM27" s="294"/>
      <c r="AN27" s="294"/>
      <c r="AO27" s="294"/>
      <c r="AP27" s="294"/>
      <c r="AQ27" s="294"/>
      <c r="AR27" s="294"/>
      <c r="AS27" s="294"/>
      <c r="AT27" s="97"/>
      <c r="AU27" s="294"/>
      <c r="AV27" s="294"/>
      <c r="AW27" s="294"/>
      <c r="AX27" s="294"/>
      <c r="AY27" s="97"/>
      <c r="AZ27" s="294"/>
      <c r="BA27" s="97"/>
      <c r="BB27" s="97"/>
      <c r="BC27" s="97"/>
      <c r="BD27" s="97"/>
      <c r="BE27" s="97"/>
      <c r="BF27" s="97"/>
      <c r="BG27" s="294"/>
      <c r="BH27" s="294"/>
      <c r="BI27" s="294"/>
      <c r="BJ27" s="97"/>
      <c r="BK27" s="294"/>
      <c r="BL27" s="294"/>
      <c r="BM27" s="294"/>
      <c r="BN27" s="294"/>
      <c r="BO27" s="97"/>
      <c r="BP27" s="294"/>
      <c r="BQ27" s="97"/>
      <c r="BR27" s="97"/>
      <c r="BS27" s="97"/>
      <c r="BT27" s="97"/>
      <c r="BU27" s="97"/>
      <c r="BV27" s="97"/>
      <c r="BW27" s="294"/>
      <c r="BX27" s="294"/>
      <c r="BY27" s="294"/>
      <c r="BZ27" s="97"/>
      <c r="CA27" s="294"/>
      <c r="CB27" s="294"/>
      <c r="CC27" s="294"/>
      <c r="CD27" s="294"/>
      <c r="CE27" s="97"/>
      <c r="CF27" s="294"/>
      <c r="CG27" s="97"/>
      <c r="CH27" s="97"/>
      <c r="CI27" s="97"/>
      <c r="CJ27" s="97"/>
      <c r="CK27" s="97"/>
      <c r="CL27" s="97"/>
      <c r="CM27" s="294"/>
      <c r="CN27" s="294"/>
      <c r="CO27" s="294"/>
      <c r="CP27" s="294"/>
      <c r="CQ27" s="294"/>
      <c r="CR27" s="294"/>
      <c r="CS27" s="97"/>
      <c r="CT27" s="97"/>
      <c r="CU27" s="97"/>
      <c r="CV27" s="97"/>
      <c r="CW27" s="294"/>
      <c r="CX27" s="294"/>
      <c r="CY27" s="294"/>
      <c r="CZ27" s="97"/>
      <c r="DA27" s="97"/>
      <c r="DB27" s="97"/>
      <c r="DC27" s="97"/>
      <c r="DD27" s="97"/>
      <c r="DE27" s="97"/>
      <c r="DF27" s="97"/>
      <c r="DG27" s="294"/>
      <c r="DH27" s="294"/>
      <c r="DI27" s="294"/>
      <c r="DJ27" s="97"/>
      <c r="DK27" s="97"/>
      <c r="DL27" s="97"/>
      <c r="DM27" s="97"/>
      <c r="DN27" s="97"/>
      <c r="DO27" s="97"/>
      <c r="DP27" s="97"/>
      <c r="DQ27" s="294"/>
      <c r="DR27" s="294"/>
      <c r="DS27" s="294"/>
      <c r="DT27" s="57"/>
    </row>
    <row r="28" spans="1:125">
      <c r="A28" s="167" t="s">
        <v>431</v>
      </c>
      <c r="B28" s="298"/>
      <c r="D28" s="294"/>
      <c r="E28" s="97"/>
      <c r="F28" s="294"/>
      <c r="G28" s="294"/>
      <c r="H28" s="294"/>
      <c r="I28" s="294"/>
      <c r="J28" s="294"/>
      <c r="K28" s="294"/>
      <c r="L28" s="294"/>
      <c r="M28" s="294"/>
      <c r="N28" s="294"/>
      <c r="O28" s="294"/>
      <c r="P28" s="171"/>
      <c r="Q28" s="171"/>
      <c r="R28" s="171"/>
      <c r="S28" s="171"/>
      <c r="T28" s="294"/>
      <c r="U28" s="294"/>
      <c r="V28" s="294"/>
      <c r="W28" s="294"/>
      <c r="X28" s="171"/>
      <c r="Y28" s="171"/>
      <c r="Z28" s="131"/>
      <c r="AA28" s="57"/>
      <c r="AB28" s="289"/>
      <c r="AC28" s="289"/>
      <c r="AD28" s="289"/>
      <c r="AE28" s="294"/>
      <c r="AF28" s="294"/>
      <c r="AG28" s="294"/>
      <c r="AH28" s="294"/>
      <c r="AI28" s="289"/>
      <c r="AJ28" s="289"/>
      <c r="AK28" s="289"/>
      <c r="AL28" s="180"/>
      <c r="AM28" s="180"/>
      <c r="AN28" s="180"/>
      <c r="AO28" s="180"/>
      <c r="AP28" s="294"/>
      <c r="AQ28" s="294"/>
      <c r="AR28" s="294"/>
      <c r="AS28" s="294"/>
      <c r="AT28" s="97"/>
      <c r="AU28" s="294"/>
      <c r="AV28" s="294"/>
      <c r="AW28" s="294"/>
      <c r="AX28" s="294"/>
      <c r="AY28" s="97"/>
      <c r="AZ28" s="294"/>
      <c r="BA28" s="97"/>
      <c r="BB28" s="97"/>
      <c r="BC28" s="97"/>
      <c r="BD28" s="97"/>
      <c r="BE28" s="97"/>
      <c r="BF28" s="97"/>
      <c r="BG28" s="294"/>
      <c r="BH28" s="294"/>
      <c r="BI28" s="294"/>
      <c r="BJ28" s="97"/>
      <c r="BK28" s="294"/>
      <c r="BL28" s="294"/>
      <c r="BM28" s="294"/>
      <c r="BN28" s="294"/>
      <c r="BO28" s="97"/>
      <c r="BP28" s="294"/>
      <c r="BQ28" s="97"/>
      <c r="BR28" s="97"/>
      <c r="BS28" s="97"/>
      <c r="BT28" s="97"/>
      <c r="BU28" s="97"/>
      <c r="BV28" s="97"/>
      <c r="BW28" s="294"/>
      <c r="BX28" s="294"/>
      <c r="BY28" s="294"/>
      <c r="BZ28" s="97"/>
      <c r="CA28" s="294"/>
      <c r="CB28" s="294"/>
      <c r="CC28" s="294"/>
      <c r="CD28" s="294"/>
      <c r="CE28" s="97"/>
      <c r="CF28" s="294"/>
      <c r="CG28" s="97"/>
      <c r="CH28" s="97"/>
      <c r="CI28" s="97"/>
      <c r="CJ28" s="97"/>
      <c r="CK28" s="97"/>
      <c r="CL28" s="97"/>
      <c r="CM28" s="294"/>
      <c r="CN28" s="294"/>
      <c r="CO28" s="294"/>
      <c r="CP28" s="294"/>
      <c r="CQ28" s="294"/>
      <c r="CR28" s="294"/>
      <c r="CS28" s="294"/>
      <c r="CT28" s="97"/>
      <c r="CU28" s="97"/>
      <c r="CV28" s="97"/>
      <c r="CW28" s="294"/>
      <c r="CX28" s="294"/>
      <c r="CY28" s="294"/>
      <c r="CZ28" s="97"/>
      <c r="DA28" s="97"/>
      <c r="DB28" s="97"/>
      <c r="DC28" s="97"/>
      <c r="DD28" s="97"/>
      <c r="DE28" s="97"/>
      <c r="DF28" s="97"/>
      <c r="DG28" s="294"/>
      <c r="DH28" s="294"/>
      <c r="DI28" s="294"/>
      <c r="DJ28" s="97"/>
      <c r="DK28" s="97"/>
      <c r="DL28" s="97"/>
      <c r="DM28" s="97"/>
      <c r="DN28" s="97"/>
      <c r="DO28" s="97"/>
      <c r="DP28" s="97"/>
      <c r="DQ28" s="294"/>
      <c r="DR28" s="294"/>
      <c r="DS28" s="294"/>
      <c r="DT28" s="57"/>
    </row>
    <row r="29" spans="1:125" s="499" customFormat="1">
      <c r="A29" s="294"/>
      <c r="B29" s="298"/>
      <c r="D29" s="294"/>
      <c r="E29" s="294"/>
      <c r="F29" s="294"/>
      <c r="G29" s="294"/>
      <c r="H29" s="294"/>
      <c r="I29" s="294"/>
      <c r="J29" s="294"/>
      <c r="K29" s="294"/>
      <c r="L29" s="294"/>
      <c r="M29" s="294"/>
      <c r="N29" s="294"/>
      <c r="O29" s="294"/>
      <c r="P29" s="171"/>
      <c r="Q29" s="171"/>
      <c r="R29" s="171"/>
      <c r="S29" s="171"/>
      <c r="T29" s="294"/>
      <c r="U29" s="294"/>
      <c r="V29" s="294"/>
      <c r="W29" s="294"/>
      <c r="X29" s="171"/>
      <c r="Y29" s="171"/>
      <c r="Z29" s="131"/>
      <c r="AA29" s="289"/>
      <c r="AB29" s="289"/>
      <c r="AC29" s="289"/>
      <c r="AD29" s="289"/>
      <c r="AE29" s="294"/>
      <c r="AF29" s="294"/>
      <c r="AG29" s="294"/>
      <c r="AH29" s="294"/>
      <c r="AI29" s="289"/>
      <c r="AJ29" s="289"/>
      <c r="AK29" s="289"/>
      <c r="AL29" s="180"/>
      <c r="AM29" s="180"/>
      <c r="AN29" s="180"/>
      <c r="AO29" s="180"/>
      <c r="AP29" s="294"/>
      <c r="AQ29" s="294"/>
      <c r="AR29" s="294"/>
      <c r="AS29" s="294"/>
      <c r="AT29" s="294"/>
      <c r="AU29" s="294"/>
      <c r="AV29" s="294"/>
      <c r="AW29" s="294"/>
      <c r="AX29" s="294"/>
      <c r="AY29" s="294"/>
      <c r="AZ29" s="294"/>
      <c r="BA29" s="294"/>
      <c r="BB29" s="294"/>
      <c r="BC29" s="294"/>
      <c r="BD29" s="294"/>
      <c r="BE29" s="294"/>
      <c r="BF29" s="294"/>
      <c r="BG29" s="294"/>
      <c r="BH29" s="294"/>
      <c r="BI29" s="294"/>
      <c r="BJ29" s="294"/>
      <c r="BK29" s="294"/>
      <c r="BL29" s="294"/>
      <c r="BM29" s="294"/>
      <c r="BN29" s="294"/>
      <c r="BO29" s="294"/>
      <c r="BP29" s="294"/>
      <c r="BQ29" s="294"/>
      <c r="BR29" s="294"/>
      <c r="BS29" s="294"/>
      <c r="BT29" s="294"/>
      <c r="BU29" s="294"/>
      <c r="BV29" s="294"/>
      <c r="BW29" s="294"/>
      <c r="BX29" s="294"/>
      <c r="BY29" s="294"/>
      <c r="BZ29" s="294"/>
      <c r="CA29" s="294"/>
      <c r="CB29" s="294"/>
      <c r="CC29" s="294"/>
      <c r="CD29" s="294"/>
      <c r="CE29" s="294"/>
      <c r="CF29" s="294"/>
      <c r="CG29" s="294"/>
      <c r="CH29" s="294"/>
      <c r="CI29" s="294"/>
      <c r="CJ29" s="294"/>
      <c r="CK29" s="294"/>
      <c r="CL29" s="294"/>
      <c r="CM29" s="294"/>
      <c r="CN29" s="294"/>
      <c r="CO29" s="294"/>
      <c r="CP29" s="294"/>
      <c r="CQ29" s="294"/>
      <c r="CR29" s="294"/>
      <c r="CS29" s="294"/>
      <c r="CT29" s="294"/>
      <c r="CU29" s="294"/>
      <c r="CV29" s="294"/>
      <c r="CW29" s="294"/>
      <c r="CX29" s="294"/>
      <c r="CY29" s="294"/>
      <c r="CZ29" s="294"/>
      <c r="DA29" s="294"/>
      <c r="DB29" s="294"/>
      <c r="DC29" s="294"/>
      <c r="DD29" s="294"/>
      <c r="DE29" s="294"/>
      <c r="DF29" s="294"/>
      <c r="DG29" s="294"/>
      <c r="DH29" s="294"/>
      <c r="DI29" s="294"/>
      <c r="DJ29" s="294"/>
      <c r="DK29" s="294"/>
      <c r="DL29" s="294"/>
      <c r="DM29" s="294"/>
      <c r="DN29" s="294"/>
      <c r="DO29" s="294"/>
      <c r="DP29" s="294"/>
      <c r="DQ29" s="294"/>
      <c r="DR29" s="294"/>
      <c r="DS29" s="294"/>
      <c r="DT29" s="289"/>
    </row>
    <row r="30" spans="1:125" s="499" customFormat="1">
      <c r="A30" s="287" t="s">
        <v>1174</v>
      </c>
      <c r="B30" s="298"/>
      <c r="C30" s="287"/>
      <c r="D30" s="294"/>
      <c r="E30" s="294"/>
      <c r="F30" s="294"/>
      <c r="G30" s="294"/>
      <c r="H30" s="294"/>
      <c r="I30" s="294"/>
      <c r="J30" s="294"/>
      <c r="K30" s="294"/>
      <c r="L30" s="294"/>
      <c r="M30" s="294"/>
      <c r="N30" s="294"/>
      <c r="O30" s="294"/>
      <c r="P30" s="171"/>
      <c r="Q30" s="171"/>
      <c r="R30" s="171"/>
      <c r="S30" s="171"/>
      <c r="T30" s="294"/>
      <c r="U30" s="294"/>
      <c r="V30" s="294"/>
      <c r="W30" s="294"/>
      <c r="X30" s="171"/>
      <c r="Y30" s="171"/>
      <c r="Z30" s="131"/>
      <c r="AA30" s="289"/>
      <c r="AB30" s="289"/>
      <c r="AC30" s="289"/>
      <c r="AD30" s="289"/>
      <c r="AE30" s="294"/>
      <c r="AF30" s="294"/>
      <c r="AG30" s="294"/>
      <c r="AH30" s="294"/>
      <c r="AI30" s="289"/>
      <c r="AJ30" s="289"/>
      <c r="AK30" s="289"/>
      <c r="AL30" s="180"/>
      <c r="AM30" s="180"/>
      <c r="AN30" s="180"/>
      <c r="AO30" s="180"/>
      <c r="AP30" s="294"/>
      <c r="AQ30" s="294"/>
      <c r="AR30" s="294"/>
      <c r="AS30" s="294"/>
      <c r="AT30" s="294"/>
      <c r="AU30" s="294"/>
      <c r="AV30" s="294"/>
      <c r="AW30" s="294"/>
      <c r="AX30" s="294"/>
      <c r="AY30" s="294"/>
      <c r="AZ30" s="294"/>
      <c r="BA30" s="294"/>
      <c r="BB30" s="294"/>
      <c r="BC30" s="294"/>
      <c r="BD30" s="294"/>
      <c r="BE30" s="294"/>
      <c r="BF30" s="294"/>
      <c r="BG30" s="294"/>
      <c r="BH30" s="294"/>
      <c r="BI30" s="294"/>
      <c r="BJ30" s="294"/>
      <c r="BK30" s="294"/>
      <c r="BL30" s="294"/>
      <c r="BM30" s="294"/>
      <c r="BN30" s="294"/>
      <c r="BO30" s="294"/>
      <c r="BP30" s="294"/>
      <c r="BQ30" s="294"/>
      <c r="BR30" s="294"/>
      <c r="BS30" s="294"/>
      <c r="BT30" s="294"/>
      <c r="BU30" s="294"/>
      <c r="BV30" s="294"/>
      <c r="BW30" s="294"/>
      <c r="BX30" s="294"/>
      <c r="BY30" s="294"/>
      <c r="BZ30" s="294"/>
      <c r="CA30" s="294"/>
      <c r="CB30" s="294"/>
      <c r="CC30" s="294"/>
      <c r="CD30" s="294"/>
      <c r="CE30" s="294"/>
      <c r="CF30" s="294"/>
      <c r="CG30" s="294"/>
      <c r="CH30" s="294"/>
      <c r="CI30" s="294"/>
      <c r="CJ30" s="294"/>
      <c r="CK30" s="294"/>
      <c r="CL30" s="294"/>
      <c r="CM30" s="294"/>
      <c r="CN30" s="294"/>
      <c r="CO30" s="294"/>
      <c r="CP30" s="294"/>
      <c r="CQ30" s="294"/>
      <c r="CR30" s="294"/>
      <c r="CS30" s="294"/>
      <c r="CT30" s="294"/>
      <c r="CU30" s="294"/>
      <c r="CV30" s="294"/>
      <c r="CW30" s="294"/>
      <c r="CX30" s="294"/>
      <c r="CY30" s="294"/>
      <c r="CZ30" s="294"/>
      <c r="DA30" s="294"/>
      <c r="DB30" s="294"/>
      <c r="DC30" s="294"/>
      <c r="DD30" s="294"/>
      <c r="DE30" s="294"/>
      <c r="DF30" s="294"/>
      <c r="DG30" s="294"/>
      <c r="DH30" s="294"/>
      <c r="DI30" s="294"/>
      <c r="DJ30" s="294"/>
      <c r="DK30" s="294"/>
      <c r="DL30" s="294"/>
      <c r="DM30" s="294"/>
      <c r="DN30" s="294"/>
      <c r="DO30" s="294"/>
      <c r="DP30" s="294"/>
      <c r="DQ30" s="294"/>
      <c r="DR30" s="294"/>
      <c r="DS30" s="294"/>
      <c r="DT30" s="289"/>
    </row>
    <row r="31" spans="1:125" s="499" customFormat="1">
      <c r="A31" s="287"/>
      <c r="B31" s="298"/>
      <c r="C31" s="287"/>
      <c r="D31" s="294"/>
      <c r="E31" s="294"/>
      <c r="F31" s="294"/>
      <c r="G31" s="294"/>
      <c r="H31" s="294"/>
      <c r="I31" s="294"/>
      <c r="J31" s="294"/>
      <c r="K31" s="294"/>
      <c r="L31" s="294"/>
      <c r="M31" s="294"/>
      <c r="N31" s="294"/>
      <c r="O31" s="294"/>
      <c r="P31" s="171"/>
      <c r="Q31" s="171"/>
      <c r="R31" s="171"/>
      <c r="S31" s="171"/>
      <c r="T31" s="294"/>
      <c r="U31" s="294"/>
      <c r="V31" s="294"/>
      <c r="W31" s="294"/>
      <c r="X31" s="171"/>
      <c r="Y31" s="171"/>
      <c r="Z31" s="131"/>
      <c r="AA31" s="289"/>
      <c r="AB31" s="289"/>
      <c r="AC31" s="289"/>
      <c r="AD31" s="289"/>
      <c r="AE31" s="294"/>
      <c r="AF31" s="294"/>
      <c r="AG31" s="294"/>
      <c r="AH31" s="294"/>
      <c r="AI31" s="289"/>
      <c r="AJ31" s="289"/>
      <c r="AK31" s="289"/>
      <c r="AL31" s="180"/>
      <c r="AM31" s="180"/>
      <c r="AN31" s="180"/>
      <c r="AO31" s="180"/>
      <c r="AP31" s="294"/>
      <c r="AQ31" s="294"/>
      <c r="AR31" s="294"/>
      <c r="AS31" s="294"/>
      <c r="AT31" s="294"/>
      <c r="AU31" s="294"/>
      <c r="AV31" s="294"/>
      <c r="AW31" s="294"/>
      <c r="AX31" s="294"/>
      <c r="AY31" s="294"/>
      <c r="AZ31" s="294"/>
      <c r="BA31" s="294"/>
      <c r="BB31" s="294"/>
      <c r="BC31" s="294"/>
      <c r="BD31" s="294"/>
      <c r="BE31" s="294"/>
      <c r="BF31" s="294"/>
      <c r="BG31" s="294"/>
      <c r="BH31" s="294"/>
      <c r="BI31" s="294"/>
      <c r="BJ31" s="294"/>
      <c r="BK31" s="294"/>
      <c r="BL31" s="294"/>
      <c r="BM31" s="294"/>
      <c r="BN31" s="294"/>
      <c r="BO31" s="294"/>
      <c r="BP31" s="294"/>
      <c r="BQ31" s="294"/>
      <c r="BR31" s="294"/>
      <c r="BS31" s="294"/>
      <c r="BT31" s="294"/>
      <c r="BU31" s="294"/>
      <c r="BV31" s="294"/>
      <c r="BW31" s="294"/>
      <c r="BX31" s="294"/>
      <c r="BY31" s="294"/>
      <c r="BZ31" s="294"/>
      <c r="CA31" s="294"/>
      <c r="CB31" s="294"/>
      <c r="CC31" s="294"/>
      <c r="CD31" s="294"/>
      <c r="CE31" s="294"/>
      <c r="CF31" s="294"/>
      <c r="CG31" s="294"/>
      <c r="CH31" s="294"/>
      <c r="CI31" s="294"/>
      <c r="CJ31" s="294"/>
      <c r="CK31" s="294"/>
      <c r="CL31" s="294"/>
      <c r="CM31" s="294"/>
      <c r="CN31" s="294"/>
      <c r="CO31" s="294"/>
      <c r="CP31" s="294"/>
      <c r="CQ31" s="294"/>
      <c r="CR31" s="294"/>
      <c r="CS31" s="294"/>
      <c r="CT31" s="294"/>
      <c r="CU31" s="294"/>
      <c r="CV31" s="294"/>
      <c r="CW31" s="294"/>
      <c r="CX31" s="294"/>
      <c r="CY31" s="294"/>
      <c r="CZ31" s="294"/>
      <c r="DA31" s="294"/>
      <c r="DB31" s="294"/>
      <c r="DC31" s="294"/>
      <c r="DD31" s="294"/>
      <c r="DE31" s="294"/>
      <c r="DF31" s="294"/>
      <c r="DG31" s="294"/>
      <c r="DH31" s="294"/>
      <c r="DI31" s="294"/>
      <c r="DJ31" s="294"/>
      <c r="DK31" s="294"/>
      <c r="DL31" s="294"/>
      <c r="DM31" s="294"/>
      <c r="DN31" s="294"/>
      <c r="DO31" s="294"/>
      <c r="DP31" s="294"/>
      <c r="DQ31" s="294"/>
      <c r="DR31" s="294"/>
      <c r="DS31" s="294"/>
      <c r="DT31" s="289"/>
    </row>
    <row r="32" spans="1:125">
      <c r="A32" s="136" t="s">
        <v>665</v>
      </c>
      <c r="B32" s="294"/>
      <c r="D32" s="294"/>
      <c r="E32" s="97"/>
      <c r="G32" s="294"/>
      <c r="H32" s="294"/>
      <c r="I32" s="294"/>
      <c r="J32" s="294"/>
      <c r="K32" s="294"/>
      <c r="L32" s="294"/>
      <c r="M32" s="294"/>
      <c r="N32" s="294"/>
      <c r="O32" s="294"/>
      <c r="P32" s="171"/>
      <c r="Q32" s="171"/>
      <c r="R32" s="171"/>
      <c r="S32" s="171"/>
      <c r="T32" s="294"/>
      <c r="U32" s="294"/>
      <c r="V32" s="294"/>
      <c r="W32" s="294"/>
      <c r="X32" s="171"/>
      <c r="Y32" s="171"/>
      <c r="Z32" s="131"/>
      <c r="AA32" s="57"/>
      <c r="AB32" s="289"/>
      <c r="AC32" s="289"/>
      <c r="AD32" s="289"/>
      <c r="AE32" s="294"/>
      <c r="AF32" s="294"/>
      <c r="AG32" s="294"/>
      <c r="AH32" s="294"/>
      <c r="AI32" s="289"/>
      <c r="AJ32" s="289"/>
      <c r="AK32" s="289"/>
      <c r="AL32" s="180"/>
      <c r="AM32" s="180"/>
      <c r="AN32" s="180"/>
      <c r="AO32" s="180"/>
      <c r="AP32" s="294"/>
      <c r="AQ32" s="294"/>
      <c r="AR32" s="294"/>
      <c r="AS32" s="294"/>
      <c r="AT32" s="97"/>
      <c r="AU32" s="294"/>
      <c r="AV32" s="294"/>
      <c r="AW32" s="294"/>
      <c r="AX32" s="294"/>
      <c r="AY32" s="97"/>
      <c r="AZ32" s="294"/>
      <c r="BA32" s="97"/>
      <c r="BB32" s="97"/>
      <c r="BC32" s="97"/>
      <c r="BD32" s="97"/>
      <c r="BE32" s="97"/>
      <c r="BF32" s="97"/>
      <c r="BG32" s="294"/>
      <c r="BH32" s="294"/>
      <c r="BI32" s="294"/>
      <c r="BJ32" s="97"/>
      <c r="BK32" s="294"/>
      <c r="BL32" s="294"/>
      <c r="BM32" s="294"/>
      <c r="BN32" s="294"/>
      <c r="BO32" s="97"/>
      <c r="BP32" s="294"/>
      <c r="BQ32" s="97"/>
      <c r="BR32" s="97"/>
      <c r="BS32" s="97"/>
      <c r="BT32" s="97"/>
      <c r="BU32" s="97"/>
      <c r="BV32" s="97"/>
      <c r="BW32" s="294"/>
      <c r="BX32" s="294"/>
      <c r="BY32" s="294"/>
      <c r="BZ32" s="97"/>
      <c r="CA32" s="294"/>
      <c r="CB32" s="294"/>
      <c r="CC32" s="294"/>
      <c r="CD32" s="294"/>
      <c r="CE32" s="97"/>
      <c r="CF32" s="294"/>
      <c r="CG32" s="97"/>
      <c r="CH32" s="97"/>
      <c r="CI32" s="97"/>
      <c r="CJ32" s="97"/>
      <c r="CK32" s="97"/>
      <c r="CL32" s="97"/>
      <c r="CM32" s="294"/>
      <c r="CN32" s="294"/>
      <c r="CO32" s="294"/>
      <c r="CP32" s="294"/>
      <c r="CQ32" s="294"/>
      <c r="CR32" s="294"/>
      <c r="CS32" s="294"/>
      <c r="CT32" s="97"/>
      <c r="CU32" s="97"/>
      <c r="CV32" s="294"/>
      <c r="CW32" s="294"/>
      <c r="CX32" s="294"/>
      <c r="CY32" s="294"/>
      <c r="CZ32" s="97"/>
      <c r="DA32" s="97"/>
      <c r="DB32" s="97"/>
      <c r="DC32" s="97"/>
      <c r="DD32" s="97"/>
      <c r="DE32" s="97"/>
      <c r="DF32" s="97"/>
      <c r="DG32" s="294"/>
      <c r="DH32" s="294"/>
      <c r="DI32" s="294"/>
      <c r="DJ32" s="97"/>
      <c r="DK32" s="97"/>
      <c r="DL32" s="97"/>
      <c r="DM32" s="97"/>
      <c r="DN32" s="97"/>
      <c r="DO32" s="97"/>
      <c r="DP32" s="97"/>
      <c r="DQ32" s="294"/>
      <c r="DR32" s="294"/>
      <c r="DS32" s="294"/>
      <c r="DT32" s="57"/>
    </row>
    <row r="33" spans="1:124" s="499" customFormat="1">
      <c r="A33" s="136"/>
      <c r="B33" s="294"/>
      <c r="C33" s="287"/>
      <c r="D33" s="294"/>
      <c r="E33" s="294"/>
      <c r="F33" s="252"/>
      <c r="G33" s="294"/>
      <c r="H33" s="294"/>
      <c r="I33" s="294"/>
      <c r="J33" s="294"/>
      <c r="K33" s="294"/>
      <c r="L33" s="294"/>
      <c r="M33" s="294"/>
      <c r="N33" s="294"/>
      <c r="O33" s="294"/>
      <c r="P33" s="171"/>
      <c r="Q33" s="171"/>
      <c r="R33" s="171"/>
      <c r="S33" s="171"/>
      <c r="T33" s="294"/>
      <c r="U33" s="294"/>
      <c r="V33" s="294"/>
      <c r="W33" s="294"/>
      <c r="X33" s="171"/>
      <c r="Y33" s="171"/>
      <c r="Z33" s="131"/>
      <c r="AA33" s="289"/>
      <c r="AB33" s="289"/>
      <c r="AC33" s="289"/>
      <c r="AD33" s="289"/>
      <c r="AE33" s="294"/>
      <c r="AF33" s="294"/>
      <c r="AG33" s="294"/>
      <c r="AH33" s="294"/>
      <c r="AI33" s="289"/>
      <c r="AJ33" s="289"/>
      <c r="AK33" s="289"/>
      <c r="AL33" s="180"/>
      <c r="AM33" s="180"/>
      <c r="AN33" s="180"/>
      <c r="AO33" s="180"/>
      <c r="AP33" s="294"/>
      <c r="AQ33" s="294"/>
      <c r="AR33" s="294"/>
      <c r="AS33" s="294"/>
      <c r="AT33" s="294"/>
      <c r="AU33" s="294"/>
      <c r="AV33" s="294"/>
      <c r="AW33" s="294"/>
      <c r="AX33" s="294"/>
      <c r="AY33" s="294"/>
      <c r="AZ33" s="294"/>
      <c r="BA33" s="294"/>
      <c r="BB33" s="294"/>
      <c r="BC33" s="294"/>
      <c r="BD33" s="294"/>
      <c r="BE33" s="294"/>
      <c r="BF33" s="294"/>
      <c r="BG33" s="294"/>
      <c r="BH33" s="294"/>
      <c r="BI33" s="294"/>
      <c r="BJ33" s="294"/>
      <c r="BK33" s="294"/>
      <c r="BL33" s="294"/>
      <c r="BM33" s="294"/>
      <c r="BN33" s="294"/>
      <c r="BO33" s="294"/>
      <c r="BP33" s="294"/>
      <c r="BQ33" s="294"/>
      <c r="BR33" s="294"/>
      <c r="BS33" s="294"/>
      <c r="BT33" s="294"/>
      <c r="BU33" s="294"/>
      <c r="BV33" s="294"/>
      <c r="BW33" s="294"/>
      <c r="BX33" s="294"/>
      <c r="BY33" s="294"/>
      <c r="BZ33" s="294"/>
      <c r="CA33" s="294"/>
      <c r="CB33" s="294"/>
      <c r="CC33" s="294"/>
      <c r="CD33" s="294"/>
      <c r="CE33" s="294"/>
      <c r="CF33" s="294"/>
      <c r="CG33" s="294"/>
      <c r="CH33" s="294"/>
      <c r="CI33" s="294"/>
      <c r="CJ33" s="294"/>
      <c r="CK33" s="294"/>
      <c r="CL33" s="294"/>
      <c r="CM33" s="294"/>
      <c r="CN33" s="294"/>
      <c r="CO33" s="294"/>
      <c r="CP33" s="294"/>
      <c r="CQ33" s="294"/>
      <c r="CR33" s="294"/>
      <c r="CS33" s="294"/>
      <c r="CT33" s="294"/>
      <c r="CU33" s="294"/>
      <c r="CV33" s="294"/>
      <c r="CW33" s="294"/>
      <c r="CX33" s="294"/>
      <c r="CY33" s="294"/>
      <c r="CZ33" s="294"/>
      <c r="DA33" s="294"/>
      <c r="DB33" s="294"/>
      <c r="DC33" s="294"/>
      <c r="DD33" s="294"/>
      <c r="DE33" s="294"/>
      <c r="DF33" s="294"/>
      <c r="DG33" s="294"/>
      <c r="DH33" s="294"/>
      <c r="DI33" s="294"/>
      <c r="DJ33" s="294"/>
      <c r="DK33" s="294"/>
      <c r="DL33" s="294"/>
      <c r="DM33" s="294"/>
      <c r="DN33" s="294"/>
      <c r="DO33" s="294"/>
      <c r="DP33" s="294"/>
      <c r="DQ33" s="294"/>
      <c r="DR33" s="294"/>
      <c r="DS33" s="294"/>
      <c r="DT33" s="289"/>
    </row>
    <row r="34" spans="1:124">
      <c r="A34" s="287" t="s">
        <v>1151</v>
      </c>
      <c r="B34" s="294"/>
      <c r="D34" s="294"/>
      <c r="E34" s="97"/>
      <c r="F34" s="294"/>
      <c r="G34" s="294"/>
      <c r="H34" s="294"/>
      <c r="I34" s="294"/>
      <c r="J34" s="294"/>
      <c r="K34" s="294"/>
      <c r="L34" s="294"/>
      <c r="M34" s="294"/>
      <c r="N34" s="294"/>
      <c r="O34" s="294"/>
      <c r="P34" s="171"/>
      <c r="Q34" s="171"/>
      <c r="R34" s="171"/>
      <c r="S34" s="171"/>
      <c r="T34" s="294"/>
      <c r="U34" s="294"/>
      <c r="V34" s="294"/>
      <c r="W34" s="294"/>
      <c r="X34" s="171"/>
      <c r="Y34" s="171"/>
      <c r="Z34" s="131"/>
      <c r="AA34" s="93"/>
      <c r="AB34" s="93"/>
      <c r="AC34" s="93"/>
      <c r="AD34" s="93"/>
      <c r="AE34" s="294"/>
      <c r="AF34" s="294"/>
      <c r="AG34" s="294"/>
      <c r="AH34" s="294"/>
      <c r="AI34" s="93"/>
      <c r="AJ34" s="93"/>
      <c r="AK34" s="93"/>
      <c r="AL34" s="180"/>
      <c r="AM34" s="180"/>
      <c r="AN34" s="180"/>
      <c r="AO34" s="180"/>
      <c r="AP34" s="294"/>
      <c r="AQ34" s="294"/>
      <c r="AR34" s="294"/>
      <c r="AS34" s="294"/>
      <c r="AT34" s="97"/>
      <c r="AU34" s="294"/>
      <c r="AV34" s="294"/>
      <c r="AW34" s="294"/>
      <c r="AX34" s="294"/>
      <c r="AY34" s="97"/>
      <c r="AZ34" s="294"/>
      <c r="BA34" s="97"/>
      <c r="BB34" s="97"/>
      <c r="BC34" s="97"/>
      <c r="BD34" s="97"/>
      <c r="BE34" s="97"/>
      <c r="BF34" s="97"/>
      <c r="BG34" s="294"/>
      <c r="BH34" s="294"/>
      <c r="BI34" s="294"/>
      <c r="BJ34" s="97"/>
      <c r="BK34" s="294"/>
      <c r="BL34" s="294"/>
      <c r="BM34" s="294"/>
      <c r="BN34" s="294"/>
      <c r="BO34" s="97"/>
      <c r="BP34" s="294"/>
      <c r="BQ34" s="97"/>
      <c r="BR34" s="97"/>
      <c r="BS34" s="97"/>
      <c r="BT34" s="97"/>
      <c r="BU34" s="97"/>
      <c r="BV34" s="97"/>
      <c r="BW34" s="294"/>
      <c r="BX34" s="294"/>
      <c r="BY34" s="294"/>
      <c r="BZ34" s="97"/>
      <c r="CA34" s="294"/>
      <c r="CB34" s="294"/>
      <c r="CC34" s="294"/>
      <c r="CD34" s="294"/>
      <c r="CE34" s="97"/>
      <c r="CF34" s="294"/>
      <c r="CG34" s="97"/>
      <c r="CH34" s="97"/>
      <c r="CI34" s="97"/>
      <c r="CJ34" s="97"/>
      <c r="CK34" s="97"/>
      <c r="CL34" s="97"/>
      <c r="CM34" s="294"/>
      <c r="CN34" s="294"/>
      <c r="CO34" s="294"/>
      <c r="CP34" s="97"/>
      <c r="CQ34" s="294"/>
      <c r="CR34" s="294"/>
      <c r="CS34" s="294"/>
      <c r="CT34" s="97"/>
      <c r="CU34" s="97"/>
      <c r="CV34" s="294"/>
      <c r="CW34" s="294"/>
      <c r="CX34" s="294"/>
      <c r="CY34" s="294"/>
      <c r="CZ34" s="97"/>
      <c r="DA34" s="97"/>
      <c r="DB34" s="97"/>
      <c r="DC34" s="97"/>
      <c r="DD34" s="97"/>
      <c r="DE34" s="97"/>
      <c r="DF34" s="97"/>
      <c r="DG34" s="294"/>
      <c r="DH34" s="294"/>
      <c r="DI34" s="294"/>
      <c r="DJ34" s="97"/>
      <c r="DK34" s="97"/>
      <c r="DL34" s="97"/>
      <c r="DM34" s="97"/>
      <c r="DN34" s="97"/>
      <c r="DO34" s="97"/>
      <c r="DP34" s="97"/>
      <c r="DQ34" s="294"/>
      <c r="DR34" s="294"/>
      <c r="DS34" s="294"/>
      <c r="DT34" s="57"/>
    </row>
    <row r="35" spans="1:124">
      <c r="A35" s="57"/>
      <c r="B35" s="294"/>
      <c r="C35" s="294"/>
      <c r="D35" s="294"/>
      <c r="E35" s="97"/>
      <c r="F35" s="294"/>
      <c r="G35" s="294"/>
      <c r="H35" s="294"/>
      <c r="I35" s="294"/>
      <c r="J35" s="294"/>
      <c r="K35" s="294"/>
      <c r="L35" s="294"/>
      <c r="M35" s="294"/>
      <c r="N35" s="294"/>
      <c r="O35" s="294"/>
      <c r="P35" s="97"/>
      <c r="Q35" s="294"/>
      <c r="R35" s="294"/>
      <c r="S35" s="294"/>
      <c r="T35" s="294"/>
      <c r="U35" s="294"/>
      <c r="V35" s="294"/>
      <c r="W35" s="294"/>
      <c r="X35" s="294"/>
      <c r="Y35" s="294"/>
      <c r="Z35" s="57"/>
      <c r="AA35" s="58"/>
      <c r="AB35" s="58"/>
      <c r="AC35" s="58"/>
      <c r="AD35" s="58"/>
      <c r="AE35" s="294"/>
      <c r="AF35" s="294"/>
      <c r="AG35" s="294"/>
      <c r="AH35" s="294"/>
      <c r="AI35" s="58"/>
      <c r="AJ35" s="58"/>
      <c r="AK35" s="58"/>
      <c r="AL35" s="97"/>
      <c r="AM35" s="294"/>
      <c r="AN35" s="294"/>
      <c r="AO35" s="294"/>
      <c r="AP35" s="294"/>
      <c r="AQ35" s="294"/>
      <c r="AR35" s="294"/>
      <c r="AS35" s="294"/>
      <c r="AT35" s="97"/>
      <c r="AU35" s="294"/>
      <c r="AV35" s="294"/>
      <c r="AW35" s="294"/>
      <c r="AX35" s="294"/>
      <c r="AY35" s="97"/>
      <c r="AZ35" s="294"/>
      <c r="BA35" s="97"/>
      <c r="BB35" s="97"/>
      <c r="BC35" s="97"/>
      <c r="BD35" s="97"/>
      <c r="BE35" s="97"/>
      <c r="BF35" s="97"/>
      <c r="BG35" s="294"/>
      <c r="BH35" s="294"/>
      <c r="BI35" s="294"/>
      <c r="BJ35" s="97"/>
      <c r="BK35" s="294"/>
      <c r="BL35" s="294"/>
      <c r="BM35" s="294"/>
      <c r="BN35" s="294"/>
      <c r="BO35" s="97"/>
      <c r="BP35" s="294"/>
      <c r="BQ35" s="97"/>
      <c r="BR35" s="97"/>
      <c r="BS35" s="97"/>
      <c r="BT35" s="97"/>
      <c r="BU35" s="97"/>
      <c r="BV35" s="97"/>
      <c r="BW35" s="294"/>
      <c r="BX35" s="294"/>
      <c r="BY35" s="294"/>
      <c r="BZ35" s="97"/>
      <c r="CA35" s="294"/>
      <c r="CB35" s="294"/>
      <c r="CC35" s="294"/>
      <c r="CD35" s="294"/>
      <c r="CE35" s="97"/>
      <c r="CF35" s="294"/>
      <c r="CG35" s="97"/>
      <c r="CH35" s="97"/>
      <c r="CI35" s="97"/>
      <c r="CJ35" s="97"/>
      <c r="CK35" s="97"/>
      <c r="CL35" s="97"/>
      <c r="CM35" s="294"/>
      <c r="CN35" s="294"/>
      <c r="CO35" s="294"/>
      <c r="CP35" s="97"/>
      <c r="CQ35" s="294"/>
      <c r="CR35" s="294"/>
      <c r="CS35" s="294"/>
      <c r="CT35" s="97"/>
      <c r="CU35" s="97"/>
      <c r="CV35" s="294"/>
      <c r="CW35" s="294"/>
      <c r="CX35" s="294"/>
      <c r="CY35" s="294"/>
      <c r="CZ35" s="97"/>
      <c r="DA35" s="97"/>
      <c r="DB35" s="97"/>
      <c r="DC35" s="97"/>
      <c r="DD35" s="97"/>
      <c r="DE35" s="97"/>
      <c r="DF35" s="97"/>
      <c r="DG35" s="294"/>
      <c r="DH35" s="294"/>
      <c r="DI35" s="294"/>
      <c r="DJ35" s="97"/>
      <c r="DK35" s="97"/>
      <c r="DL35" s="97"/>
      <c r="DM35" s="97"/>
      <c r="DN35" s="97"/>
      <c r="DO35" s="97"/>
      <c r="DP35" s="97"/>
      <c r="DQ35" s="294"/>
      <c r="DR35" s="294"/>
      <c r="DS35" s="294"/>
      <c r="DT35" s="57"/>
    </row>
    <row r="36" spans="1:124">
      <c r="A36" s="57"/>
      <c r="C36" s="294"/>
      <c r="D36" s="294"/>
      <c r="E36" s="97"/>
      <c r="F36" s="294"/>
      <c r="G36" s="294"/>
      <c r="H36" s="294"/>
      <c r="I36" s="294"/>
      <c r="J36" s="294"/>
      <c r="K36" s="294"/>
      <c r="L36" s="294"/>
      <c r="M36" s="294"/>
      <c r="N36" s="294"/>
      <c r="O36" s="294"/>
      <c r="P36" s="97"/>
      <c r="Q36" s="294"/>
      <c r="R36" s="294"/>
      <c r="S36" s="294"/>
      <c r="T36" s="294"/>
      <c r="U36" s="294"/>
      <c r="V36" s="294"/>
      <c r="W36" s="294"/>
      <c r="X36" s="294"/>
      <c r="Y36" s="294"/>
      <c r="Z36" s="97"/>
      <c r="AA36" s="93"/>
      <c r="AB36" s="93"/>
      <c r="AC36" s="93"/>
      <c r="AD36" s="93"/>
      <c r="AE36" s="294"/>
      <c r="AF36" s="294"/>
      <c r="AG36" s="294"/>
      <c r="AH36" s="294"/>
      <c r="AI36" s="93"/>
      <c r="AJ36" s="93"/>
      <c r="AK36" s="93"/>
      <c r="AL36" s="97"/>
      <c r="AM36" s="294"/>
      <c r="AN36" s="294"/>
      <c r="AO36" s="294"/>
      <c r="AP36" s="294"/>
      <c r="AQ36" s="294"/>
      <c r="AR36" s="294"/>
      <c r="AS36" s="294"/>
      <c r="AT36" s="97"/>
      <c r="AU36" s="294"/>
      <c r="AV36" s="294"/>
      <c r="AW36" s="294"/>
      <c r="AX36" s="294"/>
      <c r="AY36" s="97"/>
      <c r="AZ36" s="294"/>
      <c r="BA36" s="97"/>
      <c r="BB36" s="97"/>
      <c r="BC36" s="97"/>
      <c r="BD36" s="97"/>
      <c r="BE36" s="97"/>
      <c r="BF36" s="97"/>
      <c r="BG36" s="294"/>
      <c r="BH36" s="294"/>
      <c r="BI36" s="294"/>
      <c r="BJ36" s="97"/>
      <c r="BK36" s="294"/>
      <c r="BL36" s="294"/>
      <c r="BM36" s="294"/>
      <c r="BN36" s="294"/>
      <c r="BO36" s="97"/>
      <c r="BP36" s="294"/>
      <c r="BQ36" s="97"/>
      <c r="BR36" s="97"/>
      <c r="BS36" s="97"/>
      <c r="BT36" s="97"/>
      <c r="BU36" s="97"/>
      <c r="BV36" s="97"/>
      <c r="BW36" s="294"/>
      <c r="BX36" s="294"/>
      <c r="BY36" s="294"/>
      <c r="BZ36" s="97"/>
      <c r="CA36" s="294"/>
      <c r="CB36" s="294"/>
      <c r="CC36" s="294"/>
      <c r="CD36" s="294"/>
      <c r="CE36" s="97"/>
      <c r="CF36" s="294"/>
      <c r="CG36" s="97"/>
      <c r="CH36" s="97"/>
      <c r="CI36" s="97"/>
      <c r="CJ36" s="97"/>
      <c r="CK36" s="97"/>
      <c r="CL36" s="97"/>
      <c r="CM36" s="294"/>
      <c r="CN36" s="294"/>
      <c r="CO36" s="294"/>
      <c r="CP36" s="97"/>
      <c r="CQ36" s="294"/>
      <c r="CR36" s="294"/>
      <c r="CS36" s="294"/>
      <c r="CT36" s="97"/>
      <c r="CU36" s="97"/>
      <c r="CV36" s="97"/>
      <c r="CW36" s="294"/>
      <c r="CX36" s="294"/>
      <c r="CY36" s="294"/>
      <c r="CZ36" s="97"/>
      <c r="DA36" s="97"/>
      <c r="DB36" s="97"/>
      <c r="DC36" s="97"/>
      <c r="DD36" s="97"/>
      <c r="DE36" s="97"/>
      <c r="DF36" s="97"/>
      <c r="DG36" s="294"/>
      <c r="DH36" s="294"/>
      <c r="DI36" s="294"/>
      <c r="DJ36" s="97"/>
      <c r="DK36" s="97"/>
      <c r="DL36" s="97"/>
      <c r="DM36" s="97"/>
      <c r="DN36" s="97"/>
      <c r="DO36" s="97"/>
      <c r="DP36" s="97"/>
      <c r="DQ36" s="294"/>
      <c r="DR36" s="294"/>
      <c r="DS36" s="294"/>
      <c r="DT36" s="57"/>
    </row>
    <row r="37" spans="1:124">
      <c r="A37" s="57"/>
      <c r="C37" s="294"/>
      <c r="D37" s="294"/>
      <c r="E37" s="97"/>
      <c r="F37" s="294"/>
      <c r="G37" s="294"/>
      <c r="H37" s="294"/>
      <c r="I37" s="294"/>
      <c r="J37" s="294"/>
      <c r="K37" s="294"/>
      <c r="L37" s="294"/>
      <c r="M37" s="294"/>
      <c r="N37" s="294"/>
      <c r="O37" s="294"/>
      <c r="P37" s="97"/>
      <c r="Q37" s="294"/>
      <c r="R37" s="294"/>
      <c r="S37" s="294"/>
      <c r="T37" s="294"/>
      <c r="U37" s="294"/>
      <c r="V37" s="294"/>
      <c r="W37" s="294"/>
      <c r="X37" s="294"/>
      <c r="Y37" s="294"/>
      <c r="Z37" s="97"/>
      <c r="AA37" s="97"/>
      <c r="AB37" s="294"/>
      <c r="AC37" s="294"/>
      <c r="AD37" s="294"/>
      <c r="AE37" s="294"/>
      <c r="AF37" s="294"/>
      <c r="AG37" s="294"/>
      <c r="AH37" s="294"/>
      <c r="AI37" s="294"/>
      <c r="AJ37" s="294"/>
      <c r="AK37" s="294"/>
      <c r="AL37" s="97"/>
      <c r="AM37" s="294"/>
      <c r="AN37" s="294"/>
      <c r="AO37" s="294"/>
      <c r="AP37" s="294"/>
      <c r="AQ37" s="294"/>
      <c r="AR37" s="294"/>
      <c r="AS37" s="294"/>
      <c r="AT37" s="97"/>
      <c r="AU37" s="294"/>
      <c r="AV37" s="294"/>
      <c r="AW37" s="294"/>
      <c r="AX37" s="294"/>
      <c r="AY37" s="97"/>
      <c r="AZ37" s="294"/>
      <c r="BA37" s="97"/>
      <c r="BB37" s="97"/>
      <c r="BC37" s="97"/>
      <c r="BD37" s="97"/>
      <c r="BE37" s="97"/>
      <c r="BF37" s="97"/>
      <c r="BG37" s="294"/>
      <c r="BH37" s="294"/>
      <c r="BI37" s="294"/>
      <c r="BJ37" s="97"/>
      <c r="BK37" s="294"/>
      <c r="BL37" s="294"/>
      <c r="BM37" s="294"/>
      <c r="BN37" s="294"/>
      <c r="BO37" s="97"/>
      <c r="BP37" s="294"/>
      <c r="BQ37" s="97"/>
      <c r="BR37" s="97"/>
      <c r="BS37" s="97"/>
      <c r="BT37" s="97"/>
      <c r="BU37" s="97"/>
      <c r="BV37" s="97"/>
      <c r="BW37" s="294"/>
      <c r="BX37" s="294"/>
      <c r="BY37" s="294"/>
      <c r="BZ37" s="97"/>
      <c r="CA37" s="294"/>
      <c r="CB37" s="294"/>
      <c r="CC37" s="294"/>
      <c r="CD37" s="294"/>
      <c r="CE37" s="97"/>
      <c r="CF37" s="294"/>
      <c r="CG37" s="97"/>
      <c r="CH37" s="97"/>
      <c r="CI37" s="97"/>
      <c r="CJ37" s="97"/>
      <c r="CK37" s="97"/>
      <c r="CL37" s="97"/>
      <c r="CM37" s="294"/>
      <c r="CN37" s="294"/>
      <c r="CO37" s="294"/>
      <c r="CP37" s="97"/>
      <c r="CQ37" s="294"/>
      <c r="CR37" s="294"/>
      <c r="CS37" s="294"/>
      <c r="CT37" s="97"/>
      <c r="CU37" s="97"/>
      <c r="CV37" s="97"/>
      <c r="CW37" s="294"/>
      <c r="CX37" s="294"/>
      <c r="CY37" s="294"/>
      <c r="CZ37" s="97"/>
      <c r="DA37" s="97"/>
      <c r="DB37" s="97"/>
      <c r="DC37" s="97"/>
      <c r="DD37" s="97"/>
      <c r="DE37" s="97"/>
      <c r="DF37" s="97"/>
      <c r="DG37" s="294"/>
      <c r="DH37" s="294"/>
      <c r="DI37" s="294"/>
      <c r="DJ37" s="97"/>
      <c r="DK37" s="97"/>
      <c r="DL37" s="97"/>
      <c r="DM37" s="97"/>
      <c r="DN37" s="97"/>
      <c r="DO37" s="97"/>
      <c r="DP37" s="97"/>
      <c r="DQ37" s="294"/>
      <c r="DR37" s="294"/>
      <c r="DS37" s="294"/>
      <c r="DT37" s="57"/>
    </row>
    <row r="38" spans="1:124">
      <c r="A38" s="57"/>
      <c r="B38" s="294"/>
      <c r="C38" s="294"/>
      <c r="D38" s="294"/>
      <c r="E38" s="97"/>
      <c r="F38" s="294"/>
      <c r="G38" s="294"/>
      <c r="H38" s="294"/>
      <c r="I38" s="294"/>
      <c r="J38" s="294"/>
      <c r="K38" s="294"/>
      <c r="L38" s="294"/>
      <c r="M38" s="294"/>
      <c r="N38" s="294"/>
      <c r="O38" s="294"/>
      <c r="P38" s="97"/>
      <c r="Q38" s="294"/>
      <c r="R38" s="294"/>
      <c r="S38" s="294"/>
      <c r="T38" s="294"/>
      <c r="U38" s="294"/>
      <c r="V38" s="294"/>
      <c r="W38" s="294"/>
      <c r="X38" s="294"/>
      <c r="Y38" s="294"/>
      <c r="Z38" s="97"/>
      <c r="AA38" s="97"/>
      <c r="AB38" s="294"/>
      <c r="AC38" s="294"/>
      <c r="AD38" s="294"/>
      <c r="AE38" s="294"/>
      <c r="AF38" s="294"/>
      <c r="AG38" s="294"/>
      <c r="AH38" s="294"/>
      <c r="AI38" s="294"/>
      <c r="AJ38" s="294"/>
      <c r="AK38" s="294"/>
      <c r="AL38" s="97"/>
      <c r="AM38" s="294"/>
      <c r="AN38" s="294"/>
      <c r="AO38" s="294"/>
      <c r="AP38" s="294"/>
      <c r="AQ38" s="294"/>
      <c r="AR38" s="294"/>
      <c r="AS38" s="294"/>
      <c r="AT38" s="97"/>
      <c r="AU38" s="294"/>
      <c r="AV38" s="294"/>
      <c r="AW38" s="294"/>
      <c r="AX38" s="294"/>
      <c r="AY38" s="97"/>
      <c r="AZ38" s="294"/>
      <c r="BA38" s="97"/>
      <c r="BB38" s="97"/>
      <c r="BC38" s="97"/>
      <c r="BD38" s="97"/>
      <c r="BE38" s="97"/>
      <c r="BF38" s="97"/>
      <c r="BG38" s="294"/>
      <c r="BH38" s="294"/>
      <c r="BI38" s="294"/>
      <c r="BJ38" s="97"/>
      <c r="BK38" s="294"/>
      <c r="BL38" s="294"/>
      <c r="BM38" s="294"/>
      <c r="BN38" s="294"/>
      <c r="BO38" s="97"/>
      <c r="BP38" s="294"/>
      <c r="BQ38" s="97"/>
      <c r="BR38" s="97"/>
      <c r="BS38" s="97"/>
      <c r="BT38" s="97"/>
      <c r="BU38" s="97"/>
      <c r="BV38" s="97"/>
      <c r="BW38" s="294"/>
      <c r="BX38" s="294"/>
      <c r="BY38" s="294"/>
      <c r="BZ38" s="97"/>
      <c r="CA38" s="294"/>
      <c r="CB38" s="294"/>
      <c r="CC38" s="294"/>
      <c r="CD38" s="294"/>
      <c r="CE38" s="97"/>
      <c r="CF38" s="294"/>
      <c r="CG38" s="97"/>
      <c r="CH38" s="97"/>
      <c r="CI38" s="97"/>
      <c r="CJ38" s="97"/>
      <c r="CK38" s="97"/>
      <c r="CL38" s="97"/>
      <c r="CM38" s="294"/>
      <c r="CN38" s="294"/>
      <c r="CO38" s="294"/>
      <c r="CP38" s="97"/>
      <c r="CQ38" s="294"/>
      <c r="CR38" s="294"/>
      <c r="CS38" s="294"/>
      <c r="CT38" s="97"/>
      <c r="CU38" s="97"/>
      <c r="CV38" s="97"/>
      <c r="CW38" s="294"/>
      <c r="CX38" s="294"/>
      <c r="CY38" s="294"/>
      <c r="CZ38" s="97"/>
      <c r="DA38" s="97"/>
      <c r="DB38" s="97"/>
      <c r="DC38" s="97"/>
      <c r="DD38" s="97"/>
      <c r="DE38" s="97"/>
      <c r="DF38" s="97"/>
      <c r="DG38" s="294"/>
      <c r="DH38" s="294"/>
      <c r="DI38" s="294"/>
      <c r="DJ38" s="97"/>
      <c r="DK38" s="97"/>
      <c r="DL38" s="97"/>
      <c r="DM38" s="97"/>
      <c r="DN38" s="97"/>
      <c r="DO38" s="97"/>
      <c r="DP38" s="97"/>
      <c r="DQ38" s="294"/>
      <c r="DR38" s="294"/>
      <c r="DS38" s="294"/>
      <c r="DT38" s="57"/>
    </row>
    <row r="39" spans="1:124">
      <c r="A39" s="57"/>
      <c r="B39" s="294"/>
      <c r="C39" s="294"/>
      <c r="D39" s="294"/>
      <c r="E39" s="97"/>
      <c r="F39" s="294"/>
      <c r="G39" s="294"/>
      <c r="H39" s="294"/>
      <c r="I39" s="294"/>
      <c r="J39" s="294"/>
      <c r="K39" s="294"/>
      <c r="L39" s="294"/>
      <c r="M39" s="294"/>
      <c r="N39" s="294"/>
      <c r="O39" s="294"/>
      <c r="P39" s="97"/>
      <c r="Q39" s="294"/>
      <c r="R39" s="294"/>
      <c r="S39" s="294"/>
      <c r="T39" s="294"/>
      <c r="U39" s="294"/>
      <c r="V39" s="294"/>
      <c r="W39" s="294"/>
      <c r="X39" s="294"/>
      <c r="Y39" s="294"/>
      <c r="Z39" s="97"/>
      <c r="AA39" s="97"/>
      <c r="AB39" s="294"/>
      <c r="AC39" s="294"/>
      <c r="AD39" s="294"/>
      <c r="AE39" s="294"/>
      <c r="AF39" s="294"/>
      <c r="AG39" s="294"/>
      <c r="AH39" s="294"/>
      <c r="AI39" s="294"/>
      <c r="AJ39" s="294"/>
      <c r="AK39" s="294"/>
      <c r="AL39" s="97"/>
      <c r="AM39" s="294"/>
      <c r="AN39" s="294"/>
      <c r="AO39" s="294"/>
      <c r="AP39" s="294"/>
      <c r="AQ39" s="294"/>
      <c r="AR39" s="294"/>
      <c r="AS39" s="294"/>
      <c r="AT39" s="97"/>
      <c r="AU39" s="294"/>
      <c r="AV39" s="294"/>
      <c r="AW39" s="294"/>
      <c r="AX39" s="294"/>
      <c r="AY39" s="97"/>
      <c r="AZ39" s="294"/>
      <c r="BA39" s="97"/>
      <c r="BB39" s="97"/>
      <c r="BC39" s="97"/>
      <c r="BD39" s="97"/>
      <c r="BE39" s="97"/>
      <c r="BF39" s="97"/>
      <c r="BG39" s="294"/>
      <c r="BH39" s="294"/>
      <c r="BI39" s="294"/>
      <c r="BJ39" s="97"/>
      <c r="BK39" s="294"/>
      <c r="BL39" s="294"/>
      <c r="BM39" s="294"/>
      <c r="BN39" s="294"/>
      <c r="BO39" s="97"/>
      <c r="BP39" s="294"/>
      <c r="BQ39" s="97"/>
      <c r="BR39" s="97"/>
      <c r="BS39" s="97"/>
      <c r="BT39" s="97"/>
      <c r="BU39" s="97"/>
      <c r="BV39" s="97"/>
      <c r="BW39" s="294"/>
      <c r="BX39" s="294"/>
      <c r="BY39" s="294"/>
      <c r="BZ39" s="97"/>
      <c r="CA39" s="294"/>
      <c r="CB39" s="294"/>
      <c r="CC39" s="294"/>
      <c r="CD39" s="294"/>
      <c r="CE39" s="97"/>
      <c r="CF39" s="294"/>
      <c r="CG39" s="97"/>
      <c r="CH39" s="97"/>
      <c r="CI39" s="97"/>
      <c r="CJ39" s="97"/>
      <c r="CK39" s="97"/>
      <c r="CL39" s="97"/>
      <c r="CM39" s="294"/>
      <c r="CN39" s="294"/>
      <c r="CO39" s="294"/>
      <c r="CP39" s="97"/>
      <c r="CQ39" s="294"/>
      <c r="CR39" s="294"/>
      <c r="CS39" s="294"/>
      <c r="CT39" s="97"/>
      <c r="CU39" s="97"/>
      <c r="CV39" s="97"/>
      <c r="CW39" s="294"/>
      <c r="CX39" s="294"/>
      <c r="CY39" s="294"/>
      <c r="CZ39" s="97"/>
      <c r="DA39" s="97"/>
      <c r="DB39" s="97"/>
      <c r="DC39" s="97"/>
      <c r="DD39" s="97"/>
      <c r="DE39" s="97"/>
      <c r="DF39" s="97"/>
      <c r="DG39" s="294"/>
      <c r="DH39" s="294"/>
      <c r="DI39" s="294"/>
      <c r="DJ39" s="97"/>
      <c r="DK39" s="97"/>
      <c r="DL39" s="97"/>
      <c r="DM39" s="97"/>
      <c r="DN39" s="97"/>
      <c r="DO39" s="97"/>
      <c r="DP39" s="97"/>
      <c r="DQ39" s="294"/>
      <c r="DR39" s="294"/>
      <c r="DS39" s="294"/>
      <c r="DT39" s="57"/>
    </row>
    <row r="40" spans="1:124">
      <c r="A40" s="57"/>
      <c r="B40" s="294"/>
      <c r="C40" s="294"/>
      <c r="D40" s="294"/>
      <c r="E40" s="97"/>
      <c r="F40" s="294"/>
      <c r="G40" s="294"/>
      <c r="H40" s="294"/>
      <c r="I40" s="294"/>
      <c r="J40" s="294"/>
      <c r="K40" s="294"/>
      <c r="L40" s="294"/>
      <c r="M40" s="294"/>
      <c r="N40" s="294"/>
      <c r="O40" s="294"/>
      <c r="P40" s="97"/>
      <c r="Q40" s="294"/>
      <c r="R40" s="294"/>
      <c r="S40" s="294"/>
      <c r="T40" s="294"/>
      <c r="U40" s="294"/>
      <c r="V40" s="294"/>
      <c r="W40" s="294"/>
      <c r="X40" s="294"/>
      <c r="Y40" s="294"/>
      <c r="Z40" s="97"/>
      <c r="AA40" s="97"/>
      <c r="AB40" s="294"/>
      <c r="AC40" s="294"/>
      <c r="AD40" s="294"/>
      <c r="AE40" s="294"/>
      <c r="AF40" s="294"/>
      <c r="AG40" s="294"/>
      <c r="AH40" s="294"/>
      <c r="AI40" s="294"/>
      <c r="AJ40" s="294"/>
      <c r="AK40" s="294"/>
      <c r="AL40" s="97"/>
      <c r="AM40" s="294"/>
      <c r="AN40" s="294"/>
      <c r="AO40" s="294"/>
      <c r="AP40" s="294"/>
      <c r="AQ40" s="294"/>
      <c r="AR40" s="294"/>
      <c r="AS40" s="294"/>
      <c r="AT40" s="97"/>
      <c r="AU40" s="294"/>
      <c r="AV40" s="294"/>
      <c r="AW40" s="294"/>
      <c r="AX40" s="294"/>
      <c r="AY40" s="97"/>
      <c r="AZ40" s="294"/>
      <c r="BA40" s="97"/>
      <c r="BB40" s="97"/>
      <c r="BC40" s="97"/>
      <c r="BD40" s="97"/>
      <c r="BE40" s="97"/>
      <c r="BF40" s="97"/>
      <c r="BG40" s="294"/>
      <c r="BH40" s="294"/>
      <c r="BI40" s="294"/>
      <c r="BJ40" s="97"/>
      <c r="BK40" s="294"/>
      <c r="BL40" s="294"/>
      <c r="BM40" s="294"/>
      <c r="BN40" s="294"/>
      <c r="BO40" s="97"/>
      <c r="BP40" s="294"/>
      <c r="BQ40" s="97"/>
      <c r="BR40" s="97"/>
      <c r="BS40" s="97"/>
      <c r="BT40" s="97"/>
      <c r="BU40" s="97"/>
      <c r="BV40" s="97"/>
      <c r="BW40" s="294"/>
      <c r="BX40" s="294"/>
      <c r="BY40" s="294"/>
      <c r="BZ40" s="97"/>
      <c r="CA40" s="294"/>
      <c r="CB40" s="294"/>
      <c r="CC40" s="294"/>
      <c r="CD40" s="294"/>
      <c r="CE40" s="97"/>
      <c r="CF40" s="294"/>
      <c r="CG40" s="97"/>
      <c r="CH40" s="97"/>
      <c r="CI40" s="97"/>
      <c r="CJ40" s="97"/>
      <c r="CK40" s="97"/>
      <c r="CL40" s="97"/>
      <c r="CM40" s="294"/>
      <c r="CN40" s="294"/>
      <c r="CO40" s="294"/>
      <c r="CP40" s="97"/>
      <c r="CQ40" s="294"/>
      <c r="CR40" s="294"/>
      <c r="CS40" s="294"/>
      <c r="CT40" s="97"/>
      <c r="CU40" s="97"/>
      <c r="CV40" s="97"/>
      <c r="CW40" s="294"/>
      <c r="CX40" s="294"/>
      <c r="CY40" s="294"/>
      <c r="CZ40" s="97"/>
      <c r="DA40" s="97"/>
      <c r="DB40" s="97"/>
      <c r="DC40" s="97"/>
      <c r="DD40" s="97"/>
      <c r="DE40" s="97"/>
      <c r="DF40" s="97"/>
      <c r="DG40" s="294"/>
      <c r="DH40" s="294"/>
      <c r="DI40" s="294"/>
      <c r="DJ40" s="97"/>
      <c r="DK40" s="97"/>
      <c r="DL40" s="97"/>
      <c r="DM40" s="97"/>
      <c r="DN40" s="97"/>
      <c r="DO40" s="97"/>
      <c r="DP40" s="97"/>
      <c r="DQ40" s="294"/>
      <c r="DR40" s="294"/>
      <c r="DS40" s="294"/>
      <c r="DT40" s="57"/>
    </row>
    <row r="41" spans="1:124">
      <c r="A41" s="57"/>
      <c r="B41" s="294"/>
      <c r="C41" s="294"/>
      <c r="D41" s="294"/>
      <c r="E41" s="97"/>
      <c r="F41" s="294"/>
      <c r="G41" s="294"/>
      <c r="H41" s="294"/>
      <c r="I41" s="294"/>
      <c r="J41" s="294"/>
      <c r="K41" s="294"/>
      <c r="L41" s="294"/>
      <c r="M41" s="294"/>
      <c r="N41" s="294"/>
      <c r="O41" s="294"/>
      <c r="P41" s="97"/>
      <c r="Q41" s="294"/>
      <c r="R41" s="294"/>
      <c r="S41" s="294"/>
      <c r="T41" s="294"/>
      <c r="U41" s="294"/>
      <c r="V41" s="294"/>
      <c r="W41" s="294"/>
      <c r="X41" s="294"/>
      <c r="Y41" s="294"/>
      <c r="Z41" s="97"/>
      <c r="AA41" s="97"/>
      <c r="AB41" s="294"/>
      <c r="AC41" s="294"/>
      <c r="AD41" s="294"/>
      <c r="AE41" s="294"/>
      <c r="AF41" s="294"/>
      <c r="AG41" s="294"/>
      <c r="AH41" s="294"/>
      <c r="AI41" s="294"/>
      <c r="AJ41" s="294"/>
      <c r="AK41" s="294"/>
      <c r="AL41" s="97"/>
      <c r="AM41" s="294"/>
      <c r="AN41" s="294"/>
      <c r="AO41" s="294"/>
      <c r="AP41" s="294"/>
      <c r="AQ41" s="294"/>
      <c r="AR41" s="294"/>
      <c r="AS41" s="294"/>
      <c r="AT41" s="97"/>
      <c r="AU41" s="294"/>
      <c r="AV41" s="294"/>
      <c r="AW41" s="294"/>
      <c r="AX41" s="294"/>
      <c r="AY41" s="97"/>
      <c r="AZ41" s="294"/>
      <c r="BA41" s="97"/>
      <c r="BB41" s="97"/>
      <c r="BC41" s="97"/>
      <c r="BD41" s="97"/>
      <c r="BE41" s="97"/>
      <c r="BF41" s="97"/>
      <c r="BG41" s="294"/>
      <c r="BH41" s="294"/>
      <c r="BI41" s="294"/>
      <c r="BJ41" s="97"/>
      <c r="BK41" s="294"/>
      <c r="BL41" s="294"/>
      <c r="BM41" s="294"/>
      <c r="BN41" s="294"/>
      <c r="BO41" s="97"/>
      <c r="BP41" s="294"/>
      <c r="BQ41" s="97"/>
      <c r="BR41" s="97"/>
      <c r="BS41" s="97"/>
      <c r="BT41" s="97"/>
      <c r="BU41" s="97"/>
      <c r="BV41" s="97"/>
      <c r="BW41" s="294"/>
      <c r="BX41" s="294"/>
      <c r="BY41" s="294"/>
      <c r="BZ41" s="97"/>
      <c r="CA41" s="294"/>
      <c r="CB41" s="294"/>
      <c r="CC41" s="294"/>
      <c r="CD41" s="294"/>
      <c r="CE41" s="97"/>
      <c r="CF41" s="294"/>
      <c r="CG41" s="97"/>
      <c r="CH41" s="97"/>
      <c r="CI41" s="97"/>
      <c r="CJ41" s="97"/>
      <c r="CK41" s="97"/>
      <c r="CL41" s="97"/>
      <c r="CM41" s="294"/>
      <c r="CN41" s="294"/>
      <c r="CO41" s="294"/>
      <c r="CP41" s="97"/>
      <c r="CQ41" s="294"/>
      <c r="CR41" s="294"/>
      <c r="CS41" s="294"/>
      <c r="CT41" s="97"/>
      <c r="CU41" s="97"/>
      <c r="CV41" s="97"/>
      <c r="CW41" s="294"/>
      <c r="CX41" s="294"/>
      <c r="CY41" s="294"/>
      <c r="CZ41" s="97"/>
      <c r="DA41" s="97"/>
      <c r="DB41" s="97"/>
      <c r="DC41" s="97"/>
      <c r="DD41" s="97"/>
      <c r="DE41" s="97"/>
      <c r="DF41" s="97"/>
      <c r="DG41" s="294"/>
      <c r="DH41" s="294"/>
      <c r="DI41" s="294"/>
      <c r="DJ41" s="97"/>
      <c r="DK41" s="97"/>
      <c r="DL41" s="97"/>
      <c r="DM41" s="97"/>
      <c r="DN41" s="97"/>
      <c r="DO41" s="97"/>
      <c r="DP41" s="97"/>
      <c r="DQ41" s="294"/>
      <c r="DR41" s="294"/>
      <c r="DS41" s="294"/>
      <c r="DT41" s="57"/>
    </row>
    <row r="42" spans="1:124">
      <c r="A42" s="57"/>
      <c r="B42" s="294"/>
      <c r="C42" s="294"/>
      <c r="D42" s="294"/>
      <c r="E42" s="97"/>
      <c r="F42" s="294"/>
      <c r="G42" s="294"/>
      <c r="H42" s="294"/>
      <c r="I42" s="294"/>
      <c r="J42" s="294"/>
      <c r="K42" s="294"/>
      <c r="L42" s="294"/>
      <c r="M42" s="294"/>
      <c r="N42" s="294"/>
      <c r="O42" s="294"/>
      <c r="P42" s="97"/>
      <c r="Q42" s="294"/>
      <c r="R42" s="294"/>
      <c r="S42" s="294"/>
      <c r="T42" s="294"/>
      <c r="U42" s="294"/>
      <c r="V42" s="294"/>
      <c r="W42" s="294"/>
      <c r="X42" s="294"/>
      <c r="Y42" s="294"/>
      <c r="Z42" s="97"/>
      <c r="AA42" s="97"/>
      <c r="AB42" s="294"/>
      <c r="AC42" s="294"/>
      <c r="AD42" s="294"/>
      <c r="AE42" s="294"/>
      <c r="AF42" s="294"/>
      <c r="AG42" s="294"/>
      <c r="AH42" s="294"/>
      <c r="AI42" s="294"/>
      <c r="AJ42" s="294"/>
      <c r="AK42" s="294"/>
      <c r="AL42" s="97"/>
      <c r="AM42" s="294"/>
      <c r="AN42" s="294"/>
      <c r="AO42" s="294"/>
      <c r="AP42" s="294"/>
      <c r="AQ42" s="294"/>
      <c r="AR42" s="294"/>
      <c r="AS42" s="294"/>
      <c r="AT42" s="97"/>
      <c r="AU42" s="294"/>
      <c r="AV42" s="294"/>
      <c r="AW42" s="294"/>
      <c r="AX42" s="294"/>
      <c r="AY42" s="97"/>
      <c r="AZ42" s="294"/>
      <c r="BA42" s="97"/>
      <c r="BB42" s="97"/>
      <c r="BC42" s="97"/>
      <c r="BD42" s="97"/>
      <c r="BE42" s="97"/>
      <c r="BF42" s="97"/>
      <c r="BG42" s="294"/>
      <c r="BH42" s="294"/>
      <c r="BI42" s="294"/>
      <c r="BJ42" s="97"/>
      <c r="BK42" s="294"/>
      <c r="BL42" s="294"/>
      <c r="BM42" s="294"/>
      <c r="BN42" s="294"/>
      <c r="BO42" s="97"/>
      <c r="BP42" s="294"/>
      <c r="BQ42" s="97"/>
      <c r="BR42" s="97"/>
      <c r="BS42" s="97"/>
      <c r="BT42" s="97"/>
      <c r="BU42" s="97"/>
      <c r="BV42" s="97"/>
      <c r="BW42" s="294"/>
      <c r="BX42" s="294"/>
      <c r="BY42" s="294"/>
      <c r="BZ42" s="97"/>
      <c r="CA42" s="294"/>
      <c r="CB42" s="294"/>
      <c r="CC42" s="294"/>
      <c r="CD42" s="294"/>
      <c r="CE42" s="97"/>
      <c r="CF42" s="294"/>
      <c r="CG42" s="97"/>
      <c r="CH42" s="97"/>
      <c r="CI42" s="97"/>
      <c r="CJ42" s="97"/>
      <c r="CK42" s="97"/>
      <c r="CL42" s="97"/>
      <c r="CM42" s="294"/>
      <c r="CN42" s="294"/>
      <c r="CO42" s="294"/>
      <c r="CP42" s="97"/>
      <c r="CQ42" s="294"/>
      <c r="CR42" s="294"/>
      <c r="CS42" s="294"/>
      <c r="CT42" s="97"/>
      <c r="CU42" s="97"/>
      <c r="CV42" s="97"/>
      <c r="CW42" s="294"/>
      <c r="CX42" s="294"/>
      <c r="CY42" s="294"/>
      <c r="CZ42" s="97"/>
      <c r="DA42" s="97"/>
      <c r="DB42" s="97"/>
      <c r="DC42" s="97"/>
      <c r="DD42" s="97"/>
      <c r="DE42" s="97"/>
      <c r="DF42" s="97"/>
      <c r="DG42" s="294"/>
      <c r="DH42" s="294"/>
      <c r="DI42" s="294"/>
      <c r="DJ42" s="97"/>
      <c r="DK42" s="97"/>
      <c r="DL42" s="97"/>
      <c r="DM42" s="97"/>
      <c r="DN42" s="97"/>
      <c r="DO42" s="97"/>
      <c r="DP42" s="97"/>
      <c r="DQ42" s="294"/>
      <c r="DR42" s="294"/>
      <c r="DS42" s="294"/>
      <c r="DT42" s="57"/>
    </row>
    <row r="43" spans="1:124">
      <c r="A43" s="57"/>
      <c r="B43" s="294"/>
      <c r="C43" s="294"/>
      <c r="D43" s="294"/>
      <c r="E43" s="97"/>
      <c r="F43" s="294"/>
      <c r="G43" s="294"/>
      <c r="H43" s="294"/>
      <c r="I43" s="294"/>
      <c r="J43" s="294"/>
      <c r="K43" s="294"/>
      <c r="L43" s="294"/>
      <c r="M43" s="294"/>
      <c r="N43" s="294"/>
      <c r="O43" s="294"/>
      <c r="P43" s="97"/>
      <c r="Q43" s="294"/>
      <c r="R43" s="294"/>
      <c r="S43" s="294"/>
      <c r="T43" s="294"/>
      <c r="U43" s="294"/>
      <c r="V43" s="294"/>
      <c r="W43" s="294"/>
      <c r="X43" s="294"/>
      <c r="Y43" s="294"/>
      <c r="Z43" s="97"/>
      <c r="AA43" s="97"/>
      <c r="AB43" s="294"/>
      <c r="AC43" s="294"/>
      <c r="AD43" s="294"/>
      <c r="AE43" s="294"/>
      <c r="AF43" s="294"/>
      <c r="AG43" s="294"/>
      <c r="AH43" s="294"/>
      <c r="AI43" s="294"/>
      <c r="AJ43" s="294"/>
      <c r="AK43" s="294"/>
      <c r="AL43" s="97"/>
      <c r="AM43" s="294"/>
      <c r="AN43" s="294"/>
      <c r="AO43" s="294"/>
      <c r="AP43" s="294"/>
      <c r="AQ43" s="294"/>
      <c r="AR43" s="294"/>
      <c r="AS43" s="294"/>
      <c r="AT43" s="97"/>
      <c r="AU43" s="294"/>
      <c r="AV43" s="294"/>
      <c r="AW43" s="294"/>
      <c r="AX43" s="294"/>
      <c r="AY43" s="97"/>
      <c r="AZ43" s="294"/>
      <c r="BA43" s="97"/>
      <c r="BB43" s="97"/>
      <c r="BC43" s="97"/>
      <c r="BD43" s="97"/>
      <c r="BE43" s="97"/>
      <c r="BF43" s="97"/>
      <c r="BG43" s="294"/>
      <c r="BH43" s="294"/>
      <c r="BI43" s="294"/>
      <c r="BJ43" s="97"/>
      <c r="BK43" s="294"/>
      <c r="BL43" s="294"/>
      <c r="BM43" s="294"/>
      <c r="BN43" s="294"/>
      <c r="BO43" s="97"/>
      <c r="BP43" s="294"/>
      <c r="BQ43" s="97"/>
      <c r="BR43" s="97"/>
      <c r="BS43" s="97"/>
      <c r="BT43" s="97"/>
      <c r="BU43" s="97"/>
      <c r="BV43" s="97"/>
      <c r="BW43" s="294"/>
      <c r="BX43" s="294"/>
      <c r="BY43" s="294"/>
      <c r="BZ43" s="97"/>
      <c r="CA43" s="294"/>
      <c r="CB43" s="294"/>
      <c r="CC43" s="294"/>
      <c r="CD43" s="294"/>
      <c r="CE43" s="97"/>
      <c r="CF43" s="294"/>
      <c r="CG43" s="97"/>
      <c r="CH43" s="97"/>
      <c r="CI43" s="97"/>
      <c r="CJ43" s="97"/>
      <c r="CK43" s="97"/>
      <c r="CL43" s="97"/>
      <c r="CM43" s="294"/>
      <c r="CN43" s="294"/>
      <c r="CO43" s="294"/>
      <c r="CP43" s="97"/>
      <c r="CQ43" s="294"/>
      <c r="CR43" s="294"/>
      <c r="CS43" s="294"/>
      <c r="CT43" s="97"/>
      <c r="CU43" s="97"/>
      <c r="CV43" s="97"/>
      <c r="CW43" s="294"/>
      <c r="CX43" s="294"/>
      <c r="CY43" s="294"/>
      <c r="CZ43" s="97"/>
      <c r="DA43" s="97"/>
      <c r="DB43" s="97"/>
      <c r="DC43" s="97"/>
      <c r="DD43" s="97"/>
      <c r="DE43" s="97"/>
      <c r="DF43" s="97"/>
      <c r="DG43" s="294"/>
      <c r="DH43" s="294"/>
      <c r="DI43" s="294"/>
      <c r="DJ43" s="97"/>
      <c r="DK43" s="97"/>
      <c r="DL43" s="97"/>
      <c r="DM43" s="97"/>
      <c r="DN43" s="97"/>
      <c r="DO43" s="97"/>
      <c r="DP43" s="97"/>
      <c r="DQ43" s="294"/>
      <c r="DR43" s="294"/>
      <c r="DS43" s="294"/>
      <c r="DT43" s="57"/>
    </row>
    <row r="44" spans="1:124">
      <c r="A44" s="57"/>
      <c r="B44" s="294"/>
      <c r="C44" s="294"/>
      <c r="D44" s="294"/>
      <c r="E44" s="97"/>
      <c r="F44" s="294"/>
      <c r="G44" s="294"/>
      <c r="H44" s="294"/>
      <c r="I44" s="294"/>
      <c r="J44" s="294"/>
      <c r="K44" s="294"/>
      <c r="L44" s="294"/>
      <c r="M44" s="294"/>
      <c r="N44" s="294"/>
      <c r="O44" s="294"/>
      <c r="P44" s="97"/>
      <c r="Q44" s="294"/>
      <c r="R44" s="294"/>
      <c r="S44" s="294"/>
      <c r="T44" s="294"/>
      <c r="U44" s="294"/>
      <c r="V44" s="294"/>
      <c r="W44" s="294"/>
      <c r="X44" s="294"/>
      <c r="Y44" s="294"/>
      <c r="Z44" s="97"/>
      <c r="AA44" s="97"/>
      <c r="AB44" s="294"/>
      <c r="AC44" s="294"/>
      <c r="AD44" s="294"/>
      <c r="AE44" s="294"/>
      <c r="AF44" s="294"/>
      <c r="AG44" s="294"/>
      <c r="AH44" s="294"/>
      <c r="AI44" s="294"/>
      <c r="AJ44" s="294"/>
      <c r="AK44" s="294"/>
      <c r="AL44" s="97"/>
      <c r="AM44" s="294"/>
      <c r="AN44" s="294"/>
      <c r="AO44" s="294"/>
      <c r="AP44" s="294"/>
      <c r="AQ44" s="294"/>
      <c r="AR44" s="294"/>
      <c r="AS44" s="294"/>
      <c r="AT44" s="97"/>
      <c r="AU44" s="294"/>
      <c r="AV44" s="294"/>
      <c r="AW44" s="294"/>
      <c r="AX44" s="294"/>
      <c r="AY44" s="97"/>
      <c r="AZ44" s="294"/>
      <c r="BA44" s="97"/>
      <c r="BB44" s="97"/>
      <c r="BC44" s="97"/>
      <c r="BD44" s="97"/>
      <c r="BE44" s="97"/>
      <c r="BF44" s="97"/>
      <c r="BG44" s="294"/>
      <c r="BH44" s="294"/>
      <c r="BI44" s="294"/>
      <c r="BJ44" s="97"/>
      <c r="BK44" s="294"/>
      <c r="BL44" s="294"/>
      <c r="BM44" s="294"/>
      <c r="BN44" s="294"/>
      <c r="BO44" s="97"/>
      <c r="BP44" s="294"/>
      <c r="BQ44" s="97"/>
      <c r="BR44" s="97"/>
      <c r="BS44" s="97"/>
      <c r="BT44" s="97"/>
      <c r="BU44" s="97"/>
      <c r="BV44" s="97"/>
      <c r="BW44" s="294"/>
      <c r="BX44" s="294"/>
      <c r="BY44" s="294"/>
      <c r="BZ44" s="97"/>
      <c r="CA44" s="294"/>
      <c r="CB44" s="294"/>
      <c r="CC44" s="294"/>
      <c r="CD44" s="294"/>
      <c r="CE44" s="97"/>
      <c r="CF44" s="294"/>
      <c r="CG44" s="97"/>
      <c r="CH44" s="97"/>
      <c r="CI44" s="97"/>
      <c r="CJ44" s="97"/>
      <c r="CK44" s="97"/>
      <c r="CL44" s="97"/>
      <c r="CM44" s="294"/>
      <c r="CN44" s="294"/>
      <c r="CO44" s="294"/>
      <c r="CP44" s="97"/>
      <c r="CQ44" s="294"/>
      <c r="CR44" s="294"/>
      <c r="CS44" s="294"/>
      <c r="CT44" s="97"/>
      <c r="CU44" s="97"/>
      <c r="CV44" s="97"/>
      <c r="CW44" s="294"/>
      <c r="CX44" s="294"/>
      <c r="CY44" s="294"/>
      <c r="CZ44" s="97"/>
      <c r="DA44" s="97"/>
      <c r="DB44" s="97"/>
      <c r="DC44" s="97"/>
      <c r="DD44" s="97"/>
      <c r="DE44" s="97"/>
      <c r="DF44" s="97"/>
      <c r="DG44" s="294"/>
      <c r="DH44" s="294"/>
      <c r="DI44" s="294"/>
      <c r="DJ44" s="97"/>
      <c r="DK44" s="97"/>
      <c r="DL44" s="97"/>
      <c r="DM44" s="97"/>
      <c r="DN44" s="97"/>
      <c r="DO44" s="97"/>
      <c r="DP44" s="97"/>
      <c r="DQ44" s="294"/>
      <c r="DR44" s="294"/>
      <c r="DS44" s="294"/>
      <c r="DT44" s="57"/>
    </row>
    <row r="45" spans="1:124">
      <c r="A45" s="57"/>
      <c r="B45" s="294"/>
      <c r="C45" s="294"/>
      <c r="D45" s="294"/>
      <c r="E45" s="97"/>
      <c r="F45" s="294"/>
      <c r="G45" s="294"/>
      <c r="H45" s="294"/>
      <c r="I45" s="294"/>
      <c r="J45" s="294"/>
      <c r="K45" s="294"/>
      <c r="L45" s="294"/>
      <c r="M45" s="294"/>
      <c r="N45" s="294"/>
      <c r="O45" s="294"/>
      <c r="P45" s="97"/>
      <c r="Q45" s="294"/>
      <c r="R45" s="294"/>
      <c r="S45" s="294"/>
      <c r="T45" s="294"/>
      <c r="U45" s="294"/>
      <c r="V45" s="294"/>
      <c r="W45" s="294"/>
      <c r="X45" s="294"/>
      <c r="Y45" s="294"/>
      <c r="Z45" s="97"/>
      <c r="AA45" s="97"/>
      <c r="AB45" s="294"/>
      <c r="AC45" s="294"/>
      <c r="AD45" s="294"/>
      <c r="AE45" s="294"/>
      <c r="AF45" s="294"/>
      <c r="AG45" s="294"/>
      <c r="AH45" s="294"/>
      <c r="AI45" s="294"/>
      <c r="AJ45" s="294"/>
      <c r="AK45" s="294"/>
      <c r="AL45" s="97"/>
      <c r="AM45" s="294"/>
      <c r="AN45" s="294"/>
      <c r="AO45" s="294"/>
      <c r="AP45" s="294"/>
      <c r="AQ45" s="294"/>
      <c r="AR45" s="294"/>
      <c r="AS45" s="294"/>
      <c r="AT45" s="97"/>
      <c r="AU45" s="294"/>
      <c r="AV45" s="294"/>
      <c r="AW45" s="294"/>
      <c r="AX45" s="294"/>
      <c r="AY45" s="97"/>
      <c r="AZ45" s="294"/>
      <c r="BA45" s="97"/>
      <c r="BB45" s="97"/>
      <c r="BC45" s="97"/>
      <c r="BD45" s="97"/>
      <c r="BE45" s="97"/>
      <c r="BF45" s="97"/>
      <c r="BG45" s="294"/>
      <c r="BH45" s="294"/>
      <c r="BI45" s="294"/>
      <c r="BJ45" s="97"/>
      <c r="BK45" s="294"/>
      <c r="BL45" s="294"/>
      <c r="BM45" s="294"/>
      <c r="BN45" s="294"/>
      <c r="BO45" s="97"/>
      <c r="BP45" s="294"/>
      <c r="BQ45" s="97"/>
      <c r="BR45" s="97"/>
      <c r="BS45" s="97"/>
      <c r="BT45" s="97"/>
      <c r="BU45" s="97"/>
      <c r="BV45" s="97"/>
      <c r="BW45" s="294"/>
      <c r="BX45" s="294"/>
      <c r="BY45" s="294"/>
      <c r="BZ45" s="97"/>
      <c r="CA45" s="294"/>
      <c r="CB45" s="294"/>
      <c r="CC45" s="294"/>
      <c r="CD45" s="294"/>
      <c r="CE45" s="97"/>
      <c r="CF45" s="294"/>
      <c r="CG45" s="97"/>
      <c r="CH45" s="97"/>
      <c r="CI45" s="97"/>
      <c r="CJ45" s="97"/>
      <c r="CK45" s="97"/>
      <c r="CL45" s="97"/>
      <c r="CM45" s="294"/>
      <c r="CN45" s="294"/>
      <c r="CO45" s="294"/>
      <c r="CP45" s="97"/>
      <c r="CQ45" s="294"/>
      <c r="CR45" s="294"/>
      <c r="CS45" s="294"/>
      <c r="CT45" s="97"/>
      <c r="CU45" s="97"/>
      <c r="CV45" s="97"/>
      <c r="CW45" s="294"/>
      <c r="CX45" s="294"/>
      <c r="CY45" s="294"/>
      <c r="CZ45" s="97"/>
      <c r="DA45" s="97"/>
      <c r="DB45" s="97"/>
      <c r="DC45" s="97"/>
      <c r="DD45" s="97"/>
      <c r="DE45" s="97"/>
      <c r="DF45" s="97"/>
      <c r="DG45" s="294"/>
      <c r="DH45" s="294"/>
      <c r="DI45" s="294"/>
      <c r="DJ45" s="97"/>
      <c r="DK45" s="97"/>
      <c r="DL45" s="97"/>
      <c r="DM45" s="97"/>
      <c r="DN45" s="97"/>
      <c r="DO45" s="97"/>
      <c r="DP45" s="97"/>
      <c r="DQ45" s="294"/>
      <c r="DR45" s="294"/>
      <c r="DS45" s="294"/>
      <c r="DT45" s="57"/>
    </row>
    <row r="46" spans="1:124">
      <c r="A46" s="57"/>
      <c r="B46" s="294"/>
      <c r="C46" s="294"/>
      <c r="D46" s="294"/>
      <c r="E46" s="97"/>
      <c r="F46" s="294"/>
      <c r="G46" s="294"/>
      <c r="H46" s="294"/>
      <c r="I46" s="294"/>
      <c r="J46" s="294"/>
      <c r="K46" s="294"/>
      <c r="L46" s="294"/>
      <c r="M46" s="294"/>
      <c r="N46" s="294"/>
      <c r="O46" s="294"/>
      <c r="P46" s="97"/>
      <c r="Q46" s="294"/>
      <c r="R46" s="294"/>
      <c r="S46" s="294"/>
      <c r="T46" s="294"/>
      <c r="U46" s="294"/>
      <c r="V46" s="294"/>
      <c r="W46" s="294"/>
      <c r="X46" s="294"/>
      <c r="Y46" s="294"/>
      <c r="Z46" s="97"/>
      <c r="AA46" s="97"/>
      <c r="AB46" s="294"/>
      <c r="AC46" s="294"/>
      <c r="AD46" s="294"/>
      <c r="AE46" s="294"/>
      <c r="AF46" s="294"/>
      <c r="AG46" s="294"/>
      <c r="AH46" s="294"/>
      <c r="AI46" s="294"/>
      <c r="AJ46" s="294"/>
      <c r="AK46" s="294"/>
      <c r="AL46" s="97"/>
      <c r="AM46" s="294"/>
      <c r="AN46" s="294"/>
      <c r="AO46" s="294"/>
      <c r="AP46" s="294"/>
      <c r="AQ46" s="294"/>
      <c r="AR46" s="294"/>
      <c r="AS46" s="294"/>
      <c r="AT46" s="97"/>
      <c r="AU46" s="294"/>
      <c r="AV46" s="294"/>
      <c r="AW46" s="294"/>
      <c r="AX46" s="294"/>
      <c r="AY46" s="97"/>
      <c r="AZ46" s="294"/>
      <c r="BA46" s="97"/>
      <c r="BB46" s="97"/>
      <c r="BC46" s="97"/>
      <c r="BD46" s="97"/>
      <c r="BE46" s="97"/>
      <c r="BF46" s="97"/>
      <c r="BG46" s="294"/>
      <c r="BH46" s="294"/>
      <c r="BI46" s="294"/>
      <c r="BJ46" s="97"/>
      <c r="BK46" s="294"/>
      <c r="BL46" s="294"/>
      <c r="BM46" s="294"/>
      <c r="BN46" s="294"/>
      <c r="BO46" s="97"/>
      <c r="BP46" s="294"/>
      <c r="BQ46" s="97"/>
      <c r="BR46" s="97"/>
      <c r="BS46" s="97"/>
      <c r="BT46" s="97"/>
      <c r="BU46" s="97"/>
      <c r="BV46" s="97"/>
      <c r="BW46" s="294"/>
      <c r="BX46" s="294"/>
      <c r="BY46" s="294"/>
      <c r="BZ46" s="97"/>
      <c r="CA46" s="294"/>
      <c r="CB46" s="294"/>
      <c r="CC46" s="294"/>
      <c r="CD46" s="294"/>
      <c r="CE46" s="97"/>
      <c r="CF46" s="294"/>
      <c r="CG46" s="97"/>
      <c r="CH46" s="97"/>
      <c r="CI46" s="97"/>
      <c r="CJ46" s="97"/>
      <c r="CK46" s="97"/>
      <c r="CL46" s="97"/>
      <c r="CM46" s="294"/>
      <c r="CN46" s="294"/>
      <c r="CO46" s="294"/>
      <c r="CP46" s="97"/>
      <c r="CQ46" s="294"/>
      <c r="CR46" s="294"/>
      <c r="CS46" s="294"/>
      <c r="CT46" s="97"/>
      <c r="CU46" s="97"/>
      <c r="CV46" s="97"/>
      <c r="CW46" s="294"/>
      <c r="CX46" s="294"/>
      <c r="CY46" s="294"/>
      <c r="CZ46" s="97"/>
      <c r="DA46" s="97"/>
      <c r="DB46" s="97"/>
      <c r="DC46" s="97"/>
      <c r="DD46" s="97"/>
      <c r="DE46" s="97"/>
      <c r="DF46" s="97"/>
      <c r="DG46" s="294"/>
      <c r="DH46" s="294"/>
      <c r="DI46" s="294"/>
      <c r="DJ46" s="97"/>
      <c r="DK46" s="97"/>
      <c r="DL46" s="97"/>
      <c r="DM46" s="97"/>
      <c r="DN46" s="97"/>
      <c r="DO46" s="97"/>
      <c r="DP46" s="97"/>
      <c r="DQ46" s="294"/>
      <c r="DR46" s="294"/>
      <c r="DS46" s="294"/>
      <c r="DT46" s="57"/>
    </row>
    <row r="47" spans="1:124">
      <c r="A47" s="57"/>
      <c r="B47" s="294"/>
      <c r="C47" s="294"/>
      <c r="D47" s="294"/>
      <c r="E47" s="97"/>
      <c r="F47" s="294"/>
      <c r="G47" s="294"/>
      <c r="H47" s="294"/>
      <c r="I47" s="294"/>
      <c r="J47" s="294"/>
      <c r="K47" s="294"/>
      <c r="L47" s="294"/>
      <c r="M47" s="294"/>
      <c r="N47" s="294"/>
      <c r="O47" s="294"/>
      <c r="P47" s="97"/>
      <c r="Q47" s="294"/>
      <c r="R47" s="294"/>
      <c r="S47" s="294"/>
      <c r="T47" s="294"/>
      <c r="U47" s="294"/>
      <c r="V47" s="294"/>
      <c r="W47" s="294"/>
      <c r="X47" s="294"/>
      <c r="Y47" s="294"/>
      <c r="Z47" s="97"/>
      <c r="AA47" s="97"/>
      <c r="AB47" s="294"/>
      <c r="AC47" s="294"/>
      <c r="AD47" s="294"/>
      <c r="AE47" s="294"/>
      <c r="AF47" s="294"/>
      <c r="AG47" s="294"/>
      <c r="AH47" s="294"/>
      <c r="AI47" s="294"/>
      <c r="AJ47" s="294"/>
      <c r="AK47" s="294"/>
      <c r="AL47" s="97"/>
      <c r="AM47" s="294"/>
      <c r="AN47" s="294"/>
      <c r="AO47" s="294"/>
      <c r="AP47" s="294"/>
      <c r="AQ47" s="294"/>
      <c r="AR47" s="294"/>
      <c r="AS47" s="294"/>
      <c r="AT47" s="97"/>
      <c r="AU47" s="294"/>
      <c r="AV47" s="294"/>
      <c r="AW47" s="294"/>
      <c r="AX47" s="294"/>
      <c r="AY47" s="97"/>
      <c r="AZ47" s="294"/>
      <c r="BA47" s="97"/>
      <c r="BB47" s="97"/>
      <c r="BC47" s="97"/>
      <c r="BD47" s="97"/>
      <c r="BE47" s="97"/>
      <c r="BF47" s="97"/>
      <c r="BG47" s="294"/>
      <c r="BH47" s="294"/>
      <c r="BI47" s="294"/>
      <c r="BJ47" s="97"/>
      <c r="BK47" s="294"/>
      <c r="BL47" s="294"/>
      <c r="BM47" s="294"/>
      <c r="BN47" s="294"/>
      <c r="BO47" s="97"/>
      <c r="BP47" s="294"/>
      <c r="BQ47" s="97"/>
      <c r="BR47" s="97"/>
      <c r="BS47" s="97"/>
      <c r="BT47" s="97"/>
      <c r="BU47" s="97"/>
      <c r="BV47" s="97"/>
      <c r="BW47" s="294"/>
      <c r="BX47" s="294"/>
      <c r="BY47" s="294"/>
      <c r="BZ47" s="97"/>
      <c r="CA47" s="294"/>
      <c r="CB47" s="294"/>
      <c r="CC47" s="294"/>
      <c r="CD47" s="294"/>
      <c r="CE47" s="97"/>
      <c r="CF47" s="294"/>
      <c r="CG47" s="97"/>
      <c r="CH47" s="97"/>
      <c r="CI47" s="97"/>
      <c r="CJ47" s="97"/>
      <c r="CK47" s="97"/>
      <c r="CL47" s="97"/>
      <c r="CM47" s="294"/>
      <c r="CN47" s="294"/>
      <c r="CO47" s="294"/>
      <c r="CP47" s="97"/>
      <c r="CQ47" s="294"/>
      <c r="CR47" s="294"/>
      <c r="CS47" s="294"/>
      <c r="CT47" s="97"/>
      <c r="CU47" s="97"/>
      <c r="CV47" s="97"/>
      <c r="CW47" s="294"/>
      <c r="CX47" s="294"/>
      <c r="CY47" s="294"/>
      <c r="CZ47" s="97"/>
      <c r="DA47" s="97"/>
      <c r="DB47" s="97"/>
      <c r="DC47" s="97"/>
      <c r="DD47" s="97"/>
      <c r="DE47" s="97"/>
      <c r="DF47" s="97"/>
      <c r="DG47" s="294"/>
      <c r="DH47" s="294"/>
      <c r="DI47" s="294"/>
      <c r="DJ47" s="97"/>
      <c r="DK47" s="97"/>
      <c r="DL47" s="97"/>
      <c r="DM47" s="97"/>
      <c r="DN47" s="97"/>
      <c r="DO47" s="97"/>
      <c r="DP47" s="97"/>
      <c r="DQ47" s="294"/>
      <c r="DR47" s="294"/>
      <c r="DS47" s="294"/>
      <c r="DT47" s="57"/>
    </row>
    <row r="48" spans="1:124">
      <c r="A48" s="57"/>
      <c r="B48" s="294"/>
      <c r="C48" s="294"/>
      <c r="D48" s="294"/>
      <c r="E48" s="97"/>
      <c r="F48" s="294"/>
      <c r="G48" s="294"/>
      <c r="H48" s="294"/>
      <c r="I48" s="294"/>
      <c r="J48" s="294"/>
      <c r="K48" s="294"/>
      <c r="L48" s="294"/>
      <c r="M48" s="294"/>
      <c r="N48" s="294"/>
      <c r="O48" s="294"/>
      <c r="P48" s="97"/>
      <c r="Q48" s="294"/>
      <c r="R48" s="294"/>
      <c r="S48" s="294"/>
      <c r="T48" s="294"/>
      <c r="U48" s="294"/>
      <c r="V48" s="294"/>
      <c r="W48" s="294"/>
      <c r="X48" s="294"/>
      <c r="Y48" s="294"/>
      <c r="Z48" s="97"/>
      <c r="AA48" s="97"/>
      <c r="AB48" s="294"/>
      <c r="AC48" s="294"/>
      <c r="AD48" s="294"/>
      <c r="AE48" s="294"/>
      <c r="AF48" s="294"/>
      <c r="AG48" s="294"/>
      <c r="AH48" s="294"/>
      <c r="AI48" s="294"/>
      <c r="AJ48" s="294"/>
      <c r="AK48" s="294"/>
      <c r="AL48" s="97"/>
      <c r="AM48" s="294"/>
      <c r="AN48" s="294"/>
      <c r="AO48" s="294"/>
      <c r="AP48" s="294"/>
      <c r="AQ48" s="294"/>
      <c r="AR48" s="294"/>
      <c r="AS48" s="294"/>
      <c r="AT48" s="97"/>
      <c r="AU48" s="294"/>
      <c r="AV48" s="294"/>
      <c r="AW48" s="294"/>
      <c r="AX48" s="294"/>
      <c r="AY48" s="97"/>
      <c r="AZ48" s="294"/>
      <c r="BA48" s="97"/>
      <c r="BB48" s="97"/>
      <c r="BC48" s="97"/>
      <c r="BD48" s="97"/>
      <c r="BE48" s="97"/>
      <c r="BF48" s="97"/>
      <c r="BG48" s="294"/>
      <c r="BH48" s="294"/>
      <c r="BI48" s="294"/>
      <c r="BJ48" s="97"/>
      <c r="BK48" s="294"/>
      <c r="BL48" s="294"/>
      <c r="BM48" s="294"/>
      <c r="BN48" s="294"/>
      <c r="BO48" s="97"/>
      <c r="BP48" s="294"/>
      <c r="BQ48" s="97"/>
      <c r="BR48" s="97"/>
      <c r="BS48" s="97"/>
      <c r="BT48" s="97"/>
      <c r="BU48" s="97"/>
      <c r="BV48" s="97"/>
      <c r="BW48" s="294"/>
      <c r="BX48" s="294"/>
      <c r="BY48" s="294"/>
      <c r="BZ48" s="97"/>
      <c r="CA48" s="294"/>
      <c r="CB48" s="294"/>
      <c r="CC48" s="294"/>
      <c r="CD48" s="294"/>
      <c r="CE48" s="97"/>
      <c r="CF48" s="294"/>
      <c r="CG48" s="97"/>
      <c r="CH48" s="97"/>
      <c r="CI48" s="97"/>
      <c r="CJ48" s="97"/>
      <c r="CK48" s="97"/>
      <c r="CL48" s="97"/>
      <c r="CM48" s="294"/>
      <c r="CN48" s="294"/>
      <c r="CO48" s="294"/>
      <c r="CP48" s="97"/>
      <c r="CQ48" s="294"/>
      <c r="CR48" s="294"/>
      <c r="CS48" s="294"/>
      <c r="CT48" s="97"/>
      <c r="CU48" s="97"/>
      <c r="CV48" s="97"/>
      <c r="CW48" s="294"/>
      <c r="CX48" s="294"/>
      <c r="CY48" s="294"/>
      <c r="CZ48" s="97"/>
      <c r="DA48" s="97"/>
      <c r="DB48" s="97"/>
      <c r="DC48" s="97"/>
      <c r="DD48" s="97"/>
      <c r="DE48" s="97"/>
      <c r="DF48" s="97"/>
      <c r="DG48" s="294"/>
      <c r="DH48" s="294"/>
      <c r="DI48" s="294"/>
      <c r="DJ48" s="97"/>
      <c r="DK48" s="97"/>
      <c r="DL48" s="97"/>
      <c r="DM48" s="97"/>
      <c r="DN48" s="97"/>
      <c r="DO48" s="97"/>
      <c r="DP48" s="97"/>
      <c r="DQ48" s="294"/>
      <c r="DR48" s="294"/>
      <c r="DS48" s="294"/>
      <c r="DT48" s="57"/>
    </row>
    <row r="49" spans="1:124">
      <c r="A49" s="57"/>
      <c r="B49" s="294"/>
      <c r="C49" s="294"/>
      <c r="D49" s="294"/>
      <c r="E49" s="97"/>
      <c r="F49" s="294"/>
      <c r="G49" s="294"/>
      <c r="H49" s="294"/>
      <c r="I49" s="294"/>
      <c r="J49" s="294"/>
      <c r="K49" s="294"/>
      <c r="L49" s="294"/>
      <c r="M49" s="294"/>
      <c r="N49" s="294"/>
      <c r="O49" s="294"/>
      <c r="P49" s="97"/>
      <c r="Q49" s="294"/>
      <c r="R49" s="294"/>
      <c r="S49" s="294"/>
      <c r="T49" s="294"/>
      <c r="U49" s="294"/>
      <c r="V49" s="294"/>
      <c r="W49" s="294"/>
      <c r="X49" s="294"/>
      <c r="Y49" s="294"/>
      <c r="Z49" s="97"/>
      <c r="AA49" s="97"/>
      <c r="AB49" s="294"/>
      <c r="AC49" s="294"/>
      <c r="AD49" s="294"/>
      <c r="AE49" s="294"/>
      <c r="AF49" s="294"/>
      <c r="AG49" s="294"/>
      <c r="AH49" s="294"/>
      <c r="AI49" s="294"/>
      <c r="AJ49" s="294"/>
      <c r="AK49" s="294"/>
      <c r="AL49" s="97"/>
      <c r="AM49" s="294"/>
      <c r="AN49" s="294"/>
      <c r="AO49" s="294"/>
      <c r="AP49" s="294"/>
      <c r="AQ49" s="294"/>
      <c r="AR49" s="294"/>
      <c r="AS49" s="294"/>
      <c r="AT49" s="97"/>
      <c r="AU49" s="294"/>
      <c r="AV49" s="294"/>
      <c r="AW49" s="294"/>
      <c r="AX49" s="294"/>
      <c r="AY49" s="97"/>
      <c r="AZ49" s="294"/>
      <c r="BA49" s="97"/>
      <c r="BB49" s="97"/>
      <c r="BC49" s="97"/>
      <c r="BD49" s="97"/>
      <c r="BE49" s="97"/>
      <c r="BF49" s="97"/>
      <c r="BG49" s="294"/>
      <c r="BH49" s="294"/>
      <c r="BI49" s="294"/>
      <c r="BJ49" s="97"/>
      <c r="BK49" s="294"/>
      <c r="BL49" s="294"/>
      <c r="BM49" s="294"/>
      <c r="BN49" s="294"/>
      <c r="BO49" s="97"/>
      <c r="BP49" s="294"/>
      <c r="BQ49" s="97"/>
      <c r="BR49" s="97"/>
      <c r="BS49" s="97"/>
      <c r="BT49" s="97"/>
      <c r="BU49" s="97"/>
      <c r="BV49" s="97"/>
      <c r="BW49" s="294"/>
      <c r="BX49" s="294"/>
      <c r="BY49" s="294"/>
      <c r="BZ49" s="97"/>
      <c r="CA49" s="294"/>
      <c r="CB49" s="294"/>
      <c r="CC49" s="294"/>
      <c r="CD49" s="294"/>
      <c r="CE49" s="97"/>
      <c r="CF49" s="294"/>
      <c r="CG49" s="97"/>
      <c r="CH49" s="97"/>
      <c r="CI49" s="97"/>
      <c r="CJ49" s="97"/>
      <c r="CK49" s="97"/>
      <c r="CL49" s="97"/>
      <c r="CM49" s="294"/>
      <c r="CN49" s="294"/>
      <c r="CO49" s="294"/>
      <c r="CP49" s="97"/>
      <c r="CQ49" s="294"/>
      <c r="CR49" s="294"/>
      <c r="CS49" s="294"/>
      <c r="CT49" s="97"/>
      <c r="CU49" s="97"/>
      <c r="CV49" s="97"/>
      <c r="CW49" s="294"/>
      <c r="CX49" s="294"/>
      <c r="CY49" s="294"/>
      <c r="CZ49" s="97"/>
      <c r="DA49" s="97"/>
      <c r="DB49" s="97"/>
      <c r="DC49" s="97"/>
      <c r="DD49" s="97"/>
      <c r="DE49" s="97"/>
      <c r="DF49" s="97"/>
      <c r="DG49" s="294"/>
      <c r="DH49" s="294"/>
      <c r="DI49" s="294"/>
      <c r="DJ49" s="97"/>
      <c r="DK49" s="97"/>
      <c r="DL49" s="97"/>
      <c r="DM49" s="97"/>
      <c r="DN49" s="97"/>
      <c r="DO49" s="97"/>
      <c r="DP49" s="97"/>
      <c r="DQ49" s="294"/>
      <c r="DR49" s="294"/>
      <c r="DS49" s="294"/>
      <c r="DT49" s="57"/>
    </row>
    <row r="50" spans="1:124">
      <c r="A50" s="57"/>
      <c r="B50" s="294"/>
      <c r="C50" s="294"/>
      <c r="D50" s="294"/>
      <c r="E50" s="97"/>
      <c r="F50" s="294"/>
      <c r="G50" s="294"/>
      <c r="H50" s="294"/>
      <c r="I50" s="294"/>
      <c r="J50" s="294"/>
      <c r="K50" s="294"/>
      <c r="L50" s="294"/>
      <c r="M50" s="294"/>
      <c r="N50" s="294"/>
      <c r="O50" s="294"/>
      <c r="P50" s="97"/>
      <c r="Q50" s="294"/>
      <c r="R50" s="294"/>
      <c r="S50" s="294"/>
      <c r="T50" s="294"/>
      <c r="U50" s="294"/>
      <c r="V50" s="294"/>
      <c r="W50" s="294"/>
      <c r="X50" s="294"/>
      <c r="Y50" s="294"/>
      <c r="Z50" s="97"/>
      <c r="AA50" s="97"/>
      <c r="AB50" s="294"/>
      <c r="AC50" s="294"/>
      <c r="AD50" s="294"/>
      <c r="AE50" s="294"/>
      <c r="AF50" s="294"/>
      <c r="AG50" s="294"/>
      <c r="AH50" s="294"/>
      <c r="AI50" s="294"/>
      <c r="AJ50" s="294"/>
      <c r="AK50" s="294"/>
      <c r="AL50" s="97"/>
      <c r="AM50" s="294"/>
      <c r="AN50" s="294"/>
      <c r="AO50" s="294"/>
      <c r="AP50" s="294"/>
      <c r="AQ50" s="294"/>
      <c r="AR50" s="294"/>
      <c r="AS50" s="294"/>
      <c r="AT50" s="97"/>
      <c r="AU50" s="294"/>
      <c r="AV50" s="294"/>
      <c r="AW50" s="294"/>
      <c r="AX50" s="294"/>
      <c r="AY50" s="97"/>
      <c r="AZ50" s="294"/>
      <c r="BA50" s="97"/>
      <c r="BB50" s="97"/>
      <c r="BC50" s="97"/>
      <c r="BD50" s="97"/>
      <c r="BE50" s="97"/>
      <c r="BF50" s="97"/>
      <c r="BG50" s="294"/>
      <c r="BH50" s="294"/>
      <c r="BI50" s="294"/>
      <c r="BJ50" s="97"/>
      <c r="BK50" s="294"/>
      <c r="BL50" s="294"/>
      <c r="BM50" s="294"/>
      <c r="BN50" s="294"/>
      <c r="BO50" s="97"/>
      <c r="BP50" s="294"/>
      <c r="BQ50" s="97"/>
      <c r="BR50" s="97"/>
      <c r="BS50" s="97"/>
      <c r="BT50" s="97"/>
      <c r="BU50" s="97"/>
      <c r="BV50" s="97"/>
      <c r="BW50" s="294"/>
      <c r="BX50" s="294"/>
      <c r="BY50" s="294"/>
      <c r="BZ50" s="97"/>
      <c r="CA50" s="294"/>
      <c r="CB50" s="294"/>
      <c r="CC50" s="294"/>
      <c r="CD50" s="294"/>
      <c r="CE50" s="97"/>
      <c r="CF50" s="294"/>
      <c r="CG50" s="97"/>
      <c r="CH50" s="97"/>
      <c r="CI50" s="97"/>
      <c r="CJ50" s="97"/>
      <c r="CK50" s="97"/>
      <c r="CL50" s="97"/>
      <c r="CM50" s="294"/>
      <c r="CN50" s="294"/>
      <c r="CO50" s="294"/>
      <c r="CP50" s="97"/>
      <c r="CQ50" s="294"/>
      <c r="CR50" s="294"/>
      <c r="CS50" s="294"/>
      <c r="CT50" s="97"/>
      <c r="CU50" s="97"/>
      <c r="CV50" s="97"/>
      <c r="CW50" s="294"/>
      <c r="CX50" s="294"/>
      <c r="CY50" s="294"/>
      <c r="CZ50" s="97"/>
      <c r="DA50" s="97"/>
      <c r="DB50" s="97"/>
      <c r="DC50" s="97"/>
      <c r="DD50" s="97"/>
      <c r="DE50" s="97"/>
      <c r="DF50" s="97"/>
      <c r="DG50" s="294"/>
      <c r="DH50" s="294"/>
      <c r="DI50" s="294"/>
      <c r="DJ50" s="97"/>
      <c r="DK50" s="97"/>
      <c r="DL50" s="97"/>
      <c r="DM50" s="97"/>
      <c r="DN50" s="97"/>
      <c r="DO50" s="97"/>
      <c r="DP50" s="97"/>
      <c r="DQ50" s="294"/>
      <c r="DR50" s="294"/>
      <c r="DS50" s="294"/>
      <c r="DT50" s="57"/>
    </row>
    <row r="51" spans="1:124">
      <c r="A51" s="57"/>
      <c r="B51" s="294"/>
      <c r="C51" s="294"/>
      <c r="D51" s="294"/>
      <c r="E51" s="97"/>
      <c r="F51" s="294"/>
      <c r="G51" s="294"/>
      <c r="H51" s="294"/>
      <c r="I51" s="294"/>
      <c r="J51" s="294"/>
      <c r="K51" s="294"/>
      <c r="L51" s="294"/>
      <c r="M51" s="294"/>
      <c r="N51" s="294"/>
      <c r="O51" s="294"/>
      <c r="P51" s="97"/>
      <c r="Q51" s="294"/>
      <c r="R51" s="294"/>
      <c r="S51" s="294"/>
      <c r="T51" s="294"/>
      <c r="U51" s="294"/>
      <c r="V51" s="294"/>
      <c r="W51" s="294"/>
      <c r="X51" s="294"/>
      <c r="Y51" s="294"/>
      <c r="Z51" s="97"/>
      <c r="AA51" s="97"/>
      <c r="AB51" s="294"/>
      <c r="AC51" s="294"/>
      <c r="AD51" s="294"/>
      <c r="AE51" s="294"/>
      <c r="AF51" s="294"/>
      <c r="AG51" s="294"/>
      <c r="AH51" s="294"/>
      <c r="AI51" s="294"/>
      <c r="AJ51" s="294"/>
      <c r="AK51" s="294"/>
      <c r="AL51" s="97"/>
      <c r="AM51" s="294"/>
      <c r="AN51" s="294"/>
      <c r="AO51" s="294"/>
      <c r="AP51" s="294"/>
      <c r="AQ51" s="294"/>
      <c r="AR51" s="294"/>
      <c r="AS51" s="294"/>
      <c r="AT51" s="97"/>
      <c r="AU51" s="294"/>
      <c r="AV51" s="294"/>
      <c r="AW51" s="294"/>
      <c r="AX51" s="294"/>
      <c r="AY51" s="97"/>
      <c r="AZ51" s="294"/>
      <c r="BA51" s="97"/>
      <c r="BB51" s="97"/>
      <c r="BC51" s="97"/>
      <c r="BD51" s="97"/>
      <c r="BE51" s="97"/>
      <c r="BF51" s="97"/>
      <c r="BG51" s="294"/>
      <c r="BH51" s="294"/>
      <c r="BI51" s="294"/>
      <c r="BJ51" s="97"/>
      <c r="BK51" s="294"/>
      <c r="BL51" s="294"/>
      <c r="BM51" s="294"/>
      <c r="BN51" s="294"/>
      <c r="BO51" s="97"/>
      <c r="BP51" s="294"/>
      <c r="BQ51" s="97"/>
      <c r="BR51" s="97"/>
      <c r="BS51" s="97"/>
      <c r="BT51" s="97"/>
      <c r="BU51" s="97"/>
      <c r="BV51" s="97"/>
      <c r="BW51" s="294"/>
      <c r="BX51" s="294"/>
      <c r="BY51" s="294"/>
      <c r="BZ51" s="97"/>
      <c r="CA51" s="294"/>
      <c r="CB51" s="294"/>
      <c r="CC51" s="294"/>
      <c r="CD51" s="294"/>
      <c r="CE51" s="97"/>
      <c r="CF51" s="294"/>
      <c r="CG51" s="97"/>
      <c r="CH51" s="97"/>
      <c r="CI51" s="97"/>
      <c r="CJ51" s="97"/>
      <c r="CK51" s="97"/>
      <c r="CL51" s="97"/>
      <c r="CM51" s="294"/>
      <c r="CN51" s="294"/>
      <c r="CO51" s="294"/>
      <c r="CP51" s="97"/>
      <c r="CQ51" s="294"/>
      <c r="CR51" s="294"/>
      <c r="CS51" s="294"/>
      <c r="CT51" s="97"/>
      <c r="CU51" s="97"/>
      <c r="CV51" s="97"/>
      <c r="CW51" s="294"/>
      <c r="CX51" s="294"/>
      <c r="CY51" s="294"/>
      <c r="CZ51" s="97"/>
      <c r="DA51" s="97"/>
      <c r="DB51" s="97"/>
      <c r="DC51" s="97"/>
      <c r="DD51" s="97"/>
      <c r="DE51" s="97"/>
      <c r="DF51" s="97"/>
      <c r="DG51" s="294"/>
      <c r="DH51" s="294"/>
      <c r="DI51" s="294"/>
      <c r="DJ51" s="97"/>
      <c r="DK51" s="97"/>
      <c r="DL51" s="97"/>
      <c r="DM51" s="97"/>
      <c r="DN51" s="97"/>
      <c r="DO51" s="97"/>
      <c r="DP51" s="97"/>
      <c r="DQ51" s="294"/>
      <c r="DR51" s="294"/>
      <c r="DS51" s="294"/>
      <c r="DT51" s="57"/>
    </row>
    <row r="52" spans="1:124">
      <c r="A52" s="57"/>
      <c r="B52" s="294"/>
      <c r="C52" s="294"/>
      <c r="D52" s="294"/>
      <c r="E52" s="97"/>
      <c r="F52" s="294"/>
      <c r="G52" s="294"/>
      <c r="H52" s="294"/>
      <c r="I52" s="294"/>
      <c r="J52" s="294"/>
      <c r="K52" s="294"/>
      <c r="L52" s="294"/>
      <c r="M52" s="294"/>
      <c r="N52" s="294"/>
      <c r="O52" s="294"/>
      <c r="P52" s="97"/>
      <c r="Q52" s="294"/>
      <c r="R52" s="294"/>
      <c r="S52" s="294"/>
      <c r="T52" s="294"/>
      <c r="U52" s="294"/>
      <c r="V52" s="294"/>
      <c r="W52" s="294"/>
      <c r="X52" s="294"/>
      <c r="Y52" s="294"/>
      <c r="Z52" s="97"/>
      <c r="AA52" s="97"/>
      <c r="AB52" s="294"/>
      <c r="AC52" s="294"/>
      <c r="AD52" s="294"/>
      <c r="AE52" s="294"/>
      <c r="AF52" s="294"/>
      <c r="AG52" s="294"/>
      <c r="AH52" s="294"/>
      <c r="AI52" s="294"/>
      <c r="AJ52" s="294"/>
      <c r="AK52" s="294"/>
      <c r="AL52" s="97"/>
      <c r="AM52" s="294"/>
      <c r="AN52" s="294"/>
      <c r="AO52" s="294"/>
      <c r="AP52" s="294"/>
      <c r="AQ52" s="294"/>
      <c r="AR52" s="294"/>
      <c r="AS52" s="294"/>
      <c r="AT52" s="97"/>
      <c r="AU52" s="294"/>
      <c r="AV52" s="294"/>
      <c r="AW52" s="294"/>
      <c r="AX52" s="294"/>
      <c r="AY52" s="97"/>
      <c r="AZ52" s="294"/>
      <c r="BA52" s="97"/>
      <c r="BB52" s="97"/>
      <c r="BC52" s="97"/>
      <c r="BD52" s="97"/>
      <c r="BE52" s="97"/>
      <c r="BF52" s="97"/>
      <c r="BG52" s="294"/>
      <c r="BH52" s="294"/>
      <c r="BI52" s="294"/>
      <c r="BJ52" s="97"/>
      <c r="BK52" s="294"/>
      <c r="BL52" s="294"/>
      <c r="BM52" s="294"/>
      <c r="BN52" s="294"/>
      <c r="BO52" s="97"/>
      <c r="BP52" s="294"/>
      <c r="BQ52" s="97"/>
      <c r="BR52" s="97"/>
      <c r="BS52" s="97"/>
      <c r="BT52" s="97"/>
      <c r="BU52" s="97"/>
      <c r="BV52" s="97"/>
      <c r="BW52" s="294"/>
      <c r="BX52" s="294"/>
      <c r="BY52" s="294"/>
      <c r="BZ52" s="97"/>
      <c r="CA52" s="294"/>
      <c r="CB52" s="294"/>
      <c r="CC52" s="294"/>
      <c r="CD52" s="294"/>
      <c r="CE52" s="97"/>
      <c r="CF52" s="294"/>
      <c r="CG52" s="97"/>
      <c r="CH52" s="97"/>
      <c r="CI52" s="97"/>
      <c r="CJ52" s="97"/>
      <c r="CK52" s="97"/>
      <c r="CL52" s="97"/>
      <c r="CM52" s="294"/>
      <c r="CN52" s="294"/>
      <c r="CO52" s="294"/>
      <c r="CP52" s="97"/>
      <c r="CQ52" s="294"/>
      <c r="CR52" s="294"/>
      <c r="CS52" s="294"/>
      <c r="CT52" s="97"/>
      <c r="CU52" s="97"/>
      <c r="CV52" s="97"/>
      <c r="CW52" s="294"/>
      <c r="CX52" s="294"/>
      <c r="CY52" s="294"/>
      <c r="CZ52" s="97"/>
      <c r="DA52" s="97"/>
      <c r="DB52" s="97"/>
      <c r="DC52" s="97"/>
      <c r="DD52" s="97"/>
      <c r="DE52" s="97"/>
      <c r="DF52" s="97"/>
      <c r="DG52" s="294"/>
      <c r="DH52" s="294"/>
      <c r="DI52" s="294"/>
      <c r="DJ52" s="97"/>
      <c r="DK52" s="97"/>
      <c r="DL52" s="97"/>
      <c r="DM52" s="97"/>
      <c r="DN52" s="97"/>
      <c r="DO52" s="97"/>
      <c r="DP52" s="97"/>
      <c r="DQ52" s="294"/>
      <c r="DR52" s="294"/>
      <c r="DS52" s="294"/>
      <c r="DT52" s="57"/>
    </row>
    <row r="53" spans="1:124">
      <c r="A53" s="57"/>
      <c r="B53" s="294"/>
      <c r="C53" s="294"/>
      <c r="D53" s="294"/>
      <c r="E53" s="97"/>
      <c r="F53" s="294"/>
      <c r="G53" s="294"/>
      <c r="H53" s="294"/>
      <c r="I53" s="294"/>
      <c r="J53" s="294"/>
      <c r="K53" s="294"/>
      <c r="L53" s="294"/>
      <c r="M53" s="294"/>
      <c r="N53" s="294"/>
      <c r="O53" s="294"/>
      <c r="P53" s="97"/>
      <c r="Q53" s="294"/>
      <c r="R53" s="294"/>
      <c r="S53" s="294"/>
      <c r="T53" s="294"/>
      <c r="U53" s="294"/>
      <c r="V53" s="294"/>
      <c r="W53" s="294"/>
      <c r="X53" s="294"/>
      <c r="Y53" s="294"/>
      <c r="Z53" s="97"/>
      <c r="AA53" s="97"/>
      <c r="AB53" s="294"/>
      <c r="AC53" s="294"/>
      <c r="AD53" s="294"/>
      <c r="AE53" s="294"/>
      <c r="AF53" s="294"/>
      <c r="AG53" s="294"/>
      <c r="AH53" s="294"/>
      <c r="AI53" s="294"/>
      <c r="AJ53" s="294"/>
      <c r="AK53" s="294"/>
      <c r="AL53" s="97"/>
      <c r="AM53" s="294"/>
      <c r="AN53" s="294"/>
      <c r="AO53" s="294"/>
      <c r="AP53" s="294"/>
      <c r="AQ53" s="294"/>
      <c r="AR53" s="294"/>
      <c r="AS53" s="294"/>
      <c r="AT53" s="97"/>
      <c r="AU53" s="294"/>
      <c r="AV53" s="294"/>
      <c r="AW53" s="294"/>
      <c r="AX53" s="294"/>
      <c r="AY53" s="97"/>
      <c r="AZ53" s="294"/>
      <c r="BA53" s="97"/>
      <c r="BB53" s="97"/>
      <c r="BC53" s="97"/>
      <c r="BD53" s="97"/>
      <c r="BE53" s="97"/>
      <c r="BF53" s="97"/>
      <c r="BG53" s="294"/>
      <c r="BH53" s="294"/>
      <c r="BI53" s="294"/>
      <c r="BJ53" s="97"/>
      <c r="BK53" s="294"/>
      <c r="BL53" s="294"/>
      <c r="BM53" s="294"/>
      <c r="BN53" s="294"/>
      <c r="BO53" s="97"/>
      <c r="BP53" s="294"/>
      <c r="BQ53" s="97"/>
      <c r="BR53" s="97"/>
      <c r="BS53" s="97"/>
      <c r="BT53" s="97"/>
      <c r="BU53" s="97"/>
      <c r="BV53" s="97"/>
      <c r="BW53" s="294"/>
      <c r="BX53" s="294"/>
      <c r="BY53" s="294"/>
      <c r="BZ53" s="97"/>
      <c r="CA53" s="294"/>
      <c r="CB53" s="294"/>
      <c r="CC53" s="294"/>
      <c r="CD53" s="294"/>
      <c r="CE53" s="97"/>
      <c r="CF53" s="294"/>
      <c r="CG53" s="97"/>
      <c r="CH53" s="97"/>
      <c r="CI53" s="97"/>
      <c r="CJ53" s="97"/>
      <c r="CK53" s="97"/>
      <c r="CL53" s="97"/>
      <c r="CM53" s="294"/>
      <c r="CN53" s="294"/>
      <c r="CO53" s="294"/>
      <c r="CP53" s="97"/>
      <c r="CQ53" s="294"/>
      <c r="CR53" s="294"/>
      <c r="CS53" s="294"/>
      <c r="CT53" s="97"/>
      <c r="CU53" s="97"/>
      <c r="CV53" s="97"/>
      <c r="CW53" s="294"/>
      <c r="CX53" s="294"/>
      <c r="CY53" s="294"/>
      <c r="CZ53" s="97"/>
      <c r="DA53" s="97"/>
      <c r="DB53" s="97"/>
      <c r="DC53" s="97"/>
      <c r="DD53" s="97"/>
      <c r="DE53" s="97"/>
      <c r="DF53" s="97"/>
      <c r="DG53" s="294"/>
      <c r="DH53" s="294"/>
      <c r="DI53" s="294"/>
      <c r="DJ53" s="97"/>
      <c r="DK53" s="97"/>
      <c r="DL53" s="97"/>
      <c r="DM53" s="97"/>
      <c r="DN53" s="97"/>
      <c r="DO53" s="97"/>
      <c r="DP53" s="97"/>
      <c r="DQ53" s="294"/>
      <c r="DR53" s="294"/>
      <c r="DS53" s="294"/>
      <c r="DT53" s="57"/>
    </row>
    <row r="54" spans="1:124">
      <c r="A54" s="57"/>
      <c r="B54" s="294"/>
      <c r="C54" s="294"/>
      <c r="D54" s="294"/>
      <c r="E54" s="97"/>
      <c r="F54" s="294"/>
      <c r="G54" s="294"/>
      <c r="H54" s="294"/>
      <c r="I54" s="294"/>
      <c r="J54" s="294"/>
      <c r="K54" s="294"/>
      <c r="L54" s="294"/>
      <c r="M54" s="294"/>
      <c r="N54" s="294"/>
      <c r="O54" s="294"/>
      <c r="P54" s="97"/>
      <c r="Q54" s="294"/>
      <c r="R54" s="294"/>
      <c r="S54" s="294"/>
      <c r="T54" s="294"/>
      <c r="U54" s="294"/>
      <c r="V54" s="294"/>
      <c r="W54" s="294"/>
      <c r="X54" s="294"/>
      <c r="Y54" s="294"/>
      <c r="Z54" s="97"/>
      <c r="AA54" s="97"/>
      <c r="AB54" s="294"/>
      <c r="AC54" s="294"/>
      <c r="AD54" s="294"/>
      <c r="AE54" s="294"/>
      <c r="AF54" s="294"/>
      <c r="AG54" s="294"/>
      <c r="AH54" s="294"/>
      <c r="AI54" s="294"/>
      <c r="AJ54" s="294"/>
      <c r="AK54" s="294"/>
      <c r="AL54" s="97"/>
      <c r="AM54" s="294"/>
      <c r="AN54" s="294"/>
      <c r="AO54" s="294"/>
      <c r="AP54" s="294"/>
      <c r="AQ54" s="294"/>
      <c r="AR54" s="294"/>
      <c r="AS54" s="294"/>
      <c r="AT54" s="97"/>
      <c r="AU54" s="294"/>
      <c r="AV54" s="294"/>
      <c r="AW54" s="294"/>
      <c r="AX54" s="294"/>
      <c r="AY54" s="97"/>
      <c r="AZ54" s="294"/>
      <c r="BA54" s="97"/>
      <c r="BB54" s="97"/>
      <c r="BC54" s="97"/>
      <c r="BD54" s="97"/>
      <c r="BE54" s="97"/>
      <c r="BF54" s="97"/>
      <c r="BG54" s="294"/>
      <c r="BH54" s="294"/>
      <c r="BI54" s="294"/>
      <c r="BJ54" s="97"/>
      <c r="BK54" s="294"/>
      <c r="BL54" s="294"/>
      <c r="BM54" s="294"/>
      <c r="BN54" s="294"/>
      <c r="BO54" s="97"/>
      <c r="BP54" s="294"/>
      <c r="BQ54" s="97"/>
      <c r="BR54" s="97"/>
      <c r="BS54" s="97"/>
      <c r="BT54" s="97"/>
      <c r="BU54" s="97"/>
      <c r="BV54" s="97"/>
      <c r="BW54" s="294"/>
      <c r="BX54" s="294"/>
      <c r="BY54" s="294"/>
      <c r="BZ54" s="97"/>
      <c r="CA54" s="294"/>
      <c r="CB54" s="294"/>
      <c r="CC54" s="294"/>
      <c r="CD54" s="294"/>
      <c r="CE54" s="97"/>
      <c r="CF54" s="294"/>
      <c r="CG54" s="97"/>
      <c r="CH54" s="97"/>
      <c r="CI54" s="97"/>
      <c r="CJ54" s="97"/>
      <c r="CK54" s="97"/>
      <c r="CL54" s="97"/>
      <c r="CM54" s="294"/>
      <c r="CN54" s="294"/>
      <c r="CO54" s="294"/>
      <c r="CP54" s="97"/>
      <c r="CQ54" s="294"/>
      <c r="CR54" s="294"/>
      <c r="CS54" s="294"/>
      <c r="CT54" s="97"/>
      <c r="CU54" s="97"/>
      <c r="CV54" s="97"/>
      <c r="CW54" s="294"/>
      <c r="CX54" s="294"/>
      <c r="CY54" s="294"/>
      <c r="CZ54" s="97"/>
      <c r="DA54" s="97"/>
      <c r="DB54" s="97"/>
      <c r="DC54" s="97"/>
      <c r="DD54" s="97"/>
      <c r="DE54" s="97"/>
      <c r="DF54" s="97"/>
      <c r="DG54" s="294"/>
      <c r="DH54" s="294"/>
      <c r="DI54" s="294"/>
      <c r="DJ54" s="97"/>
      <c r="DK54" s="97"/>
      <c r="DL54" s="97"/>
      <c r="DM54" s="97"/>
      <c r="DN54" s="97"/>
      <c r="DO54" s="97"/>
      <c r="DP54" s="97"/>
      <c r="DQ54" s="294"/>
      <c r="DR54" s="294"/>
      <c r="DS54" s="294"/>
      <c r="DT54" s="57"/>
    </row>
    <row r="55" spans="1:124">
      <c r="A55" s="57"/>
      <c r="B55" s="294"/>
      <c r="C55" s="294"/>
      <c r="D55" s="294"/>
      <c r="E55" s="97"/>
      <c r="F55" s="294"/>
      <c r="G55" s="294"/>
      <c r="H55" s="294"/>
      <c r="I55" s="294"/>
      <c r="J55" s="294"/>
      <c r="K55" s="294"/>
      <c r="L55" s="294"/>
      <c r="M55" s="294"/>
      <c r="N55" s="294"/>
      <c r="O55" s="294"/>
      <c r="P55" s="97"/>
      <c r="Q55" s="294"/>
      <c r="R55" s="294"/>
      <c r="S55" s="294"/>
      <c r="T55" s="294"/>
      <c r="U55" s="294"/>
      <c r="V55" s="294"/>
      <c r="W55" s="294"/>
      <c r="X55" s="294"/>
      <c r="Y55" s="294"/>
      <c r="Z55" s="97"/>
      <c r="AA55" s="97"/>
      <c r="AB55" s="294"/>
      <c r="AC55" s="294"/>
      <c r="AD55" s="294"/>
      <c r="AE55" s="294"/>
      <c r="AF55" s="294"/>
      <c r="AG55" s="294"/>
      <c r="AH55" s="294"/>
      <c r="AI55" s="294"/>
      <c r="AJ55" s="294"/>
      <c r="AK55" s="294"/>
      <c r="AL55" s="97"/>
      <c r="AM55" s="294"/>
      <c r="AN55" s="294"/>
      <c r="AO55" s="294"/>
      <c r="AP55" s="294"/>
      <c r="AQ55" s="294"/>
      <c r="AR55" s="294"/>
      <c r="AS55" s="294"/>
      <c r="AT55" s="97"/>
      <c r="AU55" s="294"/>
      <c r="AV55" s="294"/>
      <c r="AW55" s="294"/>
      <c r="AX55" s="294"/>
      <c r="AY55" s="97"/>
      <c r="AZ55" s="294"/>
      <c r="BA55" s="97"/>
      <c r="BB55" s="97"/>
      <c r="BC55" s="97"/>
      <c r="BD55" s="97"/>
      <c r="BE55" s="97"/>
      <c r="BF55" s="97"/>
      <c r="BG55" s="294"/>
      <c r="BH55" s="294"/>
      <c r="BI55" s="294"/>
      <c r="BJ55" s="97"/>
      <c r="BK55" s="294"/>
      <c r="BL55" s="294"/>
      <c r="BM55" s="294"/>
      <c r="BN55" s="294"/>
      <c r="BO55" s="97"/>
      <c r="BP55" s="294"/>
      <c r="BQ55" s="97"/>
      <c r="BR55" s="97"/>
      <c r="BS55" s="97"/>
      <c r="BT55" s="97"/>
      <c r="BU55" s="97"/>
      <c r="BV55" s="97"/>
      <c r="BW55" s="294"/>
      <c r="BX55" s="294"/>
      <c r="BY55" s="294"/>
      <c r="BZ55" s="97"/>
      <c r="CA55" s="294"/>
      <c r="CB55" s="294"/>
      <c r="CC55" s="294"/>
      <c r="CD55" s="294"/>
      <c r="CE55" s="97"/>
      <c r="CF55" s="294"/>
      <c r="CG55" s="97"/>
      <c r="CH55" s="97"/>
      <c r="CI55" s="97"/>
      <c r="CJ55" s="97"/>
      <c r="CK55" s="97"/>
      <c r="CL55" s="97"/>
      <c r="CM55" s="294"/>
      <c r="CN55" s="294"/>
      <c r="CO55" s="294"/>
      <c r="CP55" s="97"/>
      <c r="CQ55" s="294"/>
      <c r="CR55" s="294"/>
      <c r="CS55" s="294"/>
      <c r="CT55" s="97"/>
      <c r="CU55" s="97"/>
      <c r="CV55" s="97"/>
      <c r="CW55" s="294"/>
      <c r="CX55" s="294"/>
      <c r="CY55" s="294"/>
      <c r="CZ55" s="97"/>
      <c r="DA55" s="97"/>
      <c r="DB55" s="97"/>
      <c r="DC55" s="97"/>
      <c r="DD55" s="97"/>
      <c r="DE55" s="97"/>
      <c r="DF55" s="97"/>
      <c r="DG55" s="294"/>
      <c r="DH55" s="294"/>
      <c r="DI55" s="294"/>
      <c r="DJ55" s="97"/>
      <c r="DK55" s="97"/>
      <c r="DL55" s="97"/>
      <c r="DM55" s="97"/>
      <c r="DN55" s="97"/>
      <c r="DO55" s="97"/>
      <c r="DP55" s="97"/>
      <c r="DQ55" s="294"/>
      <c r="DR55" s="294"/>
      <c r="DS55" s="294"/>
      <c r="DT55" s="57"/>
    </row>
    <row r="56" spans="1:124">
      <c r="A56" s="57"/>
      <c r="B56" s="294"/>
      <c r="C56" s="294"/>
      <c r="D56" s="294"/>
      <c r="E56" s="97"/>
      <c r="F56" s="294"/>
      <c r="G56" s="294"/>
      <c r="H56" s="294"/>
      <c r="I56" s="294"/>
      <c r="J56" s="294"/>
      <c r="K56" s="294"/>
      <c r="L56" s="294"/>
      <c r="M56" s="294"/>
      <c r="N56" s="294"/>
      <c r="O56" s="294"/>
      <c r="P56" s="97"/>
      <c r="Q56" s="294"/>
      <c r="R56" s="294"/>
      <c r="S56" s="294"/>
      <c r="T56" s="294"/>
      <c r="U56" s="294"/>
      <c r="V56" s="294"/>
      <c r="W56" s="294"/>
      <c r="X56" s="294"/>
      <c r="Y56" s="294"/>
      <c r="Z56" s="97"/>
      <c r="AA56" s="97"/>
      <c r="AB56" s="294"/>
      <c r="AC56" s="294"/>
      <c r="AD56" s="294"/>
      <c r="AE56" s="294"/>
      <c r="AF56" s="294"/>
      <c r="AG56" s="294"/>
      <c r="AH56" s="294"/>
      <c r="AI56" s="294"/>
      <c r="AJ56" s="294"/>
      <c r="AK56" s="294"/>
      <c r="AL56" s="97"/>
      <c r="AM56" s="294"/>
      <c r="AN56" s="294"/>
      <c r="AO56" s="294"/>
      <c r="AP56" s="294"/>
      <c r="AQ56" s="294"/>
      <c r="AR56" s="294"/>
      <c r="AS56" s="294"/>
      <c r="AT56" s="97"/>
      <c r="AU56" s="294"/>
      <c r="AV56" s="294"/>
      <c r="AW56" s="294"/>
      <c r="AX56" s="294"/>
      <c r="AY56" s="97"/>
      <c r="AZ56" s="294"/>
      <c r="BA56" s="97"/>
      <c r="BB56" s="97"/>
      <c r="BC56" s="97"/>
      <c r="BD56" s="97"/>
      <c r="BE56" s="97"/>
      <c r="BF56" s="97"/>
      <c r="BG56" s="294"/>
      <c r="BH56" s="294"/>
      <c r="BI56" s="294"/>
      <c r="BJ56" s="97"/>
      <c r="BK56" s="294"/>
      <c r="BL56" s="294"/>
      <c r="BM56" s="294"/>
      <c r="BN56" s="294"/>
      <c r="BO56" s="97"/>
      <c r="BP56" s="294"/>
      <c r="BQ56" s="97"/>
      <c r="BR56" s="97"/>
      <c r="BS56" s="97"/>
      <c r="BT56" s="97"/>
      <c r="BU56" s="97"/>
      <c r="BV56" s="97"/>
      <c r="BW56" s="294"/>
      <c r="BX56" s="294"/>
      <c r="BY56" s="294"/>
      <c r="BZ56" s="97"/>
      <c r="CA56" s="294"/>
      <c r="CB56" s="294"/>
      <c r="CC56" s="294"/>
      <c r="CD56" s="294"/>
      <c r="CE56" s="97"/>
      <c r="CF56" s="294"/>
      <c r="CG56" s="97"/>
      <c r="CH56" s="97"/>
      <c r="CI56" s="97"/>
      <c r="CJ56" s="97"/>
      <c r="CK56" s="97"/>
      <c r="CL56" s="97"/>
      <c r="CM56" s="294"/>
      <c r="CN56" s="294"/>
      <c r="CO56" s="294"/>
      <c r="CP56" s="97"/>
      <c r="CQ56" s="294"/>
      <c r="CR56" s="294"/>
      <c r="CS56" s="294"/>
      <c r="CT56" s="97"/>
      <c r="CU56" s="97"/>
      <c r="CV56" s="97"/>
      <c r="CW56" s="294"/>
      <c r="CX56" s="294"/>
      <c r="CY56" s="294"/>
      <c r="CZ56" s="97"/>
      <c r="DA56" s="97"/>
      <c r="DB56" s="97"/>
      <c r="DC56" s="97"/>
      <c r="DD56" s="97"/>
      <c r="DE56" s="97"/>
      <c r="DF56" s="97"/>
      <c r="DG56" s="294"/>
      <c r="DH56" s="294"/>
      <c r="DI56" s="294"/>
      <c r="DJ56" s="97"/>
      <c r="DK56" s="97"/>
      <c r="DL56" s="97"/>
      <c r="DM56" s="97"/>
      <c r="DN56" s="97"/>
      <c r="DO56" s="97"/>
      <c r="DP56" s="97"/>
      <c r="DQ56" s="294"/>
      <c r="DR56" s="294"/>
      <c r="DS56" s="294"/>
      <c r="DT56" s="57"/>
    </row>
    <row r="57" spans="1:124">
      <c r="A57" s="57"/>
      <c r="B57" s="294"/>
      <c r="C57" s="294"/>
      <c r="D57" s="294"/>
      <c r="E57" s="97"/>
      <c r="F57" s="294"/>
      <c r="G57" s="294"/>
      <c r="H57" s="294"/>
      <c r="I57" s="294"/>
      <c r="J57" s="294"/>
      <c r="K57" s="294"/>
      <c r="L57" s="294"/>
      <c r="M57" s="294"/>
      <c r="N57" s="294"/>
      <c r="O57" s="294"/>
      <c r="P57" s="97"/>
      <c r="Q57" s="294"/>
      <c r="R57" s="294"/>
      <c r="S57" s="294"/>
      <c r="T57" s="294"/>
      <c r="U57" s="294"/>
      <c r="V57" s="294"/>
      <c r="W57" s="294"/>
      <c r="X57" s="294"/>
      <c r="Y57" s="294"/>
      <c r="Z57" s="97"/>
      <c r="AA57" s="97"/>
      <c r="AB57" s="294"/>
      <c r="AC57" s="294"/>
      <c r="AD57" s="294"/>
      <c r="AE57" s="294"/>
      <c r="AF57" s="294"/>
      <c r="AG57" s="294"/>
      <c r="AH57" s="294"/>
      <c r="AI57" s="294"/>
      <c r="AJ57" s="294"/>
      <c r="AK57" s="294"/>
      <c r="AL57" s="97"/>
      <c r="AM57" s="294"/>
      <c r="AN57" s="294"/>
      <c r="AO57" s="294"/>
      <c r="AP57" s="294"/>
      <c r="AQ57" s="294"/>
      <c r="AR57" s="294"/>
      <c r="AS57" s="294"/>
      <c r="AT57" s="97"/>
      <c r="AU57" s="294"/>
      <c r="AV57" s="294"/>
      <c r="AW57" s="294"/>
      <c r="AX57" s="294"/>
      <c r="AY57" s="97"/>
      <c r="AZ57" s="294"/>
      <c r="BA57" s="97"/>
      <c r="BB57" s="97"/>
      <c r="BC57" s="97"/>
      <c r="BD57" s="97"/>
      <c r="BE57" s="97"/>
      <c r="BF57" s="97"/>
      <c r="BG57" s="294"/>
      <c r="BH57" s="294"/>
      <c r="BI57" s="294"/>
      <c r="BJ57" s="97"/>
      <c r="BK57" s="294"/>
      <c r="BL57" s="294"/>
      <c r="BM57" s="294"/>
      <c r="BN57" s="294"/>
      <c r="BO57" s="97"/>
      <c r="BP57" s="294"/>
      <c r="BQ57" s="97"/>
      <c r="BR57" s="97"/>
      <c r="BS57" s="97"/>
      <c r="BT57" s="97"/>
      <c r="BU57" s="97"/>
      <c r="BV57" s="97"/>
      <c r="BW57" s="294"/>
      <c r="BX57" s="294"/>
      <c r="BY57" s="294"/>
      <c r="BZ57" s="97"/>
      <c r="CA57" s="294"/>
      <c r="CB57" s="294"/>
      <c r="CC57" s="294"/>
      <c r="CD57" s="294"/>
      <c r="CE57" s="97"/>
      <c r="CF57" s="294"/>
      <c r="CG57" s="97"/>
      <c r="CH57" s="97"/>
      <c r="CI57" s="97"/>
      <c r="CJ57" s="97"/>
      <c r="CK57" s="97"/>
      <c r="CL57" s="97"/>
      <c r="CM57" s="294"/>
      <c r="CN57" s="294"/>
      <c r="CO57" s="294"/>
      <c r="CP57" s="97"/>
      <c r="CQ57" s="294"/>
      <c r="CR57" s="294"/>
      <c r="CS57" s="294"/>
      <c r="CT57" s="97"/>
      <c r="CU57" s="97"/>
      <c r="CV57" s="97"/>
      <c r="CW57" s="294"/>
      <c r="CX57" s="294"/>
      <c r="CY57" s="294"/>
      <c r="CZ57" s="97"/>
      <c r="DA57" s="97"/>
      <c r="DB57" s="97"/>
      <c r="DC57" s="97"/>
      <c r="DD57" s="97"/>
      <c r="DE57" s="97"/>
      <c r="DF57" s="97"/>
      <c r="DG57" s="294"/>
      <c r="DH57" s="294"/>
      <c r="DI57" s="294"/>
      <c r="DJ57" s="97"/>
      <c r="DK57" s="97"/>
      <c r="DL57" s="97"/>
      <c r="DM57" s="97"/>
      <c r="DN57" s="97"/>
      <c r="DO57" s="97"/>
      <c r="DP57" s="97"/>
      <c r="DQ57" s="294"/>
      <c r="DR57" s="294"/>
      <c r="DS57" s="294"/>
      <c r="DT57" s="57"/>
    </row>
    <row r="58" spans="1:124">
      <c r="A58" s="57"/>
      <c r="B58" s="294"/>
      <c r="C58" s="294"/>
      <c r="D58" s="294"/>
      <c r="E58" s="97"/>
      <c r="F58" s="294"/>
      <c r="G58" s="294"/>
      <c r="H58" s="294"/>
      <c r="I58" s="294"/>
      <c r="J58" s="294"/>
      <c r="K58" s="294"/>
      <c r="L58" s="294"/>
      <c r="M58" s="294"/>
      <c r="N58" s="294"/>
      <c r="O58" s="294"/>
      <c r="P58" s="97"/>
      <c r="Q58" s="294"/>
      <c r="R58" s="294"/>
      <c r="S58" s="294"/>
      <c r="T58" s="294"/>
      <c r="U58" s="294"/>
      <c r="V58" s="294"/>
      <c r="W58" s="294"/>
      <c r="X58" s="294"/>
      <c r="Y58" s="294"/>
      <c r="Z58" s="97"/>
      <c r="AA58" s="97"/>
      <c r="AB58" s="294"/>
      <c r="AC58" s="294"/>
      <c r="AD58" s="294"/>
      <c r="AE58" s="294"/>
      <c r="AF58" s="294"/>
      <c r="AG58" s="294"/>
      <c r="AH58" s="294"/>
      <c r="AI58" s="294"/>
      <c r="AJ58" s="294"/>
      <c r="AK58" s="294"/>
      <c r="AL58" s="97"/>
      <c r="AM58" s="294"/>
      <c r="AN58" s="294"/>
      <c r="AO58" s="294"/>
      <c r="AP58" s="294"/>
      <c r="AQ58" s="294"/>
      <c r="AR58" s="294"/>
      <c r="AS58" s="294"/>
      <c r="AT58" s="97"/>
      <c r="AU58" s="294"/>
      <c r="AV58" s="294"/>
      <c r="AW58" s="294"/>
      <c r="AX58" s="294"/>
      <c r="AY58" s="97"/>
      <c r="AZ58" s="294"/>
      <c r="BA58" s="97"/>
      <c r="BB58" s="97"/>
      <c r="BC58" s="97"/>
      <c r="BD58" s="97"/>
      <c r="BE58" s="97"/>
      <c r="BF58" s="97"/>
      <c r="BG58" s="294"/>
      <c r="BH58" s="294"/>
      <c r="BI58" s="294"/>
      <c r="BJ58" s="97"/>
      <c r="BK58" s="294"/>
      <c r="BL58" s="294"/>
      <c r="BM58" s="294"/>
      <c r="BN58" s="294"/>
      <c r="BO58" s="97"/>
      <c r="BP58" s="294"/>
      <c r="BQ58" s="97"/>
      <c r="BR58" s="97"/>
      <c r="BS58" s="97"/>
      <c r="BT58" s="97"/>
      <c r="BU58" s="97"/>
      <c r="BV58" s="97"/>
      <c r="BW58" s="294"/>
      <c r="BX58" s="294"/>
      <c r="BY58" s="294"/>
      <c r="BZ58" s="97"/>
      <c r="CA58" s="294"/>
      <c r="CB58" s="294"/>
      <c r="CC58" s="294"/>
      <c r="CD58" s="294"/>
      <c r="CE58" s="97"/>
      <c r="CF58" s="294"/>
      <c r="CG58" s="97"/>
      <c r="CH58" s="97"/>
      <c r="CI58" s="97"/>
      <c r="CJ58" s="97"/>
      <c r="CK58" s="97"/>
      <c r="CL58" s="97"/>
      <c r="CM58" s="294"/>
      <c r="CN58" s="294"/>
      <c r="CO58" s="294"/>
      <c r="CP58" s="97"/>
      <c r="CQ58" s="294"/>
      <c r="CR58" s="294"/>
      <c r="CS58" s="294"/>
      <c r="CT58" s="97"/>
      <c r="CU58" s="97"/>
      <c r="CV58" s="97"/>
      <c r="CW58" s="294"/>
      <c r="CX58" s="294"/>
      <c r="CY58" s="294"/>
      <c r="CZ58" s="97"/>
      <c r="DA58" s="97"/>
      <c r="DB58" s="97"/>
      <c r="DC58" s="97"/>
      <c r="DD58" s="97"/>
      <c r="DE58" s="97"/>
      <c r="DF58" s="97"/>
      <c r="DG58" s="294"/>
      <c r="DH58" s="294"/>
      <c r="DI58" s="294"/>
      <c r="DJ58" s="97"/>
      <c r="DK58" s="97"/>
      <c r="DL58" s="97"/>
      <c r="DM58" s="97"/>
      <c r="DN58" s="97"/>
      <c r="DO58" s="97"/>
      <c r="DP58" s="97"/>
      <c r="DQ58" s="294"/>
      <c r="DR58" s="294"/>
      <c r="DS58" s="294"/>
      <c r="DT58" s="57"/>
    </row>
    <row r="59" spans="1:124">
      <c r="A59" s="57"/>
      <c r="B59" s="294"/>
      <c r="C59" s="294"/>
      <c r="D59" s="294"/>
      <c r="E59" s="97"/>
      <c r="F59" s="294"/>
      <c r="G59" s="294"/>
      <c r="H59" s="294"/>
      <c r="I59" s="294"/>
      <c r="J59" s="294"/>
      <c r="K59" s="294"/>
      <c r="L59" s="294"/>
      <c r="M59" s="294"/>
      <c r="N59" s="294"/>
      <c r="O59" s="294"/>
      <c r="P59" s="97"/>
      <c r="Q59" s="294"/>
      <c r="R59" s="294"/>
      <c r="S59" s="294"/>
      <c r="T59" s="294"/>
      <c r="U59" s="294"/>
      <c r="V59" s="294"/>
      <c r="W59" s="294"/>
      <c r="X59" s="294"/>
      <c r="Y59" s="294"/>
      <c r="Z59" s="97"/>
      <c r="AA59" s="97"/>
      <c r="AB59" s="294"/>
      <c r="AC59" s="294"/>
      <c r="AD59" s="294"/>
      <c r="AE59" s="294"/>
      <c r="AF59" s="294"/>
      <c r="AG59" s="294"/>
      <c r="AH59" s="294"/>
      <c r="AI59" s="294"/>
      <c r="AJ59" s="294"/>
      <c r="AK59" s="294"/>
      <c r="AL59" s="97"/>
      <c r="AM59" s="294"/>
      <c r="AN59" s="294"/>
      <c r="AO59" s="294"/>
      <c r="AP59" s="294"/>
      <c r="AQ59" s="294"/>
      <c r="AR59" s="294"/>
      <c r="AS59" s="294"/>
      <c r="AT59" s="97"/>
      <c r="AU59" s="294"/>
      <c r="AV59" s="294"/>
      <c r="AW59" s="294"/>
      <c r="AX59" s="294"/>
      <c r="AY59" s="97"/>
      <c r="AZ59" s="294"/>
      <c r="BA59" s="97"/>
      <c r="BB59" s="97"/>
      <c r="BC59" s="97"/>
      <c r="BD59" s="97"/>
      <c r="BE59" s="97"/>
      <c r="BF59" s="97"/>
      <c r="BG59" s="294"/>
      <c r="BH59" s="294"/>
      <c r="BI59" s="294"/>
      <c r="BJ59" s="97"/>
      <c r="BK59" s="294"/>
      <c r="BL59" s="294"/>
      <c r="BM59" s="294"/>
      <c r="BN59" s="294"/>
      <c r="BO59" s="97"/>
      <c r="BP59" s="294"/>
      <c r="BQ59" s="97"/>
      <c r="BR59" s="97"/>
      <c r="BS59" s="97"/>
      <c r="BT59" s="97"/>
      <c r="BU59" s="97"/>
      <c r="BV59" s="97"/>
      <c r="BW59" s="294"/>
      <c r="BX59" s="294"/>
      <c r="BY59" s="294"/>
      <c r="BZ59" s="97"/>
      <c r="CA59" s="294"/>
      <c r="CB59" s="294"/>
      <c r="CC59" s="294"/>
      <c r="CD59" s="294"/>
      <c r="CE59" s="97"/>
      <c r="CF59" s="294"/>
      <c r="CG59" s="97"/>
      <c r="CH59" s="97"/>
      <c r="CI59" s="97"/>
      <c r="CJ59" s="97"/>
      <c r="CK59" s="97"/>
      <c r="CL59" s="97"/>
      <c r="CM59" s="294"/>
      <c r="CN59" s="294"/>
      <c r="CO59" s="294"/>
      <c r="CP59" s="97"/>
      <c r="CQ59" s="294"/>
      <c r="CR59" s="294"/>
      <c r="CS59" s="294"/>
      <c r="CT59" s="97"/>
      <c r="CU59" s="97"/>
      <c r="CV59" s="97"/>
      <c r="CW59" s="294"/>
      <c r="CX59" s="294"/>
      <c r="CY59" s="294"/>
      <c r="CZ59" s="97"/>
      <c r="DA59" s="97"/>
      <c r="DB59" s="97"/>
      <c r="DC59" s="97"/>
      <c r="DD59" s="97"/>
      <c r="DE59" s="97"/>
      <c r="DF59" s="97"/>
      <c r="DG59" s="294"/>
      <c r="DH59" s="294"/>
      <c r="DI59" s="294"/>
      <c r="DJ59" s="97"/>
      <c r="DK59" s="97"/>
      <c r="DL59" s="97"/>
      <c r="DM59" s="97"/>
      <c r="DN59" s="97"/>
      <c r="DO59" s="97"/>
      <c r="DP59" s="97"/>
      <c r="DQ59" s="294"/>
      <c r="DR59" s="294"/>
      <c r="DS59" s="294"/>
      <c r="DT59" s="57"/>
    </row>
    <row r="60" spans="1:124">
      <c r="A60" s="57"/>
      <c r="B60" s="294"/>
      <c r="C60" s="294"/>
      <c r="D60" s="294"/>
      <c r="E60" s="97"/>
      <c r="F60" s="294"/>
      <c r="G60" s="294"/>
      <c r="H60" s="294"/>
      <c r="I60" s="294"/>
      <c r="J60" s="294"/>
      <c r="K60" s="294"/>
      <c r="L60" s="294"/>
      <c r="M60" s="294"/>
      <c r="N60" s="294"/>
      <c r="O60" s="294"/>
      <c r="P60" s="97"/>
      <c r="Q60" s="294"/>
      <c r="R60" s="294"/>
      <c r="S60" s="294"/>
      <c r="T60" s="294"/>
      <c r="U60" s="294"/>
      <c r="V60" s="294"/>
      <c r="W60" s="294"/>
      <c r="X60" s="294"/>
      <c r="Y60" s="294"/>
      <c r="Z60" s="97"/>
      <c r="AA60" s="97"/>
      <c r="AB60" s="294"/>
      <c r="AC60" s="294"/>
      <c r="AD60" s="294"/>
      <c r="AE60" s="294"/>
      <c r="AF60" s="294"/>
      <c r="AG60" s="294"/>
      <c r="AH60" s="294"/>
      <c r="AI60" s="294"/>
      <c r="AJ60" s="294"/>
      <c r="AK60" s="294"/>
      <c r="AL60" s="97"/>
      <c r="AM60" s="294"/>
      <c r="AN60" s="294"/>
      <c r="AO60" s="294"/>
      <c r="AP60" s="294"/>
      <c r="AQ60" s="294"/>
      <c r="AR60" s="294"/>
      <c r="AS60" s="294"/>
      <c r="AT60" s="97"/>
      <c r="AU60" s="294"/>
      <c r="AV60" s="294"/>
      <c r="AW60" s="294"/>
      <c r="AX60" s="294"/>
      <c r="AY60" s="97"/>
      <c r="AZ60" s="294"/>
      <c r="BA60" s="97"/>
      <c r="BB60" s="97"/>
      <c r="BC60" s="97"/>
      <c r="BD60" s="97"/>
      <c r="BE60" s="97"/>
      <c r="BF60" s="97"/>
      <c r="BG60" s="294"/>
      <c r="BH60" s="294"/>
      <c r="BI60" s="294"/>
      <c r="BJ60" s="97"/>
      <c r="BK60" s="294"/>
      <c r="BL60" s="294"/>
      <c r="BM60" s="294"/>
      <c r="BN60" s="294"/>
      <c r="BO60" s="97"/>
      <c r="BP60" s="294"/>
      <c r="BQ60" s="97"/>
      <c r="BR60" s="97"/>
      <c r="BS60" s="97"/>
      <c r="BT60" s="97"/>
      <c r="BU60" s="97"/>
      <c r="BV60" s="97"/>
      <c r="BW60" s="294"/>
      <c r="BX60" s="294"/>
      <c r="BY60" s="294"/>
      <c r="BZ60" s="97"/>
      <c r="CA60" s="294"/>
      <c r="CB60" s="294"/>
      <c r="CC60" s="294"/>
      <c r="CD60" s="294"/>
      <c r="CE60" s="97"/>
      <c r="CF60" s="294"/>
      <c r="CG60" s="97"/>
      <c r="CH60" s="97"/>
      <c r="CI60" s="97"/>
      <c r="CJ60" s="97"/>
      <c r="CK60" s="97"/>
      <c r="CL60" s="97"/>
      <c r="CM60" s="294"/>
      <c r="CN60" s="294"/>
      <c r="CO60" s="294"/>
      <c r="CP60" s="97"/>
      <c r="CQ60" s="294"/>
      <c r="CR60" s="294"/>
      <c r="CS60" s="294"/>
      <c r="CT60" s="97"/>
      <c r="CU60" s="97"/>
      <c r="CV60" s="97"/>
      <c r="CW60" s="294"/>
      <c r="CX60" s="294"/>
      <c r="CY60" s="294"/>
      <c r="CZ60" s="97"/>
      <c r="DA60" s="97"/>
      <c r="DB60" s="97"/>
      <c r="DC60" s="97"/>
      <c r="DD60" s="97"/>
      <c r="DE60" s="97"/>
      <c r="DF60" s="97"/>
      <c r="DG60" s="294"/>
      <c r="DH60" s="294"/>
      <c r="DI60" s="294"/>
      <c r="DJ60" s="97"/>
      <c r="DK60" s="97"/>
      <c r="DL60" s="97"/>
      <c r="DM60" s="97"/>
      <c r="DN60" s="97"/>
      <c r="DO60" s="97"/>
      <c r="DP60" s="97"/>
      <c r="DQ60" s="294"/>
      <c r="DR60" s="294"/>
      <c r="DS60" s="294"/>
      <c r="DT60" s="57"/>
    </row>
    <row r="61" spans="1:124">
      <c r="A61" s="57"/>
      <c r="B61" s="294"/>
      <c r="C61" s="294"/>
      <c r="D61" s="294"/>
      <c r="E61" s="97"/>
      <c r="F61" s="294"/>
      <c r="G61" s="294"/>
      <c r="H61" s="294"/>
      <c r="I61" s="294"/>
      <c r="J61" s="294"/>
      <c r="K61" s="294"/>
      <c r="L61" s="294"/>
      <c r="M61" s="294"/>
      <c r="N61" s="294"/>
      <c r="O61" s="294"/>
      <c r="P61" s="97"/>
      <c r="Q61" s="294"/>
      <c r="R61" s="294"/>
      <c r="S61" s="294"/>
      <c r="T61" s="294"/>
      <c r="U61" s="294"/>
      <c r="V61" s="294"/>
      <c r="W61" s="294"/>
      <c r="X61" s="294"/>
      <c r="Y61" s="294"/>
      <c r="Z61" s="97"/>
      <c r="AA61" s="97"/>
      <c r="AB61" s="294"/>
      <c r="AC61" s="294"/>
      <c r="AD61" s="294"/>
      <c r="AE61" s="294"/>
      <c r="AF61" s="294"/>
      <c r="AG61" s="294"/>
      <c r="AH61" s="294"/>
      <c r="AI61" s="294"/>
      <c r="AJ61" s="294"/>
      <c r="AK61" s="294"/>
      <c r="AL61" s="97"/>
      <c r="AM61" s="294"/>
      <c r="AN61" s="294"/>
      <c r="AO61" s="294"/>
      <c r="AP61" s="294"/>
      <c r="AQ61" s="294"/>
      <c r="AR61" s="294"/>
      <c r="AS61" s="294"/>
      <c r="AT61" s="97"/>
      <c r="AU61" s="294"/>
      <c r="AV61" s="294"/>
      <c r="AW61" s="294"/>
      <c r="AX61" s="294"/>
      <c r="AY61" s="97"/>
      <c r="AZ61" s="294"/>
      <c r="BA61" s="97"/>
      <c r="BB61" s="97"/>
      <c r="BC61" s="97"/>
      <c r="BD61" s="97"/>
      <c r="BE61" s="97"/>
      <c r="BF61" s="97"/>
      <c r="BG61" s="294"/>
      <c r="BH61" s="294"/>
      <c r="BI61" s="294"/>
      <c r="BJ61" s="97"/>
      <c r="BK61" s="294"/>
      <c r="BL61" s="294"/>
      <c r="BM61" s="294"/>
      <c r="BN61" s="294"/>
      <c r="BO61" s="97"/>
      <c r="BP61" s="294"/>
      <c r="BQ61" s="97"/>
      <c r="BR61" s="97"/>
      <c r="BS61" s="97"/>
      <c r="BT61" s="97"/>
      <c r="BU61" s="97"/>
      <c r="BV61" s="97"/>
      <c r="BW61" s="294"/>
      <c r="BX61" s="294"/>
      <c r="BY61" s="294"/>
      <c r="BZ61" s="97"/>
      <c r="CA61" s="294"/>
      <c r="CB61" s="294"/>
      <c r="CC61" s="294"/>
      <c r="CD61" s="294"/>
      <c r="CE61" s="97"/>
      <c r="CF61" s="294"/>
      <c r="CG61" s="97"/>
      <c r="CH61" s="97"/>
      <c r="CI61" s="97"/>
      <c r="CJ61" s="97"/>
      <c r="CK61" s="97"/>
      <c r="CL61" s="97"/>
      <c r="CM61" s="294"/>
      <c r="CN61" s="294"/>
      <c r="CO61" s="294"/>
      <c r="CP61" s="97"/>
      <c r="CQ61" s="294"/>
      <c r="CR61" s="294"/>
      <c r="CS61" s="294"/>
      <c r="CT61" s="97"/>
      <c r="CU61" s="97"/>
      <c r="CV61" s="97"/>
      <c r="CW61" s="294"/>
      <c r="CX61" s="294"/>
      <c r="CY61" s="294"/>
      <c r="CZ61" s="97"/>
      <c r="DA61" s="97"/>
      <c r="DB61" s="97"/>
      <c r="DC61" s="97"/>
      <c r="DD61" s="97"/>
      <c r="DE61" s="97"/>
      <c r="DF61" s="97"/>
      <c r="DG61" s="294"/>
      <c r="DH61" s="294"/>
      <c r="DI61" s="294"/>
      <c r="DJ61" s="97"/>
      <c r="DK61" s="97"/>
      <c r="DL61" s="97"/>
      <c r="DM61" s="97"/>
      <c r="DN61" s="97"/>
      <c r="DO61" s="97"/>
      <c r="DP61" s="97"/>
      <c r="DQ61" s="294"/>
      <c r="DR61" s="294"/>
      <c r="DS61" s="294"/>
      <c r="DT61" s="57"/>
    </row>
    <row r="62" spans="1:124">
      <c r="A62" s="57"/>
      <c r="B62" s="294"/>
      <c r="C62" s="294"/>
      <c r="D62" s="294"/>
      <c r="E62" s="97"/>
      <c r="F62" s="294"/>
      <c r="G62" s="294"/>
      <c r="H62" s="294"/>
      <c r="I62" s="294"/>
      <c r="J62" s="294"/>
      <c r="K62" s="294"/>
      <c r="L62" s="294"/>
      <c r="M62" s="294"/>
      <c r="N62" s="294"/>
      <c r="O62" s="294"/>
      <c r="P62" s="97"/>
      <c r="Q62" s="294"/>
      <c r="R62" s="294"/>
      <c r="S62" s="294"/>
      <c r="T62" s="294"/>
      <c r="U62" s="294"/>
      <c r="V62" s="294"/>
      <c r="W62" s="294"/>
      <c r="X62" s="294"/>
      <c r="Y62" s="294"/>
      <c r="Z62" s="97"/>
      <c r="AA62" s="97"/>
      <c r="AB62" s="294"/>
      <c r="AC62" s="294"/>
      <c r="AD62" s="294"/>
      <c r="AE62" s="294"/>
      <c r="AF62" s="294"/>
      <c r="AG62" s="294"/>
      <c r="AH62" s="294"/>
      <c r="AI62" s="294"/>
      <c r="AJ62" s="294"/>
      <c r="AK62" s="294"/>
      <c r="AL62" s="97"/>
      <c r="AM62" s="294"/>
      <c r="AN62" s="294"/>
      <c r="AO62" s="294"/>
      <c r="AP62" s="294"/>
      <c r="AQ62" s="294"/>
      <c r="AR62" s="294"/>
      <c r="AS62" s="294"/>
      <c r="AT62" s="97"/>
      <c r="AU62" s="294"/>
      <c r="AV62" s="294"/>
      <c r="AW62" s="294"/>
      <c r="AX62" s="294"/>
      <c r="AY62" s="97"/>
      <c r="AZ62" s="294"/>
      <c r="BA62" s="97"/>
      <c r="BB62" s="97"/>
      <c r="BC62" s="97"/>
      <c r="BD62" s="97"/>
      <c r="BE62" s="97"/>
      <c r="BF62" s="97"/>
      <c r="BG62" s="294"/>
      <c r="BH62" s="294"/>
      <c r="BI62" s="294"/>
      <c r="BJ62" s="97"/>
      <c r="BK62" s="294"/>
      <c r="BL62" s="294"/>
      <c r="BM62" s="294"/>
      <c r="BN62" s="294"/>
      <c r="BO62" s="97"/>
      <c r="BP62" s="294"/>
      <c r="BQ62" s="97"/>
      <c r="BR62" s="97"/>
      <c r="BS62" s="97"/>
      <c r="BT62" s="97"/>
      <c r="BU62" s="97"/>
      <c r="BV62" s="97"/>
      <c r="BW62" s="294"/>
      <c r="BX62" s="294"/>
      <c r="BY62" s="294"/>
      <c r="BZ62" s="97"/>
      <c r="CA62" s="294"/>
      <c r="CB62" s="294"/>
      <c r="CC62" s="294"/>
      <c r="CD62" s="294"/>
      <c r="CE62" s="97"/>
      <c r="CF62" s="294"/>
      <c r="CG62" s="97"/>
      <c r="CH62" s="97"/>
      <c r="CI62" s="97"/>
      <c r="CJ62" s="97"/>
      <c r="CK62" s="97"/>
      <c r="CL62" s="97"/>
      <c r="CM62" s="294"/>
      <c r="CN62" s="294"/>
      <c r="CO62" s="294"/>
      <c r="CP62" s="97"/>
      <c r="CQ62" s="294"/>
      <c r="CR62" s="294"/>
      <c r="CS62" s="294"/>
      <c r="CT62" s="97"/>
      <c r="CU62" s="97"/>
      <c r="CV62" s="97"/>
      <c r="CW62" s="294"/>
      <c r="CX62" s="294"/>
      <c r="CY62" s="294"/>
      <c r="CZ62" s="97"/>
      <c r="DA62" s="97"/>
      <c r="DB62" s="97"/>
      <c r="DC62" s="97"/>
      <c r="DD62" s="97"/>
      <c r="DE62" s="97"/>
      <c r="DF62" s="97"/>
      <c r="DG62" s="294"/>
      <c r="DH62" s="294"/>
      <c r="DI62" s="294"/>
      <c r="DJ62" s="97"/>
      <c r="DK62" s="97"/>
      <c r="DL62" s="97"/>
      <c r="DM62" s="97"/>
      <c r="DN62" s="97"/>
      <c r="DO62" s="97"/>
      <c r="DP62" s="97"/>
      <c r="DQ62" s="294"/>
      <c r="DR62" s="294"/>
      <c r="DS62" s="294"/>
      <c r="DT62" s="57"/>
    </row>
    <row r="63" spans="1:124">
      <c r="A63" s="57"/>
      <c r="B63" s="294"/>
      <c r="C63" s="294"/>
      <c r="D63" s="294"/>
      <c r="E63" s="97"/>
      <c r="F63" s="294"/>
      <c r="G63" s="294"/>
      <c r="H63" s="294"/>
      <c r="I63" s="294"/>
      <c r="J63" s="294"/>
      <c r="K63" s="294"/>
      <c r="L63" s="294"/>
      <c r="M63" s="294"/>
      <c r="N63" s="294"/>
      <c r="O63" s="294"/>
      <c r="P63" s="97"/>
      <c r="Q63" s="294"/>
      <c r="R63" s="294"/>
      <c r="S63" s="294"/>
      <c r="T63" s="294"/>
      <c r="U63" s="294"/>
      <c r="V63" s="294"/>
      <c r="W63" s="294"/>
      <c r="X63" s="294"/>
      <c r="Y63" s="294"/>
      <c r="Z63" s="97"/>
      <c r="AA63" s="97"/>
      <c r="AB63" s="294"/>
      <c r="AC63" s="294"/>
      <c r="AD63" s="294"/>
      <c r="AE63" s="294"/>
      <c r="AF63" s="294"/>
      <c r="AG63" s="294"/>
      <c r="AH63" s="294"/>
      <c r="AI63" s="294"/>
      <c r="AJ63" s="294"/>
      <c r="AK63" s="294"/>
      <c r="AL63" s="97"/>
      <c r="AM63" s="294"/>
      <c r="AN63" s="294"/>
      <c r="AO63" s="294"/>
      <c r="AP63" s="294"/>
      <c r="AQ63" s="294"/>
      <c r="AR63" s="294"/>
      <c r="AS63" s="294"/>
      <c r="AT63" s="97"/>
      <c r="AU63" s="294"/>
      <c r="AV63" s="294"/>
      <c r="AW63" s="294"/>
      <c r="AX63" s="294"/>
      <c r="AY63" s="97"/>
      <c r="AZ63" s="294"/>
      <c r="BA63" s="97"/>
      <c r="BB63" s="97"/>
      <c r="BC63" s="97"/>
      <c r="BD63" s="97"/>
      <c r="BE63" s="97"/>
      <c r="BF63" s="97"/>
      <c r="BG63" s="294"/>
      <c r="BH63" s="294"/>
      <c r="BI63" s="294"/>
      <c r="BJ63" s="97"/>
      <c r="BK63" s="294"/>
      <c r="BL63" s="294"/>
      <c r="BM63" s="294"/>
      <c r="BN63" s="294"/>
      <c r="BO63" s="97"/>
      <c r="BP63" s="294"/>
      <c r="BQ63" s="97"/>
      <c r="BR63" s="97"/>
      <c r="BS63" s="97"/>
      <c r="BT63" s="97"/>
      <c r="BU63" s="97"/>
      <c r="BV63" s="97"/>
      <c r="BW63" s="294"/>
      <c r="BX63" s="294"/>
      <c r="BY63" s="294"/>
      <c r="BZ63" s="97"/>
      <c r="CA63" s="294"/>
      <c r="CB63" s="294"/>
      <c r="CC63" s="294"/>
      <c r="CD63" s="294"/>
      <c r="CE63" s="97"/>
      <c r="CF63" s="294"/>
      <c r="CG63" s="97"/>
      <c r="CH63" s="97"/>
      <c r="CI63" s="97"/>
      <c r="CJ63" s="97"/>
      <c r="CK63" s="97"/>
      <c r="CL63" s="97"/>
      <c r="CM63" s="294"/>
      <c r="CN63" s="294"/>
      <c r="CO63" s="294"/>
      <c r="CP63" s="97"/>
      <c r="CQ63" s="294"/>
      <c r="CR63" s="294"/>
      <c r="CS63" s="294"/>
      <c r="CT63" s="97"/>
      <c r="CU63" s="97"/>
      <c r="CV63" s="97"/>
      <c r="CW63" s="294"/>
      <c r="CX63" s="294"/>
      <c r="CY63" s="294"/>
      <c r="CZ63" s="97"/>
      <c r="DA63" s="97"/>
      <c r="DB63" s="97"/>
      <c r="DC63" s="97"/>
      <c r="DD63" s="97"/>
      <c r="DE63" s="97"/>
      <c r="DF63" s="97"/>
      <c r="DG63" s="294"/>
      <c r="DH63" s="294"/>
      <c r="DI63" s="294"/>
      <c r="DJ63" s="97"/>
      <c r="DK63" s="97"/>
      <c r="DL63" s="97"/>
      <c r="DM63" s="97"/>
      <c r="DN63" s="97"/>
      <c r="DO63" s="97"/>
      <c r="DP63" s="97"/>
      <c r="DQ63" s="294"/>
      <c r="DR63" s="294"/>
      <c r="DS63" s="294"/>
      <c r="DT63" s="57"/>
    </row>
    <row r="64" spans="1:124">
      <c r="A64" s="57"/>
      <c r="B64" s="294"/>
      <c r="C64" s="294"/>
      <c r="D64" s="294"/>
      <c r="E64" s="97"/>
      <c r="F64" s="294"/>
      <c r="G64" s="294"/>
      <c r="H64" s="294"/>
      <c r="I64" s="294"/>
      <c r="J64" s="294"/>
      <c r="K64" s="294"/>
      <c r="L64" s="294"/>
      <c r="M64" s="294"/>
      <c r="N64" s="294"/>
      <c r="O64" s="294"/>
      <c r="P64" s="97"/>
      <c r="Q64" s="294"/>
      <c r="R64" s="294"/>
      <c r="S64" s="294"/>
      <c r="T64" s="294"/>
      <c r="U64" s="294"/>
      <c r="V64" s="294"/>
      <c r="W64" s="294"/>
      <c r="X64" s="294"/>
      <c r="Y64" s="294"/>
      <c r="Z64" s="97"/>
      <c r="AA64" s="97"/>
      <c r="AB64" s="294"/>
      <c r="AC64" s="294"/>
      <c r="AD64" s="294"/>
      <c r="AE64" s="294"/>
      <c r="AF64" s="294"/>
      <c r="AG64" s="294"/>
      <c r="AH64" s="294"/>
      <c r="AI64" s="294"/>
      <c r="AJ64" s="294"/>
      <c r="AK64" s="294"/>
      <c r="AL64" s="97"/>
      <c r="AM64" s="294"/>
      <c r="AN64" s="294"/>
      <c r="AO64" s="294"/>
      <c r="AP64" s="294"/>
      <c r="AQ64" s="294"/>
      <c r="AR64" s="294"/>
      <c r="AS64" s="294"/>
      <c r="AT64" s="97"/>
      <c r="AU64" s="294"/>
      <c r="AV64" s="294"/>
      <c r="AW64" s="294"/>
      <c r="AX64" s="294"/>
      <c r="AY64" s="97"/>
      <c r="AZ64" s="294"/>
      <c r="BA64" s="97"/>
      <c r="BB64" s="97"/>
      <c r="BC64" s="97"/>
      <c r="BD64" s="97"/>
      <c r="BE64" s="97"/>
      <c r="BF64" s="97"/>
      <c r="BG64" s="294"/>
      <c r="BH64" s="294"/>
      <c r="BI64" s="294"/>
      <c r="BJ64" s="97"/>
      <c r="BK64" s="294"/>
      <c r="BL64" s="294"/>
      <c r="BM64" s="294"/>
      <c r="BN64" s="294"/>
      <c r="BO64" s="97"/>
      <c r="BP64" s="294"/>
      <c r="BQ64" s="97"/>
      <c r="BR64" s="97"/>
      <c r="BS64" s="97"/>
      <c r="BT64" s="97"/>
      <c r="BU64" s="97"/>
      <c r="BV64" s="97"/>
      <c r="BW64" s="294"/>
      <c r="BX64" s="294"/>
      <c r="BY64" s="294"/>
      <c r="BZ64" s="97"/>
      <c r="CA64" s="294"/>
      <c r="CB64" s="294"/>
      <c r="CC64" s="294"/>
      <c r="CD64" s="294"/>
      <c r="CE64" s="97"/>
      <c r="CF64" s="294"/>
      <c r="CG64" s="97"/>
      <c r="CH64" s="97"/>
      <c r="CI64" s="97"/>
      <c r="CJ64" s="97"/>
      <c r="CK64" s="97"/>
      <c r="CL64" s="97"/>
      <c r="CM64" s="294"/>
      <c r="CN64" s="294"/>
      <c r="CO64" s="294"/>
      <c r="CP64" s="97"/>
      <c r="CQ64" s="294"/>
      <c r="CR64" s="294"/>
      <c r="CS64" s="294"/>
      <c r="CT64" s="97"/>
      <c r="CU64" s="97"/>
      <c r="CV64" s="97"/>
      <c r="CW64" s="294"/>
      <c r="CX64" s="294"/>
      <c r="CY64" s="294"/>
      <c r="CZ64" s="97"/>
      <c r="DA64" s="97"/>
      <c r="DB64" s="97"/>
      <c r="DC64" s="97"/>
      <c r="DD64" s="97"/>
      <c r="DE64" s="97"/>
      <c r="DF64" s="97"/>
      <c r="DG64" s="294"/>
      <c r="DH64" s="294"/>
      <c r="DI64" s="294"/>
      <c r="DJ64" s="97"/>
      <c r="DK64" s="97"/>
      <c r="DL64" s="97"/>
      <c r="DM64" s="97"/>
      <c r="DN64" s="97"/>
      <c r="DO64" s="97"/>
      <c r="DP64" s="97"/>
      <c r="DQ64" s="294"/>
      <c r="DR64" s="294"/>
      <c r="DS64" s="294"/>
      <c r="DT64" s="57"/>
    </row>
    <row r="65" spans="1:124">
      <c r="A65" s="57"/>
      <c r="B65" s="294"/>
      <c r="C65" s="294"/>
      <c r="D65" s="294"/>
      <c r="E65" s="97"/>
      <c r="F65" s="294"/>
      <c r="G65" s="294"/>
      <c r="H65" s="294"/>
      <c r="I65" s="294"/>
      <c r="J65" s="294"/>
      <c r="K65" s="294"/>
      <c r="L65" s="294"/>
      <c r="M65" s="294"/>
      <c r="N65" s="294"/>
      <c r="O65" s="294"/>
      <c r="P65" s="97"/>
      <c r="Q65" s="294"/>
      <c r="R65" s="294"/>
      <c r="S65" s="294"/>
      <c r="T65" s="294"/>
      <c r="U65" s="294"/>
      <c r="V65" s="294"/>
      <c r="W65" s="294"/>
      <c r="X65" s="294"/>
      <c r="Y65" s="294"/>
      <c r="Z65" s="97"/>
      <c r="AA65" s="97"/>
      <c r="AB65" s="294"/>
      <c r="AC65" s="294"/>
      <c r="AD65" s="294"/>
      <c r="AE65" s="294"/>
      <c r="AF65" s="294"/>
      <c r="AG65" s="294"/>
      <c r="AH65" s="294"/>
      <c r="AI65" s="294"/>
      <c r="AJ65" s="294"/>
      <c r="AK65" s="294"/>
      <c r="AL65" s="97"/>
      <c r="AM65" s="294"/>
      <c r="AN65" s="294"/>
      <c r="AO65" s="294"/>
      <c r="AP65" s="294"/>
      <c r="AQ65" s="294"/>
      <c r="AR65" s="294"/>
      <c r="AS65" s="294"/>
      <c r="AT65" s="97"/>
      <c r="AU65" s="294"/>
      <c r="AV65" s="294"/>
      <c r="AW65" s="294"/>
      <c r="AX65" s="294"/>
      <c r="AY65" s="97"/>
      <c r="AZ65" s="294"/>
      <c r="BA65" s="97"/>
      <c r="BB65" s="97"/>
      <c r="BC65" s="97"/>
      <c r="BD65" s="97"/>
      <c r="BE65" s="97"/>
      <c r="BF65" s="97"/>
      <c r="BG65" s="294"/>
      <c r="BH65" s="294"/>
      <c r="BI65" s="294"/>
      <c r="BJ65" s="97"/>
      <c r="BK65" s="294"/>
      <c r="BL65" s="294"/>
      <c r="BM65" s="294"/>
      <c r="BN65" s="294"/>
      <c r="BO65" s="97"/>
      <c r="BP65" s="294"/>
      <c r="BQ65" s="97"/>
      <c r="BR65" s="97"/>
      <c r="BS65" s="97"/>
      <c r="BT65" s="97"/>
      <c r="BU65" s="97"/>
      <c r="BV65" s="97"/>
      <c r="BW65" s="294"/>
      <c r="BX65" s="294"/>
      <c r="BY65" s="294"/>
      <c r="BZ65" s="97"/>
      <c r="CA65" s="294"/>
      <c r="CB65" s="294"/>
      <c r="CC65" s="294"/>
      <c r="CD65" s="294"/>
      <c r="CE65" s="97"/>
      <c r="CF65" s="294"/>
      <c r="CG65" s="97"/>
      <c r="CH65" s="97"/>
      <c r="CI65" s="97"/>
      <c r="CJ65" s="97"/>
      <c r="CK65" s="97"/>
      <c r="CL65" s="97"/>
      <c r="CM65" s="294"/>
      <c r="CN65" s="294"/>
      <c r="CO65" s="294"/>
      <c r="CP65" s="97"/>
      <c r="CQ65" s="294"/>
      <c r="CR65" s="294"/>
      <c r="CS65" s="294"/>
      <c r="CT65" s="97"/>
      <c r="CU65" s="97"/>
      <c r="CV65" s="97"/>
      <c r="CW65" s="294"/>
      <c r="CX65" s="294"/>
      <c r="CY65" s="294"/>
      <c r="CZ65" s="97"/>
      <c r="DA65" s="97"/>
      <c r="DB65" s="97"/>
      <c r="DC65" s="97"/>
      <c r="DD65" s="97"/>
      <c r="DE65" s="97"/>
      <c r="DF65" s="97"/>
      <c r="DG65" s="294"/>
      <c r="DH65" s="294"/>
      <c r="DI65" s="294"/>
      <c r="DJ65" s="97"/>
      <c r="DK65" s="97"/>
      <c r="DL65" s="97"/>
      <c r="DM65" s="97"/>
      <c r="DN65" s="97"/>
      <c r="DO65" s="97"/>
      <c r="DP65" s="97"/>
      <c r="DQ65" s="294"/>
      <c r="DR65" s="294"/>
      <c r="DS65" s="294"/>
      <c r="DT65" s="57"/>
    </row>
    <row r="66" spans="1:124">
      <c r="CQ66" s="294"/>
      <c r="CR66" s="294"/>
      <c r="CS66" s="294"/>
    </row>
    <row r="67" spans="1:124">
      <c r="CQ67" s="294"/>
      <c r="CR67" s="294"/>
      <c r="CS67" s="294"/>
    </row>
    <row r="68" spans="1:124">
      <c r="CQ68" s="294"/>
      <c r="CR68" s="294"/>
      <c r="CS68" s="294"/>
    </row>
    <row r="69" spans="1:124">
      <c r="CQ69" s="294"/>
      <c r="CR69" s="294"/>
      <c r="CS69" s="294"/>
    </row>
    <row r="70" spans="1:124">
      <c r="CQ70" s="294"/>
      <c r="CR70" s="294"/>
      <c r="CS70" s="294"/>
    </row>
    <row r="71" spans="1:124">
      <c r="CQ71" s="294"/>
      <c r="CR71" s="294"/>
      <c r="CS71" s="294"/>
    </row>
    <row r="72" spans="1:124">
      <c r="CQ72" s="294"/>
      <c r="CR72" s="294"/>
      <c r="CS72" s="294"/>
    </row>
    <row r="73" spans="1:124">
      <c r="CQ73" s="294"/>
      <c r="CR73" s="294"/>
      <c r="CS73" s="294"/>
    </row>
    <row r="74" spans="1:124">
      <c r="CQ74" s="294"/>
      <c r="CR74" s="294"/>
      <c r="CS74" s="294"/>
    </row>
    <row r="75" spans="1:124">
      <c r="CQ75" s="294"/>
      <c r="CR75" s="294"/>
      <c r="CS75" s="294"/>
    </row>
    <row r="76" spans="1:124">
      <c r="CQ76" s="294"/>
      <c r="CR76" s="294"/>
      <c r="CS76" s="294"/>
    </row>
    <row r="77" spans="1:124">
      <c r="CQ77" s="294"/>
      <c r="CR77" s="294"/>
      <c r="CS77" s="294"/>
    </row>
    <row r="78" spans="1:124">
      <c r="CQ78" s="294"/>
      <c r="CR78" s="294"/>
      <c r="CS78" s="294"/>
    </row>
    <row r="79" spans="1:124">
      <c r="CQ79" s="294"/>
      <c r="CR79" s="294"/>
      <c r="CS79" s="294"/>
    </row>
    <row r="80" spans="1:124">
      <c r="CQ80" s="294"/>
      <c r="CR80" s="294"/>
      <c r="CS80" s="294"/>
    </row>
  </sheetData>
  <mergeCells count="21">
    <mergeCell ref="A3:A6"/>
    <mergeCell ref="X5:AF5"/>
    <mergeCell ref="DJ3:DS4"/>
    <mergeCell ref="DJ5:DS5"/>
    <mergeCell ref="CZ3:DI4"/>
    <mergeCell ref="CZ5:DI5"/>
    <mergeCell ref="CP3:CY4"/>
    <mergeCell ref="CP5:CY5"/>
    <mergeCell ref="M3:W4"/>
    <mergeCell ref="M5:W5"/>
    <mergeCell ref="B3:L4"/>
    <mergeCell ref="B5:L5"/>
    <mergeCell ref="X3:CO3"/>
    <mergeCell ref="BZ4:CO4"/>
    <mergeCell ref="BZ5:CO5"/>
    <mergeCell ref="BJ4:BY4"/>
    <mergeCell ref="BJ5:BY5"/>
    <mergeCell ref="AT4:BI4"/>
    <mergeCell ref="AT5:BI5"/>
    <mergeCell ref="X4:AS4"/>
    <mergeCell ref="AI5:AS5"/>
  </mergeCells>
  <hyperlinks>
    <hyperlink ref="DV4" location="Content!B408" display="Back to Content Page"/>
  </hyperlinks>
  <pageMargins left="0.7" right="0.7" top="0.75" bottom="0.75" header="0.3" footer="0.3"/>
  <pageSetup orientation="portrait" r:id="rId1"/>
  <ignoredErrors>
    <ignoredError sqref="DB22:DD22 DE22:DF22 D22:H22 B22:C22 M22:P22 Q22:S22 X22:AA22 AB22:AD22 AT22:BB22 BC22:BE22 BJ22 BK22:BR22 BS22:BU22 BZ22 CA22:CK22 DG22:DI22 I22:K22 CR22:CY22 CL22:CN22 T22:V22 AE22:AG22 BF22:BH22 BV22:BX22" formulaRange="1"/>
  </ignoredErrors>
</worksheet>
</file>

<file path=xl/worksheets/sheet2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35"/>
  <sheetViews>
    <sheetView topLeftCell="AM1" zoomScale="99" zoomScaleNormal="99" workbookViewId="0">
      <selection activeCell="BC7" sqref="BC7"/>
    </sheetView>
  </sheetViews>
  <sheetFormatPr defaultRowHeight="14.5"/>
  <cols>
    <col min="1" max="1" width="33.81640625" customWidth="1"/>
    <col min="2" max="16" width="8.6328125" style="283" customWidth="1"/>
    <col min="17" max="18" width="8.6328125" style="499" customWidth="1"/>
    <col min="19" max="25" width="7.54296875" style="283" customWidth="1"/>
    <col min="26" max="32" width="7.54296875" customWidth="1"/>
    <col min="33" max="33" width="7.54296875" style="283" customWidth="1"/>
    <col min="34" max="35" width="7.54296875" style="499" customWidth="1"/>
    <col min="36" max="42" width="6.26953125" style="283" customWidth="1"/>
    <col min="43" max="49" width="6.26953125" customWidth="1"/>
    <col min="50" max="50" width="6.26953125" style="283" customWidth="1"/>
    <col min="51" max="52" width="6.26953125" style="499" customWidth="1"/>
  </cols>
  <sheetData>
    <row r="1" spans="1:55">
      <c r="A1" s="402" t="s">
        <v>1398</v>
      </c>
      <c r="B1" s="177"/>
      <c r="C1" s="177"/>
      <c r="D1" s="177"/>
      <c r="E1" s="177"/>
      <c r="F1" s="177"/>
      <c r="G1" s="177"/>
      <c r="H1" s="178"/>
      <c r="I1" s="178"/>
      <c r="J1" s="177"/>
      <c r="K1" s="178"/>
      <c r="L1" s="177"/>
      <c r="M1" s="177"/>
      <c r="N1" s="177"/>
      <c r="O1" s="177"/>
      <c r="P1" s="177"/>
      <c r="Q1" s="177"/>
      <c r="R1" s="177"/>
      <c r="S1" s="177"/>
      <c r="T1" s="177"/>
      <c r="U1" s="177"/>
      <c r="V1" s="177"/>
      <c r="W1" s="177"/>
      <c r="X1" s="178"/>
      <c r="Y1" s="178"/>
      <c r="Z1" s="177"/>
      <c r="AA1" s="178"/>
      <c r="AB1" s="177"/>
      <c r="AC1" s="177"/>
      <c r="AD1" s="177"/>
      <c r="AE1" s="177"/>
      <c r="AF1" s="177"/>
      <c r="AG1" s="177"/>
      <c r="AH1" s="177"/>
      <c r="AI1" s="177"/>
      <c r="AJ1" s="177"/>
      <c r="AK1" s="177"/>
      <c r="AL1" s="177"/>
      <c r="AM1" s="177"/>
      <c r="AN1" s="177"/>
      <c r="AO1" s="178"/>
      <c r="AP1" s="178"/>
      <c r="AQ1" s="36"/>
      <c r="AR1" s="36"/>
      <c r="AS1" s="36"/>
      <c r="AT1" s="177"/>
      <c r="AU1" s="177"/>
      <c r="AV1" s="177"/>
      <c r="AW1" s="177"/>
      <c r="AX1" s="177"/>
      <c r="AY1" s="177"/>
      <c r="AZ1" s="177"/>
      <c r="BA1" s="36"/>
    </row>
    <row r="2" spans="1:55">
      <c r="A2" s="63"/>
      <c r="B2" s="177"/>
      <c r="C2" s="177"/>
      <c r="D2" s="177"/>
      <c r="E2" s="177"/>
      <c r="F2" s="177"/>
      <c r="G2" s="177"/>
      <c r="H2" s="178"/>
      <c r="I2" s="178"/>
      <c r="J2" s="177"/>
      <c r="K2" s="178"/>
      <c r="L2" s="177"/>
      <c r="M2" s="177"/>
      <c r="N2" s="177"/>
      <c r="O2" s="177"/>
      <c r="P2" s="177"/>
      <c r="Q2" s="177"/>
      <c r="R2" s="177"/>
      <c r="S2" s="177"/>
      <c r="T2" s="177"/>
      <c r="U2" s="177"/>
      <c r="V2" s="177"/>
      <c r="W2" s="177"/>
      <c r="X2" s="178"/>
      <c r="Y2" s="178"/>
      <c r="Z2" s="177"/>
      <c r="AA2" s="178"/>
      <c r="AB2" s="177"/>
      <c r="AC2" s="177"/>
      <c r="AD2" s="177"/>
      <c r="AE2" s="177"/>
      <c r="AF2" s="177"/>
      <c r="AG2" s="177"/>
      <c r="AH2" s="177"/>
      <c r="AI2" s="177"/>
      <c r="AJ2" s="177"/>
      <c r="AK2" s="177"/>
      <c r="AL2" s="177"/>
      <c r="AM2" s="177"/>
      <c r="AN2" s="177"/>
      <c r="AO2" s="178"/>
      <c r="AP2" s="178"/>
      <c r="AQ2" s="36"/>
      <c r="AR2" s="36"/>
      <c r="AS2" s="36"/>
      <c r="AT2" s="177"/>
      <c r="AU2" s="177"/>
      <c r="AV2" s="177"/>
      <c r="AW2" s="177"/>
      <c r="AX2" s="177"/>
      <c r="AY2" s="177"/>
      <c r="AZ2" s="177"/>
      <c r="BA2" s="36"/>
    </row>
    <row r="3" spans="1:55" ht="15" customHeight="1">
      <c r="A3" s="1202" t="s">
        <v>31</v>
      </c>
      <c r="B3" s="1196" t="s">
        <v>421</v>
      </c>
      <c r="C3" s="1196"/>
      <c r="D3" s="1196"/>
      <c r="E3" s="1196"/>
      <c r="F3" s="1196"/>
      <c r="G3" s="1196"/>
      <c r="H3" s="1196"/>
      <c r="I3" s="1196"/>
      <c r="J3" s="1196"/>
      <c r="K3" s="1196"/>
      <c r="L3" s="1196"/>
      <c r="M3" s="1196"/>
      <c r="N3" s="1196"/>
      <c r="O3" s="1196"/>
      <c r="P3" s="1196"/>
      <c r="Q3" s="1196"/>
      <c r="R3" s="1196"/>
      <c r="S3" s="1196" t="s">
        <v>422</v>
      </c>
      <c r="T3" s="1196"/>
      <c r="U3" s="1196"/>
      <c r="V3" s="1196"/>
      <c r="W3" s="1196"/>
      <c r="X3" s="1196"/>
      <c r="Y3" s="1196"/>
      <c r="Z3" s="1196"/>
      <c r="AA3" s="1196"/>
      <c r="AB3" s="1196"/>
      <c r="AC3" s="1196"/>
      <c r="AD3" s="1196"/>
      <c r="AE3" s="1196"/>
      <c r="AF3" s="1196"/>
      <c r="AG3" s="1196"/>
      <c r="AH3" s="1196"/>
      <c r="AI3" s="1196"/>
      <c r="AJ3" s="1197" t="s">
        <v>423</v>
      </c>
      <c r="AK3" s="1197"/>
      <c r="AL3" s="1197"/>
      <c r="AM3" s="1197"/>
      <c r="AN3" s="1197"/>
      <c r="AO3" s="1197"/>
      <c r="AP3" s="1197"/>
      <c r="AQ3" s="1197"/>
      <c r="AR3" s="1197"/>
      <c r="AS3" s="1197"/>
      <c r="AT3" s="1197"/>
      <c r="AU3" s="1197"/>
      <c r="AV3" s="1197"/>
      <c r="AW3" s="1197"/>
      <c r="AX3" s="1197"/>
      <c r="AY3" s="1197"/>
      <c r="AZ3" s="1197"/>
      <c r="BA3" s="36"/>
    </row>
    <row r="4" spans="1:55" ht="15" customHeight="1">
      <c r="A4" s="1202"/>
      <c r="B4" s="1201" t="s">
        <v>249</v>
      </c>
      <c r="C4" s="1201"/>
      <c r="D4" s="1201"/>
      <c r="E4" s="1201"/>
      <c r="F4" s="1201"/>
      <c r="G4" s="1201"/>
      <c r="H4" s="1201"/>
      <c r="I4" s="1201"/>
      <c r="J4" s="1201"/>
      <c r="K4" s="1201"/>
      <c r="L4" s="1201"/>
      <c r="M4" s="1201"/>
      <c r="N4" s="1201"/>
      <c r="O4" s="1201"/>
      <c r="P4" s="1201"/>
      <c r="Q4" s="1201"/>
      <c r="R4" s="1201"/>
      <c r="S4" s="1201" t="s">
        <v>249</v>
      </c>
      <c r="T4" s="1201"/>
      <c r="U4" s="1201"/>
      <c r="V4" s="1201"/>
      <c r="W4" s="1201"/>
      <c r="X4" s="1201"/>
      <c r="Y4" s="1201"/>
      <c r="Z4" s="1201"/>
      <c r="AA4" s="1201"/>
      <c r="AB4" s="1201"/>
      <c r="AC4" s="1201"/>
      <c r="AD4" s="1201"/>
      <c r="AE4" s="1201"/>
      <c r="AF4" s="1201"/>
      <c r="AG4" s="1201"/>
      <c r="AH4" s="1201"/>
      <c r="AI4" s="1201"/>
      <c r="AJ4" s="1195" t="s">
        <v>250</v>
      </c>
      <c r="AK4" s="1195"/>
      <c r="AL4" s="1195"/>
      <c r="AM4" s="1195"/>
      <c r="AN4" s="1195"/>
      <c r="AO4" s="1195"/>
      <c r="AP4" s="1195"/>
      <c r="AQ4" s="1195"/>
      <c r="AR4" s="1195"/>
      <c r="AS4" s="1195"/>
      <c r="AT4" s="1195"/>
      <c r="AU4" s="1195"/>
      <c r="AV4" s="1195"/>
      <c r="AW4" s="1195"/>
      <c r="AX4" s="1195"/>
      <c r="AY4" s="1195"/>
      <c r="AZ4" s="1195"/>
      <c r="BA4" s="36"/>
    </row>
    <row r="5" spans="1:55">
      <c r="A5" s="1202"/>
      <c r="B5" s="62">
        <v>1999</v>
      </c>
      <c r="C5" s="62">
        <v>2000</v>
      </c>
      <c r="D5" s="62">
        <v>2001</v>
      </c>
      <c r="E5" s="62">
        <v>2002</v>
      </c>
      <c r="F5" s="62">
        <v>2003</v>
      </c>
      <c r="G5" s="62">
        <v>2004</v>
      </c>
      <c r="H5" s="62">
        <v>2005</v>
      </c>
      <c r="I5" s="62">
        <v>2006</v>
      </c>
      <c r="J5" s="62">
        <v>2007</v>
      </c>
      <c r="K5" s="62">
        <v>2008</v>
      </c>
      <c r="L5" s="774">
        <v>2009</v>
      </c>
      <c r="M5" s="774">
        <v>2010</v>
      </c>
      <c r="N5" s="62">
        <v>2011</v>
      </c>
      <c r="O5" s="62">
        <v>2012</v>
      </c>
      <c r="P5" s="62">
        <v>2013</v>
      </c>
      <c r="Q5" s="62">
        <v>2014</v>
      </c>
      <c r="R5" s="62">
        <v>2015</v>
      </c>
      <c r="S5" s="62">
        <v>1999</v>
      </c>
      <c r="T5" s="62">
        <v>2000</v>
      </c>
      <c r="U5" s="62">
        <v>2001</v>
      </c>
      <c r="V5" s="62">
        <v>2002</v>
      </c>
      <c r="W5" s="62">
        <v>2003</v>
      </c>
      <c r="X5" s="62">
        <v>2004</v>
      </c>
      <c r="Y5" s="62">
        <v>2005</v>
      </c>
      <c r="Z5" s="62">
        <v>2006</v>
      </c>
      <c r="AA5" s="62">
        <v>2007</v>
      </c>
      <c r="AB5" s="62">
        <v>2008</v>
      </c>
      <c r="AC5" s="774">
        <v>2009</v>
      </c>
      <c r="AD5" s="774">
        <v>2010</v>
      </c>
      <c r="AE5" s="62">
        <v>2011</v>
      </c>
      <c r="AF5" s="62">
        <v>2012</v>
      </c>
      <c r="AG5" s="62">
        <v>2013</v>
      </c>
      <c r="AH5" s="62">
        <v>2014</v>
      </c>
      <c r="AI5" s="62">
        <v>2015</v>
      </c>
      <c r="AJ5" s="62">
        <v>1999</v>
      </c>
      <c r="AK5" s="62">
        <v>2000</v>
      </c>
      <c r="AL5" s="62">
        <v>2001</v>
      </c>
      <c r="AM5" s="62">
        <v>2002</v>
      </c>
      <c r="AN5" s="62">
        <v>2003</v>
      </c>
      <c r="AO5" s="62">
        <v>2004</v>
      </c>
      <c r="AP5" s="62">
        <v>2005</v>
      </c>
      <c r="AQ5" s="62">
        <v>2006</v>
      </c>
      <c r="AR5" s="62">
        <v>2007</v>
      </c>
      <c r="AS5" s="62">
        <v>2008</v>
      </c>
      <c r="AT5" s="774">
        <v>2009</v>
      </c>
      <c r="AU5" s="774">
        <v>2010</v>
      </c>
      <c r="AV5" s="62">
        <v>2011</v>
      </c>
      <c r="AW5" s="62">
        <v>2012</v>
      </c>
      <c r="AX5" s="62">
        <v>2013</v>
      </c>
      <c r="AY5" s="62">
        <v>2014</v>
      </c>
      <c r="AZ5" s="62">
        <v>2015</v>
      </c>
      <c r="BA5" s="36"/>
    </row>
    <row r="6" spans="1:55">
      <c r="A6" s="284" t="s">
        <v>15</v>
      </c>
      <c r="B6" s="575">
        <v>3400</v>
      </c>
      <c r="C6" s="575">
        <v>3300</v>
      </c>
      <c r="D6" s="575">
        <v>3300</v>
      </c>
      <c r="E6" s="575">
        <v>3390</v>
      </c>
      <c r="F6" s="575">
        <v>3590</v>
      </c>
      <c r="G6" s="575">
        <v>3590</v>
      </c>
      <c r="H6" s="575">
        <v>3590</v>
      </c>
      <c r="I6" s="575">
        <v>3590</v>
      </c>
      <c r="J6" s="575">
        <v>3690</v>
      </c>
      <c r="K6" s="575">
        <v>3690</v>
      </c>
      <c r="L6" s="575">
        <v>4290</v>
      </c>
      <c r="M6" s="575">
        <v>4390</v>
      </c>
      <c r="N6" s="575">
        <v>4390</v>
      </c>
      <c r="O6" s="575">
        <v>4390</v>
      </c>
      <c r="P6" s="575">
        <v>4390</v>
      </c>
      <c r="Q6" s="575">
        <v>4390</v>
      </c>
      <c r="R6" s="575">
        <v>4390</v>
      </c>
      <c r="S6" s="575">
        <v>80</v>
      </c>
      <c r="T6" s="575">
        <v>80</v>
      </c>
      <c r="U6" s="575">
        <v>83</v>
      </c>
      <c r="V6" s="575">
        <v>83</v>
      </c>
      <c r="W6" s="575">
        <v>85</v>
      </c>
      <c r="X6" s="575">
        <v>85</v>
      </c>
      <c r="Y6" s="575">
        <v>85.5</v>
      </c>
      <c r="Z6" s="575">
        <v>86</v>
      </c>
      <c r="AA6" s="575">
        <v>86</v>
      </c>
      <c r="AB6" s="575">
        <v>86</v>
      </c>
      <c r="AC6" s="575">
        <v>86</v>
      </c>
      <c r="AD6" s="575">
        <v>86</v>
      </c>
      <c r="AE6" s="575">
        <v>86</v>
      </c>
      <c r="AF6" s="575">
        <v>86</v>
      </c>
      <c r="AG6" s="575">
        <v>86</v>
      </c>
      <c r="AH6" s="575">
        <v>86</v>
      </c>
      <c r="AI6" s="575">
        <v>86</v>
      </c>
      <c r="AJ6" s="404">
        <f t="shared" ref="AJ6:AY11" si="0">S6*100/B6</f>
        <v>2.3529411764705883</v>
      </c>
      <c r="AK6" s="404">
        <f t="shared" si="0"/>
        <v>2.4242424242424243</v>
      </c>
      <c r="AL6" s="404">
        <f t="shared" si="0"/>
        <v>2.5151515151515151</v>
      </c>
      <c r="AM6" s="404">
        <f t="shared" si="0"/>
        <v>2.4483775811209441</v>
      </c>
      <c r="AN6" s="404">
        <f t="shared" si="0"/>
        <v>2.3676880222841228</v>
      </c>
      <c r="AO6" s="404">
        <f t="shared" si="0"/>
        <v>2.3676880222841228</v>
      </c>
      <c r="AP6" s="404">
        <f t="shared" si="0"/>
        <v>2.3816155988857939</v>
      </c>
      <c r="AQ6" s="404">
        <f t="shared" si="0"/>
        <v>2.395543175487465</v>
      </c>
      <c r="AR6" s="404">
        <f t="shared" si="0"/>
        <v>2.3306233062330621</v>
      </c>
      <c r="AS6" s="404">
        <f t="shared" si="0"/>
        <v>2.3306233062330621</v>
      </c>
      <c r="AT6" s="404">
        <f t="shared" si="0"/>
        <v>2.0046620046620047</v>
      </c>
      <c r="AU6" s="404">
        <f t="shared" si="0"/>
        <v>1.958997722095672</v>
      </c>
      <c r="AV6" s="404">
        <f t="shared" si="0"/>
        <v>1.958997722095672</v>
      </c>
      <c r="AW6" s="404">
        <f t="shared" si="0"/>
        <v>1.958997722095672</v>
      </c>
      <c r="AX6" s="404">
        <f t="shared" si="0"/>
        <v>1.958997722095672</v>
      </c>
      <c r="AY6" s="404">
        <f t="shared" si="0"/>
        <v>1.958997722095672</v>
      </c>
      <c r="AZ6" s="404">
        <f>AI6*100/R6</f>
        <v>1.958997722095672</v>
      </c>
      <c r="BA6" s="36"/>
    </row>
    <row r="7" spans="1:55">
      <c r="A7" s="284" t="s">
        <v>14</v>
      </c>
      <c r="B7" s="575">
        <v>241</v>
      </c>
      <c r="C7" s="575">
        <v>351</v>
      </c>
      <c r="D7" s="575">
        <v>201</v>
      </c>
      <c r="E7" s="575">
        <v>246</v>
      </c>
      <c r="F7" s="575">
        <v>196</v>
      </c>
      <c r="G7" s="575">
        <v>226</v>
      </c>
      <c r="H7" s="575">
        <v>241.5</v>
      </c>
      <c r="I7" s="575">
        <v>203</v>
      </c>
      <c r="J7" s="575">
        <v>184</v>
      </c>
      <c r="K7" s="575">
        <v>281</v>
      </c>
      <c r="L7" s="575">
        <v>318</v>
      </c>
      <c r="M7" s="575">
        <v>261</v>
      </c>
      <c r="N7" s="575">
        <v>261</v>
      </c>
      <c r="O7" s="575">
        <v>261</v>
      </c>
      <c r="P7" s="575">
        <v>261</v>
      </c>
      <c r="Q7" s="575">
        <v>261</v>
      </c>
      <c r="R7" s="575">
        <v>261</v>
      </c>
      <c r="S7" s="575">
        <v>1.4</v>
      </c>
      <c r="T7" s="575">
        <v>1.4</v>
      </c>
      <c r="U7" s="575">
        <v>1.4</v>
      </c>
      <c r="V7" s="575">
        <v>1.44</v>
      </c>
      <c r="W7" s="575">
        <v>1.5</v>
      </c>
      <c r="X7" s="575">
        <v>1.5</v>
      </c>
      <c r="Y7" s="575">
        <v>1.5</v>
      </c>
      <c r="Z7" s="575">
        <v>1.5</v>
      </c>
      <c r="AA7" s="575">
        <v>1.5</v>
      </c>
      <c r="AB7" s="575">
        <v>1.5</v>
      </c>
      <c r="AC7" s="575">
        <v>1.5</v>
      </c>
      <c r="AD7" s="575">
        <v>2</v>
      </c>
      <c r="AE7" s="575">
        <v>2</v>
      </c>
      <c r="AF7" s="575">
        <v>2</v>
      </c>
      <c r="AG7" s="575">
        <v>2</v>
      </c>
      <c r="AH7" s="575">
        <v>2</v>
      </c>
      <c r="AI7" s="575">
        <v>2</v>
      </c>
      <c r="AJ7" s="404">
        <f t="shared" si="0"/>
        <v>0.58091286307053946</v>
      </c>
      <c r="AK7" s="404">
        <f t="shared" si="0"/>
        <v>0.39886039886039887</v>
      </c>
      <c r="AL7" s="404">
        <f t="shared" si="0"/>
        <v>0.69651741293532343</v>
      </c>
      <c r="AM7" s="404">
        <f t="shared" si="0"/>
        <v>0.58536585365853655</v>
      </c>
      <c r="AN7" s="404">
        <f t="shared" si="0"/>
        <v>0.76530612244897955</v>
      </c>
      <c r="AO7" s="404">
        <f t="shared" si="0"/>
        <v>0.66371681415929207</v>
      </c>
      <c r="AP7" s="404">
        <f t="shared" si="0"/>
        <v>0.6211180124223602</v>
      </c>
      <c r="AQ7" s="404">
        <f t="shared" si="0"/>
        <v>0.73891625615763545</v>
      </c>
      <c r="AR7" s="404">
        <f t="shared" si="0"/>
        <v>0.81521739130434778</v>
      </c>
      <c r="AS7" s="404">
        <f t="shared" si="0"/>
        <v>0.53380782918149461</v>
      </c>
      <c r="AT7" s="404">
        <f t="shared" si="0"/>
        <v>0.47169811320754718</v>
      </c>
      <c r="AU7" s="404">
        <f t="shared" si="0"/>
        <v>0.76628352490421459</v>
      </c>
      <c r="AV7" s="404">
        <f t="shared" si="0"/>
        <v>0.76628352490421459</v>
      </c>
      <c r="AW7" s="404">
        <f t="shared" si="0"/>
        <v>0.76628352490421459</v>
      </c>
      <c r="AX7" s="404">
        <f t="shared" si="0"/>
        <v>0.76628352490421459</v>
      </c>
      <c r="AY7" s="404">
        <f t="shared" si="0"/>
        <v>0.76628352490421459</v>
      </c>
      <c r="AZ7" s="404">
        <f>AI7*100/R7</f>
        <v>0.76628352490421459</v>
      </c>
      <c r="BA7" s="36"/>
      <c r="BC7" s="92" t="s">
        <v>13</v>
      </c>
    </row>
    <row r="8" spans="1:55">
      <c r="A8" s="284" t="s">
        <v>268</v>
      </c>
      <c r="B8" s="575">
        <v>7500</v>
      </c>
      <c r="C8" s="575">
        <v>7500</v>
      </c>
      <c r="D8" s="575">
        <v>7450</v>
      </c>
      <c r="E8" s="575">
        <v>7450</v>
      </c>
      <c r="F8" s="575">
        <v>7450</v>
      </c>
      <c r="G8" s="575">
        <v>7450</v>
      </c>
      <c r="H8" s="575">
        <v>7450</v>
      </c>
      <c r="I8" s="575">
        <v>7450</v>
      </c>
      <c r="J8" s="575">
        <v>7450</v>
      </c>
      <c r="K8" s="575">
        <v>7500</v>
      </c>
      <c r="L8" s="575">
        <v>7545</v>
      </c>
      <c r="M8" s="575">
        <v>7560</v>
      </c>
      <c r="N8" s="575">
        <v>7555</v>
      </c>
      <c r="O8" s="575">
        <v>7555</v>
      </c>
      <c r="P8" s="575">
        <v>7555</v>
      </c>
      <c r="Q8" s="575">
        <v>7555</v>
      </c>
      <c r="R8" s="575">
        <v>7555</v>
      </c>
      <c r="S8" s="575">
        <v>11</v>
      </c>
      <c r="T8" s="575">
        <v>11</v>
      </c>
      <c r="U8" s="575">
        <v>11</v>
      </c>
      <c r="V8" s="575">
        <v>11</v>
      </c>
      <c r="W8" s="575">
        <v>11</v>
      </c>
      <c r="X8" s="575">
        <v>11</v>
      </c>
      <c r="Y8" s="575">
        <v>11</v>
      </c>
      <c r="Z8" s="575">
        <v>11</v>
      </c>
      <c r="AA8" s="575">
        <v>11</v>
      </c>
      <c r="AB8" s="575">
        <v>11</v>
      </c>
      <c r="AC8" s="575">
        <v>11</v>
      </c>
      <c r="AD8" s="575">
        <v>11</v>
      </c>
      <c r="AE8" s="575">
        <v>11</v>
      </c>
      <c r="AF8" s="575">
        <v>11</v>
      </c>
      <c r="AG8" s="575">
        <v>11</v>
      </c>
      <c r="AH8" s="575">
        <v>11</v>
      </c>
      <c r="AI8" s="575">
        <v>11</v>
      </c>
      <c r="AJ8" s="404">
        <f t="shared" si="0"/>
        <v>0.14666666666666667</v>
      </c>
      <c r="AK8" s="404">
        <f t="shared" si="0"/>
        <v>0.14666666666666667</v>
      </c>
      <c r="AL8" s="404">
        <f t="shared" si="0"/>
        <v>0.1476510067114094</v>
      </c>
      <c r="AM8" s="404">
        <f t="shared" si="0"/>
        <v>0.1476510067114094</v>
      </c>
      <c r="AN8" s="404">
        <f t="shared" si="0"/>
        <v>0.1476510067114094</v>
      </c>
      <c r="AO8" s="404">
        <f t="shared" si="0"/>
        <v>0.1476510067114094</v>
      </c>
      <c r="AP8" s="404">
        <f t="shared" si="0"/>
        <v>0.1476510067114094</v>
      </c>
      <c r="AQ8" s="404">
        <f t="shared" si="0"/>
        <v>0.1476510067114094</v>
      </c>
      <c r="AR8" s="404">
        <f t="shared" si="0"/>
        <v>0.1476510067114094</v>
      </c>
      <c r="AS8" s="404">
        <f t="shared" si="0"/>
        <v>0.14666666666666667</v>
      </c>
      <c r="AT8" s="404">
        <f t="shared" si="0"/>
        <v>0.14579191517561299</v>
      </c>
      <c r="AU8" s="404">
        <f t="shared" si="0"/>
        <v>0.14550264550264549</v>
      </c>
      <c r="AV8" s="404">
        <f t="shared" si="0"/>
        <v>0.14559894109861019</v>
      </c>
      <c r="AW8" s="404">
        <f t="shared" si="0"/>
        <v>0.14559894109861019</v>
      </c>
      <c r="AX8" s="404">
        <f t="shared" si="0"/>
        <v>0.14559894109861019</v>
      </c>
      <c r="AY8" s="404">
        <f t="shared" si="0"/>
        <v>0.14559894109861019</v>
      </c>
      <c r="AZ8" s="404">
        <f>AI8*100/R8</f>
        <v>0.14559894109861019</v>
      </c>
      <c r="BA8" s="36"/>
    </row>
    <row r="9" spans="1:55">
      <c r="A9" s="284" t="s">
        <v>12</v>
      </c>
      <c r="B9" s="575">
        <v>329</v>
      </c>
      <c r="C9" s="575">
        <v>334</v>
      </c>
      <c r="D9" s="575">
        <v>334</v>
      </c>
      <c r="E9" s="575">
        <v>304</v>
      </c>
      <c r="F9" s="575">
        <v>304</v>
      </c>
      <c r="G9" s="575">
        <v>314</v>
      </c>
      <c r="H9" s="575">
        <v>327</v>
      </c>
      <c r="I9" s="575">
        <v>307</v>
      </c>
      <c r="J9" s="575">
        <v>329</v>
      </c>
      <c r="K9" s="575">
        <v>362</v>
      </c>
      <c r="L9" s="575">
        <v>339</v>
      </c>
      <c r="M9" s="575">
        <v>326</v>
      </c>
      <c r="N9" s="575">
        <v>312</v>
      </c>
      <c r="O9" s="575">
        <v>312</v>
      </c>
      <c r="P9" s="575">
        <v>312</v>
      </c>
      <c r="Q9" s="575">
        <v>312</v>
      </c>
      <c r="R9" s="575">
        <v>312</v>
      </c>
      <c r="S9" s="575">
        <v>3</v>
      </c>
      <c r="T9" s="575">
        <v>3</v>
      </c>
      <c r="U9" s="575">
        <v>3</v>
      </c>
      <c r="V9" s="575">
        <v>3</v>
      </c>
      <c r="W9" s="575">
        <v>3</v>
      </c>
      <c r="X9" s="575">
        <v>3</v>
      </c>
      <c r="Y9" s="575">
        <v>3</v>
      </c>
      <c r="Z9" s="575">
        <v>3</v>
      </c>
      <c r="AA9" s="575">
        <v>3</v>
      </c>
      <c r="AB9" s="575">
        <v>3</v>
      </c>
      <c r="AC9" s="575">
        <v>3</v>
      </c>
      <c r="AD9" s="575">
        <v>3</v>
      </c>
      <c r="AE9" s="575">
        <v>3</v>
      </c>
      <c r="AF9" s="575">
        <v>3</v>
      </c>
      <c r="AG9" s="575">
        <v>3</v>
      </c>
      <c r="AH9" s="575">
        <v>3</v>
      </c>
      <c r="AI9" s="575">
        <v>3</v>
      </c>
      <c r="AJ9" s="404">
        <f t="shared" si="0"/>
        <v>0.91185410334346506</v>
      </c>
      <c r="AK9" s="404">
        <f t="shared" si="0"/>
        <v>0.89820359281437123</v>
      </c>
      <c r="AL9" s="404">
        <f t="shared" si="0"/>
        <v>0.89820359281437123</v>
      </c>
      <c r="AM9" s="404">
        <f t="shared" si="0"/>
        <v>0.98684210526315785</v>
      </c>
      <c r="AN9" s="404">
        <f t="shared" si="0"/>
        <v>0.98684210526315785</v>
      </c>
      <c r="AO9" s="404">
        <f t="shared" si="0"/>
        <v>0.95541401273885351</v>
      </c>
      <c r="AP9" s="404">
        <f t="shared" si="0"/>
        <v>0.91743119266055051</v>
      </c>
      <c r="AQ9" s="404">
        <f t="shared" si="0"/>
        <v>0.9771986970684039</v>
      </c>
      <c r="AR9" s="404">
        <f t="shared" si="0"/>
        <v>0.91185410334346506</v>
      </c>
      <c r="AS9" s="404">
        <f t="shared" si="0"/>
        <v>0.82872928176795579</v>
      </c>
      <c r="AT9" s="404">
        <f t="shared" si="0"/>
        <v>0.88495575221238942</v>
      </c>
      <c r="AU9" s="404">
        <f t="shared" si="0"/>
        <v>0.92024539877300615</v>
      </c>
      <c r="AV9" s="404">
        <f t="shared" si="0"/>
        <v>0.96153846153846156</v>
      </c>
      <c r="AW9" s="404">
        <f t="shared" si="0"/>
        <v>0.96153846153846156</v>
      </c>
      <c r="AX9" s="404">
        <f t="shared" si="0"/>
        <v>0.96153846153846156</v>
      </c>
      <c r="AY9" s="404">
        <f t="shared" si="0"/>
        <v>0.96153846153846156</v>
      </c>
      <c r="AZ9" s="404">
        <f>AI9*100/R9</f>
        <v>0.96153846153846156</v>
      </c>
      <c r="BA9" s="36"/>
    </row>
    <row r="10" spans="1:55">
      <c r="A10" s="284" t="s">
        <v>11</v>
      </c>
      <c r="B10" s="575">
        <v>3500</v>
      </c>
      <c r="C10" s="575">
        <v>3500</v>
      </c>
      <c r="D10" s="575">
        <v>3550</v>
      </c>
      <c r="E10" s="575">
        <v>3550</v>
      </c>
      <c r="F10" s="575">
        <v>3550</v>
      </c>
      <c r="G10" s="575">
        <v>3550</v>
      </c>
      <c r="H10" s="575">
        <v>3600</v>
      </c>
      <c r="I10" s="575">
        <v>3600</v>
      </c>
      <c r="J10" s="575">
        <v>3600</v>
      </c>
      <c r="K10" s="575">
        <v>3800</v>
      </c>
      <c r="L10" s="575">
        <v>4100</v>
      </c>
      <c r="M10" s="575">
        <v>4100</v>
      </c>
      <c r="N10" s="575">
        <v>4100</v>
      </c>
      <c r="O10" s="575">
        <v>4100</v>
      </c>
      <c r="P10" s="575">
        <v>4100</v>
      </c>
      <c r="Q10" s="575">
        <v>4100</v>
      </c>
      <c r="R10" s="575">
        <v>4100</v>
      </c>
      <c r="S10" s="575">
        <v>1086</v>
      </c>
      <c r="T10" s="575">
        <v>1086</v>
      </c>
      <c r="U10" s="575">
        <v>1086</v>
      </c>
      <c r="V10" s="575">
        <v>1086</v>
      </c>
      <c r="W10" s="575">
        <v>1086</v>
      </c>
      <c r="X10" s="575">
        <v>1086</v>
      </c>
      <c r="Y10" s="575">
        <v>1086</v>
      </c>
      <c r="Z10" s="575">
        <v>1086</v>
      </c>
      <c r="AA10" s="575">
        <v>1086</v>
      </c>
      <c r="AB10" s="575">
        <v>1086</v>
      </c>
      <c r="AC10" s="575">
        <v>1086</v>
      </c>
      <c r="AD10" s="575">
        <v>1086</v>
      </c>
      <c r="AE10" s="575">
        <v>1086</v>
      </c>
      <c r="AF10" s="575">
        <v>1086</v>
      </c>
      <c r="AG10" s="575">
        <v>1086</v>
      </c>
      <c r="AH10" s="575">
        <v>1086</v>
      </c>
      <c r="AI10" s="575">
        <v>1086</v>
      </c>
      <c r="AJ10" s="404">
        <f t="shared" si="0"/>
        <v>31.028571428571428</v>
      </c>
      <c r="AK10" s="404">
        <f t="shared" si="0"/>
        <v>31.028571428571428</v>
      </c>
      <c r="AL10" s="404">
        <f t="shared" si="0"/>
        <v>30.591549295774648</v>
      </c>
      <c r="AM10" s="404">
        <f t="shared" si="0"/>
        <v>30.591549295774648</v>
      </c>
      <c r="AN10" s="404">
        <f t="shared" si="0"/>
        <v>30.591549295774648</v>
      </c>
      <c r="AO10" s="404">
        <f t="shared" si="0"/>
        <v>30.591549295774648</v>
      </c>
      <c r="AP10" s="404">
        <f t="shared" si="0"/>
        <v>30.166666666666668</v>
      </c>
      <c r="AQ10" s="404">
        <f t="shared" si="0"/>
        <v>30.166666666666668</v>
      </c>
      <c r="AR10" s="404">
        <f t="shared" si="0"/>
        <v>30.166666666666668</v>
      </c>
      <c r="AS10" s="404">
        <f t="shared" si="0"/>
        <v>28.578947368421051</v>
      </c>
      <c r="AT10" s="404">
        <f t="shared" si="0"/>
        <v>26.487804878048781</v>
      </c>
      <c r="AU10" s="404">
        <f t="shared" si="0"/>
        <v>26.487804878048781</v>
      </c>
      <c r="AV10" s="404">
        <f t="shared" si="0"/>
        <v>26.487804878048781</v>
      </c>
      <c r="AW10" s="404">
        <f t="shared" si="0"/>
        <v>26.487804878048781</v>
      </c>
      <c r="AX10" s="404">
        <f t="shared" si="0"/>
        <v>26.487804878048781</v>
      </c>
      <c r="AY10" s="404">
        <f t="shared" si="0"/>
        <v>26.487804878048781</v>
      </c>
      <c r="AZ10" s="404">
        <f t="shared" ref="AZ10:AZ21" si="1">AI10*100/R10</f>
        <v>26.487804878048781</v>
      </c>
      <c r="BA10" s="36"/>
    </row>
    <row r="11" spans="1:55">
      <c r="A11" s="284" t="s">
        <v>10</v>
      </c>
      <c r="B11" s="575">
        <v>2825</v>
      </c>
      <c r="C11" s="575">
        <v>2870</v>
      </c>
      <c r="D11" s="575">
        <v>2970</v>
      </c>
      <c r="E11" s="575">
        <v>2970</v>
      </c>
      <c r="F11" s="575">
        <v>3120</v>
      </c>
      <c r="G11" s="575">
        <v>3120</v>
      </c>
      <c r="H11" s="575">
        <v>3320</v>
      </c>
      <c r="I11" s="575">
        <v>3425</v>
      </c>
      <c r="J11" s="575">
        <v>3125</v>
      </c>
      <c r="K11" s="575">
        <v>3525</v>
      </c>
      <c r="L11" s="575">
        <v>3630</v>
      </c>
      <c r="M11" s="575">
        <v>3730</v>
      </c>
      <c r="N11" s="575">
        <v>3730</v>
      </c>
      <c r="O11" s="575">
        <v>3730</v>
      </c>
      <c r="P11" s="575">
        <v>3730</v>
      </c>
      <c r="Q11" s="575">
        <v>3730</v>
      </c>
      <c r="R11" s="575">
        <v>3730</v>
      </c>
      <c r="S11" s="575">
        <v>51</v>
      </c>
      <c r="T11" s="575">
        <v>55</v>
      </c>
      <c r="U11" s="575">
        <v>55</v>
      </c>
      <c r="V11" s="575">
        <v>56</v>
      </c>
      <c r="W11" s="575">
        <v>63</v>
      </c>
      <c r="X11" s="575">
        <v>71</v>
      </c>
      <c r="Y11" s="575">
        <v>71</v>
      </c>
      <c r="Z11" s="575">
        <v>73.5</v>
      </c>
      <c r="AA11" s="575">
        <v>74</v>
      </c>
      <c r="AB11" s="575">
        <v>74</v>
      </c>
      <c r="AC11" s="575">
        <v>74</v>
      </c>
      <c r="AD11" s="575">
        <v>74</v>
      </c>
      <c r="AE11" s="575">
        <v>74</v>
      </c>
      <c r="AF11" s="575">
        <v>74</v>
      </c>
      <c r="AG11" s="575">
        <v>74</v>
      </c>
      <c r="AH11" s="575">
        <v>74</v>
      </c>
      <c r="AI11" s="575">
        <v>104</v>
      </c>
      <c r="AJ11" s="404">
        <f t="shared" si="0"/>
        <v>1.8053097345132743</v>
      </c>
      <c r="AK11" s="404">
        <f t="shared" si="0"/>
        <v>1.9163763066202091</v>
      </c>
      <c r="AL11" s="404">
        <f t="shared" si="0"/>
        <v>1.8518518518518519</v>
      </c>
      <c r="AM11" s="404">
        <f t="shared" si="0"/>
        <v>1.8855218855218856</v>
      </c>
      <c r="AN11" s="404">
        <f t="shared" si="0"/>
        <v>2.0192307692307692</v>
      </c>
      <c r="AO11" s="404">
        <f t="shared" si="0"/>
        <v>2.2756410256410255</v>
      </c>
      <c r="AP11" s="404">
        <f t="shared" si="0"/>
        <v>2.1385542168674698</v>
      </c>
      <c r="AQ11" s="404">
        <f t="shared" si="0"/>
        <v>2.1459854014598538</v>
      </c>
      <c r="AR11" s="404">
        <f t="shared" si="0"/>
        <v>2.3679999999999999</v>
      </c>
      <c r="AS11" s="404">
        <f t="shared" si="0"/>
        <v>2.0992907801418439</v>
      </c>
      <c r="AT11" s="404">
        <f t="shared" si="0"/>
        <v>2.0385674931129478</v>
      </c>
      <c r="AU11" s="404">
        <f t="shared" si="0"/>
        <v>1.9839142091152815</v>
      </c>
      <c r="AV11" s="404">
        <f t="shared" si="0"/>
        <v>1.9839142091152815</v>
      </c>
      <c r="AW11" s="404">
        <f t="shared" si="0"/>
        <v>1.9839142091152815</v>
      </c>
      <c r="AX11" s="404">
        <f t="shared" si="0"/>
        <v>1.9839142091152815</v>
      </c>
      <c r="AY11" s="404">
        <f t="shared" si="0"/>
        <v>1.9839142091152815</v>
      </c>
      <c r="AZ11" s="404">
        <f>AI11*100/R11</f>
        <v>2.7882037533512065</v>
      </c>
      <c r="BA11" s="36"/>
    </row>
    <row r="12" spans="1:55">
      <c r="A12" s="284" t="s">
        <v>9</v>
      </c>
      <c r="B12" s="575">
        <v>93</v>
      </c>
      <c r="C12" s="575">
        <v>94</v>
      </c>
      <c r="D12" s="575">
        <v>95</v>
      </c>
      <c r="E12" s="575">
        <v>93</v>
      </c>
      <c r="F12" s="575">
        <v>92</v>
      </c>
      <c r="G12" s="575">
        <v>91</v>
      </c>
      <c r="H12" s="575">
        <v>89</v>
      </c>
      <c r="I12" s="575">
        <v>87</v>
      </c>
      <c r="J12" s="575">
        <v>85</v>
      </c>
      <c r="K12" s="575">
        <v>84</v>
      </c>
      <c r="L12" s="575">
        <v>84</v>
      </c>
      <c r="M12" s="575">
        <v>84</v>
      </c>
      <c r="N12" s="575">
        <v>82</v>
      </c>
      <c r="O12" s="575">
        <v>82</v>
      </c>
      <c r="P12" s="575">
        <v>82</v>
      </c>
      <c r="Q12" s="575">
        <v>82</v>
      </c>
      <c r="R12" s="575">
        <v>82</v>
      </c>
      <c r="S12" s="575">
        <v>20</v>
      </c>
      <c r="T12" s="575">
        <v>20</v>
      </c>
      <c r="U12" s="575">
        <v>21</v>
      </c>
      <c r="V12" s="575">
        <v>21</v>
      </c>
      <c r="W12" s="575">
        <v>22</v>
      </c>
      <c r="X12" s="575">
        <v>21</v>
      </c>
      <c r="Y12" s="575">
        <v>21</v>
      </c>
      <c r="Z12" s="575">
        <v>21</v>
      </c>
      <c r="AA12" s="575">
        <v>21</v>
      </c>
      <c r="AB12" s="575">
        <v>21</v>
      </c>
      <c r="AC12" s="575">
        <v>21.5</v>
      </c>
      <c r="AD12" s="575">
        <v>20</v>
      </c>
      <c r="AE12" s="575">
        <v>19.8</v>
      </c>
      <c r="AF12" s="575">
        <v>19.5</v>
      </c>
      <c r="AG12" s="575">
        <v>19.2</v>
      </c>
      <c r="AH12" s="575">
        <v>17.2</v>
      </c>
      <c r="AI12" s="575">
        <v>16.600000000000001</v>
      </c>
      <c r="AJ12" s="404">
        <f t="shared" ref="AJ12:AV14" si="2">S12*100/B12</f>
        <v>21.50537634408602</v>
      </c>
      <c r="AK12" s="404">
        <f t="shared" si="2"/>
        <v>21.276595744680851</v>
      </c>
      <c r="AL12" s="404">
        <f t="shared" si="2"/>
        <v>22.105263157894736</v>
      </c>
      <c r="AM12" s="404">
        <f t="shared" si="2"/>
        <v>22.580645161290324</v>
      </c>
      <c r="AN12" s="404">
        <f t="shared" si="2"/>
        <v>23.913043478260871</v>
      </c>
      <c r="AO12" s="404">
        <f t="shared" si="2"/>
        <v>23.076923076923077</v>
      </c>
      <c r="AP12" s="404">
        <f t="shared" si="2"/>
        <v>23.59550561797753</v>
      </c>
      <c r="AQ12" s="404">
        <f t="shared" si="2"/>
        <v>24.137931034482758</v>
      </c>
      <c r="AR12" s="404">
        <f t="shared" si="2"/>
        <v>24.705882352941178</v>
      </c>
      <c r="AS12" s="404">
        <f t="shared" si="2"/>
        <v>25</v>
      </c>
      <c r="AT12" s="404">
        <f t="shared" si="2"/>
        <v>25.595238095238095</v>
      </c>
      <c r="AU12" s="404">
        <v>23.571428571428573</v>
      </c>
      <c r="AV12" s="404">
        <v>24.268292682926827</v>
      </c>
      <c r="AW12" s="404">
        <f t="shared" ref="AW12:AW21" si="3">AF12*100/O12</f>
        <v>23.780487804878049</v>
      </c>
      <c r="AX12" s="404">
        <f t="shared" ref="AX12:AX21" si="4">AG12*100/P12</f>
        <v>23.414634146341463</v>
      </c>
      <c r="AY12" s="404">
        <f t="shared" ref="AY12:AZ21" si="5">AH12*100/Q12</f>
        <v>20.975609756097562</v>
      </c>
      <c r="AZ12" s="404">
        <f t="shared" si="1"/>
        <v>20.243902439024392</v>
      </c>
      <c r="BA12" s="153" t="s">
        <v>17</v>
      </c>
    </row>
    <row r="13" spans="1:55">
      <c r="A13" s="284" t="s">
        <v>7</v>
      </c>
      <c r="B13" s="575">
        <v>4190</v>
      </c>
      <c r="C13" s="575">
        <v>4150</v>
      </c>
      <c r="D13" s="575">
        <v>4250</v>
      </c>
      <c r="E13" s="575">
        <v>4700</v>
      </c>
      <c r="F13" s="575">
        <v>4750</v>
      </c>
      <c r="G13" s="575">
        <v>4850</v>
      </c>
      <c r="H13" s="575">
        <v>4750</v>
      </c>
      <c r="I13" s="575">
        <v>5050</v>
      </c>
      <c r="J13" s="575">
        <v>5050</v>
      </c>
      <c r="K13" s="575">
        <v>5000</v>
      </c>
      <c r="L13" s="575">
        <v>5400</v>
      </c>
      <c r="M13" s="575">
        <v>5400</v>
      </c>
      <c r="N13" s="575">
        <v>5400</v>
      </c>
      <c r="O13" s="575">
        <v>5400</v>
      </c>
      <c r="P13" s="575">
        <v>5400</v>
      </c>
      <c r="Q13" s="575">
        <v>5400</v>
      </c>
      <c r="R13" s="575">
        <v>5400</v>
      </c>
      <c r="S13" s="575">
        <v>112</v>
      </c>
      <c r="T13" s="575">
        <v>115</v>
      </c>
      <c r="U13" s="575">
        <v>118</v>
      </c>
      <c r="V13" s="575">
        <v>118</v>
      </c>
      <c r="W13" s="575">
        <v>118</v>
      </c>
      <c r="X13" s="575">
        <v>118</v>
      </c>
      <c r="Y13" s="575">
        <v>118</v>
      </c>
      <c r="Z13" s="575">
        <v>118</v>
      </c>
      <c r="AA13" s="575">
        <v>118</v>
      </c>
      <c r="AB13" s="575">
        <v>118</v>
      </c>
      <c r="AC13" s="575">
        <v>118</v>
      </c>
      <c r="AD13" s="575">
        <v>118</v>
      </c>
      <c r="AE13" s="575">
        <v>118</v>
      </c>
      <c r="AF13" s="575">
        <v>118</v>
      </c>
      <c r="AG13" s="575">
        <v>118</v>
      </c>
      <c r="AH13" s="575">
        <v>118</v>
      </c>
      <c r="AI13" s="575">
        <v>118</v>
      </c>
      <c r="AJ13" s="404">
        <f t="shared" si="2"/>
        <v>2.6730310262529833</v>
      </c>
      <c r="AK13" s="404">
        <f t="shared" si="2"/>
        <v>2.7710843373493974</v>
      </c>
      <c r="AL13" s="404">
        <f t="shared" si="2"/>
        <v>2.776470588235294</v>
      </c>
      <c r="AM13" s="404">
        <f t="shared" si="2"/>
        <v>2.5106382978723403</v>
      </c>
      <c r="AN13" s="404">
        <f t="shared" si="2"/>
        <v>2.4842105263157896</v>
      </c>
      <c r="AO13" s="404">
        <f t="shared" si="2"/>
        <v>2.4329896907216493</v>
      </c>
      <c r="AP13" s="404">
        <f t="shared" si="2"/>
        <v>2.4842105263157896</v>
      </c>
      <c r="AQ13" s="404">
        <f t="shared" si="2"/>
        <v>2.3366336633663365</v>
      </c>
      <c r="AR13" s="404">
        <f t="shared" si="2"/>
        <v>2.3366336633663365</v>
      </c>
      <c r="AS13" s="404">
        <f t="shared" si="2"/>
        <v>2.36</v>
      </c>
      <c r="AT13" s="404">
        <f t="shared" si="2"/>
        <v>2.1851851851851851</v>
      </c>
      <c r="AU13" s="404">
        <f t="shared" si="2"/>
        <v>2.1851851851851851</v>
      </c>
      <c r="AV13" s="404">
        <f t="shared" si="2"/>
        <v>2.1851851851851851</v>
      </c>
      <c r="AW13" s="404">
        <f t="shared" si="3"/>
        <v>2.1851851851851851</v>
      </c>
      <c r="AX13" s="404">
        <f t="shared" si="4"/>
        <v>2.1851851851851851</v>
      </c>
      <c r="AY13" s="404">
        <f t="shared" si="5"/>
        <v>2.1851851851851851</v>
      </c>
      <c r="AZ13" s="404">
        <f t="shared" si="5"/>
        <v>2.1851851851851851</v>
      </c>
      <c r="BA13" s="36"/>
    </row>
    <row r="14" spans="1:55">
      <c r="A14" s="284" t="s">
        <v>6</v>
      </c>
      <c r="B14" s="575">
        <v>820</v>
      </c>
      <c r="C14" s="575">
        <v>820</v>
      </c>
      <c r="D14" s="575">
        <v>820</v>
      </c>
      <c r="E14" s="575">
        <v>820</v>
      </c>
      <c r="F14" s="575">
        <v>820</v>
      </c>
      <c r="G14" s="575">
        <v>820</v>
      </c>
      <c r="H14" s="575">
        <v>820</v>
      </c>
      <c r="I14" s="575">
        <v>820</v>
      </c>
      <c r="J14" s="575">
        <v>808</v>
      </c>
      <c r="K14" s="575">
        <v>808</v>
      </c>
      <c r="L14" s="575">
        <v>808</v>
      </c>
      <c r="M14" s="575">
        <v>809</v>
      </c>
      <c r="N14" s="575">
        <v>809</v>
      </c>
      <c r="O14" s="575">
        <v>809</v>
      </c>
      <c r="P14" s="575">
        <v>809</v>
      </c>
      <c r="Q14" s="575">
        <v>809</v>
      </c>
      <c r="R14" s="575">
        <v>809</v>
      </c>
      <c r="S14" s="575">
        <v>7</v>
      </c>
      <c r="T14" s="575">
        <v>7</v>
      </c>
      <c r="U14" s="575">
        <v>8</v>
      </c>
      <c r="V14" s="575">
        <v>8</v>
      </c>
      <c r="W14" s="575">
        <v>8</v>
      </c>
      <c r="X14" s="575">
        <v>8</v>
      </c>
      <c r="Y14" s="575">
        <v>8</v>
      </c>
      <c r="Z14" s="575">
        <v>8</v>
      </c>
      <c r="AA14" s="575">
        <v>8</v>
      </c>
      <c r="AB14" s="575">
        <v>8</v>
      </c>
      <c r="AC14" s="575">
        <v>8</v>
      </c>
      <c r="AD14" s="575">
        <v>8</v>
      </c>
      <c r="AE14" s="575">
        <v>8</v>
      </c>
      <c r="AF14" s="575">
        <v>8</v>
      </c>
      <c r="AG14" s="575">
        <v>8</v>
      </c>
      <c r="AH14" s="575">
        <v>8</v>
      </c>
      <c r="AI14" s="575">
        <v>8</v>
      </c>
      <c r="AJ14" s="404">
        <f t="shared" si="2"/>
        <v>0.85365853658536583</v>
      </c>
      <c r="AK14" s="404">
        <f t="shared" si="2"/>
        <v>0.85365853658536583</v>
      </c>
      <c r="AL14" s="404">
        <f t="shared" si="2"/>
        <v>0.97560975609756095</v>
      </c>
      <c r="AM14" s="404">
        <f t="shared" si="2"/>
        <v>0.97560975609756095</v>
      </c>
      <c r="AN14" s="404">
        <f t="shared" si="2"/>
        <v>0.97560975609756095</v>
      </c>
      <c r="AO14" s="404">
        <f t="shared" si="2"/>
        <v>0.97560975609756095</v>
      </c>
      <c r="AP14" s="404">
        <f t="shared" si="2"/>
        <v>0.97560975609756095</v>
      </c>
      <c r="AQ14" s="404">
        <f t="shared" si="2"/>
        <v>0.97560975609756095</v>
      </c>
      <c r="AR14" s="404">
        <f t="shared" si="2"/>
        <v>0.99009900990099009</v>
      </c>
      <c r="AS14" s="404">
        <f t="shared" si="2"/>
        <v>0.99009900990099009</v>
      </c>
      <c r="AT14" s="404">
        <f t="shared" si="2"/>
        <v>0.99009900990099009</v>
      </c>
      <c r="AU14" s="404">
        <f t="shared" ref="AU14:AU21" si="6">AD14*100/M14</f>
        <v>0.9888751545117429</v>
      </c>
      <c r="AV14" s="404">
        <f t="shared" ref="AV14:AV21" si="7">AE14*100/N14</f>
        <v>0.9888751545117429</v>
      </c>
      <c r="AW14" s="404">
        <f t="shared" si="3"/>
        <v>0.9888751545117429</v>
      </c>
      <c r="AX14" s="404">
        <f t="shared" si="4"/>
        <v>0.9888751545117429</v>
      </c>
      <c r="AY14" s="404">
        <f t="shared" si="5"/>
        <v>0.9888751545117429</v>
      </c>
      <c r="AZ14" s="404">
        <f t="shared" si="1"/>
        <v>0.9888751545117429</v>
      </c>
      <c r="BA14" s="36"/>
    </row>
    <row r="15" spans="1:55">
      <c r="A15" s="284" t="s">
        <v>5</v>
      </c>
      <c r="B15" s="575">
        <v>4</v>
      </c>
      <c r="C15" s="575">
        <v>4</v>
      </c>
      <c r="D15" s="575">
        <v>4</v>
      </c>
      <c r="E15" s="575">
        <v>4</v>
      </c>
      <c r="F15" s="575">
        <v>4</v>
      </c>
      <c r="G15" s="575">
        <v>4</v>
      </c>
      <c r="H15" s="575">
        <v>4</v>
      </c>
      <c r="I15" s="575">
        <v>4</v>
      </c>
      <c r="J15" s="575">
        <v>3</v>
      </c>
      <c r="K15" s="575">
        <v>3</v>
      </c>
      <c r="L15" s="575">
        <v>3</v>
      </c>
      <c r="M15" s="575">
        <v>3</v>
      </c>
      <c r="N15" s="575">
        <v>3</v>
      </c>
      <c r="O15" s="575">
        <v>3</v>
      </c>
      <c r="P15" s="575">
        <v>3</v>
      </c>
      <c r="Q15" s="575">
        <v>3</v>
      </c>
      <c r="R15" s="575">
        <v>3</v>
      </c>
      <c r="S15" s="575" t="s">
        <v>429</v>
      </c>
      <c r="T15" s="575" t="s">
        <v>429</v>
      </c>
      <c r="U15" s="575" t="s">
        <v>429</v>
      </c>
      <c r="V15" s="575" t="s">
        <v>429</v>
      </c>
      <c r="W15" s="575">
        <v>0.3</v>
      </c>
      <c r="X15" s="575">
        <v>0.3</v>
      </c>
      <c r="Y15" s="575">
        <v>0.3</v>
      </c>
      <c r="Z15" s="575">
        <v>0.3</v>
      </c>
      <c r="AA15" s="575">
        <v>0.3</v>
      </c>
      <c r="AB15" s="575">
        <v>0.3</v>
      </c>
      <c r="AC15" s="575">
        <v>0.3</v>
      </c>
      <c r="AD15" s="575">
        <v>0.3</v>
      </c>
      <c r="AE15" s="575">
        <v>0.3</v>
      </c>
      <c r="AF15" s="575">
        <v>0.3</v>
      </c>
      <c r="AG15" s="575">
        <v>0.3</v>
      </c>
      <c r="AH15" s="575">
        <v>0.3</v>
      </c>
      <c r="AI15" s="575">
        <v>0.3</v>
      </c>
      <c r="AJ15" s="404" t="s">
        <v>429</v>
      </c>
      <c r="AK15" s="404" t="s">
        <v>429</v>
      </c>
      <c r="AL15" s="404" t="s">
        <v>429</v>
      </c>
      <c r="AM15" s="404" t="s">
        <v>429</v>
      </c>
      <c r="AN15" s="404">
        <f t="shared" ref="AN15:AT21" si="8">W15*100/F15</f>
        <v>7.5</v>
      </c>
      <c r="AO15" s="404">
        <f t="shared" si="8"/>
        <v>7.5</v>
      </c>
      <c r="AP15" s="404">
        <f t="shared" si="8"/>
        <v>7.5</v>
      </c>
      <c r="AQ15" s="404">
        <f t="shared" si="8"/>
        <v>7.5</v>
      </c>
      <c r="AR15" s="404">
        <f t="shared" si="8"/>
        <v>10</v>
      </c>
      <c r="AS15" s="404">
        <f t="shared" si="8"/>
        <v>10</v>
      </c>
      <c r="AT15" s="404">
        <f t="shared" si="8"/>
        <v>10</v>
      </c>
      <c r="AU15" s="404">
        <f t="shared" si="6"/>
        <v>10</v>
      </c>
      <c r="AV15" s="404">
        <f t="shared" si="7"/>
        <v>10</v>
      </c>
      <c r="AW15" s="404">
        <f t="shared" si="3"/>
        <v>10</v>
      </c>
      <c r="AX15" s="404">
        <f t="shared" si="4"/>
        <v>10</v>
      </c>
      <c r="AY15" s="404">
        <f t="shared" si="5"/>
        <v>10</v>
      </c>
      <c r="AZ15" s="404">
        <f t="shared" si="5"/>
        <v>10</v>
      </c>
      <c r="BA15" s="36"/>
    </row>
    <row r="16" spans="1:55">
      <c r="A16" s="284" t="s">
        <v>4</v>
      </c>
      <c r="B16" s="575">
        <v>14130</v>
      </c>
      <c r="C16" s="575">
        <v>14197</v>
      </c>
      <c r="D16" s="575">
        <v>14085</v>
      </c>
      <c r="E16" s="575">
        <v>14100</v>
      </c>
      <c r="F16" s="575">
        <v>14000</v>
      </c>
      <c r="G16" s="575">
        <v>13680</v>
      </c>
      <c r="H16" s="575">
        <v>13555</v>
      </c>
      <c r="I16" s="575">
        <v>12960</v>
      </c>
      <c r="J16" s="575">
        <v>12962</v>
      </c>
      <c r="K16" s="575">
        <v>13180</v>
      </c>
      <c r="L16" s="575">
        <v>13060</v>
      </c>
      <c r="M16" s="575">
        <v>12963</v>
      </c>
      <c r="N16" s="575">
        <v>12446</v>
      </c>
      <c r="O16" s="575">
        <v>12446</v>
      </c>
      <c r="P16" s="575">
        <v>12446</v>
      </c>
      <c r="Q16" s="575">
        <v>12446</v>
      </c>
      <c r="R16" s="575">
        <v>12446</v>
      </c>
      <c r="S16" s="575">
        <v>1498</v>
      </c>
      <c r="T16" s="575">
        <v>1498</v>
      </c>
      <c r="U16" s="575">
        <v>1500</v>
      </c>
      <c r="V16" s="575">
        <v>1506</v>
      </c>
      <c r="W16" s="575">
        <v>1510</v>
      </c>
      <c r="X16" s="575">
        <v>1514</v>
      </c>
      <c r="Y16" s="575">
        <v>1518</v>
      </c>
      <c r="Z16" s="575">
        <v>1522</v>
      </c>
      <c r="AA16" s="575">
        <v>1526</v>
      </c>
      <c r="AB16" s="575">
        <v>1530</v>
      </c>
      <c r="AC16" s="575">
        <v>1534</v>
      </c>
      <c r="AD16" s="575">
        <v>1538</v>
      </c>
      <c r="AE16" s="575">
        <v>1601</v>
      </c>
      <c r="AF16" s="575">
        <v>1601</v>
      </c>
      <c r="AG16" s="575">
        <v>1601</v>
      </c>
      <c r="AH16" s="575">
        <v>1601</v>
      </c>
      <c r="AI16" s="575">
        <v>1601</v>
      </c>
      <c r="AJ16" s="404">
        <f t="shared" ref="AJ16:AM21" si="9">S16*100/B16</f>
        <v>10.601556970983722</v>
      </c>
      <c r="AK16" s="404">
        <f t="shared" si="9"/>
        <v>10.551524970064097</v>
      </c>
      <c r="AL16" s="404">
        <f t="shared" si="9"/>
        <v>10.649627263045794</v>
      </c>
      <c r="AM16" s="404">
        <f t="shared" si="9"/>
        <v>10.680851063829786</v>
      </c>
      <c r="AN16" s="404">
        <f t="shared" si="8"/>
        <v>10.785714285714286</v>
      </c>
      <c r="AO16" s="404">
        <f t="shared" si="8"/>
        <v>11.067251461988304</v>
      </c>
      <c r="AP16" s="404">
        <f t="shared" si="8"/>
        <v>11.198819623755073</v>
      </c>
      <c r="AQ16" s="404">
        <f t="shared" si="8"/>
        <v>11.743827160493828</v>
      </c>
      <c r="AR16" s="404">
        <f t="shared" si="8"/>
        <v>11.772874556395617</v>
      </c>
      <c r="AS16" s="404">
        <f t="shared" si="8"/>
        <v>11.608497723823977</v>
      </c>
      <c r="AT16" s="404">
        <f t="shared" si="8"/>
        <v>11.745788667687595</v>
      </c>
      <c r="AU16" s="404">
        <f t="shared" si="6"/>
        <v>11.864537529892772</v>
      </c>
      <c r="AV16" s="404">
        <f t="shared" si="7"/>
        <v>12.863570625100435</v>
      </c>
      <c r="AW16" s="404">
        <f t="shared" si="3"/>
        <v>12.863570625100435</v>
      </c>
      <c r="AX16" s="404">
        <f t="shared" si="4"/>
        <v>12.863570625100435</v>
      </c>
      <c r="AY16" s="404">
        <f t="shared" si="5"/>
        <v>12.863570625100435</v>
      </c>
      <c r="AZ16" s="404">
        <f t="shared" si="1"/>
        <v>12.863570625100435</v>
      </c>
      <c r="BA16" s="287"/>
    </row>
    <row r="17" spans="1:53">
      <c r="A17" s="284" t="s">
        <v>3</v>
      </c>
      <c r="B17" s="575">
        <v>191</v>
      </c>
      <c r="C17" s="575">
        <v>191</v>
      </c>
      <c r="D17" s="575">
        <v>192</v>
      </c>
      <c r="E17" s="575">
        <v>192</v>
      </c>
      <c r="F17" s="575">
        <v>192</v>
      </c>
      <c r="G17" s="575">
        <v>192</v>
      </c>
      <c r="H17" s="575">
        <v>192</v>
      </c>
      <c r="I17" s="575">
        <v>192</v>
      </c>
      <c r="J17" s="575">
        <v>192</v>
      </c>
      <c r="K17" s="575">
        <v>192</v>
      </c>
      <c r="L17" s="575">
        <v>190</v>
      </c>
      <c r="M17" s="575">
        <v>190</v>
      </c>
      <c r="N17" s="575">
        <v>190</v>
      </c>
      <c r="O17" s="575">
        <v>190</v>
      </c>
      <c r="P17" s="575">
        <v>190</v>
      </c>
      <c r="Q17" s="575">
        <v>190</v>
      </c>
      <c r="R17" s="575">
        <v>190</v>
      </c>
      <c r="S17" s="575">
        <v>49</v>
      </c>
      <c r="T17" s="575">
        <v>50</v>
      </c>
      <c r="U17" s="575">
        <v>50</v>
      </c>
      <c r="V17" s="575">
        <v>50</v>
      </c>
      <c r="W17" s="575">
        <v>50</v>
      </c>
      <c r="X17" s="575">
        <v>50</v>
      </c>
      <c r="Y17" s="575">
        <v>50</v>
      </c>
      <c r="Z17" s="575">
        <v>50</v>
      </c>
      <c r="AA17" s="575">
        <v>50</v>
      </c>
      <c r="AB17" s="575">
        <v>50</v>
      </c>
      <c r="AC17" s="575">
        <v>50</v>
      </c>
      <c r="AD17" s="575">
        <v>50</v>
      </c>
      <c r="AE17" s="575">
        <v>50</v>
      </c>
      <c r="AF17" s="575">
        <v>50</v>
      </c>
      <c r="AG17" s="575">
        <v>50</v>
      </c>
      <c r="AH17" s="575">
        <v>50</v>
      </c>
      <c r="AI17" s="575">
        <v>50</v>
      </c>
      <c r="AJ17" s="404">
        <f t="shared" si="9"/>
        <v>25.654450261780106</v>
      </c>
      <c r="AK17" s="404">
        <f t="shared" si="9"/>
        <v>26.178010471204189</v>
      </c>
      <c r="AL17" s="404">
        <f t="shared" si="9"/>
        <v>26.041666666666668</v>
      </c>
      <c r="AM17" s="404">
        <f t="shared" si="9"/>
        <v>26.041666666666668</v>
      </c>
      <c r="AN17" s="404">
        <f t="shared" si="8"/>
        <v>26.041666666666668</v>
      </c>
      <c r="AO17" s="404">
        <f t="shared" si="8"/>
        <v>26.041666666666668</v>
      </c>
      <c r="AP17" s="404">
        <f t="shared" si="8"/>
        <v>26.041666666666668</v>
      </c>
      <c r="AQ17" s="404">
        <f t="shared" si="8"/>
        <v>26.041666666666668</v>
      </c>
      <c r="AR17" s="404">
        <f t="shared" si="8"/>
        <v>26.041666666666668</v>
      </c>
      <c r="AS17" s="404">
        <f t="shared" si="8"/>
        <v>26.041666666666668</v>
      </c>
      <c r="AT17" s="404">
        <f t="shared" si="8"/>
        <v>26.315789473684209</v>
      </c>
      <c r="AU17" s="404">
        <f t="shared" si="6"/>
        <v>26.315789473684209</v>
      </c>
      <c r="AV17" s="404">
        <f t="shared" si="7"/>
        <v>26.315789473684209</v>
      </c>
      <c r="AW17" s="404">
        <f t="shared" si="3"/>
        <v>26.315789473684209</v>
      </c>
      <c r="AX17" s="404">
        <f t="shared" si="4"/>
        <v>26.315789473684209</v>
      </c>
      <c r="AY17" s="404">
        <f t="shared" si="5"/>
        <v>26.315789473684209</v>
      </c>
      <c r="AZ17" s="404">
        <f t="shared" si="1"/>
        <v>26.315789473684209</v>
      </c>
      <c r="BA17" s="287"/>
    </row>
    <row r="18" spans="1:53">
      <c r="A18" s="284" t="s">
        <v>79</v>
      </c>
      <c r="B18" s="575">
        <v>10000</v>
      </c>
      <c r="C18" s="575">
        <v>10000</v>
      </c>
      <c r="D18" s="575">
        <v>10100</v>
      </c>
      <c r="E18" s="575">
        <v>10200</v>
      </c>
      <c r="F18" s="575">
        <v>10270</v>
      </c>
      <c r="G18" s="575">
        <v>11160</v>
      </c>
      <c r="H18" s="575">
        <v>11360</v>
      </c>
      <c r="I18" s="575">
        <v>11360</v>
      </c>
      <c r="J18" s="575">
        <v>11650</v>
      </c>
      <c r="K18" s="575">
        <v>12974.4</v>
      </c>
      <c r="L18" s="575">
        <v>13200</v>
      </c>
      <c r="M18" s="575">
        <v>13300</v>
      </c>
      <c r="N18" s="575">
        <v>13300</v>
      </c>
      <c r="O18" s="575">
        <v>13300</v>
      </c>
      <c r="P18" s="575">
        <v>13300</v>
      </c>
      <c r="Q18" s="575">
        <v>13300</v>
      </c>
      <c r="R18" s="575">
        <v>13300</v>
      </c>
      <c r="S18" s="575">
        <v>157</v>
      </c>
      <c r="T18" s="575">
        <v>160</v>
      </c>
      <c r="U18" s="575">
        <v>172</v>
      </c>
      <c r="V18" s="575">
        <v>184</v>
      </c>
      <c r="W18" s="575">
        <v>184</v>
      </c>
      <c r="X18" s="575">
        <v>184</v>
      </c>
      <c r="Y18" s="575">
        <v>184</v>
      </c>
      <c r="Z18" s="575">
        <v>184</v>
      </c>
      <c r="AA18" s="575">
        <v>184</v>
      </c>
      <c r="AB18" s="575">
        <v>184</v>
      </c>
      <c r="AC18" s="575">
        <v>184</v>
      </c>
      <c r="AD18" s="575">
        <v>184</v>
      </c>
      <c r="AE18" s="575">
        <v>184</v>
      </c>
      <c r="AF18" s="575">
        <v>184</v>
      </c>
      <c r="AG18" s="575">
        <v>184</v>
      </c>
      <c r="AH18" s="575">
        <v>184</v>
      </c>
      <c r="AI18" s="575">
        <v>184</v>
      </c>
      <c r="AJ18" s="404">
        <f t="shared" si="9"/>
        <v>1.57</v>
      </c>
      <c r="AK18" s="404">
        <f t="shared" si="9"/>
        <v>1.6</v>
      </c>
      <c r="AL18" s="404">
        <f t="shared" si="9"/>
        <v>1.7029702970297029</v>
      </c>
      <c r="AM18" s="404">
        <f t="shared" si="9"/>
        <v>1.803921568627451</v>
      </c>
      <c r="AN18" s="404">
        <f t="shared" si="8"/>
        <v>1.7916260954235639</v>
      </c>
      <c r="AO18" s="404">
        <f t="shared" si="8"/>
        <v>1.6487455197132617</v>
      </c>
      <c r="AP18" s="404">
        <f t="shared" si="8"/>
        <v>1.619718309859155</v>
      </c>
      <c r="AQ18" s="404">
        <f t="shared" si="8"/>
        <v>1.619718309859155</v>
      </c>
      <c r="AR18" s="404">
        <f t="shared" si="8"/>
        <v>1.5793991416309012</v>
      </c>
      <c r="AS18" s="404">
        <f t="shared" si="8"/>
        <v>1.4181773338266124</v>
      </c>
      <c r="AT18" s="404">
        <f t="shared" si="8"/>
        <v>1.393939393939394</v>
      </c>
      <c r="AU18" s="404">
        <f t="shared" si="6"/>
        <v>1.3834586466165413</v>
      </c>
      <c r="AV18" s="404">
        <f t="shared" si="7"/>
        <v>1.3834586466165413</v>
      </c>
      <c r="AW18" s="404">
        <f t="shared" si="3"/>
        <v>1.3834586466165413</v>
      </c>
      <c r="AX18" s="404">
        <f t="shared" si="4"/>
        <v>1.3834586466165413</v>
      </c>
      <c r="AY18" s="404">
        <f t="shared" si="5"/>
        <v>1.3834586466165413</v>
      </c>
      <c r="AZ18" s="404">
        <f t="shared" si="1"/>
        <v>1.3834586466165413</v>
      </c>
      <c r="BA18" s="36"/>
    </row>
    <row r="19" spans="1:53">
      <c r="A19" s="284" t="s">
        <v>2</v>
      </c>
      <c r="B19" s="575">
        <v>2925</v>
      </c>
      <c r="C19" s="575">
        <v>2848</v>
      </c>
      <c r="D19" s="575">
        <v>2755</v>
      </c>
      <c r="E19" s="575">
        <v>2616</v>
      </c>
      <c r="F19" s="575">
        <v>2909</v>
      </c>
      <c r="G19" s="575">
        <v>2897</v>
      </c>
      <c r="H19" s="575">
        <v>2762</v>
      </c>
      <c r="I19" s="575">
        <v>3048</v>
      </c>
      <c r="J19" s="575">
        <v>2984</v>
      </c>
      <c r="K19" s="575">
        <v>3087</v>
      </c>
      <c r="L19" s="575">
        <v>3385</v>
      </c>
      <c r="M19" s="575">
        <v>3735</v>
      </c>
      <c r="N19" s="575">
        <v>3435</v>
      </c>
      <c r="O19" s="575">
        <v>3435</v>
      </c>
      <c r="P19" s="575">
        <v>3435</v>
      </c>
      <c r="Q19" s="575">
        <v>3435</v>
      </c>
      <c r="R19" s="575">
        <v>3435</v>
      </c>
      <c r="S19" s="575">
        <v>123</v>
      </c>
      <c r="T19" s="575">
        <v>134</v>
      </c>
      <c r="U19" s="575">
        <v>145</v>
      </c>
      <c r="V19" s="575">
        <v>156</v>
      </c>
      <c r="W19" s="575">
        <v>156</v>
      </c>
      <c r="X19" s="575">
        <v>156</v>
      </c>
      <c r="Y19" s="575">
        <v>156</v>
      </c>
      <c r="Z19" s="575">
        <v>156</v>
      </c>
      <c r="AA19" s="575">
        <v>156</v>
      </c>
      <c r="AB19" s="575">
        <v>156</v>
      </c>
      <c r="AC19" s="575">
        <v>156</v>
      </c>
      <c r="AD19" s="575">
        <v>156</v>
      </c>
      <c r="AE19" s="575">
        <v>156</v>
      </c>
      <c r="AF19" s="575">
        <v>156</v>
      </c>
      <c r="AG19" s="575">
        <v>156</v>
      </c>
      <c r="AH19" s="575">
        <v>156</v>
      </c>
      <c r="AI19" s="575">
        <v>156</v>
      </c>
      <c r="AJ19" s="404">
        <f t="shared" si="9"/>
        <v>4.2051282051282053</v>
      </c>
      <c r="AK19" s="404">
        <f t="shared" si="9"/>
        <v>4.7050561797752808</v>
      </c>
      <c r="AL19" s="404">
        <f t="shared" si="9"/>
        <v>5.2631578947368425</v>
      </c>
      <c r="AM19" s="404">
        <f t="shared" si="9"/>
        <v>5.9633027522935782</v>
      </c>
      <c r="AN19" s="404">
        <f t="shared" si="8"/>
        <v>5.3626675833619801</v>
      </c>
      <c r="AO19" s="404">
        <f t="shared" si="8"/>
        <v>5.3848809112875387</v>
      </c>
      <c r="AP19" s="404">
        <f t="shared" si="8"/>
        <v>5.6480811006517015</v>
      </c>
      <c r="AQ19" s="404">
        <f t="shared" si="8"/>
        <v>5.1181102362204722</v>
      </c>
      <c r="AR19" s="404">
        <f t="shared" si="8"/>
        <v>5.2278820375335124</v>
      </c>
      <c r="AS19" s="404">
        <f t="shared" si="8"/>
        <v>5.0534499514091351</v>
      </c>
      <c r="AT19" s="404">
        <f t="shared" si="8"/>
        <v>4.6085672082717872</v>
      </c>
      <c r="AU19" s="404">
        <f t="shared" si="6"/>
        <v>4.1767068273092374</v>
      </c>
      <c r="AV19" s="404">
        <f t="shared" si="7"/>
        <v>4.5414847161572052</v>
      </c>
      <c r="AW19" s="404">
        <f t="shared" si="3"/>
        <v>4.5414847161572052</v>
      </c>
      <c r="AX19" s="404">
        <f t="shared" si="4"/>
        <v>4.5414847161572052</v>
      </c>
      <c r="AY19" s="404">
        <f t="shared" si="5"/>
        <v>4.5414847161572052</v>
      </c>
      <c r="AZ19" s="404">
        <f t="shared" si="5"/>
        <v>4.5414847161572052</v>
      </c>
      <c r="BA19" s="36"/>
    </row>
    <row r="20" spans="1:53">
      <c r="A20" s="284" t="s">
        <v>1</v>
      </c>
      <c r="B20" s="575">
        <v>3650</v>
      </c>
      <c r="C20" s="575">
        <v>3700</v>
      </c>
      <c r="D20" s="575">
        <v>3700</v>
      </c>
      <c r="E20" s="575">
        <v>3750</v>
      </c>
      <c r="F20" s="575">
        <v>3750</v>
      </c>
      <c r="G20" s="575">
        <v>3900</v>
      </c>
      <c r="H20" s="575">
        <v>4000</v>
      </c>
      <c r="I20" s="575">
        <v>4150</v>
      </c>
      <c r="J20" s="575">
        <v>4150</v>
      </c>
      <c r="K20" s="575">
        <v>4350</v>
      </c>
      <c r="L20" s="575">
        <v>4220</v>
      </c>
      <c r="M20" s="575">
        <v>4220</v>
      </c>
      <c r="N20" s="575">
        <v>4220</v>
      </c>
      <c r="O20" s="575">
        <v>4220</v>
      </c>
      <c r="P20" s="575">
        <v>4220</v>
      </c>
      <c r="Q20" s="575">
        <v>4220</v>
      </c>
      <c r="R20" s="575">
        <v>4220</v>
      </c>
      <c r="S20" s="575">
        <v>174</v>
      </c>
      <c r="T20" s="575">
        <v>174</v>
      </c>
      <c r="U20" s="575">
        <v>174</v>
      </c>
      <c r="V20" s="575">
        <v>174</v>
      </c>
      <c r="W20" s="575">
        <v>174</v>
      </c>
      <c r="X20" s="575">
        <v>174</v>
      </c>
      <c r="Y20" s="575">
        <v>174</v>
      </c>
      <c r="Z20" s="575">
        <v>174</v>
      </c>
      <c r="AA20" s="575">
        <v>174</v>
      </c>
      <c r="AB20" s="575">
        <v>174</v>
      </c>
      <c r="AC20" s="575">
        <v>174</v>
      </c>
      <c r="AD20" s="575">
        <v>174</v>
      </c>
      <c r="AE20" s="575">
        <v>174</v>
      </c>
      <c r="AF20" s="575">
        <v>174</v>
      </c>
      <c r="AG20" s="575">
        <v>174</v>
      </c>
      <c r="AH20" s="575">
        <v>174</v>
      </c>
      <c r="AI20" s="575">
        <v>174</v>
      </c>
      <c r="AJ20" s="404">
        <f t="shared" si="9"/>
        <v>4.7671232876712333</v>
      </c>
      <c r="AK20" s="404">
        <f t="shared" si="9"/>
        <v>4.7027027027027026</v>
      </c>
      <c r="AL20" s="404">
        <f t="shared" si="9"/>
        <v>4.7027027027027026</v>
      </c>
      <c r="AM20" s="404">
        <f t="shared" si="9"/>
        <v>4.6399999999999997</v>
      </c>
      <c r="AN20" s="404">
        <f t="shared" si="8"/>
        <v>4.6399999999999997</v>
      </c>
      <c r="AO20" s="404">
        <f t="shared" si="8"/>
        <v>4.4615384615384617</v>
      </c>
      <c r="AP20" s="404">
        <f t="shared" si="8"/>
        <v>4.3499999999999996</v>
      </c>
      <c r="AQ20" s="404">
        <f t="shared" si="8"/>
        <v>4.1927710843373491</v>
      </c>
      <c r="AR20" s="404">
        <f t="shared" si="8"/>
        <v>4.1927710843373491</v>
      </c>
      <c r="AS20" s="404">
        <f t="shared" si="8"/>
        <v>4</v>
      </c>
      <c r="AT20" s="404">
        <f t="shared" si="8"/>
        <v>4.1232227488151656</v>
      </c>
      <c r="AU20" s="404">
        <f t="shared" si="6"/>
        <v>4.1232227488151656</v>
      </c>
      <c r="AV20" s="404">
        <f t="shared" si="7"/>
        <v>4.1232227488151656</v>
      </c>
      <c r="AW20" s="404">
        <f t="shared" si="3"/>
        <v>4.1232227488151656</v>
      </c>
      <c r="AX20" s="404">
        <f t="shared" si="4"/>
        <v>4.1232227488151656</v>
      </c>
      <c r="AY20" s="404">
        <f t="shared" si="5"/>
        <v>4.1232227488151656</v>
      </c>
      <c r="AZ20" s="404">
        <f t="shared" si="1"/>
        <v>4.1232227488151656</v>
      </c>
      <c r="BA20" s="36"/>
    </row>
    <row r="21" spans="1:53">
      <c r="A21" s="284" t="s">
        <v>34</v>
      </c>
      <c r="B21" s="575">
        <f>SUM(B6:B20)</f>
        <v>53798</v>
      </c>
      <c r="C21" s="575">
        <f t="shared" ref="C21:Q21" si="10">SUM(C6:C20)</f>
        <v>53859</v>
      </c>
      <c r="D21" s="575">
        <f t="shared" si="10"/>
        <v>53806</v>
      </c>
      <c r="E21" s="575">
        <f t="shared" si="10"/>
        <v>54385</v>
      </c>
      <c r="F21" s="575">
        <f t="shared" si="10"/>
        <v>54997</v>
      </c>
      <c r="G21" s="575">
        <f t="shared" si="10"/>
        <v>55844</v>
      </c>
      <c r="H21" s="575">
        <f t="shared" si="10"/>
        <v>56060.5</v>
      </c>
      <c r="I21" s="575">
        <f t="shared" si="10"/>
        <v>56246</v>
      </c>
      <c r="J21" s="575">
        <f t="shared" si="10"/>
        <v>56262</v>
      </c>
      <c r="K21" s="575">
        <f t="shared" si="10"/>
        <v>58836.4</v>
      </c>
      <c r="L21" s="575">
        <f t="shared" si="10"/>
        <v>60572</v>
      </c>
      <c r="M21" s="575">
        <f t="shared" si="10"/>
        <v>61071</v>
      </c>
      <c r="N21" s="575">
        <f t="shared" si="10"/>
        <v>60233</v>
      </c>
      <c r="O21" s="575">
        <f t="shared" si="10"/>
        <v>60233</v>
      </c>
      <c r="P21" s="575">
        <f t="shared" si="10"/>
        <v>60233</v>
      </c>
      <c r="Q21" s="575">
        <f t="shared" si="10"/>
        <v>60233</v>
      </c>
      <c r="R21" s="575">
        <f>SUM(R6:R20)</f>
        <v>60233</v>
      </c>
      <c r="S21" s="575">
        <f t="shared" ref="S21:AH21" si="11">SUM(S6:S20)</f>
        <v>3372.4</v>
      </c>
      <c r="T21" s="575">
        <f t="shared" si="11"/>
        <v>3394.4</v>
      </c>
      <c r="U21" s="575">
        <f t="shared" si="11"/>
        <v>3427.4</v>
      </c>
      <c r="V21" s="575">
        <f t="shared" si="11"/>
        <v>3457.44</v>
      </c>
      <c r="W21" s="575">
        <f t="shared" si="11"/>
        <v>3471.8</v>
      </c>
      <c r="X21" s="575">
        <f t="shared" si="11"/>
        <v>3482.8</v>
      </c>
      <c r="Y21" s="575">
        <f t="shared" si="11"/>
        <v>3487.3</v>
      </c>
      <c r="Z21" s="575">
        <f t="shared" si="11"/>
        <v>3494.3</v>
      </c>
      <c r="AA21" s="575">
        <f t="shared" si="11"/>
        <v>3498.8</v>
      </c>
      <c r="AB21" s="575">
        <f t="shared" si="11"/>
        <v>3502.8</v>
      </c>
      <c r="AC21" s="575">
        <f t="shared" si="11"/>
        <v>3507.3</v>
      </c>
      <c r="AD21" s="575">
        <f t="shared" si="11"/>
        <v>3510.3</v>
      </c>
      <c r="AE21" s="575">
        <f t="shared" si="11"/>
        <v>3573.1</v>
      </c>
      <c r="AF21" s="575">
        <f t="shared" si="11"/>
        <v>3572.8</v>
      </c>
      <c r="AG21" s="575">
        <f t="shared" si="11"/>
        <v>3572.5</v>
      </c>
      <c r="AH21" s="575">
        <f t="shared" si="11"/>
        <v>3570.5</v>
      </c>
      <c r="AI21" s="575">
        <f>SUM(AI6:AI20)</f>
        <v>3599.8999999999996</v>
      </c>
      <c r="AJ21" s="404">
        <f t="shared" si="9"/>
        <v>6.2686345217294326</v>
      </c>
      <c r="AK21" s="404">
        <f t="shared" si="9"/>
        <v>6.3023821459737466</v>
      </c>
      <c r="AL21" s="404">
        <f t="shared" si="9"/>
        <v>6.3699215700851211</v>
      </c>
      <c r="AM21" s="404">
        <f t="shared" si="9"/>
        <v>6.3573411786338143</v>
      </c>
      <c r="AN21" s="404">
        <f t="shared" si="8"/>
        <v>6.3127079658890484</v>
      </c>
      <c r="AO21" s="404">
        <f t="shared" si="8"/>
        <v>6.2366592650956232</v>
      </c>
      <c r="AP21" s="404">
        <f t="shared" si="8"/>
        <v>6.220600957893704</v>
      </c>
      <c r="AQ21" s="404">
        <f t="shared" si="8"/>
        <v>6.2125306688475623</v>
      </c>
      <c r="AR21" s="404">
        <f t="shared" si="8"/>
        <v>6.2187622196153711</v>
      </c>
      <c r="AS21" s="404">
        <f t="shared" si="8"/>
        <v>5.9534573835244844</v>
      </c>
      <c r="AT21" s="404">
        <f t="shared" si="8"/>
        <v>5.7902991481212442</v>
      </c>
      <c r="AU21" s="404">
        <f t="shared" si="6"/>
        <v>5.7478999852630546</v>
      </c>
      <c r="AV21" s="404">
        <f t="shared" si="7"/>
        <v>5.9321302276160912</v>
      </c>
      <c r="AW21" s="404">
        <f t="shared" si="3"/>
        <v>5.9316321617717866</v>
      </c>
      <c r="AX21" s="404">
        <f t="shared" si="4"/>
        <v>5.9311340959274812</v>
      </c>
      <c r="AY21" s="404">
        <f t="shared" si="5"/>
        <v>5.9278136569654505</v>
      </c>
      <c r="AZ21" s="404">
        <f t="shared" si="1"/>
        <v>5.9766241097073021</v>
      </c>
      <c r="BA21" s="36"/>
    </row>
    <row r="22" spans="1:53">
      <c r="A22" s="36"/>
      <c r="B22" s="287"/>
      <c r="C22" s="287"/>
      <c r="D22" s="287"/>
      <c r="E22" s="287"/>
      <c r="F22" s="287"/>
      <c r="G22" s="287"/>
      <c r="H22" s="287"/>
      <c r="I22" s="287"/>
      <c r="J22" s="287"/>
      <c r="K22" s="287"/>
      <c r="L22" s="287"/>
      <c r="M22" s="287"/>
      <c r="N22" s="287"/>
      <c r="O22" s="287"/>
      <c r="P22" s="287"/>
      <c r="Q22" s="287"/>
      <c r="R22" s="287"/>
      <c r="S22" s="287"/>
      <c r="T22" s="287"/>
      <c r="U22" s="287"/>
      <c r="V22" s="287"/>
      <c r="W22" s="287"/>
      <c r="X22" s="287"/>
      <c r="Y22" s="287"/>
      <c r="Z22" s="36"/>
      <c r="AA22" s="36"/>
      <c r="AB22" s="36"/>
      <c r="AC22" s="36"/>
      <c r="AD22" s="36"/>
      <c r="AE22" s="36"/>
      <c r="AF22" s="36"/>
      <c r="AG22" s="287"/>
      <c r="AH22" s="287"/>
      <c r="AI22" s="287"/>
      <c r="AJ22" s="287"/>
      <c r="AK22" s="287"/>
      <c r="AL22" s="287"/>
      <c r="AM22" s="287"/>
      <c r="AN22" s="287"/>
      <c r="AO22" s="287"/>
      <c r="AP22" s="287"/>
      <c r="AQ22" s="36"/>
      <c r="AR22" s="36"/>
      <c r="AS22" s="36"/>
      <c r="AT22" s="36"/>
      <c r="AU22" s="36"/>
      <c r="AV22" s="36"/>
      <c r="AW22" s="36"/>
      <c r="AX22" s="287"/>
      <c r="AY22" s="287"/>
      <c r="AZ22" s="287"/>
      <c r="BA22" s="36"/>
    </row>
    <row r="23" spans="1:53">
      <c r="A23" s="179" t="s">
        <v>35</v>
      </c>
      <c r="B23" s="142"/>
      <c r="D23" s="142"/>
      <c r="E23" s="142"/>
      <c r="F23" s="142"/>
      <c r="I23" s="287"/>
      <c r="J23" s="287"/>
      <c r="K23" s="287"/>
      <c r="L23" s="287"/>
      <c r="M23" s="287"/>
      <c r="N23" s="287"/>
      <c r="O23" s="287"/>
      <c r="P23" s="287"/>
      <c r="Q23" s="287"/>
      <c r="R23" s="287"/>
      <c r="S23" s="142"/>
      <c r="T23" s="287" t="s">
        <v>17</v>
      </c>
      <c r="U23" s="142"/>
      <c r="V23" s="142"/>
      <c r="W23" s="142"/>
      <c r="X23" s="142"/>
      <c r="AA23" s="287"/>
      <c r="AB23" s="36"/>
      <c r="AC23" s="36"/>
      <c r="AD23" s="36"/>
      <c r="AE23" s="36"/>
      <c r="AF23" s="36"/>
      <c r="AG23" s="287"/>
      <c r="AH23" s="287"/>
      <c r="AI23" s="287"/>
      <c r="AJ23" s="142"/>
      <c r="AK23" s="287" t="s">
        <v>17</v>
      </c>
      <c r="AL23" s="142"/>
      <c r="AM23" s="142"/>
      <c r="AN23" s="142"/>
      <c r="AO23" s="142"/>
      <c r="AR23" s="287"/>
      <c r="AS23" s="36"/>
      <c r="AT23" s="36"/>
      <c r="AU23" s="36"/>
      <c r="AV23" s="36"/>
      <c r="AW23" s="36"/>
      <c r="AX23" s="287"/>
      <c r="AY23" s="287"/>
      <c r="AZ23" s="287"/>
      <c r="BA23" s="36"/>
    </row>
    <row r="24" spans="1:53">
      <c r="A24" s="36"/>
      <c r="B24" s="142"/>
      <c r="D24" s="142"/>
      <c r="E24" s="142"/>
      <c r="F24" s="142"/>
      <c r="G24" s="142"/>
      <c r="H24" s="287"/>
      <c r="I24" s="287"/>
      <c r="J24" s="287"/>
      <c r="K24" s="287"/>
      <c r="L24" s="287"/>
      <c r="M24" s="287"/>
      <c r="N24" s="287"/>
      <c r="O24" s="287"/>
      <c r="P24" s="287"/>
      <c r="Q24" s="287"/>
      <c r="R24" s="287"/>
      <c r="S24" s="142"/>
      <c r="T24" s="142"/>
      <c r="U24" s="142"/>
      <c r="V24" s="142"/>
      <c r="W24" s="142"/>
      <c r="X24" s="142"/>
      <c r="Y24" s="142"/>
      <c r="Z24" s="287"/>
      <c r="AA24" s="287"/>
      <c r="AB24" s="36"/>
      <c r="AC24" s="36"/>
      <c r="AD24" s="36"/>
      <c r="AE24" s="36"/>
      <c r="AF24" s="36"/>
      <c r="AG24" s="287"/>
      <c r="AH24" s="287"/>
      <c r="AI24" s="287"/>
      <c r="AJ24" s="142"/>
      <c r="AK24" s="142"/>
      <c r="AL24" s="142"/>
      <c r="AM24" s="142"/>
      <c r="AN24" s="142"/>
      <c r="AO24" s="142"/>
      <c r="AP24" s="142"/>
      <c r="AQ24" s="287"/>
      <c r="AR24" s="287"/>
      <c r="AS24" s="36"/>
      <c r="AT24" s="36"/>
      <c r="AU24" s="36"/>
      <c r="AV24" s="36"/>
      <c r="AW24" s="36"/>
      <c r="AX24" s="287"/>
      <c r="AY24" s="287"/>
      <c r="AZ24" s="287"/>
      <c r="BA24" s="36"/>
    </row>
    <row r="25" spans="1:53">
      <c r="A25" s="287" t="s">
        <v>1153</v>
      </c>
      <c r="B25" s="287"/>
      <c r="D25" s="287"/>
      <c r="E25" s="287"/>
      <c r="F25" s="287"/>
      <c r="G25" s="287"/>
      <c r="H25" s="167"/>
      <c r="I25" s="167"/>
      <c r="J25" s="287"/>
      <c r="K25" s="287"/>
      <c r="L25" s="287"/>
      <c r="M25" s="287"/>
      <c r="N25" s="287"/>
      <c r="O25" s="287"/>
      <c r="P25" s="287"/>
      <c r="Q25" s="287"/>
      <c r="R25" s="287"/>
      <c r="S25" s="287"/>
      <c r="T25" s="287"/>
      <c r="U25" s="287"/>
      <c r="V25" s="287"/>
      <c r="W25" s="287"/>
      <c r="X25" s="287"/>
      <c r="Y25" s="287"/>
      <c r="Z25" s="167"/>
      <c r="AA25" s="167"/>
      <c r="AB25" s="36"/>
      <c r="AC25" s="36"/>
      <c r="AD25" s="36"/>
      <c r="AE25" s="36"/>
      <c r="AF25" s="36"/>
      <c r="AG25" s="287"/>
      <c r="AH25" s="287"/>
      <c r="AI25" s="287"/>
      <c r="AJ25" s="287"/>
      <c r="AK25" s="287"/>
      <c r="AL25" s="287"/>
      <c r="AM25" s="287"/>
      <c r="AN25" s="287"/>
      <c r="AO25" s="287"/>
      <c r="AP25" s="287"/>
      <c r="AQ25" s="167"/>
      <c r="AR25" s="167"/>
      <c r="AS25" s="36"/>
      <c r="AT25" s="36"/>
      <c r="AU25" s="36"/>
      <c r="AV25" s="36"/>
      <c r="AW25" s="36"/>
      <c r="AX25" s="287"/>
      <c r="AY25" s="287"/>
      <c r="AZ25" s="287"/>
      <c r="BA25" s="36"/>
    </row>
    <row r="26" spans="1:53">
      <c r="A26" s="142"/>
      <c r="B26" s="171"/>
      <c r="C26" s="171"/>
      <c r="D26" s="171"/>
      <c r="E26" s="171"/>
      <c r="F26" s="171"/>
      <c r="G26" s="171"/>
      <c r="H26" s="167"/>
      <c r="I26" s="167"/>
      <c r="J26" s="287"/>
      <c r="K26" s="287"/>
      <c r="L26" s="287"/>
      <c r="M26" s="287"/>
      <c r="N26" s="287"/>
      <c r="O26" s="287"/>
      <c r="P26" s="287"/>
      <c r="Q26" s="287"/>
      <c r="R26" s="287"/>
      <c r="S26" s="171"/>
      <c r="T26" s="171"/>
      <c r="U26" s="171"/>
      <c r="V26" s="171"/>
      <c r="W26" s="171"/>
      <c r="X26" s="171"/>
      <c r="Y26" s="171"/>
      <c r="Z26" s="167"/>
      <c r="AA26" s="167"/>
      <c r="AB26" s="36"/>
      <c r="AC26" s="36"/>
      <c r="AD26" s="36"/>
      <c r="AE26" s="36"/>
      <c r="AF26" s="36"/>
      <c r="AG26" s="287"/>
      <c r="AH26" s="287"/>
      <c r="AI26" s="287"/>
      <c r="AJ26" s="171"/>
      <c r="AK26" s="171"/>
      <c r="AL26" s="171"/>
      <c r="AM26" s="171"/>
      <c r="AN26" s="171"/>
      <c r="AO26" s="171"/>
      <c r="AP26" s="171"/>
      <c r="AQ26" s="167"/>
      <c r="AR26" s="167"/>
      <c r="AS26" s="36"/>
      <c r="AT26" s="36"/>
      <c r="AU26" s="36"/>
      <c r="AV26" s="36"/>
      <c r="AW26" s="36"/>
      <c r="AX26" s="287"/>
      <c r="AY26" s="287"/>
      <c r="AZ26" s="287"/>
      <c r="BA26" s="36"/>
    </row>
    <row r="27" spans="1:53">
      <c r="A27" s="167" t="s">
        <v>431</v>
      </c>
      <c r="B27" s="287"/>
      <c r="C27" s="287"/>
      <c r="D27" s="287"/>
      <c r="E27" s="287"/>
      <c r="F27" s="287"/>
      <c r="G27" s="287"/>
      <c r="H27" s="287"/>
      <c r="I27" s="287"/>
      <c r="J27" s="58"/>
      <c r="K27" s="287"/>
      <c r="L27" s="287"/>
      <c r="M27" s="287"/>
      <c r="N27" s="287"/>
      <c r="O27" s="287"/>
      <c r="P27" s="287"/>
      <c r="Q27" s="287"/>
      <c r="R27" s="287"/>
      <c r="S27" s="287"/>
      <c r="T27" s="287"/>
      <c r="U27" s="287"/>
      <c r="V27" s="287"/>
      <c r="W27" s="287"/>
      <c r="X27" s="287"/>
      <c r="Y27" s="287"/>
      <c r="Z27" s="287"/>
      <c r="AA27" s="287"/>
      <c r="AB27" s="36"/>
      <c r="AC27" s="36"/>
      <c r="AD27" s="36"/>
      <c r="AE27" s="36"/>
      <c r="AF27" s="36"/>
      <c r="AG27" s="287"/>
      <c r="AH27" s="287"/>
      <c r="AI27" s="287"/>
      <c r="AJ27" s="287"/>
      <c r="AK27" s="287"/>
      <c r="AL27" s="287"/>
      <c r="AM27" s="287"/>
      <c r="AN27" s="287"/>
      <c r="AO27" s="287"/>
      <c r="AP27" s="287"/>
      <c r="AQ27" s="287"/>
      <c r="AR27" s="287"/>
      <c r="AS27" s="36"/>
      <c r="AT27" s="36"/>
      <c r="AU27" s="36"/>
      <c r="AV27" s="36"/>
      <c r="AW27" s="36"/>
      <c r="AX27" s="287"/>
      <c r="AY27" s="287"/>
      <c r="AZ27" s="287"/>
      <c r="BA27" s="36"/>
    </row>
    <row r="28" spans="1:53">
      <c r="A28" s="36"/>
      <c r="B28" s="287"/>
      <c r="C28" s="287"/>
      <c r="D28" s="287"/>
      <c r="E28" s="287"/>
      <c r="F28" s="287"/>
      <c r="G28" s="287"/>
      <c r="H28" s="287"/>
      <c r="I28" s="287"/>
      <c r="J28" s="287"/>
      <c r="K28" s="287"/>
      <c r="L28" s="287"/>
      <c r="M28" s="287"/>
      <c r="N28" s="287"/>
      <c r="O28" s="287"/>
      <c r="P28" s="287"/>
      <c r="Q28" s="287"/>
      <c r="R28" s="287"/>
      <c r="S28" s="287"/>
      <c r="T28" s="287"/>
      <c r="U28" s="287"/>
      <c r="V28" s="287"/>
      <c r="W28" s="287"/>
      <c r="X28" s="287"/>
      <c r="Y28" s="287"/>
      <c r="Z28" s="36"/>
      <c r="AA28" s="36"/>
      <c r="AB28" s="36"/>
      <c r="AC28" s="36"/>
      <c r="AD28" s="36"/>
      <c r="AE28" s="36"/>
      <c r="AF28" s="36"/>
      <c r="AG28" s="287"/>
      <c r="AH28" s="287"/>
      <c r="AI28" s="287"/>
      <c r="AJ28" s="287"/>
      <c r="AK28" s="287"/>
      <c r="AL28" s="287"/>
      <c r="AM28" s="287"/>
      <c r="AN28" s="287"/>
      <c r="AO28" s="287"/>
      <c r="AP28" s="287"/>
      <c r="AQ28" s="36"/>
      <c r="AR28" s="36"/>
      <c r="AS28" s="36"/>
      <c r="AT28" s="36"/>
      <c r="AU28" s="36"/>
      <c r="AV28" s="36"/>
      <c r="AW28" s="36"/>
      <c r="AX28" s="287"/>
      <c r="AY28" s="287"/>
      <c r="AZ28" s="287"/>
      <c r="BA28" s="36"/>
    </row>
    <row r="29" spans="1:53">
      <c r="A29" s="36"/>
      <c r="B29" s="287"/>
      <c r="C29" s="287"/>
      <c r="D29" s="287"/>
      <c r="E29" s="287"/>
      <c r="F29" s="287"/>
      <c r="G29" s="287"/>
      <c r="H29" s="287"/>
      <c r="I29" s="287"/>
      <c r="J29" s="287"/>
      <c r="K29" s="287"/>
      <c r="L29" s="287"/>
      <c r="M29" s="287"/>
      <c r="N29" s="287"/>
      <c r="O29" s="287"/>
      <c r="P29" s="287"/>
      <c r="Q29" s="287"/>
      <c r="R29" s="287"/>
      <c r="S29" s="287"/>
      <c r="T29" s="287"/>
      <c r="U29" s="287"/>
      <c r="V29" s="287"/>
      <c r="W29" s="287"/>
      <c r="X29" s="287"/>
      <c r="Y29" s="287"/>
      <c r="Z29" s="36"/>
      <c r="AA29" s="36"/>
      <c r="AB29" s="36"/>
      <c r="AC29" s="36"/>
      <c r="AD29" s="36"/>
      <c r="AE29" s="36"/>
      <c r="AF29" s="36"/>
      <c r="AG29" s="287"/>
      <c r="AH29" s="287"/>
      <c r="AI29" s="287"/>
      <c r="AJ29" s="287"/>
      <c r="AK29" s="287"/>
      <c r="AL29" s="287"/>
      <c r="AM29" s="287"/>
      <c r="AN29" s="287"/>
      <c r="AO29" s="287"/>
      <c r="AP29" s="287"/>
      <c r="AQ29" s="36"/>
      <c r="AR29" s="36"/>
      <c r="AS29" s="36"/>
      <c r="AT29" s="36"/>
      <c r="AU29" s="36"/>
      <c r="AV29" s="36"/>
      <c r="AW29" s="36"/>
      <c r="AX29" s="287"/>
      <c r="AY29" s="287"/>
      <c r="AZ29" s="287"/>
      <c r="BA29" s="36"/>
    </row>
    <row r="30" spans="1:53">
      <c r="A30" s="36"/>
      <c r="B30" s="287"/>
      <c r="C30" s="287"/>
      <c r="D30" s="287"/>
      <c r="E30" s="287"/>
      <c r="F30" s="287"/>
      <c r="H30" s="287"/>
      <c r="I30" s="287"/>
      <c r="J30" s="287"/>
      <c r="K30" s="287"/>
      <c r="L30" s="287"/>
      <c r="M30" s="287"/>
      <c r="N30" s="287"/>
      <c r="O30" s="287"/>
      <c r="P30" s="287"/>
      <c r="Q30" s="287"/>
      <c r="R30" s="287"/>
      <c r="S30" s="287"/>
      <c r="T30" s="287"/>
      <c r="U30" s="287"/>
      <c r="V30" s="287"/>
      <c r="W30" s="287"/>
      <c r="X30" s="287"/>
      <c r="Y30" s="287"/>
      <c r="Z30" s="36"/>
      <c r="AA30" s="36"/>
      <c r="AB30" s="36"/>
      <c r="AC30" s="36"/>
      <c r="AD30" s="36"/>
      <c r="AE30" s="36"/>
      <c r="AF30" s="36"/>
      <c r="AG30" s="287"/>
      <c r="AH30" s="287"/>
      <c r="AI30" s="287"/>
      <c r="AJ30" s="287"/>
      <c r="AK30" s="287"/>
      <c r="AL30" s="287"/>
      <c r="AM30" s="287"/>
      <c r="AN30" s="287"/>
      <c r="AO30" s="287"/>
      <c r="AP30" s="287"/>
      <c r="AQ30" s="36"/>
      <c r="AR30" s="36"/>
      <c r="AS30" s="36"/>
      <c r="AT30" s="36"/>
      <c r="AU30" s="36"/>
      <c r="AV30" s="36"/>
      <c r="AW30" s="36"/>
      <c r="AX30" s="287"/>
      <c r="AY30" s="287"/>
      <c r="AZ30" s="287"/>
      <c r="BA30" s="36"/>
    </row>
    <row r="31" spans="1:53">
      <c r="A31" s="36"/>
      <c r="B31" s="287"/>
      <c r="C31" s="287"/>
      <c r="D31" s="287"/>
      <c r="E31" s="287"/>
      <c r="F31" s="287"/>
      <c r="G31" s="287"/>
      <c r="H31" s="287"/>
      <c r="I31" s="287"/>
      <c r="J31" s="287"/>
      <c r="K31" s="287"/>
      <c r="L31" s="287"/>
      <c r="M31" s="287"/>
      <c r="N31" s="287"/>
      <c r="O31" s="287"/>
      <c r="P31" s="287"/>
      <c r="Q31" s="287"/>
      <c r="R31" s="287"/>
      <c r="S31" s="287"/>
      <c r="T31" s="287"/>
      <c r="U31" s="287"/>
      <c r="V31" s="287"/>
      <c r="W31" s="287"/>
      <c r="X31" s="287"/>
      <c r="Y31" s="287"/>
      <c r="Z31" s="36"/>
      <c r="AA31" s="36"/>
      <c r="AB31" s="36"/>
      <c r="AC31" s="36"/>
      <c r="AD31" s="36"/>
      <c r="AE31" s="36"/>
      <c r="AF31" s="36"/>
      <c r="AG31" s="287"/>
      <c r="AH31" s="287"/>
      <c r="AI31" s="287"/>
      <c r="AJ31" s="287"/>
      <c r="AK31" s="287"/>
      <c r="AL31" s="287"/>
      <c r="AM31" s="287"/>
      <c r="AN31" s="287"/>
      <c r="AO31" s="287"/>
      <c r="AP31" s="287"/>
      <c r="AQ31" s="36"/>
      <c r="AR31" s="36"/>
      <c r="AS31" s="36"/>
      <c r="AT31" s="36"/>
      <c r="AU31" s="36"/>
      <c r="AV31" s="36"/>
      <c r="AW31" s="36"/>
      <c r="AX31" s="287"/>
      <c r="AY31" s="287"/>
      <c r="AZ31" s="287"/>
      <c r="BA31" s="36"/>
    </row>
    <row r="32" spans="1:53">
      <c r="A32" s="36"/>
      <c r="B32" s="287"/>
      <c r="C32" s="287"/>
      <c r="D32" s="287"/>
      <c r="E32" s="287"/>
      <c r="F32" s="287"/>
      <c r="G32" s="287"/>
      <c r="H32" s="287"/>
      <c r="I32" s="287"/>
      <c r="J32" s="287"/>
      <c r="K32" s="287"/>
      <c r="L32" s="287"/>
      <c r="M32" s="287"/>
      <c r="N32" s="287"/>
      <c r="O32" s="287"/>
      <c r="P32" s="287"/>
      <c r="Q32" s="287"/>
      <c r="R32" s="287"/>
      <c r="S32" s="287"/>
      <c r="T32" s="287"/>
      <c r="U32" s="287"/>
      <c r="V32" s="287"/>
      <c r="W32" s="287"/>
      <c r="X32" s="287"/>
      <c r="Y32" s="287"/>
      <c r="Z32" s="36"/>
      <c r="AA32" s="36"/>
      <c r="AB32" s="36"/>
      <c r="AC32" s="36"/>
      <c r="AD32" s="36"/>
      <c r="AE32" s="36"/>
      <c r="AF32" s="36"/>
      <c r="AG32" s="287"/>
      <c r="AH32" s="287"/>
      <c r="AI32" s="287"/>
      <c r="AJ32" s="287"/>
      <c r="AK32" s="287"/>
      <c r="AL32" s="287"/>
      <c r="AM32" s="287"/>
      <c r="AN32" s="287"/>
      <c r="AO32" s="287"/>
      <c r="AP32" s="287"/>
      <c r="AQ32" s="36"/>
      <c r="AR32" s="36"/>
      <c r="AS32" s="36"/>
      <c r="AT32" s="36"/>
      <c r="AU32" s="36"/>
      <c r="AV32" s="36"/>
      <c r="AW32" s="36"/>
      <c r="AX32" s="287"/>
      <c r="AY32" s="287"/>
      <c r="AZ32" s="287"/>
      <c r="BA32" s="36"/>
    </row>
    <row r="33" spans="1:53">
      <c r="A33" s="36"/>
      <c r="B33" s="287"/>
      <c r="C33" s="287"/>
      <c r="D33" s="287"/>
      <c r="E33" s="287"/>
      <c r="F33" s="287"/>
      <c r="G33" s="287"/>
      <c r="H33" s="287"/>
      <c r="I33" s="287"/>
      <c r="J33" s="287"/>
      <c r="K33" s="287"/>
      <c r="L33" s="287"/>
      <c r="M33" s="287"/>
      <c r="N33" s="287"/>
      <c r="O33" s="287"/>
      <c r="P33" s="287"/>
      <c r="Q33" s="287"/>
      <c r="R33" s="287"/>
      <c r="S33" s="287"/>
      <c r="T33" s="287"/>
      <c r="U33" s="287"/>
      <c r="V33" s="287"/>
      <c r="W33" s="287"/>
      <c r="X33" s="287"/>
      <c r="Y33" s="287"/>
      <c r="Z33" s="36"/>
      <c r="AA33" s="36"/>
      <c r="AB33" s="36"/>
      <c r="AC33" s="36"/>
      <c r="AD33" s="36"/>
      <c r="AE33" s="36"/>
      <c r="AF33" s="36"/>
      <c r="AG33" s="287"/>
      <c r="AH33" s="287"/>
      <c r="AI33" s="287"/>
      <c r="AJ33" s="287"/>
      <c r="AK33" s="287"/>
      <c r="AL33" s="287"/>
      <c r="AM33" s="287"/>
      <c r="AN33" s="287"/>
      <c r="AO33" s="287"/>
      <c r="AP33" s="287"/>
      <c r="AQ33" s="36"/>
      <c r="AR33" s="36"/>
      <c r="AS33" s="36"/>
      <c r="AT33" s="36"/>
      <c r="AU33" s="36"/>
      <c r="AV33" s="36"/>
      <c r="AW33" s="36"/>
      <c r="AX33" s="287"/>
      <c r="AY33" s="287"/>
      <c r="AZ33" s="287"/>
      <c r="BA33" s="36"/>
    </row>
    <row r="34" spans="1:53">
      <c r="A34" s="36"/>
      <c r="B34" s="287"/>
      <c r="C34" s="287"/>
      <c r="D34" s="287"/>
      <c r="E34" s="287"/>
      <c r="F34" s="287"/>
      <c r="G34" s="287"/>
      <c r="H34" s="287"/>
      <c r="I34" s="287"/>
      <c r="J34" s="287"/>
      <c r="K34" s="287"/>
      <c r="L34" s="287"/>
      <c r="M34" s="287"/>
      <c r="N34" s="287"/>
      <c r="O34" s="287"/>
      <c r="P34" s="287"/>
      <c r="Q34" s="287"/>
      <c r="R34" s="287"/>
      <c r="S34" s="287"/>
      <c r="T34" s="287"/>
      <c r="U34" s="287"/>
      <c r="V34" s="287"/>
      <c r="W34" s="287"/>
      <c r="X34" s="287"/>
      <c r="Y34" s="287"/>
      <c r="Z34" s="36"/>
      <c r="AA34" s="36"/>
      <c r="AB34" s="36"/>
      <c r="AC34" s="36"/>
      <c r="AD34" s="36"/>
      <c r="AE34" s="36"/>
      <c r="AF34" s="36"/>
      <c r="AG34" s="287"/>
      <c r="AH34" s="287"/>
      <c r="AI34" s="287"/>
      <c r="AJ34" s="287"/>
      <c r="AK34" s="287"/>
      <c r="AL34" s="287"/>
      <c r="AM34" s="287"/>
      <c r="AN34" s="287"/>
      <c r="AO34" s="287"/>
      <c r="AP34" s="287"/>
      <c r="AQ34" s="36"/>
      <c r="AR34" s="36"/>
      <c r="AS34" s="36"/>
      <c r="AT34" s="36"/>
      <c r="AU34" s="36"/>
      <c r="AV34" s="36"/>
      <c r="AW34" s="36"/>
      <c r="AX34" s="287"/>
      <c r="AY34" s="287"/>
      <c r="AZ34" s="287"/>
      <c r="BA34" s="36"/>
    </row>
    <row r="35" spans="1:53">
      <c r="A35" s="36"/>
      <c r="B35" s="287"/>
      <c r="C35" s="287"/>
      <c r="D35" s="287"/>
      <c r="E35" s="287"/>
      <c r="F35" s="287"/>
      <c r="G35" s="287"/>
      <c r="H35" s="287"/>
      <c r="I35" s="287"/>
      <c r="J35" s="287"/>
      <c r="K35" s="287"/>
      <c r="L35" s="287"/>
      <c r="M35" s="287"/>
      <c r="N35" s="287"/>
      <c r="O35" s="287"/>
      <c r="P35" s="287"/>
      <c r="Q35" s="287"/>
      <c r="R35" s="287"/>
      <c r="S35" s="287"/>
      <c r="T35" s="287"/>
      <c r="U35" s="287"/>
      <c r="V35" s="287"/>
      <c r="W35" s="287"/>
      <c r="X35" s="287"/>
      <c r="Y35" s="287"/>
      <c r="Z35" s="36"/>
      <c r="AA35" s="36"/>
      <c r="AB35" s="36"/>
      <c r="AC35" s="36"/>
      <c r="AD35" s="36"/>
      <c r="AE35" s="36"/>
      <c r="AF35" s="36"/>
      <c r="AG35" s="287"/>
      <c r="AH35" s="287"/>
      <c r="AI35" s="287"/>
      <c r="AJ35" s="287"/>
      <c r="AK35" s="287"/>
      <c r="AL35" s="287"/>
      <c r="AM35" s="287"/>
      <c r="AN35" s="287"/>
      <c r="AO35" s="287"/>
      <c r="AP35" s="287"/>
      <c r="AQ35" s="36"/>
      <c r="AR35" s="36"/>
      <c r="AS35" s="36"/>
      <c r="AT35" s="36"/>
      <c r="AU35" s="36"/>
      <c r="AV35" s="36"/>
      <c r="AW35" s="36"/>
      <c r="AX35" s="287"/>
      <c r="AY35" s="287"/>
      <c r="AZ35" s="287"/>
      <c r="BA35" s="36"/>
    </row>
  </sheetData>
  <sortState ref="AK6:AX21">
    <sortCondition descending="1" ref="AK6"/>
  </sortState>
  <mergeCells count="7">
    <mergeCell ref="A3:A5"/>
    <mergeCell ref="AJ3:AZ3"/>
    <mergeCell ref="AJ4:AZ4"/>
    <mergeCell ref="S3:AI3"/>
    <mergeCell ref="S4:AI4"/>
    <mergeCell ref="B3:R3"/>
    <mergeCell ref="B4:R4"/>
  </mergeCells>
  <conditionalFormatting sqref="A3 B1:AF2 AJ1:AP2">
    <cfRule type="expression" dxfId="233" priority="11" stopIfTrue="1">
      <formula>#N/A</formula>
    </cfRule>
  </conditionalFormatting>
  <conditionalFormatting sqref="AT1:AW2">
    <cfRule type="expression" dxfId="232" priority="10" stopIfTrue="1">
      <formula>#N/A</formula>
    </cfRule>
  </conditionalFormatting>
  <conditionalFormatting sqref="AG1:AG2">
    <cfRule type="expression" dxfId="231" priority="6" stopIfTrue="1">
      <formula>#N/A</formula>
    </cfRule>
  </conditionalFormatting>
  <conditionalFormatting sqref="AX1:AX2">
    <cfRule type="expression" dxfId="230" priority="5" stopIfTrue="1">
      <formula>#N/A</formula>
    </cfRule>
  </conditionalFormatting>
  <conditionalFormatting sqref="AH1:AH2">
    <cfRule type="expression" dxfId="229" priority="4" stopIfTrue="1">
      <formula>#N/A</formula>
    </cfRule>
  </conditionalFormatting>
  <conditionalFormatting sqref="AY1:AY2">
    <cfRule type="expression" dxfId="228" priority="3" stopIfTrue="1">
      <formula>#N/A</formula>
    </cfRule>
  </conditionalFormatting>
  <conditionalFormatting sqref="AI1:AI2">
    <cfRule type="expression" dxfId="227" priority="2" stopIfTrue="1">
      <formula>#N/A</formula>
    </cfRule>
  </conditionalFormatting>
  <conditionalFormatting sqref="AZ1:AZ2">
    <cfRule type="expression" dxfId="226" priority="1" stopIfTrue="1">
      <formula>#N/A</formula>
    </cfRule>
  </conditionalFormatting>
  <hyperlinks>
    <hyperlink ref="BC7" location="Content!B408" display="Back to Content Page"/>
  </hyperlinks>
  <pageMargins left="0.7" right="0.7" top="0.75" bottom="0.75" header="0.3" footer="0.3"/>
  <pageSetup paperSize="9" orientation="portrait" horizontalDpi="4294967295" verticalDpi="4294967295" r:id="rId1"/>
  <ignoredErrors>
    <ignoredError sqref="B21 C21:N21 S21:U21 O21 V21:AF21 AG21:AI21" formulaRange="1"/>
  </ignoredErrors>
</worksheet>
</file>

<file path=xl/worksheets/sheet2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4"/>
  <sheetViews>
    <sheetView topLeftCell="Q1" zoomScale="96" zoomScaleNormal="96" workbookViewId="0">
      <selection activeCell="AC7" sqref="AC7"/>
    </sheetView>
  </sheetViews>
  <sheetFormatPr defaultRowHeight="14.5"/>
  <cols>
    <col min="1" max="1" width="33.81640625" customWidth="1"/>
    <col min="2" max="4" width="6" customWidth="1"/>
    <col min="5" max="5" width="6.26953125" customWidth="1"/>
    <col min="6" max="12" width="6" customWidth="1"/>
    <col min="13" max="14" width="7.1796875" customWidth="1"/>
    <col min="15" max="17" width="6" customWidth="1"/>
    <col min="18" max="20" width="7.1796875" customWidth="1"/>
    <col min="21" max="21" width="8.26953125" customWidth="1"/>
    <col min="22" max="22" width="7.1796875" customWidth="1"/>
    <col min="23" max="24" width="8.26953125" customWidth="1"/>
    <col min="25" max="25" width="7.1796875" customWidth="1"/>
    <col min="26" max="27" width="7.1796875" style="499" customWidth="1"/>
  </cols>
  <sheetData>
    <row r="1" spans="1:29">
      <c r="A1" s="403" t="s">
        <v>1399</v>
      </c>
      <c r="B1" s="36"/>
      <c r="C1" s="36"/>
      <c r="D1" s="36"/>
      <c r="E1" s="36"/>
      <c r="F1" s="36"/>
      <c r="G1" s="36"/>
      <c r="H1" s="36"/>
      <c r="I1" s="36"/>
      <c r="J1" s="36"/>
      <c r="K1" s="36"/>
      <c r="L1" s="36"/>
      <c r="M1" s="36"/>
      <c r="N1" s="36"/>
      <c r="O1" s="36"/>
      <c r="P1" s="36"/>
      <c r="Q1" s="36"/>
      <c r="R1" s="36"/>
      <c r="S1" s="36"/>
      <c r="T1" s="36"/>
      <c r="U1" s="36"/>
      <c r="V1" s="177"/>
      <c r="W1" s="177"/>
      <c r="X1" s="177"/>
      <c r="Y1" s="36"/>
      <c r="Z1" s="287"/>
      <c r="AA1" s="287"/>
    </row>
    <row r="2" spans="1:29">
      <c r="A2" s="36"/>
      <c r="B2" s="36"/>
      <c r="C2" s="36"/>
      <c r="D2" s="36"/>
      <c r="E2" s="36"/>
      <c r="F2" s="36"/>
      <c r="G2" s="36"/>
      <c r="H2" s="36"/>
      <c r="I2" s="36"/>
      <c r="J2" s="36"/>
      <c r="K2" s="36"/>
      <c r="L2" s="36"/>
      <c r="M2" s="36"/>
      <c r="N2" s="36"/>
      <c r="O2" s="36"/>
      <c r="P2" s="36"/>
      <c r="Q2" s="36"/>
      <c r="R2" s="36"/>
      <c r="S2" s="36"/>
      <c r="T2" s="36"/>
      <c r="U2" s="36"/>
      <c r="V2" s="177"/>
      <c r="W2" s="177"/>
      <c r="X2" s="177"/>
      <c r="Y2" s="36"/>
      <c r="Z2" s="287"/>
      <c r="AA2" s="287"/>
    </row>
    <row r="3" spans="1:29">
      <c r="A3" s="779" t="s">
        <v>16</v>
      </c>
      <c r="B3" s="101">
        <v>1990</v>
      </c>
      <c r="C3" s="101">
        <v>1991</v>
      </c>
      <c r="D3" s="101">
        <v>1992</v>
      </c>
      <c r="E3" s="101">
        <v>1993</v>
      </c>
      <c r="F3" s="101">
        <v>1994</v>
      </c>
      <c r="G3" s="101">
        <v>1995</v>
      </c>
      <c r="H3" s="101">
        <v>1996</v>
      </c>
      <c r="I3" s="101">
        <v>1997</v>
      </c>
      <c r="J3" s="101">
        <v>1998</v>
      </c>
      <c r="K3" s="101">
        <v>1999</v>
      </c>
      <c r="L3" s="101">
        <v>2000</v>
      </c>
      <c r="M3" s="101">
        <v>2001</v>
      </c>
      <c r="N3" s="101">
        <v>2002</v>
      </c>
      <c r="O3" s="101">
        <v>2003</v>
      </c>
      <c r="P3" s="101">
        <v>2004</v>
      </c>
      <c r="Q3" s="101">
        <v>2005</v>
      </c>
      <c r="R3" s="101">
        <v>2006</v>
      </c>
      <c r="S3" s="101">
        <v>2007</v>
      </c>
      <c r="T3" s="101">
        <v>2008</v>
      </c>
      <c r="U3" s="101">
        <v>2009</v>
      </c>
      <c r="V3" s="774">
        <v>2010</v>
      </c>
      <c r="W3" s="62">
        <v>2011</v>
      </c>
      <c r="X3" s="62">
        <v>2012</v>
      </c>
      <c r="Y3" s="62">
        <v>2013</v>
      </c>
      <c r="Z3" s="62">
        <v>2014</v>
      </c>
      <c r="AA3" s="62">
        <v>2015</v>
      </c>
    </row>
    <row r="4" spans="1:29">
      <c r="A4" s="291" t="s">
        <v>15</v>
      </c>
      <c r="B4" s="570">
        <v>56</v>
      </c>
      <c r="C4" s="570">
        <v>74</v>
      </c>
      <c r="D4" s="570">
        <v>13</v>
      </c>
      <c r="E4" s="570">
        <v>153</v>
      </c>
      <c r="F4" s="570">
        <v>22</v>
      </c>
      <c r="G4" s="570">
        <v>205</v>
      </c>
      <c r="H4" s="570">
        <v>37</v>
      </c>
      <c r="I4" s="570" t="s">
        <v>429</v>
      </c>
      <c r="J4" s="570" t="s">
        <v>429</v>
      </c>
      <c r="K4" s="570" t="s">
        <v>429</v>
      </c>
      <c r="L4" s="570" t="s">
        <v>429</v>
      </c>
      <c r="M4" s="570" t="s">
        <v>429</v>
      </c>
      <c r="N4" s="570" t="s">
        <v>429</v>
      </c>
      <c r="O4" s="570" t="s">
        <v>429</v>
      </c>
      <c r="P4" s="570" t="s">
        <v>429</v>
      </c>
      <c r="Q4" s="570" t="s">
        <v>429</v>
      </c>
      <c r="R4" s="570" t="s">
        <v>429</v>
      </c>
      <c r="S4" s="570" t="s">
        <v>429</v>
      </c>
      <c r="T4" s="570" t="s">
        <v>429</v>
      </c>
      <c r="U4" s="570" t="s">
        <v>429</v>
      </c>
      <c r="V4" s="570" t="s">
        <v>429</v>
      </c>
      <c r="W4" s="570" t="s">
        <v>429</v>
      </c>
      <c r="X4" s="570" t="s">
        <v>429</v>
      </c>
      <c r="Y4" s="570" t="s">
        <v>429</v>
      </c>
      <c r="Z4" s="570" t="s">
        <v>429</v>
      </c>
      <c r="AA4" s="570" t="s">
        <v>429</v>
      </c>
    </row>
    <row r="5" spans="1:29">
      <c r="A5" s="291" t="s">
        <v>14</v>
      </c>
      <c r="B5" s="570">
        <v>14</v>
      </c>
      <c r="C5" s="570">
        <v>14</v>
      </c>
      <c r="D5" s="570">
        <v>13</v>
      </c>
      <c r="E5" s="570" t="s">
        <v>429</v>
      </c>
      <c r="F5" s="570" t="s">
        <v>429</v>
      </c>
      <c r="G5" s="570" t="s">
        <v>429</v>
      </c>
      <c r="H5" s="570" t="s">
        <v>429</v>
      </c>
      <c r="I5" s="570" t="s">
        <v>429</v>
      </c>
      <c r="J5" s="570" t="s">
        <v>429</v>
      </c>
      <c r="K5" s="570" t="s">
        <v>429</v>
      </c>
      <c r="L5" s="570" t="s">
        <v>429</v>
      </c>
      <c r="M5" s="570" t="s">
        <v>429</v>
      </c>
      <c r="N5" s="570" t="s">
        <v>429</v>
      </c>
      <c r="O5" s="570" t="s">
        <v>429</v>
      </c>
      <c r="P5" s="570" t="s">
        <v>429</v>
      </c>
      <c r="Q5" s="570" t="s">
        <v>429</v>
      </c>
      <c r="R5" s="570" t="s">
        <v>429</v>
      </c>
      <c r="S5" s="570" t="s">
        <v>429</v>
      </c>
      <c r="T5" s="570" t="s">
        <v>429</v>
      </c>
      <c r="U5" s="570" t="s">
        <v>429</v>
      </c>
      <c r="V5" s="570" t="s">
        <v>429</v>
      </c>
      <c r="W5" s="570" t="s">
        <v>429</v>
      </c>
      <c r="X5" s="570" t="s">
        <v>429</v>
      </c>
      <c r="Y5" s="570">
        <v>26</v>
      </c>
      <c r="Z5" s="570">
        <v>29</v>
      </c>
      <c r="AA5" s="570">
        <v>29</v>
      </c>
      <c r="AB5" s="283"/>
    </row>
    <row r="6" spans="1:29">
      <c r="A6" s="284" t="s">
        <v>268</v>
      </c>
      <c r="B6" s="570" t="s">
        <v>429</v>
      </c>
      <c r="C6" s="570" t="s">
        <v>429</v>
      </c>
      <c r="D6" s="570" t="s">
        <v>429</v>
      </c>
      <c r="E6" s="570" t="s">
        <v>429</v>
      </c>
      <c r="F6" s="570" t="s">
        <v>429</v>
      </c>
      <c r="G6" s="570" t="s">
        <v>429</v>
      </c>
      <c r="H6" s="570" t="s">
        <v>429</v>
      </c>
      <c r="I6" s="570" t="s">
        <v>429</v>
      </c>
      <c r="J6" s="570" t="s">
        <v>429</v>
      </c>
      <c r="K6" s="570" t="s">
        <v>429</v>
      </c>
      <c r="L6" s="570" t="s">
        <v>429</v>
      </c>
      <c r="M6" s="570" t="s">
        <v>429</v>
      </c>
      <c r="N6" s="570" t="s">
        <v>429</v>
      </c>
      <c r="O6" s="570" t="s">
        <v>429</v>
      </c>
      <c r="P6" s="570" t="s">
        <v>429</v>
      </c>
      <c r="Q6" s="570" t="s">
        <v>429</v>
      </c>
      <c r="R6" s="570" t="s">
        <v>429</v>
      </c>
      <c r="S6" s="570" t="s">
        <v>429</v>
      </c>
      <c r="T6" s="570" t="s">
        <v>429</v>
      </c>
      <c r="U6" s="570" t="s">
        <v>429</v>
      </c>
      <c r="V6" s="570" t="s">
        <v>429</v>
      </c>
      <c r="W6" s="570" t="s">
        <v>429</v>
      </c>
      <c r="X6" s="570" t="s">
        <v>429</v>
      </c>
      <c r="Y6" s="570" t="s">
        <v>429</v>
      </c>
      <c r="Z6" s="570" t="s">
        <v>429</v>
      </c>
      <c r="AA6" s="570" t="s">
        <v>429</v>
      </c>
    </row>
    <row r="7" spans="1:29">
      <c r="A7" s="291" t="s">
        <v>12</v>
      </c>
      <c r="B7" s="570" t="s">
        <v>8</v>
      </c>
      <c r="C7" s="570" t="s">
        <v>429</v>
      </c>
      <c r="D7" s="570" t="s">
        <v>429</v>
      </c>
      <c r="E7" s="570" t="s">
        <v>429</v>
      </c>
      <c r="F7" s="570" t="s">
        <v>429</v>
      </c>
      <c r="G7" s="570" t="s">
        <v>429</v>
      </c>
      <c r="H7" s="570" t="s">
        <v>429</v>
      </c>
      <c r="I7" s="570" t="s">
        <v>429</v>
      </c>
      <c r="J7" s="570" t="s">
        <v>429</v>
      </c>
      <c r="K7" s="570" t="s">
        <v>429</v>
      </c>
      <c r="L7" s="570" t="s">
        <v>429</v>
      </c>
      <c r="M7" s="570" t="s">
        <v>429</v>
      </c>
      <c r="N7" s="570" t="s">
        <v>429</v>
      </c>
      <c r="O7" s="570" t="s">
        <v>429</v>
      </c>
      <c r="P7" s="570" t="s">
        <v>429</v>
      </c>
      <c r="Q7" s="570" t="s">
        <v>429</v>
      </c>
      <c r="R7" s="570" t="s">
        <v>429</v>
      </c>
      <c r="S7" s="570" t="s">
        <v>429</v>
      </c>
      <c r="T7" s="570" t="s">
        <v>429</v>
      </c>
      <c r="U7" s="570" t="s">
        <v>429</v>
      </c>
      <c r="V7" s="570">
        <v>32.33</v>
      </c>
      <c r="W7" s="570">
        <v>100.22</v>
      </c>
      <c r="X7" s="570">
        <v>171.05</v>
      </c>
      <c r="Y7" s="570">
        <v>49.74</v>
      </c>
      <c r="Z7" s="570" t="s">
        <v>429</v>
      </c>
      <c r="AA7" s="570" t="s">
        <v>429</v>
      </c>
      <c r="AC7" s="92" t="s">
        <v>13</v>
      </c>
    </row>
    <row r="8" spans="1:29">
      <c r="A8" s="291" t="s">
        <v>11</v>
      </c>
      <c r="B8" s="570">
        <v>81.41</v>
      </c>
      <c r="C8" s="570">
        <v>99</v>
      </c>
      <c r="D8" s="570">
        <v>66</v>
      </c>
      <c r="E8" s="570">
        <v>67</v>
      </c>
      <c r="F8" s="570">
        <v>47</v>
      </c>
      <c r="G8" s="570">
        <v>49</v>
      </c>
      <c r="H8" s="570">
        <v>87</v>
      </c>
      <c r="I8" s="570">
        <v>115.54</v>
      </c>
      <c r="J8" s="570">
        <v>46</v>
      </c>
      <c r="K8" s="570">
        <v>27.2</v>
      </c>
      <c r="L8" s="570">
        <v>59.45</v>
      </c>
      <c r="M8" s="570">
        <v>22.32</v>
      </c>
      <c r="N8" s="570">
        <v>200.6</v>
      </c>
      <c r="O8" s="570">
        <v>12.94</v>
      </c>
      <c r="P8" s="570">
        <v>13.38</v>
      </c>
      <c r="Q8" s="570">
        <v>53.11</v>
      </c>
      <c r="R8" s="570">
        <v>29.48</v>
      </c>
      <c r="S8" s="570">
        <v>33.72</v>
      </c>
      <c r="T8" s="570">
        <v>34.97</v>
      </c>
      <c r="U8" s="570">
        <v>43.06</v>
      </c>
      <c r="V8" s="570">
        <v>99.19</v>
      </c>
      <c r="W8" s="570">
        <v>156.82</v>
      </c>
      <c r="X8" s="570">
        <v>159.28</v>
      </c>
      <c r="Y8" s="570" t="s">
        <v>429</v>
      </c>
      <c r="Z8" s="570" t="s">
        <v>429</v>
      </c>
      <c r="AA8" s="570" t="s">
        <v>429</v>
      </c>
    </row>
    <row r="9" spans="1:29">
      <c r="A9" s="291" t="s">
        <v>10</v>
      </c>
      <c r="B9" s="570" t="s">
        <v>429</v>
      </c>
      <c r="C9" s="570" t="s">
        <v>429</v>
      </c>
      <c r="D9" s="570" t="s">
        <v>429</v>
      </c>
      <c r="E9" s="570" t="s">
        <v>429</v>
      </c>
      <c r="F9" s="570" t="s">
        <v>429</v>
      </c>
      <c r="G9" s="570" t="s">
        <v>429</v>
      </c>
      <c r="H9" s="570" t="s">
        <v>429</v>
      </c>
      <c r="I9" s="570">
        <v>263</v>
      </c>
      <c r="J9" s="570">
        <v>221</v>
      </c>
      <c r="K9" s="570">
        <v>202</v>
      </c>
      <c r="L9" s="570">
        <v>257</v>
      </c>
      <c r="M9" s="570" t="s">
        <v>429</v>
      </c>
      <c r="N9" s="570" t="s">
        <v>429</v>
      </c>
      <c r="O9" s="570" t="s">
        <v>429</v>
      </c>
      <c r="P9" s="570" t="s">
        <v>429</v>
      </c>
      <c r="Q9" s="570" t="s">
        <v>429</v>
      </c>
      <c r="R9" s="570" t="s">
        <v>429</v>
      </c>
      <c r="S9" s="570">
        <v>17.03</v>
      </c>
      <c r="T9" s="570">
        <v>168.1</v>
      </c>
      <c r="U9" s="570">
        <v>95.78</v>
      </c>
      <c r="V9" s="570">
        <v>357.61</v>
      </c>
      <c r="W9" s="570" t="s">
        <v>8</v>
      </c>
      <c r="X9" s="570">
        <v>181.42</v>
      </c>
      <c r="Y9" s="570" t="s">
        <v>429</v>
      </c>
      <c r="Z9" s="570" t="s">
        <v>429</v>
      </c>
      <c r="AA9" s="570" t="s">
        <v>429</v>
      </c>
    </row>
    <row r="10" spans="1:29">
      <c r="A10" s="291" t="s">
        <v>9</v>
      </c>
      <c r="B10" s="570">
        <v>81</v>
      </c>
      <c r="C10" s="570" t="s">
        <v>429</v>
      </c>
      <c r="D10" s="570" t="s">
        <v>429</v>
      </c>
      <c r="E10" s="570" t="s">
        <v>429</v>
      </c>
      <c r="F10" s="570">
        <v>353</v>
      </c>
      <c r="G10" s="570">
        <v>595</v>
      </c>
      <c r="H10" s="570">
        <v>340</v>
      </c>
      <c r="I10" s="570">
        <v>620</v>
      </c>
      <c r="J10" s="570">
        <v>428</v>
      </c>
      <c r="K10" s="570">
        <v>530</v>
      </c>
      <c r="L10" s="570">
        <v>439</v>
      </c>
      <c r="M10" s="570">
        <v>605</v>
      </c>
      <c r="N10" s="570">
        <v>755</v>
      </c>
      <c r="O10" s="570">
        <v>809</v>
      </c>
      <c r="P10" s="570">
        <v>642</v>
      </c>
      <c r="Q10" s="570">
        <v>707</v>
      </c>
      <c r="R10" s="570">
        <v>1288</v>
      </c>
      <c r="S10" s="570">
        <v>648</v>
      </c>
      <c r="T10" s="570">
        <v>645</v>
      </c>
      <c r="U10" s="570">
        <v>837</v>
      </c>
      <c r="V10" s="570">
        <v>948</v>
      </c>
      <c r="W10" s="570">
        <v>904</v>
      </c>
      <c r="X10" s="570">
        <v>843</v>
      </c>
      <c r="Y10" s="570">
        <v>941</v>
      </c>
      <c r="Z10" s="570">
        <v>810</v>
      </c>
      <c r="AA10" s="570">
        <v>963</v>
      </c>
    </row>
    <row r="11" spans="1:29">
      <c r="A11" s="291" t="s">
        <v>7</v>
      </c>
      <c r="B11" s="570" t="s">
        <v>429</v>
      </c>
      <c r="C11" s="570" t="s">
        <v>429</v>
      </c>
      <c r="D11" s="570" t="s">
        <v>429</v>
      </c>
      <c r="E11" s="570" t="s">
        <v>429</v>
      </c>
      <c r="F11" s="570">
        <v>27</v>
      </c>
      <c r="G11" s="570">
        <v>16.399999999999999</v>
      </c>
      <c r="H11" s="570">
        <v>18.399999999999999</v>
      </c>
      <c r="I11" s="570">
        <v>18</v>
      </c>
      <c r="J11" s="570" t="s">
        <v>429</v>
      </c>
      <c r="K11" s="570" t="s">
        <v>429</v>
      </c>
      <c r="L11" s="570" t="s">
        <v>429</v>
      </c>
      <c r="M11" s="570" t="s">
        <v>429</v>
      </c>
      <c r="N11" s="570">
        <v>6.04</v>
      </c>
      <c r="O11" s="570">
        <v>99.63</v>
      </c>
      <c r="P11" s="570">
        <v>185.25</v>
      </c>
      <c r="Q11" s="570">
        <v>254.54</v>
      </c>
      <c r="R11" s="570">
        <v>439.24</v>
      </c>
      <c r="S11" s="570">
        <v>172.34</v>
      </c>
      <c r="T11" s="570">
        <v>437.12</v>
      </c>
      <c r="U11" s="570">
        <v>180.23</v>
      </c>
      <c r="V11" s="570">
        <v>398.46</v>
      </c>
      <c r="W11" s="570">
        <v>200</v>
      </c>
      <c r="X11" s="570" t="s">
        <v>429</v>
      </c>
      <c r="Y11" s="570" t="s">
        <v>429</v>
      </c>
      <c r="Z11" s="570" t="s">
        <v>429</v>
      </c>
      <c r="AA11" s="570" t="s">
        <v>429</v>
      </c>
    </row>
    <row r="12" spans="1:29">
      <c r="A12" s="291" t="s">
        <v>32</v>
      </c>
      <c r="B12" s="570">
        <v>6</v>
      </c>
      <c r="C12" s="570">
        <v>5</v>
      </c>
      <c r="D12" s="570">
        <v>7</v>
      </c>
      <c r="E12" s="570">
        <v>9</v>
      </c>
      <c r="F12" s="570" t="s">
        <v>429</v>
      </c>
      <c r="G12" s="570" t="s">
        <v>429</v>
      </c>
      <c r="H12" s="570" t="s">
        <v>429</v>
      </c>
      <c r="I12" s="570" t="s">
        <v>429</v>
      </c>
      <c r="J12" s="570" t="s">
        <v>429</v>
      </c>
      <c r="K12" s="570" t="s">
        <v>429</v>
      </c>
      <c r="L12" s="570" t="s">
        <v>429</v>
      </c>
      <c r="M12" s="570" t="s">
        <v>429</v>
      </c>
      <c r="N12" s="570" t="s">
        <v>429</v>
      </c>
      <c r="O12" s="570" t="s">
        <v>429</v>
      </c>
      <c r="P12" s="570" t="s">
        <v>429</v>
      </c>
      <c r="Q12" s="570" t="s">
        <v>429</v>
      </c>
      <c r="R12" s="570" t="s">
        <v>429</v>
      </c>
      <c r="S12" s="570" t="s">
        <v>429</v>
      </c>
      <c r="T12" s="570" t="s">
        <v>429</v>
      </c>
      <c r="U12" s="570" t="s">
        <v>429</v>
      </c>
      <c r="V12" s="570" t="s">
        <v>429</v>
      </c>
      <c r="W12" s="570" t="s">
        <v>429</v>
      </c>
      <c r="X12" s="570" t="s">
        <v>429</v>
      </c>
      <c r="Y12" s="570" t="s">
        <v>429</v>
      </c>
      <c r="Z12" s="570" t="s">
        <v>429</v>
      </c>
      <c r="AA12" s="570" t="s">
        <v>429</v>
      </c>
    </row>
    <row r="13" spans="1:29">
      <c r="A13" s="291" t="s">
        <v>5</v>
      </c>
      <c r="B13" s="570">
        <v>4</v>
      </c>
      <c r="C13" s="570">
        <v>3</v>
      </c>
      <c r="D13" s="570">
        <v>0</v>
      </c>
      <c r="E13" s="570">
        <v>10</v>
      </c>
      <c r="F13" s="570">
        <v>12</v>
      </c>
      <c r="G13" s="570">
        <v>11</v>
      </c>
      <c r="H13" s="570">
        <v>11</v>
      </c>
      <c r="I13" s="570">
        <v>6</v>
      </c>
      <c r="J13" s="570">
        <v>3</v>
      </c>
      <c r="K13" s="570" t="s">
        <v>429</v>
      </c>
      <c r="L13" s="570">
        <v>74.201000000000008</v>
      </c>
      <c r="M13" s="570">
        <v>111.60600000000001</v>
      </c>
      <c r="N13" s="570">
        <v>136.626</v>
      </c>
      <c r="O13" s="570">
        <v>80.894999999999996</v>
      </c>
      <c r="P13" s="570">
        <v>60.786999999999999</v>
      </c>
      <c r="Q13" s="570">
        <v>54.35</v>
      </c>
      <c r="R13" s="570">
        <v>131.11099999999999</v>
      </c>
      <c r="S13" s="570">
        <v>133.577</v>
      </c>
      <c r="T13" s="570">
        <v>499.24620000000004</v>
      </c>
      <c r="U13" s="570">
        <v>1922.6813700000002</v>
      </c>
      <c r="V13" s="570">
        <v>940.96788000000004</v>
      </c>
      <c r="W13" s="570">
        <v>1239.7644700000003</v>
      </c>
      <c r="X13" s="570">
        <v>1273.3420699999999</v>
      </c>
      <c r="Y13" s="570">
        <v>1.3460799999999999</v>
      </c>
      <c r="Z13" s="570">
        <v>0</v>
      </c>
      <c r="AA13" s="570">
        <v>0</v>
      </c>
    </row>
    <row r="14" spans="1:29">
      <c r="A14" s="291" t="s">
        <v>4</v>
      </c>
      <c r="B14" s="570" t="s">
        <v>429</v>
      </c>
      <c r="C14" s="570" t="s">
        <v>429</v>
      </c>
      <c r="D14" s="570" t="s">
        <v>429</v>
      </c>
      <c r="E14" s="570" t="s">
        <v>429</v>
      </c>
      <c r="F14" s="570">
        <v>4285</v>
      </c>
      <c r="G14" s="570">
        <v>4105</v>
      </c>
      <c r="H14" s="570">
        <v>4564</v>
      </c>
      <c r="I14" s="570">
        <v>3569</v>
      </c>
      <c r="J14" s="570">
        <v>6311</v>
      </c>
      <c r="K14" s="570">
        <v>7210</v>
      </c>
      <c r="L14" s="570">
        <v>6158</v>
      </c>
      <c r="M14" s="570" t="s">
        <v>429</v>
      </c>
      <c r="N14" s="570" t="s">
        <v>429</v>
      </c>
      <c r="O14" s="570" t="s">
        <v>429</v>
      </c>
      <c r="P14" s="570" t="s">
        <v>429</v>
      </c>
      <c r="Q14" s="570" t="s">
        <v>429</v>
      </c>
      <c r="R14" s="570">
        <v>10073</v>
      </c>
      <c r="S14" s="570">
        <v>10172</v>
      </c>
      <c r="T14" s="570">
        <v>9226</v>
      </c>
      <c r="U14" s="570">
        <v>9604</v>
      </c>
      <c r="V14" s="570">
        <v>8293</v>
      </c>
      <c r="W14" s="570">
        <v>11717</v>
      </c>
      <c r="X14" s="570">
        <v>11830</v>
      </c>
      <c r="Y14" s="570">
        <v>12430</v>
      </c>
      <c r="Z14" s="570">
        <v>13126</v>
      </c>
      <c r="AA14" s="570">
        <v>13914</v>
      </c>
      <c r="AB14" s="499"/>
    </row>
    <row r="15" spans="1:29">
      <c r="A15" s="291" t="s">
        <v>3</v>
      </c>
      <c r="B15" s="570" t="s">
        <v>429</v>
      </c>
      <c r="C15" s="570" t="s">
        <v>429</v>
      </c>
      <c r="D15" s="570" t="s">
        <v>429</v>
      </c>
      <c r="E15" s="570" t="s">
        <v>429</v>
      </c>
      <c r="F15" s="570" t="s">
        <v>429</v>
      </c>
      <c r="G15" s="570" t="s">
        <v>429</v>
      </c>
      <c r="H15" s="570" t="s">
        <v>429</v>
      </c>
      <c r="I15" s="570" t="s">
        <v>429</v>
      </c>
      <c r="J15" s="570" t="s">
        <v>429</v>
      </c>
      <c r="K15" s="570" t="s">
        <v>429</v>
      </c>
      <c r="L15" s="570" t="s">
        <v>429</v>
      </c>
      <c r="M15" s="570" t="s">
        <v>429</v>
      </c>
      <c r="N15" s="570">
        <v>114</v>
      </c>
      <c r="O15" s="570" t="s">
        <v>429</v>
      </c>
      <c r="P15" s="570" t="s">
        <v>429</v>
      </c>
      <c r="Q15" s="570" t="s">
        <v>429</v>
      </c>
      <c r="R15" s="570" t="s">
        <v>429</v>
      </c>
      <c r="S15" s="570" t="s">
        <v>429</v>
      </c>
      <c r="T15" s="570" t="s">
        <v>429</v>
      </c>
      <c r="U15" s="570" t="s">
        <v>429</v>
      </c>
      <c r="V15" s="570" t="s">
        <v>429</v>
      </c>
      <c r="W15" s="570" t="s">
        <v>429</v>
      </c>
      <c r="X15" s="570" t="s">
        <v>429</v>
      </c>
      <c r="Y15" s="570" t="s">
        <v>869</v>
      </c>
      <c r="Z15" s="570" t="s">
        <v>429</v>
      </c>
      <c r="AA15" s="570" t="s">
        <v>429</v>
      </c>
      <c r="AB15" s="499"/>
    </row>
    <row r="16" spans="1:29">
      <c r="A16" s="284" t="s">
        <v>79</v>
      </c>
      <c r="B16" s="570" t="s">
        <v>429</v>
      </c>
      <c r="C16" s="570" t="s">
        <v>429</v>
      </c>
      <c r="D16" s="570" t="s">
        <v>429</v>
      </c>
      <c r="E16" s="570" t="s">
        <v>429</v>
      </c>
      <c r="F16" s="570" t="s">
        <v>429</v>
      </c>
      <c r="G16" s="570" t="s">
        <v>429</v>
      </c>
      <c r="H16" s="570" t="s">
        <v>429</v>
      </c>
      <c r="I16" s="570" t="s">
        <v>429</v>
      </c>
      <c r="J16" s="570" t="s">
        <v>429</v>
      </c>
      <c r="K16" s="570" t="s">
        <v>429</v>
      </c>
      <c r="L16" s="570" t="s">
        <v>429</v>
      </c>
      <c r="M16" s="570" t="s">
        <v>429</v>
      </c>
      <c r="N16" s="570" t="s">
        <v>429</v>
      </c>
      <c r="O16" s="570" t="s">
        <v>429</v>
      </c>
      <c r="P16" s="570" t="s">
        <v>429</v>
      </c>
      <c r="Q16" s="570" t="s">
        <v>429</v>
      </c>
      <c r="R16" s="570" t="s">
        <v>429</v>
      </c>
      <c r="S16" s="570" t="s">
        <v>429</v>
      </c>
      <c r="T16" s="570" t="s">
        <v>429</v>
      </c>
      <c r="U16" s="570" t="s">
        <v>429</v>
      </c>
      <c r="V16" s="570" t="s">
        <v>429</v>
      </c>
      <c r="W16" s="570" t="s">
        <v>429</v>
      </c>
      <c r="X16" s="570" t="s">
        <v>429</v>
      </c>
      <c r="Y16" s="570" t="s">
        <v>429</v>
      </c>
      <c r="Z16" s="570" t="s">
        <v>429</v>
      </c>
      <c r="AA16" s="570" t="s">
        <v>429</v>
      </c>
    </row>
    <row r="17" spans="1:27">
      <c r="A17" s="291" t="s">
        <v>2</v>
      </c>
      <c r="B17" s="570" t="s">
        <v>429</v>
      </c>
      <c r="C17" s="570" t="s">
        <v>429</v>
      </c>
      <c r="D17" s="570" t="s">
        <v>429</v>
      </c>
      <c r="E17" s="570" t="s">
        <v>429</v>
      </c>
      <c r="F17" s="570">
        <v>427</v>
      </c>
      <c r="G17" s="570">
        <v>244</v>
      </c>
      <c r="H17" s="570">
        <v>476</v>
      </c>
      <c r="I17" s="570" t="s">
        <v>429</v>
      </c>
      <c r="J17" s="570" t="s">
        <v>429</v>
      </c>
      <c r="K17" s="570" t="s">
        <v>429</v>
      </c>
      <c r="L17" s="570" t="s">
        <v>429</v>
      </c>
      <c r="M17" s="570" t="s">
        <v>429</v>
      </c>
      <c r="N17" s="570" t="s">
        <v>429</v>
      </c>
      <c r="O17" s="570" t="s">
        <v>429</v>
      </c>
      <c r="P17" s="570" t="s">
        <v>429</v>
      </c>
      <c r="Q17" s="570" t="s">
        <v>429</v>
      </c>
      <c r="R17" s="570" t="s">
        <v>429</v>
      </c>
      <c r="S17" s="570" t="s">
        <v>429</v>
      </c>
      <c r="T17" s="570" t="s">
        <v>429</v>
      </c>
      <c r="U17" s="570" t="s">
        <v>429</v>
      </c>
      <c r="V17" s="570" t="s">
        <v>429</v>
      </c>
      <c r="W17" s="570" t="s">
        <v>429</v>
      </c>
      <c r="X17" s="570" t="s">
        <v>429</v>
      </c>
      <c r="Y17" s="570" t="s">
        <v>429</v>
      </c>
      <c r="Z17" s="570" t="s">
        <v>429</v>
      </c>
      <c r="AA17" s="570" t="s">
        <v>429</v>
      </c>
    </row>
    <row r="18" spans="1:27">
      <c r="A18" s="291" t="s">
        <v>50</v>
      </c>
      <c r="B18" s="570">
        <v>2071</v>
      </c>
      <c r="C18" s="570">
        <v>1805</v>
      </c>
      <c r="D18" s="570">
        <v>961</v>
      </c>
      <c r="E18" s="570">
        <v>681</v>
      </c>
      <c r="F18" s="570">
        <v>649</v>
      </c>
      <c r="G18" s="570">
        <v>619</v>
      </c>
      <c r="H18" s="570">
        <v>599</v>
      </c>
      <c r="I18" s="570">
        <v>840</v>
      </c>
      <c r="J18" s="570">
        <v>940</v>
      </c>
      <c r="K18" s="570" t="s">
        <v>429</v>
      </c>
      <c r="L18" s="570" t="s">
        <v>429</v>
      </c>
      <c r="M18" s="570" t="s">
        <v>429</v>
      </c>
      <c r="N18" s="570" t="s">
        <v>429</v>
      </c>
      <c r="O18" s="570" t="s">
        <v>429</v>
      </c>
      <c r="P18" s="570" t="s">
        <v>429</v>
      </c>
      <c r="Q18" s="570" t="s">
        <v>429</v>
      </c>
      <c r="R18" s="570" t="s">
        <v>429</v>
      </c>
      <c r="S18" s="570" t="s">
        <v>429</v>
      </c>
      <c r="T18" s="570" t="s">
        <v>429</v>
      </c>
      <c r="U18" s="570" t="s">
        <v>429</v>
      </c>
      <c r="V18" s="570" t="s">
        <v>429</v>
      </c>
      <c r="W18" s="570" t="s">
        <v>429</v>
      </c>
      <c r="X18" s="570">
        <v>2360.5</v>
      </c>
      <c r="Y18" s="570">
        <v>1786.61</v>
      </c>
      <c r="Z18" s="570" t="s">
        <v>429</v>
      </c>
      <c r="AA18" s="570" t="s">
        <v>429</v>
      </c>
    </row>
    <row r="19" spans="1:27">
      <c r="A19" s="291" t="s">
        <v>51</v>
      </c>
      <c r="B19" s="570">
        <f>SUM(B4:B18)</f>
        <v>2313.41</v>
      </c>
      <c r="C19" s="570">
        <f t="shared" ref="C19:O19" si="0">SUM(C4:C18)</f>
        <v>2000</v>
      </c>
      <c r="D19" s="570">
        <f t="shared" si="0"/>
        <v>1060</v>
      </c>
      <c r="E19" s="570">
        <f t="shared" si="0"/>
        <v>920</v>
      </c>
      <c r="F19" s="570">
        <f t="shared" si="0"/>
        <v>5822</v>
      </c>
      <c r="G19" s="570">
        <f t="shared" si="0"/>
        <v>5844.4</v>
      </c>
      <c r="H19" s="570">
        <f t="shared" si="0"/>
        <v>6132.4</v>
      </c>
      <c r="I19" s="570">
        <f t="shared" si="0"/>
        <v>5431.54</v>
      </c>
      <c r="J19" s="570">
        <f t="shared" si="0"/>
        <v>7949</v>
      </c>
      <c r="K19" s="570">
        <f t="shared" si="0"/>
        <v>7969.2</v>
      </c>
      <c r="L19" s="570">
        <f t="shared" si="0"/>
        <v>6987.6509999999998</v>
      </c>
      <c r="M19" s="570">
        <f t="shared" si="0"/>
        <v>738.92600000000004</v>
      </c>
      <c r="N19" s="570">
        <f t="shared" si="0"/>
        <v>1212.2660000000001</v>
      </c>
      <c r="O19" s="570">
        <f t="shared" si="0"/>
        <v>1002.465</v>
      </c>
      <c r="P19" s="570">
        <f t="shared" ref="P19:Y19" si="1">SUM(P4:P18)</f>
        <v>901.41700000000003</v>
      </c>
      <c r="Q19" s="570">
        <f t="shared" si="1"/>
        <v>1069</v>
      </c>
      <c r="R19" s="570">
        <f t="shared" si="1"/>
        <v>11960.831</v>
      </c>
      <c r="S19" s="570">
        <f t="shared" si="1"/>
        <v>11176.666999999999</v>
      </c>
      <c r="T19" s="570">
        <f t="shared" si="1"/>
        <v>11010.4362</v>
      </c>
      <c r="U19" s="570">
        <f t="shared" si="1"/>
        <v>12682.75137</v>
      </c>
      <c r="V19" s="570">
        <f t="shared" si="1"/>
        <v>11069.55788</v>
      </c>
      <c r="W19" s="570">
        <f t="shared" si="1"/>
        <v>14317.804469999999</v>
      </c>
      <c r="X19" s="570">
        <f t="shared" si="1"/>
        <v>16818.592069999999</v>
      </c>
      <c r="Y19" s="570">
        <f t="shared" si="1"/>
        <v>15234.696080000002</v>
      </c>
      <c r="Z19" s="570" t="s">
        <v>429</v>
      </c>
      <c r="AA19" s="570" t="s">
        <v>429</v>
      </c>
    </row>
    <row r="20" spans="1:27">
      <c r="A20" s="36"/>
      <c r="B20" s="36"/>
      <c r="C20" s="36"/>
      <c r="D20" s="36"/>
      <c r="E20" s="36"/>
      <c r="F20" s="36"/>
      <c r="G20" s="36"/>
      <c r="H20" s="36"/>
      <c r="I20" s="36"/>
      <c r="J20" s="36"/>
      <c r="K20" s="36"/>
      <c r="L20" s="36"/>
      <c r="M20" s="36"/>
      <c r="N20" s="36"/>
      <c r="O20" s="36"/>
      <c r="P20" s="36"/>
      <c r="Q20" s="36"/>
      <c r="R20" s="36"/>
      <c r="S20" s="36"/>
      <c r="T20" s="36"/>
      <c r="U20" s="36"/>
      <c r="V20" s="36"/>
      <c r="Y20" s="36"/>
      <c r="Z20" s="287"/>
      <c r="AA20" s="287"/>
    </row>
    <row r="21" spans="1:27">
      <c r="A21" s="91" t="s">
        <v>33</v>
      </c>
      <c r="B21" s="142"/>
      <c r="D21" s="36"/>
      <c r="E21" s="36"/>
      <c r="F21" s="36"/>
      <c r="G21" s="36"/>
      <c r="H21" s="36"/>
      <c r="I21" s="36"/>
      <c r="J21" s="36"/>
      <c r="K21" s="36"/>
      <c r="L21" s="36"/>
      <c r="M21" s="36"/>
      <c r="N21" s="36"/>
      <c r="O21" s="36"/>
      <c r="P21" s="36"/>
      <c r="Q21" s="36"/>
      <c r="R21" s="36"/>
      <c r="S21" s="36"/>
      <c r="T21" s="36"/>
      <c r="U21" s="36"/>
      <c r="V21" s="36"/>
      <c r="W21" s="36"/>
      <c r="X21" s="36"/>
      <c r="Y21" s="36"/>
      <c r="Z21" s="287"/>
      <c r="AA21" s="287"/>
    </row>
    <row r="22" spans="1:27">
      <c r="A22" s="36"/>
      <c r="B22" s="142"/>
      <c r="D22" s="36"/>
      <c r="E22" s="36"/>
      <c r="F22" s="36"/>
      <c r="G22" s="36"/>
      <c r="H22" s="36"/>
      <c r="I22" s="36"/>
      <c r="J22" s="36"/>
      <c r="K22" s="36"/>
      <c r="L22" s="36"/>
      <c r="M22" s="36"/>
      <c r="N22" s="36"/>
      <c r="O22" s="36"/>
      <c r="P22" s="36"/>
      <c r="Q22" s="36"/>
      <c r="R22" s="36"/>
      <c r="S22" s="36"/>
      <c r="T22" s="36"/>
      <c r="U22" s="36"/>
      <c r="V22" s="36"/>
      <c r="W22" s="36"/>
      <c r="X22" s="36"/>
      <c r="Y22" s="36"/>
      <c r="Z22" s="287"/>
      <c r="AA22" s="287"/>
    </row>
    <row r="23" spans="1:27">
      <c r="A23" s="36" t="s">
        <v>1152</v>
      </c>
      <c r="B23" s="36"/>
      <c r="D23" s="36"/>
      <c r="E23" s="36"/>
      <c r="F23" s="36"/>
      <c r="G23" s="36"/>
      <c r="H23" s="36"/>
      <c r="I23" s="36"/>
      <c r="J23" s="36"/>
      <c r="K23" s="36"/>
      <c r="L23" s="36"/>
      <c r="M23" s="36"/>
      <c r="N23" s="36"/>
      <c r="O23" s="36"/>
      <c r="P23" s="36"/>
      <c r="Q23" s="36"/>
      <c r="R23" s="36"/>
      <c r="S23" s="36"/>
      <c r="T23" s="36"/>
      <c r="U23" s="36"/>
      <c r="V23" s="36"/>
      <c r="W23" s="36"/>
      <c r="X23" s="36"/>
      <c r="Y23" s="36"/>
      <c r="Z23" s="287"/>
      <c r="AA23" s="287"/>
    </row>
    <row r="24" spans="1:27">
      <c r="A24" s="36"/>
      <c r="B24" s="36"/>
      <c r="C24" s="36"/>
      <c r="D24" s="36"/>
      <c r="E24" s="36"/>
      <c r="F24" s="36"/>
      <c r="G24" s="36"/>
      <c r="H24" s="36"/>
      <c r="I24" s="36"/>
      <c r="J24" s="36"/>
      <c r="K24" s="36"/>
      <c r="L24" s="36"/>
      <c r="M24" s="36"/>
      <c r="N24" s="36"/>
      <c r="O24" s="36"/>
      <c r="P24" s="36"/>
      <c r="Q24" s="36"/>
      <c r="R24" s="36"/>
      <c r="S24" s="36"/>
      <c r="T24" s="36"/>
      <c r="U24" s="36"/>
      <c r="V24" s="36"/>
      <c r="W24" s="36"/>
      <c r="X24" s="36"/>
      <c r="Y24" s="36"/>
      <c r="Z24" s="287"/>
      <c r="AA24" s="287"/>
    </row>
    <row r="25" spans="1:27">
      <c r="A25" s="167" t="s">
        <v>431</v>
      </c>
      <c r="B25" s="36"/>
      <c r="C25" s="36"/>
      <c r="D25" s="36"/>
      <c r="E25" s="36"/>
      <c r="F25" s="36"/>
      <c r="G25" s="36"/>
      <c r="H25" s="36"/>
      <c r="I25" s="36"/>
      <c r="J25" s="36"/>
      <c r="K25" s="36"/>
      <c r="L25" s="36"/>
      <c r="M25" s="36"/>
      <c r="N25" s="36"/>
      <c r="O25" s="36"/>
      <c r="P25" s="36"/>
      <c r="Q25" s="36"/>
      <c r="R25" s="36"/>
      <c r="S25" s="36"/>
      <c r="T25" s="36"/>
      <c r="U25" s="36"/>
      <c r="V25" s="36"/>
      <c r="W25" s="36"/>
      <c r="X25" s="36"/>
      <c r="Y25" s="36"/>
      <c r="Z25" s="287"/>
      <c r="AA25" s="287"/>
    </row>
    <row r="26" spans="1:27">
      <c r="A26" s="36"/>
      <c r="B26" s="36"/>
      <c r="C26" s="36"/>
      <c r="D26" s="36"/>
      <c r="E26" s="36"/>
      <c r="F26" s="36"/>
      <c r="G26" s="36"/>
      <c r="H26" s="36"/>
      <c r="I26" s="36"/>
      <c r="J26" s="36"/>
      <c r="K26" s="36"/>
      <c r="L26" s="36"/>
      <c r="M26" s="36"/>
      <c r="N26" s="36"/>
      <c r="O26" s="36"/>
      <c r="P26" s="36"/>
      <c r="Q26" s="36"/>
      <c r="R26" s="36"/>
      <c r="S26" s="36"/>
      <c r="T26" s="36"/>
      <c r="U26" s="36"/>
      <c r="V26" s="36"/>
      <c r="W26" s="36"/>
      <c r="X26" s="36"/>
      <c r="Y26" s="36"/>
      <c r="Z26" s="287"/>
      <c r="AA26" s="287"/>
    </row>
    <row r="27" spans="1:27">
      <c r="V27" s="36"/>
      <c r="W27" s="36"/>
      <c r="X27" s="36"/>
    </row>
    <row r="28" spans="1:27">
      <c r="V28" s="36"/>
      <c r="W28" s="36"/>
      <c r="X28" s="36"/>
    </row>
    <row r="29" spans="1:27">
      <c r="V29" s="36"/>
      <c r="W29" s="36"/>
      <c r="X29" s="36"/>
    </row>
    <row r="30" spans="1:27">
      <c r="V30" s="36"/>
      <c r="W30" s="36"/>
      <c r="X30" s="36"/>
    </row>
    <row r="31" spans="1:27">
      <c r="V31" s="36"/>
      <c r="W31" s="36"/>
      <c r="X31" s="36"/>
    </row>
    <row r="32" spans="1:27">
      <c r="V32" s="36"/>
      <c r="W32" s="36"/>
      <c r="X32" s="36"/>
    </row>
    <row r="33" spans="22:24">
      <c r="V33" s="36"/>
      <c r="W33" s="36"/>
      <c r="X33" s="36"/>
    </row>
    <row r="34" spans="22:24">
      <c r="V34" s="36"/>
      <c r="W34" s="36"/>
      <c r="X34" s="36"/>
    </row>
  </sheetData>
  <conditionalFormatting sqref="V1:X2">
    <cfRule type="expression" dxfId="225" priority="1" stopIfTrue="1">
      <formula>#N/A</formula>
    </cfRule>
  </conditionalFormatting>
  <hyperlinks>
    <hyperlink ref="AC7" location="Content!B408" display="Back to Content Page"/>
  </hyperlinks>
  <pageMargins left="0.7" right="0.7" top="0.75" bottom="0.75" header="0.3" footer="0.3"/>
  <pageSetup paperSize="9" orientation="portrait" horizontalDpi="4294967295" verticalDpi="4294967295" r:id="rId1"/>
  <ignoredErrors>
    <ignoredError sqref="B19 P19:U19 V19:X19" formulaRange="1"/>
  </ignoredError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6"/>
  <sheetViews>
    <sheetView topLeftCell="B1" workbookViewId="0">
      <selection activeCell="S6" sqref="S6"/>
    </sheetView>
  </sheetViews>
  <sheetFormatPr defaultRowHeight="14.5"/>
  <cols>
    <col min="1" max="1" width="33.81640625" customWidth="1"/>
    <col min="2" max="15" width="6.26953125" customWidth="1"/>
    <col min="16" max="16" width="6.26953125" style="499" customWidth="1"/>
    <col min="17" max="17" width="9.1796875" style="499"/>
  </cols>
  <sheetData>
    <row r="1" spans="1:31">
      <c r="A1" s="140" t="s">
        <v>1362</v>
      </c>
      <c r="B1" s="36"/>
      <c r="C1" s="36"/>
      <c r="D1" s="36"/>
      <c r="E1" s="57"/>
      <c r="F1" s="57"/>
      <c r="G1" s="57"/>
      <c r="H1" s="57"/>
      <c r="I1" s="57"/>
      <c r="J1" s="57"/>
      <c r="K1" s="57"/>
      <c r="L1" s="57"/>
      <c r="M1" s="57"/>
      <c r="N1" s="57"/>
      <c r="O1" s="57"/>
    </row>
    <row r="2" spans="1:31">
      <c r="A2" s="36"/>
      <c r="B2" s="36"/>
      <c r="C2" s="36"/>
      <c r="D2" s="36"/>
      <c r="E2" s="36"/>
      <c r="F2" s="57"/>
      <c r="G2" s="57"/>
      <c r="H2" s="57"/>
      <c r="I2" s="57"/>
      <c r="J2" s="57"/>
      <c r="K2" s="57"/>
      <c r="L2" s="57"/>
      <c r="M2" s="57"/>
      <c r="N2" s="57"/>
      <c r="O2" s="57"/>
    </row>
    <row r="3" spans="1:31">
      <c r="A3" s="756" t="s">
        <v>16</v>
      </c>
      <c r="B3" s="4">
        <v>1990</v>
      </c>
      <c r="C3" s="4">
        <v>1995</v>
      </c>
      <c r="D3" s="4">
        <v>2000</v>
      </c>
      <c r="E3" s="741">
        <v>2001</v>
      </c>
      <c r="F3" s="741">
        <v>2005</v>
      </c>
      <c r="G3" s="741">
        <v>2006</v>
      </c>
      <c r="H3" s="741">
        <v>2007</v>
      </c>
      <c r="I3" s="741">
        <v>2008</v>
      </c>
      <c r="J3" s="741">
        <v>2009</v>
      </c>
      <c r="K3" s="741">
        <v>2010</v>
      </c>
      <c r="L3" s="741">
        <v>2011</v>
      </c>
      <c r="M3" s="741">
        <v>2012</v>
      </c>
      <c r="N3" s="741">
        <v>2013</v>
      </c>
      <c r="O3" s="741">
        <v>2014</v>
      </c>
      <c r="P3" s="741">
        <v>2015</v>
      </c>
    </row>
    <row r="4" spans="1:31">
      <c r="A4" s="284" t="s">
        <v>15</v>
      </c>
      <c r="B4" s="570">
        <v>1200</v>
      </c>
      <c r="C4" s="570">
        <v>1200</v>
      </c>
      <c r="D4" s="570">
        <v>890</v>
      </c>
      <c r="E4" s="570" t="s">
        <v>429</v>
      </c>
      <c r="F4" s="570">
        <v>650</v>
      </c>
      <c r="G4" s="592">
        <v>668</v>
      </c>
      <c r="H4" s="592">
        <v>640</v>
      </c>
      <c r="I4" s="570">
        <v>450</v>
      </c>
      <c r="J4" s="570">
        <v>450</v>
      </c>
      <c r="K4" s="570">
        <v>450</v>
      </c>
      <c r="L4" s="592">
        <v>546</v>
      </c>
      <c r="M4" s="592">
        <v>526</v>
      </c>
      <c r="N4" s="570">
        <v>350</v>
      </c>
      <c r="O4" s="570">
        <v>351</v>
      </c>
      <c r="P4" s="592">
        <v>477</v>
      </c>
    </row>
    <row r="5" spans="1:31">
      <c r="A5" s="284" t="s">
        <v>14</v>
      </c>
      <c r="B5" s="570">
        <v>115</v>
      </c>
      <c r="C5" s="570">
        <v>42</v>
      </c>
      <c r="D5" s="570">
        <v>71</v>
      </c>
      <c r="E5" s="570">
        <v>93</v>
      </c>
      <c r="F5" s="570">
        <v>158</v>
      </c>
      <c r="G5" s="570">
        <v>140</v>
      </c>
      <c r="H5" s="570">
        <v>183</v>
      </c>
      <c r="I5" s="570">
        <v>196</v>
      </c>
      <c r="J5" s="570">
        <v>190</v>
      </c>
      <c r="K5" s="570">
        <v>163</v>
      </c>
      <c r="L5" s="570">
        <v>189</v>
      </c>
      <c r="M5" s="570">
        <v>147.9</v>
      </c>
      <c r="N5" s="570">
        <v>182.6</v>
      </c>
      <c r="O5" s="570">
        <v>143</v>
      </c>
      <c r="P5" s="570">
        <v>149</v>
      </c>
    </row>
    <row r="6" spans="1:31">
      <c r="A6" s="284" t="s">
        <v>268</v>
      </c>
      <c r="B6" s="570">
        <v>930</v>
      </c>
      <c r="C6" s="570">
        <v>870</v>
      </c>
      <c r="D6" s="570">
        <v>770</v>
      </c>
      <c r="E6" s="570" t="s">
        <v>429</v>
      </c>
      <c r="F6" s="592">
        <v>787</v>
      </c>
      <c r="G6" s="592">
        <v>789</v>
      </c>
      <c r="H6" s="592">
        <v>803</v>
      </c>
      <c r="I6" s="592">
        <v>792</v>
      </c>
      <c r="J6" s="592">
        <v>793</v>
      </c>
      <c r="K6" s="592">
        <v>794</v>
      </c>
      <c r="L6" s="592">
        <v>777</v>
      </c>
      <c r="M6" s="592">
        <v>771</v>
      </c>
      <c r="N6" s="592">
        <v>746</v>
      </c>
      <c r="O6" s="592">
        <v>717</v>
      </c>
      <c r="P6" s="592">
        <v>693</v>
      </c>
      <c r="S6" s="285" t="s">
        <v>13</v>
      </c>
    </row>
    <row r="7" spans="1:31">
      <c r="A7" s="284" t="s">
        <v>12</v>
      </c>
      <c r="B7" s="570">
        <v>370</v>
      </c>
      <c r="C7" s="570" t="s">
        <v>429</v>
      </c>
      <c r="D7" s="570">
        <v>419</v>
      </c>
      <c r="E7" s="570">
        <v>454</v>
      </c>
      <c r="F7" s="570">
        <v>762</v>
      </c>
      <c r="G7" s="570">
        <v>932</v>
      </c>
      <c r="H7" s="570">
        <v>932</v>
      </c>
      <c r="I7" s="570">
        <v>932</v>
      </c>
      <c r="J7" s="570">
        <v>1155</v>
      </c>
      <c r="K7" s="570">
        <v>1155</v>
      </c>
      <c r="L7" s="570">
        <v>1143</v>
      </c>
      <c r="M7" s="570">
        <v>1143</v>
      </c>
      <c r="N7" s="570">
        <v>1143</v>
      </c>
      <c r="O7" s="570">
        <v>1143</v>
      </c>
      <c r="P7" s="592">
        <v>1024</v>
      </c>
    </row>
    <row r="8" spans="1:31">
      <c r="A8" s="284" t="s">
        <v>11</v>
      </c>
      <c r="B8" s="570">
        <v>640</v>
      </c>
      <c r="C8" s="570">
        <v>550</v>
      </c>
      <c r="D8" s="570">
        <v>400</v>
      </c>
      <c r="E8" s="570" t="s">
        <v>429</v>
      </c>
      <c r="F8" s="592">
        <v>508</v>
      </c>
      <c r="G8" s="592">
        <v>495</v>
      </c>
      <c r="H8" s="592">
        <v>482</v>
      </c>
      <c r="I8" s="592">
        <v>468</v>
      </c>
      <c r="J8" s="592">
        <v>453</v>
      </c>
      <c r="K8" s="592">
        <v>436</v>
      </c>
      <c r="L8" s="592">
        <v>420</v>
      </c>
      <c r="M8" s="592">
        <v>402</v>
      </c>
      <c r="N8" s="592">
        <v>384</v>
      </c>
      <c r="O8" s="592">
        <v>369</v>
      </c>
      <c r="P8" s="570">
        <v>353</v>
      </c>
    </row>
    <row r="9" spans="1:31">
      <c r="A9" s="284" t="s">
        <v>10</v>
      </c>
      <c r="B9" s="570">
        <v>910</v>
      </c>
      <c r="C9" s="570">
        <v>830</v>
      </c>
      <c r="D9" s="570">
        <v>1120</v>
      </c>
      <c r="E9" s="570" t="s">
        <v>429</v>
      </c>
      <c r="F9" s="570">
        <v>984</v>
      </c>
      <c r="G9" s="570">
        <v>807</v>
      </c>
      <c r="H9" s="592">
        <v>613</v>
      </c>
      <c r="I9" s="570">
        <v>510</v>
      </c>
      <c r="J9" s="592">
        <v>633</v>
      </c>
      <c r="K9" s="570">
        <v>675</v>
      </c>
      <c r="L9" s="592">
        <v>618</v>
      </c>
      <c r="M9" s="592">
        <v>624</v>
      </c>
      <c r="N9" s="570">
        <v>574</v>
      </c>
      <c r="O9" s="570">
        <v>574</v>
      </c>
      <c r="P9" s="570" t="s">
        <v>429</v>
      </c>
      <c r="Q9" s="299" t="s">
        <v>17</v>
      </c>
    </row>
    <row r="10" spans="1:31">
      <c r="A10" s="284" t="s">
        <v>9</v>
      </c>
      <c r="B10" s="570">
        <v>72</v>
      </c>
      <c r="C10" s="570">
        <v>67</v>
      </c>
      <c r="D10" s="570">
        <v>28</v>
      </c>
      <c r="E10" s="570">
        <v>25</v>
      </c>
      <c r="F10" s="570">
        <v>21</v>
      </c>
      <c r="G10" s="570">
        <v>17</v>
      </c>
      <c r="H10" s="570">
        <v>36</v>
      </c>
      <c r="I10" s="570">
        <v>37</v>
      </c>
      <c r="J10" s="570">
        <v>65</v>
      </c>
      <c r="K10" s="570">
        <v>33</v>
      </c>
      <c r="L10" s="570">
        <v>34</v>
      </c>
      <c r="M10" s="570">
        <v>62</v>
      </c>
      <c r="N10" s="570">
        <v>65.8</v>
      </c>
      <c r="O10" s="570">
        <v>52</v>
      </c>
      <c r="P10" s="662">
        <v>47</v>
      </c>
      <c r="Q10" s="299"/>
      <c r="R10" s="259" t="s">
        <v>17</v>
      </c>
      <c r="S10" s="259" t="s">
        <v>17</v>
      </c>
      <c r="T10" s="259"/>
      <c r="U10" s="259"/>
      <c r="V10" s="259"/>
      <c r="W10" s="259"/>
      <c r="X10" s="259"/>
      <c r="Y10" s="259"/>
      <c r="Z10" s="259"/>
      <c r="AA10" s="259"/>
      <c r="AB10" s="259"/>
      <c r="AC10" s="259"/>
      <c r="AD10" s="259"/>
      <c r="AE10" s="259"/>
    </row>
    <row r="11" spans="1:31">
      <c r="A11" s="284" t="s">
        <v>7</v>
      </c>
      <c r="B11" s="570">
        <v>1000</v>
      </c>
      <c r="C11" s="570">
        <v>890</v>
      </c>
      <c r="D11" s="570">
        <v>692</v>
      </c>
      <c r="E11" s="570" t="s">
        <v>429</v>
      </c>
      <c r="F11" s="570">
        <v>408</v>
      </c>
      <c r="G11" s="592">
        <v>741</v>
      </c>
      <c r="H11" s="570">
        <v>500.1</v>
      </c>
      <c r="I11" s="570">
        <v>550</v>
      </c>
      <c r="J11" s="592">
        <v>646</v>
      </c>
      <c r="K11" s="570">
        <v>490</v>
      </c>
      <c r="L11" s="570">
        <v>408</v>
      </c>
      <c r="M11" s="592">
        <v>563</v>
      </c>
      <c r="N11" s="570">
        <v>480</v>
      </c>
      <c r="O11" s="592">
        <v>506</v>
      </c>
      <c r="P11" s="570" t="s">
        <v>429</v>
      </c>
      <c r="Q11" s="299" t="s">
        <v>17</v>
      </c>
    </row>
    <row r="12" spans="1:31">
      <c r="A12" s="284" t="s">
        <v>6</v>
      </c>
      <c r="B12" s="570">
        <v>180</v>
      </c>
      <c r="C12" s="570">
        <v>170</v>
      </c>
      <c r="D12" s="570">
        <v>220</v>
      </c>
      <c r="E12" s="570" t="s">
        <v>429</v>
      </c>
      <c r="F12" s="570">
        <v>240</v>
      </c>
      <c r="G12" s="592">
        <v>371</v>
      </c>
      <c r="H12" s="592">
        <v>344</v>
      </c>
      <c r="I12" s="570">
        <v>180</v>
      </c>
      <c r="J12" s="592">
        <v>321</v>
      </c>
      <c r="K12" s="570">
        <v>200</v>
      </c>
      <c r="L12" s="592">
        <v>315</v>
      </c>
      <c r="M12" s="592">
        <v>299</v>
      </c>
      <c r="N12" s="570">
        <v>130</v>
      </c>
      <c r="O12" s="592">
        <v>273</v>
      </c>
      <c r="P12" s="592">
        <v>265</v>
      </c>
    </row>
    <row r="13" spans="1:31">
      <c r="A13" s="284" t="s">
        <v>5</v>
      </c>
      <c r="B13" s="570">
        <v>61.84291898577613</v>
      </c>
      <c r="C13" s="570">
        <v>63.211125158027819</v>
      </c>
      <c r="D13" s="570">
        <v>0</v>
      </c>
      <c r="E13" s="570">
        <v>0</v>
      </c>
      <c r="F13" s="570">
        <v>65.104166666666657</v>
      </c>
      <c r="G13" s="570">
        <v>0</v>
      </c>
      <c r="H13" s="570">
        <v>0</v>
      </c>
      <c r="I13" s="570">
        <v>64.683053040103502</v>
      </c>
      <c r="J13" s="570">
        <v>0</v>
      </c>
      <c r="K13" s="570">
        <v>132.97872340425531</v>
      </c>
      <c r="L13" s="570">
        <v>0</v>
      </c>
      <c r="M13" s="570">
        <v>0</v>
      </c>
      <c r="N13" s="570">
        <v>63.86</v>
      </c>
      <c r="O13" s="570">
        <v>0</v>
      </c>
      <c r="P13" s="592">
        <v>188</v>
      </c>
    </row>
    <row r="14" spans="1:31">
      <c r="A14" s="284" t="s">
        <v>4</v>
      </c>
      <c r="B14" s="570">
        <v>230</v>
      </c>
      <c r="C14" s="570">
        <v>260</v>
      </c>
      <c r="D14" s="570">
        <v>380</v>
      </c>
      <c r="E14" s="570" t="s">
        <v>429</v>
      </c>
      <c r="F14" s="570">
        <v>440</v>
      </c>
      <c r="G14" s="570" t="s">
        <v>429</v>
      </c>
      <c r="H14" s="570" t="s">
        <v>429</v>
      </c>
      <c r="I14" s="570">
        <v>410</v>
      </c>
      <c r="J14" s="570" t="s">
        <v>429</v>
      </c>
      <c r="K14" s="570">
        <v>300</v>
      </c>
      <c r="L14" s="592">
        <v>154</v>
      </c>
      <c r="M14" s="592">
        <v>152</v>
      </c>
      <c r="N14" s="570">
        <v>140</v>
      </c>
      <c r="O14" s="592">
        <v>140</v>
      </c>
      <c r="P14" s="592">
        <v>138</v>
      </c>
    </row>
    <row r="15" spans="1:31">
      <c r="A15" s="284" t="s">
        <v>3</v>
      </c>
      <c r="B15" s="570">
        <v>260</v>
      </c>
      <c r="C15" s="570">
        <v>220</v>
      </c>
      <c r="D15" s="570">
        <v>340</v>
      </c>
      <c r="E15" s="570" t="s">
        <v>429</v>
      </c>
      <c r="F15" s="570">
        <v>440</v>
      </c>
      <c r="G15" s="592">
        <v>561</v>
      </c>
      <c r="H15" s="570">
        <v>589</v>
      </c>
      <c r="I15" s="570">
        <v>420</v>
      </c>
      <c r="J15" s="592">
        <v>451</v>
      </c>
      <c r="K15" s="570">
        <v>320</v>
      </c>
      <c r="L15" s="592">
        <v>418</v>
      </c>
      <c r="M15" s="592">
        <v>400</v>
      </c>
      <c r="N15" s="570">
        <v>310</v>
      </c>
      <c r="O15" s="592">
        <v>400</v>
      </c>
      <c r="P15" s="592">
        <v>389</v>
      </c>
    </row>
    <row r="16" spans="1:31">
      <c r="A16" s="284" t="s">
        <v>79</v>
      </c>
      <c r="B16" s="570">
        <v>529</v>
      </c>
      <c r="C16" s="570">
        <v>529</v>
      </c>
      <c r="D16" s="570">
        <v>578</v>
      </c>
      <c r="E16" s="570">
        <v>578</v>
      </c>
      <c r="F16" s="570">
        <v>578</v>
      </c>
      <c r="G16" s="570">
        <v>454</v>
      </c>
      <c r="H16" s="570">
        <v>454</v>
      </c>
      <c r="I16" s="570">
        <v>454</v>
      </c>
      <c r="J16" s="570">
        <v>454</v>
      </c>
      <c r="K16" s="570">
        <v>454</v>
      </c>
      <c r="L16" s="570">
        <v>454</v>
      </c>
      <c r="M16" s="570">
        <v>432</v>
      </c>
      <c r="N16" s="570">
        <v>432</v>
      </c>
      <c r="O16" s="570">
        <v>432</v>
      </c>
      <c r="P16" s="570">
        <v>432</v>
      </c>
      <c r="R16" s="283"/>
    </row>
    <row r="17" spans="1:26">
      <c r="A17" s="284" t="s">
        <v>2</v>
      </c>
      <c r="B17" s="570">
        <v>390</v>
      </c>
      <c r="C17" s="570">
        <v>649</v>
      </c>
      <c r="D17" s="570">
        <v>600</v>
      </c>
      <c r="E17" s="570">
        <v>729</v>
      </c>
      <c r="F17" s="570">
        <v>560</v>
      </c>
      <c r="G17" s="570" t="s">
        <v>429</v>
      </c>
      <c r="H17" s="570">
        <v>591</v>
      </c>
      <c r="I17" s="570">
        <v>470</v>
      </c>
      <c r="J17" s="570" t="s">
        <v>429</v>
      </c>
      <c r="K17" s="570">
        <v>483</v>
      </c>
      <c r="L17" s="570" t="s">
        <v>429</v>
      </c>
      <c r="M17" s="570" t="s">
        <v>429</v>
      </c>
      <c r="N17" s="570">
        <v>398</v>
      </c>
      <c r="O17" s="570">
        <v>398</v>
      </c>
      <c r="P17" s="592">
        <v>224</v>
      </c>
    </row>
    <row r="18" spans="1:26">
      <c r="A18" s="284" t="s">
        <v>1</v>
      </c>
      <c r="B18" s="570">
        <v>390</v>
      </c>
      <c r="C18" s="570">
        <v>450</v>
      </c>
      <c r="D18" s="570">
        <v>670</v>
      </c>
      <c r="E18" s="570" t="s">
        <v>429</v>
      </c>
      <c r="F18" s="570">
        <v>830</v>
      </c>
      <c r="G18" s="570" t="s">
        <v>429</v>
      </c>
      <c r="H18" s="570" t="s">
        <v>429</v>
      </c>
      <c r="I18" s="570">
        <v>790</v>
      </c>
      <c r="J18" s="570" t="s">
        <v>429</v>
      </c>
      <c r="K18" s="570">
        <v>960</v>
      </c>
      <c r="L18" s="592">
        <v>483</v>
      </c>
      <c r="M18" s="570">
        <v>525</v>
      </c>
      <c r="N18" s="570">
        <v>470</v>
      </c>
      <c r="O18" s="570">
        <v>614</v>
      </c>
      <c r="P18" s="592">
        <v>651</v>
      </c>
    </row>
    <row r="19" spans="1:26">
      <c r="A19" s="57"/>
      <c r="B19" s="57"/>
      <c r="C19" s="57"/>
      <c r="D19" s="57"/>
      <c r="E19" s="57"/>
      <c r="F19" s="57"/>
      <c r="G19" s="57"/>
      <c r="H19" s="57"/>
      <c r="I19" s="57"/>
      <c r="J19" s="57"/>
      <c r="K19" s="57"/>
      <c r="L19" s="57"/>
      <c r="M19" s="57"/>
      <c r="N19" s="57"/>
      <c r="O19" s="57"/>
    </row>
    <row r="20" spans="1:26" ht="15" customHeight="1">
      <c r="A20" s="136" t="s">
        <v>33</v>
      </c>
      <c r="B20" s="134"/>
      <c r="D20" s="763"/>
      <c r="E20" s="763"/>
      <c r="F20" s="763"/>
      <c r="G20" s="763"/>
      <c r="H20" s="763"/>
      <c r="I20" s="763"/>
      <c r="J20" s="763"/>
      <c r="K20" s="763"/>
      <c r="L20" s="763"/>
      <c r="M20" s="57"/>
      <c r="N20" s="57"/>
      <c r="O20" s="57"/>
    </row>
    <row r="21" spans="1:26" s="499" customFormat="1">
      <c r="D21" s="630"/>
      <c r="E21" s="630"/>
      <c r="F21" s="630"/>
      <c r="G21" s="630"/>
      <c r="H21" s="630"/>
      <c r="I21" s="630"/>
      <c r="J21" s="630"/>
      <c r="K21" s="630"/>
      <c r="L21" s="630"/>
    </row>
    <row r="22" spans="1:26" s="499" customFormat="1" ht="15" customHeight="1">
      <c r="A22" s="763" t="s">
        <v>1531</v>
      </c>
      <c r="B22" s="134"/>
      <c r="D22" s="763"/>
      <c r="E22" s="763"/>
      <c r="F22" s="763"/>
      <c r="G22" s="763"/>
      <c r="H22" s="763"/>
      <c r="I22" s="763"/>
      <c r="J22" s="763"/>
      <c r="K22" s="763"/>
      <c r="L22" s="763"/>
      <c r="M22" s="289"/>
      <c r="N22" s="289"/>
      <c r="O22" s="289"/>
    </row>
    <row r="23" spans="1:26" s="283" customFormat="1">
      <c r="A23" s="630"/>
      <c r="D23" s="372"/>
      <c r="E23" s="372"/>
      <c r="F23" s="372"/>
      <c r="G23" s="372"/>
      <c r="H23" s="372"/>
      <c r="I23" s="372"/>
      <c r="J23" s="372"/>
      <c r="K23" s="372"/>
      <c r="L23" s="372"/>
      <c r="P23" s="499"/>
      <c r="Q23" s="499"/>
    </row>
    <row r="24" spans="1:26" ht="15" customHeight="1">
      <c r="A24" s="763" t="s">
        <v>1530</v>
      </c>
      <c r="B24" s="134"/>
      <c r="D24" s="454"/>
      <c r="E24" s="454"/>
      <c r="F24" s="454"/>
      <c r="G24" s="454"/>
      <c r="H24" s="454"/>
      <c r="I24" s="454"/>
      <c r="J24" s="454"/>
      <c r="K24" s="454"/>
      <c r="L24" s="454"/>
      <c r="M24" s="57"/>
      <c r="N24" s="57"/>
      <c r="O24" s="57"/>
    </row>
    <row r="25" spans="1:26">
      <c r="A25" s="372"/>
      <c r="B25" s="134"/>
      <c r="D25" s="57"/>
      <c r="E25" s="57"/>
      <c r="F25" s="57"/>
      <c r="G25" s="57"/>
      <c r="H25" s="57"/>
      <c r="I25" s="57"/>
      <c r="J25" s="57"/>
      <c r="K25" s="57"/>
      <c r="L25" s="57"/>
      <c r="M25" s="57"/>
      <c r="N25" s="57"/>
      <c r="O25" s="57"/>
    </row>
    <row r="26" spans="1:26" s="499" customFormat="1" ht="14.65" customHeight="1">
      <c r="A26" s="454" t="s">
        <v>1532</v>
      </c>
      <c r="B26" s="414"/>
      <c r="D26" s="96"/>
      <c r="E26" s="96"/>
      <c r="F26" s="96"/>
      <c r="G26" s="96"/>
      <c r="H26" s="96"/>
      <c r="I26" s="96"/>
      <c r="J26" s="96"/>
      <c r="K26" s="96"/>
      <c r="L26" s="96"/>
      <c r="M26" s="289"/>
      <c r="N26" s="289"/>
      <c r="O26" s="289"/>
      <c r="P26" s="289"/>
      <c r="Q26" s="289"/>
      <c r="R26" s="289"/>
      <c r="S26" s="289"/>
      <c r="T26" s="289"/>
      <c r="U26" s="289"/>
      <c r="V26" s="289"/>
      <c r="W26" s="289"/>
      <c r="X26" s="289"/>
      <c r="Y26" s="289"/>
      <c r="Z26" s="289"/>
    </row>
    <row r="27" spans="1:26" s="499" customFormat="1">
      <c r="A27" s="125"/>
      <c r="B27" s="414"/>
      <c r="D27" s="289"/>
      <c r="E27" s="289"/>
      <c r="F27" s="289"/>
      <c r="G27" s="289"/>
      <c r="H27" s="289"/>
      <c r="I27" s="289"/>
      <c r="J27" s="289"/>
      <c r="K27" s="289"/>
      <c r="L27" s="289"/>
      <c r="M27" s="289"/>
      <c r="N27" s="289"/>
      <c r="O27" s="289"/>
      <c r="P27" s="289"/>
      <c r="Q27" s="289"/>
      <c r="R27" s="289"/>
      <c r="S27" s="289"/>
      <c r="T27" s="289"/>
      <c r="U27" s="289"/>
      <c r="V27" s="289"/>
      <c r="W27" s="289"/>
      <c r="X27" s="289"/>
      <c r="Y27" s="289"/>
      <c r="Z27" s="289"/>
    </row>
    <row r="28" spans="1:26" ht="14.65" customHeight="1">
      <c r="A28" s="96" t="s">
        <v>920</v>
      </c>
      <c r="B28" s="134"/>
      <c r="D28" s="131"/>
      <c r="E28" s="131"/>
      <c r="F28" s="131"/>
      <c r="G28" s="131"/>
      <c r="H28" s="131"/>
      <c r="I28" s="131"/>
      <c r="J28" s="131"/>
      <c r="K28" s="131"/>
      <c r="L28" s="131"/>
      <c r="M28" s="57"/>
      <c r="N28" s="57"/>
      <c r="O28" s="57"/>
    </row>
    <row r="29" spans="1:26" s="499" customFormat="1">
      <c r="A29" s="289"/>
      <c r="B29" s="134"/>
      <c r="C29" s="131"/>
      <c r="D29" s="131"/>
      <c r="E29" s="131"/>
      <c r="F29" s="131"/>
      <c r="G29" s="131"/>
      <c r="H29" s="131"/>
      <c r="I29" s="131"/>
      <c r="J29" s="131"/>
      <c r="K29" s="131"/>
      <c r="L29" s="131"/>
      <c r="M29" s="289"/>
      <c r="N29" s="289"/>
      <c r="O29" s="289"/>
    </row>
    <row r="30" spans="1:26">
      <c r="A30" s="167" t="s">
        <v>431</v>
      </c>
      <c r="B30" s="57"/>
      <c r="C30" s="131"/>
      <c r="D30" s="131"/>
      <c r="E30" s="131"/>
      <c r="F30" s="131"/>
      <c r="G30" s="131"/>
      <c r="H30" s="131"/>
      <c r="I30" s="131"/>
      <c r="J30" s="131"/>
      <c r="K30" s="131"/>
      <c r="L30" s="131"/>
      <c r="M30" s="57"/>
      <c r="N30" s="57"/>
      <c r="O30" s="57"/>
    </row>
    <row r="31" spans="1:26">
      <c r="C31" s="131"/>
      <c r="D31" s="131"/>
      <c r="E31" s="131"/>
      <c r="F31" s="131"/>
      <c r="G31" s="131"/>
      <c r="H31" s="131"/>
      <c r="I31" s="131"/>
      <c r="J31" s="131"/>
      <c r="K31" s="131"/>
      <c r="L31" s="131"/>
    </row>
    <row r="32" spans="1:26">
      <c r="C32" s="131"/>
      <c r="D32" s="131"/>
      <c r="E32" s="131"/>
      <c r="F32" s="131"/>
      <c r="G32" s="131"/>
      <c r="H32" s="131"/>
      <c r="I32" s="131"/>
      <c r="J32" s="131"/>
      <c r="K32" s="131"/>
      <c r="L32" s="131"/>
    </row>
    <row r="34" spans="4:4">
      <c r="D34" s="499"/>
    </row>
    <row r="35" spans="4:4">
      <c r="D35" s="499"/>
    </row>
    <row r="36" spans="4:4">
      <c r="D36" s="499"/>
    </row>
  </sheetData>
  <hyperlinks>
    <hyperlink ref="S6" location="Content!B37" display="Back to Content Page"/>
  </hyperlinks>
  <pageMargins left="0.7" right="0.7" top="0.75" bottom="0.75" header="0.3" footer="0.3"/>
  <pageSetup paperSize="9" orientation="portrait" horizontalDpi="4294967295" verticalDpi="4294967295" r:id="rId1"/>
</worksheet>
</file>

<file path=xl/worksheets/sheet2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3"/>
  <sheetViews>
    <sheetView topLeftCell="N1" zoomScale="90" zoomScaleNormal="90" workbookViewId="0">
      <selection activeCell="AC5" sqref="AC5"/>
    </sheetView>
  </sheetViews>
  <sheetFormatPr defaultRowHeight="14.5"/>
  <cols>
    <col min="1" max="1" width="31.7265625" customWidth="1"/>
    <col min="2" max="7" width="6.26953125" customWidth="1"/>
    <col min="8" max="12" width="7.08984375" customWidth="1"/>
    <col min="13" max="17" width="6.26953125" customWidth="1"/>
    <col min="18" max="25" width="7.08984375" customWidth="1"/>
    <col min="26" max="27" width="7.08984375" style="499" customWidth="1"/>
  </cols>
  <sheetData>
    <row r="1" spans="1:29">
      <c r="A1" s="140" t="s">
        <v>1400</v>
      </c>
      <c r="B1" s="36"/>
      <c r="C1" s="36"/>
      <c r="D1" s="36"/>
      <c r="E1" s="36"/>
      <c r="F1" s="36"/>
      <c r="G1" s="36"/>
      <c r="H1" s="36"/>
      <c r="I1" s="36"/>
      <c r="J1" s="36"/>
      <c r="K1" s="36"/>
      <c r="L1" s="36"/>
      <c r="M1" s="36"/>
      <c r="N1" s="36"/>
      <c r="O1" s="36"/>
      <c r="P1" s="36"/>
      <c r="Q1" s="36"/>
      <c r="R1" s="36"/>
      <c r="S1" s="36"/>
      <c r="T1" s="36"/>
      <c r="U1" s="36"/>
      <c r="V1" s="177"/>
      <c r="W1" s="177"/>
      <c r="X1" s="177"/>
      <c r="Y1" s="36"/>
      <c r="Z1" s="287"/>
      <c r="AA1" s="287"/>
    </row>
    <row r="2" spans="1:29">
      <c r="A2" s="36"/>
      <c r="B2" s="36"/>
      <c r="C2" s="36"/>
      <c r="D2" s="36"/>
      <c r="E2" s="36"/>
      <c r="F2" s="36"/>
      <c r="G2" s="36"/>
      <c r="H2" s="36"/>
      <c r="I2" s="36"/>
      <c r="J2" s="36"/>
      <c r="K2" s="36"/>
      <c r="L2" s="36"/>
      <c r="M2" s="36"/>
      <c r="N2" s="36"/>
      <c r="O2" s="36"/>
      <c r="P2" s="36"/>
      <c r="Q2" s="36"/>
      <c r="R2" s="36"/>
      <c r="S2" s="36"/>
      <c r="T2" s="36"/>
      <c r="U2" s="36"/>
      <c r="V2" s="177"/>
      <c r="W2" s="177"/>
      <c r="X2" s="177"/>
      <c r="Y2" s="36"/>
      <c r="Z2" s="287"/>
      <c r="AA2" s="287"/>
    </row>
    <row r="3" spans="1:29">
      <c r="A3" s="779" t="s">
        <v>16</v>
      </c>
      <c r="B3" s="101">
        <v>1990</v>
      </c>
      <c r="C3" s="101">
        <v>1991</v>
      </c>
      <c r="D3" s="101">
        <v>1992</v>
      </c>
      <c r="E3" s="101">
        <v>1993</v>
      </c>
      <c r="F3" s="101">
        <v>1994</v>
      </c>
      <c r="G3" s="101">
        <v>1995</v>
      </c>
      <c r="H3" s="101">
        <v>1996</v>
      </c>
      <c r="I3" s="101">
        <v>1997</v>
      </c>
      <c r="J3" s="101">
        <v>1998</v>
      </c>
      <c r="K3" s="101">
        <v>1999</v>
      </c>
      <c r="L3" s="101">
        <v>2000</v>
      </c>
      <c r="M3" s="101">
        <v>2001</v>
      </c>
      <c r="N3" s="101">
        <v>2002</v>
      </c>
      <c r="O3" s="101">
        <v>2003</v>
      </c>
      <c r="P3" s="101">
        <v>2004</v>
      </c>
      <c r="Q3" s="101">
        <v>2005</v>
      </c>
      <c r="R3" s="101">
        <v>2006</v>
      </c>
      <c r="S3" s="101">
        <v>2007</v>
      </c>
      <c r="T3" s="101">
        <v>2008</v>
      </c>
      <c r="U3" s="101">
        <v>2009</v>
      </c>
      <c r="V3" s="774">
        <v>2010</v>
      </c>
      <c r="W3" s="62">
        <v>2011</v>
      </c>
      <c r="X3" s="62">
        <v>2012</v>
      </c>
      <c r="Y3" s="62">
        <v>2013</v>
      </c>
      <c r="Z3" s="62">
        <v>2014</v>
      </c>
      <c r="AA3" s="62">
        <v>2015</v>
      </c>
    </row>
    <row r="4" spans="1:29">
      <c r="A4" s="291" t="s">
        <v>15</v>
      </c>
      <c r="B4" s="570" t="s">
        <v>429</v>
      </c>
      <c r="C4" s="570" t="s">
        <v>429</v>
      </c>
      <c r="D4" s="570">
        <v>2</v>
      </c>
      <c r="E4" s="570">
        <v>1</v>
      </c>
      <c r="F4" s="570">
        <v>1</v>
      </c>
      <c r="G4" s="570">
        <v>129</v>
      </c>
      <c r="H4" s="570">
        <v>1</v>
      </c>
      <c r="I4" s="570" t="s">
        <v>429</v>
      </c>
      <c r="J4" s="570" t="s">
        <v>429</v>
      </c>
      <c r="K4" s="570" t="s">
        <v>429</v>
      </c>
      <c r="L4" s="570" t="s">
        <v>429</v>
      </c>
      <c r="M4" s="570" t="s">
        <v>429</v>
      </c>
      <c r="N4" s="570" t="s">
        <v>429</v>
      </c>
      <c r="O4" s="570" t="s">
        <v>429</v>
      </c>
      <c r="P4" s="570" t="s">
        <v>429</v>
      </c>
      <c r="Q4" s="570" t="s">
        <v>429</v>
      </c>
      <c r="R4" s="570" t="s">
        <v>429</v>
      </c>
      <c r="S4" s="570" t="s">
        <v>429</v>
      </c>
      <c r="T4" s="570" t="s">
        <v>429</v>
      </c>
      <c r="U4" s="570" t="s">
        <v>429</v>
      </c>
      <c r="V4" s="570" t="s">
        <v>429</v>
      </c>
      <c r="W4" s="570" t="s">
        <v>429</v>
      </c>
      <c r="X4" s="570" t="s">
        <v>429</v>
      </c>
      <c r="Y4" s="570" t="s">
        <v>429</v>
      </c>
      <c r="Z4" s="570" t="s">
        <v>429</v>
      </c>
      <c r="AA4" s="570" t="s">
        <v>429</v>
      </c>
    </row>
    <row r="5" spans="1:29">
      <c r="A5" s="291" t="s">
        <v>14</v>
      </c>
      <c r="B5" s="570">
        <v>2</v>
      </c>
      <c r="C5" s="570">
        <v>3</v>
      </c>
      <c r="D5" s="570">
        <v>3</v>
      </c>
      <c r="E5" s="570" t="s">
        <v>429</v>
      </c>
      <c r="F5" s="570" t="s">
        <v>429</v>
      </c>
      <c r="G5" s="570" t="s">
        <v>429</v>
      </c>
      <c r="H5" s="570" t="s">
        <v>429</v>
      </c>
      <c r="I5" s="570" t="s">
        <v>429</v>
      </c>
      <c r="J5" s="570" t="s">
        <v>429</v>
      </c>
      <c r="K5" s="570" t="s">
        <v>429</v>
      </c>
      <c r="L5" s="570" t="s">
        <v>429</v>
      </c>
      <c r="M5" s="570" t="s">
        <v>429</v>
      </c>
      <c r="N5" s="570" t="s">
        <v>429</v>
      </c>
      <c r="O5" s="570" t="s">
        <v>429</v>
      </c>
      <c r="P5" s="570" t="s">
        <v>429</v>
      </c>
      <c r="Q5" s="570" t="s">
        <v>429</v>
      </c>
      <c r="R5" s="570" t="s">
        <v>429</v>
      </c>
      <c r="S5" s="570" t="s">
        <v>429</v>
      </c>
      <c r="T5" s="570" t="s">
        <v>429</v>
      </c>
      <c r="U5" s="570" t="s">
        <v>429</v>
      </c>
      <c r="V5" s="570" t="s">
        <v>429</v>
      </c>
      <c r="W5" s="570" t="s">
        <v>429</v>
      </c>
      <c r="X5" s="570">
        <v>8</v>
      </c>
      <c r="Y5" s="570">
        <v>9</v>
      </c>
      <c r="Z5" s="570">
        <v>9</v>
      </c>
      <c r="AA5" s="570">
        <v>9</v>
      </c>
      <c r="AC5" s="92" t="s">
        <v>13</v>
      </c>
    </row>
    <row r="6" spans="1:29">
      <c r="A6" s="284" t="s">
        <v>268</v>
      </c>
      <c r="B6" s="570" t="s">
        <v>429</v>
      </c>
      <c r="C6" s="570" t="s">
        <v>429</v>
      </c>
      <c r="D6" s="570" t="s">
        <v>429</v>
      </c>
      <c r="E6" s="570" t="s">
        <v>429</v>
      </c>
      <c r="F6" s="570" t="s">
        <v>429</v>
      </c>
      <c r="G6" s="570" t="s">
        <v>429</v>
      </c>
      <c r="H6" s="570" t="s">
        <v>429</v>
      </c>
      <c r="I6" s="570" t="s">
        <v>429</v>
      </c>
      <c r="J6" s="570" t="s">
        <v>429</v>
      </c>
      <c r="K6" s="570" t="s">
        <v>429</v>
      </c>
      <c r="L6" s="570" t="s">
        <v>429</v>
      </c>
      <c r="M6" s="570" t="s">
        <v>429</v>
      </c>
      <c r="N6" s="570" t="s">
        <v>429</v>
      </c>
      <c r="O6" s="570" t="s">
        <v>429</v>
      </c>
      <c r="P6" s="570" t="s">
        <v>429</v>
      </c>
      <c r="Q6" s="570" t="s">
        <v>429</v>
      </c>
      <c r="R6" s="570" t="s">
        <v>429</v>
      </c>
      <c r="S6" s="570" t="s">
        <v>429</v>
      </c>
      <c r="T6" s="570" t="s">
        <v>429</v>
      </c>
      <c r="U6" s="570" t="s">
        <v>429</v>
      </c>
      <c r="V6" s="570" t="s">
        <v>429</v>
      </c>
      <c r="W6" s="570" t="s">
        <v>429</v>
      </c>
      <c r="X6" s="570" t="s">
        <v>429</v>
      </c>
      <c r="Y6" s="570" t="s">
        <v>429</v>
      </c>
      <c r="Z6" s="570" t="s">
        <v>429</v>
      </c>
      <c r="AA6" s="570" t="s">
        <v>429</v>
      </c>
    </row>
    <row r="7" spans="1:29">
      <c r="A7" s="291" t="s">
        <v>12</v>
      </c>
      <c r="B7" s="570" t="s">
        <v>429</v>
      </c>
      <c r="C7" s="570" t="s">
        <v>429</v>
      </c>
      <c r="D7" s="570" t="s">
        <v>429</v>
      </c>
      <c r="E7" s="570" t="s">
        <v>429</v>
      </c>
      <c r="F7" s="570" t="s">
        <v>429</v>
      </c>
      <c r="G7" s="570" t="s">
        <v>429</v>
      </c>
      <c r="H7" s="570" t="s">
        <v>429</v>
      </c>
      <c r="I7" s="570" t="s">
        <v>429</v>
      </c>
      <c r="J7" s="570" t="s">
        <v>429</v>
      </c>
      <c r="K7" s="570" t="s">
        <v>429</v>
      </c>
      <c r="L7" s="570" t="s">
        <v>429</v>
      </c>
      <c r="M7" s="570" t="s">
        <v>429</v>
      </c>
      <c r="N7" s="570" t="s">
        <v>429</v>
      </c>
      <c r="O7" s="570" t="s">
        <v>429</v>
      </c>
      <c r="P7" s="570" t="s">
        <v>429</v>
      </c>
      <c r="Q7" s="570" t="s">
        <v>429</v>
      </c>
      <c r="R7" s="570" t="s">
        <v>429</v>
      </c>
      <c r="S7" s="570" t="s">
        <v>429</v>
      </c>
      <c r="T7" s="570" t="s">
        <v>429</v>
      </c>
      <c r="U7" s="570" t="s">
        <v>429</v>
      </c>
      <c r="V7" s="570">
        <v>32.659999999999997</v>
      </c>
      <c r="W7" s="570">
        <v>59.66</v>
      </c>
      <c r="X7" s="570">
        <v>84.4</v>
      </c>
      <c r="Y7" s="570">
        <v>10.57</v>
      </c>
      <c r="Z7" s="570" t="s">
        <v>429</v>
      </c>
      <c r="AA7" s="570" t="s">
        <v>429</v>
      </c>
    </row>
    <row r="8" spans="1:29">
      <c r="A8" s="291" t="s">
        <v>11</v>
      </c>
      <c r="B8" s="570">
        <v>14</v>
      </c>
      <c r="C8" s="570">
        <v>7</v>
      </c>
      <c r="D8" s="570">
        <v>24</v>
      </c>
      <c r="E8" s="570">
        <v>21.64</v>
      </c>
      <c r="F8" s="570">
        <v>9</v>
      </c>
      <c r="G8" s="570">
        <v>16.079999999999998</v>
      </c>
      <c r="H8" s="570">
        <v>34</v>
      </c>
      <c r="I8" s="570">
        <v>22.35</v>
      </c>
      <c r="J8" s="570">
        <v>28.12</v>
      </c>
      <c r="K8" s="570">
        <v>8</v>
      </c>
      <c r="L8" s="570">
        <v>31</v>
      </c>
      <c r="M8" s="570">
        <v>22.24</v>
      </c>
      <c r="N8" s="570">
        <v>23.24</v>
      </c>
      <c r="O8" s="570">
        <v>26.41</v>
      </c>
      <c r="P8" s="570">
        <v>29.88</v>
      </c>
      <c r="Q8" s="570">
        <v>39.31</v>
      </c>
      <c r="R8" s="570">
        <v>39.770000000000003</v>
      </c>
      <c r="S8" s="570">
        <v>26.89</v>
      </c>
      <c r="T8" s="570">
        <v>32.56</v>
      </c>
      <c r="U8" s="570">
        <v>35.549999999999997</v>
      </c>
      <c r="V8" s="570">
        <v>68.91</v>
      </c>
      <c r="W8" s="570">
        <v>74.44</v>
      </c>
      <c r="X8" s="570">
        <v>114.17</v>
      </c>
      <c r="Y8" s="570" t="s">
        <v>429</v>
      </c>
      <c r="Z8" s="570" t="s">
        <v>429</v>
      </c>
      <c r="AA8" s="570" t="s">
        <v>429</v>
      </c>
    </row>
    <row r="9" spans="1:29">
      <c r="A9" s="291" t="s">
        <v>10</v>
      </c>
      <c r="B9" s="570" t="s">
        <v>429</v>
      </c>
      <c r="C9" s="570" t="s">
        <v>429</v>
      </c>
      <c r="D9" s="570" t="s">
        <v>429</v>
      </c>
      <c r="E9" s="570" t="s">
        <v>429</v>
      </c>
      <c r="F9" s="570" t="s">
        <v>429</v>
      </c>
      <c r="G9" s="570" t="s">
        <v>429</v>
      </c>
      <c r="H9" s="570" t="s">
        <v>429</v>
      </c>
      <c r="I9" s="570">
        <v>150.01</v>
      </c>
      <c r="J9" s="570">
        <v>130.15</v>
      </c>
      <c r="K9" s="570">
        <v>130</v>
      </c>
      <c r="L9" s="570">
        <v>327</v>
      </c>
      <c r="M9" s="570" t="s">
        <v>429</v>
      </c>
      <c r="N9" s="570" t="s">
        <v>429</v>
      </c>
      <c r="O9" s="570" t="s">
        <v>429</v>
      </c>
      <c r="P9" s="570" t="s">
        <v>429</v>
      </c>
      <c r="Q9" s="570" t="s">
        <v>429</v>
      </c>
      <c r="R9" s="570" t="s">
        <v>429</v>
      </c>
      <c r="S9" s="570">
        <v>19.46</v>
      </c>
      <c r="T9" s="570">
        <v>185.45</v>
      </c>
      <c r="U9" s="570">
        <v>284</v>
      </c>
      <c r="V9" s="570" t="s">
        <v>429</v>
      </c>
      <c r="W9" s="570" t="s">
        <v>429</v>
      </c>
      <c r="X9" s="570" t="s">
        <v>429</v>
      </c>
      <c r="Y9" s="570" t="s">
        <v>429</v>
      </c>
      <c r="Z9" s="570" t="s">
        <v>429</v>
      </c>
      <c r="AA9" s="570" t="s">
        <v>429</v>
      </c>
      <c r="AC9" s="285" t="s">
        <v>17</v>
      </c>
    </row>
    <row r="10" spans="1:29">
      <c r="A10" s="291" t="s">
        <v>9</v>
      </c>
      <c r="B10" s="570">
        <v>641</v>
      </c>
      <c r="C10" s="570" t="s">
        <v>429</v>
      </c>
      <c r="D10" s="570" t="s">
        <v>429</v>
      </c>
      <c r="E10" s="570" t="s">
        <v>429</v>
      </c>
      <c r="F10" s="570">
        <v>931</v>
      </c>
      <c r="G10" s="570">
        <v>885</v>
      </c>
      <c r="H10" s="570">
        <v>999</v>
      </c>
      <c r="I10" s="570">
        <v>985</v>
      </c>
      <c r="J10" s="570">
        <v>949</v>
      </c>
      <c r="K10" s="570">
        <v>872</v>
      </c>
      <c r="L10" s="570">
        <v>947</v>
      </c>
      <c r="M10" s="570">
        <v>1042</v>
      </c>
      <c r="N10" s="570">
        <v>1005</v>
      </c>
      <c r="O10" s="570">
        <v>1212</v>
      </c>
      <c r="P10" s="570">
        <v>1220</v>
      </c>
      <c r="Q10" s="570">
        <v>1192</v>
      </c>
      <c r="R10" s="570">
        <v>911</v>
      </c>
      <c r="S10" s="570">
        <v>1105</v>
      </c>
      <c r="T10" s="570">
        <v>1394</v>
      </c>
      <c r="U10" s="570">
        <v>1280</v>
      </c>
      <c r="V10" s="570">
        <v>1206</v>
      </c>
      <c r="W10" s="570">
        <v>1111</v>
      </c>
      <c r="X10" s="570">
        <v>1047</v>
      </c>
      <c r="Y10" s="570">
        <v>1095</v>
      </c>
      <c r="Z10" s="570">
        <v>1098</v>
      </c>
      <c r="AA10" s="570">
        <v>1204</v>
      </c>
    </row>
    <row r="11" spans="1:29">
      <c r="A11" s="291" t="s">
        <v>7</v>
      </c>
      <c r="B11" s="570" t="s">
        <v>429</v>
      </c>
      <c r="C11" s="570" t="s">
        <v>429</v>
      </c>
      <c r="D11" s="570" t="s">
        <v>429</v>
      </c>
      <c r="E11" s="570" t="s">
        <v>429</v>
      </c>
      <c r="F11" s="570">
        <v>2.87</v>
      </c>
      <c r="G11" s="570">
        <v>3.77</v>
      </c>
      <c r="H11" s="570">
        <v>1.8</v>
      </c>
      <c r="I11" s="570">
        <v>2.2000000000000002</v>
      </c>
      <c r="J11" s="570" t="s">
        <v>429</v>
      </c>
      <c r="K11" s="570" t="s">
        <v>429</v>
      </c>
      <c r="L11" s="570" t="s">
        <v>429</v>
      </c>
      <c r="M11" s="570" t="s">
        <v>429</v>
      </c>
      <c r="N11" s="570">
        <v>5.63</v>
      </c>
      <c r="O11" s="570">
        <v>152.13</v>
      </c>
      <c r="P11" s="570">
        <v>315.35000000000002</v>
      </c>
      <c r="Q11" s="570">
        <v>451.68</v>
      </c>
      <c r="R11" s="570">
        <v>378.15</v>
      </c>
      <c r="S11" s="570">
        <v>320.37</v>
      </c>
      <c r="T11" s="570">
        <v>391.17</v>
      </c>
      <c r="U11" s="570">
        <v>617.29</v>
      </c>
      <c r="V11" s="570">
        <v>648.41999999999996</v>
      </c>
      <c r="W11" s="570">
        <v>442.24</v>
      </c>
      <c r="X11" s="570" t="s">
        <v>429</v>
      </c>
      <c r="Y11" s="570" t="s">
        <v>429</v>
      </c>
      <c r="Z11" s="570" t="s">
        <v>429</v>
      </c>
      <c r="AA11" s="570" t="s">
        <v>429</v>
      </c>
    </row>
    <row r="12" spans="1:29">
      <c r="A12" s="291" t="s">
        <v>32</v>
      </c>
      <c r="B12" s="570">
        <v>10</v>
      </c>
      <c r="C12" s="570">
        <v>10</v>
      </c>
      <c r="D12" s="570">
        <v>16</v>
      </c>
      <c r="E12" s="570">
        <v>17</v>
      </c>
      <c r="F12" s="570" t="s">
        <v>429</v>
      </c>
      <c r="G12" s="570" t="s">
        <v>429</v>
      </c>
      <c r="H12" s="570" t="s">
        <v>429</v>
      </c>
      <c r="I12" s="570" t="s">
        <v>429</v>
      </c>
      <c r="J12" s="570" t="s">
        <v>429</v>
      </c>
      <c r="K12" s="570" t="s">
        <v>429</v>
      </c>
      <c r="L12" s="570" t="s">
        <v>429</v>
      </c>
      <c r="M12" s="570" t="s">
        <v>429</v>
      </c>
      <c r="N12" s="570" t="s">
        <v>429</v>
      </c>
      <c r="O12" s="570" t="s">
        <v>429</v>
      </c>
      <c r="P12" s="570" t="s">
        <v>429</v>
      </c>
      <c r="Q12" s="570" t="s">
        <v>429</v>
      </c>
      <c r="R12" s="570" t="s">
        <v>429</v>
      </c>
      <c r="S12" s="570" t="s">
        <v>429</v>
      </c>
      <c r="T12" s="570" t="s">
        <v>429</v>
      </c>
      <c r="U12" s="570" t="s">
        <v>429</v>
      </c>
      <c r="V12" s="570" t="s">
        <v>429</v>
      </c>
      <c r="W12" s="570" t="s">
        <v>429</v>
      </c>
      <c r="X12" s="570" t="s">
        <v>429</v>
      </c>
      <c r="Y12" s="570" t="s">
        <v>429</v>
      </c>
      <c r="Z12" s="570" t="s">
        <v>429</v>
      </c>
      <c r="AA12" s="570" t="s">
        <v>429</v>
      </c>
    </row>
    <row r="13" spans="1:29">
      <c r="A13" s="291" t="s">
        <v>5</v>
      </c>
      <c r="B13" s="570">
        <v>2</v>
      </c>
      <c r="C13" s="570">
        <v>2</v>
      </c>
      <c r="D13" s="570">
        <v>0</v>
      </c>
      <c r="E13" s="570">
        <v>6</v>
      </c>
      <c r="F13" s="570">
        <v>6</v>
      </c>
      <c r="G13" s="570">
        <v>6</v>
      </c>
      <c r="H13" s="570">
        <v>6</v>
      </c>
      <c r="I13" s="570">
        <v>3</v>
      </c>
      <c r="J13" s="570">
        <v>3</v>
      </c>
      <c r="K13" s="570" t="s">
        <v>429</v>
      </c>
      <c r="L13" s="570">
        <v>1.222</v>
      </c>
      <c r="M13" s="570">
        <v>0</v>
      </c>
      <c r="N13" s="570">
        <v>7.101</v>
      </c>
      <c r="O13" s="570">
        <v>4.7700000000000005</v>
      </c>
      <c r="P13" s="570">
        <v>1.3260000000000001</v>
      </c>
      <c r="Q13" s="570">
        <v>2.9210000000000003</v>
      </c>
      <c r="R13" s="570">
        <v>3.2720000000000002</v>
      </c>
      <c r="S13" s="570">
        <v>3.4769999999999999</v>
      </c>
      <c r="T13" s="570">
        <v>11.362</v>
      </c>
      <c r="U13" s="570">
        <v>81.906899999999993</v>
      </c>
      <c r="V13" s="570">
        <v>9.151959999999999</v>
      </c>
      <c r="W13" s="570">
        <v>1.3352999999999999</v>
      </c>
      <c r="X13" s="570">
        <v>18.801470000000002</v>
      </c>
      <c r="Y13" s="570">
        <v>0</v>
      </c>
      <c r="Z13" s="570">
        <v>0</v>
      </c>
      <c r="AA13" s="570">
        <v>0</v>
      </c>
    </row>
    <row r="14" spans="1:29">
      <c r="A14" s="291" t="s">
        <v>4</v>
      </c>
      <c r="B14" s="570" t="s">
        <v>429</v>
      </c>
      <c r="C14" s="570" t="s">
        <v>429</v>
      </c>
      <c r="D14" s="570" t="s">
        <v>429</v>
      </c>
      <c r="E14" s="570" t="s">
        <v>429</v>
      </c>
      <c r="F14" s="570">
        <v>7618</v>
      </c>
      <c r="G14" s="570">
        <v>7390</v>
      </c>
      <c r="H14" s="570">
        <v>7938</v>
      </c>
      <c r="I14" s="570">
        <v>9437</v>
      </c>
      <c r="J14" s="570">
        <v>9669</v>
      </c>
      <c r="K14" s="570">
        <v>10659</v>
      </c>
      <c r="L14" s="570">
        <v>9469</v>
      </c>
      <c r="M14" s="570" t="s">
        <v>429</v>
      </c>
      <c r="N14" s="570" t="s">
        <v>429</v>
      </c>
      <c r="O14" s="570" t="s">
        <v>429</v>
      </c>
      <c r="P14" s="570" t="s">
        <v>429</v>
      </c>
      <c r="Q14" s="570" t="s">
        <v>429</v>
      </c>
      <c r="R14" s="570">
        <v>25281</v>
      </c>
      <c r="S14" s="570">
        <v>29919</v>
      </c>
      <c r="T14" s="570">
        <v>26381</v>
      </c>
      <c r="U14" s="570">
        <v>29824</v>
      </c>
      <c r="V14" s="570">
        <v>20503</v>
      </c>
      <c r="W14" s="570">
        <v>41121</v>
      </c>
      <c r="X14" s="570">
        <v>42870</v>
      </c>
      <c r="Y14" s="570">
        <v>43521</v>
      </c>
      <c r="Z14" s="570">
        <v>46306</v>
      </c>
      <c r="AA14" s="570">
        <v>49084</v>
      </c>
    </row>
    <row r="15" spans="1:29">
      <c r="A15" s="291" t="s">
        <v>3</v>
      </c>
      <c r="B15" s="570" t="s">
        <v>429</v>
      </c>
      <c r="C15" s="570" t="s">
        <v>429</v>
      </c>
      <c r="D15" s="570" t="s">
        <v>429</v>
      </c>
      <c r="E15" s="570" t="s">
        <v>429</v>
      </c>
      <c r="F15" s="570" t="s">
        <v>429</v>
      </c>
      <c r="G15" s="570" t="s">
        <v>429</v>
      </c>
      <c r="H15" s="570" t="s">
        <v>429</v>
      </c>
      <c r="I15" s="570" t="s">
        <v>429</v>
      </c>
      <c r="J15" s="570" t="s">
        <v>429</v>
      </c>
      <c r="K15" s="570" t="s">
        <v>429</v>
      </c>
      <c r="L15" s="570" t="s">
        <v>429</v>
      </c>
      <c r="M15" s="570" t="s">
        <v>429</v>
      </c>
      <c r="N15" s="570">
        <v>9</v>
      </c>
      <c r="O15" s="570" t="s">
        <v>429</v>
      </c>
      <c r="P15" s="570" t="s">
        <v>429</v>
      </c>
      <c r="Q15" s="570" t="s">
        <v>429</v>
      </c>
      <c r="R15" s="570" t="s">
        <v>429</v>
      </c>
      <c r="S15" s="570" t="s">
        <v>429</v>
      </c>
      <c r="T15" s="570" t="s">
        <v>429</v>
      </c>
      <c r="U15" s="570" t="s">
        <v>429</v>
      </c>
      <c r="V15" s="570" t="s">
        <v>429</v>
      </c>
      <c r="W15" s="570" t="s">
        <v>429</v>
      </c>
      <c r="X15" s="570" t="s">
        <v>429</v>
      </c>
      <c r="Y15" s="570" t="s">
        <v>429</v>
      </c>
      <c r="Z15" s="570" t="s">
        <v>429</v>
      </c>
      <c r="AA15" s="570" t="s">
        <v>429</v>
      </c>
    </row>
    <row r="16" spans="1:29">
      <c r="A16" s="284" t="s">
        <v>79</v>
      </c>
      <c r="B16" s="570" t="s">
        <v>429</v>
      </c>
      <c r="C16" s="570" t="s">
        <v>429</v>
      </c>
      <c r="D16" s="570" t="s">
        <v>429</v>
      </c>
      <c r="E16" s="570" t="s">
        <v>429</v>
      </c>
      <c r="F16" s="570">
        <v>79</v>
      </c>
      <c r="G16" s="570">
        <v>108</v>
      </c>
      <c r="H16" s="570">
        <v>7</v>
      </c>
      <c r="I16" s="570">
        <v>20</v>
      </c>
      <c r="J16" s="570" t="s">
        <v>429</v>
      </c>
      <c r="K16" s="570" t="s">
        <v>429</v>
      </c>
      <c r="L16" s="570" t="s">
        <v>429</v>
      </c>
      <c r="M16" s="570" t="s">
        <v>429</v>
      </c>
      <c r="N16" s="570" t="s">
        <v>429</v>
      </c>
      <c r="O16" s="570" t="s">
        <v>429</v>
      </c>
      <c r="P16" s="570" t="s">
        <v>429</v>
      </c>
      <c r="Q16" s="570" t="s">
        <v>429</v>
      </c>
      <c r="R16" s="570" t="s">
        <v>429</v>
      </c>
      <c r="S16" s="570" t="s">
        <v>429</v>
      </c>
      <c r="T16" s="570" t="s">
        <v>429</v>
      </c>
      <c r="U16" s="570" t="s">
        <v>429</v>
      </c>
      <c r="V16" s="570" t="s">
        <v>429</v>
      </c>
      <c r="W16" s="570" t="s">
        <v>429</v>
      </c>
      <c r="X16" s="570">
        <v>40.5</v>
      </c>
      <c r="Y16" s="570" t="s">
        <v>429</v>
      </c>
      <c r="Z16" s="570" t="s">
        <v>429</v>
      </c>
      <c r="AA16" s="570" t="s">
        <v>429</v>
      </c>
    </row>
    <row r="17" spans="1:27">
      <c r="A17" s="291" t="s">
        <v>2</v>
      </c>
      <c r="B17" s="570" t="s">
        <v>429</v>
      </c>
      <c r="C17" s="570" t="s">
        <v>429</v>
      </c>
      <c r="D17" s="570" t="s">
        <v>429</v>
      </c>
      <c r="E17" s="570" t="s">
        <v>429</v>
      </c>
      <c r="F17" s="570">
        <v>340</v>
      </c>
      <c r="G17" s="570">
        <v>251</v>
      </c>
      <c r="H17" s="570">
        <v>250</v>
      </c>
      <c r="I17" s="570" t="s">
        <v>429</v>
      </c>
      <c r="J17" s="570" t="s">
        <v>429</v>
      </c>
      <c r="K17" s="570" t="s">
        <v>429</v>
      </c>
      <c r="L17" s="570" t="s">
        <v>429</v>
      </c>
      <c r="M17" s="570" t="s">
        <v>429</v>
      </c>
      <c r="N17" s="570" t="s">
        <v>429</v>
      </c>
      <c r="O17" s="570" t="s">
        <v>429</v>
      </c>
      <c r="P17" s="570" t="s">
        <v>429</v>
      </c>
      <c r="Q17" s="570" t="s">
        <v>429</v>
      </c>
      <c r="R17" s="570" t="s">
        <v>429</v>
      </c>
      <c r="S17" s="570" t="s">
        <v>429</v>
      </c>
      <c r="T17" s="570" t="s">
        <v>429</v>
      </c>
      <c r="U17" s="570" t="s">
        <v>429</v>
      </c>
      <c r="V17" s="570" t="s">
        <v>429</v>
      </c>
      <c r="W17" s="570" t="s">
        <v>429</v>
      </c>
      <c r="X17" s="570" t="s">
        <v>429</v>
      </c>
      <c r="Y17" s="570" t="s">
        <v>429</v>
      </c>
      <c r="Z17" s="570" t="s">
        <v>429</v>
      </c>
      <c r="AA17" s="570" t="s">
        <v>429</v>
      </c>
    </row>
    <row r="18" spans="1:27">
      <c r="A18" s="291" t="s">
        <v>50</v>
      </c>
      <c r="B18" s="570">
        <v>1386</v>
      </c>
      <c r="C18" s="570">
        <v>1340</v>
      </c>
      <c r="D18" s="570">
        <v>731</v>
      </c>
      <c r="E18" s="570">
        <v>785</v>
      </c>
      <c r="F18" s="570">
        <v>795</v>
      </c>
      <c r="G18" s="570">
        <v>879</v>
      </c>
      <c r="H18" s="570">
        <v>860</v>
      </c>
      <c r="I18" s="570">
        <v>910</v>
      </c>
      <c r="J18" s="570">
        <v>909</v>
      </c>
      <c r="K18" s="570" t="s">
        <v>429</v>
      </c>
      <c r="L18" s="570" t="s">
        <v>429</v>
      </c>
      <c r="M18" s="570" t="s">
        <v>429</v>
      </c>
      <c r="N18" s="570" t="s">
        <v>429</v>
      </c>
      <c r="O18" s="570" t="s">
        <v>429</v>
      </c>
      <c r="P18" s="570" t="s">
        <v>429</v>
      </c>
      <c r="Q18" s="570" t="s">
        <v>429</v>
      </c>
      <c r="R18" s="570" t="s">
        <v>429</v>
      </c>
      <c r="S18" s="570" t="s">
        <v>429</v>
      </c>
      <c r="T18" s="570" t="s">
        <v>429</v>
      </c>
      <c r="U18" s="570" t="s">
        <v>429</v>
      </c>
      <c r="V18" s="570" t="s">
        <v>429</v>
      </c>
      <c r="W18" s="570" t="s">
        <v>429</v>
      </c>
      <c r="X18" s="570">
        <v>1961.78</v>
      </c>
      <c r="Y18" s="570">
        <v>1524.94</v>
      </c>
      <c r="Z18" s="570" t="s">
        <v>429</v>
      </c>
      <c r="AA18" s="570" t="s">
        <v>429</v>
      </c>
    </row>
    <row r="19" spans="1:27">
      <c r="A19" s="291" t="s">
        <v>51</v>
      </c>
      <c r="B19" s="570">
        <f t="shared" ref="B19:X19" si="0">SUM(B4:B18)</f>
        <v>2055</v>
      </c>
      <c r="C19" s="570">
        <f t="shared" si="0"/>
        <v>1362</v>
      </c>
      <c r="D19" s="570">
        <f t="shared" si="0"/>
        <v>776</v>
      </c>
      <c r="E19" s="570">
        <f t="shared" si="0"/>
        <v>830.64</v>
      </c>
      <c r="F19" s="570">
        <f t="shared" si="0"/>
        <v>9781.8700000000008</v>
      </c>
      <c r="G19" s="570">
        <f t="shared" si="0"/>
        <v>9667.85</v>
      </c>
      <c r="H19" s="570">
        <f t="shared" si="0"/>
        <v>10096.799999999999</v>
      </c>
      <c r="I19" s="570">
        <f t="shared" si="0"/>
        <v>11529.56</v>
      </c>
      <c r="J19" s="570">
        <f t="shared" si="0"/>
        <v>11688.27</v>
      </c>
      <c r="K19" s="570">
        <f t="shared" si="0"/>
        <v>11669</v>
      </c>
      <c r="L19" s="570">
        <f t="shared" si="0"/>
        <v>10775.222</v>
      </c>
      <c r="M19" s="570">
        <f t="shared" si="0"/>
        <v>1064.24</v>
      </c>
      <c r="N19" s="570">
        <f t="shared" si="0"/>
        <v>1049.9710000000002</v>
      </c>
      <c r="O19" s="570">
        <f t="shared" si="0"/>
        <v>1395.31</v>
      </c>
      <c r="P19" s="570">
        <f t="shared" si="0"/>
        <v>1566.556</v>
      </c>
      <c r="Q19" s="570">
        <f t="shared" si="0"/>
        <v>1685.9110000000001</v>
      </c>
      <c r="R19" s="570">
        <f t="shared" si="0"/>
        <v>26613.191999999999</v>
      </c>
      <c r="S19" s="570">
        <f t="shared" si="0"/>
        <v>31394.197</v>
      </c>
      <c r="T19" s="570">
        <f t="shared" si="0"/>
        <v>28395.542000000001</v>
      </c>
      <c r="U19" s="570">
        <f t="shared" si="0"/>
        <v>32122.746899999998</v>
      </c>
      <c r="V19" s="570">
        <f t="shared" si="0"/>
        <v>22468.141960000001</v>
      </c>
      <c r="W19" s="570">
        <f t="shared" si="0"/>
        <v>42809.675300000003</v>
      </c>
      <c r="X19" s="570">
        <f t="shared" si="0"/>
        <v>46144.651469999997</v>
      </c>
      <c r="Y19" s="570" t="s">
        <v>429</v>
      </c>
      <c r="Z19" s="570" t="s">
        <v>429</v>
      </c>
      <c r="AA19" s="570" t="s">
        <v>429</v>
      </c>
    </row>
    <row r="20" spans="1:27">
      <c r="A20" s="36"/>
      <c r="B20" s="36"/>
      <c r="C20" s="36"/>
      <c r="D20" s="36"/>
      <c r="E20" s="36"/>
      <c r="F20" s="36"/>
      <c r="G20" s="36"/>
      <c r="H20" s="36"/>
      <c r="I20" s="36"/>
      <c r="J20" s="36"/>
      <c r="K20" s="36"/>
      <c r="L20" s="36"/>
      <c r="M20" s="36"/>
      <c r="N20" s="36"/>
      <c r="O20" s="36"/>
      <c r="P20" s="36"/>
      <c r="Q20" s="36"/>
      <c r="R20" s="36"/>
      <c r="S20" s="36"/>
      <c r="T20" s="36"/>
      <c r="U20" s="36"/>
      <c r="V20" s="36"/>
      <c r="Y20" s="36"/>
      <c r="Z20" s="287"/>
      <c r="AA20" s="287"/>
    </row>
    <row r="21" spans="1:27">
      <c r="A21" s="91" t="s">
        <v>33</v>
      </c>
      <c r="B21" s="142"/>
      <c r="D21" s="36"/>
      <c r="E21" s="36"/>
      <c r="F21" s="36"/>
      <c r="G21" s="36"/>
      <c r="H21" s="36"/>
      <c r="I21" s="36"/>
      <c r="J21" s="36"/>
      <c r="K21" s="36"/>
      <c r="L21" s="36"/>
      <c r="M21" s="36"/>
      <c r="N21" s="36"/>
      <c r="O21" s="36"/>
      <c r="P21" s="36"/>
      <c r="Q21" s="36"/>
      <c r="R21" s="36"/>
      <c r="S21" s="36"/>
      <c r="T21" s="36"/>
      <c r="U21" s="36"/>
      <c r="V21" s="36"/>
      <c r="W21" s="36"/>
      <c r="X21" s="36"/>
      <c r="Y21" s="36"/>
      <c r="Z21" s="287"/>
      <c r="AA21" s="287"/>
    </row>
    <row r="22" spans="1:27">
      <c r="A22" s="36"/>
      <c r="B22" s="142"/>
      <c r="D22" s="36"/>
      <c r="E22" s="36"/>
      <c r="F22" s="36"/>
      <c r="G22" s="36"/>
      <c r="H22" s="36"/>
      <c r="I22" s="36"/>
      <c r="J22" s="36"/>
      <c r="K22" s="36"/>
      <c r="L22" s="36"/>
      <c r="M22" s="36"/>
      <c r="N22" s="36"/>
      <c r="O22" s="36"/>
      <c r="P22" s="36"/>
      <c r="Q22" s="36"/>
      <c r="R22" s="36"/>
      <c r="S22" s="36"/>
      <c r="T22" s="36"/>
      <c r="U22" s="36"/>
      <c r="V22" s="36"/>
      <c r="W22" s="36"/>
      <c r="X22" s="36"/>
      <c r="Y22" s="36"/>
      <c r="Z22" s="287"/>
      <c r="AA22" s="287"/>
    </row>
    <row r="23" spans="1:27">
      <c r="A23" s="36" t="s">
        <v>1153</v>
      </c>
      <c r="B23" s="36"/>
      <c r="D23" s="36"/>
      <c r="E23" s="36"/>
      <c r="F23" s="36"/>
      <c r="G23" s="36"/>
      <c r="H23" s="36"/>
      <c r="I23" s="36"/>
      <c r="J23" s="36"/>
      <c r="K23" s="36"/>
      <c r="L23" s="36"/>
      <c r="M23" s="36"/>
      <c r="N23" s="36"/>
      <c r="O23" s="36"/>
      <c r="P23" s="36"/>
      <c r="Q23" s="36"/>
      <c r="R23" s="36"/>
      <c r="S23" s="36"/>
      <c r="T23" s="36"/>
      <c r="U23" s="36"/>
      <c r="V23" s="36"/>
      <c r="W23" s="36"/>
      <c r="X23" s="36"/>
      <c r="Y23" s="36"/>
      <c r="Z23" s="287"/>
      <c r="AA23" s="287"/>
    </row>
    <row r="24" spans="1:27">
      <c r="A24" s="36"/>
      <c r="B24" s="36"/>
      <c r="C24" s="36"/>
      <c r="D24" s="36"/>
      <c r="E24" s="36"/>
      <c r="F24" s="36"/>
      <c r="G24" s="36"/>
      <c r="H24" s="36"/>
      <c r="I24" s="36"/>
      <c r="J24" s="36"/>
      <c r="K24" s="36"/>
      <c r="L24" s="36"/>
      <c r="M24" s="36"/>
      <c r="N24" s="36"/>
      <c r="O24" s="36"/>
      <c r="P24" s="36"/>
      <c r="Q24" s="36"/>
      <c r="R24" s="36"/>
      <c r="S24" s="36"/>
      <c r="T24" s="36"/>
      <c r="U24" s="36"/>
      <c r="V24" s="36"/>
      <c r="W24" s="36"/>
      <c r="X24" s="36"/>
      <c r="Y24" s="36"/>
      <c r="Z24" s="287"/>
      <c r="AA24" s="287"/>
    </row>
    <row r="25" spans="1:27">
      <c r="A25" s="167" t="s">
        <v>431</v>
      </c>
      <c r="C25" s="36"/>
      <c r="D25" s="36"/>
      <c r="E25" s="36"/>
      <c r="F25" s="36"/>
      <c r="G25" s="36"/>
      <c r="H25" s="36"/>
      <c r="I25" s="36"/>
      <c r="J25" s="36"/>
      <c r="K25" s="36"/>
      <c r="L25" s="36"/>
      <c r="M25" s="36"/>
      <c r="N25" s="36"/>
      <c r="O25" s="36"/>
      <c r="P25" s="36"/>
      <c r="Q25" s="36"/>
      <c r="R25" s="36"/>
      <c r="S25" s="36"/>
      <c r="T25" s="36"/>
      <c r="U25" s="36"/>
      <c r="V25" s="36"/>
      <c r="W25" s="36"/>
      <c r="X25" s="36"/>
      <c r="Y25" s="36"/>
      <c r="Z25" s="287"/>
      <c r="AA25" s="287"/>
    </row>
    <row r="26" spans="1:27">
      <c r="V26" s="36"/>
      <c r="W26" s="36"/>
      <c r="X26" s="36"/>
      <c r="Z26" s="287"/>
      <c r="AA26" s="287"/>
    </row>
    <row r="27" spans="1:27">
      <c r="V27" s="36"/>
      <c r="W27" s="36"/>
      <c r="X27" s="36"/>
    </row>
    <row r="28" spans="1:27">
      <c r="V28" s="36"/>
      <c r="W28" s="36"/>
      <c r="X28" s="36"/>
    </row>
    <row r="29" spans="1:27">
      <c r="V29" s="36"/>
      <c r="W29" s="36"/>
      <c r="X29" s="36"/>
    </row>
    <row r="30" spans="1:27">
      <c r="V30" s="36"/>
      <c r="W30" s="36"/>
      <c r="X30" s="36"/>
    </row>
    <row r="31" spans="1:27">
      <c r="V31" s="36"/>
      <c r="W31" s="36"/>
      <c r="X31" s="36"/>
    </row>
    <row r="32" spans="1:27">
      <c r="V32" s="36"/>
      <c r="W32" s="36"/>
      <c r="X32" s="36"/>
    </row>
    <row r="33" spans="22:24">
      <c r="V33" s="36"/>
      <c r="W33" s="36"/>
      <c r="X33" s="36"/>
    </row>
  </sheetData>
  <conditionalFormatting sqref="V1:X2">
    <cfRule type="expression" dxfId="224" priority="1" stopIfTrue="1">
      <formula>#N/A</formula>
    </cfRule>
  </conditionalFormatting>
  <hyperlinks>
    <hyperlink ref="AC9" location="'Content Page'!B336" display="Back to Content Page"/>
    <hyperlink ref="AC5" location="Content!B408" display="Back to Content Page"/>
  </hyperlinks>
  <pageMargins left="0.7" right="0.7" top="0.75" bottom="0.75" header="0.3" footer="0.3"/>
</worksheet>
</file>

<file path=xl/worksheets/sheet2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4"/>
  <sheetViews>
    <sheetView topLeftCell="O1" zoomScaleNormal="100" workbookViewId="0">
      <selection activeCell="AC5" sqref="AC5"/>
    </sheetView>
  </sheetViews>
  <sheetFormatPr defaultRowHeight="14.5"/>
  <cols>
    <col min="1" max="1" width="33.81640625" customWidth="1"/>
    <col min="2" max="2" width="7" customWidth="1"/>
    <col min="3" max="3" width="7.453125" customWidth="1"/>
    <col min="4" max="4" width="6.36328125" customWidth="1"/>
    <col min="5" max="5" width="6.26953125" customWidth="1"/>
    <col min="6" max="12" width="7.453125" customWidth="1"/>
    <col min="13" max="17" width="6.36328125" customWidth="1"/>
    <col min="18" max="21" width="7.453125" customWidth="1"/>
    <col min="22" max="24" width="8.54296875" customWidth="1"/>
    <col min="25" max="25" width="7.453125" customWidth="1"/>
    <col min="26" max="27" width="7.453125" style="499" customWidth="1"/>
  </cols>
  <sheetData>
    <row r="1" spans="1:29">
      <c r="A1" s="403" t="s">
        <v>1401</v>
      </c>
      <c r="B1" s="57"/>
      <c r="C1" s="57"/>
      <c r="D1" s="57"/>
      <c r="E1" s="57"/>
      <c r="F1" s="57"/>
      <c r="G1" s="57"/>
      <c r="H1" s="57"/>
      <c r="I1" s="57"/>
      <c r="J1" s="57"/>
      <c r="K1" s="57"/>
      <c r="L1" s="57"/>
      <c r="M1" s="57"/>
      <c r="N1" s="57"/>
      <c r="O1" s="57"/>
      <c r="P1" s="57"/>
      <c r="Q1" s="57"/>
      <c r="R1" s="57"/>
      <c r="S1" s="57"/>
      <c r="T1" s="57"/>
      <c r="U1" s="57"/>
      <c r="V1" s="177"/>
      <c r="W1" s="177"/>
      <c r="X1" s="177"/>
      <c r="Y1" s="57"/>
      <c r="Z1" s="287"/>
      <c r="AA1" s="287"/>
    </row>
    <row r="2" spans="1:29">
      <c r="A2" s="96"/>
      <c r="B2" s="57"/>
      <c r="C2" s="57"/>
      <c r="D2" s="57"/>
      <c r="E2" s="57"/>
      <c r="F2" s="57"/>
      <c r="G2" s="57"/>
      <c r="H2" s="57"/>
      <c r="I2" s="57"/>
      <c r="J2" s="57"/>
      <c r="K2" s="57"/>
      <c r="L2" s="57"/>
      <c r="M2" s="57"/>
      <c r="N2" s="57"/>
      <c r="O2" s="57"/>
      <c r="P2" s="57"/>
      <c r="Q2" s="57"/>
      <c r="R2" s="57"/>
      <c r="S2" s="57"/>
      <c r="T2" s="57"/>
      <c r="U2" s="57"/>
      <c r="V2" s="177"/>
      <c r="W2" s="177"/>
      <c r="X2" s="177"/>
      <c r="Y2" s="57"/>
      <c r="Z2" s="287"/>
      <c r="AA2" s="287"/>
    </row>
    <row r="3" spans="1:29">
      <c r="A3" s="779" t="s">
        <v>16</v>
      </c>
      <c r="B3" s="101">
        <v>1990</v>
      </c>
      <c r="C3" s="101">
        <v>1991</v>
      </c>
      <c r="D3" s="101">
        <v>1992</v>
      </c>
      <c r="E3" s="101">
        <v>1993</v>
      </c>
      <c r="F3" s="101">
        <v>1994</v>
      </c>
      <c r="G3" s="101">
        <v>1995</v>
      </c>
      <c r="H3" s="101">
        <v>1996</v>
      </c>
      <c r="I3" s="101">
        <v>1997</v>
      </c>
      <c r="J3" s="101">
        <v>1998</v>
      </c>
      <c r="K3" s="101">
        <v>1999</v>
      </c>
      <c r="L3" s="101">
        <v>2000</v>
      </c>
      <c r="M3" s="101">
        <v>2001</v>
      </c>
      <c r="N3" s="101">
        <v>2002</v>
      </c>
      <c r="O3" s="101">
        <v>2003</v>
      </c>
      <c r="P3" s="101">
        <v>2004</v>
      </c>
      <c r="Q3" s="101">
        <v>2005</v>
      </c>
      <c r="R3" s="101">
        <v>2006</v>
      </c>
      <c r="S3" s="101">
        <v>2007</v>
      </c>
      <c r="T3" s="101">
        <v>2008</v>
      </c>
      <c r="U3" s="101">
        <v>2009</v>
      </c>
      <c r="V3" s="774">
        <v>2010</v>
      </c>
      <c r="W3" s="62">
        <v>2011</v>
      </c>
      <c r="X3" s="62">
        <v>2012</v>
      </c>
      <c r="Y3" s="62">
        <v>2013</v>
      </c>
      <c r="Z3" s="62">
        <v>2014</v>
      </c>
      <c r="AA3" s="62">
        <v>2015</v>
      </c>
    </row>
    <row r="4" spans="1:29">
      <c r="A4" s="291" t="s">
        <v>15</v>
      </c>
      <c r="B4" s="580">
        <v>5</v>
      </c>
      <c r="C4" s="580">
        <v>5</v>
      </c>
      <c r="D4" s="580">
        <v>8</v>
      </c>
      <c r="E4" s="580">
        <v>13</v>
      </c>
      <c r="F4" s="580">
        <v>1</v>
      </c>
      <c r="G4" s="580">
        <v>1</v>
      </c>
      <c r="H4" s="580">
        <v>1</v>
      </c>
      <c r="I4" s="580" t="s">
        <v>429</v>
      </c>
      <c r="J4" s="580" t="s">
        <v>429</v>
      </c>
      <c r="K4" s="580" t="s">
        <v>429</v>
      </c>
      <c r="L4" s="580" t="s">
        <v>429</v>
      </c>
      <c r="M4" s="580" t="s">
        <v>429</v>
      </c>
      <c r="N4" s="580" t="s">
        <v>429</v>
      </c>
      <c r="O4" s="580" t="s">
        <v>429</v>
      </c>
      <c r="P4" s="580" t="s">
        <v>429</v>
      </c>
      <c r="Q4" s="580" t="s">
        <v>429</v>
      </c>
      <c r="R4" s="580" t="s">
        <v>429</v>
      </c>
      <c r="S4" s="580" t="s">
        <v>429</v>
      </c>
      <c r="T4" s="580" t="s">
        <v>429</v>
      </c>
      <c r="U4" s="580" t="s">
        <v>429</v>
      </c>
      <c r="V4" s="580" t="s">
        <v>429</v>
      </c>
      <c r="W4" s="580" t="s">
        <v>429</v>
      </c>
      <c r="X4" s="580" t="s">
        <v>429</v>
      </c>
      <c r="Y4" s="580" t="s">
        <v>429</v>
      </c>
      <c r="Z4" s="580" t="s">
        <v>429</v>
      </c>
      <c r="AA4" s="592" t="s">
        <v>429</v>
      </c>
    </row>
    <row r="5" spans="1:29">
      <c r="A5" s="291" t="s">
        <v>14</v>
      </c>
      <c r="B5" s="580">
        <v>1</v>
      </c>
      <c r="C5" s="580">
        <v>1</v>
      </c>
      <c r="D5" s="580">
        <v>1</v>
      </c>
      <c r="E5" s="580" t="s">
        <v>429</v>
      </c>
      <c r="F5" s="580" t="s">
        <v>429</v>
      </c>
      <c r="G5" s="580" t="s">
        <v>429</v>
      </c>
      <c r="H5" s="580" t="s">
        <v>429</v>
      </c>
      <c r="I5" s="580" t="s">
        <v>429</v>
      </c>
      <c r="J5" s="580" t="s">
        <v>429</v>
      </c>
      <c r="K5" s="580" t="s">
        <v>429</v>
      </c>
      <c r="L5" s="580" t="s">
        <v>429</v>
      </c>
      <c r="M5" s="580" t="s">
        <v>429</v>
      </c>
      <c r="N5" s="580" t="s">
        <v>429</v>
      </c>
      <c r="O5" s="580" t="s">
        <v>429</v>
      </c>
      <c r="P5" s="580" t="s">
        <v>429</v>
      </c>
      <c r="Q5" s="580" t="s">
        <v>429</v>
      </c>
      <c r="R5" s="580" t="s">
        <v>429</v>
      </c>
      <c r="S5" s="580" t="s">
        <v>429</v>
      </c>
      <c r="T5" s="580" t="s">
        <v>429</v>
      </c>
      <c r="U5" s="580" t="s">
        <v>429</v>
      </c>
      <c r="V5" s="580" t="s">
        <v>429</v>
      </c>
      <c r="W5" s="580" t="s">
        <v>429</v>
      </c>
      <c r="X5" s="580" t="s">
        <v>429</v>
      </c>
      <c r="Y5" s="580" t="s">
        <v>429</v>
      </c>
      <c r="Z5" s="580" t="s">
        <v>8</v>
      </c>
      <c r="AA5" s="570" t="s">
        <v>8</v>
      </c>
      <c r="AC5" s="92" t="s">
        <v>13</v>
      </c>
    </row>
    <row r="6" spans="1:29">
      <c r="A6" s="284" t="s">
        <v>268</v>
      </c>
      <c r="B6" s="580" t="s">
        <v>429</v>
      </c>
      <c r="C6" s="580" t="s">
        <v>429</v>
      </c>
      <c r="D6" s="580" t="s">
        <v>429</v>
      </c>
      <c r="E6" s="580" t="s">
        <v>429</v>
      </c>
      <c r="F6" s="580" t="s">
        <v>429</v>
      </c>
      <c r="G6" s="580" t="s">
        <v>429</v>
      </c>
      <c r="H6" s="580" t="s">
        <v>429</v>
      </c>
      <c r="I6" s="580" t="s">
        <v>429</v>
      </c>
      <c r="J6" s="580" t="s">
        <v>429</v>
      </c>
      <c r="K6" s="580" t="s">
        <v>429</v>
      </c>
      <c r="L6" s="580" t="s">
        <v>429</v>
      </c>
      <c r="M6" s="580" t="s">
        <v>429</v>
      </c>
      <c r="N6" s="580" t="s">
        <v>429</v>
      </c>
      <c r="O6" s="580" t="s">
        <v>429</v>
      </c>
      <c r="P6" s="580" t="s">
        <v>429</v>
      </c>
      <c r="Q6" s="580" t="s">
        <v>429</v>
      </c>
      <c r="R6" s="580" t="s">
        <v>429</v>
      </c>
      <c r="S6" s="580" t="s">
        <v>429</v>
      </c>
      <c r="T6" s="580" t="s">
        <v>429</v>
      </c>
      <c r="U6" s="580" t="s">
        <v>429</v>
      </c>
      <c r="V6" s="580" t="s">
        <v>429</v>
      </c>
      <c r="W6" s="580" t="s">
        <v>429</v>
      </c>
      <c r="X6" s="580" t="s">
        <v>429</v>
      </c>
      <c r="Y6" s="580" t="s">
        <v>429</v>
      </c>
      <c r="Z6" s="580" t="s">
        <v>429</v>
      </c>
      <c r="AA6" s="592" t="s">
        <v>429</v>
      </c>
    </row>
    <row r="7" spans="1:29">
      <c r="A7" s="291" t="s">
        <v>12</v>
      </c>
      <c r="B7" s="580" t="s">
        <v>8</v>
      </c>
      <c r="C7" s="580" t="s">
        <v>8</v>
      </c>
      <c r="D7" s="580" t="s">
        <v>8</v>
      </c>
      <c r="E7" s="580" t="s">
        <v>8</v>
      </c>
      <c r="F7" s="580" t="s">
        <v>8</v>
      </c>
      <c r="G7" s="580" t="s">
        <v>8</v>
      </c>
      <c r="H7" s="580" t="s">
        <v>8</v>
      </c>
      <c r="I7" s="580" t="s">
        <v>8</v>
      </c>
      <c r="J7" s="580" t="s">
        <v>8</v>
      </c>
      <c r="K7" s="580" t="s">
        <v>8</v>
      </c>
      <c r="L7" s="580" t="s">
        <v>8</v>
      </c>
      <c r="M7" s="580" t="s">
        <v>8</v>
      </c>
      <c r="N7" s="580" t="s">
        <v>8</v>
      </c>
      <c r="O7" s="580" t="s">
        <v>8</v>
      </c>
      <c r="P7" s="580" t="s">
        <v>8</v>
      </c>
      <c r="Q7" s="580" t="s">
        <v>8</v>
      </c>
      <c r="R7" s="580" t="s">
        <v>8</v>
      </c>
      <c r="S7" s="580" t="s">
        <v>8</v>
      </c>
      <c r="T7" s="580" t="s">
        <v>8</v>
      </c>
      <c r="U7" s="580" t="s">
        <v>8</v>
      </c>
      <c r="V7" s="580">
        <v>6.23</v>
      </c>
      <c r="W7" s="580">
        <v>4.21</v>
      </c>
      <c r="X7" s="580">
        <v>7.89</v>
      </c>
      <c r="Y7" s="580">
        <v>1.8</v>
      </c>
      <c r="Z7" s="580" t="s">
        <v>8</v>
      </c>
      <c r="AA7" s="592" t="s">
        <v>429</v>
      </c>
    </row>
    <row r="8" spans="1:29">
      <c r="A8" s="291" t="s">
        <v>11</v>
      </c>
      <c r="B8" s="580">
        <v>33</v>
      </c>
      <c r="C8" s="580">
        <v>25</v>
      </c>
      <c r="D8" s="580">
        <v>11.06</v>
      </c>
      <c r="E8" s="580">
        <v>20.59</v>
      </c>
      <c r="F8" s="580">
        <v>20.149999999999999</v>
      </c>
      <c r="G8" s="580">
        <v>8</v>
      </c>
      <c r="H8" s="580">
        <v>22</v>
      </c>
      <c r="I8" s="580">
        <v>2</v>
      </c>
      <c r="J8" s="580">
        <v>14</v>
      </c>
      <c r="K8" s="580">
        <v>14.01</v>
      </c>
      <c r="L8" s="580">
        <v>25</v>
      </c>
      <c r="M8" s="580">
        <v>41.02</v>
      </c>
      <c r="N8" s="580">
        <v>17</v>
      </c>
      <c r="O8" s="580">
        <v>79.239999999999995</v>
      </c>
      <c r="P8" s="580">
        <v>15.4</v>
      </c>
      <c r="Q8" s="580">
        <v>21.64</v>
      </c>
      <c r="R8" s="580">
        <v>34.729999999999997</v>
      </c>
      <c r="S8" s="580">
        <v>33.119999999999997</v>
      </c>
      <c r="T8" s="580">
        <v>36.590000000000003</v>
      </c>
      <c r="U8" s="580">
        <v>35.6</v>
      </c>
      <c r="V8" s="580">
        <v>73.069999999999993</v>
      </c>
      <c r="W8" s="580">
        <v>78.2</v>
      </c>
      <c r="X8" s="580">
        <v>103.42</v>
      </c>
      <c r="Y8" s="580" t="s">
        <v>429</v>
      </c>
      <c r="Z8" s="580" t="s">
        <v>8</v>
      </c>
      <c r="AA8" s="570" t="s">
        <v>429</v>
      </c>
    </row>
    <row r="9" spans="1:29">
      <c r="A9" s="291" t="s">
        <v>10</v>
      </c>
      <c r="B9" s="580" t="s">
        <v>429</v>
      </c>
      <c r="C9" s="580" t="s">
        <v>429</v>
      </c>
      <c r="D9" s="580" t="s">
        <v>429</v>
      </c>
      <c r="E9" s="580" t="s">
        <v>429</v>
      </c>
      <c r="F9" s="580" t="s">
        <v>429</v>
      </c>
      <c r="G9" s="580" t="s">
        <v>429</v>
      </c>
      <c r="H9" s="580" t="s">
        <v>429</v>
      </c>
      <c r="I9" s="580">
        <v>0.05</v>
      </c>
      <c r="J9" s="580">
        <v>0.05</v>
      </c>
      <c r="K9" s="580">
        <v>0.05</v>
      </c>
      <c r="L9" s="580" t="s">
        <v>429</v>
      </c>
      <c r="M9" s="580" t="s">
        <v>429</v>
      </c>
      <c r="N9" s="580" t="s">
        <v>429</v>
      </c>
      <c r="O9" s="580" t="s">
        <v>429</v>
      </c>
      <c r="P9" s="580" t="s">
        <v>429</v>
      </c>
      <c r="Q9" s="580" t="s">
        <v>429</v>
      </c>
      <c r="R9" s="580" t="s">
        <v>429</v>
      </c>
      <c r="S9" s="580">
        <v>11.9</v>
      </c>
      <c r="T9" s="580">
        <v>68.569999999999993</v>
      </c>
      <c r="U9" s="580">
        <v>34.83</v>
      </c>
      <c r="V9" s="580" t="s">
        <v>429</v>
      </c>
      <c r="W9" s="580" t="s">
        <v>429</v>
      </c>
      <c r="X9" s="580" t="s">
        <v>429</v>
      </c>
      <c r="Y9" s="580" t="s">
        <v>429</v>
      </c>
      <c r="Z9" s="580" t="s">
        <v>429</v>
      </c>
      <c r="AA9" s="570" t="s">
        <v>429</v>
      </c>
    </row>
    <row r="10" spans="1:29">
      <c r="A10" s="291" t="s">
        <v>9</v>
      </c>
      <c r="B10" s="580">
        <v>116</v>
      </c>
      <c r="C10" s="580" t="s">
        <v>429</v>
      </c>
      <c r="D10" s="580" t="s">
        <v>429</v>
      </c>
      <c r="E10" s="580" t="s">
        <v>429</v>
      </c>
      <c r="F10" s="580" t="s">
        <v>429</v>
      </c>
      <c r="G10" s="580" t="s">
        <v>429</v>
      </c>
      <c r="H10" s="580" t="s">
        <v>429</v>
      </c>
      <c r="I10" s="580" t="s">
        <v>429</v>
      </c>
      <c r="J10" s="580">
        <v>175</v>
      </c>
      <c r="K10" s="580">
        <v>120</v>
      </c>
      <c r="L10" s="580">
        <v>163</v>
      </c>
      <c r="M10" s="580">
        <v>177</v>
      </c>
      <c r="N10" s="580">
        <v>199</v>
      </c>
      <c r="O10" s="580">
        <v>201</v>
      </c>
      <c r="P10" s="580">
        <v>210</v>
      </c>
      <c r="Q10" s="580">
        <v>242</v>
      </c>
      <c r="R10" s="580">
        <v>188</v>
      </c>
      <c r="S10" s="580">
        <v>212</v>
      </c>
      <c r="T10" s="580">
        <v>210</v>
      </c>
      <c r="U10" s="580">
        <v>207</v>
      </c>
      <c r="V10" s="580">
        <v>229</v>
      </c>
      <c r="W10" s="580">
        <v>257</v>
      </c>
      <c r="X10" s="580">
        <v>196</v>
      </c>
      <c r="Y10" s="580">
        <v>197</v>
      </c>
      <c r="Z10" s="580">
        <v>240</v>
      </c>
      <c r="AA10" s="580">
        <v>207</v>
      </c>
    </row>
    <row r="11" spans="1:29">
      <c r="A11" s="291" t="s">
        <v>7</v>
      </c>
      <c r="B11" s="580" t="s">
        <v>429</v>
      </c>
      <c r="C11" s="580" t="s">
        <v>429</v>
      </c>
      <c r="D11" s="580" t="s">
        <v>429</v>
      </c>
      <c r="E11" s="580" t="s">
        <v>429</v>
      </c>
      <c r="F11" s="580">
        <v>22.39</v>
      </c>
      <c r="G11" s="580">
        <v>7.02</v>
      </c>
      <c r="H11" s="580">
        <v>11.21</v>
      </c>
      <c r="I11" s="580">
        <v>15.23</v>
      </c>
      <c r="J11" s="580" t="s">
        <v>429</v>
      </c>
      <c r="K11" s="580" t="s">
        <v>429</v>
      </c>
      <c r="L11" s="580" t="s">
        <v>429</v>
      </c>
      <c r="M11" s="580" t="s">
        <v>429</v>
      </c>
      <c r="N11" s="580">
        <v>5.73</v>
      </c>
      <c r="O11" s="580">
        <v>7.07</v>
      </c>
      <c r="P11" s="580">
        <v>71.95</v>
      </c>
      <c r="Q11" s="580">
        <v>61.79</v>
      </c>
      <c r="R11" s="580">
        <v>74.13</v>
      </c>
      <c r="S11" s="580">
        <v>54.6</v>
      </c>
      <c r="T11" s="580">
        <v>60.22</v>
      </c>
      <c r="U11" s="580">
        <v>115.35</v>
      </c>
      <c r="V11" s="580">
        <v>139.88</v>
      </c>
      <c r="W11" s="580">
        <v>121.76</v>
      </c>
      <c r="X11" s="580" t="s">
        <v>429</v>
      </c>
      <c r="Y11" s="580" t="s">
        <v>429</v>
      </c>
      <c r="Z11" s="580" t="s">
        <v>429</v>
      </c>
      <c r="AA11" s="570" t="s">
        <v>429</v>
      </c>
    </row>
    <row r="12" spans="1:29">
      <c r="A12" s="291" t="s">
        <v>32</v>
      </c>
      <c r="B12" s="580">
        <v>17</v>
      </c>
      <c r="C12" s="580">
        <v>16</v>
      </c>
      <c r="D12" s="580">
        <v>16</v>
      </c>
      <c r="E12" s="580">
        <v>18</v>
      </c>
      <c r="F12" s="580" t="s">
        <v>429</v>
      </c>
      <c r="G12" s="580" t="s">
        <v>429</v>
      </c>
      <c r="H12" s="580" t="s">
        <v>429</v>
      </c>
      <c r="I12" s="580" t="s">
        <v>429</v>
      </c>
      <c r="J12" s="580" t="s">
        <v>429</v>
      </c>
      <c r="K12" s="580" t="s">
        <v>429</v>
      </c>
      <c r="L12" s="580" t="s">
        <v>429</v>
      </c>
      <c r="M12" s="580" t="s">
        <v>429</v>
      </c>
      <c r="N12" s="580" t="s">
        <v>429</v>
      </c>
      <c r="O12" s="580" t="s">
        <v>429</v>
      </c>
      <c r="P12" s="580" t="s">
        <v>429</v>
      </c>
      <c r="Q12" s="580" t="s">
        <v>429</v>
      </c>
      <c r="R12" s="580" t="s">
        <v>429</v>
      </c>
      <c r="S12" s="580" t="s">
        <v>429</v>
      </c>
      <c r="T12" s="580" t="s">
        <v>429</v>
      </c>
      <c r="U12" s="580" t="s">
        <v>429</v>
      </c>
      <c r="V12" s="580" t="s">
        <v>429</v>
      </c>
      <c r="W12" s="580" t="s">
        <v>429</v>
      </c>
      <c r="X12" s="580" t="s">
        <v>429</v>
      </c>
      <c r="Y12" s="580" t="s">
        <v>429</v>
      </c>
      <c r="Z12" s="580" t="s">
        <v>429</v>
      </c>
      <c r="AA12" s="580" t="s">
        <v>429</v>
      </c>
    </row>
    <row r="13" spans="1:29">
      <c r="A13" s="291" t="s">
        <v>5</v>
      </c>
      <c r="B13" s="580">
        <v>4</v>
      </c>
      <c r="C13" s="580">
        <v>4</v>
      </c>
      <c r="D13" s="580">
        <v>0</v>
      </c>
      <c r="E13" s="580">
        <v>4</v>
      </c>
      <c r="F13" s="580">
        <v>4</v>
      </c>
      <c r="G13" s="580">
        <v>4</v>
      </c>
      <c r="H13" s="580">
        <v>4</v>
      </c>
      <c r="I13" s="580">
        <v>3</v>
      </c>
      <c r="J13" s="580">
        <v>2</v>
      </c>
      <c r="K13" s="580" t="s">
        <v>429</v>
      </c>
      <c r="L13" s="368">
        <v>3.0680000000000001</v>
      </c>
      <c r="M13" s="368">
        <v>5.1719999999999997</v>
      </c>
      <c r="N13" s="368">
        <v>8.6780000000000008</v>
      </c>
      <c r="O13" s="368">
        <v>5.83</v>
      </c>
      <c r="P13" s="368">
        <v>7.9260000000000002</v>
      </c>
      <c r="Q13" s="368">
        <v>4.1459999999999999</v>
      </c>
      <c r="R13" s="368">
        <v>0.751</v>
      </c>
      <c r="S13" s="368">
        <v>4.3810000000000002</v>
      </c>
      <c r="T13" s="368">
        <v>11.08484</v>
      </c>
      <c r="U13" s="368">
        <v>26.241530000000001</v>
      </c>
      <c r="V13" s="368">
        <v>7.3977900000000005</v>
      </c>
      <c r="W13" s="368">
        <v>27.006689999999999</v>
      </c>
      <c r="X13" s="368">
        <v>17.614880000000003</v>
      </c>
      <c r="Y13" s="368">
        <v>0</v>
      </c>
      <c r="Z13" s="368">
        <v>0</v>
      </c>
      <c r="AA13" s="368">
        <v>0</v>
      </c>
    </row>
    <row r="14" spans="1:29">
      <c r="A14" s="291" t="s">
        <v>4</v>
      </c>
      <c r="B14" s="580" t="s">
        <v>429</v>
      </c>
      <c r="C14" s="580" t="s">
        <v>429</v>
      </c>
      <c r="D14" s="580" t="s">
        <v>429</v>
      </c>
      <c r="E14" s="580" t="s">
        <v>429</v>
      </c>
      <c r="F14" s="580">
        <v>3352</v>
      </c>
      <c r="G14" s="580">
        <v>5211</v>
      </c>
      <c r="H14" s="580">
        <v>5509</v>
      </c>
      <c r="I14" s="580">
        <v>7034</v>
      </c>
      <c r="J14" s="580">
        <v>6706</v>
      </c>
      <c r="K14" s="580">
        <v>6420</v>
      </c>
      <c r="L14" s="580">
        <v>8928</v>
      </c>
      <c r="M14" s="580" t="s">
        <v>429</v>
      </c>
      <c r="N14" s="580" t="s">
        <v>429</v>
      </c>
      <c r="O14" s="580" t="s">
        <v>429</v>
      </c>
      <c r="P14" s="580" t="s">
        <v>429</v>
      </c>
      <c r="Q14" s="580" t="s">
        <v>429</v>
      </c>
      <c r="R14" s="580">
        <v>7984</v>
      </c>
      <c r="S14" s="580">
        <v>8890</v>
      </c>
      <c r="T14" s="580">
        <v>8427</v>
      </c>
      <c r="U14" s="580">
        <v>8847</v>
      </c>
      <c r="V14" s="580">
        <v>9588</v>
      </c>
      <c r="W14" s="580">
        <v>17428</v>
      </c>
      <c r="X14" s="580">
        <v>8261</v>
      </c>
      <c r="Y14" s="580">
        <v>8400</v>
      </c>
      <c r="Z14" s="580">
        <v>8786.4</v>
      </c>
      <c r="AA14" s="580">
        <v>9313</v>
      </c>
      <c r="AB14" s="499"/>
      <c r="AC14" s="499"/>
    </row>
    <row r="15" spans="1:29">
      <c r="A15" s="291" t="s">
        <v>3</v>
      </c>
      <c r="B15" s="580" t="s">
        <v>429</v>
      </c>
      <c r="C15" s="580" t="s">
        <v>429</v>
      </c>
      <c r="D15" s="580" t="s">
        <v>429</v>
      </c>
      <c r="E15" s="580" t="s">
        <v>429</v>
      </c>
      <c r="F15" s="580" t="s">
        <v>429</v>
      </c>
      <c r="G15" s="580" t="s">
        <v>429</v>
      </c>
      <c r="H15" s="580" t="s">
        <v>429</v>
      </c>
      <c r="I15" s="580" t="s">
        <v>429</v>
      </c>
      <c r="J15" s="580" t="s">
        <v>429</v>
      </c>
      <c r="K15" s="580" t="s">
        <v>429</v>
      </c>
      <c r="L15" s="580" t="s">
        <v>429</v>
      </c>
      <c r="M15" s="580" t="s">
        <v>429</v>
      </c>
      <c r="N15" s="580" t="s">
        <v>429</v>
      </c>
      <c r="O15" s="580" t="s">
        <v>429</v>
      </c>
      <c r="P15" s="580" t="s">
        <v>429</v>
      </c>
      <c r="Q15" s="580" t="s">
        <v>429</v>
      </c>
      <c r="R15" s="580" t="s">
        <v>429</v>
      </c>
      <c r="S15" s="580" t="s">
        <v>429</v>
      </c>
      <c r="T15" s="580" t="s">
        <v>429</v>
      </c>
      <c r="U15" s="580" t="s">
        <v>429</v>
      </c>
      <c r="V15" s="580" t="s">
        <v>429</v>
      </c>
      <c r="W15" s="580" t="s">
        <v>429</v>
      </c>
      <c r="X15" s="580" t="s">
        <v>429</v>
      </c>
      <c r="Y15" s="580" t="s">
        <v>429</v>
      </c>
      <c r="Z15" s="580" t="s">
        <v>429</v>
      </c>
      <c r="AA15" s="592" t="s">
        <v>429</v>
      </c>
      <c r="AB15" s="499"/>
      <c r="AC15" s="499"/>
    </row>
    <row r="16" spans="1:29">
      <c r="A16" s="284" t="s">
        <v>79</v>
      </c>
      <c r="B16" s="580" t="s">
        <v>8</v>
      </c>
      <c r="C16" s="580" t="s">
        <v>8</v>
      </c>
      <c r="D16" s="580" t="s">
        <v>8</v>
      </c>
      <c r="E16" s="580">
        <v>19</v>
      </c>
      <c r="F16" s="580">
        <v>457</v>
      </c>
      <c r="G16" s="580">
        <v>174</v>
      </c>
      <c r="H16" s="580" t="s">
        <v>8</v>
      </c>
      <c r="I16" s="580">
        <v>4</v>
      </c>
      <c r="J16" s="580" t="s">
        <v>8</v>
      </c>
      <c r="K16" s="580" t="s">
        <v>8</v>
      </c>
      <c r="L16" s="580" t="s">
        <v>8</v>
      </c>
      <c r="M16" s="580" t="s">
        <v>8</v>
      </c>
      <c r="N16" s="580" t="s">
        <v>8</v>
      </c>
      <c r="O16" s="580" t="s">
        <v>8</v>
      </c>
      <c r="P16" s="580" t="s">
        <v>8</v>
      </c>
      <c r="Q16" s="580" t="s">
        <v>8</v>
      </c>
      <c r="R16" s="580" t="s">
        <v>8</v>
      </c>
      <c r="S16" s="580" t="s">
        <v>8</v>
      </c>
      <c r="T16" s="580" t="s">
        <v>8</v>
      </c>
      <c r="U16" s="580" t="s">
        <v>8</v>
      </c>
      <c r="V16" s="580" t="s">
        <v>8</v>
      </c>
      <c r="W16" s="580" t="s">
        <v>8</v>
      </c>
      <c r="X16" s="580">
        <v>261.39999999999998</v>
      </c>
      <c r="Y16" s="580" t="s">
        <v>429</v>
      </c>
      <c r="Z16" s="580" t="s">
        <v>429</v>
      </c>
      <c r="AA16" s="580" t="s">
        <v>429</v>
      </c>
      <c r="AB16" s="499"/>
      <c r="AC16" s="499"/>
    </row>
    <row r="17" spans="1:27">
      <c r="A17" s="291" t="s">
        <v>2</v>
      </c>
      <c r="B17" s="580" t="s">
        <v>429</v>
      </c>
      <c r="C17" s="580" t="s">
        <v>429</v>
      </c>
      <c r="D17" s="580" t="s">
        <v>429</v>
      </c>
      <c r="E17" s="580" t="s">
        <v>429</v>
      </c>
      <c r="F17" s="580">
        <v>62</v>
      </c>
      <c r="G17" s="580">
        <v>130</v>
      </c>
      <c r="H17" s="580">
        <v>328</v>
      </c>
      <c r="I17" s="580" t="s">
        <v>429</v>
      </c>
      <c r="J17" s="580" t="s">
        <v>429</v>
      </c>
      <c r="K17" s="580" t="s">
        <v>429</v>
      </c>
      <c r="L17" s="580" t="s">
        <v>429</v>
      </c>
      <c r="M17" s="580" t="s">
        <v>429</v>
      </c>
      <c r="N17" s="580" t="s">
        <v>429</v>
      </c>
      <c r="O17" s="580" t="s">
        <v>429</v>
      </c>
      <c r="P17" s="580" t="s">
        <v>429</v>
      </c>
      <c r="Q17" s="580" t="s">
        <v>429</v>
      </c>
      <c r="R17" s="580" t="s">
        <v>429</v>
      </c>
      <c r="S17" s="580" t="s">
        <v>429</v>
      </c>
      <c r="T17" s="580" t="s">
        <v>429</v>
      </c>
      <c r="U17" s="580" t="s">
        <v>429</v>
      </c>
      <c r="V17" s="580" t="s">
        <v>429</v>
      </c>
      <c r="W17" s="580" t="s">
        <v>429</v>
      </c>
      <c r="X17" s="580" t="s">
        <v>429</v>
      </c>
      <c r="Y17" s="580" t="s">
        <v>429</v>
      </c>
      <c r="Z17" s="580" t="s">
        <v>429</v>
      </c>
      <c r="AA17" s="580" t="s">
        <v>429</v>
      </c>
    </row>
    <row r="18" spans="1:27">
      <c r="A18" s="291" t="s">
        <v>50</v>
      </c>
      <c r="B18" s="580">
        <v>393</v>
      </c>
      <c r="C18" s="580">
        <v>1097</v>
      </c>
      <c r="D18" s="580">
        <v>227</v>
      </c>
      <c r="E18" s="580" t="s">
        <v>429</v>
      </c>
      <c r="F18" s="580" t="s">
        <v>429</v>
      </c>
      <c r="G18" s="580">
        <v>736</v>
      </c>
      <c r="H18" s="580">
        <v>739</v>
      </c>
      <c r="I18" s="580">
        <v>847</v>
      </c>
      <c r="J18" s="580">
        <v>889</v>
      </c>
      <c r="K18" s="580" t="s">
        <v>429</v>
      </c>
      <c r="L18" s="580" t="s">
        <v>429</v>
      </c>
      <c r="M18" s="580" t="s">
        <v>429</v>
      </c>
      <c r="N18" s="580" t="s">
        <v>429</v>
      </c>
      <c r="O18" s="580" t="s">
        <v>429</v>
      </c>
      <c r="P18" s="580" t="s">
        <v>429</v>
      </c>
      <c r="Q18" s="580" t="s">
        <v>429</v>
      </c>
      <c r="R18" s="580" t="s">
        <v>429</v>
      </c>
      <c r="S18" s="580" t="s">
        <v>429</v>
      </c>
      <c r="T18" s="580" t="s">
        <v>429</v>
      </c>
      <c r="U18" s="580" t="s">
        <v>429</v>
      </c>
      <c r="V18" s="580" t="s">
        <v>429</v>
      </c>
      <c r="W18" s="580" t="s">
        <v>429</v>
      </c>
      <c r="X18" s="580">
        <v>1298.52</v>
      </c>
      <c r="Y18" s="580">
        <v>1163.75</v>
      </c>
      <c r="Z18" s="580" t="s">
        <v>429</v>
      </c>
      <c r="AA18" s="592" t="s">
        <v>429</v>
      </c>
    </row>
    <row r="19" spans="1:27">
      <c r="A19" s="291" t="s">
        <v>51</v>
      </c>
      <c r="B19" s="580">
        <f>SUM(B4:B18)</f>
        <v>569</v>
      </c>
      <c r="C19" s="580">
        <f t="shared" ref="C19:X19" si="0">SUM(C4:C18)</f>
        <v>1148</v>
      </c>
      <c r="D19" s="580">
        <f t="shared" si="0"/>
        <v>263.06</v>
      </c>
      <c r="E19" s="580">
        <f t="shared" si="0"/>
        <v>74.59</v>
      </c>
      <c r="F19" s="580">
        <f t="shared" si="0"/>
        <v>3918.54</v>
      </c>
      <c r="G19" s="580">
        <f t="shared" si="0"/>
        <v>6271.02</v>
      </c>
      <c r="H19" s="580">
        <f t="shared" si="0"/>
        <v>6614.21</v>
      </c>
      <c r="I19" s="580">
        <f t="shared" si="0"/>
        <v>7905.28</v>
      </c>
      <c r="J19" s="580">
        <f t="shared" si="0"/>
        <v>7786.05</v>
      </c>
      <c r="K19" s="580">
        <f t="shared" si="0"/>
        <v>6554.06</v>
      </c>
      <c r="L19" s="580">
        <f t="shared" si="0"/>
        <v>9119.0679999999993</v>
      </c>
      <c r="M19" s="580">
        <f t="shared" si="0"/>
        <v>223.19200000000001</v>
      </c>
      <c r="N19" s="580">
        <f t="shared" si="0"/>
        <v>230.40799999999999</v>
      </c>
      <c r="O19" s="580">
        <f t="shared" si="0"/>
        <v>293.14</v>
      </c>
      <c r="P19" s="580">
        <f t="shared" si="0"/>
        <v>305.27600000000001</v>
      </c>
      <c r="Q19" s="580">
        <f t="shared" si="0"/>
        <v>329.57600000000002</v>
      </c>
      <c r="R19" s="580">
        <f t="shared" si="0"/>
        <v>8281.6110000000008</v>
      </c>
      <c r="S19" s="580">
        <f t="shared" si="0"/>
        <v>9206.0010000000002</v>
      </c>
      <c r="T19" s="580">
        <f t="shared" si="0"/>
        <v>8813.4648400000005</v>
      </c>
      <c r="U19" s="580">
        <f t="shared" si="0"/>
        <v>9266.02153</v>
      </c>
      <c r="V19" s="580">
        <f t="shared" si="0"/>
        <v>10043.577789999999</v>
      </c>
      <c r="W19" s="580">
        <f t="shared" si="0"/>
        <v>17916.17669</v>
      </c>
      <c r="X19" s="580">
        <f t="shared" si="0"/>
        <v>10145.844880000001</v>
      </c>
      <c r="Y19" s="580" t="s">
        <v>429</v>
      </c>
      <c r="Z19" s="580" t="s">
        <v>429</v>
      </c>
      <c r="AA19" s="592" t="s">
        <v>429</v>
      </c>
    </row>
    <row r="20" spans="1:27">
      <c r="A20" s="57"/>
      <c r="B20" s="176"/>
      <c r="C20" s="57"/>
      <c r="D20" s="57"/>
      <c r="E20" s="57"/>
      <c r="F20" s="57"/>
      <c r="G20" s="57"/>
      <c r="H20" s="36"/>
      <c r="I20" s="36"/>
      <c r="J20" s="36"/>
      <c r="K20" s="57"/>
      <c r="O20" s="57"/>
      <c r="P20" s="57"/>
      <c r="Q20" s="57"/>
      <c r="R20" s="57"/>
      <c r="S20" s="57"/>
      <c r="T20" s="36"/>
      <c r="U20" s="36"/>
      <c r="V20" s="36"/>
      <c r="W20" s="57"/>
      <c r="Z20" s="287"/>
      <c r="AA20" s="287"/>
    </row>
    <row r="21" spans="1:27">
      <c r="A21" s="91" t="s">
        <v>33</v>
      </c>
      <c r="B21" s="134"/>
      <c r="D21" s="57"/>
      <c r="E21" s="57"/>
      <c r="F21" s="57"/>
      <c r="G21" s="57"/>
      <c r="H21" s="57"/>
      <c r="I21" s="57"/>
      <c r="J21" s="57"/>
      <c r="K21" s="57"/>
      <c r="L21" s="57"/>
      <c r="M21" s="57"/>
      <c r="N21" s="57"/>
      <c r="O21" s="57"/>
      <c r="P21" s="57"/>
      <c r="Q21" s="57"/>
      <c r="R21" s="57"/>
      <c r="S21" s="57"/>
      <c r="T21" s="57"/>
      <c r="U21" s="57"/>
      <c r="V21" s="36"/>
      <c r="W21" s="36"/>
      <c r="X21" s="36"/>
      <c r="Y21" s="57"/>
      <c r="Z21" s="287"/>
      <c r="AA21" s="287"/>
    </row>
    <row r="22" spans="1:27">
      <c r="A22" s="57"/>
      <c r="B22" s="134"/>
      <c r="D22" s="57"/>
      <c r="E22" s="57"/>
      <c r="F22" s="57"/>
      <c r="G22" s="57"/>
      <c r="H22" s="57"/>
      <c r="I22" s="57"/>
      <c r="J22" s="57"/>
      <c r="K22" s="57"/>
      <c r="L22" s="57"/>
      <c r="M22" s="57"/>
      <c r="N22" s="57"/>
      <c r="O22" s="57"/>
      <c r="P22" s="57"/>
      <c r="Q22" s="57"/>
      <c r="R22" s="57"/>
      <c r="S22" s="57"/>
      <c r="T22" s="57"/>
      <c r="U22" s="57"/>
      <c r="V22" s="36"/>
      <c r="W22" s="36"/>
      <c r="X22" s="36"/>
      <c r="Y22" s="57"/>
      <c r="Z22" s="287"/>
      <c r="AA22" s="287"/>
    </row>
    <row r="23" spans="1:27">
      <c r="A23" s="57" t="s">
        <v>1153</v>
      </c>
      <c r="B23" s="36"/>
      <c r="D23" s="57"/>
      <c r="E23" s="57"/>
      <c r="F23" s="57"/>
      <c r="G23" s="57"/>
      <c r="H23" s="57"/>
      <c r="I23" s="57"/>
      <c r="J23" s="57"/>
      <c r="K23" s="57"/>
      <c r="L23" s="57"/>
      <c r="M23" s="57"/>
      <c r="N23" s="57"/>
      <c r="O23" s="57"/>
      <c r="P23" s="57"/>
      <c r="Q23" s="57"/>
      <c r="R23" s="57"/>
      <c r="S23" s="57"/>
      <c r="T23" s="57"/>
      <c r="U23" s="57"/>
      <c r="V23" s="36"/>
      <c r="W23" s="36"/>
      <c r="X23" s="36"/>
      <c r="Y23" s="57"/>
      <c r="Z23" s="287"/>
      <c r="AA23" s="287"/>
    </row>
    <row r="24" spans="1:27">
      <c r="A24" s="57"/>
      <c r="B24" s="57"/>
      <c r="C24" s="57"/>
      <c r="D24" s="57"/>
      <c r="E24" s="57"/>
      <c r="F24" s="57"/>
      <c r="G24" s="57"/>
      <c r="H24" s="57"/>
      <c r="I24" s="57"/>
      <c r="J24" s="57"/>
      <c r="K24" s="57"/>
      <c r="L24" s="57"/>
      <c r="M24" s="57"/>
      <c r="N24" s="57"/>
      <c r="O24" s="57"/>
      <c r="P24" s="57"/>
      <c r="Q24" s="57"/>
      <c r="R24" s="57"/>
      <c r="S24" s="57"/>
      <c r="T24" s="57"/>
      <c r="U24" s="57"/>
      <c r="V24" s="36"/>
      <c r="W24" s="36"/>
      <c r="X24" s="36"/>
      <c r="Y24" s="57"/>
      <c r="Z24" s="287"/>
      <c r="AA24" s="287"/>
    </row>
    <row r="25" spans="1:27">
      <c r="A25" s="167" t="s">
        <v>431</v>
      </c>
      <c r="B25" s="57"/>
      <c r="C25" s="57"/>
      <c r="D25" s="57"/>
      <c r="E25" s="57"/>
      <c r="F25" s="57"/>
      <c r="G25" s="57"/>
      <c r="H25" s="57"/>
      <c r="I25" s="57"/>
      <c r="J25" s="57"/>
      <c r="K25" s="57"/>
      <c r="L25" s="57"/>
      <c r="M25" s="57"/>
      <c r="N25" s="57"/>
      <c r="O25" s="57"/>
      <c r="P25" s="57"/>
      <c r="Q25" s="57"/>
      <c r="R25" s="57"/>
      <c r="S25" s="57"/>
      <c r="T25" s="57"/>
      <c r="U25" s="57"/>
      <c r="V25" s="36"/>
      <c r="W25" s="36"/>
      <c r="X25" s="36"/>
      <c r="Y25" s="57"/>
      <c r="Z25" s="287"/>
      <c r="AA25" s="287"/>
    </row>
    <row r="26" spans="1:27">
      <c r="V26" s="36"/>
      <c r="W26" s="36"/>
      <c r="X26" s="36"/>
      <c r="Z26" s="287"/>
      <c r="AA26" s="287"/>
    </row>
    <row r="27" spans="1:27">
      <c r="V27" s="36"/>
      <c r="W27" s="36"/>
      <c r="X27" s="36"/>
    </row>
    <row r="28" spans="1:27">
      <c r="V28" s="36"/>
      <c r="W28" s="36"/>
      <c r="X28" s="36"/>
    </row>
    <row r="29" spans="1:27">
      <c r="V29" s="36"/>
      <c r="W29" s="36"/>
      <c r="X29" s="36"/>
    </row>
    <row r="30" spans="1:27">
      <c r="V30" s="36"/>
      <c r="W30" s="36"/>
      <c r="X30" s="36"/>
    </row>
    <row r="31" spans="1:27">
      <c r="V31" s="36"/>
      <c r="W31" s="36"/>
      <c r="X31" s="36"/>
    </row>
    <row r="32" spans="1:27">
      <c r="V32" s="36"/>
      <c r="W32" s="36"/>
      <c r="X32" s="36"/>
    </row>
    <row r="33" spans="22:24">
      <c r="V33" s="36"/>
      <c r="W33" s="36"/>
      <c r="X33" s="36"/>
    </row>
    <row r="34" spans="22:24">
      <c r="V34" s="36"/>
      <c r="W34" s="36"/>
      <c r="X34" s="36"/>
    </row>
  </sheetData>
  <conditionalFormatting sqref="V1:X2">
    <cfRule type="expression" dxfId="223" priority="1" stopIfTrue="1">
      <formula>#N/A</formula>
    </cfRule>
  </conditionalFormatting>
  <hyperlinks>
    <hyperlink ref="AC5" location="Content!B408" display="Back to Content Page"/>
  </hyperlinks>
  <pageMargins left="0.7" right="0.7" top="0.75" bottom="0.75" header="0.3" footer="0.3"/>
  <ignoredErrors>
    <ignoredError sqref="V19:X19" formulaRange="1"/>
  </ignoredErrors>
</worksheet>
</file>

<file path=xl/worksheets/sheet2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3"/>
  <sheetViews>
    <sheetView topLeftCell="F1" workbookViewId="0">
      <selection activeCell="R5" sqref="R5"/>
    </sheetView>
  </sheetViews>
  <sheetFormatPr defaultRowHeight="14.5"/>
  <cols>
    <col min="1" max="1" width="33.81640625" customWidth="1"/>
    <col min="2" max="2" width="20" customWidth="1"/>
    <col min="3" max="5" width="8.08984375" style="283" customWidth="1"/>
    <col min="6" max="12" width="8.08984375" customWidth="1"/>
    <col min="13" max="14" width="7" customWidth="1"/>
    <col min="15" max="16" width="7" style="499" customWidth="1"/>
  </cols>
  <sheetData>
    <row r="1" spans="1:18">
      <c r="A1" s="140" t="s">
        <v>1402</v>
      </c>
      <c r="B1" s="36"/>
      <c r="C1" s="287"/>
      <c r="D1" s="287"/>
      <c r="E1" s="287"/>
      <c r="F1" s="36"/>
      <c r="G1" s="36"/>
      <c r="H1" s="36"/>
      <c r="I1" s="36"/>
      <c r="N1" s="36"/>
      <c r="O1" s="287"/>
      <c r="P1" s="287"/>
      <c r="Q1" s="36"/>
      <c r="R1" s="36"/>
    </row>
    <row r="2" spans="1:18">
      <c r="A2" s="36"/>
      <c r="B2" s="36"/>
      <c r="C2" s="287"/>
      <c r="D2" s="287"/>
      <c r="E2" s="287"/>
      <c r="F2" s="36"/>
      <c r="G2" s="36"/>
      <c r="H2" s="36"/>
      <c r="I2" s="36"/>
      <c r="N2" s="36"/>
      <c r="O2" s="175"/>
      <c r="P2" s="287"/>
      <c r="Q2" s="36"/>
      <c r="R2" s="36"/>
    </row>
    <row r="3" spans="1:18" s="3" customFormat="1">
      <c r="A3" s="779" t="s">
        <v>16</v>
      </c>
      <c r="B3" s="783" t="s">
        <v>142</v>
      </c>
      <c r="C3" s="861">
        <v>2002</v>
      </c>
      <c r="D3" s="861">
        <v>2003</v>
      </c>
      <c r="E3" s="861">
        <v>2004</v>
      </c>
      <c r="F3" s="239">
        <v>2005</v>
      </c>
      <c r="G3" s="239">
        <v>2006</v>
      </c>
      <c r="H3" s="239">
        <v>2007</v>
      </c>
      <c r="I3" s="239">
        <v>2008</v>
      </c>
      <c r="J3" s="101">
        <v>2009</v>
      </c>
      <c r="K3" s="774">
        <v>2010</v>
      </c>
      <c r="L3" s="62">
        <v>2011</v>
      </c>
      <c r="M3" s="62">
        <v>2012</v>
      </c>
      <c r="N3" s="62">
        <v>2013</v>
      </c>
      <c r="O3" s="62">
        <v>2014</v>
      </c>
      <c r="P3" s="62">
        <v>2015</v>
      </c>
      <c r="Q3" s="140"/>
      <c r="R3" s="140"/>
    </row>
    <row r="4" spans="1:18">
      <c r="A4" s="1080" t="s">
        <v>141</v>
      </c>
      <c r="B4" s="879" t="s">
        <v>131</v>
      </c>
      <c r="C4" s="404">
        <v>2.7570000000000001</v>
      </c>
      <c r="D4" s="404">
        <v>1.7869999999999999</v>
      </c>
      <c r="E4" s="404">
        <v>7.1870000000000003</v>
      </c>
      <c r="F4" s="404">
        <v>3.6819999999999999</v>
      </c>
      <c r="G4" s="404">
        <v>6.641</v>
      </c>
      <c r="H4" s="404">
        <v>5.5839999999999996</v>
      </c>
      <c r="I4" s="404">
        <v>8.1720000000000006</v>
      </c>
      <c r="J4" s="404">
        <v>10.468</v>
      </c>
      <c r="K4" s="404">
        <v>17.369</v>
      </c>
      <c r="L4" s="404">
        <v>21.472000000000001</v>
      </c>
      <c r="M4" s="404">
        <v>24.7</v>
      </c>
      <c r="N4" s="404">
        <v>19.731000000000002</v>
      </c>
      <c r="O4" s="404" t="s">
        <v>429</v>
      </c>
      <c r="P4" s="592" t="s">
        <v>429</v>
      </c>
      <c r="Q4" s="174" t="s">
        <v>17</v>
      </c>
      <c r="R4" s="36"/>
    </row>
    <row r="5" spans="1:18">
      <c r="A5" s="1080"/>
      <c r="B5" s="879" t="s">
        <v>130</v>
      </c>
      <c r="C5" s="404">
        <v>1.006</v>
      </c>
      <c r="D5" s="404">
        <v>1.4610000000000001</v>
      </c>
      <c r="E5" s="404">
        <v>3.6429999999999998</v>
      </c>
      <c r="F5" s="404">
        <v>1.5009999999999999</v>
      </c>
      <c r="G5" s="404">
        <v>1.3779999999999999</v>
      </c>
      <c r="H5" s="404">
        <v>2.4049999999999998</v>
      </c>
      <c r="I5" s="404">
        <v>3.915</v>
      </c>
      <c r="J5" s="404">
        <v>5.0970000000000004</v>
      </c>
      <c r="K5" s="404">
        <v>8.6289999999999996</v>
      </c>
      <c r="L5" s="404">
        <v>8.2070000000000007</v>
      </c>
      <c r="M5" s="404">
        <v>11.395</v>
      </c>
      <c r="N5" s="404">
        <v>9.4570000000000007</v>
      </c>
      <c r="O5" s="404" t="s">
        <v>429</v>
      </c>
      <c r="P5" s="592" t="s">
        <v>429</v>
      </c>
      <c r="R5" s="92" t="s">
        <v>13</v>
      </c>
    </row>
    <row r="6" spans="1:18">
      <c r="A6" s="1080"/>
      <c r="B6" s="879" t="s">
        <v>129</v>
      </c>
      <c r="C6" s="404">
        <v>1.38</v>
      </c>
      <c r="D6" s="404">
        <v>2.6549999999999998</v>
      </c>
      <c r="E6" s="404">
        <v>4.0250000000000004</v>
      </c>
      <c r="F6" s="404">
        <v>2.2770000000000001</v>
      </c>
      <c r="G6" s="404">
        <v>4.0590000000000002</v>
      </c>
      <c r="H6" s="404">
        <v>3.2480000000000002</v>
      </c>
      <c r="I6" s="404">
        <v>15.993</v>
      </c>
      <c r="J6" s="404">
        <v>6.3239999999999998</v>
      </c>
      <c r="K6" s="404">
        <v>8.5649999999999995</v>
      </c>
      <c r="L6" s="404">
        <v>8.7100000000000009</v>
      </c>
      <c r="M6" s="404">
        <v>11.58</v>
      </c>
      <c r="N6" s="404">
        <v>14.148999999999999</v>
      </c>
      <c r="O6" s="404" t="s">
        <v>429</v>
      </c>
      <c r="P6" s="592" t="s">
        <v>429</v>
      </c>
      <c r="Q6" s="174" t="s">
        <v>17</v>
      </c>
      <c r="R6" s="36"/>
    </row>
    <row r="7" spans="1:18">
      <c r="A7" s="1080"/>
      <c r="B7" s="879" t="s">
        <v>59</v>
      </c>
      <c r="C7" s="404">
        <f t="shared" ref="C7:N7" si="0">SUM(C4:C6)</f>
        <v>5.1429999999999998</v>
      </c>
      <c r="D7" s="404">
        <f t="shared" si="0"/>
        <v>5.9030000000000005</v>
      </c>
      <c r="E7" s="404">
        <f t="shared" si="0"/>
        <v>14.855</v>
      </c>
      <c r="F7" s="404">
        <f t="shared" si="0"/>
        <v>7.46</v>
      </c>
      <c r="G7" s="404">
        <f t="shared" si="0"/>
        <v>12.077999999999999</v>
      </c>
      <c r="H7" s="404">
        <f t="shared" si="0"/>
        <v>11.236999999999998</v>
      </c>
      <c r="I7" s="404">
        <f t="shared" si="0"/>
        <v>28.08</v>
      </c>
      <c r="J7" s="404">
        <f t="shared" si="0"/>
        <v>21.889000000000003</v>
      </c>
      <c r="K7" s="404">
        <f t="shared" si="0"/>
        <v>34.562999999999995</v>
      </c>
      <c r="L7" s="404">
        <f t="shared" si="0"/>
        <v>38.389000000000003</v>
      </c>
      <c r="M7" s="404">
        <f t="shared" si="0"/>
        <v>47.674999999999997</v>
      </c>
      <c r="N7" s="404">
        <f t="shared" si="0"/>
        <v>43.337000000000003</v>
      </c>
      <c r="O7" s="404" t="s">
        <v>429</v>
      </c>
      <c r="P7" s="592" t="s">
        <v>429</v>
      </c>
      <c r="Q7" s="174"/>
      <c r="R7" s="36"/>
    </row>
    <row r="8" spans="1:18">
      <c r="A8" s="1080" t="s">
        <v>140</v>
      </c>
      <c r="B8" s="879" t="s">
        <v>131</v>
      </c>
      <c r="C8" s="404" t="s">
        <v>429</v>
      </c>
      <c r="D8" s="404" t="s">
        <v>429</v>
      </c>
      <c r="E8" s="404" t="s">
        <v>429</v>
      </c>
      <c r="F8" s="404" t="s">
        <v>429</v>
      </c>
      <c r="G8" s="404" t="s">
        <v>429</v>
      </c>
      <c r="H8" s="404" t="s">
        <v>429</v>
      </c>
      <c r="I8" s="404" t="s">
        <v>429</v>
      </c>
      <c r="J8" s="404">
        <v>13.631</v>
      </c>
      <c r="K8" s="404">
        <v>19.939</v>
      </c>
      <c r="L8" s="404">
        <v>8.4250000000000007</v>
      </c>
      <c r="M8" s="404">
        <v>15.093</v>
      </c>
      <c r="N8" s="404">
        <v>21.942</v>
      </c>
      <c r="O8" s="404" t="s">
        <v>429</v>
      </c>
      <c r="P8" s="592" t="s">
        <v>429</v>
      </c>
      <c r="Q8" s="36"/>
      <c r="R8" s="36"/>
    </row>
    <row r="9" spans="1:18">
      <c r="A9" s="1080"/>
      <c r="B9" s="879" t="s">
        <v>130</v>
      </c>
      <c r="C9" s="404" t="s">
        <v>429</v>
      </c>
      <c r="D9" s="404" t="s">
        <v>429</v>
      </c>
      <c r="E9" s="404" t="s">
        <v>429</v>
      </c>
      <c r="F9" s="404" t="s">
        <v>429</v>
      </c>
      <c r="G9" s="404" t="s">
        <v>429</v>
      </c>
      <c r="H9" s="404" t="s">
        <v>429</v>
      </c>
      <c r="I9" s="404" t="s">
        <v>429</v>
      </c>
      <c r="J9" s="404">
        <v>0.89800000000000002</v>
      </c>
      <c r="K9" s="404">
        <v>0.83699999999999997</v>
      </c>
      <c r="L9" s="404">
        <v>0.73499999999999999</v>
      </c>
      <c r="M9" s="404">
        <v>0.224</v>
      </c>
      <c r="N9" s="404">
        <v>0.376</v>
      </c>
      <c r="O9" s="404" t="s">
        <v>429</v>
      </c>
      <c r="P9" s="592" t="s">
        <v>429</v>
      </c>
      <c r="Q9" s="36"/>
      <c r="R9" s="36"/>
    </row>
    <row r="10" spans="1:18">
      <c r="A10" s="1080"/>
      <c r="B10" s="879" t="s">
        <v>129</v>
      </c>
      <c r="C10" s="404" t="s">
        <v>429</v>
      </c>
      <c r="D10" s="404" t="s">
        <v>429</v>
      </c>
      <c r="E10" s="404" t="s">
        <v>429</v>
      </c>
      <c r="F10" s="404" t="s">
        <v>429</v>
      </c>
      <c r="G10" s="404" t="s">
        <v>429</v>
      </c>
      <c r="H10" s="404" t="s">
        <v>429</v>
      </c>
      <c r="I10" s="404" t="s">
        <v>429</v>
      </c>
      <c r="J10" s="404">
        <v>0.83</v>
      </c>
      <c r="K10" s="404">
        <v>0.754</v>
      </c>
      <c r="L10" s="404">
        <v>0.38300000000000001</v>
      </c>
      <c r="M10" s="404">
        <v>0.13300000000000001</v>
      </c>
      <c r="N10" s="404">
        <v>0.16800000000000001</v>
      </c>
      <c r="O10" s="404" t="s">
        <v>429</v>
      </c>
      <c r="P10" s="592" t="s">
        <v>429</v>
      </c>
      <c r="Q10" s="36"/>
      <c r="R10" s="175"/>
    </row>
    <row r="11" spans="1:18">
      <c r="A11" s="1080"/>
      <c r="B11" s="879" t="s">
        <v>59</v>
      </c>
      <c r="C11" s="404" t="s">
        <v>429</v>
      </c>
      <c r="D11" s="404" t="s">
        <v>429</v>
      </c>
      <c r="E11" s="404" t="s">
        <v>429</v>
      </c>
      <c r="F11" s="404" t="s">
        <v>429</v>
      </c>
      <c r="G11" s="404" t="s">
        <v>429</v>
      </c>
      <c r="H11" s="404" t="s">
        <v>429</v>
      </c>
      <c r="I11" s="404" t="s">
        <v>429</v>
      </c>
      <c r="J11" s="404">
        <f>SUM(J8:J10)</f>
        <v>15.359</v>
      </c>
      <c r="K11" s="404">
        <f>SUM(K8:K10)</f>
        <v>21.53</v>
      </c>
      <c r="L11" s="404">
        <f>SUM(L8:L10)</f>
        <v>9.5429999999999993</v>
      </c>
      <c r="M11" s="404">
        <f>SUM(M8:M10)</f>
        <v>15.45</v>
      </c>
      <c r="N11" s="404">
        <f>SUM(N8:N10)</f>
        <v>22.486000000000001</v>
      </c>
      <c r="O11" s="404" t="s">
        <v>429</v>
      </c>
      <c r="P11" s="592" t="s">
        <v>429</v>
      </c>
      <c r="Q11" s="174"/>
      <c r="R11" s="36"/>
    </row>
    <row r="12" spans="1:18">
      <c r="A12" s="1080" t="s">
        <v>268</v>
      </c>
      <c r="B12" s="879" t="s">
        <v>131</v>
      </c>
      <c r="C12" s="404">
        <v>0</v>
      </c>
      <c r="D12" s="404">
        <v>1.075</v>
      </c>
      <c r="E12" s="404">
        <v>0.79500000000000004</v>
      </c>
      <c r="F12" s="404">
        <v>0.376</v>
      </c>
      <c r="G12" s="404">
        <v>1.627</v>
      </c>
      <c r="H12" s="404">
        <v>2.9430000000000001</v>
      </c>
      <c r="I12" s="404">
        <v>4.3140000000000001</v>
      </c>
      <c r="J12" s="404">
        <v>2.93</v>
      </c>
      <c r="K12" s="404">
        <v>4.6760000000000002</v>
      </c>
      <c r="L12" s="404">
        <v>5.2329999999999997</v>
      </c>
      <c r="M12" s="404">
        <v>2.2519999999999998</v>
      </c>
      <c r="N12" s="404">
        <v>5.2270000000000003</v>
      </c>
      <c r="O12" s="404" t="s">
        <v>429</v>
      </c>
      <c r="P12" s="592" t="s">
        <v>429</v>
      </c>
      <c r="Q12" s="174" t="s">
        <v>76</v>
      </c>
      <c r="R12" s="36"/>
    </row>
    <row r="13" spans="1:18">
      <c r="A13" s="1080"/>
      <c r="B13" s="879" t="s">
        <v>130</v>
      </c>
      <c r="C13" s="404">
        <v>0</v>
      </c>
      <c r="D13" s="404">
        <v>0.36899999999999999</v>
      </c>
      <c r="E13" s="404">
        <v>0.314</v>
      </c>
      <c r="F13" s="404">
        <v>0.04</v>
      </c>
      <c r="G13" s="404">
        <v>0.245</v>
      </c>
      <c r="H13" s="404">
        <v>0.46800000000000003</v>
      </c>
      <c r="I13" s="404">
        <v>0.89100000000000001</v>
      </c>
      <c r="J13" s="404">
        <v>0.69</v>
      </c>
      <c r="K13" s="404">
        <v>0.81799999999999995</v>
      </c>
      <c r="L13" s="404">
        <v>1.5580000000000001</v>
      </c>
      <c r="M13" s="404">
        <v>2.2429999999999999</v>
      </c>
      <c r="N13" s="404">
        <v>2.2429999999999999</v>
      </c>
      <c r="O13" s="404" t="s">
        <v>429</v>
      </c>
      <c r="P13" s="592" t="s">
        <v>429</v>
      </c>
      <c r="Q13" s="174" t="s">
        <v>17</v>
      </c>
      <c r="R13" s="36" t="s">
        <v>17</v>
      </c>
    </row>
    <row r="14" spans="1:18">
      <c r="A14" s="1080"/>
      <c r="B14" s="879" t="s">
        <v>129</v>
      </c>
      <c r="C14" s="404">
        <v>0</v>
      </c>
      <c r="D14" s="404">
        <v>0.4</v>
      </c>
      <c r="E14" s="404">
        <v>0.28599999999999998</v>
      </c>
      <c r="F14" s="404">
        <v>3.7999999999999999E-2</v>
      </c>
      <c r="G14" s="404">
        <v>1.1759999999999999</v>
      </c>
      <c r="H14" s="404">
        <v>0.84199999999999997</v>
      </c>
      <c r="I14" s="404">
        <v>1.1419999999999999</v>
      </c>
      <c r="J14" s="404">
        <v>1.7929999999999999</v>
      </c>
      <c r="K14" s="404">
        <v>2.0139999999999998</v>
      </c>
      <c r="L14" s="404">
        <v>4.28</v>
      </c>
      <c r="M14" s="404">
        <v>1.853</v>
      </c>
      <c r="N14" s="404">
        <v>1.853</v>
      </c>
      <c r="O14" s="404" t="s">
        <v>429</v>
      </c>
      <c r="P14" s="592" t="s">
        <v>429</v>
      </c>
      <c r="Q14" s="174" t="s">
        <v>17</v>
      </c>
      <c r="R14" s="36"/>
    </row>
    <row r="15" spans="1:18">
      <c r="A15" s="1080"/>
      <c r="B15" s="879" t="s">
        <v>59</v>
      </c>
      <c r="C15" s="404">
        <f t="shared" ref="C15:N15" si="1">SUM(C12:C14)</f>
        <v>0</v>
      </c>
      <c r="D15" s="404">
        <f t="shared" si="1"/>
        <v>1.8439999999999999</v>
      </c>
      <c r="E15" s="404">
        <f t="shared" si="1"/>
        <v>1.395</v>
      </c>
      <c r="F15" s="404">
        <f t="shared" si="1"/>
        <v>0.45399999999999996</v>
      </c>
      <c r="G15" s="404">
        <f t="shared" si="1"/>
        <v>3.048</v>
      </c>
      <c r="H15" s="404">
        <f t="shared" si="1"/>
        <v>4.2530000000000001</v>
      </c>
      <c r="I15" s="404">
        <f t="shared" si="1"/>
        <v>6.3469999999999995</v>
      </c>
      <c r="J15" s="404">
        <f t="shared" si="1"/>
        <v>5.4130000000000003</v>
      </c>
      <c r="K15" s="404">
        <f t="shared" si="1"/>
        <v>7.5079999999999991</v>
      </c>
      <c r="L15" s="404">
        <f t="shared" si="1"/>
        <v>11.071</v>
      </c>
      <c r="M15" s="404">
        <f t="shared" si="1"/>
        <v>6.347999999999999</v>
      </c>
      <c r="N15" s="404">
        <f t="shared" si="1"/>
        <v>9.3230000000000004</v>
      </c>
      <c r="O15" s="404" t="s">
        <v>429</v>
      </c>
      <c r="P15" s="592" t="s">
        <v>429</v>
      </c>
      <c r="Q15" s="174"/>
      <c r="R15" s="36"/>
    </row>
    <row r="16" spans="1:18">
      <c r="A16" s="1080" t="s">
        <v>139</v>
      </c>
      <c r="B16" s="879" t="s">
        <v>131</v>
      </c>
      <c r="C16" s="404" t="s">
        <v>429</v>
      </c>
      <c r="D16" s="404" t="s">
        <v>429</v>
      </c>
      <c r="E16" s="404" t="s">
        <v>429</v>
      </c>
      <c r="F16" s="404" t="s">
        <v>429</v>
      </c>
      <c r="G16" s="404" t="s">
        <v>429</v>
      </c>
      <c r="H16" s="404" t="s">
        <v>429</v>
      </c>
      <c r="I16" s="404" t="s">
        <v>429</v>
      </c>
      <c r="J16" s="404" t="s">
        <v>429</v>
      </c>
      <c r="K16" s="404" t="s">
        <v>429</v>
      </c>
      <c r="L16" s="404" t="s">
        <v>429</v>
      </c>
      <c r="M16" s="404" t="s">
        <v>429</v>
      </c>
      <c r="N16" s="404" t="s">
        <v>429</v>
      </c>
      <c r="O16" s="404" t="s">
        <v>429</v>
      </c>
      <c r="P16" s="592" t="s">
        <v>429</v>
      </c>
      <c r="Q16" s="36"/>
      <c r="R16" s="36"/>
    </row>
    <row r="17" spans="1:18">
      <c r="A17" s="1080"/>
      <c r="B17" s="879" t="s">
        <v>130</v>
      </c>
      <c r="C17" s="404" t="s">
        <v>429</v>
      </c>
      <c r="D17" s="404" t="s">
        <v>429</v>
      </c>
      <c r="E17" s="404" t="s">
        <v>429</v>
      </c>
      <c r="F17" s="404" t="s">
        <v>429</v>
      </c>
      <c r="G17" s="404" t="s">
        <v>429</v>
      </c>
      <c r="H17" s="404" t="s">
        <v>429</v>
      </c>
      <c r="I17" s="404" t="s">
        <v>429</v>
      </c>
      <c r="J17" s="404" t="s">
        <v>429</v>
      </c>
      <c r="K17" s="404" t="s">
        <v>429</v>
      </c>
      <c r="L17" s="404" t="s">
        <v>429</v>
      </c>
      <c r="M17" s="404" t="s">
        <v>429</v>
      </c>
      <c r="N17" s="404" t="s">
        <v>429</v>
      </c>
      <c r="O17" s="404" t="s">
        <v>429</v>
      </c>
      <c r="P17" s="592" t="s">
        <v>429</v>
      </c>
      <c r="Q17" s="36"/>
      <c r="R17" s="36"/>
    </row>
    <row r="18" spans="1:18">
      <c r="A18" s="1080"/>
      <c r="B18" s="879" t="s">
        <v>129</v>
      </c>
      <c r="C18" s="404" t="s">
        <v>429</v>
      </c>
      <c r="D18" s="404" t="s">
        <v>429</v>
      </c>
      <c r="E18" s="404" t="s">
        <v>429</v>
      </c>
      <c r="F18" s="404" t="s">
        <v>429</v>
      </c>
      <c r="G18" s="404" t="s">
        <v>429</v>
      </c>
      <c r="H18" s="404" t="s">
        <v>429</v>
      </c>
      <c r="I18" s="404" t="s">
        <v>429</v>
      </c>
      <c r="J18" s="404" t="s">
        <v>429</v>
      </c>
      <c r="K18" s="404" t="s">
        <v>429</v>
      </c>
      <c r="L18" s="404" t="s">
        <v>429</v>
      </c>
      <c r="M18" s="404" t="s">
        <v>429</v>
      </c>
      <c r="N18" s="404" t="s">
        <v>429</v>
      </c>
      <c r="O18" s="404" t="s">
        <v>429</v>
      </c>
      <c r="P18" s="592" t="s">
        <v>429</v>
      </c>
      <c r="Q18" s="36"/>
      <c r="R18" s="36"/>
    </row>
    <row r="19" spans="1:18">
      <c r="A19" s="1080"/>
      <c r="B19" s="879" t="s">
        <v>59</v>
      </c>
      <c r="C19" s="404" t="s">
        <v>429</v>
      </c>
      <c r="D19" s="404" t="s">
        <v>429</v>
      </c>
      <c r="E19" s="404" t="s">
        <v>429</v>
      </c>
      <c r="F19" s="404" t="s">
        <v>429</v>
      </c>
      <c r="G19" s="404" t="s">
        <v>429</v>
      </c>
      <c r="H19" s="404" t="s">
        <v>429</v>
      </c>
      <c r="I19" s="404" t="s">
        <v>429</v>
      </c>
      <c r="J19" s="404" t="s">
        <v>429</v>
      </c>
      <c r="K19" s="404" t="s">
        <v>429</v>
      </c>
      <c r="L19" s="404" t="s">
        <v>429</v>
      </c>
      <c r="M19" s="404" t="s">
        <v>429</v>
      </c>
      <c r="N19" s="404" t="s">
        <v>429</v>
      </c>
      <c r="O19" s="404" t="s">
        <v>429</v>
      </c>
      <c r="P19" s="592" t="s">
        <v>429</v>
      </c>
      <c r="Q19" s="174"/>
      <c r="R19" s="36"/>
    </row>
    <row r="20" spans="1:18">
      <c r="A20" s="1080" t="s">
        <v>138</v>
      </c>
      <c r="B20" s="879" t="s">
        <v>131</v>
      </c>
      <c r="C20" s="404">
        <v>2.645</v>
      </c>
      <c r="D20" s="404">
        <v>4.0949999999999998</v>
      </c>
      <c r="E20" s="404">
        <v>2.7160000000000002</v>
      </c>
      <c r="F20" s="404">
        <v>7.2569999999999997</v>
      </c>
      <c r="G20" s="404">
        <v>3.7440000000000002</v>
      </c>
      <c r="H20" s="404">
        <v>4.4130000000000003</v>
      </c>
      <c r="I20" s="404">
        <v>7.6269999999999998</v>
      </c>
      <c r="J20" s="404">
        <v>4.4390000000000001</v>
      </c>
      <c r="K20" s="404">
        <v>4.4820000000000002</v>
      </c>
      <c r="L20" s="404">
        <v>5.7549999999999999</v>
      </c>
      <c r="M20" s="404">
        <v>4.1639999999999997</v>
      </c>
      <c r="N20" s="404">
        <v>8.3260000000000005</v>
      </c>
      <c r="O20" s="404" t="s">
        <v>429</v>
      </c>
      <c r="P20" s="570" t="s">
        <v>429</v>
      </c>
      <c r="Q20" s="174"/>
      <c r="R20" s="36"/>
    </row>
    <row r="21" spans="1:18">
      <c r="A21" s="1080"/>
      <c r="B21" s="879" t="s">
        <v>130</v>
      </c>
      <c r="C21" s="404">
        <v>1.752</v>
      </c>
      <c r="D21" s="404">
        <v>0.91</v>
      </c>
      <c r="E21" s="404">
        <v>1.87</v>
      </c>
      <c r="F21" s="404">
        <v>4.5549999999999997</v>
      </c>
      <c r="G21" s="404">
        <v>1.9950000000000001</v>
      </c>
      <c r="H21" s="404">
        <v>2.548</v>
      </c>
      <c r="I21" s="404">
        <v>2.6869999999999998</v>
      </c>
      <c r="J21" s="404">
        <v>1.756</v>
      </c>
      <c r="K21" s="404">
        <v>1.589</v>
      </c>
      <c r="L21" s="404">
        <v>2.44</v>
      </c>
      <c r="M21" s="404">
        <v>2.3980000000000001</v>
      </c>
      <c r="N21" s="404">
        <v>3.1280000000000001</v>
      </c>
      <c r="O21" s="404" t="s">
        <v>429</v>
      </c>
      <c r="P21" s="570" t="s">
        <v>429</v>
      </c>
      <c r="Q21" s="36"/>
      <c r="R21" s="36"/>
    </row>
    <row r="22" spans="1:18">
      <c r="A22" s="1080"/>
      <c r="B22" s="879" t="s">
        <v>129</v>
      </c>
      <c r="C22" s="404">
        <v>1.7809999999999999</v>
      </c>
      <c r="D22" s="404">
        <v>1.3320000000000001</v>
      </c>
      <c r="E22" s="404">
        <v>1.913</v>
      </c>
      <c r="F22" s="404">
        <v>4.54</v>
      </c>
      <c r="G22" s="404">
        <v>1.66</v>
      </c>
      <c r="H22" s="404">
        <v>2.6139999999999999</v>
      </c>
      <c r="I22" s="404">
        <v>2.9430000000000001</v>
      </c>
      <c r="J22" s="404">
        <v>1.738</v>
      </c>
      <c r="K22" s="404">
        <v>2.3860000000000001</v>
      </c>
      <c r="L22" s="404">
        <v>2.863</v>
      </c>
      <c r="M22" s="404">
        <v>2.1030000000000002</v>
      </c>
      <c r="N22" s="404">
        <v>2.1030000000000002</v>
      </c>
      <c r="O22" s="404" t="s">
        <v>429</v>
      </c>
      <c r="P22" s="570" t="s">
        <v>429</v>
      </c>
      <c r="Q22" s="36"/>
      <c r="R22" s="36"/>
    </row>
    <row r="23" spans="1:18">
      <c r="A23" s="1080"/>
      <c r="B23" s="879" t="s">
        <v>59</v>
      </c>
      <c r="C23" s="404">
        <f t="shared" ref="C23:N23" si="2">SUM(C20:C22)</f>
        <v>6.1779999999999999</v>
      </c>
      <c r="D23" s="404">
        <f t="shared" si="2"/>
        <v>6.3369999999999997</v>
      </c>
      <c r="E23" s="404">
        <f t="shared" si="2"/>
        <v>6.4990000000000006</v>
      </c>
      <c r="F23" s="404">
        <f t="shared" si="2"/>
        <v>16.352</v>
      </c>
      <c r="G23" s="404">
        <f t="shared" si="2"/>
        <v>7.3990000000000009</v>
      </c>
      <c r="H23" s="404">
        <f t="shared" si="2"/>
        <v>9.5749999999999993</v>
      </c>
      <c r="I23" s="404">
        <f t="shared" si="2"/>
        <v>13.257</v>
      </c>
      <c r="J23" s="404">
        <f t="shared" si="2"/>
        <v>7.9329999999999998</v>
      </c>
      <c r="K23" s="404">
        <f t="shared" si="2"/>
        <v>8.4570000000000007</v>
      </c>
      <c r="L23" s="404">
        <f t="shared" si="2"/>
        <v>11.058</v>
      </c>
      <c r="M23" s="404">
        <f t="shared" si="2"/>
        <v>8.6649999999999991</v>
      </c>
      <c r="N23" s="404">
        <f t="shared" si="2"/>
        <v>13.557</v>
      </c>
      <c r="O23" s="404" t="s">
        <v>429</v>
      </c>
      <c r="P23" s="570" t="s">
        <v>429</v>
      </c>
      <c r="Q23" s="174"/>
      <c r="R23" s="36"/>
    </row>
    <row r="24" spans="1:18">
      <c r="A24" s="1080" t="s">
        <v>137</v>
      </c>
      <c r="B24" s="879" t="s">
        <v>131</v>
      </c>
      <c r="C24" s="404">
        <v>60.082999999999998</v>
      </c>
      <c r="D24" s="404">
        <v>60.988999999999997</v>
      </c>
      <c r="E24" s="404">
        <v>71.63</v>
      </c>
      <c r="F24" s="404">
        <v>66.171999999999997</v>
      </c>
      <c r="G24" s="404">
        <v>82.959000000000003</v>
      </c>
      <c r="H24" s="404">
        <v>84.33</v>
      </c>
      <c r="I24" s="404">
        <v>98.191000000000003</v>
      </c>
      <c r="J24" s="404">
        <v>72.040999999999997</v>
      </c>
      <c r="K24" s="404">
        <v>96.533000000000001</v>
      </c>
      <c r="L24" s="404">
        <v>84.938000000000002</v>
      </c>
      <c r="M24" s="404">
        <v>113.36799999999999</v>
      </c>
      <c r="N24" s="404">
        <v>118.71</v>
      </c>
      <c r="O24" s="404" t="s">
        <v>429</v>
      </c>
      <c r="P24" s="570" t="s">
        <v>429</v>
      </c>
      <c r="Q24" s="36"/>
      <c r="R24" s="36"/>
    </row>
    <row r="25" spans="1:18">
      <c r="A25" s="1080"/>
      <c r="B25" s="879" t="s">
        <v>130</v>
      </c>
      <c r="C25" s="404">
        <v>18.021999999999998</v>
      </c>
      <c r="D25" s="404">
        <v>20.661999999999999</v>
      </c>
      <c r="E25" s="404">
        <v>23.747</v>
      </c>
      <c r="F25" s="404">
        <v>19.675999999999998</v>
      </c>
      <c r="G25" s="404">
        <v>24.015999999999998</v>
      </c>
      <c r="H25" s="404">
        <v>25.369</v>
      </c>
      <c r="I25" s="404">
        <v>12.489000000000001</v>
      </c>
      <c r="J25" s="404">
        <v>20.614000000000001</v>
      </c>
      <c r="K25" s="404">
        <v>17.68</v>
      </c>
      <c r="L25" s="404">
        <v>13.968999999999999</v>
      </c>
      <c r="M25" s="404">
        <v>22.582999999999998</v>
      </c>
      <c r="N25" s="404">
        <v>26.190999999999999</v>
      </c>
      <c r="O25" s="404" t="s">
        <v>429</v>
      </c>
      <c r="P25" s="570" t="s">
        <v>429</v>
      </c>
      <c r="Q25" s="36"/>
      <c r="R25" s="36"/>
    </row>
    <row r="26" spans="1:18">
      <c r="A26" s="1080"/>
      <c r="B26" s="879" t="s">
        <v>129</v>
      </c>
      <c r="C26" s="404">
        <v>6.5789999999999997</v>
      </c>
      <c r="D26" s="404">
        <v>11.581</v>
      </c>
      <c r="E26" s="404">
        <v>7.8410000000000002</v>
      </c>
      <c r="F26" s="404">
        <v>11.726000000000001</v>
      </c>
      <c r="G26" s="404">
        <v>14.545999999999999</v>
      </c>
      <c r="H26" s="404">
        <v>15.457000000000001</v>
      </c>
      <c r="I26" s="404">
        <v>9.6229999999999993</v>
      </c>
      <c r="J26" s="404">
        <v>15.305</v>
      </c>
      <c r="K26" s="404">
        <v>16.68</v>
      </c>
      <c r="L26" s="404">
        <v>7.375</v>
      </c>
      <c r="M26" s="404">
        <v>13.718</v>
      </c>
      <c r="N26" s="404">
        <v>19.391999999999999</v>
      </c>
      <c r="O26" s="404" t="s">
        <v>429</v>
      </c>
      <c r="P26" s="570" t="s">
        <v>429</v>
      </c>
      <c r="Q26" s="36"/>
      <c r="R26" s="36"/>
    </row>
    <row r="27" spans="1:18">
      <c r="A27" s="1080"/>
      <c r="B27" s="879" t="s">
        <v>59</v>
      </c>
      <c r="C27" s="404">
        <f t="shared" ref="C27:N27" si="3">SUM(C24:C26)</f>
        <v>84.683999999999983</v>
      </c>
      <c r="D27" s="404">
        <f t="shared" si="3"/>
        <v>93.231999999999999</v>
      </c>
      <c r="E27" s="404">
        <f t="shared" si="3"/>
        <v>103.21799999999999</v>
      </c>
      <c r="F27" s="404">
        <f t="shared" si="3"/>
        <v>97.573999999999998</v>
      </c>
      <c r="G27" s="404">
        <f t="shared" si="3"/>
        <v>121.52099999999999</v>
      </c>
      <c r="H27" s="404">
        <f t="shared" si="3"/>
        <v>125.15600000000001</v>
      </c>
      <c r="I27" s="404">
        <f t="shared" si="3"/>
        <v>120.30300000000001</v>
      </c>
      <c r="J27" s="404">
        <f t="shared" si="3"/>
        <v>107.96000000000001</v>
      </c>
      <c r="K27" s="404">
        <f t="shared" si="3"/>
        <v>130.893</v>
      </c>
      <c r="L27" s="404">
        <f t="shared" si="3"/>
        <v>106.282</v>
      </c>
      <c r="M27" s="404">
        <f t="shared" si="3"/>
        <v>149.66899999999998</v>
      </c>
      <c r="N27" s="404">
        <f t="shared" si="3"/>
        <v>164.29299999999998</v>
      </c>
      <c r="O27" s="404" t="s">
        <v>429</v>
      </c>
      <c r="P27" s="570" t="s">
        <v>429</v>
      </c>
      <c r="Q27" s="174"/>
      <c r="R27" s="36"/>
    </row>
    <row r="28" spans="1:18">
      <c r="A28" s="1080" t="s">
        <v>9</v>
      </c>
      <c r="B28" s="879" t="s">
        <v>131</v>
      </c>
      <c r="C28" s="404">
        <v>11.028</v>
      </c>
      <c r="D28" s="404">
        <v>10.742000000000001</v>
      </c>
      <c r="E28" s="404">
        <v>10.499000000000001</v>
      </c>
      <c r="F28" s="404">
        <v>9.9</v>
      </c>
      <c r="G28" s="404">
        <v>8.6</v>
      </c>
      <c r="H28" s="404">
        <v>8.8000000000000007</v>
      </c>
      <c r="I28" s="404">
        <v>7.3</v>
      </c>
      <c r="J28" s="404">
        <v>6.95</v>
      </c>
      <c r="K28" s="404">
        <v>5.3490000000000002</v>
      </c>
      <c r="L28" s="404">
        <v>7.7009999999999996</v>
      </c>
      <c r="M28" s="404">
        <v>9.1189999999999998</v>
      </c>
      <c r="N28" s="404">
        <v>6.1580000000000004</v>
      </c>
      <c r="O28" s="404" t="s">
        <v>429</v>
      </c>
      <c r="P28" s="404" t="s">
        <v>429</v>
      </c>
      <c r="Q28" s="36" t="s">
        <v>17</v>
      </c>
      <c r="R28" s="36" t="s">
        <v>17</v>
      </c>
    </row>
    <row r="29" spans="1:18">
      <c r="A29" s="1080"/>
      <c r="B29" s="879" t="s">
        <v>130</v>
      </c>
      <c r="C29" s="404">
        <v>4.0110000000000001</v>
      </c>
      <c r="D29" s="404">
        <v>4.0940000000000003</v>
      </c>
      <c r="E29" s="404">
        <v>4.0220000000000002</v>
      </c>
      <c r="F29" s="404">
        <v>5.8</v>
      </c>
      <c r="G29" s="404">
        <v>3.4</v>
      </c>
      <c r="H29" s="404">
        <v>2.2999999999999998</v>
      </c>
      <c r="I29" s="404">
        <v>6</v>
      </c>
      <c r="J29" s="404">
        <v>2.7429999999999999</v>
      </c>
      <c r="K29" s="404">
        <v>2.4710000000000001</v>
      </c>
      <c r="L29" s="404">
        <v>2.27</v>
      </c>
      <c r="M29" s="404">
        <v>2.2549999999999999</v>
      </c>
      <c r="N29" s="404">
        <v>1.92</v>
      </c>
      <c r="O29" s="404" t="s">
        <v>429</v>
      </c>
      <c r="P29" s="404" t="s">
        <v>429</v>
      </c>
      <c r="Q29" s="36" t="s">
        <v>17</v>
      </c>
      <c r="R29" s="36"/>
    </row>
    <row r="30" spans="1:18">
      <c r="A30" s="1080"/>
      <c r="B30" s="879" t="s">
        <v>129</v>
      </c>
      <c r="C30" s="404">
        <v>13.295999999999999</v>
      </c>
      <c r="D30" s="404">
        <v>11.516</v>
      </c>
      <c r="E30" s="404">
        <v>12.247999999999999</v>
      </c>
      <c r="F30" s="404">
        <v>14.2</v>
      </c>
      <c r="G30" s="404">
        <v>9.4</v>
      </c>
      <c r="H30" s="404">
        <v>11.8</v>
      </c>
      <c r="I30" s="404">
        <v>5</v>
      </c>
      <c r="J30" s="404">
        <v>8.5289999999999999</v>
      </c>
      <c r="K30" s="404">
        <v>6.1120000000000001</v>
      </c>
      <c r="L30" s="404">
        <v>8.8829999999999991</v>
      </c>
      <c r="M30" s="404">
        <v>5.6639999999999997</v>
      </c>
      <c r="N30" s="404">
        <v>6.3230000000000004</v>
      </c>
      <c r="O30" s="404" t="s">
        <v>429</v>
      </c>
      <c r="P30" s="404" t="s">
        <v>429</v>
      </c>
      <c r="Q30" s="36" t="s">
        <v>17</v>
      </c>
      <c r="R30" s="36"/>
    </row>
    <row r="31" spans="1:18">
      <c r="A31" s="1080"/>
      <c r="B31" s="879" t="s">
        <v>59</v>
      </c>
      <c r="C31" s="404">
        <f t="shared" ref="C31:N31" si="4">SUM(C28:C30)</f>
        <v>28.335000000000001</v>
      </c>
      <c r="D31" s="404">
        <f t="shared" si="4"/>
        <v>26.352000000000004</v>
      </c>
      <c r="E31" s="404">
        <f t="shared" si="4"/>
        <v>26.768999999999998</v>
      </c>
      <c r="F31" s="404">
        <f t="shared" si="4"/>
        <v>29.9</v>
      </c>
      <c r="G31" s="404">
        <f t="shared" si="4"/>
        <v>21.4</v>
      </c>
      <c r="H31" s="404">
        <f t="shared" si="4"/>
        <v>22.900000000000002</v>
      </c>
      <c r="I31" s="404">
        <f t="shared" si="4"/>
        <v>18.3</v>
      </c>
      <c r="J31" s="404">
        <f t="shared" si="4"/>
        <v>18.222000000000001</v>
      </c>
      <c r="K31" s="404">
        <f t="shared" si="4"/>
        <v>13.932</v>
      </c>
      <c r="L31" s="404">
        <f t="shared" si="4"/>
        <v>18.853999999999999</v>
      </c>
      <c r="M31" s="404">
        <f t="shared" si="4"/>
        <v>17.037999999999997</v>
      </c>
      <c r="N31" s="404">
        <f t="shared" si="4"/>
        <v>14.401</v>
      </c>
      <c r="O31" s="404" t="s">
        <v>429</v>
      </c>
      <c r="P31" s="404" t="s">
        <v>429</v>
      </c>
      <c r="Q31" s="174"/>
      <c r="R31" s="36"/>
    </row>
    <row r="32" spans="1:18">
      <c r="A32" s="1080" t="s">
        <v>136</v>
      </c>
      <c r="B32" s="879" t="s">
        <v>131</v>
      </c>
      <c r="C32" s="404">
        <v>17.7</v>
      </c>
      <c r="D32" s="404">
        <v>1.8360000000000001</v>
      </c>
      <c r="E32" s="404">
        <v>3.4140000000000001</v>
      </c>
      <c r="F32" s="404">
        <v>6.4</v>
      </c>
      <c r="G32" s="404">
        <v>17.167999999999999</v>
      </c>
      <c r="H32" s="404">
        <v>11.464</v>
      </c>
      <c r="I32" s="404">
        <v>41.86</v>
      </c>
      <c r="J32" s="404">
        <v>15.132999999999999</v>
      </c>
      <c r="K32" s="404">
        <v>43.384999999999998</v>
      </c>
      <c r="L32" s="404">
        <v>32.590000000000003</v>
      </c>
      <c r="M32" s="404">
        <v>25.984000000000002</v>
      </c>
      <c r="N32" s="404">
        <v>44.874000000000002</v>
      </c>
      <c r="O32" s="404" t="s">
        <v>429</v>
      </c>
      <c r="P32" s="570" t="s">
        <v>429</v>
      </c>
      <c r="Q32" s="36"/>
      <c r="R32" s="36"/>
    </row>
    <row r="33" spans="1:18">
      <c r="A33" s="1080"/>
      <c r="B33" s="879" t="s">
        <v>130</v>
      </c>
      <c r="C33" s="404">
        <v>2</v>
      </c>
      <c r="D33" s="404">
        <v>1.36</v>
      </c>
      <c r="E33" s="404">
        <v>3.4729999999999999</v>
      </c>
      <c r="F33" s="404">
        <v>0.439</v>
      </c>
      <c r="G33" s="404">
        <v>2.835</v>
      </c>
      <c r="H33" s="404">
        <v>1.079</v>
      </c>
      <c r="I33" s="404">
        <v>10.363</v>
      </c>
      <c r="J33" s="404">
        <v>4.6779999999999999</v>
      </c>
      <c r="K33" s="404">
        <v>2.5870000000000002</v>
      </c>
      <c r="L33" s="404">
        <v>7.4649999999999999</v>
      </c>
      <c r="M33" s="404">
        <v>3.6080000000000001</v>
      </c>
      <c r="N33" s="404">
        <v>3.875</v>
      </c>
      <c r="O33" s="404" t="s">
        <v>429</v>
      </c>
      <c r="P33" s="570" t="s">
        <v>429</v>
      </c>
      <c r="Q33" s="36"/>
      <c r="R33" s="36"/>
    </row>
    <row r="34" spans="1:18">
      <c r="A34" s="1080"/>
      <c r="B34" s="879" t="s">
        <v>129</v>
      </c>
      <c r="C34" s="404">
        <v>6.9</v>
      </c>
      <c r="D34" s="404">
        <v>0.11700000000000001</v>
      </c>
      <c r="E34" s="404">
        <v>3.508</v>
      </c>
      <c r="F34" s="404">
        <v>0.29799999999999999</v>
      </c>
      <c r="G34" s="404">
        <v>2.7480000000000002</v>
      </c>
      <c r="H34" s="404">
        <v>1.2929999999999999</v>
      </c>
      <c r="I34" s="404">
        <v>9.43</v>
      </c>
      <c r="J34" s="404">
        <v>2.3730000000000002</v>
      </c>
      <c r="K34" s="404">
        <v>0.35499999999999998</v>
      </c>
      <c r="L34" s="404">
        <v>1.506</v>
      </c>
      <c r="M34" s="404">
        <v>4.2750000000000004</v>
      </c>
      <c r="N34" s="404">
        <v>3.9279999999999999</v>
      </c>
      <c r="O34" s="404" t="s">
        <v>429</v>
      </c>
      <c r="P34" s="570" t="s">
        <v>429</v>
      </c>
      <c r="Q34" s="36"/>
      <c r="R34" s="36"/>
    </row>
    <row r="35" spans="1:18">
      <c r="A35" s="1080"/>
      <c r="B35" s="879" t="s">
        <v>59</v>
      </c>
      <c r="C35" s="404">
        <f t="shared" ref="C35:N35" si="5">SUM(C32:C34)</f>
        <v>26.6</v>
      </c>
      <c r="D35" s="404">
        <f t="shared" si="5"/>
        <v>3.3130000000000002</v>
      </c>
      <c r="E35" s="404">
        <f t="shared" si="5"/>
        <v>10.395</v>
      </c>
      <c r="F35" s="404">
        <f t="shared" si="5"/>
        <v>7.1370000000000005</v>
      </c>
      <c r="G35" s="404">
        <f t="shared" si="5"/>
        <v>22.751000000000001</v>
      </c>
      <c r="H35" s="404">
        <f t="shared" si="5"/>
        <v>13.836</v>
      </c>
      <c r="I35" s="404">
        <f t="shared" si="5"/>
        <v>61.652999999999999</v>
      </c>
      <c r="J35" s="404">
        <f t="shared" si="5"/>
        <v>22.184000000000001</v>
      </c>
      <c r="K35" s="404">
        <f t="shared" si="5"/>
        <v>46.326999999999998</v>
      </c>
      <c r="L35" s="404">
        <f t="shared" si="5"/>
        <v>41.561000000000007</v>
      </c>
      <c r="M35" s="404">
        <f t="shared" si="5"/>
        <v>33.867000000000004</v>
      </c>
      <c r="N35" s="404">
        <f t="shared" si="5"/>
        <v>52.677</v>
      </c>
      <c r="O35" s="404" t="s">
        <v>429</v>
      </c>
      <c r="P35" s="570" t="s">
        <v>429</v>
      </c>
      <c r="Q35" s="174"/>
      <c r="R35" s="36"/>
    </row>
    <row r="36" spans="1:18">
      <c r="A36" s="1080" t="s">
        <v>32</v>
      </c>
      <c r="B36" s="879" t="s">
        <v>131</v>
      </c>
      <c r="C36" s="404">
        <v>2.92</v>
      </c>
      <c r="D36" s="404">
        <v>0.80500000000000005</v>
      </c>
      <c r="E36" s="404">
        <v>1.9730000000000001</v>
      </c>
      <c r="F36" s="404">
        <v>1.0029999999999999</v>
      </c>
      <c r="G36" s="404">
        <v>1.8919999999999999</v>
      </c>
      <c r="H36" s="404">
        <v>1.337</v>
      </c>
      <c r="I36" s="404">
        <v>0.21</v>
      </c>
      <c r="J36" s="404">
        <v>1.268</v>
      </c>
      <c r="K36" s="404">
        <v>2.8490000000000002</v>
      </c>
      <c r="L36" s="404">
        <v>4.8659999999999997</v>
      </c>
      <c r="M36" s="404">
        <v>5</v>
      </c>
      <c r="N36" s="404">
        <v>5.0999999999999996</v>
      </c>
      <c r="O36" s="404" t="s">
        <v>429</v>
      </c>
      <c r="P36" s="580" t="s">
        <v>429</v>
      </c>
      <c r="Q36" s="36"/>
      <c r="R36" s="36"/>
    </row>
    <row r="37" spans="1:18">
      <c r="A37" s="1080"/>
      <c r="B37" s="879" t="s">
        <v>130</v>
      </c>
      <c r="C37" s="404">
        <v>0.14699999999999999</v>
      </c>
      <c r="D37" s="404">
        <v>0.20799999999999999</v>
      </c>
      <c r="E37" s="404">
        <v>0.34100000000000003</v>
      </c>
      <c r="F37" s="404">
        <v>0.30199999999999999</v>
      </c>
      <c r="G37" s="404">
        <v>0.216</v>
      </c>
      <c r="H37" s="404">
        <v>0.29199999999999998</v>
      </c>
      <c r="I37" s="404">
        <v>1.9E-2</v>
      </c>
      <c r="J37" s="404">
        <v>2E-3</v>
      </c>
      <c r="K37" s="404">
        <v>0.39</v>
      </c>
      <c r="L37" s="404">
        <v>0.26300000000000001</v>
      </c>
      <c r="M37" s="404">
        <v>0.4</v>
      </c>
      <c r="N37" s="404">
        <v>0.3</v>
      </c>
      <c r="O37" s="404" t="s">
        <v>429</v>
      </c>
      <c r="P37" s="580" t="s">
        <v>429</v>
      </c>
      <c r="Q37" s="174" t="s">
        <v>17</v>
      </c>
      <c r="R37" s="36"/>
    </row>
    <row r="38" spans="1:18">
      <c r="A38" s="1080"/>
      <c r="B38" s="284" t="s">
        <v>129</v>
      </c>
      <c r="C38" s="404">
        <v>0.11799999999999999</v>
      </c>
      <c r="D38" s="404">
        <v>0.13700000000000001</v>
      </c>
      <c r="E38" s="404">
        <v>0.29799999999999999</v>
      </c>
      <c r="F38" s="404">
        <v>0.251</v>
      </c>
      <c r="G38" s="404">
        <v>0.20599999999999999</v>
      </c>
      <c r="H38" s="404">
        <v>0.34300000000000003</v>
      </c>
      <c r="I38" s="404">
        <v>0</v>
      </c>
      <c r="J38" s="404">
        <v>2E-3</v>
      </c>
      <c r="K38" s="404">
        <v>0.308</v>
      </c>
      <c r="L38" s="404">
        <v>0.155</v>
      </c>
      <c r="M38" s="404">
        <v>0.2</v>
      </c>
      <c r="N38" s="404">
        <v>0.2</v>
      </c>
      <c r="O38" s="404" t="s">
        <v>429</v>
      </c>
      <c r="P38" s="580" t="s">
        <v>429</v>
      </c>
      <c r="Q38" s="104" t="s">
        <v>17</v>
      </c>
      <c r="R38" s="36"/>
    </row>
    <row r="39" spans="1:18">
      <c r="A39" s="1080"/>
      <c r="B39" s="284" t="s">
        <v>59</v>
      </c>
      <c r="C39" s="404">
        <f t="shared" ref="C39:N39" si="6">SUM(C36:C38)</f>
        <v>3.1849999999999996</v>
      </c>
      <c r="D39" s="404">
        <f t="shared" si="6"/>
        <v>1.1500000000000001</v>
      </c>
      <c r="E39" s="404">
        <f t="shared" si="6"/>
        <v>2.6120000000000001</v>
      </c>
      <c r="F39" s="404">
        <f t="shared" si="6"/>
        <v>1.556</v>
      </c>
      <c r="G39" s="404">
        <f t="shared" si="6"/>
        <v>2.3140000000000001</v>
      </c>
      <c r="H39" s="404">
        <f t="shared" si="6"/>
        <v>1.972</v>
      </c>
      <c r="I39" s="404">
        <f t="shared" si="6"/>
        <v>0.22899999999999998</v>
      </c>
      <c r="J39" s="404">
        <f t="shared" si="6"/>
        <v>1.272</v>
      </c>
      <c r="K39" s="404">
        <f t="shared" si="6"/>
        <v>3.5470000000000002</v>
      </c>
      <c r="L39" s="404">
        <f t="shared" si="6"/>
        <v>5.2839999999999998</v>
      </c>
      <c r="M39" s="404">
        <f t="shared" si="6"/>
        <v>5.6000000000000005</v>
      </c>
      <c r="N39" s="404">
        <f t="shared" si="6"/>
        <v>5.6</v>
      </c>
      <c r="O39" s="404" t="s">
        <v>429</v>
      </c>
      <c r="P39" s="580" t="s">
        <v>429</v>
      </c>
      <c r="Q39" s="174"/>
      <c r="R39" s="36"/>
    </row>
    <row r="40" spans="1:18">
      <c r="A40" s="1080" t="s">
        <v>135</v>
      </c>
      <c r="B40" s="284" t="s">
        <v>131</v>
      </c>
      <c r="C40" s="404">
        <v>0</v>
      </c>
      <c r="D40" s="404">
        <v>8.0000000000000002E-3</v>
      </c>
      <c r="E40" s="404">
        <v>3.0000000000000001E-3</v>
      </c>
      <c r="F40" s="404">
        <v>0.01</v>
      </c>
      <c r="G40" s="404">
        <v>4.0000000000000001E-3</v>
      </c>
      <c r="H40" s="404">
        <v>2.5000000000000001E-2</v>
      </c>
      <c r="I40" s="404">
        <v>1.4E-2</v>
      </c>
      <c r="J40" s="404">
        <v>2.4E-2</v>
      </c>
      <c r="K40" s="404">
        <v>0.01</v>
      </c>
      <c r="L40" s="404">
        <v>1.4999999999999999E-2</v>
      </c>
      <c r="M40" s="404">
        <v>0</v>
      </c>
      <c r="N40" s="404">
        <v>0</v>
      </c>
      <c r="O40" s="404" t="s">
        <v>429</v>
      </c>
      <c r="P40" s="592" t="s">
        <v>429</v>
      </c>
      <c r="Q40" s="36"/>
      <c r="R40" s="36"/>
    </row>
    <row r="41" spans="1:18">
      <c r="A41" s="1080"/>
      <c r="B41" s="284" t="s">
        <v>130</v>
      </c>
      <c r="C41" s="404">
        <v>0</v>
      </c>
      <c r="D41" s="404">
        <v>1E-3</v>
      </c>
      <c r="E41" s="404">
        <v>4.0000000000000001E-3</v>
      </c>
      <c r="F41" s="404">
        <v>0.01</v>
      </c>
      <c r="G41" s="404">
        <v>0</v>
      </c>
      <c r="H41" s="404">
        <v>0</v>
      </c>
      <c r="I41" s="404">
        <v>8.9999999999999993E-3</v>
      </c>
      <c r="J41" s="404">
        <v>1.0999999999999999E-2</v>
      </c>
      <c r="K41" s="404">
        <v>5.0000000000000001E-3</v>
      </c>
      <c r="L41" s="404">
        <v>5.0000000000000001E-3</v>
      </c>
      <c r="M41" s="404">
        <v>0</v>
      </c>
      <c r="N41" s="404">
        <v>0</v>
      </c>
      <c r="O41" s="404" t="s">
        <v>429</v>
      </c>
      <c r="P41" s="592" t="s">
        <v>429</v>
      </c>
      <c r="Q41" s="36"/>
      <c r="R41" s="36"/>
    </row>
    <row r="42" spans="1:18">
      <c r="A42" s="1080"/>
      <c r="B42" s="284" t="s">
        <v>129</v>
      </c>
      <c r="C42" s="404">
        <v>0</v>
      </c>
      <c r="D42" s="404">
        <v>1.4999999999999999E-2</v>
      </c>
      <c r="E42" s="404">
        <v>4.0000000000000001E-3</v>
      </c>
      <c r="F42" s="404">
        <v>1.4E-2</v>
      </c>
      <c r="G42" s="404">
        <v>7.0000000000000001E-3</v>
      </c>
      <c r="H42" s="404">
        <v>5.0000000000000001E-3</v>
      </c>
      <c r="I42" s="404">
        <v>1.0999999999999999E-2</v>
      </c>
      <c r="J42" s="404">
        <v>1.7000000000000001E-2</v>
      </c>
      <c r="K42" s="404">
        <v>1.4E-2</v>
      </c>
      <c r="L42" s="404">
        <v>0.01</v>
      </c>
      <c r="M42" s="404">
        <v>0</v>
      </c>
      <c r="N42" s="404">
        <v>0</v>
      </c>
      <c r="O42" s="404" t="s">
        <v>429</v>
      </c>
      <c r="P42" s="592" t="s">
        <v>429</v>
      </c>
      <c r="Q42" s="36"/>
      <c r="R42" s="36"/>
    </row>
    <row r="43" spans="1:18">
      <c r="A43" s="1080"/>
      <c r="B43" s="284" t="s">
        <v>59</v>
      </c>
      <c r="C43" s="404">
        <f t="shared" ref="C43:M43" si="7">SUM(C40:C42)</f>
        <v>0</v>
      </c>
      <c r="D43" s="404">
        <f t="shared" si="7"/>
        <v>2.4E-2</v>
      </c>
      <c r="E43" s="404">
        <f t="shared" si="7"/>
        <v>1.0999999999999999E-2</v>
      </c>
      <c r="F43" s="404">
        <f t="shared" si="7"/>
        <v>3.4000000000000002E-2</v>
      </c>
      <c r="G43" s="404">
        <f t="shared" si="7"/>
        <v>1.0999999999999999E-2</v>
      </c>
      <c r="H43" s="404">
        <f t="shared" si="7"/>
        <v>3.0000000000000002E-2</v>
      </c>
      <c r="I43" s="404">
        <f t="shared" si="7"/>
        <v>3.4000000000000002E-2</v>
      </c>
      <c r="J43" s="404">
        <f t="shared" si="7"/>
        <v>5.2000000000000005E-2</v>
      </c>
      <c r="K43" s="404">
        <f t="shared" si="7"/>
        <v>2.8999999999999998E-2</v>
      </c>
      <c r="L43" s="404">
        <f t="shared" si="7"/>
        <v>0.03</v>
      </c>
      <c r="M43" s="404">
        <f t="shared" si="7"/>
        <v>0</v>
      </c>
      <c r="N43" s="404">
        <v>0</v>
      </c>
      <c r="O43" s="404" t="s">
        <v>429</v>
      </c>
      <c r="P43" s="592" t="s">
        <v>429</v>
      </c>
      <c r="Q43" s="174"/>
      <c r="R43" s="36"/>
    </row>
    <row r="44" spans="1:18">
      <c r="A44" s="1080" t="s">
        <v>4</v>
      </c>
      <c r="B44" s="284" t="s">
        <v>131</v>
      </c>
      <c r="C44" s="404">
        <v>477.072</v>
      </c>
      <c r="D44" s="404">
        <v>420.827</v>
      </c>
      <c r="E44" s="404">
        <v>427.57100000000003</v>
      </c>
      <c r="F44" s="404">
        <v>347.26</v>
      </c>
      <c r="G44" s="404">
        <v>428.71899999999999</v>
      </c>
      <c r="H44" s="404">
        <v>439.48</v>
      </c>
      <c r="I44" s="404">
        <v>424.12299999999999</v>
      </c>
      <c r="J44" s="404">
        <v>453.8</v>
      </c>
      <c r="K44" s="404">
        <v>395</v>
      </c>
      <c r="L44" s="404">
        <v>419</v>
      </c>
      <c r="M44" s="404">
        <v>430</v>
      </c>
      <c r="N44" s="404">
        <v>416.5</v>
      </c>
      <c r="O44" s="404">
        <v>420.9</v>
      </c>
      <c r="P44" s="404">
        <v>393.6</v>
      </c>
      <c r="Q44" s="36"/>
      <c r="R44" s="36"/>
    </row>
    <row r="45" spans="1:18">
      <c r="A45" s="1080"/>
      <c r="B45" s="284" t="s">
        <v>130</v>
      </c>
      <c r="C45" s="404">
        <v>224.87899999999999</v>
      </c>
      <c r="D45" s="404">
        <v>200.75399999999999</v>
      </c>
      <c r="E45" s="404">
        <v>227.90700000000001</v>
      </c>
      <c r="F45" s="404">
        <v>159.48599999999999</v>
      </c>
      <c r="G45" s="404">
        <v>203.78</v>
      </c>
      <c r="H45" s="404">
        <v>192.51</v>
      </c>
      <c r="I45" s="404">
        <v>185.02099999999999</v>
      </c>
      <c r="J45" s="404">
        <v>180.59</v>
      </c>
      <c r="K45" s="404">
        <v>162.33099999999999</v>
      </c>
      <c r="L45" s="404">
        <v>160</v>
      </c>
      <c r="M45" s="404">
        <v>185.9</v>
      </c>
      <c r="N45" s="404">
        <v>180.8</v>
      </c>
      <c r="O45" s="404">
        <v>179.9</v>
      </c>
      <c r="P45" s="404">
        <v>81.7</v>
      </c>
      <c r="Q45" s="36"/>
      <c r="R45" s="36"/>
    </row>
    <row r="46" spans="1:18">
      <c r="A46" s="1080"/>
      <c r="B46" s="284" t="s">
        <v>129</v>
      </c>
      <c r="C46" s="404">
        <v>136.55600000000001</v>
      </c>
      <c r="D46" s="404">
        <v>128.46</v>
      </c>
      <c r="E46" s="404">
        <v>146.34700000000001</v>
      </c>
      <c r="F46" s="404">
        <v>116.84</v>
      </c>
      <c r="G46" s="404">
        <v>152.94</v>
      </c>
      <c r="H46" s="404">
        <v>136.88399999999999</v>
      </c>
      <c r="I46" s="404">
        <v>111.40900000000001</v>
      </c>
      <c r="J46" s="404">
        <v>111.209</v>
      </c>
      <c r="K46" s="404">
        <v>106.36499999999999</v>
      </c>
      <c r="L46" s="404">
        <v>100</v>
      </c>
      <c r="M46" s="404">
        <v>102.9</v>
      </c>
      <c r="N46" s="404">
        <v>100.8</v>
      </c>
      <c r="O46" s="404">
        <v>101.3</v>
      </c>
      <c r="P46" s="404">
        <v>102.9</v>
      </c>
      <c r="Q46" s="36"/>
      <c r="R46" s="36"/>
    </row>
    <row r="47" spans="1:18">
      <c r="A47" s="1080"/>
      <c r="B47" s="284" t="s">
        <v>59</v>
      </c>
      <c r="C47" s="404">
        <f t="shared" ref="C47:N47" si="8">SUM(C44:C46)</f>
        <v>838.50700000000006</v>
      </c>
      <c r="D47" s="404">
        <f t="shared" si="8"/>
        <v>750.04100000000005</v>
      </c>
      <c r="E47" s="404">
        <f t="shared" si="8"/>
        <v>801.82500000000005</v>
      </c>
      <c r="F47" s="404">
        <f t="shared" si="8"/>
        <v>623.58600000000001</v>
      </c>
      <c r="G47" s="404">
        <f t="shared" si="8"/>
        <v>785.43900000000008</v>
      </c>
      <c r="H47" s="404">
        <f t="shared" si="8"/>
        <v>768.87400000000002</v>
      </c>
      <c r="I47" s="404">
        <f t="shared" si="8"/>
        <v>720.553</v>
      </c>
      <c r="J47" s="404">
        <f t="shared" si="8"/>
        <v>745.59899999999993</v>
      </c>
      <c r="K47" s="404">
        <f t="shared" si="8"/>
        <v>663.69600000000003</v>
      </c>
      <c r="L47" s="404">
        <f t="shared" si="8"/>
        <v>679</v>
      </c>
      <c r="M47" s="404">
        <f t="shared" si="8"/>
        <v>718.8</v>
      </c>
      <c r="N47" s="404">
        <f t="shared" si="8"/>
        <v>698.09999999999991</v>
      </c>
      <c r="O47" s="404">
        <v>705.3</v>
      </c>
      <c r="P47" s="404">
        <v>578.20000000000005</v>
      </c>
      <c r="Q47" s="174"/>
      <c r="R47" s="36"/>
    </row>
    <row r="48" spans="1:18">
      <c r="A48" s="1080" t="s">
        <v>134</v>
      </c>
      <c r="B48" s="284" t="s">
        <v>131</v>
      </c>
      <c r="C48" s="404" t="s">
        <v>429</v>
      </c>
      <c r="D48" s="404" t="s">
        <v>429</v>
      </c>
      <c r="E48" s="404" t="s">
        <v>429</v>
      </c>
      <c r="F48" s="404" t="s">
        <v>429</v>
      </c>
      <c r="G48" s="404" t="s">
        <v>429</v>
      </c>
      <c r="H48" s="404" t="s">
        <v>429</v>
      </c>
      <c r="I48" s="404" t="s">
        <v>429</v>
      </c>
      <c r="J48" s="404" t="s">
        <v>429</v>
      </c>
      <c r="K48" s="404" t="s">
        <v>429</v>
      </c>
      <c r="L48" s="404" t="s">
        <v>429</v>
      </c>
      <c r="M48" s="404" t="s">
        <v>429</v>
      </c>
      <c r="N48" s="404" t="s">
        <v>429</v>
      </c>
      <c r="O48" s="404" t="s">
        <v>429</v>
      </c>
      <c r="P48" s="592" t="s">
        <v>429</v>
      </c>
      <c r="Q48" s="287"/>
      <c r="R48" s="287"/>
    </row>
    <row r="49" spans="1:18">
      <c r="A49" s="1080"/>
      <c r="B49" s="284" t="s">
        <v>130</v>
      </c>
      <c r="C49" s="404" t="s">
        <v>429</v>
      </c>
      <c r="D49" s="404" t="s">
        <v>429</v>
      </c>
      <c r="E49" s="404" t="s">
        <v>429</v>
      </c>
      <c r="F49" s="404" t="s">
        <v>429</v>
      </c>
      <c r="G49" s="404" t="s">
        <v>429</v>
      </c>
      <c r="H49" s="404" t="s">
        <v>429</v>
      </c>
      <c r="I49" s="404" t="s">
        <v>429</v>
      </c>
      <c r="J49" s="404" t="s">
        <v>429</v>
      </c>
      <c r="K49" s="404" t="s">
        <v>429</v>
      </c>
      <c r="L49" s="404" t="s">
        <v>429</v>
      </c>
      <c r="M49" s="404" t="s">
        <v>429</v>
      </c>
      <c r="N49" s="404" t="s">
        <v>429</v>
      </c>
      <c r="O49" s="404" t="s">
        <v>429</v>
      </c>
      <c r="P49" s="592" t="s">
        <v>429</v>
      </c>
      <c r="Q49" s="287"/>
      <c r="R49" s="287"/>
    </row>
    <row r="50" spans="1:18">
      <c r="A50" s="1080"/>
      <c r="B50" s="284" t="s">
        <v>129</v>
      </c>
      <c r="C50" s="404" t="s">
        <v>429</v>
      </c>
      <c r="D50" s="404" t="s">
        <v>429</v>
      </c>
      <c r="E50" s="404" t="s">
        <v>429</v>
      </c>
      <c r="F50" s="404" t="s">
        <v>429</v>
      </c>
      <c r="G50" s="404" t="s">
        <v>429</v>
      </c>
      <c r="H50" s="404" t="s">
        <v>429</v>
      </c>
      <c r="I50" s="404" t="s">
        <v>429</v>
      </c>
      <c r="J50" s="404" t="s">
        <v>429</v>
      </c>
      <c r="K50" s="404" t="s">
        <v>429</v>
      </c>
      <c r="L50" s="404" t="s">
        <v>429</v>
      </c>
      <c r="M50" s="404" t="s">
        <v>429</v>
      </c>
      <c r="N50" s="404" t="s">
        <v>429</v>
      </c>
      <c r="O50" s="404" t="s">
        <v>429</v>
      </c>
      <c r="P50" s="592" t="s">
        <v>429</v>
      </c>
      <c r="Q50" s="287"/>
      <c r="R50" s="287"/>
    </row>
    <row r="51" spans="1:18">
      <c r="A51" s="1080"/>
      <c r="B51" s="284" t="s">
        <v>59</v>
      </c>
      <c r="C51" s="404">
        <f t="shared" ref="C51:M51" si="9">SUM(C48:C50)</f>
        <v>0</v>
      </c>
      <c r="D51" s="404">
        <f t="shared" si="9"/>
        <v>0</v>
      </c>
      <c r="E51" s="404">
        <f t="shared" si="9"/>
        <v>0</v>
      </c>
      <c r="F51" s="404">
        <f t="shared" si="9"/>
        <v>0</v>
      </c>
      <c r="G51" s="404">
        <f t="shared" si="9"/>
        <v>0</v>
      </c>
      <c r="H51" s="404">
        <f t="shared" si="9"/>
        <v>0</v>
      </c>
      <c r="I51" s="404">
        <f t="shared" si="9"/>
        <v>0</v>
      </c>
      <c r="J51" s="404">
        <f t="shared" si="9"/>
        <v>0</v>
      </c>
      <c r="K51" s="404">
        <f t="shared" si="9"/>
        <v>0</v>
      </c>
      <c r="L51" s="404">
        <f t="shared" si="9"/>
        <v>0</v>
      </c>
      <c r="M51" s="404">
        <f t="shared" si="9"/>
        <v>0</v>
      </c>
      <c r="N51" s="404" t="s">
        <v>429</v>
      </c>
      <c r="O51" s="404" t="s">
        <v>429</v>
      </c>
      <c r="P51" s="592" t="s">
        <v>429</v>
      </c>
      <c r="Q51" s="174"/>
      <c r="R51" s="36"/>
    </row>
    <row r="52" spans="1:18">
      <c r="A52" s="1080" t="s">
        <v>79</v>
      </c>
      <c r="B52" s="284" t="s">
        <v>131</v>
      </c>
      <c r="C52" s="404">
        <v>22.192</v>
      </c>
      <c r="D52" s="404">
        <v>26.59</v>
      </c>
      <c r="E52" s="404">
        <v>34.469000000000001</v>
      </c>
      <c r="F52" s="404">
        <v>33.53</v>
      </c>
      <c r="G52" s="404">
        <v>39.222000000000001</v>
      </c>
      <c r="H52" s="404">
        <v>41.448</v>
      </c>
      <c r="I52" s="404">
        <v>43.426000000000002</v>
      </c>
      <c r="J52" s="404">
        <v>66.941999999999993</v>
      </c>
      <c r="K52" s="404">
        <v>58.341000000000001</v>
      </c>
      <c r="L52" s="404">
        <v>56.887</v>
      </c>
      <c r="M52" s="404">
        <v>56.530999999999999</v>
      </c>
      <c r="N52" s="404">
        <v>42.685000000000002</v>
      </c>
      <c r="O52" s="404" t="s">
        <v>429</v>
      </c>
      <c r="P52" s="404" t="s">
        <v>429</v>
      </c>
      <c r="Q52" s="36"/>
      <c r="R52" s="36"/>
    </row>
    <row r="53" spans="1:18">
      <c r="A53" s="1080"/>
      <c r="B53" s="284" t="s">
        <v>130</v>
      </c>
      <c r="C53" s="404">
        <v>5.2809999999999997</v>
      </c>
      <c r="D53" s="404">
        <v>6.39</v>
      </c>
      <c r="E53" s="404">
        <v>9.7249999999999996</v>
      </c>
      <c r="F53" s="404">
        <v>16.824999999999999</v>
      </c>
      <c r="G53" s="404">
        <v>11.552</v>
      </c>
      <c r="H53" s="404">
        <v>8.9920000000000009</v>
      </c>
      <c r="I53" s="404">
        <v>9.2639999999999993</v>
      </c>
      <c r="J53" s="404">
        <v>14.951000000000001</v>
      </c>
      <c r="K53" s="404">
        <v>8.0549999999999997</v>
      </c>
      <c r="L53" s="404">
        <v>30.451000000000001</v>
      </c>
      <c r="M53" s="404">
        <v>40.171999999999997</v>
      </c>
      <c r="N53" s="404">
        <v>15.042999999999999</v>
      </c>
      <c r="O53" s="404" t="s">
        <v>429</v>
      </c>
      <c r="P53" s="404" t="s">
        <v>429</v>
      </c>
      <c r="Q53" s="36"/>
      <c r="R53" s="36"/>
    </row>
    <row r="54" spans="1:18">
      <c r="A54" s="1080"/>
      <c r="B54" s="284" t="s">
        <v>129</v>
      </c>
      <c r="C54" s="404">
        <v>4.3449999999999998</v>
      </c>
      <c r="D54" s="404">
        <v>5.07</v>
      </c>
      <c r="E54" s="404">
        <v>6.0529999999999999</v>
      </c>
      <c r="F54" s="404">
        <v>5.4630000000000001</v>
      </c>
      <c r="G54" s="404">
        <v>1.583</v>
      </c>
      <c r="H54" s="404">
        <v>0.27600000000000002</v>
      </c>
      <c r="I54" s="404">
        <v>0.27600000000000002</v>
      </c>
      <c r="J54" s="404">
        <v>4.6399999999999997</v>
      </c>
      <c r="K54" s="404">
        <v>9.859</v>
      </c>
      <c r="L54" s="404">
        <v>14.007999999999999</v>
      </c>
      <c r="M54" s="404">
        <v>8.0090000000000003</v>
      </c>
      <c r="N54" s="404">
        <v>5.383</v>
      </c>
      <c r="O54" s="404" t="s">
        <v>429</v>
      </c>
      <c r="P54" s="404" t="s">
        <v>429</v>
      </c>
      <c r="Q54" s="36"/>
      <c r="R54" s="36"/>
    </row>
    <row r="55" spans="1:18">
      <c r="A55" s="1080"/>
      <c r="B55" s="284" t="s">
        <v>59</v>
      </c>
      <c r="C55" s="404">
        <f t="shared" ref="C55:N55" si="10">SUM(C52:C54)</f>
        <v>31.817999999999998</v>
      </c>
      <c r="D55" s="404">
        <f t="shared" si="10"/>
        <v>38.049999999999997</v>
      </c>
      <c r="E55" s="404">
        <f t="shared" si="10"/>
        <v>50.247</v>
      </c>
      <c r="F55" s="404">
        <f t="shared" si="10"/>
        <v>55.818000000000005</v>
      </c>
      <c r="G55" s="404">
        <f t="shared" si="10"/>
        <v>52.356999999999999</v>
      </c>
      <c r="H55" s="404">
        <f t="shared" si="10"/>
        <v>50.716000000000001</v>
      </c>
      <c r="I55" s="404">
        <f t="shared" si="10"/>
        <v>52.966000000000001</v>
      </c>
      <c r="J55" s="404">
        <f t="shared" si="10"/>
        <v>86.533000000000001</v>
      </c>
      <c r="K55" s="404">
        <f t="shared" si="10"/>
        <v>76.254999999999995</v>
      </c>
      <c r="L55" s="404">
        <f t="shared" si="10"/>
        <v>101.34599999999999</v>
      </c>
      <c r="M55" s="404">
        <f t="shared" si="10"/>
        <v>104.712</v>
      </c>
      <c r="N55" s="404">
        <f t="shared" si="10"/>
        <v>63.111000000000004</v>
      </c>
      <c r="O55" s="404" t="s">
        <v>429</v>
      </c>
      <c r="P55" s="404" t="s">
        <v>429</v>
      </c>
      <c r="Q55" s="174"/>
      <c r="R55" s="36"/>
    </row>
    <row r="56" spans="1:18">
      <c r="A56" s="1080" t="s">
        <v>133</v>
      </c>
      <c r="B56" s="284" t="s">
        <v>131</v>
      </c>
      <c r="C56" s="404">
        <v>40.335000000000001</v>
      </c>
      <c r="D56" s="404">
        <v>42.816000000000003</v>
      </c>
      <c r="E56" s="404">
        <v>60.177</v>
      </c>
      <c r="F56" s="404">
        <v>51.637</v>
      </c>
      <c r="G56" s="404">
        <v>49.225000000000001</v>
      </c>
      <c r="H56" s="404">
        <v>55.753999999999998</v>
      </c>
      <c r="I56" s="404">
        <v>53.215000000000003</v>
      </c>
      <c r="J56" s="404">
        <v>64.144999999999996</v>
      </c>
      <c r="K56" s="404">
        <v>77.617000000000004</v>
      </c>
      <c r="L56" s="404">
        <v>116.486</v>
      </c>
      <c r="M56" s="404">
        <v>89.724000000000004</v>
      </c>
      <c r="N56" s="404">
        <v>120.614</v>
      </c>
      <c r="O56" s="404">
        <v>259.88690428051524</v>
      </c>
      <c r="P56" s="404">
        <v>559.97813700324753</v>
      </c>
      <c r="Q56" s="36"/>
      <c r="R56" s="36"/>
    </row>
    <row r="57" spans="1:18">
      <c r="A57" s="1080"/>
      <c r="B57" s="284" t="s">
        <v>130</v>
      </c>
      <c r="C57" s="404">
        <v>13.47</v>
      </c>
      <c r="D57" s="404">
        <v>14.558999999999999</v>
      </c>
      <c r="E57" s="404">
        <v>11.414</v>
      </c>
      <c r="F57" s="404">
        <v>4.79</v>
      </c>
      <c r="G57" s="404">
        <v>8.5530000000000008</v>
      </c>
      <c r="H57" s="404">
        <v>11.587</v>
      </c>
      <c r="I57" s="404">
        <v>8.8889999999999993</v>
      </c>
      <c r="J57" s="404">
        <v>6.226</v>
      </c>
      <c r="K57" s="404">
        <v>8.4250000000000007</v>
      </c>
      <c r="L57" s="404">
        <v>26.815000000000001</v>
      </c>
      <c r="M57" s="404">
        <v>25.38</v>
      </c>
      <c r="N57" s="404">
        <v>29.331</v>
      </c>
      <c r="O57" s="404">
        <v>63.199485876032576</v>
      </c>
      <c r="P57" s="404">
        <v>136.17588950239818</v>
      </c>
      <c r="Q57" s="36"/>
      <c r="R57" s="36"/>
    </row>
    <row r="58" spans="1:18">
      <c r="A58" s="1080"/>
      <c r="B58" s="284" t="s">
        <v>129</v>
      </c>
      <c r="C58" s="404">
        <v>13.52</v>
      </c>
      <c r="D58" s="404">
        <v>17.846</v>
      </c>
      <c r="E58" s="404">
        <v>13.996</v>
      </c>
      <c r="F58" s="404">
        <v>19.885000000000002</v>
      </c>
      <c r="G58" s="404">
        <v>19.587</v>
      </c>
      <c r="H58" s="404">
        <v>28.013000000000002</v>
      </c>
      <c r="I58" s="404">
        <v>55.875999999999998</v>
      </c>
      <c r="J58" s="404">
        <v>21.14</v>
      </c>
      <c r="K58" s="404">
        <v>13.148</v>
      </c>
      <c r="L58" s="404">
        <v>22.829000000000001</v>
      </c>
      <c r="M58" s="404">
        <v>13.781000000000001</v>
      </c>
      <c r="N58" s="404">
        <v>5.8540000000000001</v>
      </c>
      <c r="O58" s="404">
        <v>12.61360984345214</v>
      </c>
      <c r="P58" s="404">
        <v>27.178536604515326</v>
      </c>
      <c r="Q58" s="36"/>
      <c r="R58" s="36"/>
    </row>
    <row r="59" spans="1:18">
      <c r="A59" s="1080"/>
      <c r="B59" s="284" t="s">
        <v>59</v>
      </c>
      <c r="C59" s="404">
        <f t="shared" ref="C59:N59" si="11">SUM(C56:C58)</f>
        <v>67.325000000000003</v>
      </c>
      <c r="D59" s="404">
        <f t="shared" si="11"/>
        <v>75.221000000000004</v>
      </c>
      <c r="E59" s="404">
        <f t="shared" si="11"/>
        <v>85.586999999999989</v>
      </c>
      <c r="F59" s="404">
        <f t="shared" si="11"/>
        <v>76.311999999999998</v>
      </c>
      <c r="G59" s="404">
        <f t="shared" si="11"/>
        <v>77.365000000000009</v>
      </c>
      <c r="H59" s="404">
        <f t="shared" si="11"/>
        <v>95.353999999999999</v>
      </c>
      <c r="I59" s="404">
        <f t="shared" si="11"/>
        <v>117.97999999999999</v>
      </c>
      <c r="J59" s="404">
        <f t="shared" si="11"/>
        <v>91.510999999999996</v>
      </c>
      <c r="K59" s="404">
        <f t="shared" si="11"/>
        <v>99.19</v>
      </c>
      <c r="L59" s="404">
        <f t="shared" si="11"/>
        <v>166.13000000000002</v>
      </c>
      <c r="M59" s="404">
        <f t="shared" si="11"/>
        <v>128.88499999999999</v>
      </c>
      <c r="N59" s="404">
        <f t="shared" si="11"/>
        <v>155.79900000000001</v>
      </c>
      <c r="O59" s="404">
        <v>335.7</v>
      </c>
      <c r="P59" s="404">
        <v>337.9</v>
      </c>
      <c r="Q59" s="174"/>
      <c r="R59" s="36"/>
    </row>
    <row r="60" spans="1:18">
      <c r="A60" s="1080" t="s">
        <v>132</v>
      </c>
      <c r="B60" s="284" t="s">
        <v>131</v>
      </c>
      <c r="C60" s="404">
        <v>70.742000000000004</v>
      </c>
      <c r="D60" s="404">
        <v>77.498999999999995</v>
      </c>
      <c r="E60" s="404">
        <v>51.594000000000001</v>
      </c>
      <c r="F60" s="404">
        <v>48.402999999999999</v>
      </c>
      <c r="G60" s="404">
        <v>60.542999999999999</v>
      </c>
      <c r="H60" s="404">
        <v>57.418999999999997</v>
      </c>
      <c r="I60" s="404">
        <v>48.551000000000002</v>
      </c>
      <c r="J60" s="404">
        <v>64.897999999999996</v>
      </c>
      <c r="K60" s="404">
        <v>61.625</v>
      </c>
      <c r="L60" s="404">
        <v>57.341000000000001</v>
      </c>
      <c r="M60" s="404">
        <v>66.222999999999999</v>
      </c>
      <c r="N60" s="404">
        <v>78.075999999999993</v>
      </c>
      <c r="O60" s="404" t="s">
        <v>429</v>
      </c>
      <c r="P60" s="404" t="s">
        <v>429</v>
      </c>
      <c r="Q60" s="174" t="s">
        <v>17</v>
      </c>
      <c r="R60" s="36"/>
    </row>
    <row r="61" spans="1:18">
      <c r="A61" s="1080"/>
      <c r="B61" s="284" t="s">
        <v>130</v>
      </c>
      <c r="C61" s="404">
        <v>48.087000000000003</v>
      </c>
      <c r="D61" s="404">
        <v>44.402999999999999</v>
      </c>
      <c r="E61" s="404">
        <v>20.405999999999999</v>
      </c>
      <c r="F61" s="404">
        <v>20.765999999999998</v>
      </c>
      <c r="G61" s="404">
        <v>45.301000000000002</v>
      </c>
      <c r="H61" s="404">
        <v>30.289000000000001</v>
      </c>
      <c r="I61" s="404">
        <v>30.606000000000002</v>
      </c>
      <c r="J61" s="404">
        <v>36.545999999999999</v>
      </c>
      <c r="K61" s="404">
        <v>28.561</v>
      </c>
      <c r="L61" s="404">
        <v>26.029</v>
      </c>
      <c r="M61" s="404">
        <v>41.262</v>
      </c>
      <c r="N61" s="404">
        <v>54.140999999999998</v>
      </c>
      <c r="O61" s="404" t="s">
        <v>429</v>
      </c>
      <c r="P61" s="592" t="s">
        <v>429</v>
      </c>
      <c r="Q61" s="174" t="s">
        <v>17</v>
      </c>
      <c r="R61" s="36"/>
    </row>
    <row r="62" spans="1:18">
      <c r="A62" s="1080"/>
      <c r="B62" s="284" t="s">
        <v>129</v>
      </c>
      <c r="C62" s="404">
        <v>11.481</v>
      </c>
      <c r="D62" s="404">
        <v>24.13</v>
      </c>
      <c r="E62" s="404">
        <v>14.352</v>
      </c>
      <c r="F62" s="404">
        <v>15.849</v>
      </c>
      <c r="G62" s="404">
        <v>26.817</v>
      </c>
      <c r="H62" s="404">
        <v>20.433</v>
      </c>
      <c r="I62" s="404">
        <v>14.318</v>
      </c>
      <c r="J62" s="404">
        <v>10.798</v>
      </c>
      <c r="K62" s="404">
        <v>15.811999999999999</v>
      </c>
      <c r="L62" s="404">
        <v>10.189</v>
      </c>
      <c r="M62" s="404">
        <v>8.7530000000000001</v>
      </c>
      <c r="N62" s="404">
        <v>15.007999999999999</v>
      </c>
      <c r="O62" s="404" t="s">
        <v>429</v>
      </c>
      <c r="P62" s="592" t="s">
        <v>429</v>
      </c>
      <c r="Q62" s="36"/>
      <c r="R62" s="36"/>
    </row>
    <row r="63" spans="1:18">
      <c r="A63" s="1080"/>
      <c r="B63" s="284" t="s">
        <v>59</v>
      </c>
      <c r="C63" s="404">
        <f t="shared" ref="C63:N63" si="12">SUM(C60:C62)</f>
        <v>130.31</v>
      </c>
      <c r="D63" s="404">
        <f t="shared" si="12"/>
        <v>146.03199999999998</v>
      </c>
      <c r="E63" s="404">
        <f t="shared" si="12"/>
        <v>86.352000000000004</v>
      </c>
      <c r="F63" s="404">
        <f t="shared" si="12"/>
        <v>85.018000000000001</v>
      </c>
      <c r="G63" s="404">
        <f t="shared" si="12"/>
        <v>132.661</v>
      </c>
      <c r="H63" s="404">
        <f t="shared" si="12"/>
        <v>108.14099999999999</v>
      </c>
      <c r="I63" s="404">
        <f t="shared" si="12"/>
        <v>93.475000000000009</v>
      </c>
      <c r="J63" s="404">
        <f t="shared" si="12"/>
        <v>112.24199999999999</v>
      </c>
      <c r="K63" s="404">
        <f t="shared" si="12"/>
        <v>105.998</v>
      </c>
      <c r="L63" s="404">
        <f t="shared" si="12"/>
        <v>93.558999999999997</v>
      </c>
      <c r="M63" s="404">
        <f t="shared" si="12"/>
        <v>116.238</v>
      </c>
      <c r="N63" s="404">
        <f t="shared" si="12"/>
        <v>147.22499999999999</v>
      </c>
      <c r="O63" s="404" t="s">
        <v>429</v>
      </c>
      <c r="P63" s="592" t="s">
        <v>429</v>
      </c>
      <c r="Q63" s="174"/>
      <c r="R63" s="36"/>
    </row>
    <row r="64" spans="1:18">
      <c r="A64" s="1080" t="s">
        <v>329</v>
      </c>
      <c r="B64" s="284" t="s">
        <v>131</v>
      </c>
      <c r="C64" s="404">
        <f t="shared" ref="C64:E66" si="13">C60+C56+C52+C44+C36+C32+C28+C24+C20+C12+C4</f>
        <v>707.47399999999993</v>
      </c>
      <c r="D64" s="404">
        <f t="shared" si="13"/>
        <v>649.06100000000004</v>
      </c>
      <c r="E64" s="404">
        <f t="shared" si="13"/>
        <v>672.02499999999998</v>
      </c>
      <c r="F64" s="404">
        <f t="shared" ref="F64:L66" si="14">F60+F56+F52+F44+F36+F32+F28+F24+F20+F12+F4</f>
        <v>575.61999999999989</v>
      </c>
      <c r="G64" s="404">
        <f t="shared" si="14"/>
        <v>700.34000000000015</v>
      </c>
      <c r="H64" s="404">
        <f t="shared" si="14"/>
        <v>712.97199999999998</v>
      </c>
      <c r="I64" s="404">
        <f t="shared" si="14"/>
        <v>736.98900000000003</v>
      </c>
      <c r="J64" s="404">
        <f t="shared" si="14"/>
        <v>763.01400000000001</v>
      </c>
      <c r="K64" s="404">
        <f t="shared" si="14"/>
        <v>767.22600000000023</v>
      </c>
      <c r="L64" s="404">
        <f t="shared" si="14"/>
        <v>812.26899999999989</v>
      </c>
      <c r="M64" s="404" t="s">
        <v>429</v>
      </c>
      <c r="N64" s="404" t="s">
        <v>429</v>
      </c>
      <c r="O64" s="404" t="s">
        <v>429</v>
      </c>
      <c r="P64" s="592" t="s">
        <v>429</v>
      </c>
      <c r="Q64" s="36"/>
      <c r="R64" s="36"/>
    </row>
    <row r="65" spans="1:18">
      <c r="A65" s="1080"/>
      <c r="B65" s="284" t="s">
        <v>130</v>
      </c>
      <c r="C65" s="404">
        <f t="shared" si="13"/>
        <v>318.65499999999997</v>
      </c>
      <c r="D65" s="404">
        <f t="shared" si="13"/>
        <v>295.17000000000007</v>
      </c>
      <c r="E65" s="404">
        <f t="shared" si="13"/>
        <v>306.86200000000002</v>
      </c>
      <c r="F65" s="404">
        <f t="shared" si="14"/>
        <v>234.17999999999998</v>
      </c>
      <c r="G65" s="404">
        <f t="shared" si="14"/>
        <v>303.27100000000002</v>
      </c>
      <c r="H65" s="404">
        <f t="shared" si="14"/>
        <v>277.839</v>
      </c>
      <c r="I65" s="404">
        <f t="shared" si="14"/>
        <v>270.14400000000001</v>
      </c>
      <c r="J65" s="404">
        <f t="shared" si="14"/>
        <v>273.89299999999992</v>
      </c>
      <c r="K65" s="404">
        <f t="shared" si="14"/>
        <v>241.53599999999997</v>
      </c>
      <c r="L65" s="404">
        <f t="shared" si="14"/>
        <v>279.46700000000004</v>
      </c>
      <c r="M65" s="404" t="s">
        <v>429</v>
      </c>
      <c r="N65" s="404" t="s">
        <v>429</v>
      </c>
      <c r="O65" s="404" t="s">
        <v>429</v>
      </c>
      <c r="P65" s="592" t="s">
        <v>429</v>
      </c>
      <c r="Q65" s="36"/>
      <c r="R65" s="36"/>
    </row>
    <row r="66" spans="1:18">
      <c r="A66" s="1080"/>
      <c r="B66" s="284" t="s">
        <v>129</v>
      </c>
      <c r="C66" s="404">
        <f t="shared" si="13"/>
        <v>195.95600000000002</v>
      </c>
      <c r="D66" s="404">
        <f t="shared" si="13"/>
        <v>203.24399999999997</v>
      </c>
      <c r="E66" s="404">
        <f t="shared" si="13"/>
        <v>210.86700000000002</v>
      </c>
      <c r="F66" s="404">
        <f t="shared" si="14"/>
        <v>191.36699999999999</v>
      </c>
      <c r="G66" s="404">
        <f t="shared" si="14"/>
        <v>234.72199999999995</v>
      </c>
      <c r="H66" s="404">
        <f t="shared" si="14"/>
        <v>221.203</v>
      </c>
      <c r="I66" s="404">
        <f t="shared" si="14"/>
        <v>226.01000000000002</v>
      </c>
      <c r="J66" s="404">
        <f t="shared" si="14"/>
        <v>183.85100000000003</v>
      </c>
      <c r="K66" s="404">
        <f t="shared" si="14"/>
        <v>181.60399999999998</v>
      </c>
      <c r="L66" s="404">
        <f t="shared" si="14"/>
        <v>180.79800000000003</v>
      </c>
      <c r="M66" s="404" t="s">
        <v>429</v>
      </c>
      <c r="N66" s="404" t="s">
        <v>429</v>
      </c>
      <c r="O66" s="404" t="s">
        <v>429</v>
      </c>
      <c r="P66" s="592" t="s">
        <v>429</v>
      </c>
      <c r="Q66" s="36"/>
      <c r="R66" s="36"/>
    </row>
    <row r="67" spans="1:18">
      <c r="A67" s="1080"/>
      <c r="B67" s="284" t="s">
        <v>59</v>
      </c>
      <c r="C67" s="404">
        <f t="shared" ref="C67:L67" si="15">SUM(C64:C66)</f>
        <v>1222.085</v>
      </c>
      <c r="D67" s="404">
        <f t="shared" si="15"/>
        <v>1147.4750000000001</v>
      </c>
      <c r="E67" s="404">
        <f t="shared" si="15"/>
        <v>1189.7539999999999</v>
      </c>
      <c r="F67" s="404">
        <f t="shared" si="15"/>
        <v>1001.1669999999998</v>
      </c>
      <c r="G67" s="404">
        <f t="shared" si="15"/>
        <v>1238.3330000000001</v>
      </c>
      <c r="H67" s="404">
        <f t="shared" si="15"/>
        <v>1212.0139999999999</v>
      </c>
      <c r="I67" s="404">
        <f t="shared" si="15"/>
        <v>1233.143</v>
      </c>
      <c r="J67" s="404">
        <f t="shared" si="15"/>
        <v>1220.758</v>
      </c>
      <c r="K67" s="404">
        <f t="shared" si="15"/>
        <v>1190.3660000000002</v>
      </c>
      <c r="L67" s="404">
        <f t="shared" si="15"/>
        <v>1272.5339999999999</v>
      </c>
      <c r="M67" s="404" t="s">
        <v>429</v>
      </c>
      <c r="N67" s="404" t="s">
        <v>429</v>
      </c>
      <c r="O67" s="404" t="s">
        <v>429</v>
      </c>
      <c r="P67" s="592" t="s">
        <v>429</v>
      </c>
      <c r="Q67" s="174"/>
      <c r="R67" s="36"/>
    </row>
    <row r="68" spans="1:18">
      <c r="A68" s="36"/>
      <c r="B68" s="36"/>
      <c r="C68" s="287"/>
      <c r="D68" s="287"/>
      <c r="E68" s="287"/>
      <c r="F68" s="36"/>
      <c r="G68" s="36"/>
      <c r="H68" s="36"/>
      <c r="I68" s="36"/>
      <c r="N68" s="36" t="s">
        <v>17</v>
      </c>
      <c r="Q68" s="36"/>
      <c r="R68" s="36"/>
    </row>
    <row r="69" spans="1:18" ht="14.65" customHeight="1">
      <c r="A69" s="91" t="s">
        <v>33</v>
      </c>
      <c r="B69" s="134"/>
      <c r="D69" s="96"/>
      <c r="E69" s="96"/>
      <c r="F69" s="96"/>
      <c r="G69" s="96"/>
      <c r="H69" s="96"/>
      <c r="I69" s="96"/>
      <c r="J69" s="96"/>
      <c r="K69" s="96"/>
      <c r="L69" s="96"/>
      <c r="N69" s="36"/>
      <c r="Q69" s="36"/>
      <c r="R69" s="36"/>
    </row>
    <row r="70" spans="1:18">
      <c r="A70" s="36"/>
      <c r="B70" s="142"/>
      <c r="D70" s="96"/>
      <c r="E70" s="96"/>
      <c r="F70" s="96"/>
      <c r="G70" s="96"/>
      <c r="H70" s="96"/>
      <c r="I70" s="96"/>
      <c r="J70" s="96"/>
      <c r="K70" s="96"/>
      <c r="L70" s="96"/>
      <c r="N70" s="36"/>
      <c r="Q70" s="36"/>
      <c r="R70" s="36"/>
    </row>
    <row r="71" spans="1:18" ht="14.65" customHeight="1">
      <c r="A71" s="96" t="s">
        <v>1153</v>
      </c>
      <c r="B71" s="142"/>
      <c r="D71" s="167"/>
      <c r="E71" s="167"/>
      <c r="F71" s="167"/>
      <c r="G71" s="167"/>
      <c r="H71" s="167"/>
      <c r="I71" s="167"/>
      <c r="J71" s="167"/>
      <c r="K71" s="167"/>
      <c r="L71" s="167"/>
      <c r="N71" s="36"/>
      <c r="Q71" s="36"/>
      <c r="R71" s="36"/>
    </row>
    <row r="72" spans="1:18">
      <c r="A72" s="96"/>
      <c r="B72" s="36"/>
      <c r="C72" s="167"/>
      <c r="D72" s="167"/>
      <c r="E72" s="167"/>
      <c r="F72" s="167"/>
      <c r="G72" s="167"/>
      <c r="H72" s="167"/>
      <c r="I72" s="167"/>
      <c r="J72" s="167"/>
      <c r="K72" s="167"/>
      <c r="L72" s="167"/>
      <c r="N72" s="36"/>
      <c r="Q72" s="36"/>
      <c r="R72" s="36"/>
    </row>
    <row r="73" spans="1:18">
      <c r="A73" s="167" t="s">
        <v>431</v>
      </c>
      <c r="B73" s="36"/>
      <c r="C73" s="287"/>
      <c r="D73" s="287"/>
      <c r="E73" s="287"/>
      <c r="F73" s="36"/>
      <c r="H73" s="36"/>
      <c r="I73" s="36"/>
      <c r="N73" s="36"/>
      <c r="Q73" s="36"/>
      <c r="R73" s="36"/>
    </row>
  </sheetData>
  <mergeCells count="16">
    <mergeCell ref="A24:A27"/>
    <mergeCell ref="A52:A55"/>
    <mergeCell ref="A56:A59"/>
    <mergeCell ref="A60:A63"/>
    <mergeCell ref="A64:A67"/>
    <mergeCell ref="A28:A31"/>
    <mergeCell ref="A32:A35"/>
    <mergeCell ref="A36:A39"/>
    <mergeCell ref="A40:A43"/>
    <mergeCell ref="A44:A47"/>
    <mergeCell ref="A48:A51"/>
    <mergeCell ref="A4:A7"/>
    <mergeCell ref="A8:A11"/>
    <mergeCell ref="A12:A15"/>
    <mergeCell ref="A16:A19"/>
    <mergeCell ref="A20:A23"/>
  </mergeCells>
  <hyperlinks>
    <hyperlink ref="R5" location="Content!B408" display="Back to Content Page"/>
  </hyperlinks>
  <pageMargins left="0.7" right="0.7" top="0.75" bottom="0.75" header="0.3" footer="0.3"/>
  <pageSetup orientation="portrait" r:id="rId1"/>
  <ignoredErrors>
    <ignoredError sqref="C7 N47 D7:N7" formulaRange="1"/>
  </ignoredErrors>
</worksheet>
</file>

<file path=xl/worksheets/sheet2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31"/>
  <sheetViews>
    <sheetView topLeftCell="S1" zoomScale="95" zoomScaleNormal="95" workbookViewId="0">
      <selection activeCell="AM5" sqref="AM5"/>
    </sheetView>
  </sheetViews>
  <sheetFormatPr defaultRowHeight="14.5"/>
  <cols>
    <col min="1" max="1" width="33.81640625" customWidth="1"/>
    <col min="2" max="35" width="6.26953125" customWidth="1"/>
    <col min="36" max="37" width="6.26953125" style="499" customWidth="1"/>
  </cols>
  <sheetData>
    <row r="1" spans="1:39">
      <c r="A1" s="140" t="s">
        <v>1403</v>
      </c>
      <c r="B1" s="36"/>
      <c r="C1" s="36"/>
      <c r="D1" s="36"/>
      <c r="E1" s="36"/>
      <c r="F1" s="36"/>
      <c r="G1" s="36"/>
      <c r="H1" s="36"/>
      <c r="I1" s="36"/>
      <c r="J1" s="36"/>
      <c r="K1" s="36"/>
      <c r="L1" s="36"/>
      <c r="M1" s="36"/>
      <c r="N1" s="36"/>
      <c r="O1" s="36"/>
      <c r="P1" s="36"/>
      <c r="Q1" s="36"/>
      <c r="R1" s="36"/>
      <c r="S1" s="36"/>
      <c r="T1" s="36"/>
      <c r="AF1" s="177"/>
      <c r="AG1" s="177"/>
      <c r="AH1" s="177"/>
      <c r="AK1" s="287"/>
    </row>
    <row r="2" spans="1:39">
      <c r="A2" s="36"/>
      <c r="B2" s="36"/>
      <c r="C2" s="36"/>
      <c r="D2" s="36"/>
      <c r="E2" s="36"/>
      <c r="F2" s="36"/>
      <c r="G2" s="36"/>
      <c r="H2" s="36"/>
      <c r="I2" s="36"/>
      <c r="J2" s="36"/>
      <c r="K2" s="36"/>
      <c r="L2" s="36"/>
      <c r="M2" s="36"/>
      <c r="N2" s="36"/>
      <c r="O2" s="36"/>
      <c r="P2" s="36"/>
      <c r="Q2" s="36"/>
      <c r="R2" s="36"/>
      <c r="S2" s="36"/>
      <c r="T2" s="36"/>
      <c r="AF2" s="177"/>
      <c r="AG2" s="177"/>
      <c r="AH2" s="177"/>
      <c r="AK2" s="287"/>
    </row>
    <row r="3" spans="1:39">
      <c r="A3" s="779" t="s">
        <v>16</v>
      </c>
      <c r="B3" s="4">
        <v>1980</v>
      </c>
      <c r="C3" s="4">
        <v>1981</v>
      </c>
      <c r="D3" s="4">
        <v>1982</v>
      </c>
      <c r="E3" s="4">
        <v>1983</v>
      </c>
      <c r="F3" s="4">
        <v>1984</v>
      </c>
      <c r="G3" s="4">
        <v>1985</v>
      </c>
      <c r="H3" s="4">
        <v>1986</v>
      </c>
      <c r="I3" s="4">
        <v>1987</v>
      </c>
      <c r="J3" s="4">
        <v>1988</v>
      </c>
      <c r="K3" s="4">
        <v>1989</v>
      </c>
      <c r="L3" s="101">
        <v>1990</v>
      </c>
      <c r="M3" s="101">
        <v>1991</v>
      </c>
      <c r="N3" s="101">
        <v>1992</v>
      </c>
      <c r="O3" s="101">
        <v>1993</v>
      </c>
      <c r="P3" s="101">
        <v>1994</v>
      </c>
      <c r="Q3" s="101">
        <v>1995</v>
      </c>
      <c r="R3" s="101">
        <v>1996</v>
      </c>
      <c r="S3" s="101">
        <v>1997</v>
      </c>
      <c r="T3" s="101">
        <v>1998</v>
      </c>
      <c r="U3" s="101">
        <v>1999</v>
      </c>
      <c r="V3" s="101">
        <v>2000</v>
      </c>
      <c r="W3" s="101">
        <v>2001</v>
      </c>
      <c r="X3" s="101">
        <v>2002</v>
      </c>
      <c r="Y3" s="101">
        <v>2003</v>
      </c>
      <c r="Z3" s="101">
        <v>2004</v>
      </c>
      <c r="AA3" s="101">
        <v>2005</v>
      </c>
      <c r="AB3" s="101">
        <v>2006</v>
      </c>
      <c r="AC3" s="101">
        <v>2007</v>
      </c>
      <c r="AD3" s="101">
        <v>2008</v>
      </c>
      <c r="AE3" s="101">
        <v>2009</v>
      </c>
      <c r="AF3" s="774">
        <v>2010</v>
      </c>
      <c r="AG3" s="62">
        <v>2011</v>
      </c>
      <c r="AH3" s="62">
        <v>2012</v>
      </c>
      <c r="AI3" s="62">
        <v>2013</v>
      </c>
      <c r="AJ3" s="62">
        <v>2014</v>
      </c>
      <c r="AK3" s="62">
        <v>2015</v>
      </c>
    </row>
    <row r="4" spans="1:39">
      <c r="A4" s="284" t="s">
        <v>15</v>
      </c>
      <c r="B4" s="581">
        <v>38.06</v>
      </c>
      <c r="C4" s="581">
        <v>36.200000000000003</v>
      </c>
      <c r="D4" s="581">
        <v>36.799999999999997</v>
      </c>
      <c r="E4" s="581">
        <v>37.119999999999997</v>
      </c>
      <c r="F4" s="581">
        <v>37.549999999999997</v>
      </c>
      <c r="G4" s="581">
        <v>37.97</v>
      </c>
      <c r="H4" s="581">
        <v>39.43</v>
      </c>
      <c r="I4" s="581">
        <v>39.71</v>
      </c>
      <c r="J4" s="581">
        <v>39.82</v>
      </c>
      <c r="K4" s="581">
        <v>39.659999999999997</v>
      </c>
      <c r="L4" s="581">
        <v>39.549999999999997</v>
      </c>
      <c r="M4" s="581">
        <v>41.24</v>
      </c>
      <c r="N4" s="581">
        <v>43.34</v>
      </c>
      <c r="O4" s="581">
        <v>43.61</v>
      </c>
      <c r="P4" s="581">
        <v>48.91</v>
      </c>
      <c r="Q4" s="581">
        <v>47.54</v>
      </c>
      <c r="R4" s="581">
        <v>50.6</v>
      </c>
      <c r="S4" s="581">
        <v>50.91</v>
      </c>
      <c r="T4" s="581">
        <v>58.31</v>
      </c>
      <c r="U4" s="581">
        <v>55.77</v>
      </c>
      <c r="V4" s="581">
        <v>64.37</v>
      </c>
      <c r="W4" s="581">
        <v>73.39</v>
      </c>
      <c r="X4" s="581">
        <v>83.29</v>
      </c>
      <c r="Y4" s="581">
        <v>89.06</v>
      </c>
      <c r="Z4" s="581">
        <v>87.87</v>
      </c>
      <c r="AA4" s="581">
        <v>105.06</v>
      </c>
      <c r="AB4" s="581">
        <v>107.08</v>
      </c>
      <c r="AC4" s="581">
        <v>120.34</v>
      </c>
      <c r="AD4" s="581">
        <v>127.17</v>
      </c>
      <c r="AE4" s="581">
        <v>162.84</v>
      </c>
      <c r="AF4" s="581">
        <v>171.96</v>
      </c>
      <c r="AG4" s="581">
        <v>188.61</v>
      </c>
      <c r="AH4" s="581">
        <v>157.37</v>
      </c>
      <c r="AI4" s="581">
        <v>211.55</v>
      </c>
      <c r="AJ4" s="581" t="s">
        <v>429</v>
      </c>
      <c r="AK4" s="592" t="s">
        <v>429</v>
      </c>
    </row>
    <row r="5" spans="1:39">
      <c r="A5" s="284" t="s">
        <v>14</v>
      </c>
      <c r="B5" s="581">
        <v>70</v>
      </c>
      <c r="C5" s="581">
        <v>87</v>
      </c>
      <c r="D5" s="581">
        <v>91</v>
      </c>
      <c r="E5" s="581">
        <v>85</v>
      </c>
      <c r="F5" s="581">
        <v>94</v>
      </c>
      <c r="G5" s="581">
        <v>91</v>
      </c>
      <c r="H5" s="581">
        <v>90</v>
      </c>
      <c r="I5" s="581">
        <v>80</v>
      </c>
      <c r="J5" s="581">
        <v>86</v>
      </c>
      <c r="K5" s="581">
        <v>89</v>
      </c>
      <c r="L5" s="581">
        <v>95</v>
      </c>
      <c r="M5" s="581">
        <v>102</v>
      </c>
      <c r="N5" s="581">
        <v>99</v>
      </c>
      <c r="O5" s="581">
        <v>98</v>
      </c>
      <c r="P5" s="581">
        <v>92</v>
      </c>
      <c r="Q5" s="581">
        <v>108</v>
      </c>
      <c r="R5" s="581">
        <v>101</v>
      </c>
      <c r="S5" s="581">
        <v>94</v>
      </c>
      <c r="T5" s="581">
        <v>89</v>
      </c>
      <c r="U5" s="581">
        <v>80</v>
      </c>
      <c r="V5" s="581">
        <v>88</v>
      </c>
      <c r="W5" s="581">
        <v>95</v>
      </c>
      <c r="X5" s="581">
        <v>89</v>
      </c>
      <c r="Y5" s="581">
        <v>91</v>
      </c>
      <c r="Z5" s="581">
        <v>99</v>
      </c>
      <c r="AA5" s="581">
        <v>101</v>
      </c>
      <c r="AB5" s="581">
        <v>100</v>
      </c>
      <c r="AC5" s="581">
        <v>104</v>
      </c>
      <c r="AD5" s="581">
        <v>116</v>
      </c>
      <c r="AE5" s="581">
        <v>116</v>
      </c>
      <c r="AF5" s="581">
        <v>123.61</v>
      </c>
      <c r="AG5" s="581">
        <v>141.63999999999999</v>
      </c>
      <c r="AH5" s="581">
        <v>143.1</v>
      </c>
      <c r="AI5" s="581">
        <v>136.5</v>
      </c>
      <c r="AJ5" s="581">
        <v>140.19999999999999</v>
      </c>
      <c r="AK5" s="570">
        <v>142.6</v>
      </c>
      <c r="AM5" s="92" t="s">
        <v>13</v>
      </c>
    </row>
    <row r="6" spans="1:39">
      <c r="A6" s="284" t="s">
        <v>268</v>
      </c>
      <c r="B6" s="581">
        <v>88.53</v>
      </c>
      <c r="C6" s="581">
        <v>89.84</v>
      </c>
      <c r="D6" s="581">
        <v>94.49</v>
      </c>
      <c r="E6" s="581">
        <v>96.93</v>
      </c>
      <c r="F6" s="581">
        <v>99.56</v>
      </c>
      <c r="G6" s="581">
        <v>102.87</v>
      </c>
      <c r="H6" s="581">
        <v>105.22</v>
      </c>
      <c r="I6" s="581">
        <v>107.82</v>
      </c>
      <c r="J6" s="581">
        <v>110.94</v>
      </c>
      <c r="K6" s="581">
        <v>114.26</v>
      </c>
      <c r="L6" s="581">
        <v>119.38</v>
      </c>
      <c r="M6" s="581">
        <v>123.2</v>
      </c>
      <c r="N6" s="581">
        <v>126.52</v>
      </c>
      <c r="O6" s="581">
        <v>127.23</v>
      </c>
      <c r="P6" s="581">
        <v>129.94999999999999</v>
      </c>
      <c r="Q6" s="581">
        <v>108.23</v>
      </c>
      <c r="R6" s="581">
        <v>107.63</v>
      </c>
      <c r="S6" s="581">
        <v>105.11</v>
      </c>
      <c r="T6" s="581">
        <v>107.03</v>
      </c>
      <c r="U6" s="581">
        <v>104.4</v>
      </c>
      <c r="V6" s="581">
        <v>102.23</v>
      </c>
      <c r="W6" s="581">
        <v>100.06</v>
      </c>
      <c r="X6" s="581">
        <v>98.1</v>
      </c>
      <c r="Y6" s="581">
        <v>98.77</v>
      </c>
      <c r="Z6" s="581">
        <v>99.51</v>
      </c>
      <c r="AA6" s="581">
        <v>100.05</v>
      </c>
      <c r="AB6" s="581">
        <v>100.45</v>
      </c>
      <c r="AC6" s="581">
        <v>101.37</v>
      </c>
      <c r="AD6" s="581">
        <v>102.21</v>
      </c>
      <c r="AE6" s="581">
        <v>103.19</v>
      </c>
      <c r="AF6" s="581">
        <v>106.47</v>
      </c>
      <c r="AG6" s="581">
        <v>110.55</v>
      </c>
      <c r="AH6" s="581">
        <v>115.74</v>
      </c>
      <c r="AI6" s="581">
        <v>116.98</v>
      </c>
      <c r="AJ6" s="581" t="s">
        <v>429</v>
      </c>
      <c r="AK6" s="592" t="s">
        <v>429</v>
      </c>
    </row>
    <row r="7" spans="1:39">
      <c r="A7" s="284" t="s">
        <v>12</v>
      </c>
      <c r="B7" s="581">
        <v>86.96</v>
      </c>
      <c r="C7" s="581">
        <v>91.45</v>
      </c>
      <c r="D7" s="581">
        <v>91.03</v>
      </c>
      <c r="E7" s="581">
        <v>90.3</v>
      </c>
      <c r="F7" s="581">
        <v>93.68</v>
      </c>
      <c r="G7" s="581">
        <v>90.1</v>
      </c>
      <c r="H7" s="581">
        <v>88.74</v>
      </c>
      <c r="I7" s="581">
        <v>91.94</v>
      </c>
      <c r="J7" s="581">
        <v>102</v>
      </c>
      <c r="K7" s="581">
        <v>99.39</v>
      </c>
      <c r="L7" s="581">
        <v>100.31</v>
      </c>
      <c r="M7" s="581">
        <v>76.739999999999995</v>
      </c>
      <c r="N7" s="581">
        <v>86.74</v>
      </c>
      <c r="O7" s="581">
        <v>96.22</v>
      </c>
      <c r="P7" s="581">
        <v>102.78</v>
      </c>
      <c r="Q7" s="581">
        <v>88.24</v>
      </c>
      <c r="R7" s="581">
        <v>103.22</v>
      </c>
      <c r="S7" s="581">
        <v>104.12</v>
      </c>
      <c r="T7" s="581">
        <v>92.26</v>
      </c>
      <c r="U7" s="581">
        <v>105.24</v>
      </c>
      <c r="V7" s="581">
        <v>101.75</v>
      </c>
      <c r="W7" s="581">
        <v>113.66</v>
      </c>
      <c r="X7" s="581">
        <v>97.55</v>
      </c>
      <c r="Y7" s="581">
        <v>91.03</v>
      </c>
      <c r="Z7" s="581">
        <v>96.02</v>
      </c>
      <c r="AA7" s="581">
        <v>102.25</v>
      </c>
      <c r="AB7" s="581">
        <v>101.73</v>
      </c>
      <c r="AC7" s="581">
        <v>101.94</v>
      </c>
      <c r="AD7" s="581">
        <v>97.16</v>
      </c>
      <c r="AE7" s="581">
        <v>95.09</v>
      </c>
      <c r="AF7" s="581">
        <v>110.44</v>
      </c>
      <c r="AG7" s="581">
        <v>108.88</v>
      </c>
      <c r="AH7" s="581">
        <v>99.25</v>
      </c>
      <c r="AI7" s="581">
        <v>111.48</v>
      </c>
      <c r="AJ7" s="581" t="s">
        <v>429</v>
      </c>
      <c r="AK7" s="592" t="s">
        <v>429</v>
      </c>
    </row>
    <row r="8" spans="1:39">
      <c r="A8" s="284" t="s">
        <v>11</v>
      </c>
      <c r="B8" s="581">
        <v>71.78</v>
      </c>
      <c r="C8" s="581">
        <v>71.87</v>
      </c>
      <c r="D8" s="581">
        <v>72.510000000000005</v>
      </c>
      <c r="E8" s="581">
        <v>75.23</v>
      </c>
      <c r="F8" s="581">
        <v>77.36</v>
      </c>
      <c r="G8" s="581">
        <v>77.86</v>
      </c>
      <c r="H8" s="581">
        <v>80.03</v>
      </c>
      <c r="I8" s="581">
        <v>78.989999999999995</v>
      </c>
      <c r="J8" s="581">
        <v>80.209999999999994</v>
      </c>
      <c r="K8" s="581">
        <v>83.39</v>
      </c>
      <c r="L8" s="581">
        <v>84.01</v>
      </c>
      <c r="M8" s="581">
        <v>84.29</v>
      </c>
      <c r="N8" s="581">
        <v>84.52</v>
      </c>
      <c r="O8" s="581">
        <v>87.55</v>
      </c>
      <c r="P8" s="581">
        <v>84.91</v>
      </c>
      <c r="Q8" s="581">
        <v>86.94</v>
      </c>
      <c r="R8" s="581">
        <v>88.4</v>
      </c>
      <c r="S8" s="581">
        <v>89.75</v>
      </c>
      <c r="T8" s="581">
        <v>88.4</v>
      </c>
      <c r="U8" s="581">
        <v>89.91</v>
      </c>
      <c r="V8" s="581">
        <v>87.77</v>
      </c>
      <c r="W8" s="581">
        <v>87.21</v>
      </c>
      <c r="X8" s="581">
        <v>85.45</v>
      </c>
      <c r="Y8" s="581">
        <v>88.15</v>
      </c>
      <c r="Z8" s="581">
        <v>91.84</v>
      </c>
      <c r="AA8" s="581">
        <v>103.05</v>
      </c>
      <c r="AB8" s="581">
        <v>105.11</v>
      </c>
      <c r="AC8" s="581">
        <v>107.49</v>
      </c>
      <c r="AD8" s="581">
        <v>111.02</v>
      </c>
      <c r="AE8" s="581">
        <v>119.74</v>
      </c>
      <c r="AF8" s="581">
        <v>123.59</v>
      </c>
      <c r="AG8" s="581">
        <v>124.67</v>
      </c>
      <c r="AH8" s="581">
        <v>129.63</v>
      </c>
      <c r="AI8" s="581">
        <v>118.88</v>
      </c>
      <c r="AJ8" s="581" t="s">
        <v>429</v>
      </c>
      <c r="AK8" s="570" t="s">
        <v>429</v>
      </c>
    </row>
    <row r="9" spans="1:39">
      <c r="A9" s="284" t="s">
        <v>10</v>
      </c>
      <c r="B9" s="581">
        <v>44.1</v>
      </c>
      <c r="C9" s="581">
        <v>46.28</v>
      </c>
      <c r="D9" s="581">
        <v>48.83</v>
      </c>
      <c r="E9" s="581">
        <v>46.36</v>
      </c>
      <c r="F9" s="581">
        <v>48.09</v>
      </c>
      <c r="G9" s="581">
        <v>48.31</v>
      </c>
      <c r="H9" s="581">
        <v>49.49</v>
      </c>
      <c r="I9" s="581">
        <v>49.1</v>
      </c>
      <c r="J9" s="581">
        <v>51.37</v>
      </c>
      <c r="K9" s="581">
        <v>51.45</v>
      </c>
      <c r="L9" s="581">
        <v>52.21</v>
      </c>
      <c r="M9" s="581">
        <v>56.8</v>
      </c>
      <c r="N9" s="581">
        <v>47.01</v>
      </c>
      <c r="O9" s="581">
        <v>60.08</v>
      </c>
      <c r="P9" s="581">
        <v>49.16</v>
      </c>
      <c r="Q9" s="581">
        <v>59.62</v>
      </c>
      <c r="R9" s="581">
        <v>69.06</v>
      </c>
      <c r="S9" s="581">
        <v>67.319999999999993</v>
      </c>
      <c r="T9" s="581">
        <v>75.099999999999994</v>
      </c>
      <c r="U9" s="581">
        <v>84.17</v>
      </c>
      <c r="V9" s="581">
        <v>98.2</v>
      </c>
      <c r="W9" s="581">
        <v>105.14</v>
      </c>
      <c r="X9" s="581">
        <v>83.28</v>
      </c>
      <c r="Y9" s="581">
        <v>94.9</v>
      </c>
      <c r="Z9" s="581">
        <v>98.63</v>
      </c>
      <c r="AA9" s="581">
        <v>85.09</v>
      </c>
      <c r="AB9" s="581">
        <v>116.28</v>
      </c>
      <c r="AC9" s="581">
        <v>132.52000000000001</v>
      </c>
      <c r="AD9" s="581">
        <v>134.59</v>
      </c>
      <c r="AE9" s="581">
        <v>157.12</v>
      </c>
      <c r="AF9" s="581">
        <v>155.15</v>
      </c>
      <c r="AG9" s="581">
        <v>164.38</v>
      </c>
      <c r="AH9" s="581">
        <v>173.41</v>
      </c>
      <c r="AI9" s="581">
        <v>186.61</v>
      </c>
      <c r="AJ9" s="581" t="s">
        <v>429</v>
      </c>
      <c r="AK9" s="570" t="s">
        <v>429</v>
      </c>
    </row>
    <row r="10" spans="1:39">
      <c r="A10" s="284" t="s">
        <v>9</v>
      </c>
      <c r="B10" s="581">
        <v>91.2</v>
      </c>
      <c r="C10" s="581">
        <v>60</v>
      </c>
      <c r="D10" s="581">
        <v>73.2</v>
      </c>
      <c r="E10" s="581">
        <v>87.4</v>
      </c>
      <c r="F10" s="581">
        <v>76</v>
      </c>
      <c r="G10" s="581">
        <v>76.599999999999994</v>
      </c>
      <c r="H10" s="581">
        <v>85.3</v>
      </c>
      <c r="I10" s="581">
        <v>94.4</v>
      </c>
      <c r="J10" s="581">
        <v>90.9</v>
      </c>
      <c r="K10" s="581">
        <v>86.5</v>
      </c>
      <c r="L10" s="581">
        <v>80.099999999999994</v>
      </c>
      <c r="M10" s="581">
        <v>87.8</v>
      </c>
      <c r="N10" s="581">
        <v>86.2</v>
      </c>
      <c r="O10" s="581">
        <v>91.6</v>
      </c>
      <c r="P10" s="581">
        <v>86.3</v>
      </c>
      <c r="Q10" s="581">
        <v>92.8</v>
      </c>
      <c r="R10" s="581">
        <v>98.1</v>
      </c>
      <c r="S10" s="581">
        <v>101.6</v>
      </c>
      <c r="T10" s="581">
        <v>100.8</v>
      </c>
      <c r="U10" s="581">
        <v>75.099999999999994</v>
      </c>
      <c r="V10" s="581">
        <v>100</v>
      </c>
      <c r="W10" s="581">
        <v>108.5</v>
      </c>
      <c r="X10" s="581">
        <v>89.5</v>
      </c>
      <c r="Y10" s="581">
        <v>92.3</v>
      </c>
      <c r="Z10" s="581">
        <v>101.1</v>
      </c>
      <c r="AA10" s="581">
        <v>96.9</v>
      </c>
      <c r="AB10" s="581">
        <v>97.8</v>
      </c>
      <c r="AC10" s="581">
        <v>92.5</v>
      </c>
      <c r="AD10" s="581">
        <v>95.3</v>
      </c>
      <c r="AE10" s="581">
        <v>103.8</v>
      </c>
      <c r="AF10" s="581">
        <v>102.97</v>
      </c>
      <c r="AG10" s="581">
        <v>107.22</v>
      </c>
      <c r="AH10" s="581">
        <v>106.99</v>
      </c>
      <c r="AI10" s="581">
        <v>107.4</v>
      </c>
      <c r="AJ10" s="581">
        <v>111.6</v>
      </c>
      <c r="AK10" s="581">
        <v>110.5</v>
      </c>
    </row>
    <row r="11" spans="1:39">
      <c r="A11" s="284" t="s">
        <v>7</v>
      </c>
      <c r="B11" s="581">
        <v>58.7</v>
      </c>
      <c r="C11" s="581">
        <v>59.36</v>
      </c>
      <c r="D11" s="581">
        <v>57.14</v>
      </c>
      <c r="E11" s="581">
        <v>53.79</v>
      </c>
      <c r="F11" s="581">
        <v>52.45</v>
      </c>
      <c r="G11" s="581">
        <v>52.02</v>
      </c>
      <c r="H11" s="581">
        <v>53.11</v>
      </c>
      <c r="I11" s="581">
        <v>52.41</v>
      </c>
      <c r="J11" s="581">
        <v>52.6</v>
      </c>
      <c r="K11" s="581">
        <v>54.2</v>
      </c>
      <c r="L11" s="581">
        <v>57.13</v>
      </c>
      <c r="M11" s="581">
        <v>51.12</v>
      </c>
      <c r="N11" s="581">
        <v>45.06</v>
      </c>
      <c r="O11" s="581">
        <v>50.86</v>
      </c>
      <c r="P11" s="581">
        <v>50.3</v>
      </c>
      <c r="Q11" s="581">
        <v>68.430000000000007</v>
      </c>
      <c r="R11" s="581">
        <v>76.05</v>
      </c>
      <c r="S11" s="581">
        <v>81.260000000000005</v>
      </c>
      <c r="T11" s="581">
        <v>86.33</v>
      </c>
      <c r="U11" s="581">
        <v>86.99</v>
      </c>
      <c r="V11" s="581">
        <v>80.91</v>
      </c>
      <c r="W11" s="581">
        <v>86.79</v>
      </c>
      <c r="X11" s="581">
        <v>91.51</v>
      </c>
      <c r="Y11" s="581">
        <v>95.94</v>
      </c>
      <c r="Z11" s="581">
        <v>100.38</v>
      </c>
      <c r="AA11" s="581">
        <v>95.69</v>
      </c>
      <c r="AB11" s="581">
        <v>103.93</v>
      </c>
      <c r="AC11" s="581">
        <v>109.74</v>
      </c>
      <c r="AD11" s="581">
        <v>107.41</v>
      </c>
      <c r="AE11" s="581">
        <v>118.55</v>
      </c>
      <c r="AF11" s="581">
        <v>147.94</v>
      </c>
      <c r="AG11" s="581">
        <v>157.53</v>
      </c>
      <c r="AH11" s="581">
        <v>151.46</v>
      </c>
      <c r="AI11" s="581">
        <v>156.59</v>
      </c>
      <c r="AJ11" s="581" t="s">
        <v>429</v>
      </c>
      <c r="AK11" s="570" t="s">
        <v>429</v>
      </c>
    </row>
    <row r="12" spans="1:39">
      <c r="A12" s="284" t="s">
        <v>32</v>
      </c>
      <c r="B12" s="581">
        <v>92.42</v>
      </c>
      <c r="C12" s="581">
        <v>94.71</v>
      </c>
      <c r="D12" s="581">
        <v>73.739999999999995</v>
      </c>
      <c r="E12" s="581">
        <v>63.47</v>
      </c>
      <c r="F12" s="581">
        <v>65.569999999999993</v>
      </c>
      <c r="G12" s="581">
        <v>70.510000000000005</v>
      </c>
      <c r="H12" s="581">
        <v>73.55</v>
      </c>
      <c r="I12" s="581">
        <v>79.180000000000007</v>
      </c>
      <c r="J12" s="581">
        <v>79.48</v>
      </c>
      <c r="K12" s="581">
        <v>85.78</v>
      </c>
      <c r="L12" s="581">
        <v>81.709999999999994</v>
      </c>
      <c r="M12" s="581">
        <v>87.14</v>
      </c>
      <c r="N12" s="581">
        <v>86.59</v>
      </c>
      <c r="O12" s="581">
        <v>88.92</v>
      </c>
      <c r="P12" s="581">
        <v>94.79</v>
      </c>
      <c r="Q12" s="581">
        <v>90.62</v>
      </c>
      <c r="R12" s="581">
        <v>98.77</v>
      </c>
      <c r="S12" s="581">
        <v>64.14</v>
      </c>
      <c r="T12" s="581">
        <v>88.4</v>
      </c>
      <c r="U12" s="581">
        <v>87.48</v>
      </c>
      <c r="V12" s="581">
        <v>85.41</v>
      </c>
      <c r="W12" s="581">
        <v>86.78</v>
      </c>
      <c r="X12" s="581">
        <v>84.89</v>
      </c>
      <c r="Y12" s="581">
        <v>88.86</v>
      </c>
      <c r="Z12" s="581">
        <v>95.77</v>
      </c>
      <c r="AA12" s="581">
        <v>103.56</v>
      </c>
      <c r="AB12" s="581">
        <v>100.68</v>
      </c>
      <c r="AC12" s="581">
        <v>102.07</v>
      </c>
      <c r="AD12" s="581">
        <v>90.09</v>
      </c>
      <c r="AE12" s="581">
        <v>91.2</v>
      </c>
      <c r="AF12" s="581">
        <v>90.39</v>
      </c>
      <c r="AG12" s="581">
        <v>89.86</v>
      </c>
      <c r="AH12" s="581">
        <v>90</v>
      </c>
      <c r="AI12" s="581">
        <v>90.3</v>
      </c>
      <c r="AJ12" s="581" t="s">
        <v>429</v>
      </c>
      <c r="AK12" s="580" t="s">
        <v>429</v>
      </c>
    </row>
    <row r="13" spans="1:39">
      <c r="A13" s="284" t="s">
        <v>5</v>
      </c>
      <c r="B13" s="581">
        <v>125</v>
      </c>
      <c r="C13" s="581">
        <v>125</v>
      </c>
      <c r="D13" s="581">
        <v>120</v>
      </c>
      <c r="E13" s="581">
        <v>137</v>
      </c>
      <c r="F13" s="581">
        <v>116</v>
      </c>
      <c r="G13" s="581">
        <v>131</v>
      </c>
      <c r="H13" s="581">
        <v>139</v>
      </c>
      <c r="I13" s="581">
        <v>113</v>
      </c>
      <c r="J13" s="581">
        <v>104</v>
      </c>
      <c r="K13" s="581">
        <v>114</v>
      </c>
      <c r="L13" s="581">
        <v>114</v>
      </c>
      <c r="M13" s="581">
        <v>117</v>
      </c>
      <c r="N13" s="581">
        <v>107</v>
      </c>
      <c r="O13" s="581">
        <v>112</v>
      </c>
      <c r="P13" s="581">
        <v>128</v>
      </c>
      <c r="Q13" s="581">
        <v>146</v>
      </c>
      <c r="R13" s="581">
        <v>140</v>
      </c>
      <c r="S13" s="581">
        <v>153</v>
      </c>
      <c r="T13" s="581">
        <v>141</v>
      </c>
      <c r="U13" s="581">
        <v>141</v>
      </c>
      <c r="V13" s="581">
        <v>141</v>
      </c>
      <c r="W13" s="581">
        <v>143</v>
      </c>
      <c r="X13" s="581">
        <v>128</v>
      </c>
      <c r="Y13" s="581">
        <v>128</v>
      </c>
      <c r="Z13" s="581">
        <v>111</v>
      </c>
      <c r="AA13" s="581">
        <v>96</v>
      </c>
      <c r="AB13" s="581">
        <v>94</v>
      </c>
      <c r="AC13" s="581">
        <v>90</v>
      </c>
      <c r="AD13" s="581">
        <v>84</v>
      </c>
      <c r="AE13" s="581">
        <v>90.66</v>
      </c>
      <c r="AF13" s="581">
        <v>91.25</v>
      </c>
      <c r="AG13" s="581">
        <v>101.59</v>
      </c>
      <c r="AH13" s="581">
        <v>104.91</v>
      </c>
      <c r="AI13" s="581">
        <v>109.86</v>
      </c>
      <c r="AJ13" s="581" t="s">
        <v>429</v>
      </c>
      <c r="AK13" s="570" t="s">
        <v>429</v>
      </c>
    </row>
    <row r="14" spans="1:39">
      <c r="A14" s="284" t="s">
        <v>4</v>
      </c>
      <c r="B14" s="581">
        <v>57.1</v>
      </c>
      <c r="C14" s="581">
        <v>63.5</v>
      </c>
      <c r="D14" s="581">
        <v>57.1</v>
      </c>
      <c r="E14" s="581">
        <v>48.8</v>
      </c>
      <c r="F14" s="581">
        <v>52.7</v>
      </c>
      <c r="G14" s="581">
        <v>57.8</v>
      </c>
      <c r="H14" s="581">
        <v>56.5</v>
      </c>
      <c r="I14" s="581">
        <v>60.4</v>
      </c>
      <c r="J14" s="581">
        <v>62.8</v>
      </c>
      <c r="K14" s="581">
        <v>67.3</v>
      </c>
      <c r="L14" s="581">
        <v>63.5</v>
      </c>
      <c r="M14" s="581">
        <v>65.2</v>
      </c>
      <c r="N14" s="581">
        <v>54.8</v>
      </c>
      <c r="O14" s="581">
        <v>62.9</v>
      </c>
      <c r="P14" s="581">
        <v>65.599999999999994</v>
      </c>
      <c r="Q14" s="581">
        <v>60.4</v>
      </c>
      <c r="R14" s="581">
        <v>73.400000000000006</v>
      </c>
      <c r="S14" s="581">
        <v>72.400000000000006</v>
      </c>
      <c r="T14" s="581">
        <v>69.7</v>
      </c>
      <c r="U14" s="581">
        <v>73.599999999999994</v>
      </c>
      <c r="V14" s="581">
        <v>78.099999999999994</v>
      </c>
      <c r="W14" s="581">
        <v>75.099999999999994</v>
      </c>
      <c r="X14" s="581">
        <v>79.2</v>
      </c>
      <c r="Y14" s="581">
        <v>81</v>
      </c>
      <c r="Z14" s="581">
        <v>83.7</v>
      </c>
      <c r="AA14" s="581">
        <v>89.5</v>
      </c>
      <c r="AB14" s="581">
        <v>89.3</v>
      </c>
      <c r="AC14" s="581">
        <v>90.3</v>
      </c>
      <c r="AD14" s="581">
        <v>99.9</v>
      </c>
      <c r="AE14" s="581">
        <v>98.2</v>
      </c>
      <c r="AF14" s="581">
        <v>100</v>
      </c>
      <c r="AG14" s="581">
        <v>100.6908757765153</v>
      </c>
      <c r="AH14" s="581">
        <v>103.10363305704517</v>
      </c>
      <c r="AI14" s="581">
        <v>107.09232934347718</v>
      </c>
      <c r="AJ14" s="581">
        <v>111.87712815928663</v>
      </c>
      <c r="AK14" s="577">
        <v>110.67883523869031</v>
      </c>
      <c r="AL14" s="499"/>
      <c r="AM14" s="499"/>
    </row>
    <row r="15" spans="1:39">
      <c r="A15" s="284" t="s">
        <v>3</v>
      </c>
      <c r="B15" s="581">
        <v>78</v>
      </c>
      <c r="C15" s="581">
        <v>83</v>
      </c>
      <c r="D15" s="581">
        <v>81</v>
      </c>
      <c r="E15" s="581">
        <v>81</v>
      </c>
      <c r="F15" s="581">
        <v>87</v>
      </c>
      <c r="G15" s="581">
        <v>89</v>
      </c>
      <c r="H15" s="581">
        <v>96</v>
      </c>
      <c r="I15" s="581">
        <v>94</v>
      </c>
      <c r="J15" s="581">
        <v>94</v>
      </c>
      <c r="K15" s="581">
        <v>94</v>
      </c>
      <c r="L15" s="581">
        <v>96</v>
      </c>
      <c r="M15" s="581">
        <v>99</v>
      </c>
      <c r="N15" s="581">
        <v>94</v>
      </c>
      <c r="O15" s="581">
        <v>90</v>
      </c>
      <c r="P15" s="581">
        <v>90</v>
      </c>
      <c r="Q15" s="581">
        <v>83</v>
      </c>
      <c r="R15" s="581">
        <v>88</v>
      </c>
      <c r="S15" s="581">
        <v>89</v>
      </c>
      <c r="T15" s="581">
        <v>87</v>
      </c>
      <c r="U15" s="581">
        <v>94</v>
      </c>
      <c r="V15" s="581">
        <v>56.27733600989999</v>
      </c>
      <c r="W15" s="581">
        <v>121.93079488791982</v>
      </c>
      <c r="X15" s="581">
        <v>128.72096248501185</v>
      </c>
      <c r="Y15" s="581">
        <v>138.46532643852055</v>
      </c>
      <c r="Z15" s="581">
        <v>125.06868219497879</v>
      </c>
      <c r="AA15" s="581">
        <v>139.13271425708885</v>
      </c>
      <c r="AB15" s="581">
        <v>162.73859094450131</v>
      </c>
      <c r="AC15" s="581">
        <v>139.90734709235588</v>
      </c>
      <c r="AD15" s="581">
        <v>71.65451684043623</v>
      </c>
      <c r="AE15" s="581">
        <v>101.22</v>
      </c>
      <c r="AF15" s="581">
        <v>103.55</v>
      </c>
      <c r="AG15" s="581">
        <v>105.75</v>
      </c>
      <c r="AH15" s="581">
        <v>111.27</v>
      </c>
      <c r="AI15" s="581">
        <v>112.13</v>
      </c>
      <c r="AJ15" s="581" t="s">
        <v>429</v>
      </c>
      <c r="AK15" s="592" t="s">
        <v>429</v>
      </c>
      <c r="AL15" s="499"/>
      <c r="AM15" s="499"/>
    </row>
    <row r="16" spans="1:39">
      <c r="A16" s="284" t="s">
        <v>79</v>
      </c>
      <c r="B16" s="581">
        <v>46.55</v>
      </c>
      <c r="C16" s="581">
        <v>48.56</v>
      </c>
      <c r="D16" s="581">
        <v>50.34</v>
      </c>
      <c r="E16" s="581">
        <v>52.66</v>
      </c>
      <c r="F16" s="581">
        <v>54.11</v>
      </c>
      <c r="G16" s="581">
        <v>56.08</v>
      </c>
      <c r="H16" s="581">
        <v>58.33</v>
      </c>
      <c r="I16" s="581">
        <v>58.22</v>
      </c>
      <c r="J16" s="581">
        <v>57.61</v>
      </c>
      <c r="K16" s="581">
        <v>60.73</v>
      </c>
      <c r="L16" s="581">
        <v>62.23</v>
      </c>
      <c r="M16" s="581">
        <v>64.08</v>
      </c>
      <c r="N16" s="581">
        <v>62.5</v>
      </c>
      <c r="O16" s="581">
        <v>62.8</v>
      </c>
      <c r="P16" s="581">
        <v>60.89</v>
      </c>
      <c r="Q16" s="581">
        <v>66.37</v>
      </c>
      <c r="R16" s="581">
        <v>67.05</v>
      </c>
      <c r="S16" s="581">
        <v>64.099999999999994</v>
      </c>
      <c r="T16" s="581">
        <v>69.069999999999993</v>
      </c>
      <c r="U16" s="581">
        <v>71.27</v>
      </c>
      <c r="V16" s="581">
        <v>69.23</v>
      </c>
      <c r="W16" s="581">
        <v>75.959999999999994</v>
      </c>
      <c r="X16" s="581">
        <v>93.19</v>
      </c>
      <c r="Y16" s="581">
        <v>84.34</v>
      </c>
      <c r="Z16" s="581">
        <v>98.17</v>
      </c>
      <c r="AA16" s="581">
        <v>97.4</v>
      </c>
      <c r="AB16" s="581">
        <v>104.43</v>
      </c>
      <c r="AC16" s="581">
        <v>104.61</v>
      </c>
      <c r="AD16" s="581">
        <v>106.36</v>
      </c>
      <c r="AE16" s="581">
        <v>109.51</v>
      </c>
      <c r="AF16" s="581">
        <v>122.12</v>
      </c>
      <c r="AG16" s="581">
        <v>130.47999999999999</v>
      </c>
      <c r="AH16" s="581">
        <v>148.18</v>
      </c>
      <c r="AI16" s="581">
        <v>153.83000000000001</v>
      </c>
      <c r="AJ16" s="581" t="s">
        <v>429</v>
      </c>
      <c r="AK16" s="404" t="s">
        <v>429</v>
      </c>
    </row>
    <row r="17" spans="1:37">
      <c r="A17" s="284" t="s">
        <v>2</v>
      </c>
      <c r="B17" s="581">
        <v>48.08</v>
      </c>
      <c r="C17" s="581">
        <v>48.53</v>
      </c>
      <c r="D17" s="581">
        <v>46.68</v>
      </c>
      <c r="E17" s="581">
        <v>49.22</v>
      </c>
      <c r="F17" s="581">
        <v>49.88</v>
      </c>
      <c r="G17" s="581">
        <v>54.4</v>
      </c>
      <c r="H17" s="581">
        <v>57.42</v>
      </c>
      <c r="I17" s="581">
        <v>56.64</v>
      </c>
      <c r="J17" s="581">
        <v>71.349999999999994</v>
      </c>
      <c r="K17" s="581">
        <v>71.83</v>
      </c>
      <c r="L17" s="581">
        <v>66.97</v>
      </c>
      <c r="M17" s="581">
        <v>70.39</v>
      </c>
      <c r="N17" s="581">
        <v>58.54</v>
      </c>
      <c r="O17" s="581">
        <v>78.540000000000006</v>
      </c>
      <c r="P17" s="581">
        <v>69.94</v>
      </c>
      <c r="Q17" s="581">
        <v>62.16</v>
      </c>
      <c r="R17" s="581">
        <v>74.66</v>
      </c>
      <c r="S17" s="581">
        <v>71.819999999999993</v>
      </c>
      <c r="T17" s="581">
        <v>69.41</v>
      </c>
      <c r="U17" s="581">
        <v>82.34</v>
      </c>
      <c r="V17" s="581">
        <v>78.489999999999995</v>
      </c>
      <c r="W17" s="581">
        <v>78.569999999999993</v>
      </c>
      <c r="X17" s="581">
        <v>80.12</v>
      </c>
      <c r="Y17" s="581">
        <v>91.19</v>
      </c>
      <c r="Z17" s="581">
        <v>94.7</v>
      </c>
      <c r="AA17" s="581">
        <v>100.62</v>
      </c>
      <c r="AB17" s="581">
        <v>104.67</v>
      </c>
      <c r="AC17" s="581">
        <v>101.71</v>
      </c>
      <c r="AD17" s="581">
        <v>102.25</v>
      </c>
      <c r="AE17" s="581">
        <v>125.24</v>
      </c>
      <c r="AF17" s="581">
        <v>141.16999999999999</v>
      </c>
      <c r="AG17" s="581">
        <v>153.61000000000001</v>
      </c>
      <c r="AH17" s="581">
        <v>180.8</v>
      </c>
      <c r="AI17" s="581">
        <v>178.56</v>
      </c>
      <c r="AJ17" s="581" t="s">
        <v>429</v>
      </c>
      <c r="AK17" s="581" t="s">
        <v>429</v>
      </c>
    </row>
    <row r="18" spans="1:37">
      <c r="A18" s="284" t="s">
        <v>50</v>
      </c>
      <c r="B18" s="581">
        <v>80.41</v>
      </c>
      <c r="C18" s="581">
        <v>88.53</v>
      </c>
      <c r="D18" s="581">
        <v>82.25</v>
      </c>
      <c r="E18" s="581">
        <v>72.63</v>
      </c>
      <c r="F18" s="581">
        <v>84.51</v>
      </c>
      <c r="G18" s="581">
        <v>104.14</v>
      </c>
      <c r="H18" s="581">
        <v>100.19</v>
      </c>
      <c r="I18" s="581">
        <v>88.17</v>
      </c>
      <c r="J18" s="581">
        <v>108.3</v>
      </c>
      <c r="K18" s="581">
        <v>101.7</v>
      </c>
      <c r="L18" s="581">
        <v>100.45</v>
      </c>
      <c r="M18" s="581">
        <v>100.72</v>
      </c>
      <c r="N18" s="581">
        <v>73.11</v>
      </c>
      <c r="O18" s="581">
        <v>97.53</v>
      </c>
      <c r="P18" s="581">
        <v>104.19</v>
      </c>
      <c r="Q18" s="581">
        <v>84.99</v>
      </c>
      <c r="R18" s="581">
        <v>113.72</v>
      </c>
      <c r="S18" s="581">
        <v>118.81</v>
      </c>
      <c r="T18" s="581">
        <v>116.47</v>
      </c>
      <c r="U18" s="581">
        <v>115.49</v>
      </c>
      <c r="V18" s="581">
        <v>132.26</v>
      </c>
      <c r="W18" s="581">
        <v>125.09</v>
      </c>
      <c r="X18" s="581">
        <v>102.53</v>
      </c>
      <c r="Y18" s="581">
        <v>103.52</v>
      </c>
      <c r="Z18" s="581">
        <v>109.3</v>
      </c>
      <c r="AA18" s="581">
        <v>93.13</v>
      </c>
      <c r="AB18" s="581">
        <v>97.57</v>
      </c>
      <c r="AC18" s="581">
        <v>98.56</v>
      </c>
      <c r="AD18" s="581">
        <v>96.58</v>
      </c>
      <c r="AE18" s="581">
        <v>94.37</v>
      </c>
      <c r="AF18" s="581">
        <v>95.72</v>
      </c>
      <c r="AG18" s="581">
        <v>104.41</v>
      </c>
      <c r="AH18" s="581">
        <v>235.87082971126191</v>
      </c>
      <c r="AI18" s="581">
        <v>233.51212141414928</v>
      </c>
      <c r="AJ18" s="581">
        <v>287.21990933940299</v>
      </c>
      <c r="AK18" s="570">
        <f>AJ18/AI18*AJ18</f>
        <v>353.28048848746488</v>
      </c>
    </row>
    <row r="19" spans="1:37">
      <c r="B19" s="36"/>
      <c r="C19" s="36"/>
      <c r="D19" s="36"/>
      <c r="E19" s="36"/>
      <c r="F19" s="36"/>
      <c r="G19" s="36"/>
      <c r="H19" s="36"/>
      <c r="I19" s="36"/>
      <c r="J19" s="36"/>
      <c r="K19" s="36"/>
      <c r="L19" s="36"/>
      <c r="M19" s="36"/>
      <c r="N19" s="36"/>
      <c r="O19" s="36"/>
      <c r="P19" s="36"/>
      <c r="Q19" s="36"/>
      <c r="R19" s="36"/>
      <c r="S19" s="36"/>
      <c r="T19" s="36"/>
      <c r="AF19" s="36" t="s">
        <v>17</v>
      </c>
      <c r="AG19" s="36"/>
      <c r="AH19" s="36"/>
      <c r="AK19" s="559"/>
    </row>
    <row r="20" spans="1:37" ht="15" customHeight="1">
      <c r="A20" s="140" t="s">
        <v>35</v>
      </c>
      <c r="B20" s="142"/>
      <c r="D20" s="486"/>
      <c r="E20" s="486"/>
      <c r="F20" s="486"/>
      <c r="G20" s="486"/>
      <c r="H20" s="486"/>
      <c r="I20" s="486"/>
      <c r="J20" s="486"/>
      <c r="K20" s="486"/>
      <c r="L20" s="486"/>
      <c r="M20" s="486"/>
      <c r="N20" s="486"/>
      <c r="O20" s="486"/>
      <c r="P20" s="486"/>
      <c r="Q20" s="486"/>
      <c r="R20" s="486"/>
      <c r="S20" s="486"/>
      <c r="T20" s="486"/>
      <c r="U20" s="486"/>
      <c r="V20" s="486"/>
      <c r="W20" s="486"/>
      <c r="X20" s="486"/>
      <c r="Y20" s="387"/>
      <c r="Z20" s="387"/>
      <c r="AA20" s="387"/>
      <c r="AB20" s="387"/>
      <c r="AF20" s="36"/>
      <c r="AG20" s="36"/>
      <c r="AH20" s="36"/>
      <c r="AK20" s="287"/>
    </row>
    <row r="21" spans="1:37">
      <c r="A21" s="36"/>
      <c r="B21" s="142"/>
      <c r="D21" s="486"/>
      <c r="E21" s="486"/>
      <c r="F21" s="486"/>
      <c r="G21" s="486"/>
      <c r="H21" s="486"/>
      <c r="I21" s="486"/>
      <c r="J21" s="486"/>
      <c r="K21" s="486"/>
      <c r="L21" s="486"/>
      <c r="M21" s="486"/>
      <c r="N21" s="486"/>
      <c r="O21" s="486"/>
      <c r="P21" s="486"/>
      <c r="Q21" s="486"/>
      <c r="R21" s="486"/>
      <c r="S21" s="486"/>
      <c r="T21" s="486"/>
      <c r="U21" s="486"/>
      <c r="V21" s="486"/>
      <c r="W21" s="486"/>
      <c r="X21" s="486"/>
      <c r="Y21" s="387"/>
      <c r="Z21" s="387"/>
      <c r="AA21" s="387"/>
      <c r="AB21" s="387"/>
      <c r="AF21" s="36"/>
      <c r="AG21" s="36"/>
      <c r="AH21" s="36"/>
      <c r="AK21" s="287"/>
    </row>
    <row r="22" spans="1:37">
      <c r="A22" s="486" t="s">
        <v>1155</v>
      </c>
      <c r="B22" s="36"/>
      <c r="D22" s="167"/>
      <c r="E22" s="167"/>
      <c r="F22" s="167"/>
      <c r="G22" s="167"/>
      <c r="H22" s="167"/>
      <c r="I22" s="167"/>
      <c r="J22" s="167"/>
      <c r="K22" s="167"/>
      <c r="L22" s="167"/>
      <c r="M22" s="167"/>
      <c r="N22" s="167"/>
      <c r="O22" s="167"/>
      <c r="P22" s="167"/>
      <c r="Q22" s="167"/>
      <c r="R22" s="167"/>
      <c r="S22" s="167"/>
      <c r="T22" s="167"/>
      <c r="U22" s="167"/>
      <c r="V22" s="167"/>
      <c r="AF22" s="36"/>
      <c r="AG22" s="36"/>
      <c r="AH22" s="36"/>
      <c r="AK22" s="287"/>
    </row>
    <row r="23" spans="1:37">
      <c r="A23" s="486"/>
      <c r="B23" s="36"/>
      <c r="D23" s="36"/>
      <c r="E23" s="36"/>
      <c r="F23" s="36"/>
      <c r="G23" s="36"/>
      <c r="H23" s="36"/>
      <c r="I23" s="36"/>
      <c r="J23" s="36"/>
      <c r="K23" s="36"/>
      <c r="L23" s="36"/>
      <c r="M23" s="36"/>
      <c r="N23" s="36"/>
      <c r="O23" s="36"/>
      <c r="P23" s="36"/>
      <c r="Q23" s="36"/>
      <c r="R23" s="36"/>
      <c r="S23" s="36"/>
      <c r="T23" s="36"/>
      <c r="AF23" s="36"/>
      <c r="AG23" s="36"/>
      <c r="AH23" s="36"/>
      <c r="AK23" s="287"/>
    </row>
    <row r="24" spans="1:37">
      <c r="A24" s="167" t="s">
        <v>431</v>
      </c>
      <c r="C24" s="36"/>
      <c r="D24" s="36"/>
      <c r="E24" s="36"/>
      <c r="F24" s="36"/>
      <c r="G24" s="36"/>
      <c r="H24" s="36"/>
      <c r="I24" s="36"/>
      <c r="J24" s="36"/>
      <c r="K24" s="36"/>
      <c r="L24" s="36"/>
      <c r="M24" s="36"/>
      <c r="N24" s="36"/>
      <c r="O24" s="36"/>
      <c r="P24" s="36"/>
      <c r="Q24" s="36"/>
      <c r="R24" s="36"/>
      <c r="S24" s="36"/>
      <c r="T24" s="36"/>
      <c r="AF24" s="36"/>
      <c r="AG24" s="36"/>
      <c r="AH24" s="36"/>
      <c r="AK24" s="287"/>
    </row>
    <row r="25" spans="1:37">
      <c r="A25" s="36"/>
      <c r="B25" s="36"/>
      <c r="C25" s="36"/>
      <c r="D25" s="36"/>
      <c r="E25" s="36"/>
      <c r="F25" s="36"/>
      <c r="G25" s="36"/>
      <c r="H25" s="36"/>
      <c r="I25" s="36"/>
      <c r="J25" s="36"/>
      <c r="K25" s="36"/>
      <c r="L25" s="36"/>
      <c r="M25" s="36"/>
      <c r="N25" s="36"/>
      <c r="O25" s="36"/>
      <c r="P25" s="36"/>
      <c r="Q25" s="36"/>
      <c r="R25" s="36"/>
      <c r="S25" s="36"/>
      <c r="T25" s="36"/>
      <c r="AF25" s="36"/>
      <c r="AG25" s="36"/>
      <c r="AH25" s="36"/>
      <c r="AK25" s="287"/>
    </row>
    <row r="26" spans="1:37">
      <c r="A26" s="36"/>
      <c r="B26" s="36"/>
      <c r="C26" s="36"/>
      <c r="D26" s="36"/>
      <c r="E26" s="36"/>
      <c r="F26" s="36"/>
      <c r="G26" s="36"/>
      <c r="H26" s="36"/>
      <c r="I26" s="36"/>
      <c r="J26" s="36"/>
      <c r="K26" s="36"/>
      <c r="L26" s="36"/>
      <c r="M26" s="36"/>
      <c r="N26" s="36"/>
      <c r="O26" s="36"/>
      <c r="P26" s="36"/>
      <c r="Q26" s="36"/>
      <c r="R26" s="36"/>
      <c r="S26" s="36"/>
      <c r="T26" s="36"/>
      <c r="AF26" s="36"/>
      <c r="AG26" s="36"/>
      <c r="AH26" s="36"/>
    </row>
    <row r="27" spans="1:37">
      <c r="AF27" s="36"/>
      <c r="AG27" s="36"/>
      <c r="AH27" s="36"/>
    </row>
    <row r="28" spans="1:37">
      <c r="AF28" s="36"/>
      <c r="AG28" s="36"/>
      <c r="AH28" s="36"/>
    </row>
    <row r="29" spans="1:37">
      <c r="AF29" s="36"/>
      <c r="AG29" s="36"/>
      <c r="AH29" s="36"/>
    </row>
    <row r="30" spans="1:37">
      <c r="AF30" s="36"/>
      <c r="AG30" s="36"/>
      <c r="AH30" s="36"/>
    </row>
    <row r="31" spans="1:37">
      <c r="AF31" s="36"/>
      <c r="AG31" s="36"/>
      <c r="AH31" s="36"/>
    </row>
  </sheetData>
  <conditionalFormatting sqref="AF1:AH2">
    <cfRule type="expression" dxfId="222" priority="1" stopIfTrue="1">
      <formula>#N/A</formula>
    </cfRule>
  </conditionalFormatting>
  <hyperlinks>
    <hyperlink ref="AM5" location="Content!B408" display="Back to Content Page"/>
  </hyperlinks>
  <pageMargins left="0.7" right="0.7" top="0.75" bottom="0.75" header="0.3" footer="0.3"/>
</worksheet>
</file>

<file path=xl/worksheets/sheet2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8"/>
  <sheetViews>
    <sheetView topLeftCell="K1" zoomScale="102" zoomScaleNormal="102" workbookViewId="0">
      <selection activeCell="AB4" sqref="AB4"/>
    </sheetView>
  </sheetViews>
  <sheetFormatPr defaultRowHeight="14.5"/>
  <cols>
    <col min="1" max="1" width="33.81640625" customWidth="1"/>
    <col min="2" max="3" width="6.453125" customWidth="1"/>
    <col min="4" max="5" width="6.26953125" customWidth="1"/>
    <col min="6" max="7" width="6.453125" customWidth="1"/>
    <col min="8" max="12" width="6.26953125" customWidth="1"/>
    <col min="13" max="13" width="6.453125" customWidth="1"/>
    <col min="14" max="23" width="6.26953125" customWidth="1"/>
    <col min="24" max="24" width="7.26953125" customWidth="1"/>
    <col min="25" max="25" width="7.26953125" style="499" customWidth="1"/>
    <col min="26" max="26" width="6.26953125" style="499" customWidth="1"/>
  </cols>
  <sheetData>
    <row r="1" spans="1:28">
      <c r="A1" s="140" t="s">
        <v>1404</v>
      </c>
      <c r="B1" s="57"/>
      <c r="C1" s="57"/>
      <c r="D1" s="57"/>
      <c r="E1" s="57"/>
      <c r="F1" s="57"/>
      <c r="G1" s="57"/>
      <c r="H1" s="57"/>
      <c r="I1" s="57"/>
      <c r="J1" s="57"/>
      <c r="K1" s="57"/>
      <c r="L1" s="57"/>
      <c r="M1" s="57"/>
      <c r="N1" s="57"/>
      <c r="O1" s="57"/>
      <c r="P1" s="57"/>
      <c r="Q1" s="57"/>
      <c r="R1" s="57"/>
      <c r="S1" s="57"/>
      <c r="T1" s="57"/>
      <c r="U1" s="177"/>
      <c r="V1" s="177"/>
      <c r="W1" s="177"/>
      <c r="X1" s="57"/>
      <c r="Z1" s="287"/>
    </row>
    <row r="2" spans="1:28">
      <c r="A2" s="57"/>
      <c r="B2" s="57"/>
      <c r="C2" s="57"/>
      <c r="D2" s="57"/>
      <c r="E2" s="57"/>
      <c r="F2" s="57"/>
      <c r="G2" s="57"/>
      <c r="H2" s="57"/>
      <c r="I2" s="57"/>
      <c r="J2" s="57"/>
      <c r="K2" s="57"/>
      <c r="L2" s="57"/>
      <c r="M2" s="57"/>
      <c r="N2" s="57"/>
      <c r="O2" s="57"/>
      <c r="P2" s="57"/>
      <c r="Q2" s="57"/>
      <c r="R2" s="57"/>
      <c r="S2" s="57"/>
      <c r="T2" s="57"/>
      <c r="U2" s="177"/>
      <c r="V2" s="177"/>
      <c r="W2" s="177"/>
      <c r="X2" s="57"/>
      <c r="Z2" s="287"/>
    </row>
    <row r="3" spans="1:28">
      <c r="A3" s="778" t="s">
        <v>16</v>
      </c>
      <c r="B3" s="657">
        <v>1991</v>
      </c>
      <c r="C3" s="657">
        <v>1992</v>
      </c>
      <c r="D3" s="657">
        <v>1993</v>
      </c>
      <c r="E3" s="657">
        <v>1994</v>
      </c>
      <c r="F3" s="657">
        <v>1995</v>
      </c>
      <c r="G3" s="657">
        <v>1996</v>
      </c>
      <c r="H3" s="657">
        <v>1997</v>
      </c>
      <c r="I3" s="657">
        <v>1998</v>
      </c>
      <c r="J3" s="657">
        <v>1999</v>
      </c>
      <c r="K3" s="657">
        <v>2000</v>
      </c>
      <c r="L3" s="657">
        <v>2001</v>
      </c>
      <c r="M3" s="657">
        <v>2002</v>
      </c>
      <c r="N3" s="657">
        <v>2003</v>
      </c>
      <c r="O3" s="657">
        <v>2004</v>
      </c>
      <c r="P3" s="657">
        <v>2005</v>
      </c>
      <c r="Q3" s="657">
        <v>2006</v>
      </c>
      <c r="R3" s="657">
        <v>2007</v>
      </c>
      <c r="S3" s="657">
        <v>2008</v>
      </c>
      <c r="T3" s="657">
        <v>2009</v>
      </c>
      <c r="U3" s="694">
        <v>2010</v>
      </c>
      <c r="V3" s="695">
        <v>2011</v>
      </c>
      <c r="W3" s="695">
        <v>2012</v>
      </c>
      <c r="X3" s="695">
        <v>2013</v>
      </c>
      <c r="Y3" s="695">
        <v>2014</v>
      </c>
      <c r="Z3" s="695">
        <v>2015</v>
      </c>
      <c r="AA3" s="283"/>
    </row>
    <row r="4" spans="1:28">
      <c r="A4" s="284" t="s">
        <v>15</v>
      </c>
      <c r="B4" s="577" t="s">
        <v>429</v>
      </c>
      <c r="C4" s="577" t="s">
        <v>429</v>
      </c>
      <c r="D4" s="577" t="s">
        <v>429</v>
      </c>
      <c r="E4" s="577" t="s">
        <v>429</v>
      </c>
      <c r="F4" s="577" t="s">
        <v>429</v>
      </c>
      <c r="G4" s="577" t="s">
        <v>429</v>
      </c>
      <c r="H4" s="577" t="s">
        <v>429</v>
      </c>
      <c r="I4" s="577" t="s">
        <v>429</v>
      </c>
      <c r="J4" s="577" t="s">
        <v>429</v>
      </c>
      <c r="K4" s="577" t="s">
        <v>429</v>
      </c>
      <c r="L4" s="577" t="s">
        <v>429</v>
      </c>
      <c r="M4" s="577" t="s">
        <v>429</v>
      </c>
      <c r="N4" s="577" t="s">
        <v>429</v>
      </c>
      <c r="O4" s="577" t="s">
        <v>429</v>
      </c>
      <c r="P4" s="577" t="s">
        <v>429</v>
      </c>
      <c r="Q4" s="577" t="s">
        <v>429</v>
      </c>
      <c r="R4" s="577" t="s">
        <v>429</v>
      </c>
      <c r="S4" s="577" t="s">
        <v>429</v>
      </c>
      <c r="T4" s="577" t="s">
        <v>429</v>
      </c>
      <c r="U4" s="577">
        <v>440.7</v>
      </c>
      <c r="V4" s="577">
        <v>399</v>
      </c>
      <c r="W4" s="577">
        <v>693.4</v>
      </c>
      <c r="X4" s="577">
        <v>387.71</v>
      </c>
      <c r="Y4" s="592">
        <v>384.91</v>
      </c>
      <c r="Z4" s="592" t="s">
        <v>429</v>
      </c>
      <c r="AA4" s="283"/>
      <c r="AB4" s="92" t="s">
        <v>13</v>
      </c>
    </row>
    <row r="5" spans="1:28">
      <c r="A5" s="284" t="s">
        <v>14</v>
      </c>
      <c r="B5" s="577">
        <v>143.9</v>
      </c>
      <c r="C5" s="577">
        <v>146.9</v>
      </c>
      <c r="D5" s="577">
        <v>151</v>
      </c>
      <c r="E5" s="577">
        <v>136.30000000000001</v>
      </c>
      <c r="F5" s="577">
        <v>167.4</v>
      </c>
      <c r="G5" s="577">
        <v>131.5</v>
      </c>
      <c r="H5" s="577">
        <v>119.7</v>
      </c>
      <c r="I5" s="577">
        <v>103.4</v>
      </c>
      <c r="J5" s="577">
        <v>100.8</v>
      </c>
      <c r="K5" s="577">
        <v>126</v>
      </c>
      <c r="L5" s="577">
        <v>87</v>
      </c>
      <c r="M5" s="577">
        <v>112.4</v>
      </c>
      <c r="N5" s="577">
        <v>188.5</v>
      </c>
      <c r="O5" s="577">
        <v>202.7</v>
      </c>
      <c r="P5" s="577">
        <v>200</v>
      </c>
      <c r="Q5" s="577">
        <v>202</v>
      </c>
      <c r="R5" s="577">
        <v>203.2</v>
      </c>
      <c r="S5" s="577">
        <v>198</v>
      </c>
      <c r="T5" s="577">
        <v>188.3</v>
      </c>
      <c r="U5" s="577">
        <v>178.7</v>
      </c>
      <c r="V5" s="577">
        <v>205.1</v>
      </c>
      <c r="W5" s="577">
        <v>176</v>
      </c>
      <c r="X5" s="577">
        <v>208.9</v>
      </c>
      <c r="Y5" s="577">
        <v>176.9</v>
      </c>
      <c r="Z5" s="570">
        <v>181.2</v>
      </c>
      <c r="AA5" s="283"/>
    </row>
    <row r="6" spans="1:28">
      <c r="A6" s="284" t="s">
        <v>268</v>
      </c>
      <c r="B6" s="577" t="s">
        <v>429</v>
      </c>
      <c r="C6" s="577" t="s">
        <v>429</v>
      </c>
      <c r="D6" s="577" t="s">
        <v>429</v>
      </c>
      <c r="E6" s="577" t="s">
        <v>429</v>
      </c>
      <c r="F6" s="577" t="s">
        <v>429</v>
      </c>
      <c r="G6" s="577" t="s">
        <v>429</v>
      </c>
      <c r="H6" s="577" t="s">
        <v>429</v>
      </c>
      <c r="I6" s="577" t="s">
        <v>429</v>
      </c>
      <c r="J6" s="577" t="s">
        <v>429</v>
      </c>
      <c r="K6" s="577" t="s">
        <v>429</v>
      </c>
      <c r="L6" s="577" t="s">
        <v>429</v>
      </c>
      <c r="M6" s="577" t="s">
        <v>429</v>
      </c>
      <c r="N6" s="577" t="s">
        <v>429</v>
      </c>
      <c r="O6" s="577" t="s">
        <v>429</v>
      </c>
      <c r="P6" s="577" t="s">
        <v>429</v>
      </c>
      <c r="Q6" s="577" t="s">
        <v>429</v>
      </c>
      <c r="R6" s="577" t="s">
        <v>429</v>
      </c>
      <c r="S6" s="577" t="s">
        <v>429</v>
      </c>
      <c r="T6" s="577" t="s">
        <v>429</v>
      </c>
      <c r="U6" s="577" t="s">
        <v>429</v>
      </c>
      <c r="V6" s="577" t="s">
        <v>429</v>
      </c>
      <c r="W6" s="577" t="s">
        <v>429</v>
      </c>
      <c r="X6" s="577" t="s">
        <v>429</v>
      </c>
      <c r="Y6" s="592" t="s">
        <v>429</v>
      </c>
      <c r="Z6" s="592" t="s">
        <v>429</v>
      </c>
      <c r="AA6" s="283"/>
    </row>
    <row r="7" spans="1:28">
      <c r="A7" s="284" t="s">
        <v>12</v>
      </c>
      <c r="B7" s="577">
        <v>184</v>
      </c>
      <c r="C7" s="577">
        <v>209.3</v>
      </c>
      <c r="D7" s="577">
        <v>191.9</v>
      </c>
      <c r="E7" s="577">
        <v>177.4</v>
      </c>
      <c r="F7" s="577">
        <v>203.7</v>
      </c>
      <c r="G7" s="577">
        <v>171.9</v>
      </c>
      <c r="H7" s="577">
        <v>161.69999999999999</v>
      </c>
      <c r="I7" s="577" t="s">
        <v>429</v>
      </c>
      <c r="J7" s="577" t="s">
        <v>429</v>
      </c>
      <c r="K7" s="577" t="s">
        <v>429</v>
      </c>
      <c r="L7" s="577" t="s">
        <v>429</v>
      </c>
      <c r="M7" s="577" t="s">
        <v>429</v>
      </c>
      <c r="N7" s="577" t="s">
        <v>429</v>
      </c>
      <c r="O7" s="577" t="s">
        <v>429</v>
      </c>
      <c r="P7" s="577" t="s">
        <v>429</v>
      </c>
      <c r="Q7" s="577" t="s">
        <v>429</v>
      </c>
      <c r="R7" s="577" t="s">
        <v>429</v>
      </c>
      <c r="S7" s="577" t="s">
        <v>429</v>
      </c>
      <c r="T7" s="577" t="s">
        <v>429</v>
      </c>
      <c r="U7" s="577" t="s">
        <v>429</v>
      </c>
      <c r="V7" s="577" t="s">
        <v>429</v>
      </c>
      <c r="W7" s="577" t="s">
        <v>429</v>
      </c>
      <c r="X7" s="577" t="s">
        <v>429</v>
      </c>
      <c r="Y7" s="592" t="s">
        <v>429</v>
      </c>
      <c r="Z7" s="592" t="s">
        <v>429</v>
      </c>
    </row>
    <row r="8" spans="1:28">
      <c r="A8" s="284" t="s">
        <v>11</v>
      </c>
      <c r="B8" s="577">
        <v>337.8</v>
      </c>
      <c r="C8" s="577">
        <v>287</v>
      </c>
      <c r="D8" s="577">
        <v>288.39999999999998</v>
      </c>
      <c r="E8" s="577">
        <v>216.8</v>
      </c>
      <c r="F8" s="577">
        <v>178.6</v>
      </c>
      <c r="G8" s="577">
        <v>208.3</v>
      </c>
      <c r="H8" s="577">
        <v>135.30000000000001</v>
      </c>
      <c r="I8" s="577">
        <v>99.2</v>
      </c>
      <c r="J8" s="577">
        <v>98.7</v>
      </c>
      <c r="K8" s="577">
        <v>143.80000000000001</v>
      </c>
      <c r="L8" s="577">
        <v>139</v>
      </c>
      <c r="M8" s="577">
        <v>135.4</v>
      </c>
      <c r="N8" s="577">
        <v>109.7</v>
      </c>
      <c r="O8" s="577">
        <v>113</v>
      </c>
      <c r="P8" s="577">
        <v>143.1</v>
      </c>
      <c r="Q8" s="577">
        <v>169.1</v>
      </c>
      <c r="R8" s="577">
        <v>254.3</v>
      </c>
      <c r="S8" s="577">
        <v>226.5</v>
      </c>
      <c r="T8" s="577">
        <v>220.4</v>
      </c>
      <c r="U8" s="577">
        <v>215.6</v>
      </c>
      <c r="V8" s="577">
        <v>216.5</v>
      </c>
      <c r="W8" s="577" t="s">
        <v>429</v>
      </c>
      <c r="X8" s="577" t="s">
        <v>429</v>
      </c>
      <c r="Y8" s="592" t="s">
        <v>429</v>
      </c>
      <c r="Z8" s="570" t="s">
        <v>429</v>
      </c>
    </row>
    <row r="9" spans="1:28">
      <c r="A9" s="284" t="s">
        <v>10</v>
      </c>
      <c r="B9" s="577">
        <v>96.3</v>
      </c>
      <c r="C9" s="577">
        <v>82.4</v>
      </c>
      <c r="D9" s="577">
        <v>97.7</v>
      </c>
      <c r="E9" s="577">
        <v>53.8</v>
      </c>
      <c r="F9" s="577">
        <v>47.1</v>
      </c>
      <c r="G9" s="577">
        <v>171.1</v>
      </c>
      <c r="H9" s="577">
        <v>196.4</v>
      </c>
      <c r="I9" s="577">
        <v>226.2</v>
      </c>
      <c r="J9" s="577">
        <v>186</v>
      </c>
      <c r="K9" s="577">
        <v>111.9</v>
      </c>
      <c r="L9" s="577">
        <v>156.4</v>
      </c>
      <c r="M9" s="577">
        <v>279.7</v>
      </c>
      <c r="N9" s="577">
        <v>128.69999999999999</v>
      </c>
      <c r="O9" s="577">
        <v>144.5</v>
      </c>
      <c r="P9" s="577">
        <v>185.8</v>
      </c>
      <c r="Q9" s="577">
        <v>198.9</v>
      </c>
      <c r="R9" s="577">
        <v>135.9</v>
      </c>
      <c r="S9" s="577">
        <v>327.3</v>
      </c>
      <c r="T9" s="577">
        <v>365.1</v>
      </c>
      <c r="U9" s="577">
        <v>228.76</v>
      </c>
      <c r="V9" s="577">
        <v>194.08</v>
      </c>
      <c r="W9" s="577">
        <v>234.7</v>
      </c>
      <c r="X9" s="577">
        <v>294.54000000000002</v>
      </c>
      <c r="Y9" s="592">
        <v>226.69</v>
      </c>
      <c r="Z9" s="570" t="s">
        <v>429</v>
      </c>
    </row>
    <row r="10" spans="1:28">
      <c r="A10" s="284" t="s">
        <v>9</v>
      </c>
      <c r="B10" s="577">
        <v>303.5</v>
      </c>
      <c r="C10" s="577">
        <v>321.3</v>
      </c>
      <c r="D10" s="577">
        <v>283.3</v>
      </c>
      <c r="E10" s="577">
        <v>278.39999999999998</v>
      </c>
      <c r="F10" s="577">
        <v>287.60000000000002</v>
      </c>
      <c r="G10" s="577">
        <v>278.60000000000002</v>
      </c>
      <c r="H10" s="577">
        <v>237.4</v>
      </c>
      <c r="I10" s="577">
        <v>208.4</v>
      </c>
      <c r="J10" s="577">
        <v>198.5</v>
      </c>
      <c r="K10" s="577">
        <v>171.4</v>
      </c>
      <c r="L10" s="577">
        <v>154.5</v>
      </c>
      <c r="M10" s="577">
        <v>150.19999999999999</v>
      </c>
      <c r="N10" s="577">
        <v>172.4</v>
      </c>
      <c r="O10" s="577">
        <v>184.9</v>
      </c>
      <c r="P10" s="577">
        <v>185.9</v>
      </c>
      <c r="Q10" s="577">
        <v>178.9</v>
      </c>
      <c r="R10" s="577">
        <v>189.7</v>
      </c>
      <c r="S10" s="577">
        <v>221.1</v>
      </c>
      <c r="T10" s="577">
        <v>190.6</v>
      </c>
      <c r="U10" s="577" t="s">
        <v>429</v>
      </c>
      <c r="V10" s="577" t="s">
        <v>429</v>
      </c>
      <c r="W10" s="577" t="s">
        <v>429</v>
      </c>
      <c r="X10" s="577" t="s">
        <v>429</v>
      </c>
      <c r="Y10" s="577" t="s">
        <v>429</v>
      </c>
      <c r="Z10" s="577" t="s">
        <v>429</v>
      </c>
    </row>
    <row r="11" spans="1:28">
      <c r="A11" s="284" t="s">
        <v>7</v>
      </c>
      <c r="B11" s="577">
        <v>132.69999999999999</v>
      </c>
      <c r="C11" s="577">
        <v>109.7</v>
      </c>
      <c r="D11" s="577">
        <v>107.6</v>
      </c>
      <c r="E11" s="577">
        <v>89.3</v>
      </c>
      <c r="F11" s="577">
        <v>92.4</v>
      </c>
      <c r="G11" s="577">
        <v>107.1</v>
      </c>
      <c r="H11" s="577">
        <v>138.5</v>
      </c>
      <c r="I11" s="577">
        <v>138.1</v>
      </c>
      <c r="J11" s="577">
        <v>129.69999999999999</v>
      </c>
      <c r="K11" s="577">
        <v>51.8</v>
      </c>
      <c r="L11" s="577">
        <v>91.8</v>
      </c>
      <c r="M11" s="577">
        <v>126.7</v>
      </c>
      <c r="N11" s="577">
        <v>105.1</v>
      </c>
      <c r="O11" s="577">
        <v>122.4</v>
      </c>
      <c r="P11" s="577">
        <v>154.5</v>
      </c>
      <c r="Q11" s="577">
        <v>139.9</v>
      </c>
      <c r="R11" s="577">
        <v>145.4</v>
      </c>
      <c r="S11" s="577">
        <v>279.39999999999998</v>
      </c>
      <c r="T11" s="577">
        <v>298.3</v>
      </c>
      <c r="U11" s="577">
        <v>264.89999999999998</v>
      </c>
      <c r="V11" s="577">
        <v>384.3</v>
      </c>
      <c r="W11" s="577" t="s">
        <v>429</v>
      </c>
      <c r="X11" s="577" t="s">
        <v>429</v>
      </c>
      <c r="Y11" s="577" t="s">
        <v>429</v>
      </c>
      <c r="Z11" s="570" t="s">
        <v>429</v>
      </c>
    </row>
    <row r="12" spans="1:28">
      <c r="A12" s="284" t="s">
        <v>32</v>
      </c>
      <c r="B12" s="577">
        <v>166.6</v>
      </c>
      <c r="C12" s="577">
        <v>172.9</v>
      </c>
      <c r="D12" s="577">
        <v>194.9</v>
      </c>
      <c r="E12" s="577">
        <v>197.4</v>
      </c>
      <c r="F12" s="577">
        <v>193.3</v>
      </c>
      <c r="G12" s="577">
        <v>176.8</v>
      </c>
      <c r="H12" s="577">
        <v>151.9</v>
      </c>
      <c r="I12" s="577">
        <v>153.80000000000001</v>
      </c>
      <c r="J12" s="577">
        <v>146.30000000000001</v>
      </c>
      <c r="K12" s="577">
        <v>145.1</v>
      </c>
      <c r="L12" s="577">
        <v>98.3</v>
      </c>
      <c r="M12" s="577">
        <v>106.1</v>
      </c>
      <c r="N12" s="577">
        <v>228.6</v>
      </c>
      <c r="O12" s="577">
        <v>377.6</v>
      </c>
      <c r="P12" s="577">
        <v>276.60000000000002</v>
      </c>
      <c r="Q12" s="577">
        <v>284.89999999999998</v>
      </c>
      <c r="R12" s="577">
        <v>302.7</v>
      </c>
      <c r="S12" s="577">
        <v>262.60000000000002</v>
      </c>
      <c r="T12" s="577">
        <v>281.8</v>
      </c>
      <c r="U12" s="577">
        <v>534.4</v>
      </c>
      <c r="V12" s="577">
        <v>569.29999999999995</v>
      </c>
      <c r="W12" s="577" t="s">
        <v>429</v>
      </c>
      <c r="X12" s="577" t="s">
        <v>429</v>
      </c>
      <c r="Y12" s="577" t="s">
        <v>429</v>
      </c>
      <c r="Z12" s="580" t="s">
        <v>429</v>
      </c>
      <c r="AA12" s="299" t="s">
        <v>17</v>
      </c>
    </row>
    <row r="13" spans="1:28">
      <c r="A13" s="284" t="s">
        <v>5</v>
      </c>
      <c r="B13" s="577" t="s">
        <v>322</v>
      </c>
      <c r="C13" s="577" t="s">
        <v>322</v>
      </c>
      <c r="D13" s="577" t="s">
        <v>322</v>
      </c>
      <c r="E13" s="577" t="s">
        <v>322</v>
      </c>
      <c r="F13" s="577" t="s">
        <v>322</v>
      </c>
      <c r="G13" s="577" t="s">
        <v>322</v>
      </c>
      <c r="H13" s="577" t="s">
        <v>322</v>
      </c>
      <c r="I13" s="577" t="s">
        <v>322</v>
      </c>
      <c r="J13" s="577" t="s">
        <v>322</v>
      </c>
      <c r="K13" s="577" t="s">
        <v>322</v>
      </c>
      <c r="L13" s="577" t="s">
        <v>322</v>
      </c>
      <c r="M13" s="577" t="s">
        <v>322</v>
      </c>
      <c r="N13" s="577" t="s">
        <v>322</v>
      </c>
      <c r="O13" s="577" t="s">
        <v>322</v>
      </c>
      <c r="P13" s="577" t="s">
        <v>322</v>
      </c>
      <c r="Q13" s="577" t="s">
        <v>322</v>
      </c>
      <c r="R13" s="577" t="s">
        <v>322</v>
      </c>
      <c r="S13" s="577" t="s">
        <v>322</v>
      </c>
      <c r="T13" s="577" t="s">
        <v>322</v>
      </c>
      <c r="U13" s="577" t="s">
        <v>322</v>
      </c>
      <c r="V13" s="577" t="s">
        <v>322</v>
      </c>
      <c r="W13" s="577" t="s">
        <v>322</v>
      </c>
      <c r="X13" s="577" t="s">
        <v>322</v>
      </c>
      <c r="Y13" s="577" t="s">
        <v>322</v>
      </c>
      <c r="Z13" s="577" t="s">
        <v>322</v>
      </c>
    </row>
    <row r="14" spans="1:28">
      <c r="A14" s="284" t="s">
        <v>4</v>
      </c>
      <c r="B14" s="577">
        <v>129.30000000000001</v>
      </c>
      <c r="C14" s="577">
        <v>158.5</v>
      </c>
      <c r="D14" s="577">
        <v>126.1</v>
      </c>
      <c r="E14" s="577">
        <v>102.8</v>
      </c>
      <c r="F14" s="577">
        <v>159.1</v>
      </c>
      <c r="G14" s="577">
        <v>137.69999999999999</v>
      </c>
      <c r="H14" s="577">
        <v>128</v>
      </c>
      <c r="I14" s="577">
        <v>103.8</v>
      </c>
      <c r="J14" s="577">
        <v>110.3</v>
      </c>
      <c r="K14" s="577">
        <v>78.5</v>
      </c>
      <c r="L14" s="577">
        <v>103</v>
      </c>
      <c r="M14" s="577">
        <v>129.5</v>
      </c>
      <c r="N14" s="577">
        <v>123.5</v>
      </c>
      <c r="O14" s="577">
        <v>129.80000000000001</v>
      </c>
      <c r="P14" s="577">
        <v>99.3</v>
      </c>
      <c r="Q14" s="577">
        <v>145.9</v>
      </c>
      <c r="R14" s="577">
        <v>206</v>
      </c>
      <c r="S14" s="577">
        <v>201.7</v>
      </c>
      <c r="T14" s="577">
        <v>156.30000000000001</v>
      </c>
      <c r="U14" s="577">
        <v>137.5</v>
      </c>
      <c r="V14" s="577">
        <v>211.2</v>
      </c>
      <c r="W14" s="577">
        <v>239.9</v>
      </c>
      <c r="X14" s="577">
        <v>207.9</v>
      </c>
      <c r="Y14" s="577">
        <v>176.02</v>
      </c>
      <c r="Z14" s="609">
        <v>183.5</v>
      </c>
      <c r="AA14" s="499"/>
      <c r="AB14" s="499"/>
    </row>
    <row r="15" spans="1:28">
      <c r="A15" s="284" t="s">
        <v>3</v>
      </c>
      <c r="B15" s="577">
        <v>-337.70236267360394</v>
      </c>
      <c r="C15" s="577">
        <v>-169.1346873429145</v>
      </c>
      <c r="D15" s="577">
        <v>34.487540478159417</v>
      </c>
      <c r="E15" s="577">
        <v>195.7987432764678</v>
      </c>
      <c r="F15" s="577">
        <v>-216.84209902752355</v>
      </c>
      <c r="G15" s="577">
        <v>-379.07513957855463</v>
      </c>
      <c r="H15" s="577">
        <v>207.02422313232387</v>
      </c>
      <c r="I15" s="577">
        <v>120.91534637649715</v>
      </c>
      <c r="J15" s="577">
        <v>157.42363098670307</v>
      </c>
      <c r="K15" s="577">
        <v>291.31868416679845</v>
      </c>
      <c r="L15" s="577">
        <v>-41.269278998214759</v>
      </c>
      <c r="M15" s="577">
        <v>-158.50857120502405</v>
      </c>
      <c r="N15" s="577">
        <v>50.816035989999769</v>
      </c>
      <c r="O15" s="577" t="s">
        <v>429</v>
      </c>
      <c r="P15" s="577" t="s">
        <v>429</v>
      </c>
      <c r="Q15" s="577" t="s">
        <v>429</v>
      </c>
      <c r="R15" s="577" t="s">
        <v>429</v>
      </c>
      <c r="S15" s="577" t="s">
        <v>429</v>
      </c>
      <c r="T15" s="577" t="s">
        <v>429</v>
      </c>
      <c r="U15" s="577" t="s">
        <v>429</v>
      </c>
      <c r="V15" s="577" t="s">
        <v>429</v>
      </c>
      <c r="W15" s="577" t="s">
        <v>429</v>
      </c>
      <c r="X15" s="577" t="s">
        <v>429</v>
      </c>
      <c r="Y15" s="577" t="s">
        <v>429</v>
      </c>
      <c r="Z15" s="592" t="s">
        <v>429</v>
      </c>
      <c r="AA15" s="499"/>
      <c r="AB15" s="499"/>
    </row>
    <row r="16" spans="1:28">
      <c r="A16" s="284" t="s">
        <v>79</v>
      </c>
      <c r="B16" s="577" t="s">
        <v>868</v>
      </c>
      <c r="C16" s="577">
        <v>162.1</v>
      </c>
      <c r="D16" s="577">
        <v>213.3</v>
      </c>
      <c r="E16" s="577">
        <v>201.9</v>
      </c>
      <c r="F16" s="577">
        <v>230.9</v>
      </c>
      <c r="G16" s="577">
        <v>275.5</v>
      </c>
      <c r="H16" s="577">
        <v>200.9</v>
      </c>
      <c r="I16" s="577">
        <v>194.1</v>
      </c>
      <c r="J16" s="577">
        <v>182.6</v>
      </c>
      <c r="K16" s="577">
        <v>119.9</v>
      </c>
      <c r="L16" s="577">
        <v>119.8</v>
      </c>
      <c r="M16" s="577">
        <v>123.1</v>
      </c>
      <c r="N16" s="577">
        <v>150.19999999999999</v>
      </c>
      <c r="O16" s="577">
        <v>316.15292821736733</v>
      </c>
      <c r="P16" s="577">
        <v>324.56845105549121</v>
      </c>
      <c r="Q16" s="577">
        <v>312.3204728812205</v>
      </c>
      <c r="R16" s="577">
        <v>374.35350421804026</v>
      </c>
      <c r="S16" s="577">
        <v>403.92961631697739</v>
      </c>
      <c r="T16" s="577">
        <v>384.29296372036657</v>
      </c>
      <c r="U16" s="577">
        <v>388.82636770027676</v>
      </c>
      <c r="V16" s="577">
        <v>356.07294208295878</v>
      </c>
      <c r="W16" s="577">
        <v>370.47464528854107</v>
      </c>
      <c r="X16" s="577" t="s">
        <v>429</v>
      </c>
      <c r="Y16" s="577" t="s">
        <v>429</v>
      </c>
      <c r="Z16" s="404" t="s">
        <v>429</v>
      </c>
    </row>
    <row r="17" spans="1:26">
      <c r="A17" s="284" t="s">
        <v>2</v>
      </c>
      <c r="B17" s="577" t="s">
        <v>429</v>
      </c>
      <c r="C17" s="577" t="s">
        <v>429</v>
      </c>
      <c r="D17" s="577" t="s">
        <v>429</v>
      </c>
      <c r="E17" s="577">
        <v>157.68611457744296</v>
      </c>
      <c r="F17" s="577">
        <v>206.56118820376017</v>
      </c>
      <c r="G17" s="577">
        <v>172.24672785163273</v>
      </c>
      <c r="H17" s="577">
        <v>169.94455303394557</v>
      </c>
      <c r="I17" s="577">
        <v>221.62284875853652</v>
      </c>
      <c r="J17" s="577">
        <v>176.7098860548501</v>
      </c>
      <c r="K17" s="577">
        <v>114.90193595164132</v>
      </c>
      <c r="L17" s="577">
        <v>149.67080618204483</v>
      </c>
      <c r="M17" s="577">
        <v>229.25016875665582</v>
      </c>
      <c r="N17" s="577">
        <v>155.99251822369683</v>
      </c>
      <c r="O17" s="577">
        <v>124.76940920171796</v>
      </c>
      <c r="P17" s="577">
        <v>188.9</v>
      </c>
      <c r="Q17" s="577">
        <v>224.5</v>
      </c>
      <c r="R17" s="577">
        <v>193.5</v>
      </c>
      <c r="S17" s="577">
        <v>347.1</v>
      </c>
      <c r="T17" s="577">
        <v>358.4</v>
      </c>
      <c r="U17" s="577" t="s">
        <v>429</v>
      </c>
      <c r="V17" s="577" t="s">
        <v>429</v>
      </c>
      <c r="W17" s="577" t="s">
        <v>429</v>
      </c>
      <c r="X17" s="592">
        <v>192.82</v>
      </c>
      <c r="Y17" s="592">
        <v>189.52</v>
      </c>
      <c r="Z17" s="581" t="s">
        <v>429</v>
      </c>
    </row>
    <row r="18" spans="1:26">
      <c r="A18" s="284" t="s">
        <v>50</v>
      </c>
      <c r="B18" s="577" t="s">
        <v>429</v>
      </c>
      <c r="C18" s="577" t="s">
        <v>429</v>
      </c>
      <c r="D18" s="577" t="s">
        <v>429</v>
      </c>
      <c r="E18" s="577" t="s">
        <v>429</v>
      </c>
      <c r="F18" s="577" t="s">
        <v>429</v>
      </c>
      <c r="G18" s="577" t="s">
        <v>429</v>
      </c>
      <c r="H18" s="577" t="s">
        <v>429</v>
      </c>
      <c r="I18" s="577" t="s">
        <v>429</v>
      </c>
      <c r="J18" s="577" t="s">
        <v>429</v>
      </c>
      <c r="K18" s="577" t="s">
        <v>429</v>
      </c>
      <c r="L18" s="577" t="s">
        <v>429</v>
      </c>
      <c r="M18" s="577" t="s">
        <v>429</v>
      </c>
      <c r="N18" s="577" t="s">
        <v>429</v>
      </c>
      <c r="O18" s="577" t="s">
        <v>429</v>
      </c>
      <c r="P18" s="577" t="s">
        <v>429</v>
      </c>
      <c r="Q18" s="577" t="s">
        <v>429</v>
      </c>
      <c r="R18" s="577" t="s">
        <v>429</v>
      </c>
      <c r="S18" s="577" t="s">
        <v>429</v>
      </c>
      <c r="T18" s="577" t="s">
        <v>429</v>
      </c>
      <c r="U18" s="577">
        <v>275</v>
      </c>
      <c r="V18" s="577">
        <v>275</v>
      </c>
      <c r="W18" s="577">
        <v>275</v>
      </c>
      <c r="X18" s="577">
        <v>275</v>
      </c>
      <c r="Y18" s="577">
        <v>275</v>
      </c>
      <c r="Z18" s="577">
        <v>275</v>
      </c>
    </row>
    <row r="19" spans="1:26" s="499" customFormat="1">
      <c r="A19" s="289"/>
      <c r="B19" s="289"/>
      <c r="P19" s="289"/>
      <c r="Q19" s="289"/>
      <c r="R19" s="289"/>
      <c r="S19" s="289"/>
      <c r="T19" s="289"/>
      <c r="X19" s="289"/>
      <c r="Z19" s="559"/>
    </row>
    <row r="20" spans="1:26" s="499" customFormat="1">
      <c r="A20" s="136" t="s">
        <v>33</v>
      </c>
      <c r="B20" s="142"/>
      <c r="D20" s="289"/>
      <c r="F20" s="289"/>
      <c r="G20" s="289"/>
      <c r="H20" s="289"/>
      <c r="I20" s="289"/>
      <c r="J20" s="289"/>
      <c r="K20" s="289"/>
      <c r="L20" s="289"/>
      <c r="M20" s="289"/>
      <c r="N20" s="289"/>
      <c r="O20" s="289"/>
      <c r="P20" s="289"/>
      <c r="Q20" s="289"/>
      <c r="R20" s="289"/>
      <c r="S20" s="289"/>
      <c r="T20" s="289"/>
      <c r="X20" s="289"/>
      <c r="Z20" s="287"/>
    </row>
    <row r="21" spans="1:26" s="499" customFormat="1">
      <c r="A21" s="289"/>
      <c r="B21" s="289"/>
      <c r="D21" s="289"/>
      <c r="F21" s="289"/>
      <c r="G21" s="289"/>
      <c r="H21" s="289"/>
      <c r="I21" s="289"/>
      <c r="J21" s="289"/>
      <c r="K21" s="289"/>
      <c r="L21" s="289"/>
      <c r="M21" s="289"/>
      <c r="N21" s="289"/>
      <c r="O21" s="289"/>
      <c r="P21" s="289"/>
      <c r="Q21" s="289"/>
      <c r="R21" s="289"/>
      <c r="S21" s="289"/>
      <c r="T21" s="289"/>
      <c r="U21" s="287"/>
      <c r="V21" s="287"/>
      <c r="W21" s="287"/>
      <c r="X21" s="289"/>
      <c r="Z21" s="287"/>
    </row>
    <row r="22" spans="1:26" s="499" customFormat="1" ht="15" customHeight="1">
      <c r="A22" s="287" t="s">
        <v>1156</v>
      </c>
      <c r="B22" s="289"/>
      <c r="D22" s="131"/>
      <c r="E22" s="131"/>
      <c r="F22" s="131"/>
      <c r="G22" s="131"/>
      <c r="H22" s="131"/>
      <c r="I22" s="131"/>
      <c r="J22" s="131"/>
      <c r="K22" s="131"/>
      <c r="L22" s="131"/>
      <c r="M22" s="131"/>
      <c r="N22" s="131"/>
      <c r="O22" s="131"/>
      <c r="P22" s="131"/>
      <c r="Q22" s="131"/>
      <c r="R22" s="131"/>
      <c r="S22" s="131"/>
      <c r="T22" s="131"/>
      <c r="U22" s="131"/>
      <c r="V22" s="131"/>
      <c r="W22" s="131"/>
      <c r="X22" s="131"/>
      <c r="Y22" s="131"/>
      <c r="Z22" s="287"/>
    </row>
    <row r="23" spans="1:26" s="499" customFormat="1">
      <c r="A23" s="289"/>
      <c r="D23" s="131"/>
      <c r="E23" s="131"/>
      <c r="F23" s="131"/>
      <c r="G23" s="131"/>
      <c r="H23" s="131"/>
      <c r="I23" s="131"/>
      <c r="J23" s="131"/>
      <c r="K23" s="131"/>
      <c r="L23" s="131"/>
      <c r="M23" s="131"/>
      <c r="N23" s="131"/>
      <c r="O23" s="131"/>
      <c r="P23" s="131"/>
      <c r="Q23" s="131"/>
      <c r="R23" s="131"/>
      <c r="S23" s="131"/>
      <c r="T23" s="131"/>
      <c r="U23" s="131"/>
      <c r="V23" s="131"/>
      <c r="W23" s="131"/>
      <c r="X23" s="131"/>
      <c r="Y23" s="131"/>
      <c r="Z23" s="287"/>
    </row>
    <row r="24" spans="1:26">
      <c r="A24" s="167" t="s">
        <v>431</v>
      </c>
      <c r="U24" s="36"/>
      <c r="V24" s="36"/>
      <c r="W24" s="36"/>
      <c r="Z24" s="287"/>
    </row>
    <row r="25" spans="1:26">
      <c r="A25" s="131"/>
      <c r="B25" s="12"/>
      <c r="C25" s="12"/>
      <c r="D25" s="12"/>
      <c r="E25" s="12"/>
      <c r="Z25" s="287"/>
    </row>
    <row r="26" spans="1:26">
      <c r="B26" s="12"/>
      <c r="C26" s="12"/>
      <c r="D26" s="24"/>
      <c r="E26" s="12"/>
    </row>
    <row r="27" spans="1:26">
      <c r="B27" s="12"/>
      <c r="C27" s="12"/>
      <c r="D27" s="12"/>
      <c r="E27" s="12"/>
    </row>
    <row r="28" spans="1:26">
      <c r="B28" s="12"/>
      <c r="C28" s="12"/>
      <c r="D28" s="12"/>
      <c r="E28" s="12"/>
    </row>
  </sheetData>
  <conditionalFormatting sqref="U1:W2">
    <cfRule type="expression" dxfId="221" priority="1" stopIfTrue="1">
      <formula>#N/A</formula>
    </cfRule>
  </conditionalFormatting>
  <hyperlinks>
    <hyperlink ref="AB4" location="Content!B408" display="Back to Content Page"/>
  </hyperlinks>
  <pageMargins left="0.7" right="0.7" top="0.75" bottom="0.75" header="0.3" footer="0.3"/>
</worksheet>
</file>

<file path=xl/worksheets/sheet2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1"/>
  <sheetViews>
    <sheetView topLeftCell="L1" zoomScale="99" zoomScaleNormal="99" workbookViewId="0">
      <selection activeCell="AB5" sqref="AB5"/>
    </sheetView>
  </sheetViews>
  <sheetFormatPr defaultRowHeight="14.5"/>
  <cols>
    <col min="1" max="1" width="34.1796875" customWidth="1"/>
    <col min="2" max="24" width="7" customWidth="1"/>
    <col min="25" max="25" width="7" style="499" customWidth="1"/>
    <col min="26" max="26" width="7.54296875" style="499" customWidth="1"/>
  </cols>
  <sheetData>
    <row r="1" spans="1:28">
      <c r="A1" s="140" t="s">
        <v>1405</v>
      </c>
      <c r="B1" s="36"/>
      <c r="C1" s="36"/>
      <c r="D1" s="36"/>
      <c r="E1" s="36"/>
      <c r="F1" s="36"/>
      <c r="G1" s="36"/>
      <c r="H1" s="36"/>
      <c r="I1" s="36"/>
      <c r="J1" s="36"/>
      <c r="K1" s="36"/>
      <c r="L1" s="36"/>
      <c r="M1" s="36"/>
      <c r="N1" s="36"/>
      <c r="O1" s="36"/>
      <c r="P1" s="36"/>
      <c r="Q1" s="36"/>
      <c r="R1" s="36"/>
      <c r="S1" s="36"/>
      <c r="T1" s="36"/>
      <c r="U1" s="177"/>
      <c r="V1" s="177"/>
      <c r="W1" s="177"/>
      <c r="X1" s="36"/>
      <c r="Z1" s="287"/>
    </row>
    <row r="2" spans="1:28">
      <c r="A2" s="36"/>
      <c r="B2" s="36"/>
      <c r="C2" s="36"/>
      <c r="D2" s="36"/>
      <c r="E2" s="36"/>
      <c r="F2" s="36"/>
      <c r="G2" s="36"/>
      <c r="H2" s="36"/>
      <c r="I2" s="36"/>
      <c r="J2" s="36"/>
      <c r="K2" s="36"/>
      <c r="L2" s="36"/>
      <c r="M2" s="36"/>
      <c r="N2" s="36"/>
      <c r="O2" s="36"/>
      <c r="P2" s="36"/>
      <c r="Q2" s="36"/>
      <c r="R2" s="36"/>
      <c r="S2" s="36"/>
      <c r="T2" s="36"/>
      <c r="U2" s="177"/>
      <c r="V2" s="177"/>
      <c r="W2" s="177"/>
      <c r="X2" s="36"/>
      <c r="Z2" s="287"/>
    </row>
    <row r="3" spans="1:28">
      <c r="A3" s="778" t="s">
        <v>16</v>
      </c>
      <c r="B3" s="4">
        <v>1991</v>
      </c>
      <c r="C3" s="4">
        <v>1992</v>
      </c>
      <c r="D3" s="4">
        <v>1993</v>
      </c>
      <c r="E3" s="4">
        <v>1994</v>
      </c>
      <c r="F3" s="4">
        <v>1995</v>
      </c>
      <c r="G3" s="4">
        <v>1996</v>
      </c>
      <c r="H3" s="4">
        <v>1997</v>
      </c>
      <c r="I3" s="4">
        <v>1998</v>
      </c>
      <c r="J3" s="4">
        <v>1999</v>
      </c>
      <c r="K3" s="4">
        <v>2000</v>
      </c>
      <c r="L3" s="4">
        <v>2001</v>
      </c>
      <c r="M3" s="4">
        <v>2002</v>
      </c>
      <c r="N3" s="4">
        <v>2003</v>
      </c>
      <c r="O3" s="4">
        <v>2004</v>
      </c>
      <c r="P3" s="4">
        <v>2005</v>
      </c>
      <c r="Q3" s="4">
        <v>2006</v>
      </c>
      <c r="R3" s="4">
        <v>2007</v>
      </c>
      <c r="S3" s="4">
        <v>2008</v>
      </c>
      <c r="T3" s="4">
        <v>2009</v>
      </c>
      <c r="U3" s="774">
        <v>2010</v>
      </c>
      <c r="V3" s="62">
        <v>2011</v>
      </c>
      <c r="W3" s="62">
        <v>2012</v>
      </c>
      <c r="X3" s="62">
        <v>2013</v>
      </c>
      <c r="Y3" s="62">
        <v>2014</v>
      </c>
      <c r="Z3" s="62">
        <v>2015</v>
      </c>
    </row>
    <row r="4" spans="1:28">
      <c r="A4" s="284" t="s">
        <v>15</v>
      </c>
      <c r="B4" s="577" t="s">
        <v>429</v>
      </c>
      <c r="C4" s="577" t="s">
        <v>429</v>
      </c>
      <c r="D4" s="577" t="s">
        <v>429</v>
      </c>
      <c r="E4" s="577" t="s">
        <v>429</v>
      </c>
      <c r="F4" s="577" t="s">
        <v>429</v>
      </c>
      <c r="G4" s="577" t="s">
        <v>429</v>
      </c>
      <c r="H4" s="577" t="s">
        <v>429</v>
      </c>
      <c r="I4" s="577" t="s">
        <v>429</v>
      </c>
      <c r="J4" s="577" t="s">
        <v>429</v>
      </c>
      <c r="K4" s="577" t="s">
        <v>429</v>
      </c>
      <c r="L4" s="577" t="s">
        <v>429</v>
      </c>
      <c r="M4" s="577" t="s">
        <v>429</v>
      </c>
      <c r="N4" s="577" t="s">
        <v>429</v>
      </c>
      <c r="O4" s="577" t="s">
        <v>429</v>
      </c>
      <c r="P4" s="577" t="s">
        <v>429</v>
      </c>
      <c r="Q4" s="577" t="s">
        <v>429</v>
      </c>
      <c r="R4" s="577" t="s">
        <v>429</v>
      </c>
      <c r="S4" s="577" t="s">
        <v>429</v>
      </c>
      <c r="T4" s="577" t="s">
        <v>429</v>
      </c>
      <c r="U4" s="577">
        <v>314.5</v>
      </c>
      <c r="V4" s="577">
        <v>321.10000000000002</v>
      </c>
      <c r="W4" s="577">
        <v>406.4</v>
      </c>
      <c r="X4" s="577">
        <v>314.05</v>
      </c>
      <c r="Y4" s="577" t="s">
        <v>429</v>
      </c>
      <c r="Z4" s="577" t="s">
        <v>429</v>
      </c>
    </row>
    <row r="5" spans="1:28">
      <c r="A5" s="284" t="s">
        <v>14</v>
      </c>
      <c r="B5" s="577" t="s">
        <v>429</v>
      </c>
      <c r="C5" s="577" t="s">
        <v>429</v>
      </c>
      <c r="D5" s="577" t="s">
        <v>429</v>
      </c>
      <c r="E5" s="577" t="s">
        <v>429</v>
      </c>
      <c r="F5" s="577" t="s">
        <v>429</v>
      </c>
      <c r="G5" s="577" t="s">
        <v>429</v>
      </c>
      <c r="H5" s="577">
        <v>87.4</v>
      </c>
      <c r="I5" s="577">
        <v>99.9</v>
      </c>
      <c r="J5" s="577">
        <v>105.1</v>
      </c>
      <c r="K5" s="577">
        <v>112.5</v>
      </c>
      <c r="L5" s="577">
        <v>93.8</v>
      </c>
      <c r="M5" s="577">
        <v>110.6</v>
      </c>
      <c r="N5" s="577">
        <v>242.4</v>
      </c>
      <c r="O5" s="577">
        <v>256</v>
      </c>
      <c r="P5" s="577" t="s">
        <v>429</v>
      </c>
      <c r="Q5" s="577" t="s">
        <v>429</v>
      </c>
      <c r="R5" s="577" t="s">
        <v>429</v>
      </c>
      <c r="S5" s="577" t="s">
        <v>429</v>
      </c>
      <c r="T5" s="577" t="s">
        <v>429</v>
      </c>
      <c r="U5" s="577" t="s">
        <v>429</v>
      </c>
      <c r="V5" s="577" t="s">
        <v>429</v>
      </c>
      <c r="W5" s="577" t="s">
        <v>429</v>
      </c>
      <c r="X5" s="577" t="s">
        <v>429</v>
      </c>
      <c r="Y5" s="577" t="s">
        <v>429</v>
      </c>
      <c r="Z5" s="577" t="s">
        <v>429</v>
      </c>
      <c r="AA5" s="500" t="s">
        <v>17</v>
      </c>
      <c r="AB5" s="92" t="s">
        <v>13</v>
      </c>
    </row>
    <row r="6" spans="1:28">
      <c r="A6" s="284" t="s">
        <v>268</v>
      </c>
      <c r="B6" s="577" t="s">
        <v>429</v>
      </c>
      <c r="C6" s="577" t="s">
        <v>429</v>
      </c>
      <c r="D6" s="577" t="s">
        <v>429</v>
      </c>
      <c r="E6" s="577" t="s">
        <v>429</v>
      </c>
      <c r="F6" s="577" t="s">
        <v>429</v>
      </c>
      <c r="G6" s="577" t="s">
        <v>429</v>
      </c>
      <c r="H6" s="577" t="s">
        <v>429</v>
      </c>
      <c r="I6" s="577" t="s">
        <v>429</v>
      </c>
      <c r="J6" s="577" t="s">
        <v>429</v>
      </c>
      <c r="K6" s="577" t="s">
        <v>429</v>
      </c>
      <c r="L6" s="577" t="s">
        <v>429</v>
      </c>
      <c r="M6" s="577" t="s">
        <v>429</v>
      </c>
      <c r="N6" s="577" t="s">
        <v>429</v>
      </c>
      <c r="O6" s="577" t="s">
        <v>429</v>
      </c>
      <c r="P6" s="577" t="s">
        <v>429</v>
      </c>
      <c r="Q6" s="577" t="s">
        <v>429</v>
      </c>
      <c r="R6" s="577" t="s">
        <v>429</v>
      </c>
      <c r="S6" s="577" t="s">
        <v>429</v>
      </c>
      <c r="T6" s="577" t="s">
        <v>429</v>
      </c>
      <c r="U6" s="577" t="s">
        <v>429</v>
      </c>
      <c r="V6" s="577" t="s">
        <v>429</v>
      </c>
      <c r="W6" s="577" t="s">
        <v>429</v>
      </c>
      <c r="X6" s="577" t="s">
        <v>429</v>
      </c>
      <c r="Y6" s="577" t="s">
        <v>429</v>
      </c>
      <c r="Z6" s="577" t="s">
        <v>429</v>
      </c>
    </row>
    <row r="7" spans="1:28">
      <c r="A7" s="284" t="s">
        <v>12</v>
      </c>
      <c r="B7" s="577" t="s">
        <v>429</v>
      </c>
      <c r="C7" s="577" t="s">
        <v>429</v>
      </c>
      <c r="D7" s="577" t="s">
        <v>429</v>
      </c>
      <c r="E7" s="577" t="s">
        <v>429</v>
      </c>
      <c r="F7" s="577" t="s">
        <v>429</v>
      </c>
      <c r="G7" s="577" t="s">
        <v>429</v>
      </c>
      <c r="H7" s="577" t="s">
        <v>429</v>
      </c>
      <c r="I7" s="577" t="s">
        <v>429</v>
      </c>
      <c r="J7" s="577" t="s">
        <v>429</v>
      </c>
      <c r="K7" s="577" t="s">
        <v>429</v>
      </c>
      <c r="L7" s="577" t="s">
        <v>429</v>
      </c>
      <c r="M7" s="577" t="s">
        <v>429</v>
      </c>
      <c r="N7" s="577" t="s">
        <v>429</v>
      </c>
      <c r="O7" s="577" t="s">
        <v>429</v>
      </c>
      <c r="P7" s="577" t="s">
        <v>429</v>
      </c>
      <c r="Q7" s="577" t="s">
        <v>429</v>
      </c>
      <c r="R7" s="577" t="s">
        <v>429</v>
      </c>
      <c r="S7" s="577" t="s">
        <v>429</v>
      </c>
      <c r="T7" s="577" t="s">
        <v>429</v>
      </c>
      <c r="U7" s="577" t="s">
        <v>429</v>
      </c>
      <c r="V7" s="577" t="s">
        <v>429</v>
      </c>
      <c r="W7" s="577" t="s">
        <v>429</v>
      </c>
      <c r="X7" s="577" t="s">
        <v>429</v>
      </c>
      <c r="Y7" s="577" t="s">
        <v>429</v>
      </c>
      <c r="Z7" s="577" t="s">
        <v>429</v>
      </c>
    </row>
    <row r="8" spans="1:28">
      <c r="A8" s="284" t="s">
        <v>11</v>
      </c>
      <c r="B8" s="577">
        <v>125.7</v>
      </c>
      <c r="C8" s="577">
        <v>106.8</v>
      </c>
      <c r="D8" s="577">
        <v>107.3</v>
      </c>
      <c r="E8" s="577">
        <v>80.7</v>
      </c>
      <c r="F8" s="577">
        <v>66.5</v>
      </c>
      <c r="G8" s="577">
        <v>77.5</v>
      </c>
      <c r="H8" s="577">
        <v>50.4</v>
      </c>
      <c r="I8" s="577">
        <v>36.9</v>
      </c>
      <c r="J8" s="577">
        <v>36.700000000000003</v>
      </c>
      <c r="K8" s="577">
        <v>53.5</v>
      </c>
      <c r="L8" s="577">
        <v>51.7</v>
      </c>
      <c r="M8" s="577">
        <v>50.4</v>
      </c>
      <c r="N8" s="577">
        <v>56.4</v>
      </c>
      <c r="O8" s="577">
        <v>28.2</v>
      </c>
      <c r="P8" s="577">
        <v>29.1</v>
      </c>
      <c r="Q8" s="577">
        <v>28.6</v>
      </c>
      <c r="R8" s="577">
        <v>39.6</v>
      </c>
      <c r="S8" s="577">
        <v>51.6</v>
      </c>
      <c r="T8" s="577">
        <v>45.3</v>
      </c>
      <c r="U8" s="577">
        <v>43</v>
      </c>
      <c r="V8" s="577">
        <v>50.1</v>
      </c>
      <c r="W8" s="577" t="s">
        <v>429</v>
      </c>
      <c r="X8" s="577" t="s">
        <v>429</v>
      </c>
      <c r="Y8" s="577" t="s">
        <v>429</v>
      </c>
      <c r="Z8" s="577" t="s">
        <v>429</v>
      </c>
    </row>
    <row r="9" spans="1:28">
      <c r="A9" s="284" t="s">
        <v>10</v>
      </c>
      <c r="B9" s="577">
        <v>176.6</v>
      </c>
      <c r="C9" s="577">
        <v>179.8</v>
      </c>
      <c r="D9" s="577">
        <v>163.5</v>
      </c>
      <c r="E9" s="577">
        <v>91.6</v>
      </c>
      <c r="F9" s="577">
        <v>72</v>
      </c>
      <c r="G9" s="577">
        <v>631</v>
      </c>
      <c r="H9" s="577">
        <v>619.1</v>
      </c>
      <c r="I9" s="577">
        <v>727.6</v>
      </c>
      <c r="J9" s="577">
        <v>626.9</v>
      </c>
      <c r="K9" s="577">
        <v>500.6</v>
      </c>
      <c r="L9" s="577">
        <v>411.2</v>
      </c>
      <c r="M9" s="577">
        <v>519</v>
      </c>
      <c r="N9" s="577">
        <v>565.5</v>
      </c>
      <c r="O9" s="577">
        <v>507.9</v>
      </c>
      <c r="P9" s="577">
        <v>515.1</v>
      </c>
      <c r="Q9" s="577">
        <v>537.70000000000005</v>
      </c>
      <c r="R9" s="577">
        <v>486.2</v>
      </c>
      <c r="S9" s="577">
        <v>548</v>
      </c>
      <c r="T9" s="577">
        <v>753.2</v>
      </c>
      <c r="U9" s="577">
        <v>872.83</v>
      </c>
      <c r="V9" s="577">
        <v>712.66</v>
      </c>
      <c r="W9" s="577">
        <v>711.49</v>
      </c>
      <c r="X9" s="577">
        <v>536.41999999999996</v>
      </c>
      <c r="Y9" s="577" t="s">
        <v>429</v>
      </c>
      <c r="Z9" s="577" t="s">
        <v>429</v>
      </c>
    </row>
    <row r="10" spans="1:28">
      <c r="A10" s="284" t="s">
        <v>9</v>
      </c>
      <c r="B10" s="577" t="s">
        <v>429</v>
      </c>
      <c r="C10" s="577" t="s">
        <v>429</v>
      </c>
      <c r="D10" s="577" t="s">
        <v>429</v>
      </c>
      <c r="E10" s="577" t="s">
        <v>429</v>
      </c>
      <c r="F10" s="577" t="s">
        <v>429</v>
      </c>
      <c r="G10" s="577" t="s">
        <v>429</v>
      </c>
      <c r="H10" s="577" t="s">
        <v>429</v>
      </c>
      <c r="I10" s="577" t="s">
        <v>429</v>
      </c>
      <c r="J10" s="577" t="s">
        <v>429</v>
      </c>
      <c r="K10" s="577" t="s">
        <v>429</v>
      </c>
      <c r="L10" s="577" t="s">
        <v>429</v>
      </c>
      <c r="M10" s="577" t="s">
        <v>429</v>
      </c>
      <c r="N10" s="577" t="s">
        <v>429</v>
      </c>
      <c r="O10" s="577" t="s">
        <v>429</v>
      </c>
      <c r="P10" s="577" t="s">
        <v>429</v>
      </c>
      <c r="Q10" s="577" t="s">
        <v>429</v>
      </c>
      <c r="R10" s="577" t="s">
        <v>429</v>
      </c>
      <c r="S10" s="577" t="s">
        <v>429</v>
      </c>
      <c r="T10" s="577" t="s">
        <v>429</v>
      </c>
      <c r="U10" s="577" t="s">
        <v>429</v>
      </c>
      <c r="V10" s="577" t="s">
        <v>429</v>
      </c>
      <c r="W10" s="577" t="s">
        <v>429</v>
      </c>
      <c r="X10" s="577" t="s">
        <v>429</v>
      </c>
      <c r="Y10" s="577" t="s">
        <v>429</v>
      </c>
      <c r="Z10" s="577" t="s">
        <v>429</v>
      </c>
    </row>
    <row r="11" spans="1:28">
      <c r="A11" s="284" t="s">
        <v>7</v>
      </c>
      <c r="B11" s="577">
        <v>63.9</v>
      </c>
      <c r="C11" s="577">
        <v>52.8</v>
      </c>
      <c r="D11" s="577">
        <v>51.8</v>
      </c>
      <c r="E11" s="577">
        <v>57.3</v>
      </c>
      <c r="F11" s="577">
        <v>47.9</v>
      </c>
      <c r="G11" s="577">
        <v>84.9</v>
      </c>
      <c r="H11" s="577">
        <v>83.1</v>
      </c>
      <c r="I11" s="577">
        <v>176.7</v>
      </c>
      <c r="J11" s="577">
        <v>164.4</v>
      </c>
      <c r="K11" s="577">
        <v>51.8</v>
      </c>
      <c r="L11" s="577">
        <v>79.7</v>
      </c>
      <c r="M11" s="577">
        <v>105.6</v>
      </c>
      <c r="N11" s="577">
        <v>92.5</v>
      </c>
      <c r="O11" s="577">
        <v>111.2</v>
      </c>
      <c r="P11" s="577">
        <v>141.30000000000001</v>
      </c>
      <c r="Q11" s="577">
        <v>177.3</v>
      </c>
      <c r="R11" s="577">
        <v>174.5</v>
      </c>
      <c r="S11" s="577">
        <v>205.8</v>
      </c>
      <c r="T11" s="577">
        <v>216.4</v>
      </c>
      <c r="U11" s="577">
        <v>192.2</v>
      </c>
      <c r="V11" s="577">
        <v>278.8</v>
      </c>
      <c r="W11" s="577" t="s">
        <v>429</v>
      </c>
      <c r="X11" s="577" t="s">
        <v>429</v>
      </c>
      <c r="Y11" s="577" t="s">
        <v>429</v>
      </c>
      <c r="Z11" s="577" t="s">
        <v>429</v>
      </c>
    </row>
    <row r="12" spans="1:28">
      <c r="A12" s="284" t="s">
        <v>32</v>
      </c>
      <c r="B12" s="577">
        <v>147.80000000000001</v>
      </c>
      <c r="C12" s="577">
        <v>149</v>
      </c>
      <c r="D12" s="577">
        <v>168</v>
      </c>
      <c r="E12" s="577">
        <v>169</v>
      </c>
      <c r="F12" s="577">
        <v>182</v>
      </c>
      <c r="G12" s="577">
        <v>173.5</v>
      </c>
      <c r="H12" s="577">
        <v>184.5</v>
      </c>
      <c r="I12" s="577">
        <v>162.80000000000001</v>
      </c>
      <c r="J12" s="577">
        <v>147.30000000000001</v>
      </c>
      <c r="K12" s="577">
        <v>157.4</v>
      </c>
      <c r="L12" s="577">
        <v>154.80000000000001</v>
      </c>
      <c r="M12" s="577">
        <v>123.3</v>
      </c>
      <c r="N12" s="577">
        <v>253.1</v>
      </c>
      <c r="O12" s="577">
        <v>277.89999999999998</v>
      </c>
      <c r="P12" s="577">
        <v>263.2</v>
      </c>
      <c r="Q12" s="577">
        <v>271</v>
      </c>
      <c r="R12" s="577">
        <v>283.89999999999998</v>
      </c>
      <c r="S12" s="577">
        <v>244.4</v>
      </c>
      <c r="T12" s="577">
        <v>262.2</v>
      </c>
      <c r="U12" s="577">
        <v>497.3</v>
      </c>
      <c r="V12" s="577">
        <v>529.79999999999995</v>
      </c>
      <c r="W12" s="577" t="s">
        <v>429</v>
      </c>
      <c r="X12" s="577" t="s">
        <v>429</v>
      </c>
      <c r="Y12" s="577" t="s">
        <v>429</v>
      </c>
      <c r="Z12" s="580" t="s">
        <v>429</v>
      </c>
      <c r="AA12" s="299" t="s">
        <v>17</v>
      </c>
    </row>
    <row r="13" spans="1:28">
      <c r="A13" s="284" t="s">
        <v>5</v>
      </c>
      <c r="B13" s="577" t="s">
        <v>322</v>
      </c>
      <c r="C13" s="577" t="s">
        <v>322</v>
      </c>
      <c r="D13" s="577" t="s">
        <v>322</v>
      </c>
      <c r="E13" s="577" t="s">
        <v>322</v>
      </c>
      <c r="F13" s="577" t="s">
        <v>322</v>
      </c>
      <c r="G13" s="577" t="s">
        <v>322</v>
      </c>
      <c r="H13" s="577" t="s">
        <v>322</v>
      </c>
      <c r="I13" s="577" t="s">
        <v>322</v>
      </c>
      <c r="J13" s="577" t="s">
        <v>322</v>
      </c>
      <c r="K13" s="577" t="s">
        <v>322</v>
      </c>
      <c r="L13" s="577" t="s">
        <v>322</v>
      </c>
      <c r="M13" s="577" t="s">
        <v>322</v>
      </c>
      <c r="N13" s="577" t="s">
        <v>322</v>
      </c>
      <c r="O13" s="577" t="s">
        <v>322</v>
      </c>
      <c r="P13" s="577" t="s">
        <v>322</v>
      </c>
      <c r="Q13" s="577" t="s">
        <v>322</v>
      </c>
      <c r="R13" s="577" t="s">
        <v>322</v>
      </c>
      <c r="S13" s="577" t="s">
        <v>322</v>
      </c>
      <c r="T13" s="577" t="s">
        <v>322</v>
      </c>
      <c r="U13" s="577" t="s">
        <v>322</v>
      </c>
      <c r="V13" s="577" t="s">
        <v>322</v>
      </c>
      <c r="W13" s="577" t="s">
        <v>322</v>
      </c>
      <c r="X13" s="577" t="s">
        <v>322</v>
      </c>
      <c r="Y13" s="577" t="s">
        <v>322</v>
      </c>
      <c r="Z13" s="577" t="s">
        <v>322</v>
      </c>
    </row>
    <row r="14" spans="1:28">
      <c r="A14" s="284" t="s">
        <v>4</v>
      </c>
      <c r="B14" s="577">
        <v>106.8</v>
      </c>
      <c r="C14" s="577">
        <v>166.5</v>
      </c>
      <c r="D14" s="577">
        <v>142.6</v>
      </c>
      <c r="E14" s="577">
        <v>100.5</v>
      </c>
      <c r="F14" s="577">
        <v>132.9</v>
      </c>
      <c r="G14" s="577">
        <v>110.5</v>
      </c>
      <c r="H14" s="577">
        <v>112.8</v>
      </c>
      <c r="I14" s="577">
        <v>99.5</v>
      </c>
      <c r="J14" s="577">
        <v>119.5</v>
      </c>
      <c r="K14" s="577">
        <v>74.900000000000006</v>
      </c>
      <c r="L14" s="577">
        <v>88.3</v>
      </c>
      <c r="M14" s="577">
        <v>142.30000000000001</v>
      </c>
      <c r="N14" s="577">
        <v>191.7</v>
      </c>
      <c r="O14" s="577">
        <v>139.69999999999999</v>
      </c>
      <c r="P14" s="577">
        <v>70.900000000000006</v>
      </c>
      <c r="Q14" s="577">
        <v>177.1</v>
      </c>
      <c r="R14" s="577">
        <v>210.7</v>
      </c>
      <c r="S14" s="577">
        <v>214.7</v>
      </c>
      <c r="T14" s="577">
        <v>179</v>
      </c>
      <c r="U14" s="577">
        <v>189.2</v>
      </c>
      <c r="V14" s="577">
        <v>230.6</v>
      </c>
      <c r="W14" s="577">
        <v>325.8</v>
      </c>
      <c r="X14" s="577">
        <v>278.89999999999998</v>
      </c>
      <c r="Y14" s="577">
        <v>242.23</v>
      </c>
      <c r="Z14" s="573">
        <v>186.66669999999999</v>
      </c>
      <c r="AA14" s="499"/>
    </row>
    <row r="15" spans="1:28">
      <c r="A15" s="284" t="s">
        <v>3</v>
      </c>
      <c r="B15" s="577" t="s">
        <v>429</v>
      </c>
      <c r="C15" s="577" t="s">
        <v>429</v>
      </c>
      <c r="D15" s="577" t="s">
        <v>429</v>
      </c>
      <c r="E15" s="577" t="s">
        <v>429</v>
      </c>
      <c r="F15" s="577" t="s">
        <v>429</v>
      </c>
      <c r="G15" s="577" t="s">
        <v>429</v>
      </c>
      <c r="H15" s="577" t="s">
        <v>429</v>
      </c>
      <c r="I15" s="577" t="s">
        <v>429</v>
      </c>
      <c r="J15" s="577" t="s">
        <v>429</v>
      </c>
      <c r="K15" s="577" t="s">
        <v>429</v>
      </c>
      <c r="L15" s="577" t="s">
        <v>429</v>
      </c>
      <c r="M15" s="577" t="s">
        <v>429</v>
      </c>
      <c r="N15" s="577" t="s">
        <v>429</v>
      </c>
      <c r="O15" s="577" t="s">
        <v>429</v>
      </c>
      <c r="P15" s="577" t="s">
        <v>429</v>
      </c>
      <c r="Q15" s="577" t="s">
        <v>429</v>
      </c>
      <c r="R15" s="577" t="s">
        <v>429</v>
      </c>
      <c r="S15" s="577" t="s">
        <v>429</v>
      </c>
      <c r="T15" s="577" t="s">
        <v>429</v>
      </c>
      <c r="U15" s="577" t="s">
        <v>429</v>
      </c>
      <c r="V15" s="577" t="s">
        <v>429</v>
      </c>
      <c r="W15" s="577" t="s">
        <v>429</v>
      </c>
      <c r="X15" s="577" t="s">
        <v>429</v>
      </c>
      <c r="Y15" s="577" t="s">
        <v>429</v>
      </c>
      <c r="Z15" s="592" t="s">
        <v>429</v>
      </c>
      <c r="AA15" s="499"/>
    </row>
    <row r="16" spans="1:28">
      <c r="A16" s="284" t="s">
        <v>79</v>
      </c>
      <c r="B16" s="577" t="s">
        <v>429</v>
      </c>
      <c r="C16" s="577" t="s">
        <v>429</v>
      </c>
      <c r="D16" s="577" t="s">
        <v>429</v>
      </c>
      <c r="E16" s="577" t="s">
        <v>429</v>
      </c>
      <c r="F16" s="577" t="s">
        <v>429</v>
      </c>
      <c r="G16" s="577" t="s">
        <v>429</v>
      </c>
      <c r="H16" s="577" t="s">
        <v>429</v>
      </c>
      <c r="I16" s="577" t="s">
        <v>429</v>
      </c>
      <c r="J16" s="577" t="s">
        <v>429</v>
      </c>
      <c r="K16" s="577" t="s">
        <v>429</v>
      </c>
      <c r="L16" s="577" t="s">
        <v>429</v>
      </c>
      <c r="M16" s="577" t="s">
        <v>429</v>
      </c>
      <c r="N16" s="577" t="s">
        <v>429</v>
      </c>
      <c r="O16" s="577">
        <v>217.57664769597943</v>
      </c>
      <c r="P16" s="577">
        <v>223.3686648258662</v>
      </c>
      <c r="Q16" s="577">
        <v>214.9388928828181</v>
      </c>
      <c r="R16" s="577">
        <v>235.73085658663206</v>
      </c>
      <c r="S16" s="577">
        <v>262.35643233302682</v>
      </c>
      <c r="T16" s="577">
        <v>251.97985306369765</v>
      </c>
      <c r="U16" s="577">
        <v>254.95210388135956</v>
      </c>
      <c r="V16" s="577">
        <v>258.39283421086424</v>
      </c>
      <c r="W16" s="577">
        <v>268.84392695807088</v>
      </c>
      <c r="X16" s="577" t="s">
        <v>429</v>
      </c>
      <c r="Y16" s="577" t="s">
        <v>429</v>
      </c>
      <c r="Z16" s="404" t="s">
        <v>429</v>
      </c>
    </row>
    <row r="17" spans="1:26">
      <c r="A17" s="284" t="s">
        <v>2</v>
      </c>
      <c r="B17" s="577" t="s">
        <v>429</v>
      </c>
      <c r="C17" s="577" t="s">
        <v>429</v>
      </c>
      <c r="D17" s="577" t="s">
        <v>429</v>
      </c>
      <c r="E17" s="577" t="s">
        <v>429</v>
      </c>
      <c r="F17" s="577" t="s">
        <v>429</v>
      </c>
      <c r="G17" s="577" t="s">
        <v>429</v>
      </c>
      <c r="H17" s="577" t="s">
        <v>429</v>
      </c>
      <c r="I17" s="577" t="s">
        <v>429</v>
      </c>
      <c r="J17" s="577" t="s">
        <v>429</v>
      </c>
      <c r="K17" s="577" t="s">
        <v>429</v>
      </c>
      <c r="L17" s="577" t="s">
        <v>429</v>
      </c>
      <c r="M17" s="577" t="s">
        <v>429</v>
      </c>
      <c r="N17" s="577" t="s">
        <v>429</v>
      </c>
      <c r="O17" s="577" t="s">
        <v>429</v>
      </c>
      <c r="P17" s="577">
        <v>406.1</v>
      </c>
      <c r="Q17" s="577">
        <v>600.5</v>
      </c>
      <c r="R17" s="577">
        <v>550.9</v>
      </c>
      <c r="S17" s="577">
        <v>907.7</v>
      </c>
      <c r="T17" s="577">
        <v>975.6</v>
      </c>
      <c r="U17" s="577" t="s">
        <v>429</v>
      </c>
      <c r="V17" s="577" t="s">
        <v>429</v>
      </c>
      <c r="W17" s="577" t="s">
        <v>429</v>
      </c>
      <c r="X17" s="577" t="s">
        <v>429</v>
      </c>
      <c r="Y17" s="577" t="s">
        <v>429</v>
      </c>
      <c r="Z17" s="581" t="s">
        <v>429</v>
      </c>
    </row>
    <row r="18" spans="1:26">
      <c r="A18" s="284" t="s">
        <v>50</v>
      </c>
      <c r="B18" s="577" t="s">
        <v>429</v>
      </c>
      <c r="C18" s="577" t="s">
        <v>429</v>
      </c>
      <c r="D18" s="577" t="s">
        <v>429</v>
      </c>
      <c r="E18" s="577" t="s">
        <v>429</v>
      </c>
      <c r="F18" s="577" t="s">
        <v>429</v>
      </c>
      <c r="G18" s="577" t="s">
        <v>429</v>
      </c>
      <c r="H18" s="577" t="s">
        <v>429</v>
      </c>
      <c r="I18" s="577" t="s">
        <v>429</v>
      </c>
      <c r="J18" s="577" t="s">
        <v>429</v>
      </c>
      <c r="K18" s="577" t="s">
        <v>429</v>
      </c>
      <c r="L18" s="577" t="s">
        <v>429</v>
      </c>
      <c r="M18" s="577" t="s">
        <v>429</v>
      </c>
      <c r="N18" s="577" t="s">
        <v>429</v>
      </c>
      <c r="O18" s="577" t="s">
        <v>429</v>
      </c>
      <c r="P18" s="577" t="s">
        <v>429</v>
      </c>
      <c r="Q18" s="577" t="s">
        <v>429</v>
      </c>
      <c r="R18" s="577" t="s">
        <v>429</v>
      </c>
      <c r="S18" s="577" t="s">
        <v>429</v>
      </c>
      <c r="T18" s="577" t="s">
        <v>429</v>
      </c>
      <c r="U18" s="577">
        <v>110</v>
      </c>
      <c r="V18" s="577">
        <v>284.99</v>
      </c>
      <c r="W18" s="577">
        <v>295</v>
      </c>
      <c r="X18" s="577">
        <v>295</v>
      </c>
      <c r="Y18" s="577">
        <v>295</v>
      </c>
      <c r="Z18" s="577">
        <v>295</v>
      </c>
    </row>
    <row r="19" spans="1:26" s="499" customFormat="1">
      <c r="A19" s="289"/>
      <c r="B19" s="289"/>
      <c r="P19" s="289"/>
      <c r="Q19" s="289"/>
      <c r="R19" s="289"/>
      <c r="S19" s="289"/>
      <c r="T19" s="289"/>
      <c r="X19" s="289"/>
      <c r="Z19" s="559"/>
    </row>
    <row r="20" spans="1:26" s="499" customFormat="1">
      <c r="A20" s="136" t="s">
        <v>33</v>
      </c>
      <c r="B20" s="142"/>
      <c r="D20" s="289"/>
      <c r="F20" s="289"/>
      <c r="G20" s="289"/>
      <c r="H20" s="289"/>
      <c r="I20" s="289"/>
      <c r="J20" s="289"/>
      <c r="K20" s="289"/>
      <c r="L20" s="289"/>
      <c r="M20" s="289"/>
      <c r="N20" s="289"/>
      <c r="O20" s="289"/>
      <c r="P20" s="289"/>
      <c r="Q20" s="289"/>
      <c r="R20" s="289"/>
      <c r="S20" s="289"/>
      <c r="T20" s="289"/>
      <c r="X20" s="289"/>
      <c r="Z20" s="287"/>
    </row>
    <row r="21" spans="1:26" s="499" customFormat="1">
      <c r="A21" s="289"/>
      <c r="B21" s="289"/>
      <c r="D21" s="289"/>
      <c r="F21" s="289"/>
      <c r="G21" s="289"/>
      <c r="H21" s="289"/>
      <c r="I21" s="289"/>
      <c r="J21" s="289"/>
      <c r="K21" s="289"/>
      <c r="L21" s="289"/>
      <c r="M21" s="289"/>
      <c r="N21" s="289"/>
      <c r="O21" s="289"/>
      <c r="P21" s="289"/>
      <c r="Q21" s="289"/>
      <c r="R21" s="289"/>
      <c r="S21" s="289"/>
      <c r="T21" s="289"/>
      <c r="U21" s="287"/>
      <c r="V21" s="287"/>
      <c r="W21" s="287"/>
      <c r="X21" s="289"/>
      <c r="Z21" s="287"/>
    </row>
    <row r="22" spans="1:26" s="499" customFormat="1">
      <c r="A22" s="287" t="s">
        <v>1157</v>
      </c>
      <c r="B22" s="289"/>
      <c r="D22" s="131"/>
      <c r="E22" s="131"/>
      <c r="F22" s="131"/>
      <c r="G22" s="131"/>
      <c r="H22" s="131"/>
      <c r="I22" s="131"/>
      <c r="J22" s="131"/>
      <c r="K22" s="131"/>
      <c r="L22" s="131"/>
      <c r="M22" s="131"/>
      <c r="N22" s="131"/>
      <c r="O22" s="131"/>
      <c r="P22" s="131"/>
      <c r="Q22" s="131"/>
      <c r="R22" s="131"/>
      <c r="S22" s="131"/>
      <c r="T22" s="131"/>
      <c r="U22" s="131"/>
      <c r="V22" s="131"/>
      <c r="W22" s="131"/>
      <c r="X22" s="131"/>
      <c r="Y22" s="131"/>
      <c r="Z22" s="287"/>
    </row>
    <row r="23" spans="1:26" s="499" customFormat="1">
      <c r="A23" s="289"/>
      <c r="U23" s="287"/>
      <c r="V23" s="287"/>
      <c r="W23" s="287"/>
      <c r="Z23" s="287"/>
    </row>
    <row r="24" spans="1:26">
      <c r="A24" s="131" t="s">
        <v>431</v>
      </c>
      <c r="U24" s="36"/>
      <c r="V24" s="36"/>
      <c r="W24" s="36"/>
      <c r="Z24" s="287"/>
    </row>
    <row r="25" spans="1:26">
      <c r="U25" s="36"/>
      <c r="V25" s="36"/>
      <c r="W25" s="36"/>
      <c r="Z25" s="287"/>
    </row>
    <row r="26" spans="1:26">
      <c r="U26" s="36"/>
      <c r="V26" s="36"/>
      <c r="W26" s="36"/>
    </row>
    <row r="27" spans="1:26">
      <c r="U27" s="36"/>
      <c r="V27" s="36"/>
      <c r="W27" s="36"/>
    </row>
    <row r="28" spans="1:26">
      <c r="U28" s="36"/>
      <c r="V28" s="36"/>
      <c r="W28" s="36"/>
    </row>
    <row r="29" spans="1:26">
      <c r="U29" s="36"/>
      <c r="V29" s="36"/>
      <c r="W29" s="36"/>
    </row>
    <row r="30" spans="1:26">
      <c r="U30" s="36"/>
      <c r="V30" s="36"/>
      <c r="W30" s="36"/>
    </row>
    <row r="31" spans="1:26">
      <c r="U31" s="36"/>
      <c r="V31" s="36"/>
      <c r="W31" s="36"/>
    </row>
  </sheetData>
  <conditionalFormatting sqref="U1:W2">
    <cfRule type="expression" dxfId="220" priority="1" stopIfTrue="1">
      <formula>#N/A</formula>
    </cfRule>
  </conditionalFormatting>
  <hyperlinks>
    <hyperlink ref="AB5" location="Content!B408" display="Back to Content Page"/>
  </hyperlinks>
  <pageMargins left="0.7" right="0.7" top="0.75" bottom="0.75" header="0.3" footer="0.3"/>
</worksheet>
</file>

<file path=xl/worksheets/sheet2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1"/>
  <sheetViews>
    <sheetView topLeftCell="L1" zoomScale="99" zoomScaleNormal="99" workbookViewId="0">
      <selection activeCell="AB4" sqref="AB4"/>
    </sheetView>
  </sheetViews>
  <sheetFormatPr defaultRowHeight="14.5"/>
  <cols>
    <col min="1" max="1" width="34.1796875" customWidth="1"/>
    <col min="2" max="18" width="6.453125" customWidth="1"/>
    <col min="19" max="23" width="7.54296875" customWidth="1"/>
    <col min="24" max="24" width="8.453125" customWidth="1"/>
    <col min="25" max="25" width="8.453125" style="499" customWidth="1"/>
    <col min="26" max="26" width="6.26953125" style="499" customWidth="1"/>
  </cols>
  <sheetData>
    <row r="1" spans="1:28">
      <c r="A1" s="140" t="s">
        <v>1406</v>
      </c>
      <c r="B1" s="36"/>
      <c r="C1" s="36"/>
      <c r="D1" s="36"/>
      <c r="E1" s="36"/>
      <c r="F1" s="36"/>
      <c r="G1" s="36"/>
      <c r="H1" s="36"/>
      <c r="I1" s="36"/>
      <c r="J1" s="36"/>
      <c r="K1" s="36"/>
      <c r="L1" s="36"/>
      <c r="M1" s="36"/>
      <c r="N1" s="36"/>
      <c r="O1" s="36"/>
      <c r="P1" s="36"/>
      <c r="Q1" s="36"/>
      <c r="R1" s="36"/>
      <c r="S1" s="36"/>
      <c r="T1" s="36"/>
      <c r="U1" s="177"/>
      <c r="V1" s="177"/>
      <c r="W1" s="177"/>
      <c r="Z1" s="287"/>
    </row>
    <row r="2" spans="1:28">
      <c r="A2" s="36"/>
      <c r="B2" s="36"/>
      <c r="C2" s="36"/>
      <c r="D2" s="36"/>
      <c r="E2" s="36"/>
      <c r="F2" s="36"/>
      <c r="G2" s="36"/>
      <c r="H2" s="36"/>
      <c r="I2" s="36"/>
      <c r="J2" s="36"/>
      <c r="K2" s="36"/>
      <c r="L2" s="36"/>
      <c r="M2" s="36"/>
      <c r="N2" s="36"/>
      <c r="O2" s="36"/>
      <c r="P2" s="36"/>
      <c r="Q2" s="36"/>
      <c r="R2" s="36"/>
      <c r="S2" s="36"/>
      <c r="T2" s="36"/>
      <c r="U2" s="177"/>
      <c r="V2" s="177"/>
      <c r="W2" s="177"/>
      <c r="Z2" s="287"/>
    </row>
    <row r="3" spans="1:28">
      <c r="A3" s="778" t="s">
        <v>16</v>
      </c>
      <c r="B3" s="4">
        <v>1991</v>
      </c>
      <c r="C3" s="4">
        <v>1992</v>
      </c>
      <c r="D3" s="4">
        <v>1993</v>
      </c>
      <c r="E3" s="4">
        <v>1994</v>
      </c>
      <c r="F3" s="4">
        <v>1995</v>
      </c>
      <c r="G3" s="4">
        <v>1996</v>
      </c>
      <c r="H3" s="4">
        <v>1997</v>
      </c>
      <c r="I3" s="4">
        <v>1998</v>
      </c>
      <c r="J3" s="4">
        <v>1999</v>
      </c>
      <c r="K3" s="4">
        <v>2000</v>
      </c>
      <c r="L3" s="4">
        <v>2001</v>
      </c>
      <c r="M3" s="4">
        <v>2002</v>
      </c>
      <c r="N3" s="4">
        <v>2003</v>
      </c>
      <c r="O3" s="4">
        <v>2004</v>
      </c>
      <c r="P3" s="4">
        <v>2005</v>
      </c>
      <c r="Q3" s="4">
        <v>2006</v>
      </c>
      <c r="R3" s="4">
        <v>2007</v>
      </c>
      <c r="S3" s="4">
        <v>2008</v>
      </c>
      <c r="T3" s="4">
        <v>2009</v>
      </c>
      <c r="U3" s="774">
        <v>2010</v>
      </c>
      <c r="V3" s="62">
        <v>2011</v>
      </c>
      <c r="W3" s="62">
        <v>2012</v>
      </c>
      <c r="X3" s="62">
        <v>2013</v>
      </c>
      <c r="Y3" s="62">
        <v>2014</v>
      </c>
      <c r="Z3" s="62">
        <v>2015</v>
      </c>
    </row>
    <row r="4" spans="1:28">
      <c r="A4" s="284" t="s">
        <v>15</v>
      </c>
      <c r="B4" s="580" t="s">
        <v>429</v>
      </c>
      <c r="C4" s="580" t="s">
        <v>429</v>
      </c>
      <c r="D4" s="580" t="s">
        <v>429</v>
      </c>
      <c r="E4" s="580" t="s">
        <v>429</v>
      </c>
      <c r="F4" s="580" t="s">
        <v>429</v>
      </c>
      <c r="G4" s="580" t="s">
        <v>429</v>
      </c>
      <c r="H4" s="580" t="s">
        <v>429</v>
      </c>
      <c r="I4" s="580" t="s">
        <v>429</v>
      </c>
      <c r="J4" s="580" t="s">
        <v>429</v>
      </c>
      <c r="K4" s="580" t="s">
        <v>429</v>
      </c>
      <c r="L4" s="580" t="s">
        <v>429</v>
      </c>
      <c r="M4" s="580" t="s">
        <v>429</v>
      </c>
      <c r="N4" s="580" t="s">
        <v>429</v>
      </c>
      <c r="O4" s="580" t="s">
        <v>429</v>
      </c>
      <c r="P4" s="580" t="s">
        <v>429</v>
      </c>
      <c r="Q4" s="580" t="s">
        <v>429</v>
      </c>
      <c r="R4" s="580" t="s">
        <v>429</v>
      </c>
      <c r="S4" s="580" t="s">
        <v>429</v>
      </c>
      <c r="T4" s="580" t="s">
        <v>429</v>
      </c>
      <c r="U4" s="580">
        <v>425.5</v>
      </c>
      <c r="V4" s="580">
        <v>442.8</v>
      </c>
      <c r="W4" s="580">
        <v>708.1</v>
      </c>
      <c r="X4" s="580">
        <v>429.99</v>
      </c>
      <c r="Y4" s="592">
        <v>422.25</v>
      </c>
      <c r="Z4" s="592" t="s">
        <v>429</v>
      </c>
      <c r="AB4" s="92" t="s">
        <v>13</v>
      </c>
    </row>
    <row r="5" spans="1:28">
      <c r="A5" s="284" t="s">
        <v>14</v>
      </c>
      <c r="B5" s="580" t="s">
        <v>322</v>
      </c>
      <c r="C5" s="580" t="s">
        <v>322</v>
      </c>
      <c r="D5" s="580" t="s">
        <v>322</v>
      </c>
      <c r="E5" s="580" t="s">
        <v>322</v>
      </c>
      <c r="F5" s="580" t="s">
        <v>322</v>
      </c>
      <c r="G5" s="580" t="s">
        <v>322</v>
      </c>
      <c r="H5" s="580" t="s">
        <v>322</v>
      </c>
      <c r="I5" s="580" t="s">
        <v>322</v>
      </c>
      <c r="J5" s="580" t="s">
        <v>322</v>
      </c>
      <c r="K5" s="580" t="s">
        <v>322</v>
      </c>
      <c r="L5" s="580" t="s">
        <v>322</v>
      </c>
      <c r="M5" s="580" t="s">
        <v>322</v>
      </c>
      <c r="N5" s="580" t="s">
        <v>322</v>
      </c>
      <c r="O5" s="580" t="s">
        <v>322</v>
      </c>
      <c r="P5" s="580" t="s">
        <v>322</v>
      </c>
      <c r="Q5" s="580" t="s">
        <v>322</v>
      </c>
      <c r="R5" s="580" t="s">
        <v>322</v>
      </c>
      <c r="S5" s="580" t="s">
        <v>322</v>
      </c>
      <c r="T5" s="580" t="s">
        <v>322</v>
      </c>
      <c r="U5" s="580" t="s">
        <v>322</v>
      </c>
      <c r="V5" s="580" t="s">
        <v>322</v>
      </c>
      <c r="W5" s="580" t="s">
        <v>322</v>
      </c>
      <c r="X5" s="580" t="s">
        <v>322</v>
      </c>
      <c r="Y5" s="580" t="s">
        <v>322</v>
      </c>
      <c r="Z5" s="580" t="s">
        <v>322</v>
      </c>
    </row>
    <row r="6" spans="1:28">
      <c r="A6" s="284" t="s">
        <v>268</v>
      </c>
      <c r="B6" s="580" t="s">
        <v>429</v>
      </c>
      <c r="C6" s="580" t="s">
        <v>429</v>
      </c>
      <c r="D6" s="580" t="s">
        <v>429</v>
      </c>
      <c r="E6" s="580" t="s">
        <v>429</v>
      </c>
      <c r="F6" s="580" t="s">
        <v>429</v>
      </c>
      <c r="G6" s="580" t="s">
        <v>429</v>
      </c>
      <c r="H6" s="580" t="s">
        <v>429</v>
      </c>
      <c r="I6" s="580" t="s">
        <v>429</v>
      </c>
      <c r="J6" s="580" t="s">
        <v>429</v>
      </c>
      <c r="K6" s="580" t="s">
        <v>429</v>
      </c>
      <c r="L6" s="580" t="s">
        <v>429</v>
      </c>
      <c r="M6" s="580" t="s">
        <v>429</v>
      </c>
      <c r="N6" s="580" t="s">
        <v>429</v>
      </c>
      <c r="O6" s="580" t="s">
        <v>429</v>
      </c>
      <c r="P6" s="580" t="s">
        <v>429</v>
      </c>
      <c r="Q6" s="580" t="s">
        <v>429</v>
      </c>
      <c r="R6" s="580" t="s">
        <v>429</v>
      </c>
      <c r="S6" s="580" t="s">
        <v>429</v>
      </c>
      <c r="T6" s="580" t="s">
        <v>429</v>
      </c>
      <c r="U6" s="580" t="s">
        <v>429</v>
      </c>
      <c r="V6" s="580" t="s">
        <v>429</v>
      </c>
      <c r="W6" s="580" t="s">
        <v>429</v>
      </c>
      <c r="X6" s="580" t="s">
        <v>429</v>
      </c>
      <c r="Y6" s="580" t="s">
        <v>429</v>
      </c>
      <c r="Z6" s="592" t="s">
        <v>429</v>
      </c>
    </row>
    <row r="7" spans="1:28">
      <c r="A7" s="284" t="s">
        <v>12</v>
      </c>
      <c r="B7" s="580" t="s">
        <v>322</v>
      </c>
      <c r="C7" s="580" t="s">
        <v>322</v>
      </c>
      <c r="D7" s="580" t="s">
        <v>322</v>
      </c>
      <c r="E7" s="580" t="s">
        <v>322</v>
      </c>
      <c r="F7" s="580" t="s">
        <v>322</v>
      </c>
      <c r="G7" s="580" t="s">
        <v>322</v>
      </c>
      <c r="H7" s="580" t="s">
        <v>322</v>
      </c>
      <c r="I7" s="580" t="s">
        <v>322</v>
      </c>
      <c r="J7" s="580" t="s">
        <v>322</v>
      </c>
      <c r="K7" s="580" t="s">
        <v>322</v>
      </c>
      <c r="L7" s="580" t="s">
        <v>322</v>
      </c>
      <c r="M7" s="580" t="s">
        <v>322</v>
      </c>
      <c r="N7" s="580" t="s">
        <v>322</v>
      </c>
      <c r="O7" s="580" t="s">
        <v>322</v>
      </c>
      <c r="P7" s="580" t="s">
        <v>322</v>
      </c>
      <c r="Q7" s="580" t="s">
        <v>322</v>
      </c>
      <c r="R7" s="580" t="s">
        <v>322</v>
      </c>
      <c r="S7" s="580" t="s">
        <v>322</v>
      </c>
      <c r="T7" s="580" t="s">
        <v>322</v>
      </c>
      <c r="U7" s="580" t="s">
        <v>322</v>
      </c>
      <c r="V7" s="580" t="s">
        <v>322</v>
      </c>
      <c r="W7" s="580" t="s">
        <v>322</v>
      </c>
      <c r="X7" s="580" t="s">
        <v>322</v>
      </c>
      <c r="Y7" s="580" t="s">
        <v>322</v>
      </c>
      <c r="Z7" s="580" t="s">
        <v>322</v>
      </c>
    </row>
    <row r="8" spans="1:28">
      <c r="A8" s="284" t="s">
        <v>11</v>
      </c>
      <c r="B8" s="580">
        <v>119.9</v>
      </c>
      <c r="C8" s="580">
        <v>187.8</v>
      </c>
      <c r="D8" s="580">
        <v>245.6</v>
      </c>
      <c r="E8" s="580">
        <v>211.3</v>
      </c>
      <c r="F8" s="580">
        <v>170</v>
      </c>
      <c r="G8" s="580">
        <v>179.3</v>
      </c>
      <c r="H8" s="580">
        <v>168.5</v>
      </c>
      <c r="I8" s="580">
        <v>196.6</v>
      </c>
      <c r="J8" s="580">
        <v>175.1</v>
      </c>
      <c r="K8" s="580">
        <v>190.6</v>
      </c>
      <c r="L8" s="580">
        <v>163.6</v>
      </c>
      <c r="M8" s="580">
        <v>156.5</v>
      </c>
      <c r="N8" s="580">
        <v>163.4</v>
      </c>
      <c r="O8" s="580">
        <v>158.19999999999999</v>
      </c>
      <c r="P8" s="580">
        <v>194.1</v>
      </c>
      <c r="Q8" s="580">
        <v>225.1</v>
      </c>
      <c r="R8" s="580">
        <v>343.1</v>
      </c>
      <c r="S8" s="580">
        <v>314.89999999999998</v>
      </c>
      <c r="T8" s="580">
        <v>314.5</v>
      </c>
      <c r="U8" s="580">
        <v>280.2</v>
      </c>
      <c r="V8" s="580">
        <v>316.2</v>
      </c>
      <c r="W8" s="580" t="s">
        <v>429</v>
      </c>
      <c r="X8" s="580" t="s">
        <v>429</v>
      </c>
      <c r="Y8" s="580" t="s">
        <v>8</v>
      </c>
      <c r="Z8" s="570" t="s">
        <v>429</v>
      </c>
    </row>
    <row r="9" spans="1:28">
      <c r="A9" s="284" t="s">
        <v>10</v>
      </c>
      <c r="B9" s="580">
        <v>139.1</v>
      </c>
      <c r="C9" s="580">
        <v>130.4</v>
      </c>
      <c r="D9" s="580">
        <v>204.4</v>
      </c>
      <c r="E9" s="580">
        <v>171.7</v>
      </c>
      <c r="F9" s="580">
        <v>117.8</v>
      </c>
      <c r="G9" s="580">
        <v>969.4</v>
      </c>
      <c r="H9" s="580">
        <v>854.4</v>
      </c>
      <c r="I9" s="580">
        <v>729.2</v>
      </c>
      <c r="J9" s="580">
        <v>727.5</v>
      </c>
      <c r="K9" s="580">
        <v>594.4</v>
      </c>
      <c r="L9" s="580">
        <v>632.79999999999995</v>
      </c>
      <c r="M9" s="580">
        <v>648.4</v>
      </c>
      <c r="N9" s="580">
        <v>472.8</v>
      </c>
      <c r="O9" s="580">
        <v>583.4</v>
      </c>
      <c r="P9" s="580">
        <v>717.8</v>
      </c>
      <c r="Q9" s="580">
        <v>751.3</v>
      </c>
      <c r="R9" s="580">
        <v>672.1</v>
      </c>
      <c r="S9" s="580">
        <v>1067.4000000000001</v>
      </c>
      <c r="T9" s="580">
        <v>1293.9000000000001</v>
      </c>
      <c r="U9" s="580">
        <v>1089.01</v>
      </c>
      <c r="V9" s="580">
        <v>1048.99</v>
      </c>
      <c r="W9" s="580">
        <v>1217.27</v>
      </c>
      <c r="X9" s="580">
        <v>973.77</v>
      </c>
      <c r="Y9" s="592">
        <v>971.18</v>
      </c>
      <c r="Z9" s="570" t="s">
        <v>429</v>
      </c>
    </row>
    <row r="10" spans="1:28">
      <c r="A10" s="284" t="s">
        <v>9</v>
      </c>
      <c r="B10" s="580" t="s">
        <v>429</v>
      </c>
      <c r="C10" s="580" t="s">
        <v>429</v>
      </c>
      <c r="D10" s="580" t="s">
        <v>429</v>
      </c>
      <c r="E10" s="580" t="s">
        <v>429</v>
      </c>
      <c r="F10" s="580" t="s">
        <v>429</v>
      </c>
      <c r="G10" s="580" t="s">
        <v>429</v>
      </c>
      <c r="H10" s="580" t="s">
        <v>429</v>
      </c>
      <c r="I10" s="580" t="s">
        <v>429</v>
      </c>
      <c r="J10" s="580" t="s">
        <v>429</v>
      </c>
      <c r="K10" s="580" t="s">
        <v>429</v>
      </c>
      <c r="L10" s="580" t="s">
        <v>429</v>
      </c>
      <c r="M10" s="580" t="s">
        <v>429</v>
      </c>
      <c r="N10" s="580" t="s">
        <v>429</v>
      </c>
      <c r="O10" s="580" t="s">
        <v>429</v>
      </c>
      <c r="P10" s="580" t="s">
        <v>429</v>
      </c>
      <c r="Q10" s="580" t="s">
        <v>429</v>
      </c>
      <c r="R10" s="580" t="s">
        <v>429</v>
      </c>
      <c r="S10" s="580" t="s">
        <v>429</v>
      </c>
      <c r="T10" s="580" t="s">
        <v>429</v>
      </c>
      <c r="U10" s="580" t="s">
        <v>429</v>
      </c>
      <c r="V10" s="580" t="s">
        <v>429</v>
      </c>
      <c r="W10" s="580" t="s">
        <v>429</v>
      </c>
      <c r="X10" s="580" t="s">
        <v>429</v>
      </c>
      <c r="Y10" s="580" t="s">
        <v>429</v>
      </c>
      <c r="Z10" s="577" t="s">
        <v>429</v>
      </c>
    </row>
    <row r="11" spans="1:28">
      <c r="A11" s="284" t="s">
        <v>7</v>
      </c>
      <c r="B11" s="580">
        <v>181.1</v>
      </c>
      <c r="C11" s="580">
        <v>149.69999999999999</v>
      </c>
      <c r="D11" s="580">
        <v>146.80000000000001</v>
      </c>
      <c r="E11" s="580">
        <v>162.4</v>
      </c>
      <c r="F11" s="580">
        <v>135.80000000000001</v>
      </c>
      <c r="G11" s="580">
        <v>217.1</v>
      </c>
      <c r="H11" s="580">
        <v>169.9</v>
      </c>
      <c r="I11" s="580">
        <v>165.2</v>
      </c>
      <c r="J11" s="580">
        <v>168.9</v>
      </c>
      <c r="K11" s="580">
        <v>90.6</v>
      </c>
      <c r="L11" s="580">
        <v>94.2</v>
      </c>
      <c r="M11" s="580">
        <v>105.6</v>
      </c>
      <c r="N11" s="580">
        <v>84.1</v>
      </c>
      <c r="O11" s="580">
        <v>144.6</v>
      </c>
      <c r="P11" s="580">
        <v>163.30000000000001</v>
      </c>
      <c r="Q11" s="580">
        <v>157.6</v>
      </c>
      <c r="R11" s="580">
        <v>193.9</v>
      </c>
      <c r="S11" s="580">
        <v>300.60000000000002</v>
      </c>
      <c r="T11" s="580">
        <v>322.3</v>
      </c>
      <c r="U11" s="580">
        <v>286.2</v>
      </c>
      <c r="V11" s="580">
        <v>415.2</v>
      </c>
      <c r="W11" s="580" t="s">
        <v>429</v>
      </c>
      <c r="X11" s="580" t="s">
        <v>429</v>
      </c>
      <c r="Y11" s="580" t="s">
        <v>429</v>
      </c>
      <c r="Z11" s="592" t="s">
        <v>429</v>
      </c>
    </row>
    <row r="12" spans="1:28">
      <c r="A12" s="284" t="s">
        <v>32</v>
      </c>
      <c r="B12" s="580" t="s">
        <v>322</v>
      </c>
      <c r="C12" s="580" t="s">
        <v>322</v>
      </c>
      <c r="D12" s="580" t="s">
        <v>322</v>
      </c>
      <c r="E12" s="580" t="s">
        <v>322</v>
      </c>
      <c r="F12" s="580" t="s">
        <v>322</v>
      </c>
      <c r="G12" s="580" t="s">
        <v>322</v>
      </c>
      <c r="H12" s="580" t="s">
        <v>322</v>
      </c>
      <c r="I12" s="580" t="s">
        <v>322</v>
      </c>
      <c r="J12" s="580" t="s">
        <v>322</v>
      </c>
      <c r="K12" s="580" t="s">
        <v>322</v>
      </c>
      <c r="L12" s="580" t="s">
        <v>322</v>
      </c>
      <c r="M12" s="580" t="s">
        <v>322</v>
      </c>
      <c r="N12" s="580" t="s">
        <v>322</v>
      </c>
      <c r="O12" s="580" t="s">
        <v>322</v>
      </c>
      <c r="P12" s="580" t="s">
        <v>322</v>
      </c>
      <c r="Q12" s="580" t="s">
        <v>322</v>
      </c>
      <c r="R12" s="580" t="s">
        <v>322</v>
      </c>
      <c r="S12" s="580" t="s">
        <v>322</v>
      </c>
      <c r="T12" s="580" t="s">
        <v>322</v>
      </c>
      <c r="U12" s="580" t="s">
        <v>322</v>
      </c>
      <c r="V12" s="580" t="s">
        <v>322</v>
      </c>
      <c r="W12" s="580" t="s">
        <v>322</v>
      </c>
      <c r="X12" s="580" t="s">
        <v>322</v>
      </c>
      <c r="Y12" s="580" t="s">
        <v>429</v>
      </c>
      <c r="Z12" s="580" t="s">
        <v>429</v>
      </c>
    </row>
    <row r="13" spans="1:28">
      <c r="A13" s="284" t="s">
        <v>5</v>
      </c>
      <c r="B13" s="580" t="s">
        <v>322</v>
      </c>
      <c r="C13" s="580" t="s">
        <v>322</v>
      </c>
      <c r="D13" s="580" t="s">
        <v>322</v>
      </c>
      <c r="E13" s="580" t="s">
        <v>322</v>
      </c>
      <c r="F13" s="580" t="s">
        <v>322</v>
      </c>
      <c r="G13" s="580" t="s">
        <v>322</v>
      </c>
      <c r="H13" s="580" t="s">
        <v>322</v>
      </c>
      <c r="I13" s="580" t="s">
        <v>322</v>
      </c>
      <c r="J13" s="580" t="s">
        <v>322</v>
      </c>
      <c r="K13" s="580" t="s">
        <v>322</v>
      </c>
      <c r="L13" s="580" t="s">
        <v>322</v>
      </c>
      <c r="M13" s="580" t="s">
        <v>322</v>
      </c>
      <c r="N13" s="580" t="s">
        <v>322</v>
      </c>
      <c r="O13" s="580" t="s">
        <v>322</v>
      </c>
      <c r="P13" s="580" t="s">
        <v>322</v>
      </c>
      <c r="Q13" s="580" t="s">
        <v>322</v>
      </c>
      <c r="R13" s="580" t="s">
        <v>322</v>
      </c>
      <c r="S13" s="580" t="s">
        <v>322</v>
      </c>
      <c r="T13" s="580" t="s">
        <v>322</v>
      </c>
      <c r="U13" s="580" t="s">
        <v>322</v>
      </c>
      <c r="V13" s="580" t="s">
        <v>322</v>
      </c>
      <c r="W13" s="580" t="s">
        <v>322</v>
      </c>
      <c r="X13" s="580" t="s">
        <v>322</v>
      </c>
      <c r="Y13" s="580" t="s">
        <v>322</v>
      </c>
      <c r="Z13" s="577" t="s">
        <v>322</v>
      </c>
    </row>
    <row r="14" spans="1:28">
      <c r="A14" s="284" t="s">
        <v>4</v>
      </c>
      <c r="B14" s="580">
        <v>383.9</v>
      </c>
      <c r="C14" s="580">
        <v>420.8</v>
      </c>
      <c r="D14" s="580">
        <v>385.6</v>
      </c>
      <c r="E14" s="580">
        <v>354.9</v>
      </c>
      <c r="F14" s="580">
        <v>363.9</v>
      </c>
      <c r="G14" s="580">
        <v>344.2</v>
      </c>
      <c r="H14" s="580">
        <v>342.7</v>
      </c>
      <c r="I14" s="580">
        <v>292.3</v>
      </c>
      <c r="J14" s="580">
        <v>264.5</v>
      </c>
      <c r="K14" s="580">
        <v>245.8</v>
      </c>
      <c r="L14" s="580">
        <v>226.5</v>
      </c>
      <c r="M14" s="580">
        <v>234.3</v>
      </c>
      <c r="N14" s="580">
        <v>335.1</v>
      </c>
      <c r="O14" s="580">
        <v>352.3</v>
      </c>
      <c r="P14" s="580">
        <v>309.60000000000002</v>
      </c>
      <c r="Q14" s="580">
        <v>430.7</v>
      </c>
      <c r="R14" s="580">
        <v>608</v>
      </c>
      <c r="S14" s="580">
        <v>619.79999999999995</v>
      </c>
      <c r="T14" s="580">
        <v>480.3</v>
      </c>
      <c r="U14" s="580">
        <v>507.5</v>
      </c>
      <c r="V14" s="580">
        <v>621.20000000000005</v>
      </c>
      <c r="W14" s="580" t="s">
        <v>429</v>
      </c>
      <c r="X14" s="580" t="s">
        <v>429</v>
      </c>
      <c r="Y14" s="580" t="s">
        <v>429</v>
      </c>
      <c r="Z14" s="570" t="s">
        <v>429</v>
      </c>
      <c r="AA14" s="499"/>
    </row>
    <row r="15" spans="1:28">
      <c r="A15" s="284" t="s">
        <v>3</v>
      </c>
      <c r="B15" s="580" t="s">
        <v>429</v>
      </c>
      <c r="C15" s="580" t="s">
        <v>429</v>
      </c>
      <c r="D15" s="580" t="s">
        <v>429</v>
      </c>
      <c r="E15" s="580" t="s">
        <v>429</v>
      </c>
      <c r="F15" s="580" t="s">
        <v>429</v>
      </c>
      <c r="G15" s="580" t="s">
        <v>429</v>
      </c>
      <c r="H15" s="580" t="s">
        <v>429</v>
      </c>
      <c r="I15" s="580" t="s">
        <v>429</v>
      </c>
      <c r="J15" s="580" t="s">
        <v>429</v>
      </c>
      <c r="K15" s="580" t="s">
        <v>429</v>
      </c>
      <c r="L15" s="580" t="s">
        <v>429</v>
      </c>
      <c r="M15" s="580" t="s">
        <v>429</v>
      </c>
      <c r="N15" s="580" t="s">
        <v>429</v>
      </c>
      <c r="O15" s="580" t="s">
        <v>429</v>
      </c>
      <c r="P15" s="580" t="s">
        <v>429</v>
      </c>
      <c r="Q15" s="580" t="s">
        <v>429</v>
      </c>
      <c r="R15" s="580" t="s">
        <v>429</v>
      </c>
      <c r="S15" s="580" t="s">
        <v>429</v>
      </c>
      <c r="T15" s="580" t="s">
        <v>429</v>
      </c>
      <c r="U15" s="580" t="s">
        <v>429</v>
      </c>
      <c r="V15" s="580" t="s">
        <v>429</v>
      </c>
      <c r="W15" s="580" t="s">
        <v>429</v>
      </c>
      <c r="X15" s="580" t="s">
        <v>429</v>
      </c>
      <c r="Y15" s="580" t="s">
        <v>429</v>
      </c>
      <c r="Z15" s="570" t="s">
        <v>429</v>
      </c>
      <c r="AA15" s="499"/>
    </row>
    <row r="16" spans="1:28">
      <c r="A16" s="284" t="s">
        <v>79</v>
      </c>
      <c r="B16" s="580" t="s">
        <v>429</v>
      </c>
      <c r="C16" s="580" t="s">
        <v>429</v>
      </c>
      <c r="D16" s="580" t="s">
        <v>429</v>
      </c>
      <c r="E16" s="580" t="s">
        <v>429</v>
      </c>
      <c r="F16" s="580" t="s">
        <v>429</v>
      </c>
      <c r="G16" s="580" t="s">
        <v>429</v>
      </c>
      <c r="H16" s="580" t="s">
        <v>429</v>
      </c>
      <c r="I16" s="580" t="s">
        <v>429</v>
      </c>
      <c r="J16" s="580" t="s">
        <v>429</v>
      </c>
      <c r="K16" s="580" t="s">
        <v>429</v>
      </c>
      <c r="L16" s="580" t="s">
        <v>429</v>
      </c>
      <c r="M16" s="580" t="s">
        <v>429</v>
      </c>
      <c r="N16" s="580" t="s">
        <v>429</v>
      </c>
      <c r="O16" s="580">
        <v>347.22874977051583</v>
      </c>
      <c r="P16" s="580">
        <v>356.47189810278792</v>
      </c>
      <c r="Q16" s="580">
        <v>343.01941049604596</v>
      </c>
      <c r="R16" s="580">
        <v>376.20051914341337</v>
      </c>
      <c r="S16" s="580">
        <v>418.69263562651508</v>
      </c>
      <c r="T16" s="580">
        <v>409.71976066045596</v>
      </c>
      <c r="U16" s="580">
        <v>414.55261477329174</v>
      </c>
      <c r="V16" s="580">
        <v>420.14703993835877</v>
      </c>
      <c r="W16" s="580">
        <v>441.30368390914293</v>
      </c>
      <c r="X16" s="580" t="s">
        <v>429</v>
      </c>
      <c r="Y16" s="580" t="s">
        <v>429</v>
      </c>
      <c r="Z16" s="570" t="s">
        <v>429</v>
      </c>
      <c r="AA16" s="499"/>
    </row>
    <row r="17" spans="1:26">
      <c r="A17" s="284" t="s">
        <v>2</v>
      </c>
      <c r="B17" s="580" t="s">
        <v>429</v>
      </c>
      <c r="C17" s="580" t="s">
        <v>429</v>
      </c>
      <c r="D17" s="580" t="s">
        <v>429</v>
      </c>
      <c r="E17" s="580" t="s">
        <v>429</v>
      </c>
      <c r="F17" s="580" t="s">
        <v>429</v>
      </c>
      <c r="G17" s="580" t="s">
        <v>429</v>
      </c>
      <c r="H17" s="580" t="s">
        <v>429</v>
      </c>
      <c r="I17" s="580" t="s">
        <v>429</v>
      </c>
      <c r="J17" s="580" t="s">
        <v>429</v>
      </c>
      <c r="K17" s="580" t="s">
        <v>429</v>
      </c>
      <c r="L17" s="580" t="s">
        <v>429</v>
      </c>
      <c r="M17" s="580" t="s">
        <v>429</v>
      </c>
      <c r="N17" s="580" t="s">
        <v>429</v>
      </c>
      <c r="O17" s="580" t="s">
        <v>429</v>
      </c>
      <c r="P17" s="580" t="s">
        <v>429</v>
      </c>
      <c r="Q17" s="580" t="s">
        <v>429</v>
      </c>
      <c r="R17" s="580" t="s">
        <v>429</v>
      </c>
      <c r="S17" s="580" t="s">
        <v>429</v>
      </c>
      <c r="T17" s="580" t="s">
        <v>429</v>
      </c>
      <c r="U17" s="580" t="s">
        <v>429</v>
      </c>
      <c r="V17" s="580" t="s">
        <v>429</v>
      </c>
      <c r="W17" s="580" t="s">
        <v>429</v>
      </c>
      <c r="X17" s="592">
        <v>1670.11</v>
      </c>
      <c r="Y17" s="592">
        <v>1515.07</v>
      </c>
      <c r="Z17" s="570" t="s">
        <v>429</v>
      </c>
    </row>
    <row r="18" spans="1:26">
      <c r="A18" s="284" t="s">
        <v>50</v>
      </c>
      <c r="B18" s="580" t="s">
        <v>429</v>
      </c>
      <c r="C18" s="580" t="s">
        <v>429</v>
      </c>
      <c r="D18" s="580" t="s">
        <v>429</v>
      </c>
      <c r="E18" s="580" t="s">
        <v>429</v>
      </c>
      <c r="F18" s="580" t="s">
        <v>429</v>
      </c>
      <c r="G18" s="580" t="s">
        <v>429</v>
      </c>
      <c r="H18" s="580" t="s">
        <v>429</v>
      </c>
      <c r="I18" s="580" t="s">
        <v>429</v>
      </c>
      <c r="J18" s="580" t="s">
        <v>429</v>
      </c>
      <c r="K18" s="580" t="s">
        <v>429</v>
      </c>
      <c r="L18" s="580" t="s">
        <v>429</v>
      </c>
      <c r="M18" s="580" t="s">
        <v>429</v>
      </c>
      <c r="N18" s="580" t="s">
        <v>429</v>
      </c>
      <c r="O18" s="580" t="s">
        <v>429</v>
      </c>
      <c r="P18" s="580" t="s">
        <v>429</v>
      </c>
      <c r="Q18" s="580" t="s">
        <v>429</v>
      </c>
      <c r="R18" s="580" t="s">
        <v>429</v>
      </c>
      <c r="S18" s="580" t="s">
        <v>429</v>
      </c>
      <c r="T18" s="580" t="s">
        <v>429</v>
      </c>
      <c r="U18" s="580" t="s">
        <v>429</v>
      </c>
      <c r="V18" s="580" t="s">
        <v>429</v>
      </c>
      <c r="W18" s="580" t="s">
        <v>429</v>
      </c>
      <c r="X18" s="580" t="s">
        <v>429</v>
      </c>
      <c r="Y18" s="580" t="s">
        <v>429</v>
      </c>
      <c r="Z18" s="570" t="s">
        <v>429</v>
      </c>
    </row>
    <row r="19" spans="1:26" s="499" customFormat="1">
      <c r="A19" s="289"/>
      <c r="B19" s="289"/>
      <c r="P19" s="289"/>
      <c r="Q19" s="289"/>
      <c r="R19" s="289"/>
      <c r="S19" s="289"/>
      <c r="T19" s="289"/>
      <c r="X19" s="289"/>
      <c r="Z19" s="559"/>
    </row>
    <row r="20" spans="1:26" s="499" customFormat="1">
      <c r="A20" s="136" t="s">
        <v>33</v>
      </c>
      <c r="B20" s="142"/>
      <c r="D20" s="289"/>
      <c r="F20" s="289"/>
      <c r="G20" s="289"/>
      <c r="H20" s="289"/>
      <c r="I20" s="289"/>
      <c r="J20" s="289"/>
      <c r="K20" s="289"/>
      <c r="L20" s="289"/>
      <c r="M20" s="289"/>
      <c r="N20" s="289"/>
      <c r="O20" s="289"/>
      <c r="P20" s="289"/>
      <c r="Q20" s="289"/>
      <c r="R20" s="289"/>
      <c r="S20" s="289"/>
      <c r="T20" s="289"/>
      <c r="X20" s="289"/>
      <c r="Z20" s="287"/>
    </row>
    <row r="21" spans="1:26" s="499" customFormat="1">
      <c r="A21" s="289"/>
      <c r="B21" s="289"/>
      <c r="D21" s="289"/>
      <c r="F21" s="289"/>
      <c r="G21" s="289"/>
      <c r="H21" s="289"/>
      <c r="I21" s="289"/>
      <c r="J21" s="289"/>
      <c r="K21" s="289"/>
      <c r="L21" s="289"/>
      <c r="M21" s="289"/>
      <c r="N21" s="289"/>
      <c r="O21" s="289"/>
      <c r="P21" s="289"/>
      <c r="Q21" s="289"/>
      <c r="R21" s="289"/>
      <c r="S21" s="289"/>
      <c r="T21" s="289"/>
      <c r="U21" s="287"/>
      <c r="V21" s="287"/>
      <c r="W21" s="287"/>
      <c r="X21" s="289"/>
      <c r="Z21" s="287"/>
    </row>
    <row r="22" spans="1:26" s="499" customFormat="1">
      <c r="A22" s="287" t="s">
        <v>1158</v>
      </c>
      <c r="B22" s="289"/>
      <c r="D22" s="289"/>
      <c r="F22" s="289"/>
      <c r="G22" s="289"/>
      <c r="H22" s="289"/>
      <c r="I22" s="289"/>
      <c r="J22" s="289"/>
      <c r="K22" s="289"/>
      <c r="L22" s="289"/>
      <c r="M22" s="289"/>
      <c r="N22" s="289"/>
      <c r="O22" s="289"/>
      <c r="P22" s="289"/>
      <c r="Q22" s="289"/>
      <c r="R22" s="289"/>
      <c r="S22" s="289"/>
      <c r="T22" s="289"/>
      <c r="U22" s="287"/>
      <c r="V22" s="287"/>
      <c r="W22" s="287"/>
      <c r="X22" s="289"/>
      <c r="Z22" s="287"/>
    </row>
    <row r="23" spans="1:26" s="499" customFormat="1">
      <c r="A23" s="289"/>
      <c r="B23" s="12"/>
      <c r="C23" s="12"/>
      <c r="D23" s="12"/>
      <c r="E23" s="12"/>
      <c r="U23" s="287"/>
      <c r="V23" s="287"/>
      <c r="W23" s="287"/>
      <c r="Z23" s="287"/>
    </row>
    <row r="24" spans="1:26">
      <c r="A24" s="167" t="s">
        <v>431</v>
      </c>
      <c r="B24" s="12"/>
      <c r="C24" s="12"/>
      <c r="D24" s="24"/>
      <c r="E24" s="12"/>
      <c r="U24" s="36"/>
      <c r="V24" s="36"/>
      <c r="W24" s="36"/>
      <c r="Z24" s="287"/>
    </row>
    <row r="25" spans="1:26">
      <c r="B25" s="12"/>
      <c r="C25" s="12"/>
      <c r="D25" s="12"/>
      <c r="E25" s="12"/>
      <c r="U25" s="36"/>
      <c r="V25" s="36"/>
      <c r="W25" s="36"/>
      <c r="Z25" s="287"/>
    </row>
    <row r="26" spans="1:26">
      <c r="U26" s="36"/>
      <c r="V26" s="36"/>
      <c r="W26" s="36"/>
    </row>
    <row r="27" spans="1:26">
      <c r="U27" s="36"/>
      <c r="V27" s="36"/>
      <c r="W27" s="36"/>
    </row>
    <row r="28" spans="1:26">
      <c r="U28" s="36"/>
      <c r="V28" s="36"/>
      <c r="W28" s="36"/>
    </row>
    <row r="29" spans="1:26">
      <c r="U29" s="36"/>
      <c r="V29" s="36"/>
      <c r="W29" s="36"/>
    </row>
    <row r="30" spans="1:26">
      <c r="U30" s="36"/>
      <c r="V30" s="36"/>
      <c r="W30" s="36"/>
    </row>
    <row r="31" spans="1:26">
      <c r="U31" s="36"/>
      <c r="V31" s="36"/>
      <c r="W31" s="36"/>
    </row>
  </sheetData>
  <conditionalFormatting sqref="U1:W2">
    <cfRule type="expression" dxfId="219" priority="1" stopIfTrue="1">
      <formula>#N/A</formula>
    </cfRule>
  </conditionalFormatting>
  <hyperlinks>
    <hyperlink ref="AB4" location="Content!B408" display="Back to Content Page"/>
  </hyperlinks>
  <pageMargins left="0.7" right="0.7" top="0.75" bottom="0.75" header="0.3" footer="0.3"/>
</worksheet>
</file>

<file path=xl/worksheets/sheet2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3"/>
  <sheetViews>
    <sheetView topLeftCell="L1" zoomScale="108" zoomScaleNormal="108" workbookViewId="0">
      <selection activeCell="AB4" sqref="AB4"/>
    </sheetView>
  </sheetViews>
  <sheetFormatPr defaultRowHeight="14.5"/>
  <cols>
    <col min="1" max="1" width="34.1796875" customWidth="1"/>
    <col min="2" max="24" width="6.26953125" customWidth="1"/>
    <col min="25" max="25" width="7.26953125" style="499" customWidth="1"/>
    <col min="26" max="26" width="6.26953125" style="499" customWidth="1"/>
  </cols>
  <sheetData>
    <row r="1" spans="1:28">
      <c r="A1" s="140" t="s">
        <v>1407</v>
      </c>
      <c r="B1" s="36"/>
      <c r="C1" s="36"/>
      <c r="D1" s="36"/>
      <c r="E1" s="36"/>
      <c r="F1" s="36"/>
      <c r="G1" s="36"/>
      <c r="H1" s="36"/>
      <c r="I1" s="36"/>
      <c r="J1" s="36"/>
      <c r="K1" s="36"/>
      <c r="L1" s="36"/>
      <c r="M1" s="36"/>
      <c r="N1" s="36"/>
      <c r="O1" s="36"/>
      <c r="P1" s="36"/>
      <c r="Q1" s="36"/>
      <c r="R1" s="36"/>
      <c r="S1" s="36"/>
      <c r="T1" s="36"/>
      <c r="U1" s="177"/>
      <c r="V1" s="177"/>
      <c r="W1" s="177"/>
      <c r="X1" s="36"/>
      <c r="Z1" s="287"/>
    </row>
    <row r="2" spans="1:28">
      <c r="A2" s="36"/>
      <c r="B2" s="36"/>
      <c r="C2" s="36"/>
      <c r="D2" s="36"/>
      <c r="E2" s="36"/>
      <c r="F2" s="36"/>
      <c r="G2" s="36"/>
      <c r="H2" s="36"/>
      <c r="I2" s="36"/>
      <c r="J2" s="36"/>
      <c r="K2" s="36"/>
      <c r="L2" s="36"/>
      <c r="M2" s="36"/>
      <c r="N2" s="36"/>
      <c r="O2" s="36"/>
      <c r="P2" s="36"/>
      <c r="Q2" s="36"/>
      <c r="R2" s="36"/>
      <c r="S2" s="36"/>
      <c r="T2" s="36"/>
      <c r="U2" s="177"/>
      <c r="V2" s="177"/>
      <c r="W2" s="177"/>
      <c r="X2" s="36"/>
      <c r="Z2" s="287"/>
    </row>
    <row r="3" spans="1:28">
      <c r="A3" s="778" t="s">
        <v>16</v>
      </c>
      <c r="B3" s="4">
        <v>1991</v>
      </c>
      <c r="C3" s="4">
        <v>1992</v>
      </c>
      <c r="D3" s="4">
        <v>1993</v>
      </c>
      <c r="E3" s="4">
        <v>1994</v>
      </c>
      <c r="F3" s="4">
        <v>1995</v>
      </c>
      <c r="G3" s="4">
        <v>1996</v>
      </c>
      <c r="H3" s="4">
        <v>1997</v>
      </c>
      <c r="I3" s="4">
        <v>1998</v>
      </c>
      <c r="J3" s="4">
        <v>1999</v>
      </c>
      <c r="K3" s="4">
        <v>2000</v>
      </c>
      <c r="L3" s="4">
        <v>2001</v>
      </c>
      <c r="M3" s="4">
        <v>2002</v>
      </c>
      <c r="N3" s="4">
        <v>2003</v>
      </c>
      <c r="O3" s="4">
        <v>2004</v>
      </c>
      <c r="P3" s="4">
        <v>2005</v>
      </c>
      <c r="Q3" s="4">
        <v>2006</v>
      </c>
      <c r="R3" s="4">
        <v>2007</v>
      </c>
      <c r="S3" s="4">
        <v>2008</v>
      </c>
      <c r="T3" s="4">
        <v>2009</v>
      </c>
      <c r="U3" s="774">
        <v>2010</v>
      </c>
      <c r="V3" s="62">
        <v>2011</v>
      </c>
      <c r="W3" s="62">
        <v>2012</v>
      </c>
      <c r="X3" s="62">
        <v>2013</v>
      </c>
      <c r="Y3" s="62">
        <v>2014</v>
      </c>
      <c r="Z3" s="62">
        <v>2015</v>
      </c>
    </row>
    <row r="4" spans="1:28">
      <c r="A4" s="284" t="s">
        <v>15</v>
      </c>
      <c r="B4" s="578" t="s">
        <v>429</v>
      </c>
      <c r="C4" s="578" t="s">
        <v>429</v>
      </c>
      <c r="D4" s="578" t="s">
        <v>429</v>
      </c>
      <c r="E4" s="578" t="s">
        <v>429</v>
      </c>
      <c r="F4" s="578" t="s">
        <v>429</v>
      </c>
      <c r="G4" s="578" t="s">
        <v>429</v>
      </c>
      <c r="H4" s="578" t="s">
        <v>429</v>
      </c>
      <c r="I4" s="578" t="s">
        <v>429</v>
      </c>
      <c r="J4" s="578" t="s">
        <v>429</v>
      </c>
      <c r="K4" s="578" t="s">
        <v>429</v>
      </c>
      <c r="L4" s="578" t="s">
        <v>429</v>
      </c>
      <c r="M4" s="578" t="s">
        <v>429</v>
      </c>
      <c r="N4" s="578" t="s">
        <v>429</v>
      </c>
      <c r="O4" s="578" t="s">
        <v>429</v>
      </c>
      <c r="P4" s="578" t="s">
        <v>429</v>
      </c>
      <c r="Q4" s="578" t="s">
        <v>429</v>
      </c>
      <c r="R4" s="578" t="s">
        <v>429</v>
      </c>
      <c r="S4" s="578" t="s">
        <v>429</v>
      </c>
      <c r="T4" s="578" t="s">
        <v>429</v>
      </c>
      <c r="U4" s="578">
        <v>331.9</v>
      </c>
      <c r="V4" s="578">
        <v>308.3</v>
      </c>
      <c r="W4" s="578">
        <v>417.9</v>
      </c>
      <c r="X4" s="578">
        <v>300.06</v>
      </c>
      <c r="Y4" s="592">
        <v>234.02</v>
      </c>
      <c r="Z4" s="592" t="s">
        <v>429</v>
      </c>
      <c r="AB4" s="92" t="s">
        <v>13</v>
      </c>
    </row>
    <row r="5" spans="1:28">
      <c r="A5" s="284" t="s">
        <v>14</v>
      </c>
      <c r="B5" s="578" t="s">
        <v>322</v>
      </c>
      <c r="C5" s="578" t="s">
        <v>322</v>
      </c>
      <c r="D5" s="578" t="s">
        <v>322</v>
      </c>
      <c r="E5" s="578" t="s">
        <v>322</v>
      </c>
      <c r="F5" s="578" t="s">
        <v>322</v>
      </c>
      <c r="G5" s="578" t="s">
        <v>322</v>
      </c>
      <c r="H5" s="578" t="s">
        <v>322</v>
      </c>
      <c r="I5" s="578" t="s">
        <v>322</v>
      </c>
      <c r="J5" s="578" t="s">
        <v>322</v>
      </c>
      <c r="K5" s="578" t="s">
        <v>322</v>
      </c>
      <c r="L5" s="578" t="s">
        <v>322</v>
      </c>
      <c r="M5" s="578" t="s">
        <v>322</v>
      </c>
      <c r="N5" s="578" t="s">
        <v>322</v>
      </c>
      <c r="O5" s="578" t="s">
        <v>322</v>
      </c>
      <c r="P5" s="578" t="s">
        <v>322</v>
      </c>
      <c r="Q5" s="578" t="s">
        <v>322</v>
      </c>
      <c r="R5" s="578" t="s">
        <v>322</v>
      </c>
      <c r="S5" s="578" t="s">
        <v>322</v>
      </c>
      <c r="T5" s="578" t="s">
        <v>322</v>
      </c>
      <c r="U5" s="578" t="s">
        <v>322</v>
      </c>
      <c r="V5" s="578" t="s">
        <v>322</v>
      </c>
      <c r="W5" s="578" t="s">
        <v>322</v>
      </c>
      <c r="X5" s="578" t="s">
        <v>322</v>
      </c>
      <c r="Y5" s="578" t="s">
        <v>322</v>
      </c>
      <c r="Z5" s="580" t="s">
        <v>322</v>
      </c>
    </row>
    <row r="6" spans="1:28">
      <c r="A6" s="284" t="s">
        <v>268</v>
      </c>
      <c r="B6" s="578" t="s">
        <v>429</v>
      </c>
      <c r="C6" s="578" t="s">
        <v>429</v>
      </c>
      <c r="D6" s="578" t="s">
        <v>429</v>
      </c>
      <c r="E6" s="578" t="s">
        <v>429</v>
      </c>
      <c r="F6" s="578" t="s">
        <v>429</v>
      </c>
      <c r="G6" s="578" t="s">
        <v>429</v>
      </c>
      <c r="H6" s="578" t="s">
        <v>429</v>
      </c>
      <c r="I6" s="578" t="s">
        <v>429</v>
      </c>
      <c r="J6" s="578" t="s">
        <v>429</v>
      </c>
      <c r="K6" s="578" t="s">
        <v>429</v>
      </c>
      <c r="L6" s="578" t="s">
        <v>429</v>
      </c>
      <c r="M6" s="578" t="s">
        <v>429</v>
      </c>
      <c r="N6" s="578" t="s">
        <v>429</v>
      </c>
      <c r="O6" s="578" t="s">
        <v>429</v>
      </c>
      <c r="P6" s="578" t="s">
        <v>429</v>
      </c>
      <c r="Q6" s="578" t="s">
        <v>429</v>
      </c>
      <c r="R6" s="578" t="s">
        <v>429</v>
      </c>
      <c r="S6" s="578" t="s">
        <v>429</v>
      </c>
      <c r="T6" s="578" t="s">
        <v>429</v>
      </c>
      <c r="U6" s="578" t="s">
        <v>429</v>
      </c>
      <c r="V6" s="578" t="s">
        <v>429</v>
      </c>
      <c r="W6" s="578" t="s">
        <v>429</v>
      </c>
      <c r="X6" s="578" t="s">
        <v>429</v>
      </c>
      <c r="Y6" s="578" t="s">
        <v>429</v>
      </c>
      <c r="Z6" s="592" t="s">
        <v>429</v>
      </c>
    </row>
    <row r="7" spans="1:28">
      <c r="A7" s="284" t="s">
        <v>12</v>
      </c>
      <c r="B7" s="578" t="s">
        <v>322</v>
      </c>
      <c r="C7" s="578" t="s">
        <v>322</v>
      </c>
      <c r="D7" s="578" t="s">
        <v>322</v>
      </c>
      <c r="E7" s="578" t="s">
        <v>322</v>
      </c>
      <c r="F7" s="578" t="s">
        <v>322</v>
      </c>
      <c r="G7" s="578" t="s">
        <v>322</v>
      </c>
      <c r="H7" s="578" t="s">
        <v>322</v>
      </c>
      <c r="I7" s="578" t="s">
        <v>322</v>
      </c>
      <c r="J7" s="578" t="s">
        <v>322</v>
      </c>
      <c r="K7" s="578" t="s">
        <v>322</v>
      </c>
      <c r="L7" s="578" t="s">
        <v>322</v>
      </c>
      <c r="M7" s="578" t="s">
        <v>322</v>
      </c>
      <c r="N7" s="578" t="s">
        <v>322</v>
      </c>
      <c r="O7" s="578" t="s">
        <v>322</v>
      </c>
      <c r="P7" s="578" t="s">
        <v>322</v>
      </c>
      <c r="Q7" s="578" t="s">
        <v>322</v>
      </c>
      <c r="R7" s="578" t="s">
        <v>322</v>
      </c>
      <c r="S7" s="578" t="s">
        <v>322</v>
      </c>
      <c r="T7" s="578" t="s">
        <v>322</v>
      </c>
      <c r="U7" s="578" t="s">
        <v>322</v>
      </c>
      <c r="V7" s="578" t="s">
        <v>322</v>
      </c>
      <c r="W7" s="578" t="s">
        <v>322</v>
      </c>
      <c r="X7" s="578" t="s">
        <v>322</v>
      </c>
      <c r="Y7" s="578" t="s">
        <v>322</v>
      </c>
      <c r="Z7" s="580" t="s">
        <v>322</v>
      </c>
    </row>
    <row r="8" spans="1:28">
      <c r="A8" s="284" t="s">
        <v>11</v>
      </c>
      <c r="B8" s="578">
        <v>112.8</v>
      </c>
      <c r="C8" s="578">
        <v>112.7</v>
      </c>
      <c r="D8" s="578">
        <v>104.5</v>
      </c>
      <c r="E8" s="578">
        <v>133.69999999999999</v>
      </c>
      <c r="F8" s="578">
        <v>139.30000000000001</v>
      </c>
      <c r="G8" s="578">
        <v>144.30000000000001</v>
      </c>
      <c r="H8" s="578">
        <v>105.5</v>
      </c>
      <c r="I8" s="578">
        <v>182.9</v>
      </c>
      <c r="J8" s="578">
        <v>83.5</v>
      </c>
      <c r="K8" s="578">
        <v>97.1</v>
      </c>
      <c r="L8" s="578">
        <v>99.6</v>
      </c>
      <c r="M8" s="578">
        <v>96.3</v>
      </c>
      <c r="N8" s="578">
        <v>65.400000000000006</v>
      </c>
      <c r="O8" s="578">
        <v>67.599999999999994</v>
      </c>
      <c r="P8" s="578">
        <v>85.6</v>
      </c>
      <c r="Q8" s="578">
        <v>101.2</v>
      </c>
      <c r="R8" s="578">
        <v>140.1</v>
      </c>
      <c r="S8" s="578">
        <v>187.9</v>
      </c>
      <c r="T8" s="578">
        <v>173.9</v>
      </c>
      <c r="U8" s="578">
        <v>172.4</v>
      </c>
      <c r="V8" s="578">
        <v>168.1</v>
      </c>
      <c r="W8" s="578" t="s">
        <v>429</v>
      </c>
      <c r="X8" s="578" t="s">
        <v>429</v>
      </c>
      <c r="Y8" s="592" t="s">
        <v>8</v>
      </c>
      <c r="Z8" s="592" t="s">
        <v>429</v>
      </c>
    </row>
    <row r="9" spans="1:28">
      <c r="A9" s="284" t="s">
        <v>10</v>
      </c>
      <c r="B9" s="578">
        <v>49.9</v>
      </c>
      <c r="C9" s="578">
        <v>50.8</v>
      </c>
      <c r="D9" s="578">
        <v>46.3</v>
      </c>
      <c r="E9" s="578">
        <v>29.2</v>
      </c>
      <c r="F9" s="578">
        <v>21.7</v>
      </c>
      <c r="G9" s="578">
        <v>218.2</v>
      </c>
      <c r="H9" s="578">
        <v>200.2</v>
      </c>
      <c r="I9" s="578">
        <v>171.8</v>
      </c>
      <c r="J9" s="578" t="s">
        <v>429</v>
      </c>
      <c r="K9" s="578">
        <v>117.6</v>
      </c>
      <c r="L9" s="578">
        <v>119</v>
      </c>
      <c r="M9" s="578">
        <v>160.5</v>
      </c>
      <c r="N9" s="578">
        <v>130.19999999999999</v>
      </c>
      <c r="O9" s="578">
        <v>128.5</v>
      </c>
      <c r="P9" s="578">
        <v>253.3</v>
      </c>
      <c r="Q9" s="578">
        <v>257.8</v>
      </c>
      <c r="R9" s="578">
        <v>321.8</v>
      </c>
      <c r="S9" s="578">
        <v>334.5</v>
      </c>
      <c r="T9" s="578">
        <v>385</v>
      </c>
      <c r="U9" s="578">
        <v>354.51</v>
      </c>
      <c r="V9" s="578">
        <v>362.32</v>
      </c>
      <c r="W9" s="578">
        <v>298.45</v>
      </c>
      <c r="X9" s="578">
        <v>279.27999999999997</v>
      </c>
      <c r="Y9" s="592">
        <v>334.66</v>
      </c>
      <c r="Z9" s="592" t="s">
        <v>429</v>
      </c>
    </row>
    <row r="10" spans="1:28">
      <c r="A10" s="284" t="s">
        <v>9</v>
      </c>
      <c r="B10" s="578">
        <v>482.4</v>
      </c>
      <c r="C10" s="578">
        <v>381.9</v>
      </c>
      <c r="D10" s="578">
        <v>367.3</v>
      </c>
      <c r="E10" s="578">
        <v>356.8</v>
      </c>
      <c r="F10" s="578">
        <v>415.5</v>
      </c>
      <c r="G10" s="578">
        <v>430.8</v>
      </c>
      <c r="H10" s="578">
        <v>354.1</v>
      </c>
      <c r="I10" s="578">
        <v>288.3</v>
      </c>
      <c r="J10" s="578">
        <v>386.4</v>
      </c>
      <c r="K10" s="578">
        <v>387.1</v>
      </c>
      <c r="L10" s="578">
        <v>266.89999999999998</v>
      </c>
      <c r="M10" s="578">
        <v>346.3</v>
      </c>
      <c r="N10" s="578">
        <v>333.7</v>
      </c>
      <c r="O10" s="578">
        <v>348.3</v>
      </c>
      <c r="P10" s="578">
        <v>348</v>
      </c>
      <c r="Q10" s="578">
        <v>300.10000000000002</v>
      </c>
      <c r="R10" s="578">
        <v>315.2</v>
      </c>
      <c r="S10" s="578">
        <v>321.10000000000002</v>
      </c>
      <c r="T10" s="578">
        <v>267.10000000000002</v>
      </c>
      <c r="U10" s="578">
        <v>250.2</v>
      </c>
      <c r="V10" s="578">
        <v>373.8</v>
      </c>
      <c r="W10" s="578">
        <v>314.5</v>
      </c>
      <c r="X10" s="578">
        <v>350.42345276872965</v>
      </c>
      <c r="Y10" s="578">
        <v>388.40627041149577</v>
      </c>
      <c r="Z10" s="577">
        <v>292.38</v>
      </c>
    </row>
    <row r="11" spans="1:28">
      <c r="A11" s="284" t="s">
        <v>7</v>
      </c>
      <c r="B11" s="578">
        <v>152.69999999999999</v>
      </c>
      <c r="C11" s="578">
        <v>126.2</v>
      </c>
      <c r="D11" s="578">
        <v>123.8</v>
      </c>
      <c r="E11" s="578">
        <v>111.9</v>
      </c>
      <c r="F11" s="578">
        <v>78.2</v>
      </c>
      <c r="G11" s="578">
        <v>125.5</v>
      </c>
      <c r="H11" s="578">
        <v>122.8</v>
      </c>
      <c r="I11" s="578">
        <v>119.4</v>
      </c>
      <c r="J11" s="578">
        <v>111.1</v>
      </c>
      <c r="K11" s="578">
        <v>32.4</v>
      </c>
      <c r="L11" s="578">
        <v>38.6</v>
      </c>
      <c r="M11" s="578">
        <v>33.799999999999997</v>
      </c>
      <c r="N11" s="578">
        <v>42</v>
      </c>
      <c r="O11" s="578">
        <v>66.7</v>
      </c>
      <c r="P11" s="578">
        <v>132.4</v>
      </c>
      <c r="Q11" s="578">
        <v>157.6</v>
      </c>
      <c r="R11" s="578">
        <v>213.3</v>
      </c>
      <c r="S11" s="578">
        <v>249.4</v>
      </c>
      <c r="T11" s="578">
        <v>310</v>
      </c>
      <c r="U11" s="578">
        <v>275.3</v>
      </c>
      <c r="V11" s="578">
        <v>399.3</v>
      </c>
      <c r="W11" s="578" t="s">
        <v>429</v>
      </c>
      <c r="X11" s="578" t="s">
        <v>429</v>
      </c>
      <c r="Y11" s="592" t="s">
        <v>429</v>
      </c>
      <c r="Z11" s="592" t="s">
        <v>429</v>
      </c>
    </row>
    <row r="12" spans="1:28">
      <c r="A12" s="284" t="s">
        <v>32</v>
      </c>
      <c r="B12" s="578" t="s">
        <v>322</v>
      </c>
      <c r="C12" s="578" t="s">
        <v>322</v>
      </c>
      <c r="D12" s="578" t="s">
        <v>322</v>
      </c>
      <c r="E12" s="578" t="s">
        <v>322</v>
      </c>
      <c r="F12" s="578" t="s">
        <v>322</v>
      </c>
      <c r="G12" s="578" t="s">
        <v>322</v>
      </c>
      <c r="H12" s="578" t="s">
        <v>322</v>
      </c>
      <c r="I12" s="578" t="s">
        <v>322</v>
      </c>
      <c r="J12" s="578" t="s">
        <v>322</v>
      </c>
      <c r="K12" s="578" t="s">
        <v>322</v>
      </c>
      <c r="L12" s="578" t="s">
        <v>322</v>
      </c>
      <c r="M12" s="578" t="s">
        <v>322</v>
      </c>
      <c r="N12" s="578" t="s">
        <v>322</v>
      </c>
      <c r="O12" s="578" t="s">
        <v>322</v>
      </c>
      <c r="P12" s="578" t="s">
        <v>322</v>
      </c>
      <c r="Q12" s="578" t="s">
        <v>322</v>
      </c>
      <c r="R12" s="578" t="s">
        <v>322</v>
      </c>
      <c r="S12" s="578" t="s">
        <v>322</v>
      </c>
      <c r="T12" s="578" t="s">
        <v>322</v>
      </c>
      <c r="U12" s="578" t="s">
        <v>322</v>
      </c>
      <c r="V12" s="578" t="s">
        <v>322</v>
      </c>
      <c r="W12" s="578" t="s">
        <v>322</v>
      </c>
      <c r="X12" s="578" t="s">
        <v>322</v>
      </c>
      <c r="Y12" s="578" t="s">
        <v>322</v>
      </c>
      <c r="Z12" s="570" t="s">
        <v>322</v>
      </c>
    </row>
    <row r="13" spans="1:28">
      <c r="A13" s="284" t="s">
        <v>5</v>
      </c>
      <c r="B13" s="578" t="s">
        <v>322</v>
      </c>
      <c r="C13" s="578" t="s">
        <v>322</v>
      </c>
      <c r="D13" s="578" t="s">
        <v>322</v>
      </c>
      <c r="E13" s="578" t="s">
        <v>322</v>
      </c>
      <c r="F13" s="578" t="s">
        <v>322</v>
      </c>
      <c r="G13" s="578" t="s">
        <v>322</v>
      </c>
      <c r="H13" s="578" t="s">
        <v>322</v>
      </c>
      <c r="I13" s="578" t="s">
        <v>322</v>
      </c>
      <c r="J13" s="578" t="s">
        <v>322</v>
      </c>
      <c r="K13" s="578" t="s">
        <v>322</v>
      </c>
      <c r="L13" s="578" t="s">
        <v>322</v>
      </c>
      <c r="M13" s="578" t="s">
        <v>322</v>
      </c>
      <c r="N13" s="578" t="s">
        <v>322</v>
      </c>
      <c r="O13" s="578" t="s">
        <v>322</v>
      </c>
      <c r="P13" s="578" t="s">
        <v>322</v>
      </c>
      <c r="Q13" s="578" t="s">
        <v>322</v>
      </c>
      <c r="R13" s="578" t="s">
        <v>322</v>
      </c>
      <c r="S13" s="578" t="s">
        <v>322</v>
      </c>
      <c r="T13" s="578" t="s">
        <v>322</v>
      </c>
      <c r="U13" s="578" t="s">
        <v>322</v>
      </c>
      <c r="V13" s="578" t="s">
        <v>322</v>
      </c>
      <c r="W13" s="578" t="s">
        <v>322</v>
      </c>
      <c r="X13" s="578" t="s">
        <v>322</v>
      </c>
      <c r="Y13" s="578" t="s">
        <v>322</v>
      </c>
      <c r="Z13" s="578" t="s">
        <v>322</v>
      </c>
    </row>
    <row r="14" spans="1:28">
      <c r="A14" s="284" t="s">
        <v>4</v>
      </c>
      <c r="B14" s="578" t="s">
        <v>429</v>
      </c>
      <c r="C14" s="578" t="s">
        <v>429</v>
      </c>
      <c r="D14" s="578" t="s">
        <v>429</v>
      </c>
      <c r="E14" s="578" t="s">
        <v>429</v>
      </c>
      <c r="F14" s="578" t="s">
        <v>429</v>
      </c>
      <c r="G14" s="578" t="s">
        <v>429</v>
      </c>
      <c r="H14" s="578" t="s">
        <v>429</v>
      </c>
      <c r="I14" s="578" t="s">
        <v>429</v>
      </c>
      <c r="J14" s="578" t="s">
        <v>429</v>
      </c>
      <c r="K14" s="578" t="s">
        <v>429</v>
      </c>
      <c r="L14" s="578" t="s">
        <v>429</v>
      </c>
      <c r="M14" s="578" t="s">
        <v>429</v>
      </c>
      <c r="N14" s="578" t="s">
        <v>429</v>
      </c>
      <c r="O14" s="578" t="s">
        <v>429</v>
      </c>
      <c r="P14" s="578" t="s">
        <v>429</v>
      </c>
      <c r="Q14" s="578" t="s">
        <v>429</v>
      </c>
      <c r="R14" s="578" t="s">
        <v>429</v>
      </c>
      <c r="S14" s="578" t="s">
        <v>429</v>
      </c>
      <c r="T14" s="578" t="s">
        <v>429</v>
      </c>
      <c r="U14" s="578" t="s">
        <v>429</v>
      </c>
      <c r="V14" s="578" t="s">
        <v>429</v>
      </c>
      <c r="W14" s="578" t="s">
        <v>429</v>
      </c>
      <c r="X14" s="578" t="s">
        <v>429</v>
      </c>
      <c r="Y14" s="578" t="s">
        <v>429</v>
      </c>
      <c r="Z14" s="570" t="s">
        <v>429</v>
      </c>
      <c r="AA14" s="499"/>
      <c r="AB14" s="499"/>
    </row>
    <row r="15" spans="1:28">
      <c r="A15" s="284" t="s">
        <v>3</v>
      </c>
      <c r="B15" s="578" t="s">
        <v>429</v>
      </c>
      <c r="C15" s="578" t="s">
        <v>429</v>
      </c>
      <c r="D15" s="578" t="s">
        <v>429</v>
      </c>
      <c r="E15" s="578" t="s">
        <v>429</v>
      </c>
      <c r="F15" s="578" t="s">
        <v>429</v>
      </c>
      <c r="G15" s="578" t="s">
        <v>429</v>
      </c>
      <c r="H15" s="578" t="s">
        <v>429</v>
      </c>
      <c r="I15" s="578" t="s">
        <v>429</v>
      </c>
      <c r="J15" s="578" t="s">
        <v>429</v>
      </c>
      <c r="K15" s="578" t="s">
        <v>429</v>
      </c>
      <c r="L15" s="578" t="s">
        <v>429</v>
      </c>
      <c r="M15" s="578" t="s">
        <v>429</v>
      </c>
      <c r="N15" s="578" t="s">
        <v>429</v>
      </c>
      <c r="O15" s="578" t="s">
        <v>429</v>
      </c>
      <c r="P15" s="578" t="s">
        <v>429</v>
      </c>
      <c r="Q15" s="578" t="s">
        <v>429</v>
      </c>
      <c r="R15" s="578" t="s">
        <v>429</v>
      </c>
      <c r="S15" s="578" t="s">
        <v>429</v>
      </c>
      <c r="T15" s="578" t="s">
        <v>429</v>
      </c>
      <c r="U15" s="578" t="s">
        <v>429</v>
      </c>
      <c r="V15" s="578" t="s">
        <v>429</v>
      </c>
      <c r="W15" s="578" t="s">
        <v>429</v>
      </c>
      <c r="X15" s="578" t="s">
        <v>429</v>
      </c>
      <c r="Y15" s="578" t="s">
        <v>429</v>
      </c>
      <c r="Z15" s="592" t="s">
        <v>429</v>
      </c>
      <c r="AA15" s="499"/>
      <c r="AB15" s="499"/>
    </row>
    <row r="16" spans="1:28">
      <c r="A16" s="284" t="s">
        <v>79</v>
      </c>
      <c r="B16" s="578" t="s">
        <v>429</v>
      </c>
      <c r="C16" s="578" t="s">
        <v>429</v>
      </c>
      <c r="D16" s="578" t="s">
        <v>429</v>
      </c>
      <c r="E16" s="578" t="s">
        <v>429</v>
      </c>
      <c r="F16" s="578" t="s">
        <v>429</v>
      </c>
      <c r="G16" s="578" t="s">
        <v>429</v>
      </c>
      <c r="H16" s="578" t="s">
        <v>429</v>
      </c>
      <c r="I16" s="578" t="s">
        <v>429</v>
      </c>
      <c r="J16" s="578" t="s">
        <v>429</v>
      </c>
      <c r="K16" s="578" t="s">
        <v>429</v>
      </c>
      <c r="L16" s="578" t="s">
        <v>429</v>
      </c>
      <c r="M16" s="578" t="s">
        <v>429</v>
      </c>
      <c r="N16" s="578" t="s">
        <v>429</v>
      </c>
      <c r="O16" s="578">
        <v>74.161923994859549</v>
      </c>
      <c r="P16" s="578">
        <v>76.135209762180452</v>
      </c>
      <c r="Q16" s="578">
        <v>73.262241393082505</v>
      </c>
      <c r="R16" s="578">
        <v>80.348799480856584</v>
      </c>
      <c r="S16" s="578">
        <v>89.424893421382606</v>
      </c>
      <c r="T16" s="578">
        <v>85.077633871089901</v>
      </c>
      <c r="U16" s="578">
        <v>85.284183637266736</v>
      </c>
      <c r="V16" s="578">
        <v>86.43508411454988</v>
      </c>
      <c r="W16" s="578">
        <v>92.072278424635741</v>
      </c>
      <c r="X16" s="578" t="s">
        <v>429</v>
      </c>
      <c r="Y16" s="578" t="s">
        <v>429</v>
      </c>
      <c r="Z16" s="404" t="s">
        <v>429</v>
      </c>
      <c r="AA16" s="499"/>
      <c r="AB16" s="499"/>
    </row>
    <row r="17" spans="1:26">
      <c r="A17" s="284" t="s">
        <v>2</v>
      </c>
      <c r="B17" s="578" t="s">
        <v>429</v>
      </c>
      <c r="C17" s="578" t="s">
        <v>429</v>
      </c>
      <c r="D17" s="578" t="s">
        <v>429</v>
      </c>
      <c r="E17" s="578" t="s">
        <v>429</v>
      </c>
      <c r="F17" s="578" t="s">
        <v>429</v>
      </c>
      <c r="G17" s="578" t="s">
        <v>429</v>
      </c>
      <c r="H17" s="578" t="s">
        <v>429</v>
      </c>
      <c r="I17" s="578" t="s">
        <v>429</v>
      </c>
      <c r="J17" s="578" t="s">
        <v>429</v>
      </c>
      <c r="K17" s="578" t="s">
        <v>429</v>
      </c>
      <c r="L17" s="578" t="s">
        <v>429</v>
      </c>
      <c r="M17" s="578" t="s">
        <v>429</v>
      </c>
      <c r="N17" s="578" t="s">
        <v>429</v>
      </c>
      <c r="O17" s="578" t="s">
        <v>429</v>
      </c>
      <c r="P17" s="578" t="s">
        <v>429</v>
      </c>
      <c r="Q17" s="578" t="s">
        <v>429</v>
      </c>
      <c r="R17" s="578" t="s">
        <v>429</v>
      </c>
      <c r="S17" s="578" t="s">
        <v>429</v>
      </c>
      <c r="T17" s="578" t="s">
        <v>429</v>
      </c>
      <c r="U17" s="578" t="s">
        <v>429</v>
      </c>
      <c r="V17" s="578" t="s">
        <v>429</v>
      </c>
      <c r="W17" s="578" t="s">
        <v>429</v>
      </c>
      <c r="X17" s="578" t="s">
        <v>429</v>
      </c>
      <c r="Y17" s="578" t="s">
        <v>429</v>
      </c>
      <c r="Z17" s="581" t="s">
        <v>429</v>
      </c>
    </row>
    <row r="18" spans="1:26">
      <c r="A18" s="284" t="s">
        <v>50</v>
      </c>
      <c r="B18" s="578" t="s">
        <v>429</v>
      </c>
      <c r="C18" s="578" t="s">
        <v>429</v>
      </c>
      <c r="D18" s="578" t="s">
        <v>429</v>
      </c>
      <c r="E18" s="578" t="s">
        <v>429</v>
      </c>
      <c r="F18" s="578" t="s">
        <v>429</v>
      </c>
      <c r="G18" s="578" t="s">
        <v>429</v>
      </c>
      <c r="H18" s="578" t="s">
        <v>429</v>
      </c>
      <c r="I18" s="578" t="s">
        <v>429</v>
      </c>
      <c r="J18" s="578" t="s">
        <v>429</v>
      </c>
      <c r="K18" s="578" t="s">
        <v>429</v>
      </c>
      <c r="L18" s="578" t="s">
        <v>429</v>
      </c>
      <c r="M18" s="578" t="s">
        <v>429</v>
      </c>
      <c r="N18" s="578" t="s">
        <v>429</v>
      </c>
      <c r="O18" s="578" t="s">
        <v>429</v>
      </c>
      <c r="P18" s="578" t="s">
        <v>429</v>
      </c>
      <c r="Q18" s="578" t="s">
        <v>429</v>
      </c>
      <c r="R18" s="578" t="s">
        <v>429</v>
      </c>
      <c r="S18" s="578" t="s">
        <v>429</v>
      </c>
      <c r="T18" s="578" t="s">
        <v>429</v>
      </c>
      <c r="U18" s="578" t="s">
        <v>429</v>
      </c>
      <c r="V18" s="578" t="s">
        <v>429</v>
      </c>
      <c r="W18" s="578" t="s">
        <v>429</v>
      </c>
      <c r="X18" s="578" t="s">
        <v>429</v>
      </c>
      <c r="Y18" s="578" t="s">
        <v>429</v>
      </c>
      <c r="Z18" s="592" t="s">
        <v>429</v>
      </c>
    </row>
    <row r="19" spans="1:26" s="499" customFormat="1">
      <c r="A19" s="289"/>
      <c r="B19" s="289"/>
      <c r="P19" s="289"/>
      <c r="Q19" s="289"/>
      <c r="R19" s="289"/>
      <c r="S19" s="289"/>
      <c r="T19" s="289"/>
      <c r="X19" s="289"/>
      <c r="Z19" s="559"/>
    </row>
    <row r="20" spans="1:26" s="499" customFormat="1">
      <c r="A20" s="136" t="s">
        <v>33</v>
      </c>
      <c r="B20" s="142"/>
      <c r="D20" s="289"/>
      <c r="F20" s="289"/>
      <c r="G20" s="289"/>
      <c r="H20" s="289"/>
      <c r="I20" s="289"/>
      <c r="J20" s="289"/>
      <c r="K20" s="289"/>
      <c r="L20" s="289"/>
      <c r="M20" s="289"/>
      <c r="N20" s="289"/>
      <c r="O20" s="289"/>
      <c r="P20" s="289"/>
      <c r="Q20" s="289"/>
      <c r="R20" s="289"/>
      <c r="S20" s="289"/>
      <c r="T20" s="289"/>
      <c r="X20" s="289"/>
      <c r="Z20" s="287"/>
    </row>
    <row r="21" spans="1:26" s="499" customFormat="1">
      <c r="A21" s="289"/>
      <c r="B21" s="289"/>
      <c r="D21" s="289"/>
      <c r="F21" s="289"/>
      <c r="G21" s="289"/>
      <c r="H21" s="289"/>
      <c r="I21" s="289"/>
      <c r="J21" s="289"/>
      <c r="K21" s="289"/>
      <c r="L21" s="289"/>
      <c r="M21" s="289"/>
      <c r="N21" s="289"/>
      <c r="O21" s="289"/>
      <c r="P21" s="289"/>
      <c r="Q21" s="289"/>
      <c r="R21" s="289"/>
      <c r="S21" s="289"/>
      <c r="T21" s="289"/>
      <c r="U21" s="287"/>
      <c r="V21" s="287"/>
      <c r="W21" s="287"/>
      <c r="X21" s="289"/>
      <c r="Z21" s="287"/>
    </row>
    <row r="22" spans="1:26" s="499" customFormat="1">
      <c r="A22" s="287" t="s">
        <v>1157</v>
      </c>
      <c r="B22" s="289"/>
      <c r="D22" s="289"/>
      <c r="F22" s="289"/>
      <c r="G22" s="289"/>
      <c r="H22" s="289"/>
      <c r="I22" s="289"/>
      <c r="J22" s="289"/>
      <c r="K22" s="289"/>
      <c r="L22" s="289"/>
      <c r="M22" s="289"/>
      <c r="N22" s="289"/>
      <c r="O22" s="289"/>
      <c r="P22" s="289"/>
      <c r="Q22" s="289"/>
      <c r="R22" s="289"/>
      <c r="S22" s="289"/>
      <c r="T22" s="289"/>
      <c r="U22" s="287"/>
      <c r="V22" s="287"/>
      <c r="W22" s="287"/>
      <c r="X22" s="289"/>
      <c r="Z22" s="287"/>
    </row>
    <row r="23" spans="1:26" s="499" customFormat="1">
      <c r="A23" s="289"/>
      <c r="B23" s="12"/>
      <c r="C23" s="12"/>
      <c r="D23" s="12"/>
      <c r="E23" s="12"/>
      <c r="F23" s="12"/>
      <c r="U23" s="287"/>
      <c r="V23" s="287"/>
      <c r="W23" s="287"/>
      <c r="Z23" s="287"/>
    </row>
    <row r="24" spans="1:26">
      <c r="A24" s="167" t="s">
        <v>431</v>
      </c>
      <c r="B24" s="12"/>
      <c r="C24" s="12"/>
      <c r="D24" s="24"/>
      <c r="E24" s="12"/>
      <c r="F24" s="12"/>
      <c r="U24" s="36"/>
      <c r="V24" s="36"/>
      <c r="W24" s="36"/>
      <c r="Z24" s="287"/>
    </row>
    <row r="25" spans="1:26">
      <c r="B25" s="12"/>
      <c r="C25" s="12"/>
      <c r="D25" s="12"/>
      <c r="E25" s="12"/>
      <c r="F25" s="12"/>
      <c r="U25" s="36"/>
      <c r="V25" s="36"/>
      <c r="W25" s="36"/>
      <c r="Z25" s="287"/>
    </row>
    <row r="26" spans="1:26">
      <c r="U26" s="36"/>
      <c r="V26" s="36"/>
      <c r="W26" s="36"/>
    </row>
    <row r="27" spans="1:26">
      <c r="U27" s="36"/>
      <c r="V27" s="36"/>
      <c r="W27" s="36"/>
    </row>
    <row r="28" spans="1:26">
      <c r="U28" s="36"/>
      <c r="V28" s="36"/>
      <c r="W28" s="36"/>
    </row>
    <row r="29" spans="1:26">
      <c r="U29" s="36"/>
      <c r="V29" s="36"/>
      <c r="W29" s="36"/>
    </row>
    <row r="30" spans="1:26">
      <c r="U30" s="36"/>
      <c r="V30" s="36"/>
      <c r="W30" s="36"/>
    </row>
    <row r="31" spans="1:26">
      <c r="U31" s="36"/>
      <c r="V31" s="36"/>
      <c r="W31" s="36"/>
    </row>
    <row r="32" spans="1:26">
      <c r="U32" s="36"/>
      <c r="V32" s="36"/>
      <c r="W32" s="36"/>
    </row>
    <row r="33" spans="21:23">
      <c r="U33" s="36"/>
      <c r="V33" s="36"/>
      <c r="W33" s="36"/>
    </row>
  </sheetData>
  <conditionalFormatting sqref="U1:W2">
    <cfRule type="expression" dxfId="218" priority="1" stopIfTrue="1">
      <formula>#N/A</formula>
    </cfRule>
  </conditionalFormatting>
  <hyperlinks>
    <hyperlink ref="AB4" location="Content!B408" display="Back to Content Page"/>
  </hyperlinks>
  <pageMargins left="0.7" right="0.7" top="0.75" bottom="0.75" header="0.3" footer="0.3"/>
  <pageSetup paperSize="9" orientation="portrait" horizontalDpi="4294967295" verticalDpi="4294967295" r:id="rId1"/>
</worksheet>
</file>

<file path=xl/worksheets/sheet2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3"/>
  <sheetViews>
    <sheetView topLeftCell="J1" zoomScale="102" zoomScaleNormal="102" workbookViewId="0">
      <selection activeCell="AB5" sqref="AB5"/>
    </sheetView>
  </sheetViews>
  <sheetFormatPr defaultRowHeight="14.5"/>
  <cols>
    <col min="1" max="1" width="33.81640625" customWidth="1"/>
    <col min="2" max="24" width="6.26953125" customWidth="1"/>
    <col min="25" max="26" width="6.26953125" style="499" customWidth="1"/>
  </cols>
  <sheetData>
    <row r="1" spans="1:28">
      <c r="A1" s="140" t="s">
        <v>1408</v>
      </c>
      <c r="B1" s="57"/>
      <c r="C1" s="57"/>
      <c r="D1" s="57"/>
      <c r="E1" s="57"/>
      <c r="F1" s="57"/>
      <c r="G1" s="57"/>
      <c r="H1" s="57"/>
      <c r="I1" s="57"/>
      <c r="J1" s="57"/>
      <c r="K1" s="57"/>
      <c r="L1" s="57"/>
      <c r="M1" s="57"/>
      <c r="N1" s="57"/>
      <c r="O1" s="57"/>
      <c r="P1" s="57"/>
      <c r="Q1" s="57"/>
      <c r="R1" s="57"/>
      <c r="S1" s="57"/>
      <c r="T1" s="57"/>
      <c r="U1" s="177"/>
      <c r="V1" s="177"/>
      <c r="W1" s="177"/>
      <c r="X1" s="57"/>
      <c r="Z1" s="287"/>
    </row>
    <row r="2" spans="1:28">
      <c r="A2" s="57"/>
      <c r="B2" s="57"/>
      <c r="C2" s="57"/>
      <c r="D2" s="57"/>
      <c r="E2" s="57"/>
      <c r="F2" s="57"/>
      <c r="G2" s="57"/>
      <c r="H2" s="57"/>
      <c r="I2" s="57"/>
      <c r="J2" s="57"/>
      <c r="K2" s="57"/>
      <c r="L2" s="57"/>
      <c r="M2" s="57"/>
      <c r="N2" s="57"/>
      <c r="O2" s="57"/>
      <c r="P2" s="57"/>
      <c r="Q2" s="57"/>
      <c r="R2" s="57"/>
      <c r="S2" s="57"/>
      <c r="T2" s="57"/>
      <c r="U2" s="177"/>
      <c r="V2" s="177"/>
      <c r="W2" s="177"/>
      <c r="X2" s="57"/>
      <c r="Z2" s="287"/>
    </row>
    <row r="3" spans="1:28">
      <c r="A3" s="778" t="s">
        <v>16</v>
      </c>
      <c r="B3" s="4">
        <v>1991</v>
      </c>
      <c r="C3" s="4">
        <v>1992</v>
      </c>
      <c r="D3" s="4">
        <v>1993</v>
      </c>
      <c r="E3" s="4">
        <v>1994</v>
      </c>
      <c r="F3" s="4">
        <v>1995</v>
      </c>
      <c r="G3" s="4">
        <v>1996</v>
      </c>
      <c r="H3" s="4">
        <v>1997</v>
      </c>
      <c r="I3" s="4">
        <v>1998</v>
      </c>
      <c r="J3" s="4">
        <v>1999</v>
      </c>
      <c r="K3" s="4">
        <v>2000</v>
      </c>
      <c r="L3" s="4">
        <v>2001</v>
      </c>
      <c r="M3" s="4">
        <v>2002</v>
      </c>
      <c r="N3" s="4">
        <v>2003</v>
      </c>
      <c r="O3" s="4">
        <v>2004</v>
      </c>
      <c r="P3" s="4">
        <v>2005</v>
      </c>
      <c r="Q3" s="4">
        <v>2006</v>
      </c>
      <c r="R3" s="4">
        <v>2007</v>
      </c>
      <c r="S3" s="4">
        <v>2008</v>
      </c>
      <c r="T3" s="4">
        <v>2009</v>
      </c>
      <c r="U3" s="774">
        <v>2010</v>
      </c>
      <c r="V3" s="62">
        <v>2011</v>
      </c>
      <c r="W3" s="62">
        <v>2012</v>
      </c>
      <c r="X3" s="62">
        <v>2013</v>
      </c>
      <c r="Y3" s="62">
        <v>2014</v>
      </c>
      <c r="Z3" s="62">
        <v>2015</v>
      </c>
    </row>
    <row r="4" spans="1:28">
      <c r="A4" s="284" t="s">
        <v>15</v>
      </c>
      <c r="B4" s="578" t="s">
        <v>429</v>
      </c>
      <c r="C4" s="578" t="s">
        <v>429</v>
      </c>
      <c r="D4" s="578" t="s">
        <v>429</v>
      </c>
      <c r="E4" s="578" t="s">
        <v>429</v>
      </c>
      <c r="F4" s="578" t="s">
        <v>429</v>
      </c>
      <c r="G4" s="578" t="s">
        <v>429</v>
      </c>
      <c r="H4" s="578" t="s">
        <v>429</v>
      </c>
      <c r="I4" s="578" t="s">
        <v>429</v>
      </c>
      <c r="J4" s="578" t="s">
        <v>429</v>
      </c>
      <c r="K4" s="578" t="s">
        <v>429</v>
      </c>
      <c r="L4" s="578" t="s">
        <v>429</v>
      </c>
      <c r="M4" s="578" t="s">
        <v>429</v>
      </c>
      <c r="N4" s="578" t="s">
        <v>429</v>
      </c>
      <c r="O4" s="578" t="s">
        <v>429</v>
      </c>
      <c r="P4" s="578" t="s">
        <v>429</v>
      </c>
      <c r="Q4" s="578" t="s">
        <v>429</v>
      </c>
      <c r="R4" s="578" t="s">
        <v>429</v>
      </c>
      <c r="S4" s="578" t="s">
        <v>429</v>
      </c>
      <c r="T4" s="578" t="s">
        <v>429</v>
      </c>
      <c r="U4" s="578" t="s">
        <v>429</v>
      </c>
      <c r="V4" s="578" t="s">
        <v>429</v>
      </c>
      <c r="W4" s="578" t="s">
        <v>429</v>
      </c>
      <c r="X4" s="578" t="s">
        <v>429</v>
      </c>
      <c r="Y4" s="578" t="s">
        <v>429</v>
      </c>
      <c r="Z4" s="592" t="s">
        <v>429</v>
      </c>
    </row>
    <row r="5" spans="1:28">
      <c r="A5" s="284" t="s">
        <v>14</v>
      </c>
      <c r="B5" s="578" t="s">
        <v>429</v>
      </c>
      <c r="C5" s="578" t="s">
        <v>429</v>
      </c>
      <c r="D5" s="578" t="s">
        <v>429</v>
      </c>
      <c r="E5" s="578" t="s">
        <v>429</v>
      </c>
      <c r="F5" s="578" t="s">
        <v>429</v>
      </c>
      <c r="G5" s="578" t="s">
        <v>429</v>
      </c>
      <c r="H5" s="578" t="s">
        <v>429</v>
      </c>
      <c r="I5" s="578" t="s">
        <v>429</v>
      </c>
      <c r="J5" s="578" t="s">
        <v>429</v>
      </c>
      <c r="K5" s="578" t="s">
        <v>429</v>
      </c>
      <c r="L5" s="578" t="s">
        <v>429</v>
      </c>
      <c r="M5" s="578" t="s">
        <v>429</v>
      </c>
      <c r="N5" s="578" t="s">
        <v>429</v>
      </c>
      <c r="O5" s="578" t="s">
        <v>429</v>
      </c>
      <c r="P5" s="578" t="s">
        <v>429</v>
      </c>
      <c r="Q5" s="578" t="s">
        <v>429</v>
      </c>
      <c r="R5" s="578" t="s">
        <v>429</v>
      </c>
      <c r="S5" s="578" t="s">
        <v>429</v>
      </c>
      <c r="T5" s="578" t="s">
        <v>429</v>
      </c>
      <c r="U5" s="578" t="s">
        <v>429</v>
      </c>
      <c r="V5" s="578" t="s">
        <v>429</v>
      </c>
      <c r="W5" s="578" t="s">
        <v>429</v>
      </c>
      <c r="X5" s="578" t="s">
        <v>429</v>
      </c>
      <c r="Y5" s="578" t="s">
        <v>429</v>
      </c>
      <c r="Z5" s="578" t="s">
        <v>429</v>
      </c>
      <c r="AB5" s="92" t="s">
        <v>13</v>
      </c>
    </row>
    <row r="6" spans="1:28">
      <c r="A6" s="284" t="s">
        <v>268</v>
      </c>
      <c r="B6" s="578" t="s">
        <v>429</v>
      </c>
      <c r="C6" s="578" t="s">
        <v>429</v>
      </c>
      <c r="D6" s="578" t="s">
        <v>429</v>
      </c>
      <c r="E6" s="578" t="s">
        <v>429</v>
      </c>
      <c r="F6" s="578" t="s">
        <v>429</v>
      </c>
      <c r="G6" s="578" t="s">
        <v>429</v>
      </c>
      <c r="H6" s="578" t="s">
        <v>429</v>
      </c>
      <c r="I6" s="578" t="s">
        <v>429</v>
      </c>
      <c r="J6" s="578" t="s">
        <v>429</v>
      </c>
      <c r="K6" s="578" t="s">
        <v>429</v>
      </c>
      <c r="L6" s="578" t="s">
        <v>429</v>
      </c>
      <c r="M6" s="578" t="s">
        <v>429</v>
      </c>
      <c r="N6" s="578" t="s">
        <v>429</v>
      </c>
      <c r="O6" s="578" t="s">
        <v>429</v>
      </c>
      <c r="P6" s="578" t="s">
        <v>429</v>
      </c>
      <c r="Q6" s="578" t="s">
        <v>429</v>
      </c>
      <c r="R6" s="578" t="s">
        <v>429</v>
      </c>
      <c r="S6" s="578" t="s">
        <v>429</v>
      </c>
      <c r="T6" s="578" t="s">
        <v>429</v>
      </c>
      <c r="U6" s="578" t="s">
        <v>429</v>
      </c>
      <c r="V6" s="578" t="s">
        <v>429</v>
      </c>
      <c r="W6" s="578" t="s">
        <v>429</v>
      </c>
      <c r="X6" s="578" t="s">
        <v>429</v>
      </c>
      <c r="Y6" s="578" t="s">
        <v>429</v>
      </c>
      <c r="Z6" s="592" t="s">
        <v>429</v>
      </c>
    </row>
    <row r="7" spans="1:28">
      <c r="A7" s="284" t="s">
        <v>12</v>
      </c>
      <c r="B7" s="578" t="s">
        <v>429</v>
      </c>
      <c r="C7" s="578" t="s">
        <v>429</v>
      </c>
      <c r="D7" s="578" t="s">
        <v>429</v>
      </c>
      <c r="E7" s="578" t="s">
        <v>429</v>
      </c>
      <c r="F7" s="578" t="s">
        <v>429</v>
      </c>
      <c r="G7" s="578" t="s">
        <v>429</v>
      </c>
      <c r="H7" s="578" t="s">
        <v>429</v>
      </c>
      <c r="I7" s="578" t="s">
        <v>429</v>
      </c>
      <c r="J7" s="578" t="s">
        <v>429</v>
      </c>
      <c r="K7" s="578" t="s">
        <v>429</v>
      </c>
      <c r="L7" s="578" t="s">
        <v>429</v>
      </c>
      <c r="M7" s="578" t="s">
        <v>429</v>
      </c>
      <c r="N7" s="578" t="s">
        <v>429</v>
      </c>
      <c r="O7" s="578" t="s">
        <v>429</v>
      </c>
      <c r="P7" s="578" t="s">
        <v>429</v>
      </c>
      <c r="Q7" s="578" t="s">
        <v>429</v>
      </c>
      <c r="R7" s="578" t="s">
        <v>429</v>
      </c>
      <c r="S7" s="578" t="s">
        <v>429</v>
      </c>
      <c r="T7" s="578" t="s">
        <v>429</v>
      </c>
      <c r="U7" s="578" t="s">
        <v>429</v>
      </c>
      <c r="V7" s="578" t="s">
        <v>429</v>
      </c>
      <c r="W7" s="578" t="s">
        <v>429</v>
      </c>
      <c r="X7" s="578" t="s">
        <v>429</v>
      </c>
      <c r="Y7" s="578" t="s">
        <v>429</v>
      </c>
      <c r="Z7" s="578" t="s">
        <v>429</v>
      </c>
    </row>
    <row r="8" spans="1:28">
      <c r="A8" s="284" t="s">
        <v>11</v>
      </c>
      <c r="B8" s="578">
        <v>244.6</v>
      </c>
      <c r="C8" s="578">
        <v>251.7</v>
      </c>
      <c r="D8" s="578">
        <v>329.2</v>
      </c>
      <c r="E8" s="578">
        <v>283.2</v>
      </c>
      <c r="F8" s="578">
        <v>227.8</v>
      </c>
      <c r="G8" s="578">
        <v>240.3</v>
      </c>
      <c r="H8" s="578">
        <v>225.9</v>
      </c>
      <c r="I8" s="578">
        <v>220.5</v>
      </c>
      <c r="J8" s="578">
        <v>198.9</v>
      </c>
      <c r="K8" s="578">
        <v>184.7</v>
      </c>
      <c r="L8" s="578">
        <v>158.5</v>
      </c>
      <c r="M8" s="578">
        <v>151.6</v>
      </c>
      <c r="N8" s="578">
        <v>169.6</v>
      </c>
      <c r="O8" s="578">
        <v>85</v>
      </c>
      <c r="P8" s="578">
        <v>87.7</v>
      </c>
      <c r="Q8" s="578">
        <v>86</v>
      </c>
      <c r="R8" s="578">
        <v>119.3</v>
      </c>
      <c r="S8" s="578">
        <v>155.19999999999999</v>
      </c>
      <c r="T8" s="578">
        <v>136.5</v>
      </c>
      <c r="U8" s="578">
        <v>129.30000000000001</v>
      </c>
      <c r="V8" s="578">
        <v>150.69999999999999</v>
      </c>
      <c r="W8" s="578" t="s">
        <v>429</v>
      </c>
      <c r="X8" s="578" t="s">
        <v>429</v>
      </c>
      <c r="Y8" s="578" t="s">
        <v>429</v>
      </c>
      <c r="Z8" s="570" t="s">
        <v>429</v>
      </c>
      <c r="AA8" s="285" t="s">
        <v>17</v>
      </c>
    </row>
    <row r="9" spans="1:28">
      <c r="A9" s="284" t="s">
        <v>10</v>
      </c>
      <c r="B9" s="578">
        <v>196.2</v>
      </c>
      <c r="C9" s="578">
        <v>199.8</v>
      </c>
      <c r="D9" s="578">
        <v>181.7</v>
      </c>
      <c r="E9" s="578">
        <v>114.5</v>
      </c>
      <c r="F9" s="578">
        <v>85.1</v>
      </c>
      <c r="G9" s="578">
        <v>165.1</v>
      </c>
      <c r="H9" s="578">
        <v>241.5</v>
      </c>
      <c r="I9" s="578">
        <v>139.4</v>
      </c>
      <c r="J9" s="578">
        <v>163.80000000000001</v>
      </c>
      <c r="K9" s="578">
        <v>157.69999999999999</v>
      </c>
      <c r="L9" s="578">
        <v>224.2</v>
      </c>
      <c r="M9" s="578">
        <v>244.8</v>
      </c>
      <c r="N9" s="578">
        <v>241.5</v>
      </c>
      <c r="O9" s="578">
        <v>271.10000000000002</v>
      </c>
      <c r="P9" s="578">
        <v>346.6</v>
      </c>
      <c r="Q9" s="578">
        <v>384</v>
      </c>
      <c r="R9" s="578">
        <v>453.1</v>
      </c>
      <c r="S9" s="578">
        <v>485.3</v>
      </c>
      <c r="T9" s="578">
        <v>524.79999999999995</v>
      </c>
      <c r="U9" s="578" t="s">
        <v>429</v>
      </c>
      <c r="V9" s="578" t="s">
        <v>429</v>
      </c>
      <c r="W9" s="578" t="s">
        <v>429</v>
      </c>
      <c r="X9" s="578" t="s">
        <v>429</v>
      </c>
      <c r="Y9" s="578" t="s">
        <v>429</v>
      </c>
      <c r="Z9" s="570" t="s">
        <v>429</v>
      </c>
    </row>
    <row r="10" spans="1:28">
      <c r="A10" s="284" t="s">
        <v>9</v>
      </c>
      <c r="B10" s="578" t="s">
        <v>429</v>
      </c>
      <c r="C10" s="578" t="s">
        <v>429</v>
      </c>
      <c r="D10" s="578" t="s">
        <v>429</v>
      </c>
      <c r="E10" s="578" t="s">
        <v>429</v>
      </c>
      <c r="F10" s="578" t="s">
        <v>429</v>
      </c>
      <c r="G10" s="578" t="s">
        <v>429</v>
      </c>
      <c r="H10" s="578" t="s">
        <v>429</v>
      </c>
      <c r="I10" s="578" t="s">
        <v>429</v>
      </c>
      <c r="J10" s="578" t="s">
        <v>429</v>
      </c>
      <c r="K10" s="578" t="s">
        <v>429</v>
      </c>
      <c r="L10" s="578" t="s">
        <v>429</v>
      </c>
      <c r="M10" s="578" t="s">
        <v>429</v>
      </c>
      <c r="N10" s="578" t="s">
        <v>429</v>
      </c>
      <c r="O10" s="578" t="s">
        <v>429</v>
      </c>
      <c r="P10" s="578" t="s">
        <v>429</v>
      </c>
      <c r="Q10" s="578" t="s">
        <v>429</v>
      </c>
      <c r="R10" s="578" t="s">
        <v>429</v>
      </c>
      <c r="S10" s="578" t="s">
        <v>429</v>
      </c>
      <c r="T10" s="578" t="s">
        <v>429</v>
      </c>
      <c r="U10" s="578" t="s">
        <v>429</v>
      </c>
      <c r="V10" s="578" t="s">
        <v>429</v>
      </c>
      <c r="W10" s="578" t="s">
        <v>429</v>
      </c>
      <c r="X10" s="578" t="s">
        <v>429</v>
      </c>
      <c r="Y10" s="578" t="s">
        <v>429</v>
      </c>
      <c r="Z10" s="578" t="s">
        <v>429</v>
      </c>
    </row>
    <row r="11" spans="1:28">
      <c r="A11" s="284" t="s">
        <v>7</v>
      </c>
      <c r="B11" s="578">
        <v>188.7</v>
      </c>
      <c r="C11" s="578">
        <v>156</v>
      </c>
      <c r="D11" s="578">
        <v>153</v>
      </c>
      <c r="E11" s="578">
        <v>169.2</v>
      </c>
      <c r="F11" s="578">
        <v>141.5</v>
      </c>
      <c r="G11" s="578">
        <v>226.2</v>
      </c>
      <c r="H11" s="578">
        <v>221.3</v>
      </c>
      <c r="I11" s="578">
        <v>215.1</v>
      </c>
      <c r="J11" s="578">
        <v>200.2</v>
      </c>
      <c r="K11" s="578">
        <v>177.3</v>
      </c>
      <c r="L11" s="578">
        <v>149.5</v>
      </c>
      <c r="M11" s="578">
        <v>192.3</v>
      </c>
      <c r="N11" s="578">
        <v>224.3</v>
      </c>
      <c r="O11" s="578">
        <v>278.8</v>
      </c>
      <c r="P11" s="578">
        <v>308.10000000000002</v>
      </c>
      <c r="Q11" s="578">
        <v>291.3</v>
      </c>
      <c r="R11" s="578">
        <v>322.8</v>
      </c>
      <c r="S11" s="578">
        <v>500.5</v>
      </c>
      <c r="T11" s="578">
        <v>451.6</v>
      </c>
      <c r="U11" s="578">
        <v>400.9</v>
      </c>
      <c r="V11" s="578">
        <v>581.70000000000005</v>
      </c>
      <c r="W11" s="578" t="s">
        <v>429</v>
      </c>
      <c r="X11" s="578" t="s">
        <v>429</v>
      </c>
      <c r="Y11" s="578" t="s">
        <v>429</v>
      </c>
      <c r="Z11" s="592" t="s">
        <v>429</v>
      </c>
    </row>
    <row r="12" spans="1:28">
      <c r="A12" s="284" t="s">
        <v>32</v>
      </c>
      <c r="B12" s="578">
        <v>212.6</v>
      </c>
      <c r="C12" s="578">
        <v>235.3</v>
      </c>
      <c r="D12" s="578">
        <v>205.3</v>
      </c>
      <c r="E12" s="578">
        <v>199.4</v>
      </c>
      <c r="F12" s="578">
        <v>195.2</v>
      </c>
      <c r="G12" s="578">
        <v>179.3</v>
      </c>
      <c r="H12" s="578">
        <v>194.2</v>
      </c>
      <c r="I12" s="578">
        <v>193.6</v>
      </c>
      <c r="J12" s="578">
        <v>175.1</v>
      </c>
      <c r="K12" s="578">
        <v>180.3</v>
      </c>
      <c r="L12" s="578">
        <v>163.69999999999999</v>
      </c>
      <c r="M12" s="578">
        <v>187.3</v>
      </c>
      <c r="N12" s="578">
        <v>244.6</v>
      </c>
      <c r="O12" s="578">
        <v>285.2</v>
      </c>
      <c r="P12" s="578">
        <v>275.8</v>
      </c>
      <c r="Q12" s="578">
        <v>284</v>
      </c>
      <c r="R12" s="578">
        <v>295.8</v>
      </c>
      <c r="S12" s="578">
        <v>259.2</v>
      </c>
      <c r="T12" s="578">
        <v>278.10000000000002</v>
      </c>
      <c r="U12" s="578">
        <v>527.4</v>
      </c>
      <c r="V12" s="578">
        <v>561.79999999999995</v>
      </c>
      <c r="W12" s="578" t="s">
        <v>429</v>
      </c>
      <c r="X12" s="578" t="s">
        <v>429</v>
      </c>
      <c r="Y12" s="578" t="s">
        <v>429</v>
      </c>
      <c r="Z12" s="580" t="s">
        <v>429</v>
      </c>
    </row>
    <row r="13" spans="1:28">
      <c r="A13" s="284" t="s">
        <v>5</v>
      </c>
      <c r="B13" s="578" t="s">
        <v>322</v>
      </c>
      <c r="C13" s="578" t="s">
        <v>322</v>
      </c>
      <c r="D13" s="578" t="s">
        <v>322</v>
      </c>
      <c r="E13" s="578" t="s">
        <v>322</v>
      </c>
      <c r="F13" s="578" t="s">
        <v>322</v>
      </c>
      <c r="G13" s="578" t="s">
        <v>322</v>
      </c>
      <c r="H13" s="578" t="s">
        <v>322</v>
      </c>
      <c r="I13" s="578" t="s">
        <v>322</v>
      </c>
      <c r="J13" s="578" t="s">
        <v>322</v>
      </c>
      <c r="K13" s="578" t="s">
        <v>322</v>
      </c>
      <c r="L13" s="578" t="s">
        <v>322</v>
      </c>
      <c r="M13" s="578" t="s">
        <v>322</v>
      </c>
      <c r="N13" s="578" t="s">
        <v>322</v>
      </c>
      <c r="O13" s="578" t="s">
        <v>322</v>
      </c>
      <c r="P13" s="578" t="s">
        <v>322</v>
      </c>
      <c r="Q13" s="578" t="s">
        <v>322</v>
      </c>
      <c r="R13" s="578" t="s">
        <v>322</v>
      </c>
      <c r="S13" s="578" t="s">
        <v>322</v>
      </c>
      <c r="T13" s="578" t="s">
        <v>322</v>
      </c>
      <c r="U13" s="578" t="s">
        <v>322</v>
      </c>
      <c r="V13" s="578" t="s">
        <v>322</v>
      </c>
      <c r="W13" s="578" t="s">
        <v>322</v>
      </c>
      <c r="X13" s="578" t="s">
        <v>322</v>
      </c>
      <c r="Y13" s="578" t="s">
        <v>322</v>
      </c>
      <c r="Z13" s="578" t="s">
        <v>322</v>
      </c>
    </row>
    <row r="14" spans="1:28">
      <c r="A14" s="284" t="s">
        <v>4</v>
      </c>
      <c r="B14" s="578">
        <v>224.9</v>
      </c>
      <c r="C14" s="578">
        <v>250</v>
      </c>
      <c r="D14" s="578">
        <v>230.4</v>
      </c>
      <c r="E14" s="578">
        <v>212.6</v>
      </c>
      <c r="F14" s="578">
        <v>218.6</v>
      </c>
      <c r="G14" s="578">
        <v>210.5</v>
      </c>
      <c r="H14" s="578">
        <v>177.5</v>
      </c>
      <c r="I14" s="578">
        <v>146.19999999999999</v>
      </c>
      <c r="J14" s="578">
        <v>157.30000000000001</v>
      </c>
      <c r="K14" s="578">
        <v>167.9</v>
      </c>
      <c r="L14" s="578">
        <v>165.2</v>
      </c>
      <c r="M14" s="578">
        <v>149.1</v>
      </c>
      <c r="N14" s="578">
        <v>188.8</v>
      </c>
      <c r="O14" s="578">
        <v>169.4</v>
      </c>
      <c r="P14" s="578">
        <v>163</v>
      </c>
      <c r="Q14" s="578">
        <v>226.7</v>
      </c>
      <c r="R14" s="578">
        <v>356</v>
      </c>
      <c r="S14" s="578">
        <v>279.3</v>
      </c>
      <c r="T14" s="578">
        <v>191.4</v>
      </c>
      <c r="U14" s="578">
        <v>315.2</v>
      </c>
      <c r="V14" s="578">
        <v>326.89999999999998</v>
      </c>
      <c r="W14" s="578">
        <v>354.9</v>
      </c>
      <c r="X14" s="578">
        <v>298.39999999999998</v>
      </c>
      <c r="Y14" s="578">
        <v>281.10000000000002</v>
      </c>
      <c r="Z14" s="577">
        <v>295.3725</v>
      </c>
      <c r="AA14" s="499"/>
    </row>
    <row r="15" spans="1:28">
      <c r="A15" s="284" t="s">
        <v>3</v>
      </c>
      <c r="B15" s="578" t="s">
        <v>429</v>
      </c>
      <c r="C15" s="578" t="s">
        <v>429</v>
      </c>
      <c r="D15" s="578" t="s">
        <v>429</v>
      </c>
      <c r="E15" s="578" t="s">
        <v>429</v>
      </c>
      <c r="F15" s="578" t="s">
        <v>429</v>
      </c>
      <c r="G15" s="578" t="s">
        <v>429</v>
      </c>
      <c r="H15" s="578" t="s">
        <v>429</v>
      </c>
      <c r="I15" s="578" t="s">
        <v>429</v>
      </c>
      <c r="J15" s="578" t="s">
        <v>429</v>
      </c>
      <c r="K15" s="578" t="s">
        <v>429</v>
      </c>
      <c r="L15" s="578" t="s">
        <v>429</v>
      </c>
      <c r="M15" s="578" t="s">
        <v>429</v>
      </c>
      <c r="N15" s="578" t="s">
        <v>429</v>
      </c>
      <c r="O15" s="578" t="s">
        <v>429</v>
      </c>
      <c r="P15" s="578" t="s">
        <v>429</v>
      </c>
      <c r="Q15" s="578" t="s">
        <v>429</v>
      </c>
      <c r="R15" s="578" t="s">
        <v>429</v>
      </c>
      <c r="S15" s="578" t="s">
        <v>429</v>
      </c>
      <c r="T15" s="578" t="s">
        <v>429</v>
      </c>
      <c r="U15" s="578" t="s">
        <v>429</v>
      </c>
      <c r="V15" s="578" t="s">
        <v>429</v>
      </c>
      <c r="W15" s="578" t="s">
        <v>429</v>
      </c>
      <c r="X15" s="578" t="s">
        <v>429</v>
      </c>
      <c r="Y15" s="578" t="s">
        <v>429</v>
      </c>
      <c r="Z15" s="592" t="s">
        <v>429</v>
      </c>
      <c r="AA15" s="499"/>
    </row>
    <row r="16" spans="1:28">
      <c r="A16" s="284" t="s">
        <v>79</v>
      </c>
      <c r="B16" s="578" t="s">
        <v>429</v>
      </c>
      <c r="C16" s="578" t="s">
        <v>429</v>
      </c>
      <c r="D16" s="578" t="s">
        <v>429</v>
      </c>
      <c r="E16" s="578" t="s">
        <v>429</v>
      </c>
      <c r="F16" s="578" t="s">
        <v>429</v>
      </c>
      <c r="G16" s="578" t="s">
        <v>429</v>
      </c>
      <c r="H16" s="578" t="s">
        <v>429</v>
      </c>
      <c r="I16" s="578" t="s">
        <v>429</v>
      </c>
      <c r="J16" s="578" t="s">
        <v>429</v>
      </c>
      <c r="K16" s="578" t="s">
        <v>429</v>
      </c>
      <c r="L16" s="578" t="s">
        <v>429</v>
      </c>
      <c r="M16" s="578" t="s">
        <v>429</v>
      </c>
      <c r="N16" s="578" t="s">
        <v>429</v>
      </c>
      <c r="O16" s="578">
        <v>298.73691940517716</v>
      </c>
      <c r="P16" s="578">
        <v>306.68923131735994</v>
      </c>
      <c r="Q16" s="578">
        <v>295.11542455467685</v>
      </c>
      <c r="R16" s="578">
        <v>323.66239454899414</v>
      </c>
      <c r="S16" s="578">
        <v>360.22068043132992</v>
      </c>
      <c r="T16" s="578">
        <v>349.23729455426798</v>
      </c>
      <c r="U16" s="578">
        <v>356.62882281983963</v>
      </c>
      <c r="V16" s="578">
        <v>358.21368948247078</v>
      </c>
      <c r="W16" s="578">
        <v>372.70216962524654</v>
      </c>
      <c r="X16" s="578" t="s">
        <v>429</v>
      </c>
      <c r="Y16" s="578" t="s">
        <v>429</v>
      </c>
      <c r="Z16" s="404" t="s">
        <v>429</v>
      </c>
      <c r="AA16" s="499"/>
    </row>
    <row r="17" spans="1:26">
      <c r="A17" s="284" t="s">
        <v>2</v>
      </c>
      <c r="B17" s="578" t="s">
        <v>429</v>
      </c>
      <c r="C17" s="578" t="s">
        <v>429</v>
      </c>
      <c r="D17" s="578" t="s">
        <v>429</v>
      </c>
      <c r="E17" s="578" t="s">
        <v>429</v>
      </c>
      <c r="F17" s="578" t="s">
        <v>429</v>
      </c>
      <c r="G17" s="578" t="s">
        <v>429</v>
      </c>
      <c r="H17" s="578" t="s">
        <v>429</v>
      </c>
      <c r="I17" s="578" t="s">
        <v>429</v>
      </c>
      <c r="J17" s="578" t="s">
        <v>429</v>
      </c>
      <c r="K17" s="578" t="s">
        <v>429</v>
      </c>
      <c r="L17" s="578" t="s">
        <v>429</v>
      </c>
      <c r="M17" s="578" t="s">
        <v>429</v>
      </c>
      <c r="N17" s="578" t="s">
        <v>429</v>
      </c>
      <c r="O17" s="578" t="s">
        <v>429</v>
      </c>
      <c r="P17" s="578" t="s">
        <v>429</v>
      </c>
      <c r="Q17" s="578" t="s">
        <v>429</v>
      </c>
      <c r="R17" s="578" t="s">
        <v>429</v>
      </c>
      <c r="S17" s="578" t="s">
        <v>429</v>
      </c>
      <c r="T17" s="578" t="s">
        <v>429</v>
      </c>
      <c r="U17" s="578" t="s">
        <v>429</v>
      </c>
      <c r="V17" s="578" t="s">
        <v>429</v>
      </c>
      <c r="W17" s="578" t="s">
        <v>429</v>
      </c>
      <c r="X17" s="578" t="s">
        <v>429</v>
      </c>
      <c r="Y17" s="578" t="s">
        <v>429</v>
      </c>
      <c r="Z17" s="581" t="s">
        <v>429</v>
      </c>
    </row>
    <row r="18" spans="1:26">
      <c r="A18" s="284" t="s">
        <v>50</v>
      </c>
      <c r="B18" s="578" t="s">
        <v>429</v>
      </c>
      <c r="C18" s="578" t="s">
        <v>429</v>
      </c>
      <c r="D18" s="578" t="s">
        <v>429</v>
      </c>
      <c r="E18" s="578" t="s">
        <v>429</v>
      </c>
      <c r="F18" s="578" t="s">
        <v>429</v>
      </c>
      <c r="G18" s="578" t="s">
        <v>429</v>
      </c>
      <c r="H18" s="578" t="s">
        <v>429</v>
      </c>
      <c r="I18" s="578" t="s">
        <v>429</v>
      </c>
      <c r="J18" s="578" t="s">
        <v>429</v>
      </c>
      <c r="K18" s="578" t="s">
        <v>429</v>
      </c>
      <c r="L18" s="578" t="s">
        <v>429</v>
      </c>
      <c r="M18" s="578" t="s">
        <v>429</v>
      </c>
      <c r="N18" s="578" t="s">
        <v>429</v>
      </c>
      <c r="O18" s="578" t="s">
        <v>429</v>
      </c>
      <c r="P18" s="578" t="s">
        <v>429</v>
      </c>
      <c r="Q18" s="578" t="s">
        <v>429</v>
      </c>
      <c r="R18" s="578" t="s">
        <v>429</v>
      </c>
      <c r="S18" s="578" t="s">
        <v>429</v>
      </c>
      <c r="T18" s="578" t="s">
        <v>429</v>
      </c>
      <c r="U18" s="578">
        <v>466</v>
      </c>
      <c r="V18" s="578">
        <v>466</v>
      </c>
      <c r="W18" s="578">
        <v>466</v>
      </c>
      <c r="X18" s="578">
        <v>466</v>
      </c>
      <c r="Y18" s="578">
        <v>466</v>
      </c>
      <c r="Z18" s="578">
        <v>466</v>
      </c>
    </row>
    <row r="19" spans="1:26" s="499" customFormat="1">
      <c r="A19" s="289"/>
      <c r="B19" s="289"/>
      <c r="P19" s="289"/>
      <c r="Q19" s="289"/>
      <c r="R19" s="289"/>
      <c r="S19" s="289"/>
      <c r="T19" s="289"/>
      <c r="X19" s="289"/>
      <c r="Z19" s="559"/>
    </row>
    <row r="20" spans="1:26" s="499" customFormat="1">
      <c r="A20" s="136" t="s">
        <v>33</v>
      </c>
      <c r="B20" s="142"/>
      <c r="D20" s="289"/>
      <c r="F20" s="289"/>
      <c r="G20" s="289"/>
      <c r="H20" s="289"/>
      <c r="I20" s="289"/>
      <c r="J20" s="289"/>
      <c r="K20" s="289"/>
      <c r="L20" s="289"/>
      <c r="M20" s="289"/>
      <c r="N20" s="289"/>
      <c r="O20" s="289"/>
      <c r="P20" s="289"/>
      <c r="Q20" s="289"/>
      <c r="R20" s="289"/>
      <c r="S20" s="289"/>
      <c r="T20" s="289"/>
      <c r="X20" s="289"/>
      <c r="Z20" s="287"/>
    </row>
    <row r="21" spans="1:26" s="499" customFormat="1">
      <c r="A21" s="289"/>
      <c r="B21" s="289"/>
      <c r="D21" s="289"/>
      <c r="F21" s="289"/>
      <c r="G21" s="289"/>
      <c r="H21" s="289"/>
      <c r="I21" s="289"/>
      <c r="J21" s="289"/>
      <c r="K21" s="289"/>
      <c r="L21" s="289"/>
      <c r="M21" s="289"/>
      <c r="N21" s="289"/>
      <c r="O21" s="289"/>
      <c r="P21" s="289"/>
      <c r="Q21" s="289"/>
      <c r="R21" s="289"/>
      <c r="S21" s="289"/>
      <c r="T21" s="289"/>
      <c r="U21" s="287"/>
      <c r="V21" s="287"/>
      <c r="W21" s="287"/>
      <c r="X21" s="289"/>
      <c r="Z21" s="287"/>
    </row>
    <row r="22" spans="1:26" s="499" customFormat="1">
      <c r="A22" s="287" t="s">
        <v>1157</v>
      </c>
      <c r="B22" s="289"/>
      <c r="D22" s="289"/>
      <c r="F22" s="289"/>
      <c r="G22" s="289"/>
      <c r="H22" s="289"/>
      <c r="I22" s="289"/>
      <c r="J22" s="289"/>
      <c r="K22" s="289"/>
      <c r="L22" s="289"/>
      <c r="M22" s="289"/>
      <c r="N22" s="289"/>
      <c r="O22" s="289"/>
      <c r="P22" s="289"/>
      <c r="Q22" s="289"/>
      <c r="R22" s="289"/>
      <c r="S22" s="289"/>
      <c r="T22" s="289"/>
      <c r="U22" s="287"/>
      <c r="V22" s="287"/>
      <c r="W22" s="287"/>
      <c r="X22" s="289"/>
      <c r="Z22" s="287"/>
    </row>
    <row r="23" spans="1:26" s="499" customFormat="1">
      <c r="A23" s="289"/>
      <c r="U23" s="287"/>
      <c r="V23" s="287"/>
      <c r="W23" s="287"/>
      <c r="Z23" s="287"/>
    </row>
    <row r="24" spans="1:26">
      <c r="A24" s="167" t="s">
        <v>431</v>
      </c>
      <c r="U24" s="36"/>
      <c r="V24" s="36"/>
      <c r="W24" s="36"/>
      <c r="Z24" s="287"/>
    </row>
    <row r="25" spans="1:26">
      <c r="U25" s="36"/>
      <c r="V25" s="36"/>
      <c r="W25" s="36"/>
      <c r="Z25" s="287"/>
    </row>
    <row r="26" spans="1:26">
      <c r="U26" s="36"/>
      <c r="V26" s="36"/>
      <c r="W26" s="36"/>
    </row>
    <row r="27" spans="1:26">
      <c r="U27" s="36"/>
      <c r="V27" s="36"/>
      <c r="W27" s="36"/>
    </row>
    <row r="28" spans="1:26">
      <c r="U28" s="36"/>
      <c r="V28" s="36"/>
      <c r="W28" s="36"/>
    </row>
    <row r="29" spans="1:26">
      <c r="U29" s="36"/>
      <c r="V29" s="36"/>
      <c r="W29" s="36"/>
    </row>
    <row r="30" spans="1:26">
      <c r="U30" s="36"/>
      <c r="V30" s="36"/>
      <c r="W30" s="36"/>
    </row>
    <row r="31" spans="1:26">
      <c r="U31" s="36"/>
      <c r="V31" s="36"/>
      <c r="W31" s="36"/>
    </row>
    <row r="32" spans="1:26">
      <c r="U32" s="36"/>
      <c r="V32" s="36"/>
      <c r="W32" s="36"/>
    </row>
    <row r="33" spans="21:23">
      <c r="U33" s="36"/>
      <c r="V33" s="36"/>
      <c r="W33" s="36"/>
    </row>
  </sheetData>
  <conditionalFormatting sqref="U1:W2">
    <cfRule type="expression" dxfId="217" priority="1" stopIfTrue="1">
      <formula>#N/A</formula>
    </cfRule>
  </conditionalFormatting>
  <hyperlinks>
    <hyperlink ref="AA8" location="'Content Page'!B336" display="Back to Content Page"/>
    <hyperlink ref="AB5" location="Content!B408" display="Back to Content Page"/>
  </hyperlinks>
  <pageMargins left="0.7" right="0.7" top="0.75" bottom="0.75" header="0.3" footer="0.3"/>
</worksheet>
</file>

<file path=xl/worksheets/sheet2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6"/>
  <sheetViews>
    <sheetView topLeftCell="K1" zoomScale="93" zoomScaleNormal="93" workbookViewId="0">
      <selection activeCell="AB5" sqref="AB5"/>
    </sheetView>
  </sheetViews>
  <sheetFormatPr defaultRowHeight="14.5"/>
  <cols>
    <col min="1" max="1" width="34" customWidth="1"/>
    <col min="2" max="18" width="6.453125" customWidth="1"/>
    <col min="19" max="19" width="7.54296875" customWidth="1"/>
    <col min="20" max="20" width="6.453125" customWidth="1"/>
    <col min="21" max="24" width="7.54296875" customWidth="1"/>
    <col min="25" max="25" width="8.453125" style="499" customWidth="1"/>
    <col min="26" max="26" width="7.54296875" style="499" customWidth="1"/>
  </cols>
  <sheetData>
    <row r="1" spans="1:28">
      <c r="A1" s="140" t="s">
        <v>1409</v>
      </c>
      <c r="B1" s="36"/>
      <c r="C1" s="36"/>
      <c r="D1" s="36"/>
      <c r="E1" s="36"/>
      <c r="F1" s="36"/>
      <c r="G1" s="36"/>
      <c r="H1" s="36"/>
      <c r="I1" s="36"/>
      <c r="J1" s="36"/>
      <c r="K1" s="36"/>
      <c r="L1" s="36"/>
      <c r="M1" s="36"/>
      <c r="N1" s="36"/>
      <c r="O1" s="36"/>
      <c r="P1" s="36"/>
      <c r="Q1" s="36"/>
      <c r="R1" s="36"/>
      <c r="S1" s="36"/>
      <c r="T1" s="36"/>
      <c r="U1" s="177"/>
      <c r="V1" s="177"/>
      <c r="W1" s="177"/>
      <c r="Z1" s="287"/>
    </row>
    <row r="2" spans="1:28">
      <c r="A2" s="36"/>
      <c r="B2" s="36"/>
      <c r="C2" s="36"/>
      <c r="D2" s="36"/>
      <c r="E2" s="36"/>
      <c r="F2" s="36"/>
      <c r="G2" s="36"/>
      <c r="H2" s="36"/>
      <c r="I2" s="36"/>
      <c r="J2" s="36"/>
      <c r="K2" s="36"/>
      <c r="L2" s="36"/>
      <c r="M2" s="36"/>
      <c r="N2" s="36"/>
      <c r="O2" s="36"/>
      <c r="P2" s="36"/>
      <c r="Q2" s="36"/>
      <c r="R2" s="36"/>
      <c r="S2" s="36"/>
      <c r="T2" s="36"/>
      <c r="U2" s="177"/>
      <c r="V2" s="177"/>
      <c r="W2" s="177"/>
      <c r="Z2" s="287"/>
    </row>
    <row r="3" spans="1:28">
      <c r="A3" s="778" t="s">
        <v>16</v>
      </c>
      <c r="B3" s="4">
        <v>1991</v>
      </c>
      <c r="C3" s="4">
        <v>1992</v>
      </c>
      <c r="D3" s="4">
        <v>1993</v>
      </c>
      <c r="E3" s="4">
        <v>1994</v>
      </c>
      <c r="F3" s="4">
        <v>1995</v>
      </c>
      <c r="G3" s="4">
        <v>1996</v>
      </c>
      <c r="H3" s="4">
        <v>1997</v>
      </c>
      <c r="I3" s="4">
        <v>1998</v>
      </c>
      <c r="J3" s="4">
        <v>1999</v>
      </c>
      <c r="K3" s="4">
        <v>2000</v>
      </c>
      <c r="L3" s="4">
        <v>2001</v>
      </c>
      <c r="M3" s="4">
        <v>2002</v>
      </c>
      <c r="N3" s="4">
        <v>2003</v>
      </c>
      <c r="O3" s="4">
        <v>2004</v>
      </c>
      <c r="P3" s="4">
        <v>2005</v>
      </c>
      <c r="Q3" s="4">
        <v>2006</v>
      </c>
      <c r="R3" s="4">
        <v>2007</v>
      </c>
      <c r="S3" s="4">
        <v>2008</v>
      </c>
      <c r="T3" s="4">
        <v>2009</v>
      </c>
      <c r="U3" s="774">
        <v>2010</v>
      </c>
      <c r="V3" s="62">
        <v>2011</v>
      </c>
      <c r="W3" s="62">
        <v>2012</v>
      </c>
      <c r="X3" s="62">
        <v>2013</v>
      </c>
      <c r="Y3" s="62">
        <v>2014</v>
      </c>
      <c r="Z3" s="62">
        <v>2015</v>
      </c>
    </row>
    <row r="4" spans="1:28">
      <c r="A4" s="284" t="s">
        <v>15</v>
      </c>
      <c r="B4" s="580" t="s">
        <v>429</v>
      </c>
      <c r="C4" s="580" t="s">
        <v>429</v>
      </c>
      <c r="D4" s="580" t="s">
        <v>429</v>
      </c>
      <c r="E4" s="580" t="s">
        <v>429</v>
      </c>
      <c r="F4" s="580" t="s">
        <v>429</v>
      </c>
      <c r="G4" s="580" t="s">
        <v>429</v>
      </c>
      <c r="H4" s="580" t="s">
        <v>429</v>
      </c>
      <c r="I4" s="580" t="s">
        <v>429</v>
      </c>
      <c r="J4" s="580" t="s">
        <v>429</v>
      </c>
      <c r="K4" s="580" t="s">
        <v>429</v>
      </c>
      <c r="L4" s="580" t="s">
        <v>429</v>
      </c>
      <c r="M4" s="580" t="s">
        <v>429</v>
      </c>
      <c r="N4" s="580" t="s">
        <v>429</v>
      </c>
      <c r="O4" s="580" t="s">
        <v>429</v>
      </c>
      <c r="P4" s="580" t="s">
        <v>429</v>
      </c>
      <c r="Q4" s="580" t="s">
        <v>429</v>
      </c>
      <c r="R4" s="580" t="s">
        <v>429</v>
      </c>
      <c r="S4" s="580" t="s">
        <v>429</v>
      </c>
      <c r="T4" s="580" t="s">
        <v>429</v>
      </c>
      <c r="U4" s="580">
        <v>1039.3</v>
      </c>
      <c r="V4" s="580">
        <v>986.9</v>
      </c>
      <c r="W4" s="580">
        <v>1256.9000000000001</v>
      </c>
      <c r="X4" s="580">
        <v>847.85</v>
      </c>
      <c r="Y4" s="592">
        <v>838.1</v>
      </c>
      <c r="Z4" s="592" t="s">
        <v>429</v>
      </c>
    </row>
    <row r="5" spans="1:28">
      <c r="A5" s="284" t="s">
        <v>14</v>
      </c>
      <c r="B5" s="580" t="s">
        <v>429</v>
      </c>
      <c r="C5" s="580" t="s">
        <v>429</v>
      </c>
      <c r="D5" s="580" t="s">
        <v>429</v>
      </c>
      <c r="E5" s="580" t="s">
        <v>429</v>
      </c>
      <c r="F5" s="580" t="s">
        <v>429</v>
      </c>
      <c r="G5" s="580" t="s">
        <v>429</v>
      </c>
      <c r="H5" s="580">
        <v>305.7</v>
      </c>
      <c r="I5" s="580">
        <v>320.89999999999998</v>
      </c>
      <c r="J5" s="580">
        <v>293.2</v>
      </c>
      <c r="K5" s="580">
        <v>292.2</v>
      </c>
      <c r="L5" s="580">
        <v>281.10000000000002</v>
      </c>
      <c r="M5" s="580">
        <v>346.4</v>
      </c>
      <c r="N5" s="580">
        <v>202.4</v>
      </c>
      <c r="O5" s="580">
        <v>292.3</v>
      </c>
      <c r="P5" s="580" t="s">
        <v>429</v>
      </c>
      <c r="Q5" s="580" t="s">
        <v>429</v>
      </c>
      <c r="R5" s="580" t="s">
        <v>429</v>
      </c>
      <c r="S5" s="580" t="s">
        <v>429</v>
      </c>
      <c r="T5" s="580" t="s">
        <v>429</v>
      </c>
      <c r="U5" s="580" t="s">
        <v>429</v>
      </c>
      <c r="V5" s="580" t="s">
        <v>429</v>
      </c>
      <c r="W5" s="580" t="s">
        <v>429</v>
      </c>
      <c r="X5" s="580" t="s">
        <v>429</v>
      </c>
      <c r="Y5" s="580" t="s">
        <v>8</v>
      </c>
      <c r="Z5" s="578" t="s">
        <v>429</v>
      </c>
      <c r="AB5" s="92" t="s">
        <v>13</v>
      </c>
    </row>
    <row r="6" spans="1:28">
      <c r="A6" s="284" t="s">
        <v>268</v>
      </c>
      <c r="B6" s="580" t="s">
        <v>429</v>
      </c>
      <c r="C6" s="580" t="s">
        <v>429</v>
      </c>
      <c r="D6" s="580" t="s">
        <v>429</v>
      </c>
      <c r="E6" s="580" t="s">
        <v>429</v>
      </c>
      <c r="F6" s="580" t="s">
        <v>429</v>
      </c>
      <c r="G6" s="580" t="s">
        <v>429</v>
      </c>
      <c r="H6" s="580" t="s">
        <v>429</v>
      </c>
      <c r="I6" s="580" t="s">
        <v>429</v>
      </c>
      <c r="J6" s="580" t="s">
        <v>429</v>
      </c>
      <c r="K6" s="580" t="s">
        <v>429</v>
      </c>
      <c r="L6" s="580" t="s">
        <v>429</v>
      </c>
      <c r="M6" s="580" t="s">
        <v>429</v>
      </c>
      <c r="N6" s="580" t="s">
        <v>429</v>
      </c>
      <c r="O6" s="580" t="s">
        <v>429</v>
      </c>
      <c r="P6" s="580" t="s">
        <v>429</v>
      </c>
      <c r="Q6" s="580" t="s">
        <v>429</v>
      </c>
      <c r="R6" s="580" t="s">
        <v>429</v>
      </c>
      <c r="S6" s="580" t="s">
        <v>429</v>
      </c>
      <c r="T6" s="580" t="s">
        <v>429</v>
      </c>
      <c r="U6" s="580" t="s">
        <v>429</v>
      </c>
      <c r="V6" s="580" t="s">
        <v>429</v>
      </c>
      <c r="W6" s="580" t="s">
        <v>429</v>
      </c>
      <c r="X6" s="580" t="s">
        <v>429</v>
      </c>
      <c r="Y6" s="592" t="s">
        <v>429</v>
      </c>
      <c r="Z6" s="592" t="s">
        <v>429</v>
      </c>
    </row>
    <row r="7" spans="1:28">
      <c r="A7" s="284" t="s">
        <v>12</v>
      </c>
      <c r="B7" s="580" t="s">
        <v>322</v>
      </c>
      <c r="C7" s="580" t="s">
        <v>322</v>
      </c>
      <c r="D7" s="580" t="s">
        <v>322</v>
      </c>
      <c r="E7" s="580" t="s">
        <v>322</v>
      </c>
      <c r="F7" s="580" t="s">
        <v>322</v>
      </c>
      <c r="G7" s="580" t="s">
        <v>322</v>
      </c>
      <c r="H7" s="580" t="s">
        <v>322</v>
      </c>
      <c r="I7" s="580" t="s">
        <v>322</v>
      </c>
      <c r="J7" s="580" t="s">
        <v>322</v>
      </c>
      <c r="K7" s="580" t="s">
        <v>322</v>
      </c>
      <c r="L7" s="580" t="s">
        <v>322</v>
      </c>
      <c r="M7" s="580" t="s">
        <v>322</v>
      </c>
      <c r="N7" s="580" t="s">
        <v>322</v>
      </c>
      <c r="O7" s="580" t="s">
        <v>322</v>
      </c>
      <c r="P7" s="580" t="s">
        <v>322</v>
      </c>
      <c r="Q7" s="580" t="s">
        <v>322</v>
      </c>
      <c r="R7" s="580" t="s">
        <v>322</v>
      </c>
      <c r="S7" s="580" t="s">
        <v>322</v>
      </c>
      <c r="T7" s="580" t="s">
        <v>322</v>
      </c>
      <c r="U7" s="580" t="s">
        <v>322</v>
      </c>
      <c r="V7" s="580" t="s">
        <v>322</v>
      </c>
      <c r="W7" s="580" t="s">
        <v>322</v>
      </c>
      <c r="X7" s="580" t="s">
        <v>322</v>
      </c>
      <c r="Y7" s="580" t="s">
        <v>322</v>
      </c>
      <c r="Z7" s="577" t="s">
        <v>322</v>
      </c>
    </row>
    <row r="8" spans="1:28">
      <c r="A8" s="284" t="s">
        <v>11</v>
      </c>
      <c r="B8" s="580" t="s">
        <v>429</v>
      </c>
      <c r="C8" s="580" t="s">
        <v>429</v>
      </c>
      <c r="D8" s="580" t="s">
        <v>429</v>
      </c>
      <c r="E8" s="580" t="s">
        <v>429</v>
      </c>
      <c r="F8" s="580" t="s">
        <v>429</v>
      </c>
      <c r="G8" s="580" t="s">
        <v>429</v>
      </c>
      <c r="H8" s="580">
        <v>355.2</v>
      </c>
      <c r="I8" s="580">
        <v>308.2</v>
      </c>
      <c r="J8" s="580">
        <v>238.7</v>
      </c>
      <c r="K8" s="580">
        <v>285.3</v>
      </c>
      <c r="L8" s="580">
        <v>258.2</v>
      </c>
      <c r="M8" s="580">
        <v>291.39999999999998</v>
      </c>
      <c r="N8" s="580">
        <v>354.6</v>
      </c>
      <c r="O8" s="580">
        <v>177.7</v>
      </c>
      <c r="P8" s="580">
        <v>183.3</v>
      </c>
      <c r="Q8" s="580">
        <v>179.7</v>
      </c>
      <c r="R8" s="580">
        <v>249.5</v>
      </c>
      <c r="S8" s="580">
        <v>324.5</v>
      </c>
      <c r="T8" s="580">
        <v>285.3</v>
      </c>
      <c r="U8" s="580">
        <v>270.3</v>
      </c>
      <c r="V8" s="580">
        <v>315.10000000000002</v>
      </c>
      <c r="W8" s="580" t="s">
        <v>429</v>
      </c>
      <c r="X8" s="580" t="s">
        <v>429</v>
      </c>
      <c r="Y8" s="580" t="s">
        <v>8</v>
      </c>
      <c r="Z8" s="570" t="s">
        <v>429</v>
      </c>
    </row>
    <row r="9" spans="1:28">
      <c r="A9" s="284" t="s">
        <v>10</v>
      </c>
      <c r="B9" s="580">
        <v>244.4</v>
      </c>
      <c r="C9" s="580">
        <v>260.89999999999998</v>
      </c>
      <c r="D9" s="580">
        <v>238.5</v>
      </c>
      <c r="E9" s="580">
        <v>180.9</v>
      </c>
      <c r="F9" s="580">
        <v>163.6</v>
      </c>
      <c r="G9" s="580">
        <v>266.5</v>
      </c>
      <c r="H9" s="580">
        <v>259.10000000000002</v>
      </c>
      <c r="I9" s="580">
        <v>190.8</v>
      </c>
      <c r="J9" s="580">
        <v>277.2</v>
      </c>
      <c r="K9" s="580">
        <v>233.3</v>
      </c>
      <c r="L9" s="580">
        <v>582.70000000000005</v>
      </c>
      <c r="M9" s="580">
        <v>208.1</v>
      </c>
      <c r="N9" s="580">
        <v>619.4</v>
      </c>
      <c r="O9" s="580">
        <v>501.1</v>
      </c>
      <c r="P9" s="580">
        <v>483.8</v>
      </c>
      <c r="Q9" s="580">
        <v>422</v>
      </c>
      <c r="R9" s="580">
        <v>500.2</v>
      </c>
      <c r="S9" s="580">
        <v>515.20000000000005</v>
      </c>
      <c r="T9" s="580">
        <v>553.70000000000005</v>
      </c>
      <c r="U9" s="580">
        <v>1173.99</v>
      </c>
      <c r="V9" s="580">
        <v>1309.47</v>
      </c>
      <c r="W9" s="580">
        <v>1331.92</v>
      </c>
      <c r="X9" s="580">
        <v>1047.3699999999999</v>
      </c>
      <c r="Y9" s="592">
        <v>1069.01</v>
      </c>
      <c r="Z9" s="570" t="s">
        <v>429</v>
      </c>
    </row>
    <row r="10" spans="1:28">
      <c r="A10" s="284" t="s">
        <v>9</v>
      </c>
      <c r="B10" s="580">
        <v>817.8</v>
      </c>
      <c r="C10" s="580">
        <v>710.8</v>
      </c>
      <c r="D10" s="580">
        <v>748.7</v>
      </c>
      <c r="E10" s="580">
        <v>770.8</v>
      </c>
      <c r="F10" s="580">
        <v>785.3</v>
      </c>
      <c r="G10" s="580">
        <v>950.5</v>
      </c>
      <c r="H10" s="580">
        <v>760.7</v>
      </c>
      <c r="I10" s="580">
        <v>791.2</v>
      </c>
      <c r="J10" s="580">
        <v>747.4</v>
      </c>
      <c r="K10" s="580">
        <v>846.5</v>
      </c>
      <c r="L10" s="580">
        <v>801</v>
      </c>
      <c r="M10" s="580">
        <v>763.7</v>
      </c>
      <c r="N10" s="580">
        <v>721.9</v>
      </c>
      <c r="O10" s="580">
        <v>680.2</v>
      </c>
      <c r="P10" s="580">
        <v>842.2</v>
      </c>
      <c r="Q10" s="580">
        <v>671.9</v>
      </c>
      <c r="R10" s="580">
        <v>718.7</v>
      </c>
      <c r="S10" s="580">
        <v>1077.8</v>
      </c>
      <c r="T10" s="580">
        <v>988.8</v>
      </c>
      <c r="U10" s="580">
        <f>33804/30.89</f>
        <v>1094.3347361605697</v>
      </c>
      <c r="V10" s="580">
        <f>37630/28.8</f>
        <v>1306.5972222222222</v>
      </c>
      <c r="W10" s="580">
        <f>39145/29.9</f>
        <v>1309.1973244147157</v>
      </c>
      <c r="X10" s="580">
        <v>1349.8</v>
      </c>
      <c r="Y10" s="580">
        <v>1201.4369693011104</v>
      </c>
      <c r="Z10" s="580">
        <v>1124.71</v>
      </c>
    </row>
    <row r="11" spans="1:28">
      <c r="A11" s="284" t="s">
        <v>7</v>
      </c>
      <c r="B11" s="580">
        <v>412.1</v>
      </c>
      <c r="C11" s="580">
        <v>340.6</v>
      </c>
      <c r="D11" s="580">
        <v>334.1</v>
      </c>
      <c r="E11" s="580">
        <v>289.60000000000002</v>
      </c>
      <c r="F11" s="580">
        <v>260.8</v>
      </c>
      <c r="G11" s="580">
        <v>390.7</v>
      </c>
      <c r="H11" s="580">
        <v>371.2</v>
      </c>
      <c r="I11" s="580">
        <v>456.5</v>
      </c>
      <c r="J11" s="580">
        <v>376.1</v>
      </c>
      <c r="K11" s="580">
        <v>239.5</v>
      </c>
      <c r="L11" s="580">
        <v>210.1</v>
      </c>
      <c r="M11" s="580">
        <v>211.2</v>
      </c>
      <c r="N11" s="580">
        <v>214.4</v>
      </c>
      <c r="O11" s="580">
        <v>400.5</v>
      </c>
      <c r="P11" s="580">
        <v>463.5</v>
      </c>
      <c r="Q11" s="580">
        <v>413.7</v>
      </c>
      <c r="R11" s="580">
        <v>426.6</v>
      </c>
      <c r="S11" s="580">
        <v>429</v>
      </c>
      <c r="T11" s="580">
        <v>392.8</v>
      </c>
      <c r="U11" s="580">
        <v>348.8</v>
      </c>
      <c r="V11" s="580">
        <v>506</v>
      </c>
      <c r="W11" s="580" t="s">
        <v>429</v>
      </c>
      <c r="X11" s="580" t="s">
        <v>429</v>
      </c>
      <c r="Y11" s="580" t="s">
        <v>429</v>
      </c>
      <c r="Z11" s="592" t="s">
        <v>429</v>
      </c>
    </row>
    <row r="12" spans="1:28">
      <c r="A12" s="284" t="s">
        <v>32</v>
      </c>
      <c r="B12" s="580">
        <v>529.5</v>
      </c>
      <c r="C12" s="580">
        <v>587.29999999999995</v>
      </c>
      <c r="D12" s="580">
        <v>586.29999999999995</v>
      </c>
      <c r="E12" s="580">
        <v>543.5</v>
      </c>
      <c r="F12" s="580">
        <v>579</v>
      </c>
      <c r="G12" s="580">
        <v>488.4</v>
      </c>
      <c r="H12" s="580">
        <v>477.4</v>
      </c>
      <c r="I12" s="580">
        <v>398</v>
      </c>
      <c r="J12" s="580">
        <v>479.3</v>
      </c>
      <c r="K12" s="580">
        <v>264.10000000000002</v>
      </c>
      <c r="L12" s="580">
        <v>208.5</v>
      </c>
      <c r="M12" s="580">
        <v>370</v>
      </c>
      <c r="N12" s="580">
        <v>423</v>
      </c>
      <c r="O12" s="580">
        <v>512.29999999999995</v>
      </c>
      <c r="P12" s="580">
        <v>551.6</v>
      </c>
      <c r="Q12" s="580">
        <v>568.1</v>
      </c>
      <c r="R12" s="580">
        <v>585.9</v>
      </c>
      <c r="S12" s="580">
        <v>533.1</v>
      </c>
      <c r="T12" s="580">
        <v>572</v>
      </c>
      <c r="U12" s="580">
        <v>1084.8</v>
      </c>
      <c r="V12" s="580">
        <v>1155.5999999999999</v>
      </c>
      <c r="W12" s="580" t="s">
        <v>429</v>
      </c>
      <c r="X12" s="580" t="s">
        <v>429</v>
      </c>
      <c r="Y12" s="580" t="s">
        <v>429</v>
      </c>
      <c r="Z12" s="580" t="s">
        <v>429</v>
      </c>
    </row>
    <row r="13" spans="1:28">
      <c r="A13" s="284" t="s">
        <v>5</v>
      </c>
      <c r="B13" s="580" t="s">
        <v>322</v>
      </c>
      <c r="C13" s="580" t="s">
        <v>322</v>
      </c>
      <c r="D13" s="580" t="s">
        <v>322</v>
      </c>
      <c r="E13" s="580" t="s">
        <v>322</v>
      </c>
      <c r="F13" s="580" t="s">
        <v>322</v>
      </c>
      <c r="G13" s="580" t="s">
        <v>322</v>
      </c>
      <c r="H13" s="580" t="s">
        <v>322</v>
      </c>
      <c r="I13" s="580" t="s">
        <v>322</v>
      </c>
      <c r="J13" s="580" t="s">
        <v>322</v>
      </c>
      <c r="K13" s="580" t="s">
        <v>322</v>
      </c>
      <c r="L13" s="580" t="s">
        <v>322</v>
      </c>
      <c r="M13" s="580" t="s">
        <v>322</v>
      </c>
      <c r="N13" s="580" t="s">
        <v>322</v>
      </c>
      <c r="O13" s="580" t="s">
        <v>322</v>
      </c>
      <c r="P13" s="580" t="s">
        <v>322</v>
      </c>
      <c r="Q13" s="580" t="s">
        <v>322</v>
      </c>
      <c r="R13" s="580" t="s">
        <v>322</v>
      </c>
      <c r="S13" s="580" t="s">
        <v>322</v>
      </c>
      <c r="T13" s="580" t="s">
        <v>322</v>
      </c>
      <c r="U13" s="580" t="s">
        <v>322</v>
      </c>
      <c r="V13" s="580" t="s">
        <v>322</v>
      </c>
      <c r="W13" s="580" t="s">
        <v>322</v>
      </c>
      <c r="X13" s="580" t="s">
        <v>322</v>
      </c>
      <c r="Y13" s="580" t="s">
        <v>322</v>
      </c>
      <c r="Z13" s="577" t="s">
        <v>322</v>
      </c>
    </row>
    <row r="14" spans="1:28">
      <c r="A14" s="284" t="s">
        <v>4</v>
      </c>
      <c r="B14" s="580">
        <v>574</v>
      </c>
      <c r="C14" s="580">
        <v>502.1</v>
      </c>
      <c r="D14" s="580">
        <v>420.5</v>
      </c>
      <c r="E14" s="580">
        <v>406.1</v>
      </c>
      <c r="F14" s="580">
        <v>579</v>
      </c>
      <c r="G14" s="580">
        <v>511.7</v>
      </c>
      <c r="H14" s="580">
        <v>217.2</v>
      </c>
      <c r="I14" s="580">
        <v>357.4</v>
      </c>
      <c r="J14" s="580">
        <v>251.7</v>
      </c>
      <c r="K14" s="580">
        <v>354.5</v>
      </c>
      <c r="L14" s="580">
        <v>237.5</v>
      </c>
      <c r="M14" s="580">
        <v>230.2</v>
      </c>
      <c r="N14" s="580">
        <v>667.6</v>
      </c>
      <c r="O14" s="580">
        <v>445.6</v>
      </c>
      <c r="P14" s="580">
        <v>388.3</v>
      </c>
      <c r="Q14" s="580">
        <v>423.7</v>
      </c>
      <c r="R14" s="580">
        <v>783.2</v>
      </c>
      <c r="S14" s="580">
        <v>741.1</v>
      </c>
      <c r="T14" s="580">
        <v>761.8</v>
      </c>
      <c r="U14" s="580">
        <v>637.5</v>
      </c>
      <c r="V14" s="580">
        <v>717.2</v>
      </c>
      <c r="W14" s="580">
        <v>1009.4</v>
      </c>
      <c r="X14" s="580">
        <v>907.4</v>
      </c>
      <c r="Y14" s="580">
        <v>759.27</v>
      </c>
      <c r="Z14" s="577">
        <v>594.66669999999999</v>
      </c>
      <c r="AA14" s="499"/>
    </row>
    <row r="15" spans="1:28">
      <c r="A15" s="284" t="s">
        <v>3</v>
      </c>
      <c r="B15" s="580" t="s">
        <v>429</v>
      </c>
      <c r="C15" s="580" t="s">
        <v>429</v>
      </c>
      <c r="D15" s="580" t="s">
        <v>429</v>
      </c>
      <c r="E15" s="580" t="s">
        <v>429</v>
      </c>
      <c r="F15" s="580" t="s">
        <v>429</v>
      </c>
      <c r="G15" s="580" t="s">
        <v>429</v>
      </c>
      <c r="H15" s="580" t="s">
        <v>429</v>
      </c>
      <c r="I15" s="580" t="s">
        <v>429</v>
      </c>
      <c r="J15" s="580" t="s">
        <v>429</v>
      </c>
      <c r="K15" s="580" t="s">
        <v>429</v>
      </c>
      <c r="L15" s="580" t="s">
        <v>429</v>
      </c>
      <c r="M15" s="580" t="s">
        <v>429</v>
      </c>
      <c r="N15" s="580" t="s">
        <v>429</v>
      </c>
      <c r="O15" s="580" t="s">
        <v>429</v>
      </c>
      <c r="P15" s="580" t="s">
        <v>429</v>
      </c>
      <c r="Q15" s="580" t="s">
        <v>429</v>
      </c>
      <c r="R15" s="580" t="s">
        <v>429</v>
      </c>
      <c r="S15" s="580" t="s">
        <v>429</v>
      </c>
      <c r="T15" s="580" t="s">
        <v>429</v>
      </c>
      <c r="U15" s="580" t="s">
        <v>429</v>
      </c>
      <c r="V15" s="580" t="s">
        <v>429</v>
      </c>
      <c r="W15" s="580" t="s">
        <v>429</v>
      </c>
      <c r="X15" s="580" t="s">
        <v>429</v>
      </c>
      <c r="Y15" s="580" t="s">
        <v>429</v>
      </c>
      <c r="Z15" s="592" t="s">
        <v>429</v>
      </c>
      <c r="AA15" s="499"/>
    </row>
    <row r="16" spans="1:28">
      <c r="A16" s="284" t="s">
        <v>79</v>
      </c>
      <c r="B16" s="580" t="s">
        <v>429</v>
      </c>
      <c r="C16" s="580" t="s">
        <v>429</v>
      </c>
      <c r="D16" s="580" t="s">
        <v>429</v>
      </c>
      <c r="E16" s="580" t="s">
        <v>429</v>
      </c>
      <c r="F16" s="580" t="s">
        <v>429</v>
      </c>
      <c r="G16" s="580" t="s">
        <v>429</v>
      </c>
      <c r="H16" s="580">
        <v>843</v>
      </c>
      <c r="I16" s="580">
        <v>868.1</v>
      </c>
      <c r="J16" s="580">
        <v>676.7</v>
      </c>
      <c r="K16" s="580">
        <v>604.70000000000005</v>
      </c>
      <c r="L16" s="580">
        <v>382.2</v>
      </c>
      <c r="M16" s="580">
        <v>418</v>
      </c>
      <c r="N16" s="580">
        <v>479.6</v>
      </c>
      <c r="O16" s="580">
        <v>242.17734532770331</v>
      </c>
      <c r="P16" s="580">
        <v>248.62385321100916</v>
      </c>
      <c r="Q16" s="580">
        <v>239.2411534467609</v>
      </c>
      <c r="R16" s="580">
        <v>261.73182998053215</v>
      </c>
      <c r="S16" s="580">
        <v>293.90035944161167</v>
      </c>
      <c r="T16" s="580">
        <v>282.27599787926988</v>
      </c>
      <c r="U16" s="580">
        <v>285.6056198112538</v>
      </c>
      <c r="V16" s="580">
        <v>261.54745087967126</v>
      </c>
      <c r="W16" s="580">
        <v>277.30928294203727</v>
      </c>
      <c r="X16" s="580" t="s">
        <v>429</v>
      </c>
      <c r="Y16" s="580" t="s">
        <v>429</v>
      </c>
      <c r="Z16" s="404" t="s">
        <v>429</v>
      </c>
      <c r="AA16" s="499"/>
    </row>
    <row r="17" spans="1:26">
      <c r="A17" s="284" t="s">
        <v>2</v>
      </c>
      <c r="B17" s="580" t="s">
        <v>429</v>
      </c>
      <c r="C17" s="580" t="s">
        <v>429</v>
      </c>
      <c r="D17" s="580" t="s">
        <v>429</v>
      </c>
      <c r="E17" s="580" t="s">
        <v>429</v>
      </c>
      <c r="F17" s="580" t="s">
        <v>429</v>
      </c>
      <c r="G17" s="580" t="s">
        <v>429</v>
      </c>
      <c r="H17" s="580" t="s">
        <v>429</v>
      </c>
      <c r="I17" s="580" t="s">
        <v>429</v>
      </c>
      <c r="J17" s="580" t="s">
        <v>429</v>
      </c>
      <c r="K17" s="580" t="s">
        <v>429</v>
      </c>
      <c r="L17" s="580" t="s">
        <v>429</v>
      </c>
      <c r="M17" s="580" t="s">
        <v>429</v>
      </c>
      <c r="N17" s="580" t="s">
        <v>429</v>
      </c>
      <c r="O17" s="580" t="s">
        <v>429</v>
      </c>
      <c r="P17" s="580" t="s">
        <v>429</v>
      </c>
      <c r="Q17" s="580" t="s">
        <v>429</v>
      </c>
      <c r="R17" s="580" t="s">
        <v>429</v>
      </c>
      <c r="S17" s="580" t="s">
        <v>429</v>
      </c>
      <c r="T17" s="580" t="s">
        <v>429</v>
      </c>
      <c r="U17" s="580" t="s">
        <v>429</v>
      </c>
      <c r="V17" s="580" t="s">
        <v>429</v>
      </c>
      <c r="W17" s="580" t="s">
        <v>429</v>
      </c>
      <c r="X17" s="592">
        <v>534.19000000000005</v>
      </c>
      <c r="Y17" s="592">
        <v>466.28</v>
      </c>
      <c r="Z17" s="581" t="s">
        <v>429</v>
      </c>
    </row>
    <row r="18" spans="1:26">
      <c r="A18" s="284" t="s">
        <v>50</v>
      </c>
      <c r="B18" s="580" t="s">
        <v>429</v>
      </c>
      <c r="C18" s="580" t="s">
        <v>429</v>
      </c>
      <c r="D18" s="580" t="s">
        <v>429</v>
      </c>
      <c r="E18" s="580" t="s">
        <v>429</v>
      </c>
      <c r="F18" s="580" t="s">
        <v>429</v>
      </c>
      <c r="G18" s="580" t="s">
        <v>429</v>
      </c>
      <c r="H18" s="580" t="s">
        <v>429</v>
      </c>
      <c r="I18" s="580" t="s">
        <v>429</v>
      </c>
      <c r="J18" s="580" t="s">
        <v>429</v>
      </c>
      <c r="K18" s="580" t="s">
        <v>429</v>
      </c>
      <c r="L18" s="580" t="s">
        <v>429</v>
      </c>
      <c r="M18" s="580" t="s">
        <v>429</v>
      </c>
      <c r="N18" s="580" t="s">
        <v>429</v>
      </c>
      <c r="O18" s="580" t="s">
        <v>429</v>
      </c>
      <c r="P18" s="580" t="s">
        <v>429</v>
      </c>
      <c r="Q18" s="580" t="s">
        <v>429</v>
      </c>
      <c r="R18" s="580" t="s">
        <v>429</v>
      </c>
      <c r="S18" s="580" t="s">
        <v>429</v>
      </c>
      <c r="T18" s="580" t="s">
        <v>429</v>
      </c>
      <c r="U18" s="580">
        <v>300</v>
      </c>
      <c r="V18" s="580">
        <v>300</v>
      </c>
      <c r="W18" s="580">
        <v>500</v>
      </c>
      <c r="X18" s="580">
        <v>500</v>
      </c>
      <c r="Y18" s="580">
        <v>500</v>
      </c>
      <c r="Z18" s="580">
        <v>500</v>
      </c>
    </row>
    <row r="19" spans="1:26" s="499" customFormat="1">
      <c r="A19" s="289"/>
      <c r="B19" s="289"/>
      <c r="P19" s="289"/>
      <c r="Q19" s="289"/>
      <c r="R19" s="289"/>
      <c r="S19" s="289"/>
      <c r="T19" s="289"/>
      <c r="X19" s="289"/>
      <c r="Z19" s="559"/>
    </row>
    <row r="20" spans="1:26" s="499" customFormat="1">
      <c r="A20" s="136" t="s">
        <v>33</v>
      </c>
      <c r="B20" s="142"/>
      <c r="D20" s="289"/>
      <c r="F20" s="289"/>
      <c r="G20" s="289"/>
      <c r="H20" s="289"/>
      <c r="I20" s="289"/>
      <c r="J20" s="289"/>
      <c r="K20" s="289"/>
      <c r="L20" s="289"/>
      <c r="M20" s="289"/>
      <c r="N20" s="289"/>
      <c r="O20" s="289"/>
      <c r="P20" s="289"/>
      <c r="Q20" s="289"/>
      <c r="R20" s="289"/>
      <c r="S20" s="289"/>
      <c r="T20" s="289"/>
      <c r="X20" s="289"/>
      <c r="Z20" s="287"/>
    </row>
    <row r="21" spans="1:26" s="499" customFormat="1">
      <c r="A21" s="136"/>
      <c r="B21" s="142"/>
      <c r="D21" s="289"/>
      <c r="F21" s="289"/>
      <c r="G21" s="289"/>
      <c r="H21" s="289"/>
      <c r="I21" s="289"/>
      <c r="J21" s="289"/>
      <c r="K21" s="289"/>
      <c r="L21" s="289"/>
      <c r="M21" s="289"/>
      <c r="N21" s="289"/>
      <c r="O21" s="289"/>
      <c r="P21" s="289"/>
      <c r="Q21" s="289"/>
      <c r="R21" s="289"/>
      <c r="S21" s="289"/>
      <c r="T21" s="289"/>
      <c r="X21" s="289"/>
      <c r="Z21" s="287"/>
    </row>
    <row r="22" spans="1:26" s="499" customFormat="1">
      <c r="A22" s="287" t="s">
        <v>1157</v>
      </c>
      <c r="B22" s="142"/>
      <c r="D22" s="289"/>
      <c r="F22" s="289"/>
      <c r="G22" s="289"/>
      <c r="H22" s="289"/>
      <c r="I22" s="289"/>
      <c r="J22" s="289"/>
      <c r="K22" s="289"/>
      <c r="L22" s="289"/>
      <c r="M22" s="289"/>
      <c r="N22" s="289"/>
      <c r="O22" s="289"/>
      <c r="P22" s="289"/>
      <c r="Q22" s="289"/>
      <c r="R22" s="289"/>
      <c r="S22" s="289"/>
      <c r="T22" s="289"/>
      <c r="X22" s="289"/>
      <c r="Z22" s="287"/>
    </row>
    <row r="23" spans="1:26" s="499" customFormat="1">
      <c r="A23" s="287"/>
      <c r="B23" s="289"/>
      <c r="D23" s="289"/>
      <c r="F23" s="289"/>
      <c r="G23" s="289"/>
      <c r="H23" s="289"/>
      <c r="I23" s="289"/>
      <c r="J23" s="289"/>
      <c r="K23" s="289"/>
      <c r="L23" s="289"/>
      <c r="M23" s="289"/>
      <c r="N23" s="289"/>
      <c r="O23" s="289"/>
      <c r="P23" s="289"/>
      <c r="Q23" s="289"/>
      <c r="R23" s="289"/>
      <c r="S23" s="289"/>
      <c r="T23" s="289"/>
      <c r="U23" s="287"/>
      <c r="V23" s="287"/>
      <c r="W23" s="287"/>
      <c r="X23" s="289"/>
      <c r="Z23" s="287"/>
    </row>
    <row r="24" spans="1:26" s="499" customFormat="1">
      <c r="A24" s="287" t="s">
        <v>1546</v>
      </c>
      <c r="B24" s="289"/>
      <c r="D24" s="289"/>
      <c r="F24" s="289"/>
      <c r="G24" s="289"/>
      <c r="H24" s="289"/>
      <c r="I24" s="289"/>
      <c r="J24" s="289"/>
      <c r="K24" s="289"/>
      <c r="L24" s="289"/>
      <c r="M24" s="289"/>
      <c r="N24" s="289"/>
      <c r="O24" s="289"/>
      <c r="P24" s="289"/>
      <c r="Q24" s="289"/>
      <c r="R24" s="289"/>
      <c r="S24" s="289"/>
      <c r="T24" s="289"/>
      <c r="U24" s="287"/>
      <c r="V24" s="287"/>
      <c r="W24" s="287"/>
      <c r="X24" s="289"/>
      <c r="Z24" s="287"/>
    </row>
    <row r="25" spans="1:26" s="499" customFormat="1">
      <c r="A25" s="289"/>
      <c r="U25" s="287"/>
      <c r="V25" s="287"/>
      <c r="W25" s="287"/>
      <c r="Z25" s="287"/>
    </row>
    <row r="26" spans="1:26" s="499" customFormat="1">
      <c r="A26" s="167" t="s">
        <v>431</v>
      </c>
      <c r="B26" s="12"/>
      <c r="C26" s="12"/>
      <c r="D26" s="12"/>
      <c r="E26" s="12"/>
      <c r="F26" s="12"/>
      <c r="G26" s="12"/>
      <c r="H26" s="12"/>
      <c r="U26" s="287"/>
      <c r="V26" s="287"/>
      <c r="W26" s="287"/>
      <c r="Z26" s="287"/>
    </row>
    <row r="27" spans="1:26">
      <c r="B27" s="12"/>
      <c r="C27" s="12"/>
      <c r="D27" s="24"/>
      <c r="E27" s="12"/>
      <c r="F27" s="12"/>
      <c r="G27" s="12"/>
      <c r="H27" s="12"/>
      <c r="U27" s="36"/>
      <c r="V27" s="36"/>
      <c r="W27" s="36"/>
      <c r="Z27" s="287"/>
    </row>
    <row r="28" spans="1:26">
      <c r="B28" s="12"/>
      <c r="C28" s="12"/>
      <c r="D28" s="12"/>
      <c r="E28" s="12"/>
      <c r="F28" s="12"/>
      <c r="G28" s="12"/>
      <c r="H28" s="12"/>
      <c r="U28" s="36"/>
      <c r="V28" s="36"/>
      <c r="W28" s="36"/>
    </row>
    <row r="29" spans="1:26">
      <c r="B29" s="12"/>
      <c r="C29" s="12"/>
      <c r="D29" s="12"/>
      <c r="E29" s="12"/>
      <c r="F29" s="12"/>
      <c r="G29" s="12"/>
      <c r="H29" s="12"/>
      <c r="U29" s="36"/>
      <c r="V29" s="36"/>
      <c r="W29" s="36"/>
    </row>
    <row r="30" spans="1:26">
      <c r="U30" s="36"/>
      <c r="V30" s="36"/>
      <c r="W30" s="36"/>
    </row>
    <row r="31" spans="1:26">
      <c r="U31" s="36"/>
      <c r="V31" s="36"/>
      <c r="W31" s="36"/>
    </row>
    <row r="32" spans="1:26">
      <c r="U32" s="36"/>
      <c r="V32" s="36"/>
      <c r="W32" s="36"/>
    </row>
    <row r="33" spans="21:23">
      <c r="U33" s="36"/>
      <c r="V33" s="36"/>
      <c r="W33" s="36"/>
    </row>
    <row r="34" spans="21:23">
      <c r="U34" s="36"/>
      <c r="V34" s="36"/>
      <c r="W34" s="36"/>
    </row>
    <row r="35" spans="21:23">
      <c r="U35" s="36"/>
      <c r="V35" s="36"/>
      <c r="W35" s="36"/>
    </row>
    <row r="36" spans="21:23">
      <c r="U36" s="36"/>
      <c r="V36" s="36"/>
      <c r="W36" s="36"/>
    </row>
  </sheetData>
  <conditionalFormatting sqref="U1:W2">
    <cfRule type="expression" dxfId="216" priority="1" stopIfTrue="1">
      <formula>#N/A</formula>
    </cfRule>
  </conditionalFormatting>
  <hyperlinks>
    <hyperlink ref="AB5" location="Content!B408" display="Back to Content Page"/>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7"/>
  <sheetViews>
    <sheetView topLeftCell="A13" zoomScale="95" zoomScaleNormal="95" workbookViewId="0">
      <selection activeCell="A20" sqref="A20:XFD20"/>
    </sheetView>
  </sheetViews>
  <sheetFormatPr defaultRowHeight="14.5"/>
  <cols>
    <col min="1" max="1" width="33.81640625" customWidth="1"/>
    <col min="2" max="27" width="7" customWidth="1"/>
    <col min="28" max="30" width="9.1796875" style="499"/>
  </cols>
  <sheetData>
    <row r="1" spans="1:31">
      <c r="A1" s="140" t="s">
        <v>1363</v>
      </c>
      <c r="B1" s="57"/>
      <c r="C1" s="57"/>
      <c r="D1" s="57"/>
      <c r="E1" s="57"/>
      <c r="F1" s="57"/>
      <c r="G1" s="57"/>
      <c r="H1" s="57"/>
      <c r="I1" s="57"/>
      <c r="J1" s="57"/>
      <c r="K1" s="57"/>
      <c r="L1" s="57"/>
      <c r="M1" s="57"/>
      <c r="N1" s="57"/>
      <c r="O1" s="57"/>
      <c r="P1" s="57"/>
      <c r="Q1" s="57"/>
      <c r="R1" s="57"/>
      <c r="S1" s="57"/>
      <c r="T1" s="57"/>
      <c r="U1" s="57"/>
      <c r="V1" s="57"/>
      <c r="W1" s="57"/>
      <c r="X1" s="57"/>
      <c r="Y1" s="57"/>
      <c r="Z1" s="57"/>
      <c r="AA1" s="57"/>
    </row>
    <row r="2" spans="1:31">
      <c r="A2" s="256"/>
      <c r="B2" s="57"/>
      <c r="C2" s="57"/>
      <c r="D2" s="57"/>
      <c r="E2" s="57"/>
      <c r="F2" s="57"/>
      <c r="G2" s="57"/>
      <c r="H2" s="57"/>
      <c r="I2" s="57"/>
      <c r="J2" s="57"/>
      <c r="K2" s="57"/>
      <c r="L2" s="57"/>
      <c r="M2" s="57"/>
      <c r="N2" s="57"/>
      <c r="O2" s="57"/>
      <c r="P2" s="57"/>
      <c r="Q2" s="57"/>
      <c r="R2" s="57"/>
      <c r="S2" s="57"/>
      <c r="T2" s="57"/>
      <c r="U2" s="57"/>
      <c r="V2" s="57"/>
      <c r="W2" s="57"/>
      <c r="X2" s="57"/>
      <c r="Y2" s="57"/>
      <c r="Z2" s="57"/>
      <c r="AA2" s="57"/>
    </row>
    <row r="3" spans="1:31" s="3" customFormat="1">
      <c r="A3" s="742" t="s">
        <v>16</v>
      </c>
      <c r="B3" s="108">
        <v>1990</v>
      </c>
      <c r="C3" s="108">
        <v>1991</v>
      </c>
      <c r="D3" s="108">
        <v>1992</v>
      </c>
      <c r="E3" s="108">
        <v>1993</v>
      </c>
      <c r="F3" s="108">
        <v>1994</v>
      </c>
      <c r="G3" s="108">
        <v>1995</v>
      </c>
      <c r="H3" s="108">
        <v>1996</v>
      </c>
      <c r="I3" s="108">
        <v>1997</v>
      </c>
      <c r="J3" s="108">
        <v>1998</v>
      </c>
      <c r="K3" s="108">
        <v>1999</v>
      </c>
      <c r="L3" s="108">
        <v>2000</v>
      </c>
      <c r="M3" s="108">
        <v>2001</v>
      </c>
      <c r="N3" s="108">
        <v>2002</v>
      </c>
      <c r="O3" s="108">
        <v>2003</v>
      </c>
      <c r="P3" s="108">
        <v>2004</v>
      </c>
      <c r="Q3" s="108">
        <v>2005</v>
      </c>
      <c r="R3" s="108">
        <v>2006</v>
      </c>
      <c r="S3" s="108">
        <v>2007</v>
      </c>
      <c r="T3" s="108">
        <v>2008</v>
      </c>
      <c r="U3" s="108">
        <v>2009</v>
      </c>
      <c r="V3" s="108">
        <v>2010</v>
      </c>
      <c r="W3" s="108">
        <v>2011</v>
      </c>
      <c r="X3" s="108">
        <v>2012</v>
      </c>
      <c r="Y3" s="741">
        <v>2013</v>
      </c>
      <c r="Z3" s="741">
        <v>2014</v>
      </c>
      <c r="AA3" s="741">
        <v>2015</v>
      </c>
      <c r="AB3" s="286"/>
      <c r="AC3" s="286"/>
      <c r="AD3" s="286"/>
    </row>
    <row r="4" spans="1:31">
      <c r="A4" s="284" t="s">
        <v>15</v>
      </c>
      <c r="B4" s="603">
        <v>48</v>
      </c>
      <c r="C4" s="603">
        <v>53</v>
      </c>
      <c r="D4" s="603">
        <v>47</v>
      </c>
      <c r="E4" s="603">
        <v>53</v>
      </c>
      <c r="F4" s="603">
        <v>48</v>
      </c>
      <c r="G4" s="603" t="s">
        <v>8</v>
      </c>
      <c r="H4" s="603" t="s">
        <v>8</v>
      </c>
      <c r="I4" s="603" t="s">
        <v>8</v>
      </c>
      <c r="J4" s="603" t="s">
        <v>8</v>
      </c>
      <c r="K4" s="603" t="s">
        <v>8</v>
      </c>
      <c r="L4" s="603" t="s">
        <v>8</v>
      </c>
      <c r="M4" s="603" t="s">
        <v>8</v>
      </c>
      <c r="N4" s="603" t="s">
        <v>8</v>
      </c>
      <c r="O4" s="603" t="s">
        <v>8</v>
      </c>
      <c r="P4" s="603" t="s">
        <v>8</v>
      </c>
      <c r="Q4" s="603" t="s">
        <v>8</v>
      </c>
      <c r="R4" s="603" t="s">
        <v>8</v>
      </c>
      <c r="S4" s="603">
        <v>83</v>
      </c>
      <c r="T4" s="603">
        <v>81</v>
      </c>
      <c r="U4" s="603">
        <v>88</v>
      </c>
      <c r="V4" s="603">
        <v>91</v>
      </c>
      <c r="W4" s="603">
        <v>88</v>
      </c>
      <c r="X4" s="603">
        <v>87</v>
      </c>
      <c r="Y4" s="603">
        <v>86</v>
      </c>
      <c r="Z4" s="662">
        <v>87</v>
      </c>
      <c r="AA4" s="662">
        <v>71.900000000000006</v>
      </c>
      <c r="AB4" s="134" t="s">
        <v>17</v>
      </c>
    </row>
    <row r="5" spans="1:31">
      <c r="A5" s="284" t="s">
        <v>14</v>
      </c>
      <c r="B5" s="603">
        <v>93</v>
      </c>
      <c r="C5" s="603">
        <v>93</v>
      </c>
      <c r="D5" s="603">
        <v>94</v>
      </c>
      <c r="E5" s="603">
        <v>95</v>
      </c>
      <c r="F5" s="603">
        <v>96</v>
      </c>
      <c r="G5" s="603">
        <v>96</v>
      </c>
      <c r="H5" s="603">
        <v>97</v>
      </c>
      <c r="I5" s="603">
        <v>98</v>
      </c>
      <c r="J5" s="603">
        <v>99</v>
      </c>
      <c r="K5" s="603">
        <v>99</v>
      </c>
      <c r="L5" s="603">
        <v>99</v>
      </c>
      <c r="M5" s="603">
        <v>99</v>
      </c>
      <c r="N5" s="603">
        <v>99</v>
      </c>
      <c r="O5" s="603">
        <v>99</v>
      </c>
      <c r="P5" s="603">
        <v>99</v>
      </c>
      <c r="Q5" s="603">
        <v>99</v>
      </c>
      <c r="R5" s="603">
        <v>99</v>
      </c>
      <c r="S5" s="603">
        <v>99</v>
      </c>
      <c r="T5" s="603">
        <v>99</v>
      </c>
      <c r="U5" s="603">
        <v>99</v>
      </c>
      <c r="V5" s="603">
        <v>100</v>
      </c>
      <c r="W5" s="603">
        <v>99</v>
      </c>
      <c r="X5" s="603">
        <v>94</v>
      </c>
      <c r="Y5" s="603">
        <v>94</v>
      </c>
      <c r="Z5" s="662">
        <v>94</v>
      </c>
      <c r="AA5" s="662">
        <v>89</v>
      </c>
    </row>
    <row r="6" spans="1:31">
      <c r="A6" s="284" t="s">
        <v>268</v>
      </c>
      <c r="B6" s="603">
        <v>65</v>
      </c>
      <c r="C6" s="603">
        <v>21</v>
      </c>
      <c r="D6" s="603">
        <v>32</v>
      </c>
      <c r="E6" s="603">
        <v>43</v>
      </c>
      <c r="F6" s="603">
        <v>46</v>
      </c>
      <c r="G6" s="603">
        <v>34</v>
      </c>
      <c r="H6" s="603">
        <v>25</v>
      </c>
      <c r="I6" s="603">
        <v>25</v>
      </c>
      <c r="J6" s="603">
        <v>25</v>
      </c>
      <c r="K6" s="603">
        <v>30</v>
      </c>
      <c r="L6" s="603">
        <v>57</v>
      </c>
      <c r="M6" s="603">
        <v>43</v>
      </c>
      <c r="N6" s="603">
        <v>50</v>
      </c>
      <c r="O6" s="603">
        <v>61</v>
      </c>
      <c r="P6" s="603">
        <v>68</v>
      </c>
      <c r="Q6" s="603">
        <v>72</v>
      </c>
      <c r="R6" s="603">
        <v>72</v>
      </c>
      <c r="S6" s="603">
        <v>79</v>
      </c>
      <c r="T6" s="603">
        <v>74</v>
      </c>
      <c r="U6" s="603">
        <v>80</v>
      </c>
      <c r="V6" s="603">
        <v>86</v>
      </c>
      <c r="W6" s="603">
        <v>67</v>
      </c>
      <c r="X6" s="603">
        <v>78</v>
      </c>
      <c r="Y6" s="603">
        <v>78</v>
      </c>
      <c r="Z6" s="662">
        <v>83</v>
      </c>
      <c r="AA6" s="662" t="s">
        <v>429</v>
      </c>
      <c r="AE6" s="285" t="s">
        <v>13</v>
      </c>
    </row>
    <row r="7" spans="1:31">
      <c r="A7" s="284" t="s">
        <v>12</v>
      </c>
      <c r="B7" s="603">
        <v>89</v>
      </c>
      <c r="C7" s="603">
        <v>90</v>
      </c>
      <c r="D7" s="603">
        <v>92</v>
      </c>
      <c r="E7" s="603">
        <v>93</v>
      </c>
      <c r="F7" s="603">
        <v>95</v>
      </c>
      <c r="G7" s="603">
        <v>96</v>
      </c>
      <c r="H7" s="603">
        <v>95</v>
      </c>
      <c r="I7" s="603">
        <v>94</v>
      </c>
      <c r="J7" s="603">
        <v>93</v>
      </c>
      <c r="K7" s="603">
        <v>92</v>
      </c>
      <c r="L7" s="603">
        <v>88</v>
      </c>
      <c r="M7" s="603">
        <v>83</v>
      </c>
      <c r="N7" s="603">
        <v>90</v>
      </c>
      <c r="O7" s="603">
        <v>96</v>
      </c>
      <c r="P7" s="603">
        <v>95.3</v>
      </c>
      <c r="Q7" s="603">
        <v>96</v>
      </c>
      <c r="R7" s="603">
        <v>96</v>
      </c>
      <c r="S7" s="603">
        <v>96</v>
      </c>
      <c r="T7" s="603">
        <v>96</v>
      </c>
      <c r="U7" s="603">
        <v>92</v>
      </c>
      <c r="V7" s="603">
        <v>95</v>
      </c>
      <c r="W7" s="603">
        <v>95</v>
      </c>
      <c r="X7" s="603">
        <v>87</v>
      </c>
      <c r="Y7" s="603">
        <v>87</v>
      </c>
      <c r="Z7" s="662">
        <v>98</v>
      </c>
      <c r="AA7" s="662">
        <v>98</v>
      </c>
    </row>
    <row r="8" spans="1:31">
      <c r="A8" s="284" t="s">
        <v>11</v>
      </c>
      <c r="B8" s="603">
        <v>67</v>
      </c>
      <c r="C8" s="603">
        <v>75</v>
      </c>
      <c r="D8" s="603">
        <v>77</v>
      </c>
      <c r="E8" s="603">
        <v>77</v>
      </c>
      <c r="F8" s="603">
        <v>77</v>
      </c>
      <c r="G8" s="603">
        <v>72</v>
      </c>
      <c r="H8" s="603">
        <v>67</v>
      </c>
      <c r="I8" s="603">
        <v>67</v>
      </c>
      <c r="J8" s="603">
        <v>70</v>
      </c>
      <c r="K8" s="603">
        <v>72</v>
      </c>
      <c r="L8" s="603">
        <v>72</v>
      </c>
      <c r="M8" s="603">
        <v>72</v>
      </c>
      <c r="N8" s="603">
        <v>72</v>
      </c>
      <c r="O8" s="603">
        <v>72</v>
      </c>
      <c r="P8" s="603">
        <v>69</v>
      </c>
      <c r="Q8" s="603">
        <v>80</v>
      </c>
      <c r="R8" s="603">
        <v>90</v>
      </c>
      <c r="S8" s="603">
        <v>94</v>
      </c>
      <c r="T8" s="603">
        <v>83</v>
      </c>
      <c r="U8" s="603">
        <v>73</v>
      </c>
      <c r="V8" s="603">
        <v>81</v>
      </c>
      <c r="W8" s="603">
        <v>82</v>
      </c>
      <c r="X8" s="603">
        <v>78</v>
      </c>
      <c r="Y8" s="603">
        <v>77</v>
      </c>
      <c r="Z8" s="662" t="s">
        <v>429</v>
      </c>
      <c r="AA8" s="662" t="s">
        <v>429</v>
      </c>
    </row>
    <row r="9" spans="1:31">
      <c r="A9" s="284" t="s">
        <v>10</v>
      </c>
      <c r="B9" s="603">
        <v>97</v>
      </c>
      <c r="C9" s="603">
        <v>96</v>
      </c>
      <c r="D9" s="603">
        <v>98</v>
      </c>
      <c r="E9" s="603">
        <v>96</v>
      </c>
      <c r="F9" s="603">
        <v>94</v>
      </c>
      <c r="G9" s="603">
        <v>97</v>
      </c>
      <c r="H9" s="603">
        <v>95</v>
      </c>
      <c r="I9" s="603">
        <v>99</v>
      </c>
      <c r="J9" s="603">
        <v>99</v>
      </c>
      <c r="K9" s="603">
        <v>87</v>
      </c>
      <c r="L9" s="603">
        <v>89.7</v>
      </c>
      <c r="M9" s="603">
        <v>93</v>
      </c>
      <c r="N9" s="603">
        <v>78</v>
      </c>
      <c r="O9" s="603">
        <v>91</v>
      </c>
      <c r="P9" s="603">
        <v>89.7</v>
      </c>
      <c r="Q9" s="603">
        <v>99</v>
      </c>
      <c r="R9" s="603">
        <v>99</v>
      </c>
      <c r="S9" s="603">
        <v>95</v>
      </c>
      <c r="T9" s="603">
        <v>97</v>
      </c>
      <c r="U9" s="603">
        <v>95</v>
      </c>
      <c r="V9" s="603">
        <v>96</v>
      </c>
      <c r="W9" s="603">
        <v>99</v>
      </c>
      <c r="X9" s="603">
        <v>99</v>
      </c>
      <c r="Y9" s="603">
        <v>96</v>
      </c>
      <c r="Z9" s="662">
        <v>99</v>
      </c>
      <c r="AA9" s="662" t="s">
        <v>429</v>
      </c>
    </row>
    <row r="10" spans="1:31">
      <c r="A10" s="284" t="s">
        <v>9</v>
      </c>
      <c r="B10" s="603">
        <v>87</v>
      </c>
      <c r="C10" s="603">
        <v>87</v>
      </c>
      <c r="D10" s="603">
        <v>87</v>
      </c>
      <c r="E10" s="603">
        <v>87</v>
      </c>
      <c r="F10" s="603">
        <v>87</v>
      </c>
      <c r="G10" s="603">
        <v>86</v>
      </c>
      <c r="H10" s="603">
        <v>86</v>
      </c>
      <c r="I10" s="603">
        <v>87</v>
      </c>
      <c r="J10" s="603">
        <v>87</v>
      </c>
      <c r="K10" s="603">
        <v>86</v>
      </c>
      <c r="L10" s="603">
        <v>88</v>
      </c>
      <c r="M10" s="603">
        <v>89</v>
      </c>
      <c r="N10" s="603">
        <v>87</v>
      </c>
      <c r="O10" s="603">
        <v>92</v>
      </c>
      <c r="P10" s="603">
        <v>99</v>
      </c>
      <c r="Q10" s="603">
        <v>99</v>
      </c>
      <c r="R10" s="603">
        <v>97</v>
      </c>
      <c r="S10" s="603">
        <v>98</v>
      </c>
      <c r="T10" s="603">
        <v>96</v>
      </c>
      <c r="U10" s="603">
        <v>95</v>
      </c>
      <c r="V10" s="603">
        <v>96</v>
      </c>
      <c r="W10" s="603">
        <v>98</v>
      </c>
      <c r="X10" s="603">
        <v>99</v>
      </c>
      <c r="Y10" s="603">
        <v>99</v>
      </c>
      <c r="Z10" s="662">
        <v>97</v>
      </c>
      <c r="AA10" s="662">
        <v>98</v>
      </c>
    </row>
    <row r="11" spans="1:31">
      <c r="A11" s="284" t="s">
        <v>7</v>
      </c>
      <c r="B11" s="603">
        <v>46</v>
      </c>
      <c r="C11" s="603">
        <v>46</v>
      </c>
      <c r="D11" s="603">
        <v>64.599999999999994</v>
      </c>
      <c r="E11" s="603">
        <v>65.3</v>
      </c>
      <c r="F11" s="603">
        <v>77.8</v>
      </c>
      <c r="G11" s="603">
        <v>77.2</v>
      </c>
      <c r="H11" s="603">
        <v>82.1</v>
      </c>
      <c r="I11" s="603">
        <v>84.3</v>
      </c>
      <c r="J11" s="603">
        <v>101</v>
      </c>
      <c r="K11" s="603">
        <v>100</v>
      </c>
      <c r="L11" s="603">
        <v>109.6</v>
      </c>
      <c r="M11" s="603">
        <v>96.8</v>
      </c>
      <c r="N11" s="603">
        <v>107.9</v>
      </c>
      <c r="O11" s="603">
        <v>109.8</v>
      </c>
      <c r="P11" s="603">
        <v>117.4</v>
      </c>
      <c r="Q11" s="603">
        <v>114.6</v>
      </c>
      <c r="R11" s="603">
        <v>120.3</v>
      </c>
      <c r="S11" s="603">
        <v>130.19999999999999</v>
      </c>
      <c r="T11" s="603">
        <v>100.5</v>
      </c>
      <c r="U11" s="603">
        <v>100</v>
      </c>
      <c r="V11" s="603">
        <v>127</v>
      </c>
      <c r="W11" s="603">
        <v>101.6</v>
      </c>
      <c r="X11" s="603">
        <v>114.9</v>
      </c>
      <c r="Y11" s="603">
        <v>109</v>
      </c>
      <c r="Z11" s="662">
        <v>108</v>
      </c>
      <c r="AA11" s="662">
        <v>114.9</v>
      </c>
    </row>
    <row r="12" spans="1:31">
      <c r="A12" s="284" t="s">
        <v>32</v>
      </c>
      <c r="B12" s="603" t="s">
        <v>8</v>
      </c>
      <c r="C12" s="603">
        <v>91</v>
      </c>
      <c r="D12" s="603">
        <v>92</v>
      </c>
      <c r="E12" s="603">
        <v>92</v>
      </c>
      <c r="F12" s="603">
        <v>99</v>
      </c>
      <c r="G12" s="603">
        <v>92</v>
      </c>
      <c r="H12" s="603">
        <v>79</v>
      </c>
      <c r="I12" s="603">
        <v>65</v>
      </c>
      <c r="J12" s="603">
        <v>85</v>
      </c>
      <c r="K12" s="603">
        <v>80</v>
      </c>
      <c r="L12" s="603">
        <v>77</v>
      </c>
      <c r="M12" s="603">
        <v>69</v>
      </c>
      <c r="N12" s="603">
        <v>81</v>
      </c>
      <c r="O12" s="603">
        <v>92</v>
      </c>
      <c r="P12" s="603">
        <v>94</v>
      </c>
      <c r="Q12" s="603">
        <v>95</v>
      </c>
      <c r="R12" s="603">
        <v>88</v>
      </c>
      <c r="S12" s="603">
        <v>95</v>
      </c>
      <c r="T12" s="603">
        <v>88</v>
      </c>
      <c r="U12" s="603">
        <v>85</v>
      </c>
      <c r="V12" s="603">
        <v>88</v>
      </c>
      <c r="W12" s="603">
        <v>89</v>
      </c>
      <c r="X12" s="603">
        <v>90</v>
      </c>
      <c r="Y12" s="603">
        <v>94</v>
      </c>
      <c r="Z12" s="662" t="s">
        <v>429</v>
      </c>
      <c r="AA12" s="662" t="s">
        <v>429</v>
      </c>
    </row>
    <row r="13" spans="1:31">
      <c r="A13" s="284" t="s">
        <v>5</v>
      </c>
      <c r="B13" s="603">
        <v>98</v>
      </c>
      <c r="C13" s="603">
        <v>99</v>
      </c>
      <c r="D13" s="603">
        <v>99</v>
      </c>
      <c r="E13" s="603">
        <v>99</v>
      </c>
      <c r="F13" s="603">
        <v>99</v>
      </c>
      <c r="G13" s="603">
        <v>99</v>
      </c>
      <c r="H13" s="603">
        <v>99</v>
      </c>
      <c r="I13" s="603">
        <v>99</v>
      </c>
      <c r="J13" s="603">
        <v>99</v>
      </c>
      <c r="K13" s="603">
        <v>99</v>
      </c>
      <c r="L13" s="603">
        <v>99</v>
      </c>
      <c r="M13" s="603">
        <v>99</v>
      </c>
      <c r="N13" s="603">
        <v>99</v>
      </c>
      <c r="O13" s="603">
        <v>99</v>
      </c>
      <c r="P13" s="603">
        <v>99</v>
      </c>
      <c r="Q13" s="603">
        <v>99</v>
      </c>
      <c r="R13" s="603">
        <v>99</v>
      </c>
      <c r="S13" s="603">
        <v>99</v>
      </c>
      <c r="T13" s="603">
        <v>99</v>
      </c>
      <c r="U13" s="603">
        <v>96</v>
      </c>
      <c r="V13" s="603">
        <v>99</v>
      </c>
      <c r="W13" s="603">
        <v>99</v>
      </c>
      <c r="X13" s="603">
        <v>99</v>
      </c>
      <c r="Y13" s="603">
        <v>99</v>
      </c>
      <c r="Z13" s="662">
        <v>99</v>
      </c>
      <c r="AA13" s="662">
        <v>100</v>
      </c>
    </row>
    <row r="14" spans="1:31">
      <c r="A14" s="284" t="s">
        <v>4</v>
      </c>
      <c r="B14" s="603">
        <v>57</v>
      </c>
      <c r="C14" s="603">
        <v>63</v>
      </c>
      <c r="D14" s="603">
        <v>66</v>
      </c>
      <c r="E14" s="603">
        <v>95</v>
      </c>
      <c r="F14" s="603">
        <v>95</v>
      </c>
      <c r="G14" s="603">
        <v>95</v>
      </c>
      <c r="H14" s="603">
        <v>95</v>
      </c>
      <c r="I14" s="603">
        <v>97</v>
      </c>
      <c r="J14" s="603">
        <v>94</v>
      </c>
      <c r="K14" s="603">
        <v>92</v>
      </c>
      <c r="L14" s="603">
        <v>89</v>
      </c>
      <c r="M14" s="603">
        <v>86</v>
      </c>
      <c r="N14" s="603">
        <v>84</v>
      </c>
      <c r="O14" s="603">
        <v>81</v>
      </c>
      <c r="P14" s="603">
        <v>81</v>
      </c>
      <c r="Q14" s="603">
        <v>81</v>
      </c>
      <c r="R14" s="603">
        <v>81</v>
      </c>
      <c r="S14" s="603">
        <v>81</v>
      </c>
      <c r="T14" s="603">
        <v>81</v>
      </c>
      <c r="U14" s="603">
        <v>81</v>
      </c>
      <c r="V14" s="603">
        <v>74</v>
      </c>
      <c r="W14" s="603">
        <v>78</v>
      </c>
      <c r="X14" s="603">
        <v>84</v>
      </c>
      <c r="Y14" s="603">
        <v>84</v>
      </c>
      <c r="Z14" s="662" t="s">
        <v>429</v>
      </c>
      <c r="AA14" s="662" t="s">
        <v>429</v>
      </c>
    </row>
    <row r="15" spans="1:31">
      <c r="A15" s="284" t="s">
        <v>3</v>
      </c>
      <c r="B15" s="603">
        <v>96</v>
      </c>
      <c r="C15" s="603">
        <v>71</v>
      </c>
      <c r="D15" s="603">
        <v>97</v>
      </c>
      <c r="E15" s="603">
        <v>98</v>
      </c>
      <c r="F15" s="603">
        <v>99</v>
      </c>
      <c r="G15" s="603">
        <v>99</v>
      </c>
      <c r="H15" s="603">
        <v>85</v>
      </c>
      <c r="I15" s="603">
        <v>85</v>
      </c>
      <c r="J15" s="603">
        <v>87</v>
      </c>
      <c r="K15" s="603">
        <v>89</v>
      </c>
      <c r="L15" s="603">
        <v>90</v>
      </c>
      <c r="M15" s="603">
        <v>92</v>
      </c>
      <c r="N15" s="603">
        <v>94</v>
      </c>
      <c r="O15" s="603">
        <v>96</v>
      </c>
      <c r="P15" s="603">
        <v>97</v>
      </c>
      <c r="Q15" s="603">
        <v>99</v>
      </c>
      <c r="R15" s="603">
        <v>99</v>
      </c>
      <c r="S15" s="603">
        <v>99</v>
      </c>
      <c r="T15" s="603">
        <v>99</v>
      </c>
      <c r="U15" s="603">
        <v>99</v>
      </c>
      <c r="V15" s="603">
        <v>98</v>
      </c>
      <c r="W15" s="603">
        <v>98</v>
      </c>
      <c r="X15" s="603">
        <v>98</v>
      </c>
      <c r="Y15" s="603">
        <v>98</v>
      </c>
      <c r="Z15" s="662">
        <v>98</v>
      </c>
      <c r="AA15" s="662">
        <v>98</v>
      </c>
    </row>
    <row r="16" spans="1:31">
      <c r="A16" s="284" t="s">
        <v>79</v>
      </c>
      <c r="B16" s="603">
        <v>85</v>
      </c>
      <c r="C16" s="603">
        <v>95</v>
      </c>
      <c r="D16" s="603">
        <v>99</v>
      </c>
      <c r="E16" s="603">
        <v>94</v>
      </c>
      <c r="F16" s="603">
        <v>92</v>
      </c>
      <c r="G16" s="603">
        <v>96</v>
      </c>
      <c r="H16" s="603">
        <v>80</v>
      </c>
      <c r="I16" s="603">
        <v>85</v>
      </c>
      <c r="J16" s="603">
        <v>83</v>
      </c>
      <c r="K16" s="603">
        <v>87</v>
      </c>
      <c r="L16" s="603">
        <v>86</v>
      </c>
      <c r="M16" s="603">
        <v>89</v>
      </c>
      <c r="N16" s="603">
        <v>88</v>
      </c>
      <c r="O16" s="603">
        <v>91</v>
      </c>
      <c r="P16" s="603">
        <v>91</v>
      </c>
      <c r="Q16" s="603">
        <v>91</v>
      </c>
      <c r="R16" s="603">
        <v>90</v>
      </c>
      <c r="S16" s="603">
        <v>89</v>
      </c>
      <c r="T16" s="603">
        <v>89</v>
      </c>
      <c r="U16" s="603">
        <v>93</v>
      </c>
      <c r="V16" s="603">
        <v>96</v>
      </c>
      <c r="W16" s="603">
        <v>99</v>
      </c>
      <c r="X16" s="603">
        <v>99</v>
      </c>
      <c r="Y16" s="603">
        <v>96</v>
      </c>
      <c r="Z16" s="662">
        <v>96</v>
      </c>
      <c r="AA16" s="662">
        <v>96</v>
      </c>
    </row>
    <row r="17" spans="1:27">
      <c r="A17" s="284" t="s">
        <v>2</v>
      </c>
      <c r="B17" s="603">
        <v>97</v>
      </c>
      <c r="C17" s="603">
        <v>95</v>
      </c>
      <c r="D17" s="603">
        <v>94</v>
      </c>
      <c r="E17" s="603">
        <v>92</v>
      </c>
      <c r="F17" s="603">
        <v>98</v>
      </c>
      <c r="G17" s="603">
        <v>97</v>
      </c>
      <c r="H17" s="603">
        <v>96</v>
      </c>
      <c r="I17" s="603">
        <v>95</v>
      </c>
      <c r="J17" s="603">
        <v>95</v>
      </c>
      <c r="K17" s="603">
        <v>95</v>
      </c>
      <c r="L17" s="603">
        <v>94</v>
      </c>
      <c r="M17" s="603">
        <v>94</v>
      </c>
      <c r="N17" s="603">
        <v>94</v>
      </c>
      <c r="O17" s="603">
        <v>93</v>
      </c>
      <c r="P17" s="603">
        <v>93</v>
      </c>
      <c r="Q17" s="603">
        <v>92</v>
      </c>
      <c r="R17" s="603">
        <v>92</v>
      </c>
      <c r="S17" s="603">
        <v>92</v>
      </c>
      <c r="T17" s="603">
        <v>92</v>
      </c>
      <c r="U17" s="603">
        <v>92</v>
      </c>
      <c r="V17" s="603">
        <v>92</v>
      </c>
      <c r="W17" s="603">
        <v>88</v>
      </c>
      <c r="X17" s="603">
        <v>91.3</v>
      </c>
      <c r="Y17" s="603">
        <v>95</v>
      </c>
      <c r="Z17" s="662">
        <v>95</v>
      </c>
      <c r="AA17" s="662" t="s">
        <v>429</v>
      </c>
    </row>
    <row r="18" spans="1:27">
      <c r="A18" s="284" t="s">
        <v>50</v>
      </c>
      <c r="B18" s="603">
        <v>91</v>
      </c>
      <c r="C18" s="603">
        <v>91</v>
      </c>
      <c r="D18" s="603">
        <v>91</v>
      </c>
      <c r="E18" s="603">
        <v>95</v>
      </c>
      <c r="F18" s="603">
        <v>95</v>
      </c>
      <c r="G18" s="603">
        <v>96</v>
      </c>
      <c r="H18" s="603">
        <v>96</v>
      </c>
      <c r="I18" s="603">
        <v>92</v>
      </c>
      <c r="J18" s="603">
        <v>88</v>
      </c>
      <c r="K18" s="603">
        <v>86</v>
      </c>
      <c r="L18" s="603">
        <v>85</v>
      </c>
      <c r="M18" s="603">
        <v>83</v>
      </c>
      <c r="N18" s="603">
        <v>81</v>
      </c>
      <c r="O18" s="603">
        <v>79</v>
      </c>
      <c r="P18" s="603">
        <v>78</v>
      </c>
      <c r="Q18" s="603">
        <v>76</v>
      </c>
      <c r="R18" s="603">
        <v>81</v>
      </c>
      <c r="S18" s="603">
        <v>86</v>
      </c>
      <c r="T18" s="603">
        <v>91</v>
      </c>
      <c r="U18" s="603">
        <v>91</v>
      </c>
      <c r="V18" s="603">
        <v>86.6</v>
      </c>
      <c r="W18" s="603">
        <v>98</v>
      </c>
      <c r="X18" s="603">
        <v>98</v>
      </c>
      <c r="Y18" s="603">
        <v>95</v>
      </c>
      <c r="Z18" s="662">
        <v>92.4</v>
      </c>
      <c r="AA18" s="662">
        <v>90</v>
      </c>
    </row>
    <row r="19" spans="1:27">
      <c r="A19" s="57"/>
      <c r="B19" s="57"/>
      <c r="C19" s="57"/>
      <c r="D19" s="57"/>
      <c r="E19" s="57"/>
      <c r="F19" s="57"/>
      <c r="G19" s="57"/>
      <c r="H19" s="57"/>
      <c r="I19" s="57"/>
      <c r="J19" s="57"/>
      <c r="K19" s="57"/>
      <c r="L19" s="57"/>
      <c r="M19" s="57"/>
      <c r="N19" s="57"/>
      <c r="O19" s="57"/>
      <c r="P19" s="57"/>
      <c r="Q19" s="57"/>
      <c r="R19" s="57"/>
      <c r="S19" s="57"/>
      <c r="T19" s="57"/>
      <c r="U19" s="57"/>
      <c r="V19" s="57"/>
      <c r="W19" s="57"/>
      <c r="X19" s="57"/>
      <c r="Y19" s="57"/>
      <c r="Z19" s="57"/>
      <c r="AA19" s="57"/>
    </row>
    <row r="20" spans="1:27" ht="15" customHeight="1">
      <c r="A20" s="136" t="s">
        <v>78</v>
      </c>
      <c r="B20" s="57"/>
      <c r="C20" s="298"/>
      <c r="E20" s="96"/>
      <c r="F20" s="96"/>
      <c r="G20" s="96"/>
      <c r="H20" s="96"/>
      <c r="I20" s="96"/>
      <c r="J20" s="96"/>
      <c r="K20" s="96"/>
      <c r="L20" s="96"/>
      <c r="M20" s="96"/>
      <c r="N20" s="96"/>
      <c r="O20" s="96"/>
      <c r="P20" s="96"/>
      <c r="Q20" s="96"/>
      <c r="R20" s="96"/>
      <c r="S20" s="96"/>
      <c r="T20" s="96"/>
      <c r="U20" s="96"/>
      <c r="V20" s="96"/>
      <c r="W20" s="96"/>
      <c r="X20" s="57"/>
      <c r="Y20" s="57"/>
      <c r="Z20" s="57"/>
      <c r="AA20" s="57"/>
    </row>
    <row r="21" spans="1:27" ht="16">
      <c r="A21" s="57"/>
      <c r="B21" s="57"/>
      <c r="C21" s="134"/>
      <c r="F21" s="282"/>
      <c r="G21" s="289"/>
      <c r="H21" s="57"/>
      <c r="I21" s="57"/>
      <c r="J21" s="57"/>
      <c r="K21" s="57"/>
      <c r="L21" s="57"/>
      <c r="M21" s="57"/>
      <c r="N21" s="57"/>
      <c r="O21" s="57"/>
      <c r="P21" s="57"/>
      <c r="Q21" s="57"/>
      <c r="R21" s="57"/>
      <c r="S21" s="57"/>
      <c r="T21" s="57"/>
      <c r="U21" s="57"/>
      <c r="V21" s="57"/>
      <c r="W21" s="57"/>
      <c r="X21" s="57"/>
      <c r="Y21" s="57"/>
      <c r="Z21" s="57"/>
      <c r="AA21" s="57"/>
    </row>
    <row r="22" spans="1:27" ht="15" customHeight="1">
      <c r="A22" s="96" t="s">
        <v>919</v>
      </c>
      <c r="B22" s="57"/>
      <c r="C22" s="134"/>
      <c r="E22" s="131"/>
      <c r="F22" s="131"/>
      <c r="G22" s="131"/>
      <c r="H22" s="131"/>
      <c r="I22" s="131"/>
      <c r="J22" s="131"/>
      <c r="K22" s="131"/>
      <c r="L22" s="131"/>
      <c r="M22" s="131"/>
      <c r="N22" s="131"/>
      <c r="O22" s="131"/>
      <c r="P22" s="131"/>
      <c r="Q22" s="131"/>
      <c r="R22" s="131"/>
      <c r="S22" s="131"/>
      <c r="T22" s="131"/>
      <c r="U22" s="131"/>
      <c r="V22" s="131"/>
      <c r="W22" s="131"/>
      <c r="X22" s="57"/>
      <c r="Y22" s="57"/>
      <c r="Z22" s="57"/>
      <c r="AA22" s="57"/>
    </row>
    <row r="23" spans="1:27">
      <c r="A23" s="289"/>
      <c r="B23" s="57"/>
      <c r="C23" s="134"/>
      <c r="E23" s="131"/>
      <c r="F23" s="131"/>
      <c r="G23" s="131"/>
      <c r="H23" s="131"/>
      <c r="I23" s="131"/>
      <c r="J23" s="131"/>
      <c r="K23" s="131"/>
      <c r="L23" s="131"/>
      <c r="M23" s="131"/>
      <c r="N23" s="131"/>
      <c r="O23" s="131"/>
      <c r="P23" s="131"/>
      <c r="Q23" s="131"/>
      <c r="R23" s="131"/>
      <c r="S23" s="131"/>
      <c r="T23" s="131"/>
      <c r="U23" s="131"/>
      <c r="V23" s="131"/>
      <c r="W23" s="131"/>
      <c r="X23" s="57"/>
      <c r="Y23" s="57"/>
      <c r="Z23" s="57"/>
      <c r="AA23" s="57"/>
    </row>
    <row r="24" spans="1:27">
      <c r="A24" s="167" t="s">
        <v>431</v>
      </c>
      <c r="B24" s="57"/>
      <c r="C24" s="57"/>
      <c r="D24" s="131"/>
      <c r="E24" s="131"/>
      <c r="F24" s="131"/>
      <c r="G24" s="131"/>
      <c r="H24" s="131"/>
      <c r="I24" s="131"/>
      <c r="J24" s="131"/>
      <c r="K24" s="131"/>
      <c r="L24" s="131"/>
      <c r="M24" s="131"/>
      <c r="N24" s="131"/>
      <c r="O24" s="131"/>
      <c r="P24" s="131"/>
      <c r="Q24" s="131"/>
      <c r="R24" s="131"/>
      <c r="S24" s="131"/>
      <c r="T24" s="131"/>
      <c r="U24" s="131"/>
      <c r="V24" s="131"/>
      <c r="W24" s="131"/>
      <c r="X24" s="57"/>
      <c r="Y24" s="57"/>
      <c r="Z24" s="57"/>
      <c r="AA24" s="57"/>
    </row>
    <row r="25" spans="1:27">
      <c r="A25" s="131"/>
      <c r="B25" s="57"/>
      <c r="C25" s="57"/>
      <c r="D25" s="57"/>
      <c r="E25" s="57"/>
      <c r="F25" s="57"/>
      <c r="G25" s="57"/>
      <c r="H25" s="57"/>
      <c r="I25" s="57"/>
      <c r="J25" s="57"/>
      <c r="K25" s="57"/>
      <c r="L25" s="57"/>
      <c r="M25" s="57"/>
      <c r="N25" s="57"/>
      <c r="O25" s="57"/>
      <c r="P25" s="57"/>
      <c r="Q25" s="57"/>
      <c r="R25" s="57"/>
      <c r="S25" s="57"/>
      <c r="T25" s="57"/>
      <c r="U25" s="57"/>
      <c r="V25" s="57"/>
      <c r="W25" s="57"/>
      <c r="X25" s="57"/>
      <c r="Y25" s="57"/>
      <c r="Z25" s="57"/>
      <c r="AA25" s="57"/>
    </row>
    <row r="26" spans="1:27">
      <c r="A26" s="57"/>
      <c r="B26" s="57"/>
      <c r="C26" s="57"/>
      <c r="D26" s="57"/>
      <c r="E26" s="57"/>
      <c r="F26" s="57"/>
      <c r="G26" s="57"/>
      <c r="H26" s="57"/>
      <c r="I26" s="57"/>
      <c r="J26" s="57"/>
      <c r="K26" s="57"/>
      <c r="L26" s="57"/>
      <c r="M26" s="57"/>
      <c r="N26" s="57"/>
      <c r="O26" s="57"/>
      <c r="P26" s="57"/>
      <c r="Q26" s="57"/>
      <c r="R26" s="57"/>
      <c r="S26" s="57"/>
      <c r="T26" s="57"/>
      <c r="U26" s="57"/>
      <c r="V26" s="57"/>
      <c r="W26" s="57"/>
      <c r="X26" s="57"/>
      <c r="Y26" s="57"/>
      <c r="Z26" s="57"/>
      <c r="AA26" s="57"/>
    </row>
    <row r="27" spans="1:27">
      <c r="A27" s="57"/>
      <c r="B27" s="57"/>
      <c r="C27" s="57"/>
      <c r="D27" s="57"/>
      <c r="E27" s="57"/>
      <c r="F27" s="57"/>
      <c r="G27" s="57"/>
      <c r="H27" s="57"/>
      <c r="I27" s="57"/>
      <c r="J27" s="57"/>
      <c r="K27" s="57"/>
      <c r="L27" s="57"/>
      <c r="M27" s="57"/>
      <c r="N27" s="57"/>
      <c r="O27" s="57"/>
      <c r="P27" s="57"/>
      <c r="Q27" s="57"/>
      <c r="R27" s="57"/>
      <c r="S27" s="57"/>
      <c r="T27" s="57"/>
      <c r="U27" s="57"/>
      <c r="V27" s="57"/>
      <c r="W27" s="57"/>
      <c r="X27" s="57"/>
      <c r="Y27" s="57"/>
      <c r="Z27" s="57"/>
      <c r="AA27" s="57"/>
    </row>
    <row r="28" spans="1:27">
      <c r="A28" s="57"/>
      <c r="B28" s="57"/>
      <c r="C28" s="57"/>
      <c r="D28" s="57"/>
      <c r="E28" s="57"/>
      <c r="F28" s="57"/>
      <c r="G28" s="57"/>
      <c r="H28" s="57"/>
      <c r="I28" s="57"/>
      <c r="J28" s="57"/>
      <c r="K28" s="57"/>
      <c r="L28" s="57"/>
      <c r="M28" s="57"/>
      <c r="N28" s="57"/>
      <c r="O28" s="57"/>
      <c r="P28" s="57"/>
      <c r="Q28" s="57"/>
      <c r="R28" s="57"/>
      <c r="S28" s="57"/>
      <c r="T28" s="57"/>
      <c r="U28" s="57"/>
      <c r="V28" s="57"/>
      <c r="W28" s="57"/>
      <c r="X28" s="57"/>
      <c r="Y28" s="57"/>
      <c r="Z28" s="57"/>
      <c r="AA28" s="57"/>
    </row>
    <row r="29" spans="1:27">
      <c r="A29" s="57"/>
      <c r="B29" s="57"/>
      <c r="C29" s="57"/>
      <c r="D29" s="57"/>
      <c r="E29" s="57"/>
      <c r="F29" s="57"/>
      <c r="G29" s="57"/>
      <c r="H29" s="57"/>
      <c r="I29" s="57"/>
      <c r="J29" s="57"/>
      <c r="K29" s="57"/>
      <c r="L29" s="57"/>
      <c r="M29" s="57"/>
      <c r="N29" s="57"/>
      <c r="O29" s="57"/>
      <c r="P29" s="57"/>
      <c r="Q29" s="57"/>
      <c r="R29" s="57"/>
      <c r="S29" s="57"/>
      <c r="T29" s="57"/>
      <c r="U29" s="57"/>
      <c r="V29" s="57"/>
      <c r="W29" s="57"/>
      <c r="X29" s="57"/>
      <c r="Y29" s="57"/>
      <c r="Z29" s="57"/>
      <c r="AA29" s="57"/>
    </row>
    <row r="30" spans="1:27">
      <c r="A30" s="57"/>
      <c r="B30" s="57"/>
      <c r="C30" s="57"/>
      <c r="D30" s="57"/>
      <c r="E30" s="57"/>
      <c r="F30" s="57"/>
      <c r="G30" s="57"/>
      <c r="H30" s="57"/>
      <c r="I30" s="57"/>
      <c r="J30" s="57"/>
      <c r="K30" s="57"/>
      <c r="L30" s="57"/>
      <c r="M30" s="57"/>
      <c r="N30" s="57"/>
      <c r="O30" s="57"/>
      <c r="P30" s="57"/>
      <c r="Q30" s="57"/>
      <c r="R30" s="57"/>
      <c r="S30" s="57"/>
      <c r="T30" s="57"/>
      <c r="U30" s="57"/>
      <c r="V30" s="57"/>
      <c r="W30" s="57"/>
      <c r="X30" s="57"/>
      <c r="Y30" s="57"/>
      <c r="Z30" s="57"/>
      <c r="AA30" s="57"/>
    </row>
    <row r="31" spans="1:27">
      <c r="A31" s="57"/>
      <c r="B31" s="57"/>
      <c r="C31" s="57"/>
      <c r="D31" s="57"/>
      <c r="E31" s="57"/>
      <c r="F31" s="57"/>
      <c r="G31" s="57"/>
      <c r="H31" s="57"/>
      <c r="I31" s="57"/>
      <c r="J31" s="57"/>
      <c r="K31" s="57"/>
      <c r="L31" s="57"/>
      <c r="M31" s="57"/>
      <c r="N31" s="57"/>
      <c r="O31" s="57"/>
      <c r="P31" s="57"/>
      <c r="Q31" s="57"/>
      <c r="R31" s="57"/>
      <c r="S31" s="57"/>
      <c r="T31" s="57"/>
      <c r="U31" s="57"/>
      <c r="V31" s="57"/>
      <c r="W31" s="57"/>
      <c r="X31" s="57"/>
      <c r="Y31" s="57"/>
      <c r="Z31" s="57"/>
      <c r="AA31" s="57"/>
    </row>
    <row r="32" spans="1:27">
      <c r="A32" s="57"/>
      <c r="B32" s="57"/>
      <c r="C32" s="57"/>
      <c r="D32" s="57"/>
      <c r="E32" s="57"/>
      <c r="F32" s="57"/>
      <c r="G32" s="57"/>
      <c r="H32" s="57"/>
      <c r="I32" s="57"/>
      <c r="J32" s="57"/>
      <c r="K32" s="57"/>
      <c r="L32" s="57"/>
      <c r="M32" s="57"/>
      <c r="N32" s="57"/>
      <c r="O32" s="57"/>
      <c r="P32" s="57"/>
      <c r="Q32" s="57"/>
      <c r="R32" s="57"/>
      <c r="S32" s="57"/>
      <c r="T32" s="57"/>
      <c r="U32" s="57"/>
      <c r="V32" s="57"/>
      <c r="W32" s="57"/>
      <c r="X32" s="57"/>
      <c r="Y32" s="57"/>
      <c r="Z32" s="57"/>
      <c r="AA32" s="57"/>
    </row>
    <row r="33" spans="1:27">
      <c r="A33" s="57"/>
      <c r="B33" s="57"/>
      <c r="C33" s="57"/>
      <c r="D33" s="57"/>
      <c r="E33" s="57"/>
      <c r="F33" s="57"/>
      <c r="G33" s="57"/>
      <c r="H33" s="57"/>
      <c r="I33" s="57"/>
      <c r="J33" s="57"/>
      <c r="K33" s="57"/>
      <c r="L33" s="57"/>
      <c r="M33" s="57"/>
      <c r="N33" s="57"/>
      <c r="O33" s="57"/>
      <c r="P33" s="57"/>
      <c r="Q33" s="57"/>
      <c r="R33" s="57"/>
      <c r="S33" s="57"/>
      <c r="T33" s="57"/>
      <c r="U33" s="57"/>
      <c r="V33" s="57"/>
      <c r="W33" s="57"/>
      <c r="X33" s="57"/>
      <c r="Y33" s="57"/>
      <c r="Z33" s="57"/>
      <c r="AA33" s="57"/>
    </row>
    <row r="34" spans="1:27">
      <c r="A34" s="57"/>
      <c r="B34" s="57"/>
      <c r="C34" s="57"/>
      <c r="D34" s="57"/>
      <c r="E34" s="57"/>
      <c r="F34" s="57"/>
      <c r="G34" s="57"/>
      <c r="H34" s="57"/>
      <c r="I34" s="57"/>
      <c r="J34" s="57"/>
      <c r="K34" s="57"/>
      <c r="L34" s="57"/>
      <c r="M34" s="57"/>
      <c r="N34" s="57"/>
      <c r="O34" s="57"/>
      <c r="P34" s="57"/>
      <c r="Q34" s="57"/>
      <c r="R34" s="57"/>
      <c r="S34" s="57"/>
      <c r="T34" s="57"/>
      <c r="U34" s="57"/>
      <c r="V34" s="57"/>
      <c r="W34" s="57"/>
      <c r="X34" s="57"/>
      <c r="Y34" s="57"/>
      <c r="Z34" s="57"/>
      <c r="AA34" s="57"/>
    </row>
    <row r="35" spans="1:27">
      <c r="A35" s="57"/>
      <c r="B35" s="57"/>
      <c r="C35" s="57"/>
      <c r="D35" s="57"/>
      <c r="E35" s="57"/>
      <c r="F35" s="57"/>
      <c r="G35" s="57"/>
      <c r="H35" s="57"/>
      <c r="I35" s="57"/>
      <c r="J35" s="57"/>
      <c r="K35" s="57"/>
      <c r="L35" s="57"/>
      <c r="M35" s="57"/>
      <c r="N35" s="57"/>
      <c r="O35" s="57"/>
      <c r="P35" s="57"/>
      <c r="Q35" s="57"/>
      <c r="R35" s="57"/>
      <c r="S35" s="57"/>
      <c r="T35" s="57"/>
      <c r="U35" s="57"/>
      <c r="V35" s="57"/>
      <c r="W35" s="57"/>
      <c r="X35" s="57"/>
      <c r="Y35" s="57"/>
      <c r="Z35" s="57"/>
      <c r="AA35" s="57"/>
    </row>
    <row r="36" spans="1:27">
      <c r="A36" s="57"/>
      <c r="B36" s="57"/>
      <c r="C36" s="57"/>
      <c r="D36" s="57"/>
      <c r="E36" s="57"/>
      <c r="F36" s="57"/>
      <c r="G36" s="57"/>
      <c r="H36" s="57"/>
      <c r="I36" s="57"/>
      <c r="J36" s="57"/>
      <c r="K36" s="57"/>
      <c r="L36" s="57"/>
      <c r="M36" s="57"/>
      <c r="N36" s="57"/>
      <c r="O36" s="57"/>
      <c r="P36" s="57"/>
      <c r="Q36" s="57"/>
      <c r="R36" s="57"/>
      <c r="S36" s="57"/>
      <c r="T36" s="57"/>
      <c r="U36" s="57"/>
      <c r="V36" s="57"/>
      <c r="W36" s="57"/>
      <c r="X36" s="57"/>
      <c r="Y36" s="57"/>
      <c r="Z36" s="57"/>
      <c r="AA36" s="57"/>
    </row>
    <row r="37" spans="1:27">
      <c r="A37" s="57"/>
      <c r="B37" s="57"/>
      <c r="C37" s="57"/>
      <c r="D37" s="57"/>
      <c r="E37" s="57"/>
      <c r="F37" s="57"/>
      <c r="G37" s="57"/>
      <c r="H37" s="57"/>
      <c r="I37" s="57"/>
      <c r="J37" s="57"/>
      <c r="K37" s="57"/>
      <c r="L37" s="57"/>
      <c r="M37" s="57"/>
      <c r="N37" s="57"/>
      <c r="O37" s="57"/>
      <c r="P37" s="57"/>
      <c r="Q37" s="57"/>
      <c r="R37" s="57"/>
      <c r="S37" s="57"/>
      <c r="T37" s="57"/>
      <c r="U37" s="57"/>
      <c r="V37" s="57"/>
      <c r="W37" s="57"/>
      <c r="X37" s="57"/>
      <c r="Y37" s="57"/>
      <c r="Z37" s="57"/>
      <c r="AA37" s="57"/>
    </row>
  </sheetData>
  <hyperlinks>
    <hyperlink ref="AE6" location="Content!B37" display="Back to Content Page"/>
  </hyperlinks>
  <pageMargins left="0.7" right="0.7" top="0.75" bottom="0.75" header="0.3" footer="0.3"/>
  <pageSetup orientation="portrait" r:id="rId1"/>
</worksheet>
</file>

<file path=xl/worksheets/sheet2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4"/>
  <sheetViews>
    <sheetView topLeftCell="I1" zoomScale="89" zoomScaleNormal="89" workbookViewId="0">
      <selection activeCell="AB5" sqref="AB5"/>
    </sheetView>
  </sheetViews>
  <sheetFormatPr defaultRowHeight="14.5"/>
  <cols>
    <col min="1" max="1" width="33.81640625" customWidth="1"/>
    <col min="2" max="20" width="6.6328125" customWidth="1"/>
    <col min="21" max="24" width="7.7265625" customWidth="1"/>
    <col min="25" max="25" width="8.7265625" style="499" customWidth="1"/>
    <col min="26" max="26" width="6.6328125" style="499" customWidth="1"/>
  </cols>
  <sheetData>
    <row r="1" spans="1:28">
      <c r="A1" s="140" t="s">
        <v>1410</v>
      </c>
      <c r="B1" s="36"/>
      <c r="C1" s="36"/>
      <c r="D1" s="36"/>
      <c r="E1" s="36"/>
      <c r="F1" s="36"/>
      <c r="G1" s="36"/>
      <c r="H1" s="36"/>
      <c r="I1" s="36"/>
      <c r="J1" s="36"/>
      <c r="K1" s="36"/>
      <c r="L1" s="36"/>
      <c r="M1" s="36"/>
      <c r="N1" s="36"/>
      <c r="O1" s="36"/>
      <c r="P1" s="36"/>
      <c r="Q1" s="36"/>
      <c r="R1" s="36"/>
      <c r="S1" s="36"/>
      <c r="T1" s="36"/>
      <c r="U1" s="177"/>
      <c r="V1" s="177"/>
      <c r="W1" s="177"/>
      <c r="X1" s="36"/>
      <c r="Z1" s="287"/>
    </row>
    <row r="2" spans="1:28">
      <c r="A2" s="36"/>
      <c r="B2" s="36"/>
      <c r="C2" s="36"/>
      <c r="D2" s="36"/>
      <c r="E2" s="36"/>
      <c r="F2" s="36"/>
      <c r="G2" s="36"/>
      <c r="H2" s="36"/>
      <c r="I2" s="36"/>
      <c r="J2" s="36"/>
      <c r="K2" s="36"/>
      <c r="L2" s="36"/>
      <c r="M2" s="36"/>
      <c r="N2" s="36"/>
      <c r="O2" s="36"/>
      <c r="P2" s="36"/>
      <c r="Q2" s="36"/>
      <c r="R2" s="36"/>
      <c r="S2" s="36"/>
      <c r="T2" s="36"/>
      <c r="U2" s="177"/>
      <c r="V2" s="177"/>
      <c r="W2" s="177"/>
      <c r="X2" s="36"/>
      <c r="Z2" s="287"/>
    </row>
    <row r="3" spans="1:28">
      <c r="A3" s="778" t="s">
        <v>16</v>
      </c>
      <c r="B3" s="4">
        <v>1991</v>
      </c>
      <c r="C3" s="4">
        <v>1992</v>
      </c>
      <c r="D3" s="4">
        <v>1993</v>
      </c>
      <c r="E3" s="4">
        <v>1994</v>
      </c>
      <c r="F3" s="4">
        <v>1995</v>
      </c>
      <c r="G3" s="4">
        <v>1996</v>
      </c>
      <c r="H3" s="4">
        <v>1997</v>
      </c>
      <c r="I3" s="4">
        <v>1998</v>
      </c>
      <c r="J3" s="4">
        <v>1999</v>
      </c>
      <c r="K3" s="4">
        <v>2000</v>
      </c>
      <c r="L3" s="4">
        <v>2001</v>
      </c>
      <c r="M3" s="4">
        <v>2002</v>
      </c>
      <c r="N3" s="4">
        <v>2003</v>
      </c>
      <c r="O3" s="4">
        <v>2004</v>
      </c>
      <c r="P3" s="4">
        <v>2005</v>
      </c>
      <c r="Q3" s="4">
        <v>2006</v>
      </c>
      <c r="R3" s="4">
        <v>2007</v>
      </c>
      <c r="S3" s="4">
        <v>2008</v>
      </c>
      <c r="T3" s="4">
        <v>2009</v>
      </c>
      <c r="U3" s="774">
        <v>2010</v>
      </c>
      <c r="V3" s="62">
        <v>2011</v>
      </c>
      <c r="W3" s="62">
        <v>2012</v>
      </c>
      <c r="X3" s="62">
        <v>2013</v>
      </c>
      <c r="Y3" s="62">
        <v>2014</v>
      </c>
      <c r="Z3" s="62">
        <v>2015</v>
      </c>
    </row>
    <row r="4" spans="1:28">
      <c r="A4" s="284" t="s">
        <v>15</v>
      </c>
      <c r="B4" s="575" t="s">
        <v>429</v>
      </c>
      <c r="C4" s="575" t="s">
        <v>429</v>
      </c>
      <c r="D4" s="575" t="s">
        <v>429</v>
      </c>
      <c r="E4" s="575" t="s">
        <v>429</v>
      </c>
      <c r="F4" s="575" t="s">
        <v>429</v>
      </c>
      <c r="G4" s="575" t="s">
        <v>429</v>
      </c>
      <c r="H4" s="575" t="s">
        <v>429</v>
      </c>
      <c r="I4" s="575" t="s">
        <v>429</v>
      </c>
      <c r="J4" s="575" t="s">
        <v>429</v>
      </c>
      <c r="K4" s="575" t="s">
        <v>429</v>
      </c>
      <c r="L4" s="575" t="s">
        <v>429</v>
      </c>
      <c r="M4" s="575" t="s">
        <v>429</v>
      </c>
      <c r="N4" s="575" t="s">
        <v>429</v>
      </c>
      <c r="O4" s="575" t="s">
        <v>429</v>
      </c>
      <c r="P4" s="575" t="s">
        <v>429</v>
      </c>
      <c r="Q4" s="575" t="s">
        <v>429</v>
      </c>
      <c r="R4" s="575" t="s">
        <v>429</v>
      </c>
      <c r="S4" s="575" t="s">
        <v>429</v>
      </c>
      <c r="T4" s="575" t="s">
        <v>429</v>
      </c>
      <c r="U4" s="575">
        <v>1088.3</v>
      </c>
      <c r="V4" s="575">
        <v>1066.9000000000001</v>
      </c>
      <c r="W4" s="575">
        <v>1246.5</v>
      </c>
      <c r="X4" s="575">
        <v>1036.1199999999999</v>
      </c>
      <c r="Y4" s="592">
        <v>1017.48</v>
      </c>
      <c r="Z4" s="592" t="s">
        <v>429</v>
      </c>
    </row>
    <row r="5" spans="1:28">
      <c r="A5" s="284" t="s">
        <v>14</v>
      </c>
      <c r="B5" s="575" t="s">
        <v>322</v>
      </c>
      <c r="C5" s="575" t="s">
        <v>322</v>
      </c>
      <c r="D5" s="575" t="s">
        <v>322</v>
      </c>
      <c r="E5" s="575" t="s">
        <v>322</v>
      </c>
      <c r="F5" s="575" t="s">
        <v>322</v>
      </c>
      <c r="G5" s="575" t="s">
        <v>322</v>
      </c>
      <c r="H5" s="575" t="s">
        <v>322</v>
      </c>
      <c r="I5" s="575" t="s">
        <v>322</v>
      </c>
      <c r="J5" s="575" t="s">
        <v>322</v>
      </c>
      <c r="K5" s="575" t="s">
        <v>322</v>
      </c>
      <c r="L5" s="575" t="s">
        <v>322</v>
      </c>
      <c r="M5" s="575" t="s">
        <v>322</v>
      </c>
      <c r="N5" s="575" t="s">
        <v>322</v>
      </c>
      <c r="O5" s="575" t="s">
        <v>322</v>
      </c>
      <c r="P5" s="575" t="s">
        <v>322</v>
      </c>
      <c r="Q5" s="575" t="s">
        <v>322</v>
      </c>
      <c r="R5" s="575" t="s">
        <v>322</v>
      </c>
      <c r="S5" s="575" t="s">
        <v>322</v>
      </c>
      <c r="T5" s="575" t="s">
        <v>322</v>
      </c>
      <c r="U5" s="575" t="s">
        <v>322</v>
      </c>
      <c r="V5" s="575" t="s">
        <v>322</v>
      </c>
      <c r="W5" s="575" t="s">
        <v>322</v>
      </c>
      <c r="X5" s="575" t="s">
        <v>322</v>
      </c>
      <c r="Y5" s="575" t="s">
        <v>322</v>
      </c>
      <c r="Z5" s="575" t="s">
        <v>322</v>
      </c>
      <c r="AA5" s="285"/>
      <c r="AB5" s="92" t="s">
        <v>13</v>
      </c>
    </row>
    <row r="6" spans="1:28">
      <c r="A6" s="284" t="s">
        <v>268</v>
      </c>
      <c r="B6" s="575" t="s">
        <v>429</v>
      </c>
      <c r="C6" s="575" t="s">
        <v>429</v>
      </c>
      <c r="D6" s="575" t="s">
        <v>429</v>
      </c>
      <c r="E6" s="575" t="s">
        <v>429</v>
      </c>
      <c r="F6" s="575" t="s">
        <v>429</v>
      </c>
      <c r="G6" s="575" t="s">
        <v>429</v>
      </c>
      <c r="H6" s="575" t="s">
        <v>429</v>
      </c>
      <c r="I6" s="575" t="s">
        <v>429</v>
      </c>
      <c r="J6" s="575" t="s">
        <v>429</v>
      </c>
      <c r="K6" s="575" t="s">
        <v>429</v>
      </c>
      <c r="L6" s="575" t="s">
        <v>429</v>
      </c>
      <c r="M6" s="575" t="s">
        <v>429</v>
      </c>
      <c r="N6" s="575" t="s">
        <v>429</v>
      </c>
      <c r="O6" s="575" t="s">
        <v>429</v>
      </c>
      <c r="P6" s="575" t="s">
        <v>429</v>
      </c>
      <c r="Q6" s="575" t="s">
        <v>429</v>
      </c>
      <c r="R6" s="575" t="s">
        <v>429</v>
      </c>
      <c r="S6" s="575" t="s">
        <v>429</v>
      </c>
      <c r="T6" s="575" t="s">
        <v>429</v>
      </c>
      <c r="U6" s="575" t="s">
        <v>429</v>
      </c>
      <c r="V6" s="575" t="s">
        <v>429</v>
      </c>
      <c r="W6" s="575" t="s">
        <v>429</v>
      </c>
      <c r="X6" s="575" t="s">
        <v>429</v>
      </c>
      <c r="Y6" s="575"/>
      <c r="Z6" s="592" t="s">
        <v>429</v>
      </c>
    </row>
    <row r="7" spans="1:28">
      <c r="A7" s="284" t="s">
        <v>12</v>
      </c>
      <c r="B7" s="575" t="s">
        <v>322</v>
      </c>
      <c r="C7" s="575" t="s">
        <v>322</v>
      </c>
      <c r="D7" s="575" t="s">
        <v>322</v>
      </c>
      <c r="E7" s="575" t="s">
        <v>322</v>
      </c>
      <c r="F7" s="575" t="s">
        <v>322</v>
      </c>
      <c r="G7" s="575" t="s">
        <v>322</v>
      </c>
      <c r="H7" s="575" t="s">
        <v>322</v>
      </c>
      <c r="I7" s="575" t="s">
        <v>322</v>
      </c>
      <c r="J7" s="575" t="s">
        <v>322</v>
      </c>
      <c r="K7" s="575" t="s">
        <v>322</v>
      </c>
      <c r="L7" s="575" t="s">
        <v>322</v>
      </c>
      <c r="M7" s="575" t="s">
        <v>322</v>
      </c>
      <c r="N7" s="575" t="s">
        <v>322</v>
      </c>
      <c r="O7" s="575" t="s">
        <v>322</v>
      </c>
      <c r="P7" s="575" t="s">
        <v>322</v>
      </c>
      <c r="Q7" s="575" t="s">
        <v>322</v>
      </c>
      <c r="R7" s="575" t="s">
        <v>322</v>
      </c>
      <c r="S7" s="575" t="s">
        <v>322</v>
      </c>
      <c r="T7" s="575" t="s">
        <v>322</v>
      </c>
      <c r="U7" s="575" t="s">
        <v>322</v>
      </c>
      <c r="V7" s="575" t="s">
        <v>322</v>
      </c>
      <c r="W7" s="575" t="s">
        <v>322</v>
      </c>
      <c r="X7" s="575" t="s">
        <v>322</v>
      </c>
      <c r="Y7" s="575" t="s">
        <v>322</v>
      </c>
      <c r="Z7" s="577" t="s">
        <v>322</v>
      </c>
    </row>
    <row r="8" spans="1:28">
      <c r="A8" s="284" t="s">
        <v>11</v>
      </c>
      <c r="B8" s="575">
        <v>337.3</v>
      </c>
      <c r="C8" s="575">
        <v>357.4</v>
      </c>
      <c r="D8" s="575">
        <v>376.1</v>
      </c>
      <c r="E8" s="575">
        <v>173.8</v>
      </c>
      <c r="F8" s="575">
        <v>144.5</v>
      </c>
      <c r="G8" s="575">
        <v>191.2</v>
      </c>
      <c r="H8" s="575">
        <v>153</v>
      </c>
      <c r="I8" s="575">
        <v>142.4</v>
      </c>
      <c r="J8" s="575">
        <v>115</v>
      </c>
      <c r="K8" s="575">
        <v>106.9</v>
      </c>
      <c r="L8" s="575">
        <v>119.9</v>
      </c>
      <c r="M8" s="575">
        <v>131.9</v>
      </c>
      <c r="N8" s="575">
        <v>160.5</v>
      </c>
      <c r="O8" s="575">
        <v>80.400000000000006</v>
      </c>
      <c r="P8" s="575">
        <v>82.9</v>
      </c>
      <c r="Q8" s="575">
        <v>81.3</v>
      </c>
      <c r="R8" s="575">
        <v>112.9</v>
      </c>
      <c r="S8" s="575">
        <v>146.80000000000001</v>
      </c>
      <c r="T8" s="575">
        <v>129.1</v>
      </c>
      <c r="U8" s="575">
        <v>122.3</v>
      </c>
      <c r="V8" s="575">
        <v>142.6</v>
      </c>
      <c r="W8" s="575" t="s">
        <v>429</v>
      </c>
      <c r="X8" s="575" t="s">
        <v>429</v>
      </c>
      <c r="Y8" s="575" t="s">
        <v>429</v>
      </c>
      <c r="Z8" s="570" t="s">
        <v>429</v>
      </c>
    </row>
    <row r="9" spans="1:28">
      <c r="A9" s="284" t="s">
        <v>10</v>
      </c>
      <c r="B9" s="575">
        <v>231.9</v>
      </c>
      <c r="C9" s="575">
        <v>180.4</v>
      </c>
      <c r="D9" s="575">
        <v>147.6</v>
      </c>
      <c r="E9" s="575">
        <v>137.4</v>
      </c>
      <c r="F9" s="575">
        <v>130.9</v>
      </c>
      <c r="G9" s="575">
        <v>955</v>
      </c>
      <c r="H9" s="575">
        <v>948.1</v>
      </c>
      <c r="I9" s="575">
        <v>414.5</v>
      </c>
      <c r="J9" s="575">
        <v>465.4</v>
      </c>
      <c r="K9" s="575">
        <v>472.9</v>
      </c>
      <c r="L9" s="575">
        <v>493</v>
      </c>
      <c r="M9" s="575">
        <v>613.4</v>
      </c>
      <c r="N9" s="575">
        <v>489.8</v>
      </c>
      <c r="O9" s="575">
        <v>456.5</v>
      </c>
      <c r="P9" s="575">
        <v>548.9</v>
      </c>
      <c r="Q9" s="575">
        <v>589.20000000000005</v>
      </c>
      <c r="R9" s="575">
        <v>557.70000000000005</v>
      </c>
      <c r="S9" s="575">
        <v>754.3</v>
      </c>
      <c r="T9" s="575">
        <v>805.7</v>
      </c>
      <c r="U9" s="575">
        <v>765.91</v>
      </c>
      <c r="V9" s="575">
        <v>892.17</v>
      </c>
      <c r="W9" s="575">
        <v>975.9</v>
      </c>
      <c r="X9" s="575">
        <v>678.54</v>
      </c>
      <c r="Y9" s="592">
        <v>640.78</v>
      </c>
      <c r="Z9" s="570" t="s">
        <v>429</v>
      </c>
    </row>
    <row r="10" spans="1:28">
      <c r="A10" s="284" t="s">
        <v>9</v>
      </c>
      <c r="B10" s="575" t="s">
        <v>429</v>
      </c>
      <c r="C10" s="575" t="s">
        <v>429</v>
      </c>
      <c r="D10" s="575" t="s">
        <v>429</v>
      </c>
      <c r="E10" s="575" t="s">
        <v>429</v>
      </c>
      <c r="F10" s="575" t="s">
        <v>429</v>
      </c>
      <c r="G10" s="575" t="s">
        <v>429</v>
      </c>
      <c r="H10" s="575" t="s">
        <v>429</v>
      </c>
      <c r="I10" s="575" t="s">
        <v>429</v>
      </c>
      <c r="J10" s="575" t="s">
        <v>429</v>
      </c>
      <c r="K10" s="575" t="s">
        <v>429</v>
      </c>
      <c r="L10" s="575" t="s">
        <v>429</v>
      </c>
      <c r="M10" s="575" t="s">
        <v>429</v>
      </c>
      <c r="N10" s="575" t="s">
        <v>429</v>
      </c>
      <c r="O10" s="575" t="s">
        <v>429</v>
      </c>
      <c r="P10" s="575" t="s">
        <v>429</v>
      </c>
      <c r="Q10" s="575" t="s">
        <v>429</v>
      </c>
      <c r="R10" s="575" t="s">
        <v>429</v>
      </c>
      <c r="S10" s="575" t="s">
        <v>429</v>
      </c>
      <c r="T10" s="575" t="s">
        <v>429</v>
      </c>
      <c r="U10" s="575" t="s">
        <v>429</v>
      </c>
      <c r="V10" s="575" t="s">
        <v>429</v>
      </c>
      <c r="W10" s="575" t="s">
        <v>429</v>
      </c>
      <c r="X10" s="575" t="s">
        <v>429</v>
      </c>
      <c r="Y10" s="575" t="s">
        <v>429</v>
      </c>
      <c r="Z10" s="575" t="s">
        <v>429</v>
      </c>
    </row>
    <row r="11" spans="1:28">
      <c r="A11" s="284" t="s">
        <v>7</v>
      </c>
      <c r="B11" s="575" t="s">
        <v>429</v>
      </c>
      <c r="C11" s="575" t="s">
        <v>429</v>
      </c>
      <c r="D11" s="575" t="s">
        <v>429</v>
      </c>
      <c r="E11" s="575" t="s">
        <v>429</v>
      </c>
      <c r="F11" s="575" t="s">
        <v>429</v>
      </c>
      <c r="G11" s="575" t="s">
        <v>429</v>
      </c>
      <c r="H11" s="575" t="s">
        <v>429</v>
      </c>
      <c r="I11" s="575" t="s">
        <v>429</v>
      </c>
      <c r="J11" s="575" t="s">
        <v>429</v>
      </c>
      <c r="K11" s="575" t="s">
        <v>429</v>
      </c>
      <c r="L11" s="575" t="s">
        <v>429</v>
      </c>
      <c r="M11" s="575" t="s">
        <v>429</v>
      </c>
      <c r="N11" s="575" t="s">
        <v>429</v>
      </c>
      <c r="O11" s="575" t="s">
        <v>429</v>
      </c>
      <c r="P11" s="575" t="s">
        <v>429</v>
      </c>
      <c r="Q11" s="575" t="s">
        <v>429</v>
      </c>
      <c r="R11" s="575" t="s">
        <v>429</v>
      </c>
      <c r="S11" s="575" t="s">
        <v>429</v>
      </c>
      <c r="T11" s="575" t="s">
        <v>429</v>
      </c>
      <c r="U11" s="575" t="s">
        <v>429</v>
      </c>
      <c r="V11" s="575" t="s">
        <v>429</v>
      </c>
      <c r="W11" s="575" t="s">
        <v>429</v>
      </c>
      <c r="X11" s="575" t="s">
        <v>429</v>
      </c>
      <c r="Y11" s="575" t="s">
        <v>429</v>
      </c>
      <c r="Z11" s="592" t="s">
        <v>429</v>
      </c>
    </row>
    <row r="12" spans="1:28">
      <c r="A12" s="284" t="s">
        <v>32</v>
      </c>
      <c r="B12" s="575" t="s">
        <v>322</v>
      </c>
      <c r="C12" s="575" t="s">
        <v>322</v>
      </c>
      <c r="D12" s="575" t="s">
        <v>322</v>
      </c>
      <c r="E12" s="575" t="s">
        <v>322</v>
      </c>
      <c r="F12" s="575" t="s">
        <v>322</v>
      </c>
      <c r="G12" s="575" t="s">
        <v>322</v>
      </c>
      <c r="H12" s="575" t="s">
        <v>322</v>
      </c>
      <c r="I12" s="575" t="s">
        <v>322</v>
      </c>
      <c r="J12" s="575" t="s">
        <v>322</v>
      </c>
      <c r="K12" s="575" t="s">
        <v>322</v>
      </c>
      <c r="L12" s="575" t="s">
        <v>322</v>
      </c>
      <c r="M12" s="575" t="s">
        <v>322</v>
      </c>
      <c r="N12" s="575" t="s">
        <v>322</v>
      </c>
      <c r="O12" s="575" t="s">
        <v>322</v>
      </c>
      <c r="P12" s="575" t="s">
        <v>322</v>
      </c>
      <c r="Q12" s="575" t="s">
        <v>322</v>
      </c>
      <c r="R12" s="575" t="s">
        <v>322</v>
      </c>
      <c r="S12" s="575" t="s">
        <v>322</v>
      </c>
      <c r="T12" s="575" t="s">
        <v>322</v>
      </c>
      <c r="U12" s="575" t="s">
        <v>322</v>
      </c>
      <c r="V12" s="575" t="s">
        <v>322</v>
      </c>
      <c r="W12" s="575" t="s">
        <v>322</v>
      </c>
      <c r="X12" s="575" t="s">
        <v>322</v>
      </c>
      <c r="Y12" s="575" t="s">
        <v>322</v>
      </c>
      <c r="Z12" s="570" t="s">
        <v>322</v>
      </c>
    </row>
    <row r="13" spans="1:28">
      <c r="A13" s="284" t="s">
        <v>5</v>
      </c>
      <c r="B13" s="575" t="s">
        <v>322</v>
      </c>
      <c r="C13" s="575" t="s">
        <v>322</v>
      </c>
      <c r="D13" s="575" t="s">
        <v>322</v>
      </c>
      <c r="E13" s="575" t="s">
        <v>322</v>
      </c>
      <c r="F13" s="575" t="s">
        <v>322</v>
      </c>
      <c r="G13" s="575" t="s">
        <v>322</v>
      </c>
      <c r="H13" s="575" t="s">
        <v>322</v>
      </c>
      <c r="I13" s="575" t="s">
        <v>322</v>
      </c>
      <c r="J13" s="575" t="s">
        <v>322</v>
      </c>
      <c r="K13" s="575" t="s">
        <v>322</v>
      </c>
      <c r="L13" s="575" t="s">
        <v>322</v>
      </c>
      <c r="M13" s="575" t="s">
        <v>322</v>
      </c>
      <c r="N13" s="575" t="s">
        <v>322</v>
      </c>
      <c r="O13" s="575" t="s">
        <v>322</v>
      </c>
      <c r="P13" s="575" t="s">
        <v>322</v>
      </c>
      <c r="Q13" s="575" t="s">
        <v>322</v>
      </c>
      <c r="R13" s="575" t="s">
        <v>322</v>
      </c>
      <c r="S13" s="575" t="s">
        <v>322</v>
      </c>
      <c r="T13" s="575" t="s">
        <v>322</v>
      </c>
      <c r="U13" s="575" t="s">
        <v>322</v>
      </c>
      <c r="V13" s="575" t="s">
        <v>322</v>
      </c>
      <c r="W13" s="575" t="s">
        <v>322</v>
      </c>
      <c r="X13" s="575" t="s">
        <v>322</v>
      </c>
      <c r="Y13" s="575" t="s">
        <v>322</v>
      </c>
      <c r="Z13" s="577" t="s">
        <v>322</v>
      </c>
    </row>
    <row r="14" spans="1:28">
      <c r="A14" s="284" t="s">
        <v>4</v>
      </c>
      <c r="B14" s="575">
        <v>261.8</v>
      </c>
      <c r="C14" s="575">
        <v>302.60000000000002</v>
      </c>
      <c r="D14" s="575">
        <v>261.60000000000002</v>
      </c>
      <c r="E14" s="575">
        <v>241.9</v>
      </c>
      <c r="F14" s="575">
        <v>256.39999999999998</v>
      </c>
      <c r="G14" s="575">
        <v>279.10000000000002</v>
      </c>
      <c r="H14" s="575">
        <v>301.89999999999998</v>
      </c>
      <c r="I14" s="575">
        <v>198.3</v>
      </c>
      <c r="J14" s="575">
        <v>196.9</v>
      </c>
      <c r="K14" s="575">
        <v>185.3</v>
      </c>
      <c r="L14" s="575">
        <v>144.4</v>
      </c>
      <c r="M14" s="575">
        <v>190.8</v>
      </c>
      <c r="N14" s="575">
        <v>328.8</v>
      </c>
      <c r="O14" s="575">
        <v>331.3</v>
      </c>
      <c r="P14" s="575">
        <v>200.8</v>
      </c>
      <c r="Q14" s="575">
        <v>218.2</v>
      </c>
      <c r="R14" s="575">
        <v>332.8</v>
      </c>
      <c r="S14" s="575">
        <v>487.3</v>
      </c>
      <c r="T14" s="575">
        <v>381.7</v>
      </c>
      <c r="U14" s="575">
        <v>345.8</v>
      </c>
      <c r="V14" s="575">
        <v>438.1</v>
      </c>
      <c r="W14" s="575">
        <v>448.7</v>
      </c>
      <c r="X14" s="575">
        <v>486.1</v>
      </c>
      <c r="Y14" s="575">
        <v>511.74</v>
      </c>
      <c r="Z14" s="577">
        <v>371.13729999999998</v>
      </c>
      <c r="AA14" s="499"/>
    </row>
    <row r="15" spans="1:28">
      <c r="A15" s="284" t="s">
        <v>3</v>
      </c>
      <c r="B15" s="575" t="s">
        <v>429</v>
      </c>
      <c r="C15" s="575" t="s">
        <v>429</v>
      </c>
      <c r="D15" s="575" t="s">
        <v>429</v>
      </c>
      <c r="E15" s="575" t="s">
        <v>429</v>
      </c>
      <c r="F15" s="575" t="s">
        <v>429</v>
      </c>
      <c r="G15" s="575" t="s">
        <v>429</v>
      </c>
      <c r="H15" s="575" t="s">
        <v>429</v>
      </c>
      <c r="I15" s="575" t="s">
        <v>429</v>
      </c>
      <c r="J15" s="575" t="s">
        <v>429</v>
      </c>
      <c r="K15" s="575" t="s">
        <v>429</v>
      </c>
      <c r="L15" s="575" t="s">
        <v>429</v>
      </c>
      <c r="M15" s="575" t="s">
        <v>429</v>
      </c>
      <c r="N15" s="575" t="s">
        <v>429</v>
      </c>
      <c r="O15" s="575" t="s">
        <v>429</v>
      </c>
      <c r="P15" s="575" t="s">
        <v>429</v>
      </c>
      <c r="Q15" s="575" t="s">
        <v>429</v>
      </c>
      <c r="R15" s="575" t="s">
        <v>429</v>
      </c>
      <c r="S15" s="575" t="s">
        <v>429</v>
      </c>
      <c r="T15" s="575" t="s">
        <v>429</v>
      </c>
      <c r="U15" s="575" t="s">
        <v>429</v>
      </c>
      <c r="V15" s="575" t="s">
        <v>429</v>
      </c>
      <c r="W15" s="575" t="s">
        <v>429</v>
      </c>
      <c r="X15" s="575" t="s">
        <v>429</v>
      </c>
      <c r="Y15" s="575" t="s">
        <v>429</v>
      </c>
      <c r="Z15" s="592" t="s">
        <v>429</v>
      </c>
      <c r="AA15" s="499"/>
    </row>
    <row r="16" spans="1:28">
      <c r="A16" s="284" t="s">
        <v>79</v>
      </c>
      <c r="B16" s="575" t="s">
        <v>429</v>
      </c>
      <c r="C16" s="575" t="s">
        <v>429</v>
      </c>
      <c r="D16" s="575" t="s">
        <v>429</v>
      </c>
      <c r="E16" s="575" t="s">
        <v>429</v>
      </c>
      <c r="F16" s="575" t="s">
        <v>429</v>
      </c>
      <c r="G16" s="575" t="s">
        <v>429</v>
      </c>
      <c r="H16" s="575" t="s">
        <v>429</v>
      </c>
      <c r="I16" s="575" t="s">
        <v>429</v>
      </c>
      <c r="J16" s="575" t="s">
        <v>429</v>
      </c>
      <c r="K16" s="575" t="s">
        <v>429</v>
      </c>
      <c r="L16" s="575" t="s">
        <v>429</v>
      </c>
      <c r="M16" s="575" t="s">
        <v>429</v>
      </c>
      <c r="N16" s="575" t="s">
        <v>429</v>
      </c>
      <c r="O16" s="575" t="s">
        <v>429</v>
      </c>
      <c r="P16" s="575" t="s">
        <v>429</v>
      </c>
      <c r="Q16" s="575" t="s">
        <v>429</v>
      </c>
      <c r="R16" s="575" t="s">
        <v>429</v>
      </c>
      <c r="S16" s="575" t="s">
        <v>429</v>
      </c>
      <c r="T16" s="575" t="s">
        <v>429</v>
      </c>
      <c r="U16" s="575" t="s">
        <v>429</v>
      </c>
      <c r="V16" s="575" t="s">
        <v>429</v>
      </c>
      <c r="W16" s="575" t="s">
        <v>429</v>
      </c>
      <c r="X16" s="575" t="s">
        <v>429</v>
      </c>
      <c r="Y16" s="575" t="s">
        <v>429</v>
      </c>
      <c r="Z16" s="404" t="s">
        <v>429</v>
      </c>
    </row>
    <row r="17" spans="1:26">
      <c r="A17" s="284" t="s">
        <v>2</v>
      </c>
      <c r="B17" s="575" t="s">
        <v>429</v>
      </c>
      <c r="C17" s="575" t="s">
        <v>429</v>
      </c>
      <c r="D17" s="575" t="s">
        <v>429</v>
      </c>
      <c r="E17" s="575" t="s">
        <v>429</v>
      </c>
      <c r="F17" s="575" t="s">
        <v>429</v>
      </c>
      <c r="G17" s="575" t="s">
        <v>429</v>
      </c>
      <c r="H17" s="575" t="s">
        <v>429</v>
      </c>
      <c r="I17" s="575" t="s">
        <v>429</v>
      </c>
      <c r="J17" s="575" t="s">
        <v>429</v>
      </c>
      <c r="K17" s="575" t="s">
        <v>429</v>
      </c>
      <c r="L17" s="575" t="s">
        <v>429</v>
      </c>
      <c r="M17" s="575" t="s">
        <v>429</v>
      </c>
      <c r="N17" s="575" t="s">
        <v>429</v>
      </c>
      <c r="O17" s="575" t="s">
        <v>429</v>
      </c>
      <c r="P17" s="575">
        <v>342.5</v>
      </c>
      <c r="Q17" s="575">
        <v>291.39999999999998</v>
      </c>
      <c r="R17" s="575">
        <v>205.5</v>
      </c>
      <c r="S17" s="575" t="s">
        <v>429</v>
      </c>
      <c r="T17" s="575" t="s">
        <v>429</v>
      </c>
      <c r="U17" s="575" t="s">
        <v>429</v>
      </c>
      <c r="V17" s="575" t="s">
        <v>429</v>
      </c>
      <c r="W17" s="575" t="s">
        <v>429</v>
      </c>
      <c r="X17" s="575" t="s">
        <v>429</v>
      </c>
      <c r="Y17" s="575" t="s">
        <v>429</v>
      </c>
      <c r="Z17" s="592" t="s">
        <v>429</v>
      </c>
    </row>
    <row r="18" spans="1:26">
      <c r="A18" s="284" t="s">
        <v>50</v>
      </c>
      <c r="B18" s="575" t="s">
        <v>429</v>
      </c>
      <c r="C18" s="575" t="s">
        <v>429</v>
      </c>
      <c r="D18" s="575" t="s">
        <v>429</v>
      </c>
      <c r="E18" s="575" t="s">
        <v>429</v>
      </c>
      <c r="F18" s="575" t="s">
        <v>429</v>
      </c>
      <c r="G18" s="575" t="s">
        <v>429</v>
      </c>
      <c r="H18" s="575" t="s">
        <v>429</v>
      </c>
      <c r="I18" s="575" t="s">
        <v>429</v>
      </c>
      <c r="J18" s="575" t="s">
        <v>429</v>
      </c>
      <c r="K18" s="575" t="s">
        <v>429</v>
      </c>
      <c r="L18" s="575" t="s">
        <v>429</v>
      </c>
      <c r="M18" s="575" t="s">
        <v>429</v>
      </c>
      <c r="N18" s="575" t="s">
        <v>429</v>
      </c>
      <c r="O18" s="575" t="s">
        <v>429</v>
      </c>
      <c r="P18" s="575" t="s">
        <v>429</v>
      </c>
      <c r="Q18" s="575" t="s">
        <v>429</v>
      </c>
      <c r="R18" s="575" t="s">
        <v>429</v>
      </c>
      <c r="S18" s="575" t="s">
        <v>429</v>
      </c>
      <c r="T18" s="575" t="s">
        <v>429</v>
      </c>
      <c r="U18" s="575">
        <v>300</v>
      </c>
      <c r="V18" s="575">
        <v>300</v>
      </c>
      <c r="W18" s="575">
        <v>520</v>
      </c>
      <c r="X18" s="575">
        <v>520</v>
      </c>
      <c r="Y18" s="575">
        <v>520</v>
      </c>
      <c r="Z18" s="575">
        <v>520</v>
      </c>
    </row>
    <row r="19" spans="1:26" s="499" customFormat="1">
      <c r="A19" s="289"/>
      <c r="B19" s="289"/>
      <c r="P19" s="289"/>
      <c r="Q19" s="289"/>
      <c r="R19" s="289"/>
      <c r="S19" s="289"/>
      <c r="T19" s="289"/>
      <c r="X19" s="289"/>
      <c r="Z19" s="559"/>
    </row>
    <row r="20" spans="1:26" s="499" customFormat="1">
      <c r="A20" s="136" t="s">
        <v>33</v>
      </c>
      <c r="B20" s="142"/>
      <c r="D20" s="289"/>
      <c r="F20" s="289"/>
      <c r="G20" s="289"/>
      <c r="H20" s="289"/>
      <c r="I20" s="289"/>
      <c r="J20" s="289"/>
      <c r="K20" s="289"/>
      <c r="L20" s="289"/>
      <c r="M20" s="289"/>
      <c r="N20" s="289"/>
      <c r="O20" s="289"/>
      <c r="P20" s="289"/>
      <c r="Q20" s="289"/>
      <c r="R20" s="289"/>
      <c r="S20" s="289"/>
      <c r="T20" s="289"/>
      <c r="X20" s="289"/>
      <c r="Z20" s="287"/>
    </row>
    <row r="21" spans="1:26" s="499" customFormat="1">
      <c r="A21" s="289"/>
      <c r="B21" s="289"/>
      <c r="D21" s="289"/>
      <c r="F21" s="289"/>
      <c r="G21" s="289"/>
      <c r="H21" s="289"/>
      <c r="I21" s="289"/>
      <c r="J21" s="289"/>
      <c r="K21" s="289"/>
      <c r="L21" s="289"/>
      <c r="M21" s="289"/>
      <c r="N21" s="289"/>
      <c r="O21" s="289"/>
      <c r="P21" s="289"/>
      <c r="Q21" s="289"/>
      <c r="R21" s="289"/>
      <c r="S21" s="289"/>
      <c r="T21" s="289"/>
      <c r="U21" s="287"/>
      <c r="V21" s="287"/>
      <c r="W21" s="287"/>
      <c r="X21" s="289"/>
      <c r="Z21" s="287"/>
    </row>
    <row r="22" spans="1:26" s="499" customFormat="1">
      <c r="A22" s="287" t="s">
        <v>1159</v>
      </c>
      <c r="B22" s="142"/>
      <c r="D22" s="289"/>
      <c r="F22" s="289"/>
      <c r="G22" s="289"/>
      <c r="H22" s="289"/>
      <c r="I22" s="289"/>
      <c r="J22" s="289"/>
      <c r="K22" s="289"/>
      <c r="L22" s="289"/>
      <c r="M22" s="289"/>
      <c r="N22" s="289"/>
      <c r="O22" s="289"/>
      <c r="P22" s="289"/>
      <c r="Q22" s="289"/>
      <c r="R22" s="289"/>
      <c r="S22" s="289"/>
      <c r="T22" s="289"/>
      <c r="X22" s="289"/>
      <c r="Z22" s="287"/>
    </row>
    <row r="23" spans="1:26" s="499" customFormat="1">
      <c r="A23" s="289"/>
      <c r="B23" s="142"/>
      <c r="D23" s="289"/>
      <c r="F23" s="289"/>
      <c r="G23" s="289"/>
      <c r="H23" s="289"/>
      <c r="I23" s="289"/>
      <c r="J23" s="289"/>
      <c r="K23" s="289"/>
      <c r="L23" s="289"/>
      <c r="M23" s="289"/>
      <c r="N23" s="289"/>
      <c r="O23" s="289"/>
      <c r="P23" s="289"/>
      <c r="Q23" s="289"/>
      <c r="R23" s="289"/>
      <c r="S23" s="289"/>
      <c r="T23" s="289"/>
      <c r="X23" s="289"/>
      <c r="Z23" s="287"/>
    </row>
    <row r="24" spans="1:26" s="499" customFormat="1">
      <c r="A24" s="287" t="s">
        <v>1547</v>
      </c>
      <c r="B24" s="289"/>
      <c r="D24" s="289"/>
      <c r="F24" s="289"/>
      <c r="G24" s="289"/>
      <c r="H24" s="289"/>
      <c r="I24" s="289"/>
      <c r="J24" s="289"/>
      <c r="K24" s="289"/>
      <c r="L24" s="289"/>
      <c r="M24" s="289"/>
      <c r="N24" s="289"/>
      <c r="O24" s="289"/>
      <c r="P24" s="289"/>
      <c r="Q24" s="289"/>
      <c r="R24" s="289"/>
      <c r="S24" s="289"/>
      <c r="T24" s="289"/>
      <c r="U24" s="287"/>
      <c r="V24" s="287"/>
      <c r="W24" s="287"/>
      <c r="X24" s="289"/>
      <c r="Z24" s="287"/>
    </row>
    <row r="25" spans="1:26" s="499" customFormat="1">
      <c r="A25" s="287"/>
      <c r="U25" s="287"/>
      <c r="V25" s="287"/>
      <c r="W25" s="287"/>
      <c r="Z25" s="287"/>
    </row>
    <row r="26" spans="1:26">
      <c r="A26" s="167" t="s">
        <v>431</v>
      </c>
      <c r="B26" s="499"/>
      <c r="C26" s="499"/>
      <c r="D26" s="499"/>
      <c r="U26" s="36"/>
      <c r="V26" s="36"/>
      <c r="W26" s="36"/>
      <c r="Z26" s="287"/>
    </row>
    <row r="27" spans="1:26">
      <c r="U27" s="36"/>
      <c r="V27" s="36"/>
      <c r="W27" s="36"/>
      <c r="Z27" s="287"/>
    </row>
    <row r="28" spans="1:26">
      <c r="U28" s="36"/>
      <c r="V28" s="36"/>
      <c r="W28" s="36"/>
    </row>
    <row r="29" spans="1:26">
      <c r="U29" s="36"/>
      <c r="V29" s="36"/>
      <c r="W29" s="36"/>
    </row>
    <row r="30" spans="1:26">
      <c r="U30" s="36"/>
      <c r="V30" s="36"/>
      <c r="W30" s="36"/>
    </row>
    <row r="31" spans="1:26">
      <c r="U31" s="36"/>
      <c r="V31" s="36"/>
      <c r="W31" s="36"/>
    </row>
    <row r="32" spans="1:26">
      <c r="U32" s="36"/>
      <c r="V32" s="36"/>
      <c r="W32" s="36"/>
    </row>
    <row r="33" spans="21:23">
      <c r="U33" s="36"/>
      <c r="V33" s="36"/>
      <c r="W33" s="36"/>
    </row>
    <row r="34" spans="21:23">
      <c r="U34" s="36"/>
      <c r="V34" s="36"/>
      <c r="W34" s="36"/>
    </row>
  </sheetData>
  <conditionalFormatting sqref="U1:W2">
    <cfRule type="expression" dxfId="215" priority="1" stopIfTrue="1">
      <formula>#N/A</formula>
    </cfRule>
  </conditionalFormatting>
  <hyperlinks>
    <hyperlink ref="AB5" location="Content!B408" display="Back to Content Page"/>
  </hyperlinks>
  <pageMargins left="0.7" right="0.7" top="0.75" bottom="0.75" header="0.3" footer="0.3"/>
</worksheet>
</file>

<file path=xl/worksheets/sheet2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5"/>
  <sheetViews>
    <sheetView topLeftCell="L1" zoomScale="81" zoomScaleNormal="81" workbookViewId="0">
      <selection activeCell="AB5" sqref="AB5"/>
    </sheetView>
  </sheetViews>
  <sheetFormatPr defaultRowHeight="14.5"/>
  <cols>
    <col min="1" max="1" width="34.7265625" customWidth="1"/>
    <col min="2" max="9" width="8.08984375" customWidth="1"/>
    <col min="10" max="11" width="7" customWidth="1"/>
    <col min="12" max="24" width="8.08984375" customWidth="1"/>
    <col min="25" max="26" width="6.26953125" style="499" customWidth="1"/>
  </cols>
  <sheetData>
    <row r="1" spans="1:28">
      <c r="A1" s="140" t="s">
        <v>1411</v>
      </c>
      <c r="B1" s="36"/>
      <c r="C1" s="36"/>
      <c r="D1" s="36"/>
      <c r="E1" s="36"/>
      <c r="F1" s="36"/>
      <c r="G1" s="36"/>
      <c r="H1" s="36"/>
      <c r="I1" s="36"/>
      <c r="J1" s="36"/>
      <c r="K1" s="36"/>
      <c r="L1" s="36"/>
      <c r="M1" s="36"/>
      <c r="N1" s="36"/>
      <c r="O1" s="36"/>
      <c r="P1" s="36"/>
      <c r="Q1" s="36"/>
      <c r="R1" s="36"/>
      <c r="S1" s="36"/>
      <c r="T1" s="36"/>
      <c r="U1" s="177"/>
      <c r="V1" s="177"/>
      <c r="W1" s="177"/>
      <c r="X1" s="36"/>
      <c r="Z1" s="287"/>
    </row>
    <row r="2" spans="1:28">
      <c r="A2" s="36"/>
      <c r="B2" s="36"/>
      <c r="C2" s="36"/>
      <c r="D2" s="36"/>
      <c r="E2" s="36"/>
      <c r="F2" s="36"/>
      <c r="G2" s="36"/>
      <c r="H2" s="36"/>
      <c r="I2" s="36"/>
      <c r="J2" s="36"/>
      <c r="K2" s="36"/>
      <c r="L2" s="36"/>
      <c r="M2" s="36"/>
      <c r="N2" s="36"/>
      <c r="O2" s="36"/>
      <c r="P2" s="36"/>
      <c r="Q2" s="36"/>
      <c r="R2" s="36"/>
      <c r="S2" s="36"/>
      <c r="T2" s="36"/>
      <c r="U2" s="177"/>
      <c r="V2" s="177"/>
      <c r="W2" s="177"/>
      <c r="X2" s="36"/>
      <c r="Z2" s="287"/>
    </row>
    <row r="3" spans="1:28">
      <c r="A3" s="778" t="s">
        <v>16</v>
      </c>
      <c r="B3" s="4">
        <v>1991</v>
      </c>
      <c r="C3" s="4">
        <v>1992</v>
      </c>
      <c r="D3" s="4">
        <v>1993</v>
      </c>
      <c r="E3" s="4">
        <v>1994</v>
      </c>
      <c r="F3" s="4">
        <v>1995</v>
      </c>
      <c r="G3" s="4">
        <v>1996</v>
      </c>
      <c r="H3" s="4">
        <v>1997</v>
      </c>
      <c r="I3" s="4">
        <v>1998</v>
      </c>
      <c r="J3" s="4">
        <v>1999</v>
      </c>
      <c r="K3" s="4">
        <v>2000</v>
      </c>
      <c r="L3" s="4">
        <v>2001</v>
      </c>
      <c r="M3" s="4">
        <v>2002</v>
      </c>
      <c r="N3" s="4">
        <v>2003</v>
      </c>
      <c r="O3" s="4">
        <v>2004</v>
      </c>
      <c r="P3" s="4">
        <v>2005</v>
      </c>
      <c r="Q3" s="4">
        <v>2006</v>
      </c>
      <c r="R3" s="4">
        <v>2007</v>
      </c>
      <c r="S3" s="4">
        <v>2008</v>
      </c>
      <c r="T3" s="4">
        <v>2009</v>
      </c>
      <c r="U3" s="774">
        <v>2010</v>
      </c>
      <c r="V3" s="62">
        <v>2011</v>
      </c>
      <c r="W3" s="62">
        <v>2012</v>
      </c>
      <c r="X3" s="62">
        <v>2013</v>
      </c>
      <c r="Y3" s="62">
        <v>2014</v>
      </c>
      <c r="Z3" s="62">
        <v>2015</v>
      </c>
    </row>
    <row r="4" spans="1:28">
      <c r="A4" s="284" t="s">
        <v>15</v>
      </c>
      <c r="B4" s="579" t="s">
        <v>429</v>
      </c>
      <c r="C4" s="579" t="s">
        <v>429</v>
      </c>
      <c r="D4" s="579" t="s">
        <v>429</v>
      </c>
      <c r="E4" s="579" t="s">
        <v>429</v>
      </c>
      <c r="F4" s="579" t="s">
        <v>429</v>
      </c>
      <c r="G4" s="579" t="s">
        <v>429</v>
      </c>
      <c r="H4" s="579" t="s">
        <v>429</v>
      </c>
      <c r="I4" s="579" t="s">
        <v>429</v>
      </c>
      <c r="J4" s="579" t="s">
        <v>429</v>
      </c>
      <c r="K4" s="579" t="s">
        <v>429</v>
      </c>
      <c r="L4" s="579" t="s">
        <v>429</v>
      </c>
      <c r="M4" s="579" t="s">
        <v>429</v>
      </c>
      <c r="N4" s="579" t="s">
        <v>429</v>
      </c>
      <c r="O4" s="579" t="s">
        <v>429</v>
      </c>
      <c r="P4" s="579" t="s">
        <v>429</v>
      </c>
      <c r="Q4" s="579" t="s">
        <v>429</v>
      </c>
      <c r="R4" s="579" t="s">
        <v>429</v>
      </c>
      <c r="S4" s="579" t="s">
        <v>429</v>
      </c>
      <c r="T4" s="579" t="s">
        <v>429</v>
      </c>
      <c r="U4" s="579">
        <v>511.5</v>
      </c>
      <c r="V4" s="579">
        <v>704.2</v>
      </c>
      <c r="W4" s="579" t="s">
        <v>429</v>
      </c>
      <c r="X4" s="579" t="s">
        <v>429</v>
      </c>
      <c r="Y4" s="579" t="s">
        <v>429</v>
      </c>
      <c r="Z4" s="592" t="s">
        <v>429</v>
      </c>
    </row>
    <row r="5" spans="1:28">
      <c r="A5" s="284" t="s">
        <v>14</v>
      </c>
      <c r="B5" s="579" t="s">
        <v>74</v>
      </c>
      <c r="C5" s="579" t="s">
        <v>74</v>
      </c>
      <c r="D5" s="579" t="s">
        <v>74</v>
      </c>
      <c r="E5" s="579" t="s">
        <v>74</v>
      </c>
      <c r="F5" s="579" t="s">
        <v>74</v>
      </c>
      <c r="G5" s="579" t="s">
        <v>74</v>
      </c>
      <c r="H5" s="579" t="s">
        <v>74</v>
      </c>
      <c r="I5" s="579" t="s">
        <v>74</v>
      </c>
      <c r="J5" s="579" t="s">
        <v>74</v>
      </c>
      <c r="K5" s="579" t="s">
        <v>74</v>
      </c>
      <c r="L5" s="579" t="s">
        <v>74</v>
      </c>
      <c r="M5" s="579" t="s">
        <v>74</v>
      </c>
      <c r="N5" s="579" t="s">
        <v>74</v>
      </c>
      <c r="O5" s="579" t="s">
        <v>74</v>
      </c>
      <c r="P5" s="579" t="s">
        <v>74</v>
      </c>
      <c r="Q5" s="579" t="s">
        <v>74</v>
      </c>
      <c r="R5" s="579" t="s">
        <v>74</v>
      </c>
      <c r="S5" s="579" t="s">
        <v>74</v>
      </c>
      <c r="T5" s="579" t="s">
        <v>74</v>
      </c>
      <c r="U5" s="579" t="s">
        <v>74</v>
      </c>
      <c r="V5" s="579" t="s">
        <v>74</v>
      </c>
      <c r="W5" s="579" t="s">
        <v>74</v>
      </c>
      <c r="X5" s="579" t="s">
        <v>74</v>
      </c>
      <c r="Y5" s="579" t="s">
        <v>74</v>
      </c>
      <c r="Z5" s="575" t="s">
        <v>322</v>
      </c>
      <c r="AB5" s="92" t="s">
        <v>13</v>
      </c>
    </row>
    <row r="6" spans="1:28">
      <c r="A6" s="284" t="s">
        <v>268</v>
      </c>
      <c r="B6" s="579" t="s">
        <v>429</v>
      </c>
      <c r="C6" s="579" t="s">
        <v>429</v>
      </c>
      <c r="D6" s="579" t="s">
        <v>429</v>
      </c>
      <c r="E6" s="579" t="s">
        <v>429</v>
      </c>
      <c r="F6" s="579" t="s">
        <v>429</v>
      </c>
      <c r="G6" s="579" t="s">
        <v>429</v>
      </c>
      <c r="H6" s="579" t="s">
        <v>429</v>
      </c>
      <c r="I6" s="579" t="s">
        <v>429</v>
      </c>
      <c r="J6" s="579" t="s">
        <v>429</v>
      </c>
      <c r="K6" s="579" t="s">
        <v>429</v>
      </c>
      <c r="L6" s="579" t="s">
        <v>429</v>
      </c>
      <c r="M6" s="579" t="s">
        <v>429</v>
      </c>
      <c r="N6" s="579" t="s">
        <v>429</v>
      </c>
      <c r="O6" s="579" t="s">
        <v>429</v>
      </c>
      <c r="P6" s="579" t="s">
        <v>429</v>
      </c>
      <c r="Q6" s="579" t="s">
        <v>429</v>
      </c>
      <c r="R6" s="579" t="s">
        <v>429</v>
      </c>
      <c r="S6" s="579" t="s">
        <v>429</v>
      </c>
      <c r="T6" s="579" t="s">
        <v>429</v>
      </c>
      <c r="U6" s="579" t="s">
        <v>429</v>
      </c>
      <c r="V6" s="579" t="s">
        <v>429</v>
      </c>
      <c r="W6" s="579" t="s">
        <v>429</v>
      </c>
      <c r="X6" s="579" t="s">
        <v>429</v>
      </c>
      <c r="Y6" s="579" t="s">
        <v>429</v>
      </c>
      <c r="Z6" s="592" t="s">
        <v>429</v>
      </c>
    </row>
    <row r="7" spans="1:28">
      <c r="A7" s="284" t="s">
        <v>12</v>
      </c>
      <c r="B7" s="579" t="s">
        <v>322</v>
      </c>
      <c r="C7" s="579" t="s">
        <v>322</v>
      </c>
      <c r="D7" s="579" t="s">
        <v>322</v>
      </c>
      <c r="E7" s="579" t="s">
        <v>322</v>
      </c>
      <c r="F7" s="579" t="s">
        <v>322</v>
      </c>
      <c r="G7" s="579" t="s">
        <v>322</v>
      </c>
      <c r="H7" s="579" t="s">
        <v>322</v>
      </c>
      <c r="I7" s="579" t="s">
        <v>322</v>
      </c>
      <c r="J7" s="579" t="s">
        <v>322</v>
      </c>
      <c r="K7" s="579" t="s">
        <v>322</v>
      </c>
      <c r="L7" s="579" t="s">
        <v>322</v>
      </c>
      <c r="M7" s="579" t="s">
        <v>322</v>
      </c>
      <c r="N7" s="579" t="s">
        <v>322</v>
      </c>
      <c r="O7" s="579" t="s">
        <v>322</v>
      </c>
      <c r="P7" s="579" t="s">
        <v>322</v>
      </c>
      <c r="Q7" s="579" t="s">
        <v>322</v>
      </c>
      <c r="R7" s="579" t="s">
        <v>322</v>
      </c>
      <c r="S7" s="579" t="s">
        <v>322</v>
      </c>
      <c r="T7" s="579" t="s">
        <v>322</v>
      </c>
      <c r="U7" s="579" t="s">
        <v>322</v>
      </c>
      <c r="V7" s="579" t="s">
        <v>322</v>
      </c>
      <c r="W7" s="579" t="s">
        <v>322</v>
      </c>
      <c r="X7" s="579" t="s">
        <v>322</v>
      </c>
      <c r="Y7" s="579" t="s">
        <v>322</v>
      </c>
      <c r="Z7" s="577" t="s">
        <v>322</v>
      </c>
    </row>
    <row r="8" spans="1:28">
      <c r="A8" s="284" t="s">
        <v>11</v>
      </c>
      <c r="B8" s="579">
        <v>544.9</v>
      </c>
      <c r="C8" s="579">
        <v>268.2</v>
      </c>
      <c r="D8" s="579">
        <v>261.3</v>
      </c>
      <c r="E8" s="579">
        <v>2673.3</v>
      </c>
      <c r="F8" s="579">
        <v>1406.6</v>
      </c>
      <c r="G8" s="579">
        <v>1125.3</v>
      </c>
      <c r="H8" s="579">
        <v>982.1</v>
      </c>
      <c r="I8" s="579">
        <v>1194.5</v>
      </c>
      <c r="J8" s="579">
        <v>875.3</v>
      </c>
      <c r="K8" s="579">
        <v>391.6</v>
      </c>
      <c r="L8" s="579">
        <v>302</v>
      </c>
      <c r="M8" s="579">
        <v>211.7</v>
      </c>
      <c r="N8" s="579">
        <v>334.8</v>
      </c>
      <c r="O8" s="579">
        <v>167.8</v>
      </c>
      <c r="P8" s="579">
        <v>173</v>
      </c>
      <c r="Q8" s="579">
        <v>169.7</v>
      </c>
      <c r="R8" s="579">
        <v>235.5</v>
      </c>
      <c r="S8" s="579">
        <v>306.3</v>
      </c>
      <c r="T8" s="579">
        <v>269.39999999999998</v>
      </c>
      <c r="U8" s="579">
        <v>255.2</v>
      </c>
      <c r="V8" s="579">
        <v>297.5</v>
      </c>
      <c r="W8" s="579" t="s">
        <v>429</v>
      </c>
      <c r="X8" s="579" t="s">
        <v>429</v>
      </c>
      <c r="Y8" s="579" t="s">
        <v>429</v>
      </c>
      <c r="Z8" s="570" t="s">
        <v>429</v>
      </c>
    </row>
    <row r="9" spans="1:28">
      <c r="A9" s="284" t="s">
        <v>10</v>
      </c>
      <c r="B9" s="579">
        <v>1131.9000000000001</v>
      </c>
      <c r="C9" s="579">
        <v>1152.8</v>
      </c>
      <c r="D9" s="579">
        <v>1048.2</v>
      </c>
      <c r="E9" s="579">
        <v>660.3</v>
      </c>
      <c r="F9" s="579">
        <v>490.7</v>
      </c>
      <c r="G9" s="579">
        <v>952.5</v>
      </c>
      <c r="H9" s="579">
        <v>1393.5</v>
      </c>
      <c r="I9" s="579">
        <v>804.5</v>
      </c>
      <c r="J9" s="579">
        <v>945</v>
      </c>
      <c r="K9" s="579">
        <v>909.6</v>
      </c>
      <c r="L9" s="579">
        <v>1293.5</v>
      </c>
      <c r="M9" s="579">
        <v>1412.5</v>
      </c>
      <c r="N9" s="579">
        <v>1393.4</v>
      </c>
      <c r="O9" s="579">
        <v>1561.2</v>
      </c>
      <c r="P9" s="579">
        <v>1597.1</v>
      </c>
      <c r="Q9" s="579">
        <v>1650.9</v>
      </c>
      <c r="R9" s="579">
        <v>1920.8</v>
      </c>
      <c r="S9" s="579">
        <v>2057</v>
      </c>
      <c r="T9" s="579">
        <v>2224.5</v>
      </c>
      <c r="U9" s="579" t="s">
        <v>429</v>
      </c>
      <c r="V9" s="579" t="s">
        <v>429</v>
      </c>
      <c r="W9" s="579" t="s">
        <v>429</v>
      </c>
      <c r="X9" s="579" t="s">
        <v>429</v>
      </c>
      <c r="Y9" s="579" t="s">
        <v>429</v>
      </c>
      <c r="Z9" s="570" t="s">
        <v>429</v>
      </c>
    </row>
    <row r="10" spans="1:28">
      <c r="A10" s="284" t="s">
        <v>9</v>
      </c>
      <c r="B10" s="579" t="s">
        <v>429</v>
      </c>
      <c r="C10" s="579" t="s">
        <v>429</v>
      </c>
      <c r="D10" s="579" t="s">
        <v>429</v>
      </c>
      <c r="E10" s="579" t="s">
        <v>429</v>
      </c>
      <c r="F10" s="579" t="s">
        <v>429</v>
      </c>
      <c r="G10" s="579" t="s">
        <v>429</v>
      </c>
      <c r="H10" s="579" t="s">
        <v>429</v>
      </c>
      <c r="I10" s="579" t="s">
        <v>429</v>
      </c>
      <c r="J10" s="579" t="s">
        <v>429</v>
      </c>
      <c r="K10" s="579" t="s">
        <v>429</v>
      </c>
      <c r="L10" s="579" t="s">
        <v>429</v>
      </c>
      <c r="M10" s="579" t="s">
        <v>429</v>
      </c>
      <c r="N10" s="579" t="s">
        <v>429</v>
      </c>
      <c r="O10" s="579" t="s">
        <v>429</v>
      </c>
      <c r="P10" s="579" t="s">
        <v>429</v>
      </c>
      <c r="Q10" s="579" t="s">
        <v>429</v>
      </c>
      <c r="R10" s="579" t="s">
        <v>429</v>
      </c>
      <c r="S10" s="579" t="s">
        <v>429</v>
      </c>
      <c r="T10" s="579" t="s">
        <v>429</v>
      </c>
      <c r="U10" s="579" t="s">
        <v>429</v>
      </c>
      <c r="V10" s="579" t="s">
        <v>429</v>
      </c>
      <c r="W10" s="579" t="s">
        <v>429</v>
      </c>
      <c r="X10" s="579" t="s">
        <v>429</v>
      </c>
      <c r="Y10" s="579" t="s">
        <v>429</v>
      </c>
      <c r="Z10" s="575" t="s">
        <v>429</v>
      </c>
    </row>
    <row r="11" spans="1:28">
      <c r="A11" s="284" t="s">
        <v>7</v>
      </c>
      <c r="B11" s="579">
        <v>608.79999999999995</v>
      </c>
      <c r="C11" s="579">
        <v>503.2</v>
      </c>
      <c r="D11" s="579">
        <v>493.5</v>
      </c>
      <c r="E11" s="579">
        <v>446.5</v>
      </c>
      <c r="F11" s="579">
        <v>326</v>
      </c>
      <c r="G11" s="579">
        <v>369</v>
      </c>
      <c r="H11" s="579">
        <v>390.7</v>
      </c>
      <c r="I11" s="579">
        <v>38</v>
      </c>
      <c r="J11" s="579">
        <v>353.1</v>
      </c>
      <c r="K11" s="579">
        <v>312.7</v>
      </c>
      <c r="L11" s="579">
        <v>263.60000000000002</v>
      </c>
      <c r="M11" s="579">
        <v>253.6</v>
      </c>
      <c r="N11" s="579">
        <v>280.10000000000002</v>
      </c>
      <c r="O11" s="579">
        <v>326.8</v>
      </c>
      <c r="P11" s="579">
        <v>340.7</v>
      </c>
      <c r="Q11" s="579">
        <v>322.10000000000002</v>
      </c>
      <c r="R11" s="579">
        <v>356.9</v>
      </c>
      <c r="S11" s="579">
        <v>416.9</v>
      </c>
      <c r="T11" s="579">
        <v>376.2</v>
      </c>
      <c r="U11" s="579">
        <v>334</v>
      </c>
      <c r="V11" s="579">
        <v>484.5</v>
      </c>
      <c r="W11" s="579" t="s">
        <v>429</v>
      </c>
      <c r="X11" s="579" t="s">
        <v>429</v>
      </c>
      <c r="Y11" s="579" t="s">
        <v>429</v>
      </c>
      <c r="Z11" s="592" t="s">
        <v>429</v>
      </c>
    </row>
    <row r="12" spans="1:28">
      <c r="A12" s="284" t="s">
        <v>32</v>
      </c>
      <c r="B12" s="579" t="s">
        <v>322</v>
      </c>
      <c r="C12" s="579" t="s">
        <v>322</v>
      </c>
      <c r="D12" s="579" t="s">
        <v>322</v>
      </c>
      <c r="E12" s="579" t="s">
        <v>322</v>
      </c>
      <c r="F12" s="579" t="s">
        <v>322</v>
      </c>
      <c r="G12" s="579" t="s">
        <v>322</v>
      </c>
      <c r="H12" s="579" t="s">
        <v>322</v>
      </c>
      <c r="I12" s="579" t="s">
        <v>322</v>
      </c>
      <c r="J12" s="579" t="s">
        <v>322</v>
      </c>
      <c r="K12" s="579" t="s">
        <v>322</v>
      </c>
      <c r="L12" s="579" t="s">
        <v>322</v>
      </c>
      <c r="M12" s="579" t="s">
        <v>322</v>
      </c>
      <c r="N12" s="579" t="s">
        <v>322</v>
      </c>
      <c r="O12" s="579" t="s">
        <v>322</v>
      </c>
      <c r="P12" s="579" t="s">
        <v>322</v>
      </c>
      <c r="Q12" s="579" t="s">
        <v>322</v>
      </c>
      <c r="R12" s="579" t="s">
        <v>322</v>
      </c>
      <c r="S12" s="579" t="s">
        <v>322</v>
      </c>
      <c r="T12" s="579" t="s">
        <v>322</v>
      </c>
      <c r="U12" s="579" t="s">
        <v>322</v>
      </c>
      <c r="V12" s="579" t="s">
        <v>322</v>
      </c>
      <c r="W12" s="579" t="s">
        <v>322</v>
      </c>
      <c r="X12" s="579" t="s">
        <v>322</v>
      </c>
      <c r="Y12" s="579" t="s">
        <v>322</v>
      </c>
      <c r="Z12" s="570" t="s">
        <v>322</v>
      </c>
    </row>
    <row r="13" spans="1:28">
      <c r="A13" s="284" t="s">
        <v>5</v>
      </c>
      <c r="B13" s="579" t="s">
        <v>322</v>
      </c>
      <c r="C13" s="579" t="s">
        <v>322</v>
      </c>
      <c r="D13" s="579" t="s">
        <v>322</v>
      </c>
      <c r="E13" s="579" t="s">
        <v>322</v>
      </c>
      <c r="F13" s="579" t="s">
        <v>322</v>
      </c>
      <c r="G13" s="579" t="s">
        <v>322</v>
      </c>
      <c r="H13" s="579" t="s">
        <v>322</v>
      </c>
      <c r="I13" s="579" t="s">
        <v>322</v>
      </c>
      <c r="J13" s="579" t="s">
        <v>322</v>
      </c>
      <c r="K13" s="579" t="s">
        <v>322</v>
      </c>
      <c r="L13" s="579" t="s">
        <v>322</v>
      </c>
      <c r="M13" s="579" t="s">
        <v>322</v>
      </c>
      <c r="N13" s="579" t="s">
        <v>322</v>
      </c>
      <c r="O13" s="579" t="s">
        <v>322</v>
      </c>
      <c r="P13" s="579" t="s">
        <v>322</v>
      </c>
      <c r="Q13" s="579" t="s">
        <v>322</v>
      </c>
      <c r="R13" s="579" t="s">
        <v>322</v>
      </c>
      <c r="S13" s="579" t="s">
        <v>322</v>
      </c>
      <c r="T13" s="579" t="s">
        <v>322</v>
      </c>
      <c r="U13" s="579" t="s">
        <v>322</v>
      </c>
      <c r="V13" s="579" t="s">
        <v>322</v>
      </c>
      <c r="W13" s="579" t="s">
        <v>322</v>
      </c>
      <c r="X13" s="579" t="s">
        <v>322</v>
      </c>
      <c r="Y13" s="579" t="s">
        <v>322</v>
      </c>
      <c r="Z13" s="579" t="s">
        <v>322</v>
      </c>
    </row>
    <row r="14" spans="1:28">
      <c r="A14" s="284" t="s">
        <v>4</v>
      </c>
      <c r="B14" s="579" t="s">
        <v>429</v>
      </c>
      <c r="C14" s="579" t="s">
        <v>429</v>
      </c>
      <c r="D14" s="579" t="s">
        <v>429</v>
      </c>
      <c r="E14" s="579" t="s">
        <v>429</v>
      </c>
      <c r="F14" s="579" t="s">
        <v>429</v>
      </c>
      <c r="G14" s="579" t="s">
        <v>429</v>
      </c>
      <c r="H14" s="579" t="s">
        <v>429</v>
      </c>
      <c r="I14" s="579" t="s">
        <v>429</v>
      </c>
      <c r="J14" s="579" t="s">
        <v>429</v>
      </c>
      <c r="K14" s="579" t="s">
        <v>429</v>
      </c>
      <c r="L14" s="579" t="s">
        <v>429</v>
      </c>
      <c r="M14" s="579" t="s">
        <v>429</v>
      </c>
      <c r="N14" s="579" t="s">
        <v>429</v>
      </c>
      <c r="O14" s="579" t="s">
        <v>429</v>
      </c>
      <c r="P14" s="579" t="s">
        <v>429</v>
      </c>
      <c r="Q14" s="579" t="s">
        <v>429</v>
      </c>
      <c r="R14" s="579" t="s">
        <v>429</v>
      </c>
      <c r="S14" s="579" t="s">
        <v>429</v>
      </c>
      <c r="T14" s="579" t="s">
        <v>429</v>
      </c>
      <c r="U14" s="579" t="s">
        <v>429</v>
      </c>
      <c r="V14" s="579" t="s">
        <v>429</v>
      </c>
      <c r="W14" s="579" t="s">
        <v>429</v>
      </c>
      <c r="X14" s="579" t="s">
        <v>429</v>
      </c>
      <c r="Y14" s="579" t="s">
        <v>429</v>
      </c>
      <c r="Z14" s="570" t="s">
        <v>429</v>
      </c>
      <c r="AA14" s="499"/>
    </row>
    <row r="15" spans="1:28">
      <c r="A15" s="284" t="s">
        <v>3</v>
      </c>
      <c r="B15" s="579" t="s">
        <v>429</v>
      </c>
      <c r="C15" s="579" t="s">
        <v>429</v>
      </c>
      <c r="D15" s="579" t="s">
        <v>429</v>
      </c>
      <c r="E15" s="579" t="s">
        <v>429</v>
      </c>
      <c r="F15" s="579" t="s">
        <v>429</v>
      </c>
      <c r="G15" s="579" t="s">
        <v>429</v>
      </c>
      <c r="H15" s="579" t="s">
        <v>429</v>
      </c>
      <c r="I15" s="579" t="s">
        <v>429</v>
      </c>
      <c r="J15" s="579" t="s">
        <v>429</v>
      </c>
      <c r="K15" s="579" t="s">
        <v>429</v>
      </c>
      <c r="L15" s="579" t="s">
        <v>429</v>
      </c>
      <c r="M15" s="579" t="s">
        <v>429</v>
      </c>
      <c r="N15" s="579" t="s">
        <v>429</v>
      </c>
      <c r="O15" s="579" t="s">
        <v>429</v>
      </c>
      <c r="P15" s="579" t="s">
        <v>429</v>
      </c>
      <c r="Q15" s="579" t="s">
        <v>429</v>
      </c>
      <c r="R15" s="579" t="s">
        <v>429</v>
      </c>
      <c r="S15" s="579" t="s">
        <v>429</v>
      </c>
      <c r="T15" s="579" t="s">
        <v>429</v>
      </c>
      <c r="U15" s="579" t="s">
        <v>429</v>
      </c>
      <c r="V15" s="579" t="s">
        <v>429</v>
      </c>
      <c r="W15" s="579" t="s">
        <v>429</v>
      </c>
      <c r="X15" s="579" t="s">
        <v>429</v>
      </c>
      <c r="Y15" s="579" t="s">
        <v>429</v>
      </c>
      <c r="Z15" s="592" t="s">
        <v>429</v>
      </c>
      <c r="AA15" s="499"/>
    </row>
    <row r="16" spans="1:28">
      <c r="A16" s="284" t="s">
        <v>79</v>
      </c>
      <c r="B16" s="579" t="s">
        <v>429</v>
      </c>
      <c r="C16" s="579" t="s">
        <v>429</v>
      </c>
      <c r="D16" s="579" t="s">
        <v>429</v>
      </c>
      <c r="E16" s="579" t="s">
        <v>429</v>
      </c>
      <c r="F16" s="579" t="s">
        <v>429</v>
      </c>
      <c r="G16" s="579" t="s">
        <v>429</v>
      </c>
      <c r="H16" s="579" t="s">
        <v>429</v>
      </c>
      <c r="I16" s="579" t="s">
        <v>429</v>
      </c>
      <c r="J16" s="579" t="s">
        <v>429</v>
      </c>
      <c r="K16" s="579" t="s">
        <v>429</v>
      </c>
      <c r="L16" s="579" t="s">
        <v>429</v>
      </c>
      <c r="M16" s="579" t="s">
        <v>429</v>
      </c>
      <c r="N16" s="579" t="s">
        <v>429</v>
      </c>
      <c r="O16" s="579" t="s">
        <v>429</v>
      </c>
      <c r="P16" s="579" t="s">
        <v>429</v>
      </c>
      <c r="Q16" s="579">
        <v>1953.1</v>
      </c>
      <c r="R16" s="579">
        <v>2177.6</v>
      </c>
      <c r="S16" s="579">
        <v>2203.4</v>
      </c>
      <c r="T16" s="579">
        <v>1984.6</v>
      </c>
      <c r="U16" s="579">
        <v>2853.1</v>
      </c>
      <c r="V16" s="579">
        <v>3654.9</v>
      </c>
      <c r="W16" s="579">
        <v>3403.2</v>
      </c>
      <c r="X16" s="579">
        <v>2872.7</v>
      </c>
      <c r="Y16" s="579" t="s">
        <v>429</v>
      </c>
      <c r="Z16" s="404" t="s">
        <v>429</v>
      </c>
      <c r="AA16" s="499"/>
    </row>
    <row r="17" spans="1:26">
      <c r="A17" s="284" t="s">
        <v>2</v>
      </c>
      <c r="B17" s="579" t="s">
        <v>429</v>
      </c>
      <c r="C17" s="579" t="s">
        <v>429</v>
      </c>
      <c r="D17" s="579" t="s">
        <v>429</v>
      </c>
      <c r="E17" s="579" t="s">
        <v>429</v>
      </c>
      <c r="F17" s="579" t="s">
        <v>429</v>
      </c>
      <c r="G17" s="579" t="s">
        <v>429</v>
      </c>
      <c r="H17" s="579" t="s">
        <v>429</v>
      </c>
      <c r="I17" s="579" t="s">
        <v>429</v>
      </c>
      <c r="J17" s="579" t="s">
        <v>429</v>
      </c>
      <c r="K17" s="579" t="s">
        <v>429</v>
      </c>
      <c r="L17" s="579" t="s">
        <v>429</v>
      </c>
      <c r="M17" s="579" t="s">
        <v>429</v>
      </c>
      <c r="N17" s="579" t="s">
        <v>429</v>
      </c>
      <c r="O17" s="579" t="s">
        <v>429</v>
      </c>
      <c r="P17" s="579" t="s">
        <v>429</v>
      </c>
      <c r="Q17" s="579" t="s">
        <v>429</v>
      </c>
      <c r="R17" s="579" t="s">
        <v>429</v>
      </c>
      <c r="S17" s="579" t="s">
        <v>429</v>
      </c>
      <c r="T17" s="579" t="s">
        <v>429</v>
      </c>
      <c r="U17" s="579" t="s">
        <v>429</v>
      </c>
      <c r="V17" s="579" t="s">
        <v>429</v>
      </c>
      <c r="W17" s="579" t="s">
        <v>429</v>
      </c>
      <c r="X17" s="579" t="s">
        <v>429</v>
      </c>
      <c r="Y17" s="579" t="s">
        <v>429</v>
      </c>
      <c r="Z17" s="592" t="s">
        <v>429</v>
      </c>
    </row>
    <row r="18" spans="1:26">
      <c r="A18" s="284" t="s">
        <v>50</v>
      </c>
      <c r="B18" s="579" t="s">
        <v>429</v>
      </c>
      <c r="C18" s="579" t="s">
        <v>429</v>
      </c>
      <c r="D18" s="579" t="s">
        <v>429</v>
      </c>
      <c r="E18" s="579" t="s">
        <v>429</v>
      </c>
      <c r="F18" s="579" t="s">
        <v>429</v>
      </c>
      <c r="G18" s="579" t="s">
        <v>429</v>
      </c>
      <c r="H18" s="579" t="s">
        <v>429</v>
      </c>
      <c r="I18" s="579" t="s">
        <v>429</v>
      </c>
      <c r="J18" s="579" t="s">
        <v>429</v>
      </c>
      <c r="K18" s="579" t="s">
        <v>429</v>
      </c>
      <c r="L18" s="579" t="s">
        <v>429</v>
      </c>
      <c r="M18" s="579" t="s">
        <v>429</v>
      </c>
      <c r="N18" s="579" t="s">
        <v>429</v>
      </c>
      <c r="O18" s="579" t="s">
        <v>429</v>
      </c>
      <c r="P18" s="579" t="s">
        <v>429</v>
      </c>
      <c r="Q18" s="579" t="s">
        <v>429</v>
      </c>
      <c r="R18" s="579" t="s">
        <v>429</v>
      </c>
      <c r="S18" s="579" t="s">
        <v>429</v>
      </c>
      <c r="T18" s="579" t="s">
        <v>429</v>
      </c>
      <c r="U18" s="579" t="s">
        <v>429</v>
      </c>
      <c r="V18" s="579" t="s">
        <v>429</v>
      </c>
      <c r="W18" s="579" t="s">
        <v>429</v>
      </c>
      <c r="X18" s="579" t="s">
        <v>429</v>
      </c>
      <c r="Y18" s="579" t="s">
        <v>429</v>
      </c>
      <c r="Z18" s="592" t="s">
        <v>429</v>
      </c>
    </row>
    <row r="19" spans="1:26" s="499" customFormat="1">
      <c r="A19" s="289"/>
      <c r="B19" s="289"/>
      <c r="P19" s="289"/>
      <c r="Q19" s="289"/>
      <c r="R19" s="289"/>
      <c r="S19" s="289"/>
      <c r="T19" s="289"/>
      <c r="X19" s="289"/>
      <c r="Z19" s="559"/>
    </row>
    <row r="20" spans="1:26" s="499" customFormat="1">
      <c r="A20" s="136" t="s">
        <v>33</v>
      </c>
      <c r="B20" s="142"/>
      <c r="D20" s="289"/>
      <c r="F20" s="289"/>
      <c r="G20" s="289"/>
      <c r="H20" s="289"/>
      <c r="I20" s="289"/>
      <c r="J20" s="289"/>
      <c r="K20" s="289"/>
      <c r="L20" s="289"/>
      <c r="M20" s="289"/>
      <c r="N20" s="289"/>
      <c r="O20" s="289"/>
      <c r="P20" s="289"/>
      <c r="Q20" s="289"/>
      <c r="R20" s="289"/>
      <c r="S20" s="289"/>
      <c r="T20" s="289"/>
      <c r="X20" s="289"/>
      <c r="Z20" s="287"/>
    </row>
    <row r="21" spans="1:26" s="499" customFormat="1">
      <c r="A21" s="289"/>
      <c r="B21" s="289"/>
      <c r="D21" s="289"/>
      <c r="F21" s="289"/>
      <c r="G21" s="289"/>
      <c r="H21" s="289"/>
      <c r="I21" s="289"/>
      <c r="J21" s="289"/>
      <c r="K21" s="289"/>
      <c r="L21" s="289"/>
      <c r="M21" s="289"/>
      <c r="N21" s="289"/>
      <c r="O21" s="289"/>
      <c r="P21" s="289"/>
      <c r="Q21" s="289"/>
      <c r="R21" s="289"/>
      <c r="S21" s="289"/>
      <c r="T21" s="289"/>
      <c r="U21" s="287"/>
      <c r="V21" s="287"/>
      <c r="W21" s="287"/>
      <c r="X21" s="289"/>
      <c r="Z21" s="287"/>
    </row>
    <row r="22" spans="1:26" s="499" customFormat="1">
      <c r="A22" s="287" t="s">
        <v>898</v>
      </c>
      <c r="B22" s="289"/>
      <c r="D22" s="289"/>
      <c r="F22" s="289"/>
      <c r="G22" s="289"/>
      <c r="H22" s="289"/>
      <c r="I22" s="289"/>
      <c r="J22" s="289"/>
      <c r="K22" s="289"/>
      <c r="L22" s="289"/>
      <c r="M22" s="289"/>
      <c r="N22" s="289"/>
      <c r="O22" s="289"/>
      <c r="P22" s="289"/>
      <c r="Q22" s="289"/>
      <c r="R22" s="289"/>
      <c r="S22" s="289"/>
      <c r="T22" s="289"/>
      <c r="U22" s="287"/>
      <c r="V22" s="287"/>
      <c r="W22" s="287"/>
      <c r="X22" s="289"/>
      <c r="Z22" s="287"/>
    </row>
    <row r="23" spans="1:26" s="499" customFormat="1">
      <c r="A23" s="289"/>
      <c r="U23" s="287"/>
      <c r="V23" s="287"/>
      <c r="W23" s="287"/>
      <c r="Z23" s="287"/>
    </row>
    <row r="24" spans="1:26">
      <c r="A24" s="167" t="s">
        <v>431</v>
      </c>
      <c r="Z24" s="287"/>
    </row>
    <row r="25" spans="1:26">
      <c r="Z25" s="287"/>
    </row>
  </sheetData>
  <conditionalFormatting sqref="U1:W2">
    <cfRule type="expression" dxfId="214" priority="1" stopIfTrue="1">
      <formula>#N/A</formula>
    </cfRule>
  </conditionalFormatting>
  <hyperlinks>
    <hyperlink ref="AB5" location="Content!B408" display="Back to Content Page"/>
  </hyperlinks>
  <pageMargins left="0.7" right="0.7" top="0.75" bottom="0.75" header="0.3" footer="0.3"/>
</worksheet>
</file>

<file path=xl/worksheets/sheet2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7"/>
  <sheetViews>
    <sheetView topLeftCell="K1" zoomScale="81" zoomScaleNormal="81" workbookViewId="0">
      <selection activeCell="AB5" sqref="AB5"/>
    </sheetView>
  </sheetViews>
  <sheetFormatPr defaultRowHeight="14.5"/>
  <cols>
    <col min="1" max="1" width="34.7265625" customWidth="1"/>
    <col min="2" max="3" width="8.08984375" customWidth="1"/>
    <col min="4" max="9" width="7" customWidth="1"/>
    <col min="10" max="24" width="8.08984375" customWidth="1"/>
    <col min="25" max="25" width="9.1796875" style="499" customWidth="1"/>
    <col min="26" max="26" width="7" style="499" customWidth="1"/>
  </cols>
  <sheetData>
    <row r="1" spans="1:28">
      <c r="A1" s="140" t="s">
        <v>1412</v>
      </c>
      <c r="B1" s="36"/>
      <c r="C1" s="36"/>
      <c r="D1" s="36"/>
      <c r="E1" s="36"/>
      <c r="F1" s="36"/>
      <c r="G1" s="36"/>
      <c r="H1" s="36"/>
      <c r="I1" s="36"/>
      <c r="J1" s="36"/>
      <c r="K1" s="36"/>
      <c r="L1" s="36"/>
      <c r="M1" s="36"/>
      <c r="N1" s="36"/>
      <c r="O1" s="36"/>
      <c r="P1" s="36"/>
      <c r="Q1" s="36"/>
      <c r="R1" s="36"/>
      <c r="S1" s="36"/>
      <c r="T1" s="36"/>
      <c r="U1" s="177"/>
      <c r="V1" s="177"/>
      <c r="W1" s="177"/>
      <c r="X1" s="36"/>
      <c r="Z1" s="287"/>
    </row>
    <row r="2" spans="1:28">
      <c r="A2" s="36"/>
      <c r="B2" s="36"/>
      <c r="C2" s="36"/>
      <c r="D2" s="36"/>
      <c r="E2" s="36"/>
      <c r="F2" s="36"/>
      <c r="G2" s="36"/>
      <c r="H2" s="36"/>
      <c r="I2" s="36"/>
      <c r="J2" s="36"/>
      <c r="K2" s="36"/>
      <c r="L2" s="36"/>
      <c r="M2" s="36"/>
      <c r="N2" s="36"/>
      <c r="O2" s="36"/>
      <c r="P2" s="36"/>
      <c r="Q2" s="36"/>
      <c r="R2" s="36"/>
      <c r="S2" s="36"/>
      <c r="T2" s="36"/>
      <c r="U2" s="177"/>
      <c r="V2" s="177"/>
      <c r="W2" s="177"/>
      <c r="X2" s="36"/>
      <c r="Z2" s="287"/>
    </row>
    <row r="3" spans="1:28">
      <c r="A3" s="778" t="s">
        <v>16</v>
      </c>
      <c r="B3" s="862">
        <v>1991</v>
      </c>
      <c r="C3" s="862">
        <v>1992</v>
      </c>
      <c r="D3" s="862">
        <v>1993</v>
      </c>
      <c r="E3" s="862">
        <v>1994</v>
      </c>
      <c r="F3" s="862">
        <v>1995</v>
      </c>
      <c r="G3" s="862">
        <v>1996</v>
      </c>
      <c r="H3" s="862">
        <v>1997</v>
      </c>
      <c r="I3" s="862">
        <v>1998</v>
      </c>
      <c r="J3" s="862">
        <v>1999</v>
      </c>
      <c r="K3" s="862">
        <v>2000</v>
      </c>
      <c r="L3" s="862">
        <v>2001</v>
      </c>
      <c r="M3" s="862">
        <v>2002</v>
      </c>
      <c r="N3" s="862">
        <v>2003</v>
      </c>
      <c r="O3" s="862">
        <v>2004</v>
      </c>
      <c r="P3" s="862">
        <v>2005</v>
      </c>
      <c r="Q3" s="862">
        <v>2006</v>
      </c>
      <c r="R3" s="862">
        <v>2007</v>
      </c>
      <c r="S3" s="862">
        <v>2008</v>
      </c>
      <c r="T3" s="862">
        <v>2009</v>
      </c>
      <c r="U3" s="863">
        <v>2010</v>
      </c>
      <c r="V3" s="863">
        <v>2011</v>
      </c>
      <c r="W3" s="863">
        <v>2012</v>
      </c>
      <c r="X3" s="863">
        <v>2013</v>
      </c>
      <c r="Y3" s="62">
        <v>2014</v>
      </c>
      <c r="Z3" s="62">
        <v>2015</v>
      </c>
    </row>
    <row r="4" spans="1:28">
      <c r="A4" s="284" t="s">
        <v>15</v>
      </c>
      <c r="B4" s="576" t="s">
        <v>429</v>
      </c>
      <c r="C4" s="576" t="s">
        <v>429</v>
      </c>
      <c r="D4" s="576" t="s">
        <v>429</v>
      </c>
      <c r="E4" s="576" t="s">
        <v>429</v>
      </c>
      <c r="F4" s="576" t="s">
        <v>429</v>
      </c>
      <c r="G4" s="576" t="s">
        <v>429</v>
      </c>
      <c r="H4" s="576" t="s">
        <v>429</v>
      </c>
      <c r="I4" s="576" t="s">
        <v>429</v>
      </c>
      <c r="J4" s="576" t="s">
        <v>429</v>
      </c>
      <c r="K4" s="576" t="s">
        <v>429</v>
      </c>
      <c r="L4" s="576" t="s">
        <v>429</v>
      </c>
      <c r="M4" s="576" t="s">
        <v>429</v>
      </c>
      <c r="N4" s="576" t="s">
        <v>429</v>
      </c>
      <c r="O4" s="576" t="s">
        <v>429</v>
      </c>
      <c r="P4" s="576" t="s">
        <v>429</v>
      </c>
      <c r="Q4" s="576" t="s">
        <v>429</v>
      </c>
      <c r="R4" s="576" t="s">
        <v>429</v>
      </c>
      <c r="S4" s="576" t="s">
        <v>429</v>
      </c>
      <c r="T4" s="576" t="s">
        <v>429</v>
      </c>
      <c r="U4" s="576" t="s">
        <v>429</v>
      </c>
      <c r="V4" s="576" t="s">
        <v>429</v>
      </c>
      <c r="W4" s="576" t="s">
        <v>429</v>
      </c>
      <c r="X4" s="576" t="s">
        <v>429</v>
      </c>
      <c r="Y4" s="576" t="s">
        <v>429</v>
      </c>
      <c r="Z4" s="576" t="s">
        <v>429</v>
      </c>
    </row>
    <row r="5" spans="1:28">
      <c r="A5" s="284" t="s">
        <v>14</v>
      </c>
      <c r="B5" s="576" t="s">
        <v>74</v>
      </c>
      <c r="C5" s="576" t="s">
        <v>74</v>
      </c>
      <c r="D5" s="576" t="s">
        <v>74</v>
      </c>
      <c r="E5" s="576" t="s">
        <v>74</v>
      </c>
      <c r="F5" s="576" t="s">
        <v>74</v>
      </c>
      <c r="G5" s="576" t="s">
        <v>74</v>
      </c>
      <c r="H5" s="576" t="s">
        <v>74</v>
      </c>
      <c r="I5" s="576" t="s">
        <v>74</v>
      </c>
      <c r="J5" s="576" t="s">
        <v>74</v>
      </c>
      <c r="K5" s="576" t="s">
        <v>74</v>
      </c>
      <c r="L5" s="576" t="s">
        <v>74</v>
      </c>
      <c r="M5" s="576" t="s">
        <v>74</v>
      </c>
      <c r="N5" s="576" t="s">
        <v>74</v>
      </c>
      <c r="O5" s="576" t="s">
        <v>74</v>
      </c>
      <c r="P5" s="576" t="s">
        <v>74</v>
      </c>
      <c r="Q5" s="576" t="s">
        <v>74</v>
      </c>
      <c r="R5" s="576" t="s">
        <v>74</v>
      </c>
      <c r="S5" s="576" t="s">
        <v>74</v>
      </c>
      <c r="T5" s="576" t="s">
        <v>74</v>
      </c>
      <c r="U5" s="576" t="s">
        <v>74</v>
      </c>
      <c r="V5" s="576" t="s">
        <v>74</v>
      </c>
      <c r="W5" s="576" t="s">
        <v>74</v>
      </c>
      <c r="X5" s="576" t="s">
        <v>74</v>
      </c>
      <c r="Y5" s="576" t="s">
        <v>74</v>
      </c>
      <c r="Z5" s="576" t="s">
        <v>322</v>
      </c>
      <c r="AB5" s="92" t="s">
        <v>13</v>
      </c>
    </row>
    <row r="6" spans="1:28">
      <c r="A6" s="284" t="s">
        <v>268</v>
      </c>
      <c r="B6" s="576" t="s">
        <v>429</v>
      </c>
      <c r="C6" s="576" t="s">
        <v>429</v>
      </c>
      <c r="D6" s="576" t="s">
        <v>429</v>
      </c>
      <c r="E6" s="576" t="s">
        <v>429</v>
      </c>
      <c r="F6" s="576" t="s">
        <v>429</v>
      </c>
      <c r="G6" s="576" t="s">
        <v>429</v>
      </c>
      <c r="H6" s="576" t="s">
        <v>429</v>
      </c>
      <c r="I6" s="576" t="s">
        <v>429</v>
      </c>
      <c r="J6" s="576" t="s">
        <v>429</v>
      </c>
      <c r="K6" s="576" t="s">
        <v>429</v>
      </c>
      <c r="L6" s="576" t="s">
        <v>429</v>
      </c>
      <c r="M6" s="576" t="s">
        <v>429</v>
      </c>
      <c r="N6" s="576" t="s">
        <v>429</v>
      </c>
      <c r="O6" s="576" t="s">
        <v>429</v>
      </c>
      <c r="P6" s="576" t="s">
        <v>429</v>
      </c>
      <c r="Q6" s="576" t="s">
        <v>429</v>
      </c>
      <c r="R6" s="576" t="s">
        <v>429</v>
      </c>
      <c r="S6" s="576" t="s">
        <v>429</v>
      </c>
      <c r="T6" s="576" t="s">
        <v>429</v>
      </c>
      <c r="U6" s="576" t="s">
        <v>429</v>
      </c>
      <c r="V6" s="576" t="s">
        <v>429</v>
      </c>
      <c r="W6" s="576" t="s">
        <v>429</v>
      </c>
      <c r="X6" s="576" t="s">
        <v>429</v>
      </c>
      <c r="Y6" s="576" t="s">
        <v>429</v>
      </c>
      <c r="Z6" s="576" t="s">
        <v>429</v>
      </c>
    </row>
    <row r="7" spans="1:28">
      <c r="A7" s="284" t="s">
        <v>12</v>
      </c>
      <c r="B7" s="576" t="s">
        <v>322</v>
      </c>
      <c r="C7" s="576" t="s">
        <v>322</v>
      </c>
      <c r="D7" s="576" t="s">
        <v>322</v>
      </c>
      <c r="E7" s="576" t="s">
        <v>322</v>
      </c>
      <c r="F7" s="576" t="s">
        <v>322</v>
      </c>
      <c r="G7" s="576" t="s">
        <v>322</v>
      </c>
      <c r="H7" s="576" t="s">
        <v>322</v>
      </c>
      <c r="I7" s="576" t="s">
        <v>322</v>
      </c>
      <c r="J7" s="576" t="s">
        <v>322</v>
      </c>
      <c r="K7" s="576" t="s">
        <v>322</v>
      </c>
      <c r="L7" s="576" t="s">
        <v>322</v>
      </c>
      <c r="M7" s="576" t="s">
        <v>322</v>
      </c>
      <c r="N7" s="576" t="s">
        <v>322</v>
      </c>
      <c r="O7" s="576" t="s">
        <v>322</v>
      </c>
      <c r="P7" s="576" t="s">
        <v>322</v>
      </c>
      <c r="Q7" s="576" t="s">
        <v>322</v>
      </c>
      <c r="R7" s="576" t="s">
        <v>322</v>
      </c>
      <c r="S7" s="576" t="s">
        <v>322</v>
      </c>
      <c r="T7" s="576" t="s">
        <v>322</v>
      </c>
      <c r="U7" s="576" t="s">
        <v>322</v>
      </c>
      <c r="V7" s="576" t="s">
        <v>322</v>
      </c>
      <c r="W7" s="576" t="s">
        <v>322</v>
      </c>
      <c r="X7" s="576" t="s">
        <v>322</v>
      </c>
      <c r="Y7" s="576" t="s">
        <v>322</v>
      </c>
      <c r="Z7" s="576" t="s">
        <v>322</v>
      </c>
    </row>
    <row r="8" spans="1:28">
      <c r="A8" s="284" t="s">
        <v>11</v>
      </c>
      <c r="B8" s="576">
        <v>119.9</v>
      </c>
      <c r="C8" s="576">
        <v>59</v>
      </c>
      <c r="D8" s="576">
        <v>73.2</v>
      </c>
      <c r="E8" s="576">
        <v>57.1</v>
      </c>
      <c r="F8" s="576">
        <v>49.2</v>
      </c>
      <c r="G8" s="576">
        <v>102.3</v>
      </c>
      <c r="H8" s="576">
        <v>89.3</v>
      </c>
      <c r="I8" s="576">
        <v>108.6</v>
      </c>
      <c r="J8" s="576">
        <v>79.599999999999994</v>
      </c>
      <c r="K8" s="576">
        <v>35.6</v>
      </c>
      <c r="L8" s="576">
        <v>27.5</v>
      </c>
      <c r="M8" s="576">
        <v>19.2</v>
      </c>
      <c r="N8" s="576">
        <v>17.8</v>
      </c>
      <c r="O8" s="576">
        <v>8.9</v>
      </c>
      <c r="P8" s="576">
        <v>9.1999999999999993</v>
      </c>
      <c r="Q8" s="576">
        <v>9</v>
      </c>
      <c r="R8" s="576">
        <v>12.6</v>
      </c>
      <c r="S8" s="576">
        <v>16.3</v>
      </c>
      <c r="T8" s="576">
        <v>14.4</v>
      </c>
      <c r="U8" s="576">
        <v>13.6</v>
      </c>
      <c r="V8" s="576">
        <v>15.9</v>
      </c>
      <c r="W8" s="576" t="s">
        <v>429</v>
      </c>
      <c r="X8" s="576" t="s">
        <v>429</v>
      </c>
      <c r="Y8" s="576" t="s">
        <v>8</v>
      </c>
      <c r="Z8" s="576" t="s">
        <v>429</v>
      </c>
    </row>
    <row r="9" spans="1:28">
      <c r="A9" s="284" t="s">
        <v>10</v>
      </c>
      <c r="B9" s="576">
        <v>713.4</v>
      </c>
      <c r="C9" s="576">
        <v>693.8</v>
      </c>
      <c r="D9" s="576">
        <v>567.79999999999995</v>
      </c>
      <c r="E9" s="576">
        <v>343.4</v>
      </c>
      <c r="F9" s="576">
        <v>327.10000000000002</v>
      </c>
      <c r="G9" s="576">
        <v>635</v>
      </c>
      <c r="H9" s="576">
        <v>929</v>
      </c>
      <c r="I9" s="576">
        <v>536.4</v>
      </c>
      <c r="J9" s="576">
        <v>630</v>
      </c>
      <c r="K9" s="576">
        <v>606.4</v>
      </c>
      <c r="L9" s="576">
        <v>862.4</v>
      </c>
      <c r="M9" s="576">
        <v>941.7</v>
      </c>
      <c r="N9" s="576">
        <v>929</v>
      </c>
      <c r="O9" s="576">
        <v>1040.8</v>
      </c>
      <c r="P9" s="576">
        <v>1064.8</v>
      </c>
      <c r="Q9" s="576">
        <v>1100.5999999999999</v>
      </c>
      <c r="R9" s="576">
        <v>1280.5999999999999</v>
      </c>
      <c r="S9" s="576">
        <v>1371.4</v>
      </c>
      <c r="T9" s="576">
        <v>1483</v>
      </c>
      <c r="U9" s="576" t="s">
        <v>429</v>
      </c>
      <c r="V9" s="576" t="s">
        <v>429</v>
      </c>
      <c r="W9" s="576" t="s">
        <v>429</v>
      </c>
      <c r="X9" s="576" t="s">
        <v>429</v>
      </c>
      <c r="Y9" s="576" t="s">
        <v>429</v>
      </c>
      <c r="Z9" s="576" t="s">
        <v>429</v>
      </c>
    </row>
    <row r="10" spans="1:28">
      <c r="A10" s="284" t="s">
        <v>9</v>
      </c>
      <c r="B10" s="576">
        <v>203.1</v>
      </c>
      <c r="C10" s="576">
        <v>257</v>
      </c>
      <c r="D10" s="576">
        <v>226.7</v>
      </c>
      <c r="E10" s="576">
        <v>222.7</v>
      </c>
      <c r="F10" s="576">
        <v>230.1</v>
      </c>
      <c r="G10" s="576">
        <v>310.3</v>
      </c>
      <c r="H10" s="576">
        <v>350.9</v>
      </c>
      <c r="I10" s="576">
        <v>368.4</v>
      </c>
      <c r="J10" s="576">
        <v>371.2</v>
      </c>
      <c r="K10" s="576">
        <v>366.1</v>
      </c>
      <c r="L10" s="576">
        <v>336.8</v>
      </c>
      <c r="M10" s="576">
        <v>331.8</v>
      </c>
      <c r="N10" s="576">
        <v>358.4</v>
      </c>
      <c r="O10" s="576">
        <v>362.5</v>
      </c>
      <c r="P10" s="576">
        <v>337.5</v>
      </c>
      <c r="Q10" s="576">
        <v>338.2</v>
      </c>
      <c r="R10" s="576">
        <v>350</v>
      </c>
      <c r="S10" s="576">
        <v>439.7</v>
      </c>
      <c r="T10" s="576">
        <v>392.9</v>
      </c>
      <c r="U10" s="576">
        <f>12695/30.89</f>
        <v>410.974425380382</v>
      </c>
      <c r="V10" s="576">
        <f>12955/28.8</f>
        <v>449.82638888888886</v>
      </c>
      <c r="W10" s="576">
        <f>13090/29.9</f>
        <v>437.79264214046827</v>
      </c>
      <c r="X10" s="576">
        <v>433.2</v>
      </c>
      <c r="Y10" s="576">
        <v>434.35662965382102</v>
      </c>
      <c r="Z10" s="576">
        <v>394.08</v>
      </c>
    </row>
    <row r="11" spans="1:28">
      <c r="A11" s="284" t="s">
        <v>7</v>
      </c>
      <c r="B11" s="576">
        <v>1217.5999999999999</v>
      </c>
      <c r="C11" s="576">
        <v>1006.4</v>
      </c>
      <c r="D11" s="576">
        <v>987.1</v>
      </c>
      <c r="E11" s="576">
        <v>893.1</v>
      </c>
      <c r="F11" s="576">
        <v>651.9</v>
      </c>
      <c r="G11" s="576">
        <v>738</v>
      </c>
      <c r="H11" s="576">
        <v>84.9</v>
      </c>
      <c r="I11" s="576">
        <v>82.6</v>
      </c>
      <c r="J11" s="576">
        <v>4726.5</v>
      </c>
      <c r="K11" s="576">
        <v>3937.9</v>
      </c>
      <c r="L11" s="576">
        <v>3065.2</v>
      </c>
      <c r="M11" s="576">
        <v>2609.1999999999998</v>
      </c>
      <c r="N11" s="576">
        <v>2583</v>
      </c>
      <c r="O11" s="576">
        <v>653.5</v>
      </c>
      <c r="P11" s="576">
        <v>681.4</v>
      </c>
      <c r="Q11" s="576">
        <v>644.1</v>
      </c>
      <c r="R11" s="576">
        <v>734.4</v>
      </c>
      <c r="S11" s="576">
        <v>857.9</v>
      </c>
      <c r="T11" s="576">
        <v>774.1</v>
      </c>
      <c r="U11" s="576">
        <v>687.3</v>
      </c>
      <c r="V11" s="576">
        <v>997.2</v>
      </c>
      <c r="W11" s="576" t="s">
        <v>429</v>
      </c>
      <c r="X11" s="576" t="s">
        <v>429</v>
      </c>
      <c r="Y11" s="576" t="s">
        <v>429</v>
      </c>
      <c r="Z11" s="576" t="s">
        <v>429</v>
      </c>
    </row>
    <row r="12" spans="1:28">
      <c r="A12" s="284" t="s">
        <v>32</v>
      </c>
      <c r="B12" s="576" t="s">
        <v>322</v>
      </c>
      <c r="C12" s="576" t="s">
        <v>322</v>
      </c>
      <c r="D12" s="576" t="s">
        <v>322</v>
      </c>
      <c r="E12" s="576" t="s">
        <v>322</v>
      </c>
      <c r="F12" s="576" t="s">
        <v>322</v>
      </c>
      <c r="G12" s="576" t="s">
        <v>322</v>
      </c>
      <c r="H12" s="576" t="s">
        <v>322</v>
      </c>
      <c r="I12" s="576" t="s">
        <v>322</v>
      </c>
      <c r="J12" s="576" t="s">
        <v>322</v>
      </c>
      <c r="K12" s="576" t="s">
        <v>322</v>
      </c>
      <c r="L12" s="576" t="s">
        <v>322</v>
      </c>
      <c r="M12" s="576" t="s">
        <v>322</v>
      </c>
      <c r="N12" s="576" t="s">
        <v>322</v>
      </c>
      <c r="O12" s="576" t="s">
        <v>322</v>
      </c>
      <c r="P12" s="576" t="s">
        <v>322</v>
      </c>
      <c r="Q12" s="576" t="s">
        <v>322</v>
      </c>
      <c r="R12" s="576" t="s">
        <v>322</v>
      </c>
      <c r="S12" s="576" t="s">
        <v>322</v>
      </c>
      <c r="T12" s="576" t="s">
        <v>322</v>
      </c>
      <c r="U12" s="576" t="s">
        <v>322</v>
      </c>
      <c r="V12" s="576" t="s">
        <v>322</v>
      </c>
      <c r="W12" s="576" t="s">
        <v>322</v>
      </c>
      <c r="X12" s="576" t="s">
        <v>322</v>
      </c>
      <c r="Y12" s="576" t="s">
        <v>322</v>
      </c>
      <c r="Z12" s="576" t="s">
        <v>322</v>
      </c>
    </row>
    <row r="13" spans="1:28">
      <c r="A13" s="284" t="s">
        <v>5</v>
      </c>
      <c r="B13" s="576" t="s">
        <v>429</v>
      </c>
      <c r="C13" s="576" t="s">
        <v>429</v>
      </c>
      <c r="D13" s="576" t="s">
        <v>429</v>
      </c>
      <c r="E13" s="576" t="s">
        <v>429</v>
      </c>
      <c r="F13" s="576" t="s">
        <v>429</v>
      </c>
      <c r="G13" s="576" t="s">
        <v>429</v>
      </c>
      <c r="H13" s="576" t="s">
        <v>429</v>
      </c>
      <c r="I13" s="576" t="s">
        <v>429</v>
      </c>
      <c r="J13" s="576" t="s">
        <v>429</v>
      </c>
      <c r="K13" s="576" t="s">
        <v>429</v>
      </c>
      <c r="L13" s="576" t="s">
        <v>429</v>
      </c>
      <c r="M13" s="576" t="s">
        <v>429</v>
      </c>
      <c r="N13" s="576" t="s">
        <v>429</v>
      </c>
      <c r="O13" s="576" t="s">
        <v>429</v>
      </c>
      <c r="P13" s="576" t="s">
        <v>429</v>
      </c>
      <c r="Q13" s="576" t="s">
        <v>429</v>
      </c>
      <c r="R13" s="576" t="s">
        <v>429</v>
      </c>
      <c r="S13" s="576" t="s">
        <v>429</v>
      </c>
      <c r="T13" s="576" t="s">
        <v>429</v>
      </c>
      <c r="U13" s="576" t="s">
        <v>429</v>
      </c>
      <c r="V13" s="576" t="s">
        <v>429</v>
      </c>
      <c r="W13" s="576" t="s">
        <v>429</v>
      </c>
      <c r="X13" s="576" t="s">
        <v>429</v>
      </c>
      <c r="Y13" s="576">
        <v>12944.48</v>
      </c>
      <c r="Z13" s="576" t="s">
        <v>429</v>
      </c>
      <c r="AA13" s="499"/>
    </row>
    <row r="14" spans="1:28">
      <c r="A14" s="284" t="s">
        <v>4</v>
      </c>
      <c r="B14" s="576">
        <v>334.6</v>
      </c>
      <c r="C14" s="576">
        <v>366.5</v>
      </c>
      <c r="D14" s="576">
        <v>362.1</v>
      </c>
      <c r="E14" s="576">
        <v>356.3</v>
      </c>
      <c r="F14" s="576">
        <v>353.2</v>
      </c>
      <c r="G14" s="576">
        <v>320.89999999999998</v>
      </c>
      <c r="H14" s="576">
        <v>318.2</v>
      </c>
      <c r="I14" s="576">
        <v>265.3</v>
      </c>
      <c r="J14" s="576">
        <v>245.2</v>
      </c>
      <c r="K14" s="576">
        <v>182.5</v>
      </c>
      <c r="L14" s="576">
        <v>144.4</v>
      </c>
      <c r="M14" s="576">
        <v>139.4</v>
      </c>
      <c r="N14" s="576">
        <v>196</v>
      </c>
      <c r="O14" s="576">
        <v>187.6</v>
      </c>
      <c r="P14" s="576">
        <v>200.3</v>
      </c>
      <c r="Q14" s="576">
        <v>185.7</v>
      </c>
      <c r="R14" s="576">
        <v>177.7</v>
      </c>
      <c r="S14" s="576">
        <v>177.2</v>
      </c>
      <c r="T14" s="576">
        <v>226.9</v>
      </c>
      <c r="U14" s="576">
        <v>250</v>
      </c>
      <c r="V14" s="576">
        <v>263.7</v>
      </c>
      <c r="W14" s="576">
        <v>239.6</v>
      </c>
      <c r="X14" s="576">
        <v>209.4</v>
      </c>
      <c r="Y14" s="576" t="s">
        <v>429</v>
      </c>
      <c r="Z14" s="576" t="s">
        <v>429</v>
      </c>
      <c r="AA14" s="499"/>
    </row>
    <row r="15" spans="1:28">
      <c r="A15" s="284" t="s">
        <v>3</v>
      </c>
      <c r="B15" s="576" t="s">
        <v>429</v>
      </c>
      <c r="C15" s="576" t="s">
        <v>429</v>
      </c>
      <c r="D15" s="576" t="s">
        <v>429</v>
      </c>
      <c r="E15" s="576" t="s">
        <v>429</v>
      </c>
      <c r="F15" s="576" t="s">
        <v>429</v>
      </c>
      <c r="G15" s="576" t="s">
        <v>429</v>
      </c>
      <c r="H15" s="576" t="s">
        <v>429</v>
      </c>
      <c r="I15" s="576" t="s">
        <v>429</v>
      </c>
      <c r="J15" s="576" t="s">
        <v>429</v>
      </c>
      <c r="K15" s="576" t="s">
        <v>429</v>
      </c>
      <c r="L15" s="576" t="s">
        <v>429</v>
      </c>
      <c r="M15" s="576" t="s">
        <v>429</v>
      </c>
      <c r="N15" s="576" t="s">
        <v>429</v>
      </c>
      <c r="O15" s="576" t="s">
        <v>429</v>
      </c>
      <c r="P15" s="576" t="s">
        <v>429</v>
      </c>
      <c r="Q15" s="576" t="s">
        <v>429</v>
      </c>
      <c r="R15" s="576" t="s">
        <v>429</v>
      </c>
      <c r="S15" s="576" t="s">
        <v>429</v>
      </c>
      <c r="T15" s="576" t="s">
        <v>429</v>
      </c>
      <c r="U15" s="576" t="s">
        <v>429</v>
      </c>
      <c r="V15" s="576" t="s">
        <v>429</v>
      </c>
      <c r="W15" s="576" t="s">
        <v>429</v>
      </c>
      <c r="X15" s="576" t="s">
        <v>429</v>
      </c>
      <c r="Y15" s="576" t="s">
        <v>429</v>
      </c>
      <c r="Z15" s="576" t="s">
        <v>429</v>
      </c>
      <c r="AA15" s="499"/>
    </row>
    <row r="16" spans="1:28">
      <c r="A16" s="284" t="s">
        <v>79</v>
      </c>
      <c r="B16" s="576" t="s">
        <v>429</v>
      </c>
      <c r="C16" s="576" t="s">
        <v>429</v>
      </c>
      <c r="D16" s="576" t="s">
        <v>429</v>
      </c>
      <c r="E16" s="576" t="s">
        <v>429</v>
      </c>
      <c r="F16" s="576" t="s">
        <v>429</v>
      </c>
      <c r="G16" s="576" t="s">
        <v>429</v>
      </c>
      <c r="H16" s="576" t="s">
        <v>429</v>
      </c>
      <c r="I16" s="576" t="s">
        <v>429</v>
      </c>
      <c r="J16" s="576" t="s">
        <v>429</v>
      </c>
      <c r="K16" s="576" t="s">
        <v>429</v>
      </c>
      <c r="L16" s="576" t="s">
        <v>429</v>
      </c>
      <c r="M16" s="576" t="s">
        <v>429</v>
      </c>
      <c r="N16" s="576" t="s">
        <v>429</v>
      </c>
      <c r="O16" s="576" t="s">
        <v>429</v>
      </c>
      <c r="P16" s="576" t="s">
        <v>429</v>
      </c>
      <c r="Q16" s="576">
        <v>1384.9</v>
      </c>
      <c r="R16" s="576">
        <v>1334.8</v>
      </c>
      <c r="S16" s="576">
        <v>1511.2</v>
      </c>
      <c r="T16" s="576">
        <v>1538.7</v>
      </c>
      <c r="U16" s="576">
        <v>1948.9</v>
      </c>
      <c r="V16" s="576">
        <v>1739.7</v>
      </c>
      <c r="W16" s="576">
        <v>2061.1999999999998</v>
      </c>
      <c r="X16" s="576">
        <v>1977.9</v>
      </c>
      <c r="Y16" s="576" t="s">
        <v>429</v>
      </c>
      <c r="Z16" s="576" t="s">
        <v>429</v>
      </c>
      <c r="AA16" s="499"/>
    </row>
    <row r="17" spans="1:26">
      <c r="A17" s="284" t="s">
        <v>2</v>
      </c>
      <c r="B17" s="576" t="s">
        <v>429</v>
      </c>
      <c r="C17" s="576" t="s">
        <v>429</v>
      </c>
      <c r="D17" s="576" t="s">
        <v>429</v>
      </c>
      <c r="E17" s="576" t="s">
        <v>429</v>
      </c>
      <c r="F17" s="576" t="s">
        <v>429</v>
      </c>
      <c r="G17" s="576" t="s">
        <v>429</v>
      </c>
      <c r="H17" s="576" t="s">
        <v>429</v>
      </c>
      <c r="I17" s="576" t="s">
        <v>429</v>
      </c>
      <c r="J17" s="576" t="s">
        <v>429</v>
      </c>
      <c r="K17" s="576" t="s">
        <v>429</v>
      </c>
      <c r="L17" s="576" t="s">
        <v>429</v>
      </c>
      <c r="M17" s="576" t="s">
        <v>429</v>
      </c>
      <c r="N17" s="576" t="s">
        <v>429</v>
      </c>
      <c r="O17" s="576" t="s">
        <v>429</v>
      </c>
      <c r="P17" s="576" t="s">
        <v>429</v>
      </c>
      <c r="Q17" s="576" t="s">
        <v>429</v>
      </c>
      <c r="R17" s="576" t="s">
        <v>429</v>
      </c>
      <c r="S17" s="576" t="s">
        <v>429</v>
      </c>
      <c r="T17" s="576" t="s">
        <v>429</v>
      </c>
      <c r="U17" s="576" t="s">
        <v>429</v>
      </c>
      <c r="V17" s="576" t="s">
        <v>429</v>
      </c>
      <c r="W17" s="576" t="s">
        <v>429</v>
      </c>
      <c r="X17" s="576" t="s">
        <v>429</v>
      </c>
      <c r="Y17" s="576" t="s">
        <v>429</v>
      </c>
      <c r="Z17" s="576" t="s">
        <v>429</v>
      </c>
    </row>
    <row r="18" spans="1:26">
      <c r="A18" s="284" t="s">
        <v>50</v>
      </c>
      <c r="B18" s="576" t="s">
        <v>429</v>
      </c>
      <c r="C18" s="576" t="s">
        <v>429</v>
      </c>
      <c r="D18" s="576" t="s">
        <v>429</v>
      </c>
      <c r="E18" s="576" t="s">
        <v>429</v>
      </c>
      <c r="F18" s="576" t="s">
        <v>429</v>
      </c>
      <c r="G18" s="576" t="s">
        <v>429</v>
      </c>
      <c r="H18" s="576" t="s">
        <v>429</v>
      </c>
      <c r="I18" s="576" t="s">
        <v>429</v>
      </c>
      <c r="J18" s="576" t="s">
        <v>429</v>
      </c>
      <c r="K18" s="576" t="s">
        <v>429</v>
      </c>
      <c r="L18" s="576" t="s">
        <v>429</v>
      </c>
      <c r="M18" s="576" t="s">
        <v>429</v>
      </c>
      <c r="N18" s="576" t="s">
        <v>429</v>
      </c>
      <c r="O18" s="576" t="s">
        <v>429</v>
      </c>
      <c r="P18" s="576" t="s">
        <v>429</v>
      </c>
      <c r="Q18" s="576" t="s">
        <v>429</v>
      </c>
      <c r="R18" s="576" t="s">
        <v>429</v>
      </c>
      <c r="S18" s="576" t="s">
        <v>429</v>
      </c>
      <c r="T18" s="576" t="s">
        <v>429</v>
      </c>
      <c r="U18" s="576" t="s">
        <v>429</v>
      </c>
      <c r="V18" s="576" t="s">
        <v>429</v>
      </c>
      <c r="W18" s="576" t="s">
        <v>429</v>
      </c>
      <c r="X18" s="576" t="s">
        <v>429</v>
      </c>
      <c r="Y18" s="576" t="s">
        <v>429</v>
      </c>
      <c r="Z18" s="576" t="s">
        <v>429</v>
      </c>
    </row>
    <row r="19" spans="1:26" s="499" customFormat="1">
      <c r="A19" s="289"/>
      <c r="B19" s="289"/>
      <c r="P19" s="289"/>
      <c r="Q19" s="289"/>
      <c r="R19" s="289"/>
      <c r="S19" s="289"/>
      <c r="T19" s="289"/>
      <c r="X19" s="289"/>
      <c r="Z19" s="559"/>
    </row>
    <row r="20" spans="1:26" s="499" customFormat="1">
      <c r="A20" s="136" t="s">
        <v>33</v>
      </c>
      <c r="B20" s="142"/>
      <c r="D20" s="289"/>
      <c r="F20" s="289"/>
      <c r="G20" s="289"/>
      <c r="H20" s="289"/>
      <c r="I20" s="289"/>
      <c r="J20" s="289"/>
      <c r="K20" s="289"/>
      <c r="L20" s="289"/>
      <c r="M20" s="289"/>
      <c r="N20" s="289"/>
      <c r="O20" s="289"/>
      <c r="P20" s="289"/>
      <c r="Q20" s="289"/>
      <c r="R20" s="289"/>
      <c r="S20" s="289"/>
      <c r="T20" s="289"/>
      <c r="X20" s="289"/>
      <c r="Z20" s="287"/>
    </row>
    <row r="21" spans="1:26" s="499" customFormat="1">
      <c r="A21" s="289"/>
      <c r="B21" s="289"/>
      <c r="D21" s="289"/>
      <c r="F21" s="289"/>
      <c r="G21" s="289"/>
      <c r="H21" s="289"/>
      <c r="I21" s="289"/>
      <c r="J21" s="289"/>
      <c r="K21" s="289"/>
      <c r="L21" s="289"/>
      <c r="M21" s="289"/>
      <c r="N21" s="289"/>
      <c r="O21" s="289"/>
      <c r="P21" s="289"/>
      <c r="Q21" s="289"/>
      <c r="R21" s="289"/>
      <c r="S21" s="289"/>
      <c r="T21" s="289"/>
      <c r="U21" s="287"/>
      <c r="V21" s="287"/>
      <c r="W21" s="287"/>
      <c r="X21" s="289"/>
      <c r="Z21" s="287"/>
    </row>
    <row r="22" spans="1:26" s="499" customFormat="1">
      <c r="A22" s="287" t="s">
        <v>898</v>
      </c>
      <c r="B22" s="142"/>
      <c r="D22" s="289"/>
      <c r="F22" s="289"/>
      <c r="G22" s="289"/>
      <c r="H22" s="289"/>
      <c r="I22" s="289"/>
      <c r="J22" s="289"/>
      <c r="K22" s="289"/>
      <c r="L22" s="289"/>
      <c r="M22" s="289"/>
      <c r="N22" s="289"/>
      <c r="O22" s="289"/>
      <c r="P22" s="289"/>
      <c r="Q22" s="289"/>
      <c r="R22" s="289"/>
      <c r="S22" s="289"/>
      <c r="T22" s="289"/>
      <c r="X22" s="289"/>
      <c r="Z22" s="287"/>
    </row>
    <row r="23" spans="1:26" s="499" customFormat="1">
      <c r="A23" s="289"/>
      <c r="B23" s="142"/>
      <c r="D23" s="289"/>
      <c r="F23" s="289"/>
      <c r="G23" s="289"/>
      <c r="H23" s="289"/>
      <c r="I23" s="289"/>
      <c r="J23" s="289"/>
      <c r="K23" s="289"/>
      <c r="L23" s="289"/>
      <c r="M23" s="289"/>
      <c r="N23" s="289"/>
      <c r="O23" s="289"/>
      <c r="P23" s="289"/>
      <c r="Q23" s="289"/>
      <c r="R23" s="289"/>
      <c r="S23" s="289"/>
      <c r="T23" s="289"/>
      <c r="X23" s="289"/>
      <c r="Z23" s="287"/>
    </row>
    <row r="24" spans="1:26" s="499" customFormat="1">
      <c r="A24" s="287" t="s">
        <v>1548</v>
      </c>
      <c r="B24" s="289"/>
      <c r="D24" s="289"/>
      <c r="F24" s="289"/>
      <c r="G24" s="289"/>
      <c r="H24" s="289"/>
      <c r="I24" s="289"/>
      <c r="J24" s="289"/>
      <c r="K24" s="289"/>
      <c r="L24" s="289"/>
      <c r="M24" s="289"/>
      <c r="N24" s="289"/>
      <c r="O24" s="289"/>
      <c r="P24" s="289"/>
      <c r="Q24" s="289"/>
      <c r="R24" s="289"/>
      <c r="S24" s="289"/>
      <c r="T24" s="289"/>
      <c r="U24" s="287"/>
      <c r="V24" s="287"/>
      <c r="W24" s="287"/>
      <c r="X24" s="289"/>
      <c r="Z24" s="287"/>
    </row>
    <row r="25" spans="1:26" s="499" customFormat="1">
      <c r="A25" s="287"/>
      <c r="U25" s="287"/>
      <c r="V25" s="287"/>
      <c r="W25" s="287"/>
      <c r="Z25" s="287"/>
    </row>
    <row r="26" spans="1:26">
      <c r="A26" s="167" t="s">
        <v>431</v>
      </c>
      <c r="B26" s="499"/>
      <c r="C26" s="499"/>
      <c r="D26" s="499"/>
      <c r="Z26" s="287"/>
    </row>
    <row r="27" spans="1:26">
      <c r="B27" s="499"/>
      <c r="C27" s="499"/>
      <c r="D27" s="499"/>
      <c r="Z27" s="287"/>
    </row>
  </sheetData>
  <conditionalFormatting sqref="U1:W2">
    <cfRule type="expression" dxfId="213" priority="1" stopIfTrue="1">
      <formula>#N/A</formula>
    </cfRule>
  </conditionalFormatting>
  <hyperlinks>
    <hyperlink ref="AB5" location="Content!B408" display="Back to Content Page"/>
  </hyperlinks>
  <pageMargins left="0.7" right="0.7" top="0.75" bottom="0.75" header="0.3" footer="0.3"/>
</worksheet>
</file>

<file path=xl/worksheets/sheet2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6"/>
  <sheetViews>
    <sheetView topLeftCell="J1" zoomScale="96" zoomScaleNormal="96" workbookViewId="0">
      <selection activeCell="AB5" sqref="AB5"/>
    </sheetView>
  </sheetViews>
  <sheetFormatPr defaultRowHeight="14.5"/>
  <cols>
    <col min="1" max="1" width="33.81640625" customWidth="1"/>
    <col min="2" max="24" width="6.26953125" customWidth="1"/>
    <col min="25" max="26" width="6.26953125" style="499" customWidth="1"/>
  </cols>
  <sheetData>
    <row r="1" spans="1:28">
      <c r="A1" s="140" t="s">
        <v>1413</v>
      </c>
      <c r="B1" s="36"/>
      <c r="C1" s="36"/>
      <c r="D1" s="36"/>
      <c r="E1" s="36"/>
      <c r="F1" s="36"/>
      <c r="G1" s="36"/>
      <c r="H1" s="36"/>
      <c r="I1" s="36"/>
      <c r="J1" s="36"/>
      <c r="K1" s="36"/>
      <c r="L1" s="36"/>
      <c r="M1" s="36"/>
      <c r="N1" s="36"/>
      <c r="O1" s="36"/>
      <c r="P1" s="36"/>
      <c r="Q1" s="36"/>
      <c r="R1" s="36"/>
      <c r="S1" s="36"/>
      <c r="T1" s="36"/>
      <c r="U1" s="177"/>
      <c r="V1" s="177"/>
      <c r="W1" s="177"/>
      <c r="X1" s="36"/>
      <c r="Z1" s="287"/>
    </row>
    <row r="2" spans="1:28">
      <c r="A2" s="36"/>
      <c r="B2" s="36"/>
      <c r="C2" s="36"/>
      <c r="D2" s="36"/>
      <c r="E2" s="36"/>
      <c r="F2" s="36"/>
      <c r="G2" s="36"/>
      <c r="H2" s="36"/>
      <c r="I2" s="36"/>
      <c r="J2" s="36"/>
      <c r="K2" s="36"/>
      <c r="L2" s="36"/>
      <c r="M2" s="36"/>
      <c r="N2" s="36"/>
      <c r="O2" s="36"/>
      <c r="P2" s="36"/>
      <c r="Q2" s="36"/>
      <c r="R2" s="36"/>
      <c r="S2" s="36"/>
      <c r="T2" s="36"/>
      <c r="U2" s="177"/>
      <c r="V2" s="177"/>
      <c r="W2" s="177"/>
      <c r="X2" s="36"/>
      <c r="Z2" s="287"/>
    </row>
    <row r="3" spans="1:28">
      <c r="A3" s="778" t="s">
        <v>16</v>
      </c>
      <c r="B3" s="4">
        <v>1991</v>
      </c>
      <c r="C3" s="4">
        <v>1992</v>
      </c>
      <c r="D3" s="4">
        <v>1993</v>
      </c>
      <c r="E3" s="4">
        <v>1994</v>
      </c>
      <c r="F3" s="4">
        <v>1995</v>
      </c>
      <c r="G3" s="4">
        <v>1996</v>
      </c>
      <c r="H3" s="4">
        <v>1997</v>
      </c>
      <c r="I3" s="4">
        <v>1998</v>
      </c>
      <c r="J3" s="4">
        <v>1999</v>
      </c>
      <c r="K3" s="4">
        <v>2000</v>
      </c>
      <c r="L3" s="4">
        <v>2001</v>
      </c>
      <c r="M3" s="4">
        <v>2002</v>
      </c>
      <c r="N3" s="4">
        <v>2003</v>
      </c>
      <c r="O3" s="4">
        <v>2004</v>
      </c>
      <c r="P3" s="4">
        <v>2005</v>
      </c>
      <c r="Q3" s="4">
        <v>2006</v>
      </c>
      <c r="R3" s="4">
        <v>2007</v>
      </c>
      <c r="S3" s="4">
        <v>2008</v>
      </c>
      <c r="T3" s="4">
        <v>2009</v>
      </c>
      <c r="U3" s="774">
        <v>2010</v>
      </c>
      <c r="V3" s="62">
        <v>2011</v>
      </c>
      <c r="W3" s="62">
        <v>2012</v>
      </c>
      <c r="X3" s="62">
        <v>2013</v>
      </c>
      <c r="Y3" s="62">
        <v>2014</v>
      </c>
      <c r="Z3" s="62">
        <v>2015</v>
      </c>
    </row>
    <row r="4" spans="1:28">
      <c r="A4" s="284" t="s">
        <v>15</v>
      </c>
      <c r="B4" s="577" t="s">
        <v>429</v>
      </c>
      <c r="C4" s="577" t="s">
        <v>429</v>
      </c>
      <c r="D4" s="577" t="s">
        <v>429</v>
      </c>
      <c r="E4" s="577" t="s">
        <v>429</v>
      </c>
      <c r="F4" s="577" t="s">
        <v>429</v>
      </c>
      <c r="G4" s="577" t="s">
        <v>429</v>
      </c>
      <c r="H4" s="577" t="s">
        <v>429</v>
      </c>
      <c r="I4" s="577" t="s">
        <v>429</v>
      </c>
      <c r="J4" s="577" t="s">
        <v>429</v>
      </c>
      <c r="K4" s="577" t="s">
        <v>429</v>
      </c>
      <c r="L4" s="577" t="s">
        <v>429</v>
      </c>
      <c r="M4" s="577" t="s">
        <v>429</v>
      </c>
      <c r="N4" s="577" t="s">
        <v>429</v>
      </c>
      <c r="O4" s="577" t="s">
        <v>429</v>
      </c>
      <c r="P4" s="577" t="s">
        <v>429</v>
      </c>
      <c r="Q4" s="577" t="s">
        <v>429</v>
      </c>
      <c r="R4" s="577" t="s">
        <v>429</v>
      </c>
      <c r="S4" s="577" t="s">
        <v>429</v>
      </c>
      <c r="T4" s="577" t="s">
        <v>429</v>
      </c>
      <c r="U4" s="577" t="s">
        <v>429</v>
      </c>
      <c r="V4" s="577" t="s">
        <v>429</v>
      </c>
      <c r="W4" s="577" t="s">
        <v>429</v>
      </c>
      <c r="X4" s="577" t="s">
        <v>429</v>
      </c>
      <c r="Y4" s="577" t="s">
        <v>429</v>
      </c>
      <c r="Z4" s="592" t="s">
        <v>429</v>
      </c>
    </row>
    <row r="5" spans="1:28">
      <c r="A5" s="284" t="s">
        <v>14</v>
      </c>
      <c r="B5" s="577" t="s">
        <v>74</v>
      </c>
      <c r="C5" s="577" t="s">
        <v>74</v>
      </c>
      <c r="D5" s="577" t="s">
        <v>74</v>
      </c>
      <c r="E5" s="577" t="s">
        <v>74</v>
      </c>
      <c r="F5" s="577" t="s">
        <v>74</v>
      </c>
      <c r="G5" s="577" t="s">
        <v>74</v>
      </c>
      <c r="H5" s="577" t="s">
        <v>74</v>
      </c>
      <c r="I5" s="577" t="s">
        <v>74</v>
      </c>
      <c r="J5" s="577" t="s">
        <v>74</v>
      </c>
      <c r="K5" s="577" t="s">
        <v>74</v>
      </c>
      <c r="L5" s="577" t="s">
        <v>74</v>
      </c>
      <c r="M5" s="577" t="s">
        <v>74</v>
      </c>
      <c r="N5" s="577" t="s">
        <v>74</v>
      </c>
      <c r="O5" s="577" t="s">
        <v>74</v>
      </c>
      <c r="P5" s="577" t="s">
        <v>74</v>
      </c>
      <c r="Q5" s="577" t="s">
        <v>74</v>
      </c>
      <c r="R5" s="577" t="s">
        <v>74</v>
      </c>
      <c r="S5" s="577" t="s">
        <v>74</v>
      </c>
      <c r="T5" s="577" t="s">
        <v>74</v>
      </c>
      <c r="U5" s="577" t="s">
        <v>74</v>
      </c>
      <c r="V5" s="577" t="s">
        <v>74</v>
      </c>
      <c r="W5" s="577" t="s">
        <v>74</v>
      </c>
      <c r="X5" s="577" t="s">
        <v>74</v>
      </c>
      <c r="Y5" s="577" t="s">
        <v>74</v>
      </c>
      <c r="Z5" s="575" t="s">
        <v>322</v>
      </c>
      <c r="AB5" s="92" t="s">
        <v>13</v>
      </c>
    </row>
    <row r="6" spans="1:28">
      <c r="A6" s="284" t="s">
        <v>268</v>
      </c>
      <c r="B6" s="577" t="s">
        <v>429</v>
      </c>
      <c r="C6" s="577" t="s">
        <v>429</v>
      </c>
      <c r="D6" s="577" t="s">
        <v>429</v>
      </c>
      <c r="E6" s="577" t="s">
        <v>429</v>
      </c>
      <c r="F6" s="577" t="s">
        <v>429</v>
      </c>
      <c r="G6" s="577" t="s">
        <v>429</v>
      </c>
      <c r="H6" s="577" t="s">
        <v>429</v>
      </c>
      <c r="I6" s="577" t="s">
        <v>429</v>
      </c>
      <c r="J6" s="577" t="s">
        <v>429</v>
      </c>
      <c r="K6" s="577" t="s">
        <v>429</v>
      </c>
      <c r="L6" s="577" t="s">
        <v>429</v>
      </c>
      <c r="M6" s="577" t="s">
        <v>429</v>
      </c>
      <c r="N6" s="577" t="s">
        <v>429</v>
      </c>
      <c r="O6" s="577" t="s">
        <v>429</v>
      </c>
      <c r="P6" s="577" t="s">
        <v>429</v>
      </c>
      <c r="Q6" s="577" t="s">
        <v>429</v>
      </c>
      <c r="R6" s="577" t="s">
        <v>429</v>
      </c>
      <c r="S6" s="577" t="s">
        <v>429</v>
      </c>
      <c r="T6" s="577" t="s">
        <v>429</v>
      </c>
      <c r="U6" s="577" t="s">
        <v>429</v>
      </c>
      <c r="V6" s="577" t="s">
        <v>429</v>
      </c>
      <c r="W6" s="577" t="s">
        <v>429</v>
      </c>
      <c r="X6" s="577" t="s">
        <v>429</v>
      </c>
      <c r="Y6" s="577" t="s">
        <v>429</v>
      </c>
      <c r="Z6" s="592" t="s">
        <v>429</v>
      </c>
    </row>
    <row r="7" spans="1:28">
      <c r="A7" s="284" t="s">
        <v>12</v>
      </c>
      <c r="B7" s="577" t="s">
        <v>322</v>
      </c>
      <c r="C7" s="577" t="s">
        <v>322</v>
      </c>
      <c r="D7" s="577" t="s">
        <v>322</v>
      </c>
      <c r="E7" s="577" t="s">
        <v>322</v>
      </c>
      <c r="F7" s="577" t="s">
        <v>322</v>
      </c>
      <c r="G7" s="577" t="s">
        <v>322</v>
      </c>
      <c r="H7" s="577" t="s">
        <v>322</v>
      </c>
      <c r="I7" s="577" t="s">
        <v>322</v>
      </c>
      <c r="J7" s="577" t="s">
        <v>322</v>
      </c>
      <c r="K7" s="577" t="s">
        <v>322</v>
      </c>
      <c r="L7" s="577" t="s">
        <v>322</v>
      </c>
      <c r="M7" s="577" t="s">
        <v>322</v>
      </c>
      <c r="N7" s="577" t="s">
        <v>322</v>
      </c>
      <c r="O7" s="577" t="s">
        <v>322</v>
      </c>
      <c r="P7" s="577" t="s">
        <v>322</v>
      </c>
      <c r="Q7" s="577" t="s">
        <v>322</v>
      </c>
      <c r="R7" s="577" t="s">
        <v>322</v>
      </c>
      <c r="S7" s="577" t="s">
        <v>322</v>
      </c>
      <c r="T7" s="577" t="s">
        <v>322</v>
      </c>
      <c r="U7" s="577" t="s">
        <v>322</v>
      </c>
      <c r="V7" s="577" t="s">
        <v>322</v>
      </c>
      <c r="W7" s="577" t="s">
        <v>322</v>
      </c>
      <c r="X7" s="577" t="s">
        <v>322</v>
      </c>
      <c r="Y7" s="577" t="s">
        <v>322</v>
      </c>
      <c r="Z7" s="577" t="s">
        <v>322</v>
      </c>
    </row>
    <row r="8" spans="1:28">
      <c r="A8" s="284" t="s">
        <v>11</v>
      </c>
      <c r="B8" s="577">
        <v>393.9</v>
      </c>
      <c r="C8" s="577">
        <v>437.2</v>
      </c>
      <c r="D8" s="577">
        <v>436.3</v>
      </c>
      <c r="E8" s="577">
        <v>309.7</v>
      </c>
      <c r="F8" s="577">
        <v>375.1</v>
      </c>
      <c r="G8" s="577">
        <v>474</v>
      </c>
      <c r="H8" s="577">
        <v>386</v>
      </c>
      <c r="I8" s="577">
        <v>390.5</v>
      </c>
      <c r="J8" s="577">
        <v>302.39999999999998</v>
      </c>
      <c r="K8" s="577">
        <v>284.39999999999998</v>
      </c>
      <c r="L8" s="577">
        <v>318.7</v>
      </c>
      <c r="M8" s="577">
        <v>241.5</v>
      </c>
      <c r="N8" s="577">
        <v>265.3</v>
      </c>
      <c r="O8" s="577">
        <v>133</v>
      </c>
      <c r="P8" s="577">
        <v>137.1</v>
      </c>
      <c r="Q8" s="577">
        <v>134.5</v>
      </c>
      <c r="R8" s="577">
        <v>186.6</v>
      </c>
      <c r="S8" s="577">
        <v>242.7</v>
      </c>
      <c r="T8" s="577">
        <v>213.4</v>
      </c>
      <c r="U8" s="577">
        <v>202.2</v>
      </c>
      <c r="V8" s="577">
        <v>235.7</v>
      </c>
      <c r="W8" s="577" t="s">
        <v>429</v>
      </c>
      <c r="X8" s="577" t="s">
        <v>429</v>
      </c>
      <c r="Y8" s="577" t="s">
        <v>429</v>
      </c>
      <c r="Z8" s="570" t="s">
        <v>429</v>
      </c>
    </row>
    <row r="9" spans="1:28">
      <c r="A9" s="284" t="s">
        <v>10</v>
      </c>
      <c r="B9" s="577">
        <v>288.89999999999998</v>
      </c>
      <c r="C9" s="577">
        <v>249.8</v>
      </c>
      <c r="D9" s="577">
        <v>209</v>
      </c>
      <c r="E9" s="577">
        <v>114.5</v>
      </c>
      <c r="F9" s="577">
        <v>163.6</v>
      </c>
      <c r="G9" s="577">
        <v>317.5</v>
      </c>
      <c r="H9" s="577">
        <v>464.5</v>
      </c>
      <c r="I9" s="577">
        <v>268.2</v>
      </c>
      <c r="J9" s="577">
        <v>315</v>
      </c>
      <c r="K9" s="577">
        <v>303.2</v>
      </c>
      <c r="L9" s="577">
        <v>431.2</v>
      </c>
      <c r="M9" s="577">
        <v>470.8</v>
      </c>
      <c r="N9" s="577">
        <v>464.5</v>
      </c>
      <c r="O9" s="577">
        <v>375.7</v>
      </c>
      <c r="P9" s="577">
        <v>362.8</v>
      </c>
      <c r="Q9" s="577">
        <v>316.39999999999998</v>
      </c>
      <c r="R9" s="577">
        <v>357.1</v>
      </c>
      <c r="S9" s="577">
        <v>382.5</v>
      </c>
      <c r="T9" s="577">
        <v>413.6</v>
      </c>
      <c r="U9" s="577" t="s">
        <v>429</v>
      </c>
      <c r="V9" s="577" t="s">
        <v>429</v>
      </c>
      <c r="W9" s="577" t="s">
        <v>429</v>
      </c>
      <c r="X9" s="577" t="s">
        <v>429</v>
      </c>
      <c r="Y9" s="577" t="s">
        <v>429</v>
      </c>
      <c r="Z9" s="570" t="s">
        <v>429</v>
      </c>
    </row>
    <row r="10" spans="1:28">
      <c r="A10" s="284" t="s">
        <v>9</v>
      </c>
      <c r="B10" s="577" t="s">
        <v>429</v>
      </c>
      <c r="C10" s="577" t="s">
        <v>429</v>
      </c>
      <c r="D10" s="577" t="s">
        <v>429</v>
      </c>
      <c r="E10" s="577" t="s">
        <v>429</v>
      </c>
      <c r="F10" s="577" t="s">
        <v>429</v>
      </c>
      <c r="G10" s="577" t="s">
        <v>429</v>
      </c>
      <c r="H10" s="577" t="s">
        <v>429</v>
      </c>
      <c r="I10" s="577" t="s">
        <v>429</v>
      </c>
      <c r="J10" s="577" t="s">
        <v>429</v>
      </c>
      <c r="K10" s="577" t="s">
        <v>429</v>
      </c>
      <c r="L10" s="577" t="s">
        <v>429</v>
      </c>
      <c r="M10" s="577" t="s">
        <v>429</v>
      </c>
      <c r="N10" s="577" t="s">
        <v>429</v>
      </c>
      <c r="O10" s="577" t="s">
        <v>429</v>
      </c>
      <c r="P10" s="577" t="s">
        <v>429</v>
      </c>
      <c r="Q10" s="577" t="s">
        <v>429</v>
      </c>
      <c r="R10" s="577" t="s">
        <v>429</v>
      </c>
      <c r="S10" s="577" t="s">
        <v>429</v>
      </c>
      <c r="T10" s="577" t="s">
        <v>429</v>
      </c>
      <c r="U10" s="577" t="s">
        <v>429</v>
      </c>
      <c r="V10" s="577" t="s">
        <v>429</v>
      </c>
      <c r="W10" s="577" t="s">
        <v>429</v>
      </c>
      <c r="X10" s="577" t="s">
        <v>429</v>
      </c>
      <c r="Y10" s="577" t="s">
        <v>429</v>
      </c>
      <c r="Z10" s="575" t="s">
        <v>429</v>
      </c>
    </row>
    <row r="11" spans="1:28">
      <c r="A11" s="284" t="s">
        <v>7</v>
      </c>
      <c r="B11" s="577">
        <v>187.3</v>
      </c>
      <c r="C11" s="577">
        <v>154.80000000000001</v>
      </c>
      <c r="D11" s="577">
        <v>151.9</v>
      </c>
      <c r="E11" s="577">
        <v>156.4</v>
      </c>
      <c r="F11" s="577">
        <v>130.4</v>
      </c>
      <c r="G11" s="577">
        <v>299.5</v>
      </c>
      <c r="H11" s="577">
        <v>271.8</v>
      </c>
      <c r="I11" s="577">
        <v>264.2</v>
      </c>
      <c r="J11" s="577">
        <v>163.1</v>
      </c>
      <c r="K11" s="577">
        <v>207.2</v>
      </c>
      <c r="L11" s="577">
        <v>154.6</v>
      </c>
      <c r="M11" s="577">
        <v>135.1</v>
      </c>
      <c r="N11" s="577">
        <v>135.19999999999999</v>
      </c>
      <c r="O11" s="577">
        <v>158.9</v>
      </c>
      <c r="P11" s="577">
        <v>166.8</v>
      </c>
      <c r="Q11" s="577">
        <v>157.69999999999999</v>
      </c>
      <c r="R11" s="577">
        <v>166.1</v>
      </c>
      <c r="S11" s="577">
        <v>261.8</v>
      </c>
      <c r="T11" s="577">
        <v>236.2</v>
      </c>
      <c r="U11" s="577">
        <v>209.7</v>
      </c>
      <c r="V11" s="577">
        <v>304.3</v>
      </c>
      <c r="W11" s="577" t="s">
        <v>429</v>
      </c>
      <c r="X11" s="577" t="s">
        <v>429</v>
      </c>
      <c r="Y11" s="577" t="s">
        <v>429</v>
      </c>
      <c r="Z11" s="592" t="s">
        <v>429</v>
      </c>
    </row>
    <row r="12" spans="1:28">
      <c r="A12" s="284" t="s">
        <v>32</v>
      </c>
      <c r="B12" s="577">
        <v>411.4</v>
      </c>
      <c r="C12" s="577">
        <v>456.2</v>
      </c>
      <c r="D12" s="577">
        <v>456.3</v>
      </c>
      <c r="E12" s="577">
        <v>422.4</v>
      </c>
      <c r="F12" s="577">
        <v>565.20000000000005</v>
      </c>
      <c r="G12" s="577">
        <v>546.6</v>
      </c>
      <c r="H12" s="577">
        <v>520.79999999999995</v>
      </c>
      <c r="I12" s="577">
        <v>446.8</v>
      </c>
      <c r="J12" s="577">
        <v>425.6</v>
      </c>
      <c r="K12" s="577">
        <v>314.10000000000002</v>
      </c>
      <c r="L12" s="577">
        <v>589.5</v>
      </c>
      <c r="M12" s="577">
        <v>313.10000000000002</v>
      </c>
      <c r="N12" s="577">
        <v>482.5</v>
      </c>
      <c r="O12" s="577">
        <v>326</v>
      </c>
      <c r="P12" s="577">
        <v>362.5</v>
      </c>
      <c r="Q12" s="577">
        <v>373.3</v>
      </c>
      <c r="R12" s="577">
        <v>372.4</v>
      </c>
      <c r="S12" s="577">
        <v>342.2</v>
      </c>
      <c r="T12" s="577">
        <v>367.2</v>
      </c>
      <c r="U12" s="577">
        <v>726.7</v>
      </c>
      <c r="V12" s="577">
        <v>774.1</v>
      </c>
      <c r="W12" s="577" t="s">
        <v>8</v>
      </c>
      <c r="X12" s="577" t="s">
        <v>8</v>
      </c>
      <c r="Y12" s="577" t="s">
        <v>8</v>
      </c>
      <c r="Z12" s="570" t="s">
        <v>429</v>
      </c>
    </row>
    <row r="13" spans="1:28">
      <c r="A13" s="284" t="s">
        <v>5</v>
      </c>
      <c r="B13" s="577" t="s">
        <v>322</v>
      </c>
      <c r="C13" s="577" t="s">
        <v>322</v>
      </c>
      <c r="D13" s="577" t="s">
        <v>322</v>
      </c>
      <c r="E13" s="577" t="s">
        <v>322</v>
      </c>
      <c r="F13" s="577" t="s">
        <v>322</v>
      </c>
      <c r="G13" s="577" t="s">
        <v>322</v>
      </c>
      <c r="H13" s="577" t="s">
        <v>322</v>
      </c>
      <c r="I13" s="577" t="s">
        <v>322</v>
      </c>
      <c r="J13" s="577" t="s">
        <v>322</v>
      </c>
      <c r="K13" s="577" t="s">
        <v>322</v>
      </c>
      <c r="L13" s="577" t="s">
        <v>322</v>
      </c>
      <c r="M13" s="577" t="s">
        <v>322</v>
      </c>
      <c r="N13" s="577" t="s">
        <v>322</v>
      </c>
      <c r="O13" s="577" t="s">
        <v>322</v>
      </c>
      <c r="P13" s="577" t="s">
        <v>322</v>
      </c>
      <c r="Q13" s="577" t="s">
        <v>322</v>
      </c>
      <c r="R13" s="577" t="s">
        <v>322</v>
      </c>
      <c r="S13" s="577" t="s">
        <v>322</v>
      </c>
      <c r="T13" s="577" t="s">
        <v>322</v>
      </c>
      <c r="U13" s="577" t="s">
        <v>322</v>
      </c>
      <c r="V13" s="577" t="s">
        <v>322</v>
      </c>
      <c r="W13" s="577" t="s">
        <v>322</v>
      </c>
      <c r="X13" s="577" t="s">
        <v>322</v>
      </c>
      <c r="Y13" s="577" t="s">
        <v>322</v>
      </c>
      <c r="Z13" s="577" t="s">
        <v>322</v>
      </c>
    </row>
    <row r="14" spans="1:28">
      <c r="A14" s="284" t="s">
        <v>4</v>
      </c>
      <c r="B14" s="577">
        <v>461.7</v>
      </c>
      <c r="C14" s="577">
        <v>461.4</v>
      </c>
      <c r="D14" s="577">
        <v>433</v>
      </c>
      <c r="E14" s="577">
        <v>443</v>
      </c>
      <c r="F14" s="577">
        <v>525.20000000000005</v>
      </c>
      <c r="G14" s="577">
        <v>545.4</v>
      </c>
      <c r="H14" s="577">
        <v>542.1</v>
      </c>
      <c r="I14" s="577">
        <v>457.6</v>
      </c>
      <c r="J14" s="577">
        <v>422.3</v>
      </c>
      <c r="K14" s="577">
        <v>311.2</v>
      </c>
      <c r="L14" s="577">
        <v>295</v>
      </c>
      <c r="M14" s="577">
        <v>333</v>
      </c>
      <c r="N14" s="577">
        <v>487.8</v>
      </c>
      <c r="O14" s="577">
        <v>493.7</v>
      </c>
      <c r="P14" s="577">
        <v>346.7</v>
      </c>
      <c r="Q14" s="577">
        <v>342.1</v>
      </c>
      <c r="R14" s="577">
        <v>426.1</v>
      </c>
      <c r="S14" s="577">
        <v>570.1</v>
      </c>
      <c r="T14" s="577">
        <v>419.2</v>
      </c>
      <c r="U14" s="577">
        <v>595.1</v>
      </c>
      <c r="V14" s="577">
        <v>624.79999999999995</v>
      </c>
      <c r="W14" s="577">
        <v>619.9</v>
      </c>
      <c r="X14" s="577">
        <v>544.20000000000005</v>
      </c>
      <c r="Y14" s="577">
        <v>530.25</v>
      </c>
      <c r="Z14" s="577">
        <v>540.3922</v>
      </c>
      <c r="AA14" s="499"/>
    </row>
    <row r="15" spans="1:28">
      <c r="A15" s="284" t="s">
        <v>3</v>
      </c>
      <c r="B15" s="577" t="s">
        <v>429</v>
      </c>
      <c r="C15" s="577" t="s">
        <v>429</v>
      </c>
      <c r="D15" s="577" t="s">
        <v>429</v>
      </c>
      <c r="E15" s="577" t="s">
        <v>429</v>
      </c>
      <c r="F15" s="577" t="s">
        <v>429</v>
      </c>
      <c r="G15" s="577" t="s">
        <v>429</v>
      </c>
      <c r="H15" s="577" t="s">
        <v>429</v>
      </c>
      <c r="I15" s="577" t="s">
        <v>429</v>
      </c>
      <c r="J15" s="577" t="s">
        <v>429</v>
      </c>
      <c r="K15" s="577" t="s">
        <v>429</v>
      </c>
      <c r="L15" s="577" t="s">
        <v>429</v>
      </c>
      <c r="M15" s="577" t="s">
        <v>429</v>
      </c>
      <c r="N15" s="577" t="s">
        <v>429</v>
      </c>
      <c r="O15" s="577" t="s">
        <v>429</v>
      </c>
      <c r="P15" s="577" t="s">
        <v>429</v>
      </c>
      <c r="Q15" s="577" t="s">
        <v>429</v>
      </c>
      <c r="R15" s="577" t="s">
        <v>429</v>
      </c>
      <c r="S15" s="577" t="s">
        <v>429</v>
      </c>
      <c r="T15" s="577" t="s">
        <v>429</v>
      </c>
      <c r="U15" s="577" t="s">
        <v>429</v>
      </c>
      <c r="V15" s="577" t="s">
        <v>429</v>
      </c>
      <c r="W15" s="577" t="s">
        <v>429</v>
      </c>
      <c r="X15" s="577" t="s">
        <v>429</v>
      </c>
      <c r="Y15" s="577" t="s">
        <v>429</v>
      </c>
      <c r="Z15" s="592" t="s">
        <v>429</v>
      </c>
      <c r="AA15" s="499"/>
    </row>
    <row r="16" spans="1:28">
      <c r="A16" s="284" t="s">
        <v>79</v>
      </c>
      <c r="B16" s="577" t="s">
        <v>429</v>
      </c>
      <c r="C16" s="577" t="s">
        <v>429</v>
      </c>
      <c r="D16" s="577" t="s">
        <v>429</v>
      </c>
      <c r="E16" s="577" t="s">
        <v>429</v>
      </c>
      <c r="F16" s="577" t="s">
        <v>429</v>
      </c>
      <c r="G16" s="577" t="s">
        <v>429</v>
      </c>
      <c r="H16" s="577" t="s">
        <v>429</v>
      </c>
      <c r="I16" s="577" t="s">
        <v>429</v>
      </c>
      <c r="J16" s="577" t="s">
        <v>429</v>
      </c>
      <c r="K16" s="577" t="s">
        <v>429</v>
      </c>
      <c r="L16" s="577" t="s">
        <v>429</v>
      </c>
      <c r="M16" s="577" t="s">
        <v>429</v>
      </c>
      <c r="N16" s="577" t="s">
        <v>429</v>
      </c>
      <c r="O16" s="577" t="s">
        <v>429</v>
      </c>
      <c r="P16" s="577" t="s">
        <v>429</v>
      </c>
      <c r="Q16" s="577" t="s">
        <v>429</v>
      </c>
      <c r="R16" s="577" t="s">
        <v>429</v>
      </c>
      <c r="S16" s="577" t="s">
        <v>429</v>
      </c>
      <c r="T16" s="577" t="s">
        <v>429</v>
      </c>
      <c r="U16" s="577" t="s">
        <v>429</v>
      </c>
      <c r="V16" s="577" t="s">
        <v>429</v>
      </c>
      <c r="W16" s="577" t="s">
        <v>429</v>
      </c>
      <c r="X16" s="577" t="s">
        <v>429</v>
      </c>
      <c r="Y16" s="577" t="s">
        <v>429</v>
      </c>
      <c r="Z16" s="404" t="s">
        <v>429</v>
      </c>
      <c r="AA16" s="499"/>
    </row>
    <row r="17" spans="1:26">
      <c r="A17" s="284" t="s">
        <v>2</v>
      </c>
      <c r="B17" s="577" t="s">
        <v>429</v>
      </c>
      <c r="C17" s="577" t="s">
        <v>429</v>
      </c>
      <c r="D17" s="577" t="s">
        <v>429</v>
      </c>
      <c r="E17" s="577" t="s">
        <v>429</v>
      </c>
      <c r="F17" s="577" t="s">
        <v>429</v>
      </c>
      <c r="G17" s="577" t="s">
        <v>429</v>
      </c>
      <c r="H17" s="577" t="s">
        <v>429</v>
      </c>
      <c r="I17" s="577" t="s">
        <v>429</v>
      </c>
      <c r="J17" s="577" t="s">
        <v>429</v>
      </c>
      <c r="K17" s="577" t="s">
        <v>429</v>
      </c>
      <c r="L17" s="577" t="s">
        <v>429</v>
      </c>
      <c r="M17" s="577" t="s">
        <v>429</v>
      </c>
      <c r="N17" s="577" t="s">
        <v>429</v>
      </c>
      <c r="O17" s="577" t="s">
        <v>429</v>
      </c>
      <c r="P17" s="577" t="s">
        <v>429</v>
      </c>
      <c r="Q17" s="577" t="s">
        <v>429</v>
      </c>
      <c r="R17" s="577" t="s">
        <v>429</v>
      </c>
      <c r="S17" s="577" t="s">
        <v>429</v>
      </c>
      <c r="T17" s="577" t="s">
        <v>429</v>
      </c>
      <c r="U17" s="577" t="s">
        <v>429</v>
      </c>
      <c r="V17" s="577" t="s">
        <v>429</v>
      </c>
      <c r="W17" s="577" t="s">
        <v>429</v>
      </c>
      <c r="X17" s="577" t="s">
        <v>429</v>
      </c>
      <c r="Y17" s="577" t="s">
        <v>429</v>
      </c>
      <c r="Z17" s="592" t="s">
        <v>429</v>
      </c>
    </row>
    <row r="18" spans="1:26">
      <c r="A18" s="284" t="s">
        <v>50</v>
      </c>
      <c r="B18" s="577" t="s">
        <v>429</v>
      </c>
      <c r="C18" s="577" t="s">
        <v>429</v>
      </c>
      <c r="D18" s="577" t="s">
        <v>429</v>
      </c>
      <c r="E18" s="577" t="s">
        <v>429</v>
      </c>
      <c r="F18" s="577" t="s">
        <v>429</v>
      </c>
      <c r="G18" s="577" t="s">
        <v>429</v>
      </c>
      <c r="H18" s="577" t="s">
        <v>429</v>
      </c>
      <c r="I18" s="577" t="s">
        <v>429</v>
      </c>
      <c r="J18" s="577" t="s">
        <v>429</v>
      </c>
      <c r="K18" s="577" t="s">
        <v>429</v>
      </c>
      <c r="L18" s="577" t="s">
        <v>429</v>
      </c>
      <c r="M18" s="577" t="s">
        <v>429</v>
      </c>
      <c r="N18" s="577" t="s">
        <v>429</v>
      </c>
      <c r="O18" s="577" t="s">
        <v>429</v>
      </c>
      <c r="P18" s="577" t="s">
        <v>429</v>
      </c>
      <c r="Q18" s="577" t="s">
        <v>429</v>
      </c>
      <c r="R18" s="577" t="s">
        <v>429</v>
      </c>
      <c r="S18" s="577" t="s">
        <v>429</v>
      </c>
      <c r="T18" s="577" t="s">
        <v>429</v>
      </c>
      <c r="U18" s="577" t="s">
        <v>429</v>
      </c>
      <c r="V18" s="577" t="s">
        <v>429</v>
      </c>
      <c r="W18" s="577" t="s">
        <v>429</v>
      </c>
      <c r="X18" s="577" t="s">
        <v>429</v>
      </c>
      <c r="Y18" s="577" t="s">
        <v>429</v>
      </c>
      <c r="Z18" s="592" t="s">
        <v>429</v>
      </c>
    </row>
    <row r="19" spans="1:26" s="499" customFormat="1">
      <c r="A19" s="289"/>
      <c r="B19" s="289"/>
      <c r="P19" s="289"/>
      <c r="Q19" s="289"/>
      <c r="R19" s="289"/>
      <c r="S19" s="289"/>
      <c r="T19" s="289"/>
      <c r="X19" s="289"/>
      <c r="Z19" s="559"/>
    </row>
    <row r="20" spans="1:26" s="499" customFormat="1">
      <c r="A20" s="136" t="s">
        <v>33</v>
      </c>
      <c r="D20" s="289"/>
      <c r="F20" s="289"/>
      <c r="G20" s="289"/>
      <c r="H20" s="289"/>
      <c r="I20" s="289"/>
      <c r="J20" s="289"/>
      <c r="K20" s="289"/>
      <c r="L20" s="289"/>
      <c r="M20" s="289"/>
      <c r="N20" s="289"/>
      <c r="O20" s="289"/>
      <c r="P20" s="289"/>
      <c r="Q20" s="289"/>
      <c r="R20" s="289"/>
      <c r="S20" s="289"/>
      <c r="T20" s="289"/>
      <c r="X20" s="289"/>
    </row>
    <row r="21" spans="1:26" s="499" customFormat="1">
      <c r="A21" s="289"/>
      <c r="D21" s="289"/>
      <c r="F21" s="289"/>
      <c r="G21" s="289"/>
      <c r="H21" s="289"/>
      <c r="I21" s="289"/>
      <c r="J21" s="289"/>
      <c r="K21" s="289"/>
      <c r="L21" s="289"/>
      <c r="M21" s="289"/>
      <c r="N21" s="289"/>
      <c r="O21" s="289"/>
      <c r="P21" s="289"/>
      <c r="Q21" s="289"/>
      <c r="R21" s="289"/>
      <c r="S21" s="289"/>
      <c r="T21" s="289"/>
      <c r="U21" s="287"/>
      <c r="V21" s="287"/>
      <c r="W21" s="287"/>
      <c r="X21" s="289"/>
      <c r="Z21" s="287"/>
    </row>
    <row r="22" spans="1:26" s="499" customFormat="1">
      <c r="A22" s="287" t="s">
        <v>898</v>
      </c>
      <c r="D22" s="289"/>
      <c r="F22" s="289"/>
      <c r="G22" s="289"/>
      <c r="H22" s="289"/>
      <c r="I22" s="289"/>
      <c r="J22" s="289"/>
      <c r="K22" s="289"/>
      <c r="L22" s="289"/>
      <c r="M22" s="289"/>
      <c r="N22" s="289"/>
      <c r="O22" s="289"/>
      <c r="P22" s="289"/>
      <c r="Q22" s="289"/>
      <c r="R22" s="289"/>
      <c r="S22" s="289"/>
      <c r="T22" s="289"/>
      <c r="U22" s="287"/>
      <c r="V22" s="287"/>
      <c r="W22" s="287"/>
      <c r="X22" s="289"/>
      <c r="Z22" s="287"/>
    </row>
    <row r="23" spans="1:26" s="499" customFormat="1">
      <c r="A23" s="289"/>
      <c r="U23" s="287"/>
      <c r="V23" s="287"/>
      <c r="W23" s="287"/>
      <c r="Z23" s="287"/>
    </row>
    <row r="24" spans="1:26">
      <c r="A24" s="167" t="s">
        <v>431</v>
      </c>
      <c r="U24" s="36"/>
      <c r="V24" s="36"/>
      <c r="W24" s="36"/>
      <c r="Z24" s="287"/>
    </row>
    <row r="25" spans="1:26">
      <c r="A25" s="499"/>
      <c r="U25" s="36"/>
      <c r="V25" s="36"/>
      <c r="W25" s="36"/>
      <c r="Z25" s="287"/>
    </row>
    <row r="26" spans="1:26">
      <c r="U26" s="36"/>
      <c r="V26" s="36"/>
      <c r="W26" s="36"/>
    </row>
    <row r="27" spans="1:26">
      <c r="U27" s="36"/>
      <c r="V27" s="36"/>
      <c r="W27" s="36"/>
    </row>
    <row r="28" spans="1:26">
      <c r="U28" s="36"/>
      <c r="V28" s="36"/>
      <c r="W28" s="36"/>
    </row>
    <row r="29" spans="1:26">
      <c r="U29" s="36"/>
      <c r="V29" s="36"/>
      <c r="W29" s="36"/>
    </row>
    <row r="30" spans="1:26">
      <c r="U30" s="36"/>
      <c r="V30" s="36"/>
      <c r="W30" s="36"/>
    </row>
    <row r="31" spans="1:26">
      <c r="U31" s="36"/>
      <c r="V31" s="36"/>
      <c r="W31" s="36"/>
    </row>
    <row r="32" spans="1:26">
      <c r="U32" s="36"/>
      <c r="V32" s="36"/>
      <c r="W32" s="36"/>
    </row>
    <row r="33" spans="21:23">
      <c r="U33" s="36"/>
      <c r="V33" s="36"/>
      <c r="W33" s="36"/>
    </row>
    <row r="34" spans="21:23">
      <c r="U34" s="36"/>
      <c r="V34" s="36"/>
      <c r="W34" s="36"/>
    </row>
    <row r="35" spans="21:23">
      <c r="U35" s="36"/>
      <c r="V35" s="36"/>
      <c r="W35" s="36"/>
    </row>
    <row r="36" spans="21:23">
      <c r="U36" s="36"/>
      <c r="V36" s="36"/>
      <c r="W36" s="36"/>
    </row>
  </sheetData>
  <conditionalFormatting sqref="U1:W2">
    <cfRule type="expression" dxfId="212" priority="1" stopIfTrue="1">
      <formula>#N/A</formula>
    </cfRule>
  </conditionalFormatting>
  <hyperlinks>
    <hyperlink ref="AB5" location="Content!B408" display="Back to Content Page"/>
  </hyperlinks>
  <pageMargins left="0.7" right="0.7" top="0.75" bottom="0.75" header="0.3" footer="0.3"/>
</worksheet>
</file>

<file path=xl/worksheets/sheet2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3"/>
  <sheetViews>
    <sheetView topLeftCell="J1" zoomScale="86" zoomScaleNormal="86" workbookViewId="0">
      <selection activeCell="AB5" sqref="AB5"/>
    </sheetView>
  </sheetViews>
  <sheetFormatPr defaultRowHeight="14.5"/>
  <cols>
    <col min="1" max="1" width="33.81640625" customWidth="1"/>
    <col min="2" max="24" width="8.08984375" customWidth="1"/>
    <col min="25" max="26" width="8.08984375" style="499" customWidth="1"/>
  </cols>
  <sheetData>
    <row r="1" spans="1:28">
      <c r="A1" s="140" t="s">
        <v>1414</v>
      </c>
      <c r="B1" s="57"/>
      <c r="C1" s="57"/>
      <c r="D1" s="57"/>
      <c r="E1" s="57"/>
      <c r="F1" s="57"/>
      <c r="G1" s="57"/>
      <c r="H1" s="57"/>
      <c r="I1" s="57"/>
      <c r="J1" s="57"/>
      <c r="K1" s="57"/>
      <c r="L1" s="57"/>
      <c r="M1" s="57"/>
      <c r="N1" s="57"/>
      <c r="O1" s="57"/>
      <c r="P1" s="57"/>
      <c r="Q1" s="57"/>
      <c r="R1" s="57"/>
      <c r="S1" s="57"/>
      <c r="T1" s="57"/>
      <c r="U1" s="177"/>
      <c r="V1" s="177"/>
      <c r="W1" s="177"/>
      <c r="X1" s="57"/>
      <c r="Z1" s="287"/>
      <c r="AA1" s="57"/>
    </row>
    <row r="2" spans="1:28">
      <c r="A2" s="57"/>
      <c r="B2" s="57"/>
      <c r="C2" s="57"/>
      <c r="D2" s="57"/>
      <c r="E2" s="57"/>
      <c r="F2" s="57"/>
      <c r="G2" s="57"/>
      <c r="H2" s="57"/>
      <c r="I2" s="57"/>
      <c r="J2" s="57"/>
      <c r="K2" s="57"/>
      <c r="L2" s="57"/>
      <c r="M2" s="57"/>
      <c r="N2" s="57"/>
      <c r="O2" s="57"/>
      <c r="P2" s="57"/>
      <c r="Q2" s="57"/>
      <c r="R2" s="57"/>
      <c r="S2" s="57"/>
      <c r="T2" s="57"/>
      <c r="U2" s="177"/>
      <c r="V2" s="177"/>
      <c r="W2" s="177"/>
      <c r="X2" s="57"/>
      <c r="Z2" s="287"/>
      <c r="AA2" s="57"/>
    </row>
    <row r="3" spans="1:28">
      <c r="A3" s="778" t="s">
        <v>16</v>
      </c>
      <c r="B3" s="395">
        <v>1991</v>
      </c>
      <c r="C3" s="395">
        <v>1992</v>
      </c>
      <c r="D3" s="395">
        <v>1993</v>
      </c>
      <c r="E3" s="395">
        <v>1994</v>
      </c>
      <c r="F3" s="395">
        <v>1995</v>
      </c>
      <c r="G3" s="395">
        <v>1996</v>
      </c>
      <c r="H3" s="395">
        <v>1997</v>
      </c>
      <c r="I3" s="395">
        <v>1998</v>
      </c>
      <c r="J3" s="395">
        <v>1999</v>
      </c>
      <c r="K3" s="395">
        <v>2000</v>
      </c>
      <c r="L3" s="395">
        <v>2001</v>
      </c>
      <c r="M3" s="395">
        <v>2002</v>
      </c>
      <c r="N3" s="395">
        <v>2003</v>
      </c>
      <c r="O3" s="395">
        <v>2004</v>
      </c>
      <c r="P3" s="395">
        <v>2005</v>
      </c>
      <c r="Q3" s="395">
        <v>2006</v>
      </c>
      <c r="R3" s="395">
        <v>2007</v>
      </c>
      <c r="S3" s="395">
        <v>2008</v>
      </c>
      <c r="T3" s="395">
        <v>2009</v>
      </c>
      <c r="U3" s="544">
        <v>2010</v>
      </c>
      <c r="V3" s="521">
        <v>2011</v>
      </c>
      <c r="W3" s="521">
        <v>2012</v>
      </c>
      <c r="X3" s="521">
        <v>2013</v>
      </c>
      <c r="Y3" s="62">
        <v>2014</v>
      </c>
      <c r="Z3" s="62">
        <v>2015</v>
      </c>
      <c r="AA3" s="57"/>
    </row>
    <row r="4" spans="1:28">
      <c r="A4" s="284" t="s">
        <v>15</v>
      </c>
      <c r="B4" s="576" t="s">
        <v>429</v>
      </c>
      <c r="C4" s="576" t="s">
        <v>429</v>
      </c>
      <c r="D4" s="576" t="s">
        <v>429</v>
      </c>
      <c r="E4" s="576" t="s">
        <v>429</v>
      </c>
      <c r="F4" s="576" t="s">
        <v>429</v>
      </c>
      <c r="G4" s="576" t="s">
        <v>429</v>
      </c>
      <c r="H4" s="576" t="s">
        <v>429</v>
      </c>
      <c r="I4" s="576" t="s">
        <v>429</v>
      </c>
      <c r="J4" s="576" t="s">
        <v>429</v>
      </c>
      <c r="K4" s="576" t="s">
        <v>429</v>
      </c>
      <c r="L4" s="576" t="s">
        <v>429</v>
      </c>
      <c r="M4" s="576" t="s">
        <v>429</v>
      </c>
      <c r="N4" s="576" t="s">
        <v>429</v>
      </c>
      <c r="O4" s="576" t="s">
        <v>429</v>
      </c>
      <c r="P4" s="576" t="s">
        <v>429</v>
      </c>
      <c r="Q4" s="576" t="s">
        <v>429</v>
      </c>
      <c r="R4" s="576" t="s">
        <v>429</v>
      </c>
      <c r="S4" s="576" t="s">
        <v>429</v>
      </c>
      <c r="T4" s="576" t="s">
        <v>429</v>
      </c>
      <c r="U4" s="576" t="s">
        <v>429</v>
      </c>
      <c r="V4" s="576" t="s">
        <v>429</v>
      </c>
      <c r="W4" s="576" t="s">
        <v>429</v>
      </c>
      <c r="X4" s="576" t="s">
        <v>429</v>
      </c>
      <c r="Y4" s="576" t="s">
        <v>429</v>
      </c>
      <c r="Z4" s="592" t="s">
        <v>429</v>
      </c>
      <c r="AA4" s="57"/>
    </row>
    <row r="5" spans="1:28">
      <c r="A5" s="284" t="s">
        <v>14</v>
      </c>
      <c r="B5" s="576" t="s">
        <v>74</v>
      </c>
      <c r="C5" s="576" t="s">
        <v>74</v>
      </c>
      <c r="D5" s="576" t="s">
        <v>74</v>
      </c>
      <c r="E5" s="576" t="s">
        <v>74</v>
      </c>
      <c r="F5" s="576" t="s">
        <v>74</v>
      </c>
      <c r="G5" s="576" t="s">
        <v>74</v>
      </c>
      <c r="H5" s="576" t="s">
        <v>74</v>
      </c>
      <c r="I5" s="576" t="s">
        <v>74</v>
      </c>
      <c r="J5" s="576" t="s">
        <v>74</v>
      </c>
      <c r="K5" s="576" t="s">
        <v>74</v>
      </c>
      <c r="L5" s="576" t="s">
        <v>74</v>
      </c>
      <c r="M5" s="576" t="s">
        <v>74</v>
      </c>
      <c r="N5" s="576" t="s">
        <v>74</v>
      </c>
      <c r="O5" s="576" t="s">
        <v>74</v>
      </c>
      <c r="P5" s="576" t="s">
        <v>74</v>
      </c>
      <c r="Q5" s="576" t="s">
        <v>74</v>
      </c>
      <c r="R5" s="576" t="s">
        <v>74</v>
      </c>
      <c r="S5" s="576" t="s">
        <v>74</v>
      </c>
      <c r="T5" s="576" t="s">
        <v>74</v>
      </c>
      <c r="U5" s="576" t="s">
        <v>74</v>
      </c>
      <c r="V5" s="576" t="s">
        <v>74</v>
      </c>
      <c r="W5" s="576" t="s">
        <v>74</v>
      </c>
      <c r="X5" s="576" t="s">
        <v>74</v>
      </c>
      <c r="Y5" s="576" t="s">
        <v>74</v>
      </c>
      <c r="Z5" s="575" t="s">
        <v>322</v>
      </c>
      <c r="AB5" s="92" t="s">
        <v>13</v>
      </c>
    </row>
    <row r="6" spans="1:28">
      <c r="A6" s="284" t="s">
        <v>268</v>
      </c>
      <c r="B6" s="576" t="s">
        <v>429</v>
      </c>
      <c r="C6" s="576" t="s">
        <v>429</v>
      </c>
      <c r="D6" s="576" t="s">
        <v>429</v>
      </c>
      <c r="E6" s="576" t="s">
        <v>429</v>
      </c>
      <c r="F6" s="576" t="s">
        <v>429</v>
      </c>
      <c r="G6" s="576" t="s">
        <v>429</v>
      </c>
      <c r="H6" s="576" t="s">
        <v>429</v>
      </c>
      <c r="I6" s="576" t="s">
        <v>429</v>
      </c>
      <c r="J6" s="576" t="s">
        <v>429</v>
      </c>
      <c r="K6" s="576" t="s">
        <v>429</v>
      </c>
      <c r="L6" s="576" t="s">
        <v>429</v>
      </c>
      <c r="M6" s="576" t="s">
        <v>429</v>
      </c>
      <c r="N6" s="576" t="s">
        <v>429</v>
      </c>
      <c r="O6" s="576" t="s">
        <v>429</v>
      </c>
      <c r="P6" s="576" t="s">
        <v>429</v>
      </c>
      <c r="Q6" s="576" t="s">
        <v>429</v>
      </c>
      <c r="R6" s="576" t="s">
        <v>429</v>
      </c>
      <c r="S6" s="576" t="s">
        <v>429</v>
      </c>
      <c r="T6" s="576" t="s">
        <v>429</v>
      </c>
      <c r="U6" s="576" t="s">
        <v>429</v>
      </c>
      <c r="V6" s="576" t="s">
        <v>429</v>
      </c>
      <c r="W6" s="576" t="s">
        <v>429</v>
      </c>
      <c r="X6" s="576" t="s">
        <v>429</v>
      </c>
      <c r="Y6" s="576" t="s">
        <v>429</v>
      </c>
      <c r="Z6" s="576" t="s">
        <v>429</v>
      </c>
      <c r="AA6" s="57"/>
    </row>
    <row r="7" spans="1:28">
      <c r="A7" s="284" t="s">
        <v>12</v>
      </c>
      <c r="B7" s="576" t="s">
        <v>322</v>
      </c>
      <c r="C7" s="576" t="s">
        <v>322</v>
      </c>
      <c r="D7" s="576" t="s">
        <v>322</v>
      </c>
      <c r="E7" s="576" t="s">
        <v>322</v>
      </c>
      <c r="F7" s="576" t="s">
        <v>322</v>
      </c>
      <c r="G7" s="576" t="s">
        <v>322</v>
      </c>
      <c r="H7" s="576" t="s">
        <v>322</v>
      </c>
      <c r="I7" s="576" t="s">
        <v>322</v>
      </c>
      <c r="J7" s="576" t="s">
        <v>322</v>
      </c>
      <c r="K7" s="576" t="s">
        <v>322</v>
      </c>
      <c r="L7" s="576" t="s">
        <v>322</v>
      </c>
      <c r="M7" s="576" t="s">
        <v>322</v>
      </c>
      <c r="N7" s="576" t="s">
        <v>322</v>
      </c>
      <c r="O7" s="576" t="s">
        <v>322</v>
      </c>
      <c r="P7" s="576" t="s">
        <v>322</v>
      </c>
      <c r="Q7" s="576" t="s">
        <v>322</v>
      </c>
      <c r="R7" s="576" t="s">
        <v>322</v>
      </c>
      <c r="S7" s="576" t="s">
        <v>322</v>
      </c>
      <c r="T7" s="576" t="s">
        <v>322</v>
      </c>
      <c r="U7" s="576" t="s">
        <v>322</v>
      </c>
      <c r="V7" s="576" t="s">
        <v>322</v>
      </c>
      <c r="W7" s="576" t="s">
        <v>322</v>
      </c>
      <c r="X7" s="576" t="s">
        <v>322</v>
      </c>
      <c r="Y7" s="576" t="s">
        <v>322</v>
      </c>
      <c r="Z7" s="576" t="s">
        <v>322</v>
      </c>
      <c r="AA7" s="57"/>
    </row>
    <row r="8" spans="1:28">
      <c r="A8" s="284" t="s">
        <v>11</v>
      </c>
      <c r="B8" s="576">
        <v>427.7</v>
      </c>
      <c r="C8" s="576">
        <v>536.5</v>
      </c>
      <c r="D8" s="576">
        <v>721.1</v>
      </c>
      <c r="E8" s="576">
        <v>547.70000000000005</v>
      </c>
      <c r="F8" s="576">
        <v>656.4</v>
      </c>
      <c r="G8" s="576">
        <v>861.8</v>
      </c>
      <c r="H8" s="576">
        <v>687.5</v>
      </c>
      <c r="I8" s="576">
        <v>680</v>
      </c>
      <c r="J8" s="576">
        <v>636.6</v>
      </c>
      <c r="K8" s="576">
        <v>664.9</v>
      </c>
      <c r="L8" s="576">
        <v>721</v>
      </c>
      <c r="M8" s="576">
        <v>695.3</v>
      </c>
      <c r="N8" s="576">
        <v>767.2</v>
      </c>
      <c r="O8" s="576">
        <v>508.3</v>
      </c>
      <c r="P8" s="576">
        <v>474.3</v>
      </c>
      <c r="Q8" s="576">
        <v>465.2</v>
      </c>
      <c r="R8" s="576">
        <v>645.6</v>
      </c>
      <c r="S8" s="576">
        <v>839.7</v>
      </c>
      <c r="T8" s="576">
        <v>738.4</v>
      </c>
      <c r="U8" s="576">
        <v>699.6</v>
      </c>
      <c r="V8" s="576">
        <v>815.5</v>
      </c>
      <c r="W8" s="576" t="s">
        <v>429</v>
      </c>
      <c r="X8" s="576" t="s">
        <v>429</v>
      </c>
      <c r="Y8" s="576" t="s">
        <v>429</v>
      </c>
      <c r="Z8" s="576" t="s">
        <v>429</v>
      </c>
      <c r="AA8" s="57"/>
    </row>
    <row r="9" spans="1:28">
      <c r="A9" s="284" t="s">
        <v>10</v>
      </c>
      <c r="B9" s="576">
        <v>981</v>
      </c>
      <c r="C9" s="576">
        <v>763.2</v>
      </c>
      <c r="D9" s="576">
        <v>624.6</v>
      </c>
      <c r="E9" s="576">
        <v>393.5</v>
      </c>
      <c r="F9" s="576">
        <v>292.39999999999998</v>
      </c>
      <c r="G9" s="576">
        <v>567.5</v>
      </c>
      <c r="H9" s="576">
        <v>830.3</v>
      </c>
      <c r="I9" s="576">
        <v>479.4</v>
      </c>
      <c r="J9" s="576">
        <v>563.1</v>
      </c>
      <c r="K9" s="576">
        <v>542</v>
      </c>
      <c r="L9" s="576">
        <v>770.7</v>
      </c>
      <c r="M9" s="576">
        <v>841.6</v>
      </c>
      <c r="N9" s="576">
        <v>830.2</v>
      </c>
      <c r="O9" s="576">
        <v>930.2</v>
      </c>
      <c r="P9" s="576">
        <v>951.6</v>
      </c>
      <c r="Q9" s="576">
        <v>983.6</v>
      </c>
      <c r="R9" s="576">
        <v>1144.5</v>
      </c>
      <c r="S9" s="576">
        <v>1225.5999999999999</v>
      </c>
      <c r="T9" s="576">
        <v>1325.4</v>
      </c>
      <c r="U9" s="576" t="s">
        <v>429</v>
      </c>
      <c r="V9" s="576" t="s">
        <v>429</v>
      </c>
      <c r="W9" s="576" t="s">
        <v>429</v>
      </c>
      <c r="X9" s="576" t="s">
        <v>429</v>
      </c>
      <c r="Y9" s="576" t="s">
        <v>429</v>
      </c>
      <c r="Z9" s="576" t="s">
        <v>429</v>
      </c>
      <c r="AA9" s="57"/>
    </row>
    <row r="10" spans="1:28">
      <c r="A10" s="284" t="s">
        <v>9</v>
      </c>
      <c r="B10" s="576">
        <v>3536.2</v>
      </c>
      <c r="C10" s="576">
        <v>3645.8</v>
      </c>
      <c r="D10" s="576">
        <v>3405.8</v>
      </c>
      <c r="E10" s="576">
        <v>3482.3</v>
      </c>
      <c r="F10" s="576">
        <v>3752.9</v>
      </c>
      <c r="G10" s="576">
        <v>3417.6</v>
      </c>
      <c r="H10" s="576">
        <v>3066.1</v>
      </c>
      <c r="I10" s="576">
        <v>2954.2</v>
      </c>
      <c r="J10" s="576">
        <v>2799.6</v>
      </c>
      <c r="K10" s="576">
        <v>2754</v>
      </c>
      <c r="L10" s="576">
        <v>3029.3</v>
      </c>
      <c r="M10" s="576">
        <v>2975.4</v>
      </c>
      <c r="N10" s="576">
        <v>3378.3</v>
      </c>
      <c r="O10" s="576">
        <v>3941.4</v>
      </c>
      <c r="P10" s="576">
        <v>3741.2</v>
      </c>
      <c r="Q10" s="576">
        <v>4058.7</v>
      </c>
      <c r="R10" s="576">
        <v>4116.1000000000004</v>
      </c>
      <c r="S10" s="576">
        <v>5580.3</v>
      </c>
      <c r="T10" s="576">
        <v>5104</v>
      </c>
      <c r="U10" s="576">
        <v>4970.4435092262866</v>
      </c>
      <c r="V10" s="576">
        <v>5343.1944444444443</v>
      </c>
      <c r="W10" s="576">
        <v>5271.6722408026762</v>
      </c>
      <c r="X10" s="576">
        <v>5184.6000000000004</v>
      </c>
      <c r="Y10" s="576" t="s">
        <v>429</v>
      </c>
      <c r="Z10" s="576" t="s">
        <v>429</v>
      </c>
      <c r="AA10" s="192" t="s">
        <v>17</v>
      </c>
    </row>
    <row r="11" spans="1:28">
      <c r="A11" s="284" t="s">
        <v>7</v>
      </c>
      <c r="B11" s="576">
        <v>1348.1</v>
      </c>
      <c r="C11" s="576">
        <v>1114.2</v>
      </c>
      <c r="D11" s="576">
        <v>1092.9000000000001</v>
      </c>
      <c r="E11" s="576">
        <v>995.9</v>
      </c>
      <c r="F11" s="576">
        <v>825.8</v>
      </c>
      <c r="G11" s="576">
        <v>1052.7</v>
      </c>
      <c r="H11" s="576">
        <v>1118.3</v>
      </c>
      <c r="I11" s="576">
        <v>1087.3</v>
      </c>
      <c r="J11" s="576">
        <v>1010.6</v>
      </c>
      <c r="K11" s="576">
        <v>852.4</v>
      </c>
      <c r="L11" s="576">
        <v>636</v>
      </c>
      <c r="M11" s="576">
        <v>556.1</v>
      </c>
      <c r="N11" s="576">
        <v>1192.9000000000001</v>
      </c>
      <c r="O11" s="576">
        <v>1498.2</v>
      </c>
      <c r="P11" s="576">
        <v>1671.9</v>
      </c>
      <c r="Q11" s="576">
        <v>1580.3</v>
      </c>
      <c r="R11" s="576">
        <v>1729.6</v>
      </c>
      <c r="S11" s="576">
        <v>2020.4</v>
      </c>
      <c r="T11" s="576">
        <v>1823.1</v>
      </c>
      <c r="U11" s="576">
        <v>1618.7</v>
      </c>
      <c r="V11" s="576">
        <v>2348.3000000000002</v>
      </c>
      <c r="W11" s="576" t="s">
        <v>429</v>
      </c>
      <c r="X11" s="576" t="s">
        <v>429</v>
      </c>
      <c r="Y11" s="576" t="s">
        <v>429</v>
      </c>
      <c r="Z11" s="576" t="s">
        <v>429</v>
      </c>
      <c r="AA11" s="57"/>
    </row>
    <row r="12" spans="1:28">
      <c r="A12" s="284" t="s">
        <v>32</v>
      </c>
      <c r="B12" s="576" t="s">
        <v>322</v>
      </c>
      <c r="C12" s="576" t="s">
        <v>322</v>
      </c>
      <c r="D12" s="576" t="s">
        <v>322</v>
      </c>
      <c r="E12" s="576" t="s">
        <v>322</v>
      </c>
      <c r="F12" s="576" t="s">
        <v>322</v>
      </c>
      <c r="G12" s="576" t="s">
        <v>322</v>
      </c>
      <c r="H12" s="576" t="s">
        <v>322</v>
      </c>
      <c r="I12" s="576" t="s">
        <v>322</v>
      </c>
      <c r="J12" s="576" t="s">
        <v>322</v>
      </c>
      <c r="K12" s="576" t="s">
        <v>322</v>
      </c>
      <c r="L12" s="576" t="s">
        <v>322</v>
      </c>
      <c r="M12" s="576" t="s">
        <v>322</v>
      </c>
      <c r="N12" s="576" t="s">
        <v>322</v>
      </c>
      <c r="O12" s="576" t="s">
        <v>322</v>
      </c>
      <c r="P12" s="576" t="s">
        <v>322</v>
      </c>
      <c r="Q12" s="576" t="s">
        <v>322</v>
      </c>
      <c r="R12" s="576" t="s">
        <v>322</v>
      </c>
      <c r="S12" s="576" t="s">
        <v>322</v>
      </c>
      <c r="T12" s="576" t="s">
        <v>322</v>
      </c>
      <c r="U12" s="576" t="s">
        <v>322</v>
      </c>
      <c r="V12" s="576" t="s">
        <v>322</v>
      </c>
      <c r="W12" s="576" t="s">
        <v>322</v>
      </c>
      <c r="X12" s="576" t="s">
        <v>322</v>
      </c>
      <c r="Y12" s="576" t="s">
        <v>322</v>
      </c>
      <c r="Z12" s="576" t="s">
        <v>322</v>
      </c>
      <c r="AA12" s="57"/>
    </row>
    <row r="13" spans="1:28">
      <c r="A13" s="284" t="s">
        <v>5</v>
      </c>
      <c r="B13" s="576" t="s">
        <v>322</v>
      </c>
      <c r="C13" s="576" t="s">
        <v>322</v>
      </c>
      <c r="D13" s="576" t="s">
        <v>322</v>
      </c>
      <c r="E13" s="576" t="s">
        <v>322</v>
      </c>
      <c r="F13" s="576" t="s">
        <v>322</v>
      </c>
      <c r="G13" s="576" t="s">
        <v>322</v>
      </c>
      <c r="H13" s="576" t="s">
        <v>322</v>
      </c>
      <c r="I13" s="576" t="s">
        <v>322</v>
      </c>
      <c r="J13" s="576" t="s">
        <v>322</v>
      </c>
      <c r="K13" s="576" t="s">
        <v>322</v>
      </c>
      <c r="L13" s="576" t="s">
        <v>322</v>
      </c>
      <c r="M13" s="576" t="s">
        <v>322</v>
      </c>
      <c r="N13" s="576" t="s">
        <v>322</v>
      </c>
      <c r="O13" s="576" t="s">
        <v>322</v>
      </c>
      <c r="P13" s="576" t="s">
        <v>322</v>
      </c>
      <c r="Q13" s="576" t="s">
        <v>322</v>
      </c>
      <c r="R13" s="576" t="s">
        <v>322</v>
      </c>
      <c r="S13" s="576" t="s">
        <v>322</v>
      </c>
      <c r="T13" s="576" t="s">
        <v>322</v>
      </c>
      <c r="U13" s="576" t="s">
        <v>322</v>
      </c>
      <c r="V13" s="576" t="s">
        <v>322</v>
      </c>
      <c r="W13" s="576" t="s">
        <v>322</v>
      </c>
      <c r="X13" s="576" t="s">
        <v>322</v>
      </c>
      <c r="Y13" s="576" t="s">
        <v>322</v>
      </c>
      <c r="Z13" s="576" t="s">
        <v>322</v>
      </c>
      <c r="AA13" s="57"/>
    </row>
    <row r="14" spans="1:28">
      <c r="A14" s="284" t="s">
        <v>4</v>
      </c>
      <c r="B14" s="576">
        <v>3836.9</v>
      </c>
      <c r="C14" s="576">
        <v>4008.4</v>
      </c>
      <c r="D14" s="576">
        <v>2529</v>
      </c>
      <c r="E14" s="576">
        <v>2738.5</v>
      </c>
      <c r="F14" s="576">
        <v>2980.4</v>
      </c>
      <c r="G14" s="576">
        <v>3009.8</v>
      </c>
      <c r="H14" s="576">
        <v>3157.6</v>
      </c>
      <c r="I14" s="576">
        <v>3389.8</v>
      </c>
      <c r="J14" s="576">
        <v>2571.1</v>
      </c>
      <c r="K14" s="576">
        <v>2123.6999999999998</v>
      </c>
      <c r="L14" s="576">
        <v>2124.1</v>
      </c>
      <c r="M14" s="576">
        <v>1750.1</v>
      </c>
      <c r="N14" s="576">
        <v>2647.3</v>
      </c>
      <c r="O14" s="576">
        <v>2811.7</v>
      </c>
      <c r="P14" s="576">
        <v>2768.7</v>
      </c>
      <c r="Q14" s="576">
        <v>2215.1</v>
      </c>
      <c r="R14" s="576">
        <v>2545.1999999999998</v>
      </c>
      <c r="S14" s="576">
        <v>2813</v>
      </c>
      <c r="T14" s="576">
        <v>3282</v>
      </c>
      <c r="U14" s="576">
        <v>3957.2</v>
      </c>
      <c r="V14" s="576">
        <v>4182.5</v>
      </c>
      <c r="W14" s="576">
        <v>3539.2</v>
      </c>
      <c r="X14" s="576">
        <v>3540.3</v>
      </c>
      <c r="Y14" s="576">
        <v>2888.07</v>
      </c>
      <c r="Z14" s="576">
        <v>2717.9609999999998</v>
      </c>
      <c r="AA14" s="499"/>
    </row>
    <row r="15" spans="1:28">
      <c r="A15" s="284" t="s">
        <v>3</v>
      </c>
      <c r="B15" s="576" t="s">
        <v>429</v>
      </c>
      <c r="C15" s="576" t="s">
        <v>429</v>
      </c>
      <c r="D15" s="576" t="s">
        <v>429</v>
      </c>
      <c r="E15" s="576" t="s">
        <v>429</v>
      </c>
      <c r="F15" s="576" t="s">
        <v>429</v>
      </c>
      <c r="G15" s="576" t="s">
        <v>429</v>
      </c>
      <c r="H15" s="576" t="s">
        <v>429</v>
      </c>
      <c r="I15" s="576" t="s">
        <v>429</v>
      </c>
      <c r="J15" s="576" t="s">
        <v>429</v>
      </c>
      <c r="K15" s="576" t="s">
        <v>429</v>
      </c>
      <c r="L15" s="576" t="s">
        <v>429</v>
      </c>
      <c r="M15" s="576" t="s">
        <v>429</v>
      </c>
      <c r="N15" s="576" t="s">
        <v>429</v>
      </c>
      <c r="O15" s="576" t="s">
        <v>429</v>
      </c>
      <c r="P15" s="576" t="s">
        <v>429</v>
      </c>
      <c r="Q15" s="576" t="s">
        <v>429</v>
      </c>
      <c r="R15" s="576" t="s">
        <v>429</v>
      </c>
      <c r="S15" s="576" t="s">
        <v>429</v>
      </c>
      <c r="T15" s="576" t="s">
        <v>429</v>
      </c>
      <c r="U15" s="576" t="s">
        <v>429</v>
      </c>
      <c r="V15" s="576" t="s">
        <v>429</v>
      </c>
      <c r="W15" s="576" t="s">
        <v>429</v>
      </c>
      <c r="X15" s="576" t="s">
        <v>429</v>
      </c>
      <c r="Y15" s="576" t="s">
        <v>429</v>
      </c>
      <c r="Z15" s="576" t="s">
        <v>429</v>
      </c>
      <c r="AA15" s="499"/>
    </row>
    <row r="16" spans="1:28">
      <c r="A16" s="284" t="s">
        <v>79</v>
      </c>
      <c r="B16" s="576" t="s">
        <v>429</v>
      </c>
      <c r="C16" s="576" t="s">
        <v>429</v>
      </c>
      <c r="D16" s="576" t="s">
        <v>429</v>
      </c>
      <c r="E16" s="576" t="s">
        <v>429</v>
      </c>
      <c r="F16" s="576" t="s">
        <v>429</v>
      </c>
      <c r="G16" s="576" t="s">
        <v>429</v>
      </c>
      <c r="H16" s="576" t="s">
        <v>429</v>
      </c>
      <c r="I16" s="576" t="s">
        <v>429</v>
      </c>
      <c r="J16" s="576" t="s">
        <v>429</v>
      </c>
      <c r="K16" s="576" t="s">
        <v>429</v>
      </c>
      <c r="L16" s="576" t="s">
        <v>429</v>
      </c>
      <c r="M16" s="576" t="s">
        <v>429</v>
      </c>
      <c r="N16" s="576" t="s">
        <v>429</v>
      </c>
      <c r="O16" s="576" t="s">
        <v>429</v>
      </c>
      <c r="P16" s="576" t="s">
        <v>429</v>
      </c>
      <c r="Q16" s="576">
        <v>2611.4</v>
      </c>
      <c r="R16" s="576">
        <v>2291.5</v>
      </c>
      <c r="S16" s="576">
        <v>3041.2</v>
      </c>
      <c r="T16" s="576">
        <v>3764</v>
      </c>
      <c r="U16" s="576">
        <v>4339.3</v>
      </c>
      <c r="V16" s="576">
        <v>3839.4</v>
      </c>
      <c r="W16" s="576">
        <v>3316</v>
      </c>
      <c r="X16" s="576">
        <v>4526.1000000000004</v>
      </c>
      <c r="Y16" s="576" t="s">
        <v>429</v>
      </c>
      <c r="Z16" s="576" t="s">
        <v>429</v>
      </c>
      <c r="AA16" s="57"/>
    </row>
    <row r="17" spans="1:27">
      <c r="A17" s="284" t="s">
        <v>2</v>
      </c>
      <c r="B17" s="576" t="s">
        <v>429</v>
      </c>
      <c r="C17" s="576" t="s">
        <v>429</v>
      </c>
      <c r="D17" s="576" t="s">
        <v>429</v>
      </c>
      <c r="E17" s="576" t="s">
        <v>429</v>
      </c>
      <c r="F17" s="576" t="s">
        <v>429</v>
      </c>
      <c r="G17" s="576" t="s">
        <v>429</v>
      </c>
      <c r="H17" s="576" t="s">
        <v>429</v>
      </c>
      <c r="I17" s="576" t="s">
        <v>429</v>
      </c>
      <c r="J17" s="576" t="s">
        <v>429</v>
      </c>
      <c r="K17" s="576" t="s">
        <v>429</v>
      </c>
      <c r="L17" s="576" t="s">
        <v>429</v>
      </c>
      <c r="M17" s="576" t="s">
        <v>429</v>
      </c>
      <c r="N17" s="576" t="s">
        <v>429</v>
      </c>
      <c r="O17" s="576" t="s">
        <v>429</v>
      </c>
      <c r="P17" s="576" t="s">
        <v>429</v>
      </c>
      <c r="Q17" s="576" t="s">
        <v>429</v>
      </c>
      <c r="R17" s="576" t="s">
        <v>429</v>
      </c>
      <c r="S17" s="576" t="s">
        <v>429</v>
      </c>
      <c r="T17" s="576" t="s">
        <v>429</v>
      </c>
      <c r="U17" s="576" t="s">
        <v>429</v>
      </c>
      <c r="V17" s="576" t="s">
        <v>429</v>
      </c>
      <c r="W17" s="576" t="s">
        <v>429</v>
      </c>
      <c r="X17" s="576" t="s">
        <v>429</v>
      </c>
      <c r="Y17" s="576" t="s">
        <v>429</v>
      </c>
      <c r="Z17" s="576" t="s">
        <v>429</v>
      </c>
      <c r="AA17" s="57"/>
    </row>
    <row r="18" spans="1:27">
      <c r="A18" s="284" t="s">
        <v>50</v>
      </c>
      <c r="B18" s="576" t="s">
        <v>429</v>
      </c>
      <c r="C18" s="576" t="s">
        <v>429</v>
      </c>
      <c r="D18" s="576" t="s">
        <v>429</v>
      </c>
      <c r="E18" s="576" t="s">
        <v>429</v>
      </c>
      <c r="F18" s="576" t="s">
        <v>429</v>
      </c>
      <c r="G18" s="576" t="s">
        <v>429</v>
      </c>
      <c r="H18" s="576" t="s">
        <v>429</v>
      </c>
      <c r="I18" s="576" t="s">
        <v>429</v>
      </c>
      <c r="J18" s="576" t="s">
        <v>429</v>
      </c>
      <c r="K18" s="576" t="s">
        <v>429</v>
      </c>
      <c r="L18" s="576" t="s">
        <v>429</v>
      </c>
      <c r="M18" s="576" t="s">
        <v>429</v>
      </c>
      <c r="N18" s="576" t="s">
        <v>429</v>
      </c>
      <c r="O18" s="576" t="s">
        <v>429</v>
      </c>
      <c r="P18" s="576" t="s">
        <v>429</v>
      </c>
      <c r="Q18" s="576" t="s">
        <v>429</v>
      </c>
      <c r="R18" s="576" t="s">
        <v>429</v>
      </c>
      <c r="S18" s="576" t="s">
        <v>429</v>
      </c>
      <c r="T18" s="576" t="s">
        <v>429</v>
      </c>
      <c r="U18" s="576">
        <v>2890</v>
      </c>
      <c r="V18" s="576">
        <v>2730</v>
      </c>
      <c r="W18" s="576">
        <v>3670</v>
      </c>
      <c r="X18" s="576">
        <v>3670</v>
      </c>
      <c r="Y18" s="576">
        <v>3670</v>
      </c>
      <c r="Z18" s="576">
        <v>3670</v>
      </c>
      <c r="AA18" s="57"/>
    </row>
    <row r="19" spans="1:27" s="499" customFormat="1">
      <c r="A19" s="289"/>
      <c r="B19" s="289"/>
      <c r="P19" s="289"/>
      <c r="Q19" s="289"/>
      <c r="R19" s="289"/>
      <c r="S19" s="289"/>
      <c r="T19" s="289"/>
      <c r="X19" s="289"/>
      <c r="Z19" s="559"/>
    </row>
    <row r="20" spans="1:27" s="499" customFormat="1">
      <c r="A20" s="136" t="s">
        <v>33</v>
      </c>
      <c r="B20" s="142"/>
      <c r="D20" s="289"/>
      <c r="F20" s="289"/>
      <c r="G20" s="289"/>
      <c r="H20" s="289"/>
      <c r="I20" s="289"/>
      <c r="J20" s="289"/>
      <c r="K20" s="289"/>
      <c r="L20" s="289"/>
      <c r="M20" s="289"/>
      <c r="N20" s="289"/>
      <c r="O20" s="289"/>
      <c r="P20" s="289"/>
      <c r="Q20" s="289"/>
      <c r="R20" s="289"/>
      <c r="S20" s="289"/>
      <c r="T20" s="289"/>
      <c r="X20" s="289"/>
      <c r="Z20" s="287"/>
    </row>
    <row r="21" spans="1:27" s="499" customFormat="1">
      <c r="A21" s="289"/>
      <c r="B21" s="289"/>
      <c r="D21" s="289"/>
      <c r="F21" s="289"/>
      <c r="G21" s="289"/>
      <c r="H21" s="289"/>
      <c r="I21" s="289"/>
      <c r="J21" s="289"/>
      <c r="K21" s="289"/>
      <c r="L21" s="289"/>
      <c r="M21" s="289"/>
      <c r="N21" s="289"/>
      <c r="O21" s="289"/>
      <c r="P21" s="289"/>
      <c r="Q21" s="289"/>
      <c r="R21" s="289"/>
      <c r="S21" s="289"/>
      <c r="T21" s="289"/>
      <c r="U21" s="287"/>
      <c r="V21" s="287"/>
      <c r="W21" s="287"/>
      <c r="X21" s="289"/>
    </row>
    <row r="22" spans="1:27" s="499" customFormat="1">
      <c r="A22" s="287" t="s">
        <v>898</v>
      </c>
      <c r="B22" s="289"/>
      <c r="D22" s="289"/>
      <c r="F22" s="289"/>
      <c r="G22" s="289"/>
      <c r="H22" s="289"/>
      <c r="I22" s="289"/>
      <c r="J22" s="289"/>
      <c r="K22" s="289"/>
      <c r="L22" s="289"/>
      <c r="M22" s="289"/>
      <c r="N22" s="289"/>
      <c r="O22" s="289"/>
      <c r="P22" s="289"/>
      <c r="Q22" s="289"/>
      <c r="R22" s="289"/>
      <c r="S22" s="289"/>
      <c r="T22" s="289"/>
      <c r="U22" s="287"/>
      <c r="V22" s="287"/>
      <c r="W22" s="287"/>
      <c r="X22" s="289"/>
      <c r="Z22" s="287"/>
    </row>
    <row r="23" spans="1:27" s="499" customFormat="1">
      <c r="A23" s="289"/>
      <c r="U23" s="287"/>
      <c r="V23" s="287"/>
      <c r="W23" s="287"/>
      <c r="Z23" s="287"/>
    </row>
    <row r="24" spans="1:27">
      <c r="A24" s="167" t="s">
        <v>431</v>
      </c>
      <c r="U24" s="36"/>
      <c r="V24" s="36"/>
      <c r="W24" s="36"/>
      <c r="Z24" s="287"/>
    </row>
    <row r="25" spans="1:27">
      <c r="U25" s="36"/>
      <c r="V25" s="36"/>
      <c r="W25" s="36"/>
      <c r="Z25" s="287"/>
    </row>
    <row r="26" spans="1:27">
      <c r="U26" s="36"/>
      <c r="V26" s="36"/>
      <c r="W26" s="36"/>
    </row>
    <row r="27" spans="1:27">
      <c r="U27" s="36"/>
      <c r="V27" s="36"/>
      <c r="W27" s="36"/>
    </row>
    <row r="28" spans="1:27">
      <c r="U28" s="36"/>
      <c r="V28" s="36"/>
      <c r="W28" s="36"/>
    </row>
    <row r="29" spans="1:27">
      <c r="U29" s="36"/>
      <c r="V29" s="36"/>
      <c r="W29" s="36"/>
    </row>
    <row r="30" spans="1:27">
      <c r="U30" s="36"/>
      <c r="V30" s="36"/>
      <c r="W30" s="36"/>
    </row>
    <row r="31" spans="1:27">
      <c r="U31" s="36"/>
      <c r="V31" s="36"/>
      <c r="W31" s="36"/>
    </row>
    <row r="32" spans="1:27">
      <c r="U32" s="36"/>
      <c r="V32" s="36"/>
      <c r="W32" s="36"/>
    </row>
    <row r="33" spans="21:23">
      <c r="U33" s="36"/>
      <c r="V33" s="36"/>
      <c r="W33" s="36"/>
    </row>
  </sheetData>
  <conditionalFormatting sqref="U1:W2">
    <cfRule type="expression" dxfId="211" priority="1" stopIfTrue="1">
      <formula>#N/A</formula>
    </cfRule>
  </conditionalFormatting>
  <hyperlinks>
    <hyperlink ref="AB5" location="Content!B408" display="Back to Content Page"/>
  </hyperlinks>
  <pageMargins left="0.7" right="0.7" top="0.75" bottom="0.75" header="0.3" footer="0.3"/>
</worksheet>
</file>

<file path=xl/worksheets/sheet2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7"/>
  <sheetViews>
    <sheetView topLeftCell="G1" zoomScale="89" zoomScaleNormal="89" workbookViewId="0">
      <selection activeCell="AB5" sqref="AB5"/>
    </sheetView>
  </sheetViews>
  <sheetFormatPr defaultRowHeight="14.5"/>
  <cols>
    <col min="1" max="1" width="33.81640625" customWidth="1"/>
    <col min="2" max="24" width="6.26953125" customWidth="1"/>
    <col min="25" max="26" width="6.26953125" style="499" customWidth="1"/>
  </cols>
  <sheetData>
    <row r="1" spans="1:28">
      <c r="A1" s="140" t="s">
        <v>1415</v>
      </c>
      <c r="B1" s="57"/>
      <c r="C1" s="57"/>
      <c r="D1" s="57"/>
      <c r="E1" s="57"/>
      <c r="F1" s="57"/>
      <c r="G1" s="57"/>
      <c r="H1" s="57"/>
      <c r="I1" s="57"/>
      <c r="J1" s="57"/>
      <c r="K1" s="57"/>
      <c r="L1" s="57"/>
      <c r="M1" s="57"/>
      <c r="N1" s="57"/>
      <c r="O1" s="57"/>
      <c r="P1" s="57"/>
      <c r="Q1" s="57"/>
      <c r="R1" s="57"/>
      <c r="S1" s="57"/>
      <c r="T1" s="57"/>
      <c r="U1" s="177"/>
      <c r="V1" s="177"/>
      <c r="W1" s="177"/>
      <c r="Z1" s="287"/>
    </row>
    <row r="2" spans="1:28">
      <c r="A2" s="57"/>
      <c r="B2" s="57"/>
      <c r="C2" s="57"/>
      <c r="D2" s="57"/>
      <c r="E2" s="57"/>
      <c r="F2" s="57"/>
      <c r="G2" s="57"/>
      <c r="H2" s="57"/>
      <c r="I2" s="57"/>
      <c r="J2" s="57"/>
      <c r="K2" s="57"/>
      <c r="L2" s="57"/>
      <c r="M2" s="57"/>
      <c r="N2" s="57"/>
      <c r="O2" s="57"/>
      <c r="P2" s="57"/>
      <c r="Q2" s="57"/>
      <c r="R2" s="57"/>
      <c r="S2" s="57"/>
      <c r="T2" s="57"/>
      <c r="U2" s="177"/>
      <c r="V2" s="177"/>
      <c r="W2" s="177"/>
      <c r="Z2" s="287"/>
    </row>
    <row r="3" spans="1:28">
      <c r="A3" s="778" t="s">
        <v>16</v>
      </c>
      <c r="B3" s="4">
        <v>1991</v>
      </c>
      <c r="C3" s="4">
        <v>1992</v>
      </c>
      <c r="D3" s="4">
        <v>1993</v>
      </c>
      <c r="E3" s="4">
        <v>1994</v>
      </c>
      <c r="F3" s="4">
        <v>1995</v>
      </c>
      <c r="G3" s="4">
        <v>1996</v>
      </c>
      <c r="H3" s="4">
        <v>1997</v>
      </c>
      <c r="I3" s="4">
        <v>1998</v>
      </c>
      <c r="J3" s="4">
        <v>1999</v>
      </c>
      <c r="K3" s="4">
        <v>2000</v>
      </c>
      <c r="L3" s="4">
        <v>2001</v>
      </c>
      <c r="M3" s="4">
        <v>2002</v>
      </c>
      <c r="N3" s="4">
        <v>2003</v>
      </c>
      <c r="O3" s="4">
        <v>2004</v>
      </c>
      <c r="P3" s="4">
        <v>2005</v>
      </c>
      <c r="Q3" s="4">
        <v>2006</v>
      </c>
      <c r="R3" s="4">
        <v>2007</v>
      </c>
      <c r="S3" s="4">
        <v>2008</v>
      </c>
      <c r="T3" s="4">
        <v>2009</v>
      </c>
      <c r="U3" s="774">
        <v>2010</v>
      </c>
      <c r="V3" s="62">
        <v>2011</v>
      </c>
      <c r="W3" s="62">
        <v>2012</v>
      </c>
      <c r="X3" s="62">
        <v>2013</v>
      </c>
      <c r="Y3" s="62">
        <v>2014</v>
      </c>
      <c r="Z3" s="62">
        <v>2015</v>
      </c>
    </row>
    <row r="4" spans="1:28">
      <c r="A4" s="284" t="s">
        <v>15</v>
      </c>
      <c r="B4" s="578" t="s">
        <v>429</v>
      </c>
      <c r="C4" s="578" t="s">
        <v>429</v>
      </c>
      <c r="D4" s="578" t="s">
        <v>429</v>
      </c>
      <c r="E4" s="578" t="s">
        <v>429</v>
      </c>
      <c r="F4" s="578" t="s">
        <v>429</v>
      </c>
      <c r="G4" s="578" t="s">
        <v>429</v>
      </c>
      <c r="H4" s="578" t="s">
        <v>429</v>
      </c>
      <c r="I4" s="578" t="s">
        <v>429</v>
      </c>
      <c r="J4" s="578" t="s">
        <v>429</v>
      </c>
      <c r="K4" s="578" t="s">
        <v>429</v>
      </c>
      <c r="L4" s="578" t="s">
        <v>429</v>
      </c>
      <c r="M4" s="578" t="s">
        <v>429</v>
      </c>
      <c r="N4" s="578" t="s">
        <v>429</v>
      </c>
      <c r="O4" s="578" t="s">
        <v>429</v>
      </c>
      <c r="P4" s="578" t="s">
        <v>429</v>
      </c>
      <c r="Q4" s="578" t="s">
        <v>429</v>
      </c>
      <c r="R4" s="578" t="s">
        <v>429</v>
      </c>
      <c r="S4" s="578" t="s">
        <v>429</v>
      </c>
      <c r="T4" s="578" t="s">
        <v>429</v>
      </c>
      <c r="U4" s="578" t="s">
        <v>429</v>
      </c>
      <c r="V4" s="578" t="s">
        <v>429</v>
      </c>
      <c r="W4" s="578" t="s">
        <v>429</v>
      </c>
      <c r="X4" s="578" t="s">
        <v>429</v>
      </c>
      <c r="Y4" s="578" t="s">
        <v>429</v>
      </c>
      <c r="Z4" s="592" t="s">
        <v>429</v>
      </c>
    </row>
    <row r="5" spans="1:28">
      <c r="A5" s="284" t="s">
        <v>14</v>
      </c>
      <c r="B5" s="578" t="s">
        <v>74</v>
      </c>
      <c r="C5" s="578" t="s">
        <v>74</v>
      </c>
      <c r="D5" s="578" t="s">
        <v>74</v>
      </c>
      <c r="E5" s="578" t="s">
        <v>74</v>
      </c>
      <c r="F5" s="578" t="s">
        <v>74</v>
      </c>
      <c r="G5" s="578" t="s">
        <v>74</v>
      </c>
      <c r="H5" s="578" t="s">
        <v>74</v>
      </c>
      <c r="I5" s="578" t="s">
        <v>74</v>
      </c>
      <c r="J5" s="578" t="s">
        <v>74</v>
      </c>
      <c r="K5" s="578" t="s">
        <v>74</v>
      </c>
      <c r="L5" s="578" t="s">
        <v>74</v>
      </c>
      <c r="M5" s="578" t="s">
        <v>74</v>
      </c>
      <c r="N5" s="578" t="s">
        <v>74</v>
      </c>
      <c r="O5" s="578" t="s">
        <v>74</v>
      </c>
      <c r="P5" s="578" t="s">
        <v>74</v>
      </c>
      <c r="Q5" s="578" t="s">
        <v>74</v>
      </c>
      <c r="R5" s="578" t="s">
        <v>74</v>
      </c>
      <c r="S5" s="578" t="s">
        <v>74</v>
      </c>
      <c r="T5" s="578" t="s">
        <v>74</v>
      </c>
      <c r="U5" s="578" t="s">
        <v>74</v>
      </c>
      <c r="V5" s="578" t="s">
        <v>74</v>
      </c>
      <c r="W5" s="578" t="s">
        <v>74</v>
      </c>
      <c r="X5" s="578" t="s">
        <v>74</v>
      </c>
      <c r="Y5" s="578" t="s">
        <v>74</v>
      </c>
      <c r="Z5" s="575" t="s">
        <v>322</v>
      </c>
      <c r="AB5" s="92" t="s">
        <v>13</v>
      </c>
    </row>
    <row r="6" spans="1:28">
      <c r="A6" s="284" t="s">
        <v>268</v>
      </c>
      <c r="B6" s="578" t="s">
        <v>429</v>
      </c>
      <c r="C6" s="578" t="s">
        <v>429</v>
      </c>
      <c r="D6" s="578" t="s">
        <v>429</v>
      </c>
      <c r="E6" s="578" t="s">
        <v>429</v>
      </c>
      <c r="F6" s="578" t="s">
        <v>429</v>
      </c>
      <c r="G6" s="578" t="s">
        <v>429</v>
      </c>
      <c r="H6" s="578" t="s">
        <v>429</v>
      </c>
      <c r="I6" s="578" t="s">
        <v>429</v>
      </c>
      <c r="J6" s="578" t="s">
        <v>429</v>
      </c>
      <c r="K6" s="578" t="s">
        <v>429</v>
      </c>
      <c r="L6" s="578" t="s">
        <v>429</v>
      </c>
      <c r="M6" s="578" t="s">
        <v>429</v>
      </c>
      <c r="N6" s="578" t="s">
        <v>429</v>
      </c>
      <c r="O6" s="578" t="s">
        <v>429</v>
      </c>
      <c r="P6" s="578" t="s">
        <v>429</v>
      </c>
      <c r="Q6" s="578" t="s">
        <v>429</v>
      </c>
      <c r="R6" s="578" t="s">
        <v>429</v>
      </c>
      <c r="S6" s="578" t="s">
        <v>429</v>
      </c>
      <c r="T6" s="578" t="s">
        <v>429</v>
      </c>
      <c r="U6" s="578" t="s">
        <v>429</v>
      </c>
      <c r="V6" s="578" t="s">
        <v>429</v>
      </c>
      <c r="W6" s="578" t="s">
        <v>429</v>
      </c>
      <c r="X6" s="578" t="s">
        <v>429</v>
      </c>
      <c r="Y6" s="578" t="s">
        <v>429</v>
      </c>
      <c r="Z6" s="592" t="s">
        <v>429</v>
      </c>
    </row>
    <row r="7" spans="1:28">
      <c r="A7" s="284" t="s">
        <v>12</v>
      </c>
      <c r="B7" s="578" t="s">
        <v>322</v>
      </c>
      <c r="C7" s="578" t="s">
        <v>322</v>
      </c>
      <c r="D7" s="578" t="s">
        <v>322</v>
      </c>
      <c r="E7" s="578" t="s">
        <v>322</v>
      </c>
      <c r="F7" s="578" t="s">
        <v>322</v>
      </c>
      <c r="G7" s="578" t="s">
        <v>322</v>
      </c>
      <c r="H7" s="578" t="s">
        <v>322</v>
      </c>
      <c r="I7" s="578" t="s">
        <v>322</v>
      </c>
      <c r="J7" s="578" t="s">
        <v>322</v>
      </c>
      <c r="K7" s="578" t="s">
        <v>322</v>
      </c>
      <c r="L7" s="578" t="s">
        <v>322</v>
      </c>
      <c r="M7" s="578" t="s">
        <v>322</v>
      </c>
      <c r="N7" s="578" t="s">
        <v>322</v>
      </c>
      <c r="O7" s="578" t="s">
        <v>322</v>
      </c>
      <c r="P7" s="578" t="s">
        <v>322</v>
      </c>
      <c r="Q7" s="578" t="s">
        <v>322</v>
      </c>
      <c r="R7" s="578" t="s">
        <v>322</v>
      </c>
      <c r="S7" s="578" t="s">
        <v>322</v>
      </c>
      <c r="T7" s="578" t="s">
        <v>322</v>
      </c>
      <c r="U7" s="578" t="s">
        <v>322</v>
      </c>
      <c r="V7" s="578" t="s">
        <v>322</v>
      </c>
      <c r="W7" s="578" t="s">
        <v>322</v>
      </c>
      <c r="X7" s="578" t="s">
        <v>322</v>
      </c>
      <c r="Y7" s="578" t="s">
        <v>322</v>
      </c>
      <c r="Z7" s="577" t="s">
        <v>322</v>
      </c>
    </row>
    <row r="8" spans="1:28">
      <c r="A8" s="284" t="s">
        <v>11</v>
      </c>
      <c r="B8" s="578">
        <v>12.8</v>
      </c>
      <c r="C8" s="578">
        <v>13.4</v>
      </c>
      <c r="D8" s="578">
        <v>15.7</v>
      </c>
      <c r="E8" s="578">
        <v>14.7</v>
      </c>
      <c r="F8" s="578">
        <v>17.600000000000001</v>
      </c>
      <c r="G8" s="578">
        <v>23.4</v>
      </c>
      <c r="H8" s="578">
        <v>137.5</v>
      </c>
      <c r="I8" s="578">
        <v>137.80000000000001</v>
      </c>
      <c r="J8" s="578">
        <v>127.3</v>
      </c>
      <c r="K8" s="578">
        <v>62.8</v>
      </c>
      <c r="L8" s="578">
        <v>66.3</v>
      </c>
      <c r="M8" s="578">
        <v>53.7</v>
      </c>
      <c r="N8" s="578">
        <v>39.4</v>
      </c>
      <c r="O8" s="578">
        <v>12.9</v>
      </c>
      <c r="P8" s="578">
        <v>13.4</v>
      </c>
      <c r="Q8" s="578">
        <v>13.1</v>
      </c>
      <c r="R8" s="578">
        <v>18.2</v>
      </c>
      <c r="S8" s="578">
        <v>23.6</v>
      </c>
      <c r="T8" s="578">
        <v>20.8</v>
      </c>
      <c r="U8" s="578">
        <v>19.7</v>
      </c>
      <c r="V8" s="578">
        <v>23</v>
      </c>
      <c r="W8" s="578" t="s">
        <v>429</v>
      </c>
      <c r="X8" s="578" t="s">
        <v>429</v>
      </c>
      <c r="Y8" s="578" t="s">
        <v>429</v>
      </c>
      <c r="Z8" s="570" t="s">
        <v>429</v>
      </c>
    </row>
    <row r="9" spans="1:28">
      <c r="A9" s="284" t="s">
        <v>10</v>
      </c>
      <c r="B9" s="578" t="s">
        <v>429</v>
      </c>
      <c r="C9" s="578" t="s">
        <v>429</v>
      </c>
      <c r="D9" s="578" t="s">
        <v>429</v>
      </c>
      <c r="E9" s="578" t="s">
        <v>429</v>
      </c>
      <c r="F9" s="578" t="s">
        <v>429</v>
      </c>
      <c r="G9" s="578" t="s">
        <v>429</v>
      </c>
      <c r="H9" s="578" t="s">
        <v>429</v>
      </c>
      <c r="I9" s="578" t="s">
        <v>429</v>
      </c>
      <c r="J9" s="578" t="s">
        <v>429</v>
      </c>
      <c r="K9" s="578" t="s">
        <v>429</v>
      </c>
      <c r="L9" s="578" t="s">
        <v>429</v>
      </c>
      <c r="M9" s="578" t="s">
        <v>429</v>
      </c>
      <c r="N9" s="578" t="s">
        <v>429</v>
      </c>
      <c r="O9" s="578" t="s">
        <v>429</v>
      </c>
      <c r="P9" s="578" t="s">
        <v>429</v>
      </c>
      <c r="Q9" s="578" t="s">
        <v>429</v>
      </c>
      <c r="R9" s="578" t="s">
        <v>429</v>
      </c>
      <c r="S9" s="578" t="s">
        <v>429</v>
      </c>
      <c r="T9" s="578" t="s">
        <v>429</v>
      </c>
      <c r="U9" s="578" t="s">
        <v>429</v>
      </c>
      <c r="V9" s="578" t="s">
        <v>429</v>
      </c>
      <c r="W9" s="578" t="s">
        <v>429</v>
      </c>
      <c r="X9" s="578" t="s">
        <v>429</v>
      </c>
      <c r="Y9" s="578" t="s">
        <v>429</v>
      </c>
      <c r="Z9" s="570" t="s">
        <v>429</v>
      </c>
    </row>
    <row r="10" spans="1:28">
      <c r="A10" s="284" t="s">
        <v>9</v>
      </c>
      <c r="B10" s="578">
        <v>52.8</v>
      </c>
      <c r="C10" s="578">
        <v>55.8</v>
      </c>
      <c r="D10" s="578">
        <v>49.1</v>
      </c>
      <c r="E10" s="578">
        <v>60.2</v>
      </c>
      <c r="F10" s="578">
        <v>69</v>
      </c>
      <c r="G10" s="578">
        <v>76.7</v>
      </c>
      <c r="H10" s="578">
        <v>60.6</v>
      </c>
      <c r="I10" s="578">
        <v>60</v>
      </c>
      <c r="J10" s="578">
        <v>47.4</v>
      </c>
      <c r="K10" s="578">
        <v>49.1</v>
      </c>
      <c r="L10" s="578">
        <v>49.1</v>
      </c>
      <c r="M10" s="578">
        <v>50.1</v>
      </c>
      <c r="N10" s="578">
        <v>56.3</v>
      </c>
      <c r="O10" s="578">
        <v>63.8</v>
      </c>
      <c r="P10" s="578">
        <v>62.3</v>
      </c>
      <c r="Q10" s="578">
        <v>59</v>
      </c>
      <c r="R10" s="578">
        <v>61.4</v>
      </c>
      <c r="S10" s="578">
        <v>61.4</v>
      </c>
      <c r="T10" s="578">
        <v>48.8</v>
      </c>
      <c r="U10" s="578">
        <f>14074/(10.37*30.89)</f>
        <v>43.936037071850748</v>
      </c>
      <c r="V10" s="578">
        <f>14777/(10.3*28.8)</f>
        <v>49.814590075512399</v>
      </c>
      <c r="W10" s="578">
        <f>16797/(10.38*29.9)</f>
        <v>54.120671989483242</v>
      </c>
      <c r="X10" s="578">
        <v>52.255286258488383</v>
      </c>
      <c r="Y10" s="578">
        <v>46.680740643584549</v>
      </c>
      <c r="Z10" s="578">
        <v>42.1</v>
      </c>
    </row>
    <row r="11" spans="1:28">
      <c r="A11" s="284" t="s">
        <v>7</v>
      </c>
      <c r="B11" s="578">
        <v>15.3</v>
      </c>
      <c r="C11" s="578">
        <v>12.6</v>
      </c>
      <c r="D11" s="578">
        <v>12.4</v>
      </c>
      <c r="E11" s="578">
        <v>11.2</v>
      </c>
      <c r="F11" s="578">
        <v>7.8</v>
      </c>
      <c r="G11" s="578">
        <v>11.8</v>
      </c>
      <c r="H11" s="578">
        <v>12.5</v>
      </c>
      <c r="I11" s="578">
        <v>12.1</v>
      </c>
      <c r="J11" s="578">
        <v>11.3</v>
      </c>
      <c r="K11" s="578">
        <v>9.5</v>
      </c>
      <c r="L11" s="578">
        <v>7.1</v>
      </c>
      <c r="M11" s="578">
        <v>6.2</v>
      </c>
      <c r="N11" s="578">
        <v>9</v>
      </c>
      <c r="O11" s="578">
        <v>10.4</v>
      </c>
      <c r="P11" s="578">
        <v>10.9</v>
      </c>
      <c r="Q11" s="578">
        <v>10.3</v>
      </c>
      <c r="R11" s="578">
        <v>10.8</v>
      </c>
      <c r="S11" s="578">
        <v>12.7</v>
      </c>
      <c r="T11" s="578">
        <v>11.4</v>
      </c>
      <c r="U11" s="578">
        <v>10.1</v>
      </c>
      <c r="V11" s="578">
        <v>14.7</v>
      </c>
      <c r="W11" s="578" t="s">
        <v>429</v>
      </c>
      <c r="X11" s="578" t="s">
        <v>429</v>
      </c>
      <c r="Y11" s="578">
        <v>37.5</v>
      </c>
      <c r="Z11" s="592" t="s">
        <v>429</v>
      </c>
    </row>
    <row r="12" spans="1:28">
      <c r="A12" s="284" t="s">
        <v>32</v>
      </c>
      <c r="B12" s="578" t="s">
        <v>322</v>
      </c>
      <c r="C12" s="578" t="s">
        <v>322</v>
      </c>
      <c r="D12" s="578" t="s">
        <v>322</v>
      </c>
      <c r="E12" s="578" t="s">
        <v>322</v>
      </c>
      <c r="F12" s="578" t="s">
        <v>322</v>
      </c>
      <c r="G12" s="578" t="s">
        <v>322</v>
      </c>
      <c r="H12" s="578" t="s">
        <v>322</v>
      </c>
      <c r="I12" s="578" t="s">
        <v>322</v>
      </c>
      <c r="J12" s="578" t="s">
        <v>322</v>
      </c>
      <c r="K12" s="578" t="s">
        <v>322</v>
      </c>
      <c r="L12" s="578" t="s">
        <v>322</v>
      </c>
      <c r="M12" s="578" t="s">
        <v>322</v>
      </c>
      <c r="N12" s="578" t="s">
        <v>322</v>
      </c>
      <c r="O12" s="578" t="s">
        <v>322</v>
      </c>
      <c r="P12" s="578" t="s">
        <v>322</v>
      </c>
      <c r="Q12" s="578" t="s">
        <v>322</v>
      </c>
      <c r="R12" s="578" t="s">
        <v>322</v>
      </c>
      <c r="S12" s="578" t="s">
        <v>322</v>
      </c>
      <c r="T12" s="578" t="s">
        <v>322</v>
      </c>
      <c r="U12" s="578" t="s">
        <v>322</v>
      </c>
      <c r="V12" s="578" t="s">
        <v>322</v>
      </c>
      <c r="W12" s="578" t="s">
        <v>322</v>
      </c>
      <c r="X12" s="578" t="s">
        <v>322</v>
      </c>
      <c r="Y12" s="578" t="s">
        <v>322</v>
      </c>
      <c r="Z12" s="578" t="s">
        <v>322</v>
      </c>
    </row>
    <row r="13" spans="1:28">
      <c r="A13" s="284" t="s">
        <v>5</v>
      </c>
      <c r="B13" s="578" t="s">
        <v>322</v>
      </c>
      <c r="C13" s="578" t="s">
        <v>322</v>
      </c>
      <c r="D13" s="578" t="s">
        <v>322</v>
      </c>
      <c r="E13" s="578" t="s">
        <v>322</v>
      </c>
      <c r="F13" s="578" t="s">
        <v>322</v>
      </c>
      <c r="G13" s="578" t="s">
        <v>322</v>
      </c>
      <c r="H13" s="578" t="s">
        <v>322</v>
      </c>
      <c r="I13" s="578" t="s">
        <v>322</v>
      </c>
      <c r="J13" s="578" t="s">
        <v>322</v>
      </c>
      <c r="K13" s="578" t="s">
        <v>322</v>
      </c>
      <c r="L13" s="578" t="s">
        <v>322</v>
      </c>
      <c r="M13" s="578" t="s">
        <v>322</v>
      </c>
      <c r="N13" s="578" t="s">
        <v>322</v>
      </c>
      <c r="O13" s="578" t="s">
        <v>322</v>
      </c>
      <c r="P13" s="578" t="s">
        <v>322</v>
      </c>
      <c r="Q13" s="578" t="s">
        <v>322</v>
      </c>
      <c r="R13" s="578" t="s">
        <v>322</v>
      </c>
      <c r="S13" s="578" t="s">
        <v>322</v>
      </c>
      <c r="T13" s="578" t="s">
        <v>322</v>
      </c>
      <c r="U13" s="578" t="s">
        <v>322</v>
      </c>
      <c r="V13" s="578" t="s">
        <v>322</v>
      </c>
      <c r="W13" s="578" t="s">
        <v>322</v>
      </c>
      <c r="X13" s="578" t="s">
        <v>322</v>
      </c>
      <c r="Y13" s="578" t="s">
        <v>322</v>
      </c>
      <c r="Z13" s="577" t="s">
        <v>322</v>
      </c>
    </row>
    <row r="14" spans="1:28">
      <c r="A14" s="284" t="s">
        <v>4</v>
      </c>
      <c r="B14" s="578">
        <v>20.6</v>
      </c>
      <c r="C14" s="578">
        <v>33.299999999999997</v>
      </c>
      <c r="D14" s="578">
        <v>30.6</v>
      </c>
      <c r="E14" s="578">
        <v>29.3</v>
      </c>
      <c r="F14" s="578">
        <v>28.9</v>
      </c>
      <c r="G14" s="578">
        <v>25.4</v>
      </c>
      <c r="H14" s="578">
        <v>25.8</v>
      </c>
      <c r="I14" s="578">
        <v>22.8</v>
      </c>
      <c r="J14" s="578">
        <v>19.8</v>
      </c>
      <c r="K14" s="578">
        <v>18.899999999999999</v>
      </c>
      <c r="L14" s="578">
        <v>18.600000000000001</v>
      </c>
      <c r="M14" s="578">
        <v>16.3</v>
      </c>
      <c r="N14" s="578">
        <v>22.3</v>
      </c>
      <c r="O14" s="578">
        <v>24.7</v>
      </c>
      <c r="P14" s="578">
        <v>27.3</v>
      </c>
      <c r="Q14" s="578">
        <v>26.8</v>
      </c>
      <c r="R14" s="578">
        <v>27.8</v>
      </c>
      <c r="S14" s="578">
        <v>25.5</v>
      </c>
      <c r="T14" s="578">
        <v>34</v>
      </c>
      <c r="U14" s="578">
        <v>45</v>
      </c>
      <c r="V14" s="578">
        <v>48.6</v>
      </c>
      <c r="W14" s="578">
        <v>47.3</v>
      </c>
      <c r="X14" s="578">
        <v>40.6</v>
      </c>
      <c r="Y14" s="578">
        <v>40.9</v>
      </c>
      <c r="Z14" s="577">
        <v>37.333329999999997</v>
      </c>
      <c r="AA14" s="499"/>
    </row>
    <row r="15" spans="1:28">
      <c r="A15" s="284" t="s">
        <v>3</v>
      </c>
      <c r="B15" s="578" t="s">
        <v>429</v>
      </c>
      <c r="C15" s="578" t="s">
        <v>429</v>
      </c>
      <c r="D15" s="578" t="s">
        <v>429</v>
      </c>
      <c r="E15" s="578" t="s">
        <v>429</v>
      </c>
      <c r="F15" s="578" t="s">
        <v>429</v>
      </c>
      <c r="G15" s="578" t="s">
        <v>429</v>
      </c>
      <c r="H15" s="578" t="s">
        <v>429</v>
      </c>
      <c r="I15" s="578" t="s">
        <v>429</v>
      </c>
      <c r="J15" s="578" t="s">
        <v>429</v>
      </c>
      <c r="K15" s="578" t="s">
        <v>429</v>
      </c>
      <c r="L15" s="578" t="s">
        <v>429</v>
      </c>
      <c r="M15" s="578" t="s">
        <v>429</v>
      </c>
      <c r="N15" s="578" t="s">
        <v>429</v>
      </c>
      <c r="O15" s="578" t="s">
        <v>429</v>
      </c>
      <c r="P15" s="578" t="s">
        <v>429</v>
      </c>
      <c r="Q15" s="578" t="s">
        <v>429</v>
      </c>
      <c r="R15" s="578" t="s">
        <v>429</v>
      </c>
      <c r="S15" s="578" t="s">
        <v>429</v>
      </c>
      <c r="T15" s="578" t="s">
        <v>429</v>
      </c>
      <c r="U15" s="578" t="s">
        <v>429</v>
      </c>
      <c r="V15" s="578" t="s">
        <v>429</v>
      </c>
      <c r="W15" s="578" t="s">
        <v>429</v>
      </c>
      <c r="X15" s="578" t="s">
        <v>429</v>
      </c>
      <c r="Y15" s="578" t="s">
        <v>429</v>
      </c>
      <c r="Z15" s="592" t="s">
        <v>429</v>
      </c>
      <c r="AA15" s="499"/>
    </row>
    <row r="16" spans="1:28">
      <c r="A16" s="284" t="s">
        <v>79</v>
      </c>
      <c r="B16" s="578" t="s">
        <v>429</v>
      </c>
      <c r="C16" s="578" t="s">
        <v>429</v>
      </c>
      <c r="D16" s="578" t="s">
        <v>429</v>
      </c>
      <c r="E16" s="578" t="s">
        <v>429</v>
      </c>
      <c r="F16" s="578" t="s">
        <v>429</v>
      </c>
      <c r="G16" s="578" t="s">
        <v>429</v>
      </c>
      <c r="H16" s="578" t="s">
        <v>429</v>
      </c>
      <c r="I16" s="578" t="s">
        <v>429</v>
      </c>
      <c r="J16" s="578" t="s">
        <v>429</v>
      </c>
      <c r="K16" s="578">
        <v>15.611340077432246</v>
      </c>
      <c r="L16" s="578">
        <v>15.974440894568691</v>
      </c>
      <c r="M16" s="578">
        <v>15.206372194062274</v>
      </c>
      <c r="N16" s="578">
        <v>14.445300462249614</v>
      </c>
      <c r="O16" s="578">
        <v>15.42133284376721</v>
      </c>
      <c r="P16" s="578">
        <v>18.320121136545826</v>
      </c>
      <c r="Q16" s="578">
        <v>17.879223580158158</v>
      </c>
      <c r="R16" s="578">
        <v>23.523685918234914</v>
      </c>
      <c r="S16" s="578">
        <v>27.390286717378586</v>
      </c>
      <c r="T16" s="578">
        <v>24.82011664015754</v>
      </c>
      <c r="U16" s="578">
        <v>29.834669694174412</v>
      </c>
      <c r="V16" s="578">
        <v>28.165532297418775</v>
      </c>
      <c r="W16" s="578">
        <v>31.070178787300375</v>
      </c>
      <c r="X16" s="578">
        <v>32.632928812711121</v>
      </c>
      <c r="Y16" s="578" t="s">
        <v>429</v>
      </c>
      <c r="Z16" s="404" t="s">
        <v>429</v>
      </c>
      <c r="AA16" s="499"/>
    </row>
    <row r="17" spans="1:26">
      <c r="A17" s="284" t="s">
        <v>2</v>
      </c>
      <c r="B17" s="578" t="s">
        <v>429</v>
      </c>
      <c r="C17" s="578" t="s">
        <v>429</v>
      </c>
      <c r="D17" s="578" t="s">
        <v>429</v>
      </c>
      <c r="E17" s="578" t="s">
        <v>429</v>
      </c>
      <c r="F17" s="578" t="s">
        <v>429</v>
      </c>
      <c r="G17" s="578" t="s">
        <v>429</v>
      </c>
      <c r="H17" s="578" t="s">
        <v>429</v>
      </c>
      <c r="I17" s="578" t="s">
        <v>429</v>
      </c>
      <c r="J17" s="578" t="s">
        <v>429</v>
      </c>
      <c r="K17" s="578" t="s">
        <v>429</v>
      </c>
      <c r="L17" s="578" t="s">
        <v>429</v>
      </c>
      <c r="M17" s="578" t="s">
        <v>429</v>
      </c>
      <c r="N17" s="578" t="s">
        <v>429</v>
      </c>
      <c r="O17" s="578" t="s">
        <v>429</v>
      </c>
      <c r="P17" s="578" t="s">
        <v>429</v>
      </c>
      <c r="Q17" s="578" t="s">
        <v>429</v>
      </c>
      <c r="R17" s="578" t="s">
        <v>429</v>
      </c>
      <c r="S17" s="578" t="s">
        <v>429</v>
      </c>
      <c r="T17" s="578" t="s">
        <v>429</v>
      </c>
      <c r="U17" s="578" t="s">
        <v>429</v>
      </c>
      <c r="V17" s="578" t="s">
        <v>429</v>
      </c>
      <c r="W17" s="578" t="s">
        <v>429</v>
      </c>
      <c r="X17" s="578" t="s">
        <v>429</v>
      </c>
      <c r="Y17" s="578" t="s">
        <v>429</v>
      </c>
      <c r="Z17" s="592" t="s">
        <v>429</v>
      </c>
    </row>
    <row r="18" spans="1:26">
      <c r="A18" s="284" t="s">
        <v>50</v>
      </c>
      <c r="B18" s="578" t="s">
        <v>429</v>
      </c>
      <c r="C18" s="578" t="s">
        <v>429</v>
      </c>
      <c r="D18" s="578" t="s">
        <v>429</v>
      </c>
      <c r="E18" s="578" t="s">
        <v>429</v>
      </c>
      <c r="F18" s="578" t="s">
        <v>429</v>
      </c>
      <c r="G18" s="578" t="s">
        <v>429</v>
      </c>
      <c r="H18" s="578" t="s">
        <v>429</v>
      </c>
      <c r="I18" s="578" t="s">
        <v>429</v>
      </c>
      <c r="J18" s="578" t="s">
        <v>429</v>
      </c>
      <c r="K18" s="578" t="s">
        <v>429</v>
      </c>
      <c r="L18" s="578" t="s">
        <v>429</v>
      </c>
      <c r="M18" s="578" t="s">
        <v>429</v>
      </c>
      <c r="N18" s="578" t="s">
        <v>429</v>
      </c>
      <c r="O18" s="578" t="s">
        <v>429</v>
      </c>
      <c r="P18" s="578" t="s">
        <v>429</v>
      </c>
      <c r="Q18" s="578" t="s">
        <v>429</v>
      </c>
      <c r="R18" s="578" t="s">
        <v>429</v>
      </c>
      <c r="S18" s="578" t="s">
        <v>429</v>
      </c>
      <c r="T18" s="578" t="s">
        <v>429</v>
      </c>
      <c r="U18" s="578" t="s">
        <v>429</v>
      </c>
      <c r="V18" s="578" t="s">
        <v>429</v>
      </c>
      <c r="W18" s="578" t="s">
        <v>429</v>
      </c>
      <c r="X18" s="578" t="s">
        <v>429</v>
      </c>
      <c r="Y18" s="578" t="s">
        <v>429</v>
      </c>
      <c r="Z18" s="592" t="s">
        <v>429</v>
      </c>
    </row>
    <row r="19" spans="1:26" s="499" customFormat="1">
      <c r="A19" s="289"/>
      <c r="B19" s="289"/>
      <c r="P19" s="289"/>
      <c r="Q19" s="289"/>
      <c r="R19" s="289"/>
      <c r="S19" s="289"/>
      <c r="T19" s="289"/>
      <c r="X19" s="289"/>
      <c r="Z19" s="559"/>
    </row>
    <row r="20" spans="1:26" s="499" customFormat="1">
      <c r="A20" s="136" t="s">
        <v>33</v>
      </c>
      <c r="B20" s="142"/>
      <c r="D20" s="289"/>
      <c r="F20" s="289"/>
      <c r="G20" s="289"/>
      <c r="H20" s="289"/>
      <c r="I20" s="289"/>
      <c r="J20" s="289"/>
      <c r="K20" s="289"/>
      <c r="L20" s="289"/>
      <c r="M20" s="289"/>
      <c r="N20" s="289"/>
      <c r="O20" s="289"/>
      <c r="P20" s="289"/>
      <c r="Q20" s="289"/>
      <c r="R20" s="289"/>
      <c r="S20" s="289"/>
      <c r="T20" s="289"/>
      <c r="X20" s="289"/>
      <c r="Z20" s="287"/>
    </row>
    <row r="21" spans="1:26" s="499" customFormat="1">
      <c r="A21" s="289"/>
      <c r="B21" s="289"/>
      <c r="D21" s="289"/>
      <c r="F21" s="289"/>
      <c r="G21" s="289"/>
      <c r="H21" s="289"/>
      <c r="I21" s="289"/>
      <c r="J21" s="289"/>
      <c r="K21" s="289"/>
      <c r="L21" s="289"/>
      <c r="M21" s="289"/>
      <c r="N21" s="289"/>
      <c r="O21" s="289"/>
      <c r="P21" s="289"/>
      <c r="Q21" s="289"/>
      <c r="R21" s="289"/>
      <c r="S21" s="289"/>
      <c r="T21" s="289"/>
      <c r="U21" s="287"/>
      <c r="V21" s="287"/>
      <c r="W21" s="287"/>
      <c r="X21" s="289"/>
      <c r="Z21" s="287"/>
    </row>
    <row r="22" spans="1:26" s="499" customFormat="1">
      <c r="A22" s="287" t="s">
        <v>898</v>
      </c>
      <c r="B22" s="289"/>
      <c r="D22" s="289"/>
      <c r="F22" s="289"/>
      <c r="G22" s="289"/>
      <c r="H22" s="289"/>
      <c r="I22" s="289"/>
      <c r="J22" s="289"/>
      <c r="K22" s="289"/>
      <c r="L22" s="289"/>
      <c r="M22" s="289"/>
      <c r="N22" s="289"/>
      <c r="O22" s="289"/>
      <c r="P22" s="289"/>
      <c r="Q22" s="289"/>
      <c r="R22" s="289"/>
      <c r="S22" s="289"/>
      <c r="T22" s="289"/>
      <c r="U22" s="287"/>
      <c r="V22" s="287"/>
      <c r="W22" s="287"/>
      <c r="X22" s="289"/>
    </row>
    <row r="23" spans="1:26" s="499" customFormat="1">
      <c r="A23" s="289"/>
      <c r="U23" s="287"/>
      <c r="V23" s="287"/>
      <c r="W23" s="287"/>
      <c r="Z23" s="287"/>
    </row>
    <row r="24" spans="1:26" s="283" customFormat="1">
      <c r="A24" s="167" t="s">
        <v>431</v>
      </c>
      <c r="F24" s="289"/>
      <c r="G24" s="289"/>
      <c r="H24" s="289"/>
      <c r="I24" s="289"/>
      <c r="J24" s="289"/>
      <c r="K24" s="289"/>
      <c r="L24" s="289"/>
      <c r="M24" s="289"/>
      <c r="N24" s="289"/>
      <c r="O24" s="289"/>
      <c r="P24" s="289"/>
      <c r="Q24" s="289"/>
      <c r="R24" s="289"/>
      <c r="S24" s="289"/>
      <c r="T24" s="289"/>
      <c r="U24" s="287"/>
      <c r="V24" s="287"/>
      <c r="W24" s="287"/>
      <c r="X24" s="289"/>
      <c r="Y24" s="499"/>
      <c r="Z24" s="287"/>
    </row>
    <row r="25" spans="1:26">
      <c r="A25" s="57"/>
      <c r="E25" s="57"/>
      <c r="F25" s="57"/>
      <c r="G25" s="57"/>
      <c r="H25" s="57"/>
      <c r="I25" s="57"/>
      <c r="J25" s="57"/>
      <c r="K25" s="57"/>
      <c r="L25" s="57"/>
      <c r="M25" s="57"/>
      <c r="N25" s="57"/>
      <c r="O25" s="57"/>
      <c r="P25" s="57"/>
      <c r="Q25" s="57"/>
      <c r="R25" s="57"/>
      <c r="S25" s="57"/>
      <c r="T25" s="57"/>
      <c r="U25" s="36"/>
      <c r="V25" s="36"/>
      <c r="W25" s="36"/>
      <c r="Z25" s="287"/>
    </row>
    <row r="26" spans="1:26">
      <c r="A26" s="57"/>
      <c r="B26" s="57"/>
      <c r="C26" s="57"/>
      <c r="D26" s="57"/>
      <c r="E26" s="57"/>
      <c r="F26" s="57"/>
      <c r="G26" s="57"/>
      <c r="H26" s="57"/>
      <c r="I26" s="57"/>
      <c r="J26" s="57"/>
      <c r="K26" s="57"/>
      <c r="L26" s="57"/>
      <c r="M26" s="57"/>
      <c r="N26" s="57"/>
      <c r="O26" s="57"/>
      <c r="P26" s="57"/>
      <c r="Q26" s="57"/>
      <c r="R26" s="57"/>
      <c r="S26" s="57"/>
      <c r="T26" s="57"/>
      <c r="U26" s="36"/>
      <c r="V26" s="36"/>
      <c r="W26" s="36"/>
    </row>
    <row r="27" spans="1:26">
      <c r="U27" s="36"/>
      <c r="V27" s="36"/>
      <c r="W27" s="36"/>
    </row>
    <row r="28" spans="1:26">
      <c r="U28" s="36"/>
      <c r="V28" s="36"/>
      <c r="W28" s="36"/>
    </row>
    <row r="29" spans="1:26">
      <c r="U29" s="36"/>
      <c r="V29" s="36"/>
      <c r="W29" s="36"/>
    </row>
    <row r="30" spans="1:26">
      <c r="U30" s="36"/>
      <c r="V30" s="36"/>
      <c r="W30" s="36"/>
    </row>
    <row r="31" spans="1:26">
      <c r="U31" s="36"/>
      <c r="V31" s="36"/>
      <c r="W31" s="36"/>
    </row>
    <row r="32" spans="1:26">
      <c r="U32" s="36"/>
      <c r="V32" s="36"/>
      <c r="W32" s="36"/>
    </row>
    <row r="33" spans="21:23">
      <c r="U33" s="36"/>
      <c r="V33" s="36"/>
      <c r="W33" s="36"/>
    </row>
    <row r="34" spans="21:23">
      <c r="U34" s="36"/>
      <c r="V34" s="36"/>
      <c r="W34" s="36"/>
    </row>
    <row r="35" spans="21:23">
      <c r="U35" s="36"/>
      <c r="V35" s="36"/>
      <c r="W35" s="36"/>
    </row>
    <row r="36" spans="21:23">
      <c r="U36" s="36"/>
      <c r="V36" s="36"/>
      <c r="W36" s="36"/>
    </row>
    <row r="37" spans="21:23">
      <c r="U37" s="36"/>
      <c r="V37" s="36"/>
      <c r="W37" s="36"/>
    </row>
  </sheetData>
  <conditionalFormatting sqref="U1:W2">
    <cfRule type="expression" dxfId="210" priority="1" stopIfTrue="1">
      <formula>#N/A</formula>
    </cfRule>
  </conditionalFormatting>
  <hyperlinks>
    <hyperlink ref="AB5" location="Content!B408" display="Back to Content Page"/>
  </hyperlinks>
  <pageMargins left="0.7" right="0.7" top="0.75" bottom="0.75" header="0.3" footer="0.3"/>
</worksheet>
</file>

<file path=xl/worksheets/sheet2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4"/>
  <sheetViews>
    <sheetView topLeftCell="I1" zoomScale="87" zoomScaleNormal="87" workbookViewId="0">
      <selection activeCell="AB5" sqref="AB5"/>
    </sheetView>
  </sheetViews>
  <sheetFormatPr defaultRowHeight="14.5"/>
  <cols>
    <col min="1" max="1" width="33.81640625" customWidth="1"/>
    <col min="2" max="24" width="8.08984375" customWidth="1"/>
    <col min="25" max="26" width="8.08984375" style="499" customWidth="1"/>
  </cols>
  <sheetData>
    <row r="1" spans="1:28">
      <c r="A1" s="146" t="s">
        <v>1416</v>
      </c>
      <c r="B1" s="36"/>
      <c r="C1" s="36"/>
      <c r="D1" s="36"/>
      <c r="E1" s="36"/>
      <c r="F1" s="36"/>
      <c r="G1" s="36"/>
      <c r="H1" s="36"/>
      <c r="I1" s="36"/>
      <c r="J1" s="36"/>
      <c r="K1" s="36"/>
      <c r="L1" s="36"/>
      <c r="M1" s="36"/>
      <c r="N1" s="36"/>
      <c r="O1" s="36"/>
      <c r="P1" s="36"/>
      <c r="Q1" s="36"/>
      <c r="R1" s="36"/>
      <c r="S1" s="36"/>
      <c r="T1" s="36"/>
      <c r="U1" s="177"/>
      <c r="V1" s="177"/>
      <c r="W1" s="177"/>
      <c r="X1" s="36"/>
      <c r="Z1" s="287"/>
    </row>
    <row r="2" spans="1:28">
      <c r="A2" s="36"/>
      <c r="B2" s="36"/>
      <c r="C2" s="36"/>
      <c r="D2" s="36"/>
      <c r="E2" s="36"/>
      <c r="F2" s="36"/>
      <c r="G2" s="36"/>
      <c r="H2" s="36"/>
      <c r="I2" s="36"/>
      <c r="J2" s="36"/>
      <c r="K2" s="36"/>
      <c r="L2" s="36"/>
      <c r="M2" s="36"/>
      <c r="N2" s="36"/>
      <c r="O2" s="36"/>
      <c r="P2" s="36"/>
      <c r="Q2" s="36"/>
      <c r="R2" s="36"/>
      <c r="S2" s="36"/>
      <c r="T2" s="36"/>
      <c r="U2" s="177"/>
      <c r="V2" s="177"/>
      <c r="W2" s="177"/>
      <c r="X2" s="36"/>
      <c r="Z2" s="287"/>
    </row>
    <row r="3" spans="1:28">
      <c r="A3" s="778" t="s">
        <v>16</v>
      </c>
      <c r="B3" s="4">
        <v>1991</v>
      </c>
      <c r="C3" s="4">
        <v>1992</v>
      </c>
      <c r="D3" s="4">
        <v>1993</v>
      </c>
      <c r="E3" s="4">
        <v>1994</v>
      </c>
      <c r="F3" s="4">
        <v>1995</v>
      </c>
      <c r="G3" s="4">
        <v>1996</v>
      </c>
      <c r="H3" s="4">
        <v>1997</v>
      </c>
      <c r="I3" s="4">
        <v>1998</v>
      </c>
      <c r="J3" s="4">
        <v>1999</v>
      </c>
      <c r="K3" s="4">
        <v>2000</v>
      </c>
      <c r="L3" s="4">
        <v>2001</v>
      </c>
      <c r="M3" s="4">
        <v>2002</v>
      </c>
      <c r="N3" s="4">
        <v>2003</v>
      </c>
      <c r="O3" s="4">
        <v>2004</v>
      </c>
      <c r="P3" s="4">
        <v>2005</v>
      </c>
      <c r="Q3" s="4">
        <v>2006</v>
      </c>
      <c r="R3" s="4">
        <v>2007</v>
      </c>
      <c r="S3" s="4">
        <v>2008</v>
      </c>
      <c r="T3" s="4">
        <v>2009</v>
      </c>
      <c r="U3" s="774">
        <v>2010</v>
      </c>
      <c r="V3" s="62">
        <v>2011</v>
      </c>
      <c r="W3" s="62">
        <v>2012</v>
      </c>
      <c r="X3" s="62">
        <v>2013</v>
      </c>
      <c r="Y3" s="62">
        <v>2014</v>
      </c>
      <c r="Z3" s="62">
        <v>2015</v>
      </c>
    </row>
    <row r="4" spans="1:28">
      <c r="A4" s="284" t="s">
        <v>15</v>
      </c>
      <c r="B4" s="573" t="s">
        <v>429</v>
      </c>
      <c r="C4" s="573" t="s">
        <v>429</v>
      </c>
      <c r="D4" s="573" t="s">
        <v>429</v>
      </c>
      <c r="E4" s="573" t="s">
        <v>429</v>
      </c>
      <c r="F4" s="573" t="s">
        <v>429</v>
      </c>
      <c r="G4" s="573" t="s">
        <v>429</v>
      </c>
      <c r="H4" s="573" t="s">
        <v>429</v>
      </c>
      <c r="I4" s="573" t="s">
        <v>429</v>
      </c>
      <c r="J4" s="573" t="s">
        <v>429</v>
      </c>
      <c r="K4" s="573" t="s">
        <v>429</v>
      </c>
      <c r="L4" s="573" t="s">
        <v>429</v>
      </c>
      <c r="M4" s="573" t="s">
        <v>429</v>
      </c>
      <c r="N4" s="573" t="s">
        <v>429</v>
      </c>
      <c r="O4" s="573" t="s">
        <v>429</v>
      </c>
      <c r="P4" s="573" t="s">
        <v>429</v>
      </c>
      <c r="Q4" s="573" t="s">
        <v>429</v>
      </c>
      <c r="R4" s="573" t="s">
        <v>429</v>
      </c>
      <c r="S4" s="573" t="s">
        <v>429</v>
      </c>
      <c r="T4" s="573" t="s">
        <v>429</v>
      </c>
      <c r="U4" s="573" t="s">
        <v>429</v>
      </c>
      <c r="V4" s="573" t="s">
        <v>429</v>
      </c>
      <c r="W4" s="573" t="s">
        <v>429</v>
      </c>
      <c r="X4" s="573" t="s">
        <v>429</v>
      </c>
      <c r="Y4" s="573" t="s">
        <v>429</v>
      </c>
      <c r="Z4" s="592" t="s">
        <v>429</v>
      </c>
    </row>
    <row r="5" spans="1:28">
      <c r="A5" s="284" t="s">
        <v>14</v>
      </c>
      <c r="B5" s="573" t="s">
        <v>429</v>
      </c>
      <c r="C5" s="573" t="s">
        <v>429</v>
      </c>
      <c r="D5" s="573" t="s">
        <v>429</v>
      </c>
      <c r="E5" s="573" t="s">
        <v>429</v>
      </c>
      <c r="F5" s="573" t="s">
        <v>429</v>
      </c>
      <c r="G5" s="573" t="s">
        <v>429</v>
      </c>
      <c r="H5" s="573" t="s">
        <v>429</v>
      </c>
      <c r="I5" s="573" t="s">
        <v>429</v>
      </c>
      <c r="J5" s="573" t="s">
        <v>429</v>
      </c>
      <c r="K5" s="573" t="s">
        <v>429</v>
      </c>
      <c r="L5" s="573" t="s">
        <v>429</v>
      </c>
      <c r="M5" s="573" t="s">
        <v>429</v>
      </c>
      <c r="N5" s="573" t="s">
        <v>429</v>
      </c>
      <c r="O5" s="573" t="s">
        <v>429</v>
      </c>
      <c r="P5" s="573" t="s">
        <v>429</v>
      </c>
      <c r="Q5" s="573" t="s">
        <v>429</v>
      </c>
      <c r="R5" s="573" t="s">
        <v>429</v>
      </c>
      <c r="S5" s="573" t="s">
        <v>429</v>
      </c>
      <c r="T5" s="573" t="s">
        <v>429</v>
      </c>
      <c r="U5" s="573" t="s">
        <v>429</v>
      </c>
      <c r="V5" s="573" t="s">
        <v>429</v>
      </c>
      <c r="W5" s="573" t="s">
        <v>429</v>
      </c>
      <c r="X5" s="573" t="s">
        <v>429</v>
      </c>
      <c r="Y5" s="573">
        <v>1741.63</v>
      </c>
      <c r="Z5" s="570">
        <v>1845.3</v>
      </c>
      <c r="AB5" s="92" t="s">
        <v>13</v>
      </c>
    </row>
    <row r="6" spans="1:28">
      <c r="A6" s="284" t="s">
        <v>268</v>
      </c>
      <c r="B6" s="573" t="s">
        <v>429</v>
      </c>
      <c r="C6" s="573" t="s">
        <v>429</v>
      </c>
      <c r="D6" s="573" t="s">
        <v>429</v>
      </c>
      <c r="E6" s="573" t="s">
        <v>429</v>
      </c>
      <c r="F6" s="573" t="s">
        <v>429</v>
      </c>
      <c r="G6" s="573" t="s">
        <v>429</v>
      </c>
      <c r="H6" s="573" t="s">
        <v>429</v>
      </c>
      <c r="I6" s="573" t="s">
        <v>429</v>
      </c>
      <c r="J6" s="573" t="s">
        <v>429</v>
      </c>
      <c r="K6" s="573" t="s">
        <v>429</v>
      </c>
      <c r="L6" s="573" t="s">
        <v>429</v>
      </c>
      <c r="M6" s="573" t="s">
        <v>429</v>
      </c>
      <c r="N6" s="573" t="s">
        <v>429</v>
      </c>
      <c r="O6" s="573" t="s">
        <v>429</v>
      </c>
      <c r="P6" s="573" t="s">
        <v>429</v>
      </c>
      <c r="Q6" s="573" t="s">
        <v>429</v>
      </c>
      <c r="R6" s="573" t="s">
        <v>429</v>
      </c>
      <c r="S6" s="573" t="s">
        <v>429</v>
      </c>
      <c r="T6" s="573" t="s">
        <v>429</v>
      </c>
      <c r="U6" s="573" t="s">
        <v>429</v>
      </c>
      <c r="V6" s="573" t="s">
        <v>429</v>
      </c>
      <c r="W6" s="573" t="s">
        <v>429</v>
      </c>
      <c r="X6" s="573" t="s">
        <v>429</v>
      </c>
      <c r="Y6" s="573" t="s">
        <v>429</v>
      </c>
      <c r="Z6" s="592" t="s">
        <v>429</v>
      </c>
    </row>
    <row r="7" spans="1:28">
      <c r="A7" s="284" t="s">
        <v>12</v>
      </c>
      <c r="B7" s="573" t="s">
        <v>429</v>
      </c>
      <c r="C7" s="573" t="s">
        <v>429</v>
      </c>
      <c r="D7" s="573" t="s">
        <v>429</v>
      </c>
      <c r="E7" s="573" t="s">
        <v>429</v>
      </c>
      <c r="F7" s="573" t="s">
        <v>429</v>
      </c>
      <c r="G7" s="573" t="s">
        <v>429</v>
      </c>
      <c r="H7" s="573" t="s">
        <v>429</v>
      </c>
      <c r="I7" s="573" t="s">
        <v>429</v>
      </c>
      <c r="J7" s="573" t="s">
        <v>429</v>
      </c>
      <c r="K7" s="573" t="s">
        <v>429</v>
      </c>
      <c r="L7" s="573" t="s">
        <v>429</v>
      </c>
      <c r="M7" s="573" t="s">
        <v>429</v>
      </c>
      <c r="N7" s="573" t="s">
        <v>429</v>
      </c>
      <c r="O7" s="573" t="s">
        <v>429</v>
      </c>
      <c r="P7" s="573" t="s">
        <v>429</v>
      </c>
      <c r="Q7" s="573" t="s">
        <v>429</v>
      </c>
      <c r="R7" s="573" t="s">
        <v>429</v>
      </c>
      <c r="S7" s="573" t="s">
        <v>429</v>
      </c>
      <c r="T7" s="573" t="s">
        <v>429</v>
      </c>
      <c r="U7" s="573" t="s">
        <v>429</v>
      </c>
      <c r="V7" s="592">
        <v>1008</v>
      </c>
      <c r="W7" s="573">
        <v>1008</v>
      </c>
      <c r="X7" s="573">
        <v>1008</v>
      </c>
      <c r="Y7" s="573">
        <v>1008</v>
      </c>
      <c r="Z7" s="573">
        <v>1008</v>
      </c>
    </row>
    <row r="8" spans="1:28">
      <c r="A8" s="284" t="s">
        <v>11</v>
      </c>
      <c r="B8" s="573">
        <v>762.7</v>
      </c>
      <c r="C8" s="573">
        <v>912</v>
      </c>
      <c r="D8" s="573">
        <v>1018.9</v>
      </c>
      <c r="E8" s="573">
        <v>766.1</v>
      </c>
      <c r="F8" s="573">
        <v>586</v>
      </c>
      <c r="G8" s="573">
        <v>615.5</v>
      </c>
      <c r="H8" s="573">
        <v>628.5</v>
      </c>
      <c r="I8" s="573">
        <v>735.1</v>
      </c>
      <c r="J8" s="573">
        <v>716.1</v>
      </c>
      <c r="K8" s="573">
        <v>738.8</v>
      </c>
      <c r="L8" s="573">
        <v>758.9</v>
      </c>
      <c r="M8" s="573">
        <v>914.8</v>
      </c>
      <c r="N8" s="573">
        <v>1009.4</v>
      </c>
      <c r="O8" s="573">
        <v>717</v>
      </c>
      <c r="P8" s="573">
        <v>723.9</v>
      </c>
      <c r="Q8" s="573">
        <v>710</v>
      </c>
      <c r="R8" s="573">
        <v>1105.7</v>
      </c>
      <c r="S8" s="573">
        <v>2107.1999999999998</v>
      </c>
      <c r="T8" s="573">
        <v>1687.5</v>
      </c>
      <c r="U8" s="573">
        <v>1628.6</v>
      </c>
      <c r="V8" s="573">
        <v>1680.7</v>
      </c>
      <c r="W8" s="573" t="s">
        <v>429</v>
      </c>
      <c r="X8" s="573" t="s">
        <v>429</v>
      </c>
      <c r="Y8" s="573" t="s">
        <v>429</v>
      </c>
      <c r="Z8" s="573" t="s">
        <v>429</v>
      </c>
    </row>
    <row r="9" spans="1:28">
      <c r="A9" s="284" t="s">
        <v>10</v>
      </c>
      <c r="B9" s="573">
        <v>559.29999999999995</v>
      </c>
      <c r="C9" s="573">
        <v>569.79999999999995</v>
      </c>
      <c r="D9" s="573">
        <v>518.1</v>
      </c>
      <c r="E9" s="573">
        <v>386</v>
      </c>
      <c r="F9" s="573">
        <v>420.6</v>
      </c>
      <c r="G9" s="573">
        <v>816.5</v>
      </c>
      <c r="H9" s="573">
        <v>1194.5</v>
      </c>
      <c r="I9" s="573">
        <v>689.6</v>
      </c>
      <c r="J9" s="573">
        <v>642.6</v>
      </c>
      <c r="K9" s="573">
        <v>616.1</v>
      </c>
      <c r="L9" s="573">
        <v>634.79999999999995</v>
      </c>
      <c r="M9" s="573">
        <v>626.9</v>
      </c>
      <c r="N9" s="573">
        <v>650.79999999999995</v>
      </c>
      <c r="O9" s="573">
        <v>812.5</v>
      </c>
      <c r="P9" s="573">
        <v>1056.7</v>
      </c>
      <c r="Q9" s="573">
        <v>975</v>
      </c>
      <c r="R9" s="573">
        <v>1106</v>
      </c>
      <c r="S9" s="573">
        <v>1369.8</v>
      </c>
      <c r="T9" s="573">
        <v>1627.2</v>
      </c>
      <c r="U9" s="573">
        <v>1600.98</v>
      </c>
      <c r="V9" s="573">
        <v>1661.39</v>
      </c>
      <c r="W9" s="573">
        <v>1120.8900000000001</v>
      </c>
      <c r="X9" s="573">
        <v>1266.68</v>
      </c>
      <c r="Y9" s="573">
        <v>1442.57</v>
      </c>
      <c r="Z9" s="573" t="s">
        <v>429</v>
      </c>
    </row>
    <row r="10" spans="1:28">
      <c r="A10" s="284" t="s">
        <v>9</v>
      </c>
      <c r="B10" s="573">
        <v>5642.9</v>
      </c>
      <c r="C10" s="573">
        <v>5818</v>
      </c>
      <c r="D10" s="573">
        <v>5487.8</v>
      </c>
      <c r="E10" s="573">
        <v>5727.1</v>
      </c>
      <c r="F10" s="573">
        <v>7074.5</v>
      </c>
      <c r="G10" s="573">
        <v>6942.2</v>
      </c>
      <c r="H10" s="573">
        <v>5615.6</v>
      </c>
      <c r="I10" s="573">
        <v>4307.5</v>
      </c>
      <c r="J10" s="573">
        <v>3939.7</v>
      </c>
      <c r="K10" s="573">
        <v>3764.8</v>
      </c>
      <c r="L10" s="573">
        <v>3470.7</v>
      </c>
      <c r="M10" s="573">
        <v>3407.6</v>
      </c>
      <c r="N10" s="573">
        <v>3659.3</v>
      </c>
      <c r="O10" s="573">
        <v>3719.9</v>
      </c>
      <c r="P10" s="573">
        <v>4070.5</v>
      </c>
      <c r="Q10" s="573">
        <v>4413.5</v>
      </c>
      <c r="R10" s="573">
        <v>4795.6000000000004</v>
      </c>
      <c r="S10" s="573">
        <v>5374</v>
      </c>
      <c r="T10" s="573">
        <v>5123.8999999999996</v>
      </c>
      <c r="U10" s="573" t="s">
        <v>429</v>
      </c>
      <c r="V10" s="573">
        <v>6113.1</v>
      </c>
      <c r="W10" s="573">
        <v>6348.5</v>
      </c>
      <c r="X10" s="573" t="s">
        <v>429</v>
      </c>
      <c r="Y10" s="573" t="s">
        <v>429</v>
      </c>
      <c r="Z10" s="573" t="s">
        <v>429</v>
      </c>
    </row>
    <row r="11" spans="1:28">
      <c r="A11" s="284" t="s">
        <v>7</v>
      </c>
      <c r="B11" s="573">
        <v>678.8</v>
      </c>
      <c r="C11" s="573">
        <v>561</v>
      </c>
      <c r="D11" s="573">
        <v>550.29999999999995</v>
      </c>
      <c r="E11" s="573">
        <v>510.6</v>
      </c>
      <c r="F11" s="573">
        <v>443.3</v>
      </c>
      <c r="G11" s="573">
        <v>550.4</v>
      </c>
      <c r="H11" s="573">
        <v>619.29999999999995</v>
      </c>
      <c r="I11" s="573">
        <v>602</v>
      </c>
      <c r="J11" s="573">
        <v>1667.4</v>
      </c>
      <c r="K11" s="573">
        <v>1572.3</v>
      </c>
      <c r="L11" s="573">
        <v>1279.0999999999999</v>
      </c>
      <c r="M11" s="573">
        <v>1242.2</v>
      </c>
      <c r="N11" s="573">
        <v>1380.4</v>
      </c>
      <c r="O11" s="573">
        <v>1604.7</v>
      </c>
      <c r="P11" s="573">
        <v>1678.6</v>
      </c>
      <c r="Q11" s="573">
        <v>1586.7</v>
      </c>
      <c r="R11" s="573">
        <v>2814.1</v>
      </c>
      <c r="S11" s="573">
        <v>3384.6</v>
      </c>
      <c r="T11" s="573">
        <v>3768</v>
      </c>
      <c r="U11" s="573" t="s">
        <v>429</v>
      </c>
      <c r="V11" s="573" t="s">
        <v>429</v>
      </c>
      <c r="W11" s="573" t="s">
        <v>429</v>
      </c>
      <c r="X11" s="573" t="s">
        <v>429</v>
      </c>
      <c r="Y11" s="573" t="s">
        <v>429</v>
      </c>
      <c r="Z11" s="573" t="s">
        <v>429</v>
      </c>
    </row>
    <row r="12" spans="1:28">
      <c r="A12" s="284" t="s">
        <v>32</v>
      </c>
      <c r="B12" s="573">
        <v>1021.3</v>
      </c>
      <c r="C12" s="573">
        <v>768.2</v>
      </c>
      <c r="D12" s="573">
        <v>932.4</v>
      </c>
      <c r="E12" s="573">
        <v>1239.2</v>
      </c>
      <c r="F12" s="573">
        <v>1135.9000000000001</v>
      </c>
      <c r="G12" s="573">
        <v>826.9</v>
      </c>
      <c r="H12" s="573">
        <v>831</v>
      </c>
      <c r="I12" s="573">
        <v>710.3</v>
      </c>
      <c r="J12" s="573">
        <v>637.9</v>
      </c>
      <c r="K12" s="573">
        <v>683</v>
      </c>
      <c r="L12" s="573">
        <v>605.5</v>
      </c>
      <c r="M12" s="573">
        <v>657.2</v>
      </c>
      <c r="N12" s="573">
        <v>839.4</v>
      </c>
      <c r="O12" s="573">
        <v>1056.9000000000001</v>
      </c>
      <c r="P12" s="573">
        <v>1115.5999999999999</v>
      </c>
      <c r="Q12" s="573">
        <v>1148.9000000000001</v>
      </c>
      <c r="R12" s="573">
        <v>1196.2</v>
      </c>
      <c r="S12" s="573">
        <v>1031.5999999999999</v>
      </c>
      <c r="T12" s="573">
        <v>1107</v>
      </c>
      <c r="U12" s="573" t="s">
        <v>429</v>
      </c>
      <c r="V12" s="573" t="s">
        <v>429</v>
      </c>
      <c r="W12" s="573" t="s">
        <v>429</v>
      </c>
      <c r="X12" s="573" t="s">
        <v>429</v>
      </c>
      <c r="Y12" s="573" t="s">
        <v>429</v>
      </c>
      <c r="Z12" s="573" t="s">
        <v>429</v>
      </c>
    </row>
    <row r="13" spans="1:28">
      <c r="A13" s="284" t="s">
        <v>5</v>
      </c>
      <c r="B13" s="573" t="s">
        <v>429</v>
      </c>
      <c r="C13" s="573" t="s">
        <v>429</v>
      </c>
      <c r="D13" s="573" t="s">
        <v>429</v>
      </c>
      <c r="E13" s="573" t="s">
        <v>429</v>
      </c>
      <c r="F13" s="573" t="s">
        <v>429</v>
      </c>
      <c r="G13" s="573" t="s">
        <v>429</v>
      </c>
      <c r="H13" s="573" t="s">
        <v>429</v>
      </c>
      <c r="I13" s="573" t="s">
        <v>429</v>
      </c>
      <c r="J13" s="573" t="s">
        <v>429</v>
      </c>
      <c r="K13" s="573" t="s">
        <v>429</v>
      </c>
      <c r="L13" s="573" t="s">
        <v>429</v>
      </c>
      <c r="M13" s="573" t="s">
        <v>429</v>
      </c>
      <c r="N13" s="573" t="s">
        <v>429</v>
      </c>
      <c r="O13" s="573" t="s">
        <v>429</v>
      </c>
      <c r="P13" s="573" t="s">
        <v>429</v>
      </c>
      <c r="Q13" s="573" t="s">
        <v>429</v>
      </c>
      <c r="R13" s="573" t="s">
        <v>429</v>
      </c>
      <c r="S13" s="573" t="s">
        <v>429</v>
      </c>
      <c r="T13" s="573" t="s">
        <v>429</v>
      </c>
      <c r="U13" s="573" t="s">
        <v>429</v>
      </c>
      <c r="V13" s="573" t="s">
        <v>429</v>
      </c>
      <c r="W13" s="573" t="s">
        <v>429</v>
      </c>
      <c r="X13" s="573" t="s">
        <v>429</v>
      </c>
      <c r="Y13" s="573" t="s">
        <v>429</v>
      </c>
      <c r="Z13" s="573" t="s">
        <v>429</v>
      </c>
    </row>
    <row r="14" spans="1:28">
      <c r="A14" s="284" t="s">
        <v>4</v>
      </c>
      <c r="B14" s="573">
        <v>903.1</v>
      </c>
      <c r="C14" s="573">
        <v>879.3</v>
      </c>
      <c r="D14" s="573">
        <v>810</v>
      </c>
      <c r="E14" s="573">
        <v>1058.9000000000001</v>
      </c>
      <c r="F14" s="573">
        <v>1041.5999999999999</v>
      </c>
      <c r="G14" s="573">
        <v>935.4</v>
      </c>
      <c r="H14" s="573">
        <v>903.8</v>
      </c>
      <c r="I14" s="573">
        <v>713.6</v>
      </c>
      <c r="J14" s="573">
        <v>661.4</v>
      </c>
      <c r="K14" s="573">
        <v>689</v>
      </c>
      <c r="L14" s="573">
        <v>584.20000000000005</v>
      </c>
      <c r="M14" s="573">
        <v>628.20000000000005</v>
      </c>
      <c r="N14" s="573">
        <v>934.7</v>
      </c>
      <c r="O14" s="573">
        <v>1215.7</v>
      </c>
      <c r="P14" s="573">
        <v>1314.9</v>
      </c>
      <c r="Q14" s="573">
        <v>1572.1</v>
      </c>
      <c r="R14" s="573">
        <v>1572.8</v>
      </c>
      <c r="S14" s="573">
        <v>1449.1</v>
      </c>
      <c r="T14" s="573">
        <v>1492.3</v>
      </c>
      <c r="U14" s="573">
        <v>1757.5</v>
      </c>
      <c r="V14" s="573">
        <v>2154.1999999999998</v>
      </c>
      <c r="W14" s="573">
        <v>1954.2</v>
      </c>
      <c r="X14" s="573">
        <v>1632.3</v>
      </c>
      <c r="Y14" s="573">
        <v>1628.6</v>
      </c>
      <c r="Z14" s="573">
        <v>1469.2550000000001</v>
      </c>
      <c r="AA14" s="499"/>
    </row>
    <row r="15" spans="1:28">
      <c r="A15" s="284" t="s">
        <v>3</v>
      </c>
      <c r="B15" s="573" t="s">
        <v>429</v>
      </c>
      <c r="C15" s="573" t="s">
        <v>429</v>
      </c>
      <c r="D15" s="573" t="s">
        <v>429</v>
      </c>
      <c r="E15" s="573" t="s">
        <v>429</v>
      </c>
      <c r="F15" s="573" t="s">
        <v>429</v>
      </c>
      <c r="G15" s="573" t="s">
        <v>429</v>
      </c>
      <c r="H15" s="573" t="s">
        <v>429</v>
      </c>
      <c r="I15" s="573" t="s">
        <v>429</v>
      </c>
      <c r="J15" s="573" t="s">
        <v>429</v>
      </c>
      <c r="K15" s="573" t="s">
        <v>429</v>
      </c>
      <c r="L15" s="573" t="s">
        <v>429</v>
      </c>
      <c r="M15" s="573" t="s">
        <v>429</v>
      </c>
      <c r="N15" s="573" t="s">
        <v>429</v>
      </c>
      <c r="O15" s="573" t="s">
        <v>429</v>
      </c>
      <c r="P15" s="573" t="s">
        <v>429</v>
      </c>
      <c r="Q15" s="573" t="s">
        <v>429</v>
      </c>
      <c r="R15" s="573" t="s">
        <v>429</v>
      </c>
      <c r="S15" s="573" t="s">
        <v>429</v>
      </c>
      <c r="T15" s="573" t="s">
        <v>429</v>
      </c>
      <c r="U15" s="573" t="s">
        <v>429</v>
      </c>
      <c r="V15" s="573" t="s">
        <v>429</v>
      </c>
      <c r="W15" s="573" t="s">
        <v>429</v>
      </c>
      <c r="X15" s="573" t="s">
        <v>429</v>
      </c>
      <c r="Y15" s="573" t="s">
        <v>429</v>
      </c>
      <c r="Z15" s="573" t="s">
        <v>429</v>
      </c>
      <c r="AA15" s="499"/>
    </row>
    <row r="16" spans="1:28">
      <c r="A16" s="284" t="s">
        <v>79</v>
      </c>
      <c r="B16" s="573" t="s">
        <v>429</v>
      </c>
      <c r="C16" s="573" t="s">
        <v>429</v>
      </c>
      <c r="D16" s="573" t="s">
        <v>429</v>
      </c>
      <c r="E16" s="573" t="s">
        <v>429</v>
      </c>
      <c r="F16" s="573" t="s">
        <v>429</v>
      </c>
      <c r="G16" s="573" t="s">
        <v>429</v>
      </c>
      <c r="H16" s="573" t="s">
        <v>429</v>
      </c>
      <c r="I16" s="573" t="s">
        <v>429</v>
      </c>
      <c r="J16" s="573" t="s">
        <v>429</v>
      </c>
      <c r="K16" s="573" t="s">
        <v>429</v>
      </c>
      <c r="L16" s="573" t="s">
        <v>429</v>
      </c>
      <c r="M16" s="573" t="s">
        <v>429</v>
      </c>
      <c r="N16" s="573" t="s">
        <v>429</v>
      </c>
      <c r="O16" s="573" t="s">
        <v>429</v>
      </c>
      <c r="P16" s="573" t="s">
        <v>429</v>
      </c>
      <c r="Q16" s="573" t="s">
        <v>429</v>
      </c>
      <c r="R16" s="573" t="s">
        <v>429</v>
      </c>
      <c r="S16" s="573" t="s">
        <v>429</v>
      </c>
      <c r="T16" s="573" t="s">
        <v>429</v>
      </c>
      <c r="U16" s="573" t="s">
        <v>429</v>
      </c>
      <c r="V16" s="573" t="s">
        <v>429</v>
      </c>
      <c r="W16" s="573" t="s">
        <v>429</v>
      </c>
      <c r="X16" s="573" t="s">
        <v>429</v>
      </c>
      <c r="Y16" s="573" t="s">
        <v>429</v>
      </c>
      <c r="Z16" s="573" t="s">
        <v>429</v>
      </c>
      <c r="AA16" s="499"/>
    </row>
    <row r="17" spans="1:27">
      <c r="A17" s="284" t="s">
        <v>2</v>
      </c>
      <c r="B17" s="573" t="s">
        <v>429</v>
      </c>
      <c r="C17" s="573" t="s">
        <v>429</v>
      </c>
      <c r="D17" s="573" t="s">
        <v>429</v>
      </c>
      <c r="E17" s="573" t="s">
        <v>429</v>
      </c>
      <c r="F17" s="573" t="s">
        <v>429</v>
      </c>
      <c r="G17" s="573" t="s">
        <v>429</v>
      </c>
      <c r="H17" s="573" t="s">
        <v>429</v>
      </c>
      <c r="I17" s="573" t="s">
        <v>429</v>
      </c>
      <c r="J17" s="573" t="s">
        <v>429</v>
      </c>
      <c r="K17" s="573" t="s">
        <v>429</v>
      </c>
      <c r="L17" s="573" t="s">
        <v>429</v>
      </c>
      <c r="M17" s="573" t="s">
        <v>429</v>
      </c>
      <c r="N17" s="573" t="s">
        <v>429</v>
      </c>
      <c r="O17" s="573" t="s">
        <v>429</v>
      </c>
      <c r="P17" s="573" t="s">
        <v>429</v>
      </c>
      <c r="Q17" s="573" t="s">
        <v>429</v>
      </c>
      <c r="R17" s="573" t="s">
        <v>429</v>
      </c>
      <c r="S17" s="573" t="s">
        <v>429</v>
      </c>
      <c r="T17" s="573" t="s">
        <v>429</v>
      </c>
      <c r="U17" s="573" t="s">
        <v>429</v>
      </c>
      <c r="V17" s="573" t="s">
        <v>429</v>
      </c>
      <c r="W17" s="573" t="s">
        <v>429</v>
      </c>
      <c r="X17" s="573" t="s">
        <v>429</v>
      </c>
      <c r="Y17" s="573" t="s">
        <v>429</v>
      </c>
      <c r="Z17" s="573" t="s">
        <v>429</v>
      </c>
    </row>
    <row r="18" spans="1:27">
      <c r="A18" s="284" t="s">
        <v>50</v>
      </c>
      <c r="B18" s="573" t="s">
        <v>429</v>
      </c>
      <c r="C18" s="573" t="s">
        <v>429</v>
      </c>
      <c r="D18" s="573" t="s">
        <v>429</v>
      </c>
      <c r="E18" s="573" t="s">
        <v>429</v>
      </c>
      <c r="F18" s="573" t="s">
        <v>429</v>
      </c>
      <c r="G18" s="573" t="s">
        <v>429</v>
      </c>
      <c r="H18" s="573" t="s">
        <v>429</v>
      </c>
      <c r="I18" s="573" t="s">
        <v>429</v>
      </c>
      <c r="J18" s="573" t="s">
        <v>429</v>
      </c>
      <c r="K18" s="573" t="s">
        <v>429</v>
      </c>
      <c r="L18" s="573" t="s">
        <v>429</v>
      </c>
      <c r="M18" s="573" t="s">
        <v>429</v>
      </c>
      <c r="N18" s="573" t="s">
        <v>429</v>
      </c>
      <c r="O18" s="573" t="s">
        <v>429</v>
      </c>
      <c r="P18" s="573" t="s">
        <v>429</v>
      </c>
      <c r="Q18" s="573" t="s">
        <v>429</v>
      </c>
      <c r="R18" s="573" t="s">
        <v>429</v>
      </c>
      <c r="S18" s="573" t="s">
        <v>429</v>
      </c>
      <c r="T18" s="573" t="s">
        <v>429</v>
      </c>
      <c r="U18" s="573" t="s">
        <v>429</v>
      </c>
      <c r="V18" s="573" t="s">
        <v>429</v>
      </c>
      <c r="W18" s="573" t="s">
        <v>429</v>
      </c>
      <c r="X18" s="573">
        <v>1250</v>
      </c>
      <c r="Y18" s="573">
        <v>1250</v>
      </c>
      <c r="Z18" s="573">
        <v>1250</v>
      </c>
    </row>
    <row r="19" spans="1:27" s="499" customFormat="1">
      <c r="A19" s="289"/>
      <c r="B19" s="289"/>
      <c r="P19" s="289"/>
      <c r="Q19" s="289"/>
      <c r="R19" s="289"/>
      <c r="S19" s="289"/>
      <c r="T19" s="289"/>
      <c r="X19" s="289"/>
      <c r="Z19" s="559"/>
    </row>
    <row r="20" spans="1:27" s="499" customFormat="1">
      <c r="A20" s="136" t="s">
        <v>33</v>
      </c>
      <c r="B20" s="142"/>
      <c r="D20" s="289"/>
      <c r="F20" s="289"/>
      <c r="G20" s="289"/>
      <c r="H20" s="289"/>
      <c r="I20" s="289"/>
      <c r="J20" s="289"/>
      <c r="K20" s="289"/>
      <c r="L20" s="289"/>
      <c r="M20" s="289"/>
      <c r="N20" s="289"/>
      <c r="O20" s="289"/>
      <c r="P20" s="289"/>
      <c r="Q20" s="289"/>
      <c r="R20" s="289"/>
      <c r="S20" s="289"/>
      <c r="T20" s="289"/>
      <c r="X20" s="134"/>
      <c r="Y20" s="12"/>
      <c r="Z20" s="24"/>
      <c r="AA20" s="12"/>
    </row>
    <row r="21" spans="1:27" s="499" customFormat="1">
      <c r="A21" s="289"/>
      <c r="B21" s="289"/>
      <c r="D21" s="289"/>
      <c r="F21" s="289"/>
      <c r="G21" s="289"/>
      <c r="H21" s="289"/>
      <c r="I21" s="289"/>
      <c r="J21" s="289"/>
      <c r="K21" s="289"/>
      <c r="L21" s="289"/>
      <c r="M21" s="289"/>
      <c r="N21" s="289"/>
      <c r="O21" s="289"/>
      <c r="P21" s="289"/>
      <c r="Q21" s="289"/>
      <c r="R21" s="289"/>
      <c r="S21" s="289"/>
      <c r="T21" s="289"/>
      <c r="U21" s="287"/>
      <c r="V21" s="287"/>
      <c r="W21" s="287"/>
      <c r="X21" s="134"/>
      <c r="Y21" s="12"/>
      <c r="Z21" s="142"/>
      <c r="AA21" s="12"/>
    </row>
    <row r="22" spans="1:27" s="499" customFormat="1">
      <c r="A22" s="287" t="s">
        <v>1159</v>
      </c>
      <c r="B22" s="142"/>
      <c r="D22" s="289"/>
      <c r="F22" s="289"/>
      <c r="G22" s="289"/>
      <c r="H22" s="289"/>
      <c r="I22" s="289"/>
      <c r="J22" s="289"/>
      <c r="K22" s="289"/>
      <c r="L22" s="289"/>
      <c r="M22" s="289"/>
      <c r="N22" s="289"/>
      <c r="O22" s="289"/>
      <c r="P22" s="289"/>
      <c r="Q22" s="289"/>
      <c r="R22" s="289"/>
      <c r="S22" s="289"/>
      <c r="T22" s="289"/>
      <c r="X22" s="134"/>
      <c r="Y22" s="12"/>
      <c r="Z22" s="142"/>
      <c r="AA22" s="12"/>
    </row>
    <row r="23" spans="1:27" s="499" customFormat="1">
      <c r="A23" s="289"/>
      <c r="B23" s="142"/>
      <c r="D23" s="289"/>
      <c r="F23" s="289"/>
      <c r="G23" s="289"/>
      <c r="H23" s="289"/>
      <c r="I23" s="289"/>
      <c r="J23" s="289"/>
      <c r="K23" s="289"/>
      <c r="L23" s="289"/>
      <c r="M23" s="289"/>
      <c r="N23" s="289"/>
      <c r="O23" s="289"/>
      <c r="P23" s="289"/>
      <c r="Q23" s="289"/>
      <c r="R23" s="289"/>
      <c r="S23" s="289"/>
      <c r="T23" s="289"/>
      <c r="X23" s="289"/>
      <c r="Z23" s="287"/>
    </row>
    <row r="24" spans="1:27" s="499" customFormat="1">
      <c r="A24" s="287" t="s">
        <v>1549</v>
      </c>
      <c r="B24" s="289"/>
      <c r="D24" s="289"/>
      <c r="F24" s="289"/>
      <c r="G24" s="289"/>
      <c r="H24" s="289"/>
      <c r="I24" s="289"/>
      <c r="J24" s="289"/>
      <c r="K24" s="289"/>
      <c r="L24" s="289"/>
      <c r="M24" s="289"/>
      <c r="N24" s="289"/>
      <c r="O24" s="289"/>
      <c r="P24" s="289"/>
      <c r="Q24" s="289"/>
      <c r="R24" s="289"/>
      <c r="S24" s="289"/>
      <c r="T24" s="289"/>
      <c r="U24" s="287"/>
      <c r="V24" s="287"/>
      <c r="W24" s="287"/>
      <c r="X24" s="289"/>
      <c r="Z24" s="287"/>
    </row>
    <row r="25" spans="1:27" s="499" customFormat="1">
      <c r="A25" s="287"/>
      <c r="U25" s="287"/>
      <c r="V25" s="287"/>
      <c r="W25" s="287"/>
      <c r="Z25" s="287"/>
    </row>
    <row r="26" spans="1:27">
      <c r="A26" s="167" t="s">
        <v>431</v>
      </c>
      <c r="U26" s="36"/>
      <c r="V26" s="36"/>
      <c r="W26" s="36"/>
      <c r="Z26" s="287"/>
    </row>
    <row r="27" spans="1:27">
      <c r="U27" s="36"/>
      <c r="V27" s="36"/>
      <c r="W27" s="36"/>
      <c r="Z27" s="287"/>
    </row>
    <row r="28" spans="1:27">
      <c r="U28" s="36"/>
      <c r="V28" s="36"/>
      <c r="W28" s="36"/>
    </row>
    <row r="29" spans="1:27">
      <c r="U29" s="36"/>
      <c r="V29" s="36"/>
      <c r="W29" s="36"/>
    </row>
    <row r="30" spans="1:27">
      <c r="U30" s="36"/>
      <c r="V30" s="36"/>
      <c r="W30" s="36"/>
    </row>
    <row r="31" spans="1:27">
      <c r="U31" s="36"/>
      <c r="V31" s="36"/>
      <c r="W31" s="36"/>
    </row>
    <row r="32" spans="1:27">
      <c r="U32" s="36"/>
      <c r="V32" s="36"/>
      <c r="W32" s="36"/>
    </row>
    <row r="33" spans="21:23">
      <c r="U33" s="36"/>
      <c r="V33" s="36"/>
      <c r="W33" s="36"/>
    </row>
    <row r="34" spans="21:23">
      <c r="U34" s="36"/>
      <c r="V34" s="36"/>
      <c r="W34" s="36"/>
    </row>
  </sheetData>
  <conditionalFormatting sqref="U1:W2">
    <cfRule type="expression" dxfId="209" priority="1" stopIfTrue="1">
      <formula>#N/A</formula>
    </cfRule>
  </conditionalFormatting>
  <hyperlinks>
    <hyperlink ref="AB5" location="Content!B408" display="Back to Content Page"/>
  </hyperlinks>
  <pageMargins left="0.7" right="0.7" top="0.75" bottom="0.75" header="0.3" footer="0.3"/>
  <pageSetup orientation="portrait" r:id="rId1"/>
</worksheet>
</file>

<file path=xl/worksheets/sheet2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5"/>
  <sheetViews>
    <sheetView topLeftCell="N1" zoomScale="95" zoomScaleNormal="95" workbookViewId="0">
      <selection activeCell="AB5" sqref="AB5"/>
    </sheetView>
  </sheetViews>
  <sheetFormatPr defaultRowHeight="14.5"/>
  <cols>
    <col min="1" max="1" width="33.81640625" customWidth="1"/>
    <col min="2" max="24" width="8.08984375" customWidth="1"/>
    <col min="25" max="26" width="8.08984375" style="499" customWidth="1"/>
  </cols>
  <sheetData>
    <row r="1" spans="1:28">
      <c r="A1" s="140" t="s">
        <v>1417</v>
      </c>
      <c r="B1" s="57"/>
      <c r="C1" s="57"/>
      <c r="D1" s="57"/>
      <c r="E1" s="57"/>
      <c r="F1" s="57"/>
      <c r="G1" s="57"/>
      <c r="H1" s="57"/>
      <c r="I1" s="57"/>
      <c r="J1" s="57"/>
      <c r="K1" s="57"/>
      <c r="L1" s="57"/>
      <c r="M1" s="57"/>
      <c r="N1" s="57"/>
      <c r="O1" s="57"/>
      <c r="P1" s="57"/>
      <c r="Q1" s="57"/>
      <c r="R1" s="57"/>
      <c r="S1" s="57"/>
      <c r="T1" s="57"/>
      <c r="U1" s="177"/>
      <c r="V1" s="177"/>
      <c r="W1" s="177"/>
      <c r="X1" s="57"/>
      <c r="Z1" s="287"/>
    </row>
    <row r="2" spans="1:28">
      <c r="A2" s="57"/>
      <c r="B2" s="57"/>
      <c r="C2" s="57"/>
      <c r="D2" s="57"/>
      <c r="E2" s="57"/>
      <c r="F2" s="57"/>
      <c r="G2" s="57"/>
      <c r="H2" s="57"/>
      <c r="I2" s="57"/>
      <c r="J2" s="57"/>
      <c r="K2" s="57"/>
      <c r="L2" s="57"/>
      <c r="M2" s="57"/>
      <c r="N2" s="57"/>
      <c r="O2" s="57"/>
      <c r="P2" s="57"/>
      <c r="Q2" s="57"/>
      <c r="R2" s="57"/>
      <c r="S2" s="57"/>
      <c r="T2" s="57"/>
      <c r="U2" s="177"/>
      <c r="V2" s="177"/>
      <c r="W2" s="177"/>
      <c r="X2" s="57"/>
      <c r="Z2" s="287"/>
    </row>
    <row r="3" spans="1:28">
      <c r="A3" s="778" t="s">
        <v>16</v>
      </c>
      <c r="B3" s="4">
        <v>1991</v>
      </c>
      <c r="C3" s="4">
        <v>1992</v>
      </c>
      <c r="D3" s="4">
        <v>1993</v>
      </c>
      <c r="E3" s="4">
        <v>1994</v>
      </c>
      <c r="F3" s="4">
        <v>1995</v>
      </c>
      <c r="G3" s="4">
        <v>1996</v>
      </c>
      <c r="H3" s="4">
        <v>1997</v>
      </c>
      <c r="I3" s="4">
        <v>1998</v>
      </c>
      <c r="J3" s="4">
        <v>1999</v>
      </c>
      <c r="K3" s="4">
        <v>2000</v>
      </c>
      <c r="L3" s="4">
        <v>2001</v>
      </c>
      <c r="M3" s="4">
        <v>2002</v>
      </c>
      <c r="N3" s="4">
        <v>2003</v>
      </c>
      <c r="O3" s="4">
        <v>2004</v>
      </c>
      <c r="P3" s="4">
        <v>2005</v>
      </c>
      <c r="Q3" s="4">
        <v>2006</v>
      </c>
      <c r="R3" s="4">
        <v>2007</v>
      </c>
      <c r="S3" s="4">
        <v>2008</v>
      </c>
      <c r="T3" s="4">
        <v>2009</v>
      </c>
      <c r="U3" s="774">
        <v>2010</v>
      </c>
      <c r="V3" s="62">
        <v>2011</v>
      </c>
      <c r="W3" s="62">
        <v>2012</v>
      </c>
      <c r="X3" s="62">
        <v>2013</v>
      </c>
      <c r="Y3" s="62">
        <v>2014</v>
      </c>
      <c r="Z3" s="62">
        <v>2015</v>
      </c>
    </row>
    <row r="4" spans="1:28">
      <c r="A4" s="284" t="s">
        <v>15</v>
      </c>
      <c r="B4" s="404" t="s">
        <v>429</v>
      </c>
      <c r="C4" s="404" t="s">
        <v>429</v>
      </c>
      <c r="D4" s="404" t="s">
        <v>429</v>
      </c>
      <c r="E4" s="404" t="s">
        <v>429</v>
      </c>
      <c r="F4" s="404" t="s">
        <v>429</v>
      </c>
      <c r="G4" s="404" t="s">
        <v>429</v>
      </c>
      <c r="H4" s="404" t="s">
        <v>429</v>
      </c>
      <c r="I4" s="404" t="s">
        <v>429</v>
      </c>
      <c r="J4" s="404" t="s">
        <v>429</v>
      </c>
      <c r="K4" s="404" t="s">
        <v>429</v>
      </c>
      <c r="L4" s="404" t="s">
        <v>429</v>
      </c>
      <c r="M4" s="404" t="s">
        <v>429</v>
      </c>
      <c r="N4" s="404" t="s">
        <v>429</v>
      </c>
      <c r="O4" s="404" t="s">
        <v>429</v>
      </c>
      <c r="P4" s="404" t="s">
        <v>429</v>
      </c>
      <c r="Q4" s="404" t="s">
        <v>429</v>
      </c>
      <c r="R4" s="404" t="s">
        <v>429</v>
      </c>
      <c r="S4" s="404" t="s">
        <v>429</v>
      </c>
      <c r="T4" s="404" t="s">
        <v>429</v>
      </c>
      <c r="U4" s="404" t="s">
        <v>429</v>
      </c>
      <c r="V4" s="404" t="s">
        <v>429</v>
      </c>
      <c r="W4" s="404" t="s">
        <v>429</v>
      </c>
      <c r="X4" s="404" t="s">
        <v>429</v>
      </c>
      <c r="Y4" s="404" t="s">
        <v>429</v>
      </c>
      <c r="Z4" s="592" t="s">
        <v>429</v>
      </c>
    </row>
    <row r="5" spans="1:28">
      <c r="A5" s="284" t="s">
        <v>14</v>
      </c>
      <c r="B5" s="404" t="s">
        <v>429</v>
      </c>
      <c r="C5" s="404" t="s">
        <v>429</v>
      </c>
      <c r="D5" s="404" t="s">
        <v>429</v>
      </c>
      <c r="E5" s="404" t="s">
        <v>429</v>
      </c>
      <c r="F5" s="404" t="s">
        <v>429</v>
      </c>
      <c r="G5" s="404" t="s">
        <v>429</v>
      </c>
      <c r="H5" s="404" t="s">
        <v>429</v>
      </c>
      <c r="I5" s="404" t="s">
        <v>429</v>
      </c>
      <c r="J5" s="404" t="s">
        <v>429</v>
      </c>
      <c r="K5" s="404" t="s">
        <v>429</v>
      </c>
      <c r="L5" s="404" t="s">
        <v>429</v>
      </c>
      <c r="M5" s="404" t="s">
        <v>429</v>
      </c>
      <c r="N5" s="404" t="s">
        <v>429</v>
      </c>
      <c r="O5" s="404" t="s">
        <v>429</v>
      </c>
      <c r="P5" s="404" t="s">
        <v>429</v>
      </c>
      <c r="Q5" s="404" t="s">
        <v>429</v>
      </c>
      <c r="R5" s="404" t="s">
        <v>429</v>
      </c>
      <c r="S5" s="404" t="s">
        <v>429</v>
      </c>
      <c r="T5" s="404" t="s">
        <v>429</v>
      </c>
      <c r="U5" s="404" t="s">
        <v>429</v>
      </c>
      <c r="V5" s="404" t="s">
        <v>429</v>
      </c>
      <c r="W5" s="404" t="s">
        <v>429</v>
      </c>
      <c r="X5" s="404">
        <v>2540.9</v>
      </c>
      <c r="Y5" s="404">
        <v>2576.6999999999998</v>
      </c>
      <c r="Z5" s="404">
        <v>2685.2</v>
      </c>
      <c r="AB5" s="92" t="s">
        <v>13</v>
      </c>
    </row>
    <row r="6" spans="1:28">
      <c r="A6" s="284" t="s">
        <v>268</v>
      </c>
      <c r="B6" s="404" t="s">
        <v>429</v>
      </c>
      <c r="C6" s="404" t="s">
        <v>429</v>
      </c>
      <c r="D6" s="404" t="s">
        <v>429</v>
      </c>
      <c r="E6" s="404" t="s">
        <v>429</v>
      </c>
      <c r="F6" s="404" t="s">
        <v>429</v>
      </c>
      <c r="G6" s="404" t="s">
        <v>429</v>
      </c>
      <c r="H6" s="404" t="s">
        <v>429</v>
      </c>
      <c r="I6" s="404" t="s">
        <v>429</v>
      </c>
      <c r="J6" s="404" t="s">
        <v>429</v>
      </c>
      <c r="K6" s="404" t="s">
        <v>429</v>
      </c>
      <c r="L6" s="404" t="s">
        <v>429</v>
      </c>
      <c r="M6" s="404" t="s">
        <v>429</v>
      </c>
      <c r="N6" s="404" t="s">
        <v>429</v>
      </c>
      <c r="O6" s="404" t="s">
        <v>429</v>
      </c>
      <c r="P6" s="404" t="s">
        <v>429</v>
      </c>
      <c r="Q6" s="404" t="s">
        <v>429</v>
      </c>
      <c r="R6" s="404" t="s">
        <v>429</v>
      </c>
      <c r="S6" s="404" t="s">
        <v>429</v>
      </c>
      <c r="T6" s="404" t="s">
        <v>429</v>
      </c>
      <c r="U6" s="404" t="s">
        <v>429</v>
      </c>
      <c r="V6" s="404" t="s">
        <v>429</v>
      </c>
      <c r="W6" s="404" t="s">
        <v>429</v>
      </c>
      <c r="X6" s="404" t="s">
        <v>429</v>
      </c>
      <c r="Y6" s="404" t="s">
        <v>429</v>
      </c>
      <c r="Z6" s="404" t="s">
        <v>429</v>
      </c>
    </row>
    <row r="7" spans="1:28">
      <c r="A7" s="284" t="s">
        <v>12</v>
      </c>
      <c r="B7" s="404" t="s">
        <v>429</v>
      </c>
      <c r="C7" s="404" t="s">
        <v>429</v>
      </c>
      <c r="D7" s="404" t="s">
        <v>429</v>
      </c>
      <c r="E7" s="404" t="s">
        <v>429</v>
      </c>
      <c r="F7" s="404" t="s">
        <v>429</v>
      </c>
      <c r="G7" s="404" t="s">
        <v>429</v>
      </c>
      <c r="H7" s="404" t="s">
        <v>429</v>
      </c>
      <c r="I7" s="404" t="s">
        <v>429</v>
      </c>
      <c r="J7" s="404" t="s">
        <v>429</v>
      </c>
      <c r="K7" s="404" t="s">
        <v>429</v>
      </c>
      <c r="L7" s="404" t="s">
        <v>429</v>
      </c>
      <c r="M7" s="404" t="s">
        <v>429</v>
      </c>
      <c r="N7" s="404" t="s">
        <v>429</v>
      </c>
      <c r="O7" s="404" t="s">
        <v>429</v>
      </c>
      <c r="P7" s="404" t="s">
        <v>429</v>
      </c>
      <c r="Q7" s="404" t="s">
        <v>429</v>
      </c>
      <c r="R7" s="404" t="s">
        <v>429</v>
      </c>
      <c r="S7" s="404" t="s">
        <v>429</v>
      </c>
      <c r="T7" s="404" t="s">
        <v>429</v>
      </c>
      <c r="U7" s="404" t="s">
        <v>429</v>
      </c>
      <c r="V7" s="404" t="s">
        <v>429</v>
      </c>
      <c r="W7" s="404" t="s">
        <v>429</v>
      </c>
      <c r="X7" s="404" t="s">
        <v>429</v>
      </c>
      <c r="Y7" s="404" t="s">
        <v>429</v>
      </c>
      <c r="Z7" s="404" t="s">
        <v>429</v>
      </c>
    </row>
    <row r="8" spans="1:28">
      <c r="A8" s="284" t="s">
        <v>11</v>
      </c>
      <c r="B8" s="404">
        <v>1525.6</v>
      </c>
      <c r="C8" s="404">
        <v>1958.2</v>
      </c>
      <c r="D8" s="404">
        <v>2394.9</v>
      </c>
      <c r="E8" s="404">
        <v>1698</v>
      </c>
      <c r="F8" s="404">
        <v>1221</v>
      </c>
      <c r="G8" s="404">
        <v>1282.4000000000001</v>
      </c>
      <c r="H8" s="404">
        <v>1064</v>
      </c>
      <c r="I8" s="404">
        <v>995.5</v>
      </c>
      <c r="J8" s="404">
        <v>862</v>
      </c>
      <c r="K8" s="404">
        <v>800.4</v>
      </c>
      <c r="L8" s="404">
        <v>822.1</v>
      </c>
      <c r="M8" s="404">
        <v>1614.4</v>
      </c>
      <c r="N8" s="404">
        <v>2018.9</v>
      </c>
      <c r="O8" s="404">
        <v>1308.8</v>
      </c>
      <c r="P8" s="404">
        <v>1521.7</v>
      </c>
      <c r="Q8" s="404">
        <v>1492.4</v>
      </c>
      <c r="R8" s="404">
        <v>2211.4</v>
      </c>
      <c r="S8" s="404">
        <v>4214.5</v>
      </c>
      <c r="T8" s="404">
        <v>3068.2</v>
      </c>
      <c r="U8" s="404">
        <v>2874</v>
      </c>
      <c r="V8" s="404">
        <v>2966</v>
      </c>
      <c r="W8" s="404">
        <v>2670.22</v>
      </c>
      <c r="X8" s="404">
        <v>2840.52</v>
      </c>
      <c r="Y8" s="404" t="s">
        <v>429</v>
      </c>
      <c r="Z8" s="404" t="s">
        <v>429</v>
      </c>
    </row>
    <row r="9" spans="1:28">
      <c r="A9" s="284" t="s">
        <v>10</v>
      </c>
      <c r="B9" s="404">
        <v>1119</v>
      </c>
      <c r="C9" s="404">
        <v>1139.5</v>
      </c>
      <c r="D9" s="404">
        <v>1036.4000000000001</v>
      </c>
      <c r="E9" s="404">
        <v>771.9</v>
      </c>
      <c r="F9" s="404">
        <v>841.3</v>
      </c>
      <c r="G9" s="404">
        <v>1650</v>
      </c>
      <c r="H9" s="404">
        <v>1788.4</v>
      </c>
      <c r="I9" s="404">
        <v>1137.9000000000001</v>
      </c>
      <c r="J9" s="404">
        <v>1285.0999999999999</v>
      </c>
      <c r="K9" s="404">
        <v>1232.2</v>
      </c>
      <c r="L9" s="404">
        <v>1269.5</v>
      </c>
      <c r="M9" s="404">
        <v>1253.8</v>
      </c>
      <c r="N9" s="404">
        <v>1301.5</v>
      </c>
      <c r="O9" s="404">
        <v>1595</v>
      </c>
      <c r="P9" s="404">
        <v>1832.4</v>
      </c>
      <c r="Q9" s="404">
        <v>1826.6</v>
      </c>
      <c r="R9" s="404">
        <v>2109.3000000000002</v>
      </c>
      <c r="S9" s="404">
        <v>2810.9</v>
      </c>
      <c r="T9" s="404">
        <v>3254.4</v>
      </c>
      <c r="U9" s="404">
        <v>3391.03</v>
      </c>
      <c r="V9" s="404">
        <v>3514.21</v>
      </c>
      <c r="W9" s="404">
        <v>3299.92</v>
      </c>
      <c r="X9" s="404">
        <v>3089.78</v>
      </c>
      <c r="Y9" s="404">
        <v>3781.56</v>
      </c>
      <c r="Z9" s="404" t="s">
        <v>429</v>
      </c>
    </row>
    <row r="10" spans="1:28">
      <c r="A10" s="284" t="s">
        <v>9</v>
      </c>
      <c r="B10" s="404">
        <v>4905.2</v>
      </c>
      <c r="C10" s="404">
        <v>5057.3042015168003</v>
      </c>
      <c r="D10" s="404">
        <v>4770.1863335024</v>
      </c>
      <c r="E10" s="404">
        <v>4977.9690011444</v>
      </c>
      <c r="F10" s="404">
        <v>6149.4224955321006</v>
      </c>
      <c r="G10" s="404">
        <v>5841.2115385298002</v>
      </c>
      <c r="H10" s="404">
        <v>5230.4564245518004</v>
      </c>
      <c r="I10" s="404">
        <v>4420.104020748</v>
      </c>
      <c r="J10" s="404">
        <v>4044.2062856501998</v>
      </c>
      <c r="K10" s="404">
        <v>3864.1279736938004</v>
      </c>
      <c r="L10" s="404">
        <v>3566.9357945210004</v>
      </c>
      <c r="M10" s="404">
        <v>3500.8231275440003</v>
      </c>
      <c r="N10" s="404">
        <v>3988.7975742790004</v>
      </c>
      <c r="O10" s="404">
        <v>4054.5954190323005</v>
      </c>
      <c r="P10" s="404">
        <v>4431.7524430249005</v>
      </c>
      <c r="Q10" s="404">
        <v>4150.6161972608006</v>
      </c>
      <c r="R10" s="404">
        <v>4566.1815325448006</v>
      </c>
      <c r="S10" s="404">
        <v>5117.1204240198003</v>
      </c>
      <c r="T10" s="404">
        <v>4878.8000006789007</v>
      </c>
      <c r="U10" s="404">
        <f>166400/30.89</f>
        <v>5386.8565878925219</v>
      </c>
      <c r="V10" s="404">
        <f>173900/28.8</f>
        <v>6038.1944444444443</v>
      </c>
      <c r="W10" s="404">
        <f>192022/29.9</f>
        <v>6422.1404682274251</v>
      </c>
      <c r="X10" s="404">
        <v>6449.2</v>
      </c>
      <c r="Y10" s="404">
        <v>6675.3755715218813</v>
      </c>
      <c r="Z10" s="404">
        <v>5971.2</v>
      </c>
      <c r="AA10" s="259" t="s">
        <v>17</v>
      </c>
    </row>
    <row r="11" spans="1:28">
      <c r="A11" s="284" t="s">
        <v>7</v>
      </c>
      <c r="B11" s="404" t="s">
        <v>429</v>
      </c>
      <c r="C11" s="404" t="s">
        <v>429</v>
      </c>
      <c r="D11" s="404">
        <v>1078.9000000000001</v>
      </c>
      <c r="E11" s="404">
        <v>1001.2</v>
      </c>
      <c r="F11" s="404">
        <v>869.2</v>
      </c>
      <c r="G11" s="404">
        <v>1079.2</v>
      </c>
      <c r="H11" s="404">
        <v>4806</v>
      </c>
      <c r="I11" s="404">
        <v>4722.3999999999996</v>
      </c>
      <c r="J11" s="404">
        <v>4219.8999999999996</v>
      </c>
      <c r="K11" s="404">
        <v>4033.1</v>
      </c>
      <c r="L11" s="404">
        <v>3204.2</v>
      </c>
      <c r="M11" s="404">
        <v>3092.7</v>
      </c>
      <c r="N11" s="404">
        <v>3592.1</v>
      </c>
      <c r="O11" s="404">
        <v>4502.3</v>
      </c>
      <c r="P11" s="404">
        <v>4727.8999999999996</v>
      </c>
      <c r="Q11" s="404">
        <v>5031.2</v>
      </c>
      <c r="R11" s="404">
        <v>5517.8</v>
      </c>
      <c r="S11" s="404" t="s">
        <v>429</v>
      </c>
      <c r="T11" s="404" t="s">
        <v>429</v>
      </c>
      <c r="U11" s="404" t="s">
        <v>429</v>
      </c>
      <c r="V11" s="404">
        <v>8543.67</v>
      </c>
      <c r="W11" s="404">
        <v>9577.27</v>
      </c>
      <c r="X11" s="404">
        <v>8927.51</v>
      </c>
      <c r="Y11" s="404" t="s">
        <v>429</v>
      </c>
      <c r="Z11" s="404" t="s">
        <v>429</v>
      </c>
    </row>
    <row r="12" spans="1:28">
      <c r="A12" s="284" t="s">
        <v>32</v>
      </c>
      <c r="B12" s="404">
        <v>1838.3</v>
      </c>
      <c r="C12" s="404">
        <v>1382.5</v>
      </c>
      <c r="D12" s="404">
        <v>1678.5</v>
      </c>
      <c r="E12" s="404">
        <v>1855.9</v>
      </c>
      <c r="F12" s="404">
        <v>2106.4</v>
      </c>
      <c r="G12" s="404">
        <v>1653.7</v>
      </c>
      <c r="H12" s="404">
        <v>1661.7</v>
      </c>
      <c r="I12" s="404">
        <v>1420.9</v>
      </c>
      <c r="J12" s="404">
        <v>1358.5</v>
      </c>
      <c r="K12" s="404">
        <v>1305.5</v>
      </c>
      <c r="L12" s="404">
        <v>1145.3</v>
      </c>
      <c r="M12" s="404">
        <v>1225.7</v>
      </c>
      <c r="N12" s="404">
        <v>1435.6</v>
      </c>
      <c r="O12" s="404">
        <v>1777.8</v>
      </c>
      <c r="P12" s="404">
        <v>1852.7</v>
      </c>
      <c r="Q12" s="404">
        <v>1908</v>
      </c>
      <c r="R12" s="404">
        <v>2136.1999999999998</v>
      </c>
      <c r="S12" s="404">
        <v>1842.2</v>
      </c>
      <c r="T12" s="404">
        <v>1976.7</v>
      </c>
      <c r="U12" s="404">
        <v>3748.89</v>
      </c>
      <c r="V12" s="404">
        <v>3993.69</v>
      </c>
      <c r="W12" s="404">
        <v>3437.28</v>
      </c>
      <c r="X12" s="404">
        <v>2464.46</v>
      </c>
      <c r="Y12" s="404" t="s">
        <v>429</v>
      </c>
      <c r="Z12" s="404" t="s">
        <v>429</v>
      </c>
    </row>
    <row r="13" spans="1:28">
      <c r="A13" s="284" t="s">
        <v>5</v>
      </c>
      <c r="B13" s="404" t="s">
        <v>429</v>
      </c>
      <c r="C13" s="404" t="s">
        <v>429</v>
      </c>
      <c r="D13" s="404" t="s">
        <v>429</v>
      </c>
      <c r="E13" s="404" t="s">
        <v>429</v>
      </c>
      <c r="F13" s="404" t="s">
        <v>429</v>
      </c>
      <c r="G13" s="404" t="s">
        <v>429</v>
      </c>
      <c r="H13" s="404" t="s">
        <v>429</v>
      </c>
      <c r="I13" s="404" t="s">
        <v>429</v>
      </c>
      <c r="J13" s="404" t="s">
        <v>429</v>
      </c>
      <c r="K13" s="404" t="s">
        <v>429</v>
      </c>
      <c r="L13" s="404" t="s">
        <v>429</v>
      </c>
      <c r="M13" s="404" t="s">
        <v>429</v>
      </c>
      <c r="N13" s="404" t="s">
        <v>429</v>
      </c>
      <c r="O13" s="404" t="s">
        <v>429</v>
      </c>
      <c r="P13" s="404" t="s">
        <v>429</v>
      </c>
      <c r="Q13" s="404" t="s">
        <v>429</v>
      </c>
      <c r="R13" s="404" t="s">
        <v>429</v>
      </c>
      <c r="S13" s="404" t="s">
        <v>429</v>
      </c>
      <c r="T13" s="404" t="s">
        <v>429</v>
      </c>
      <c r="U13" s="404" t="s">
        <v>429</v>
      </c>
      <c r="V13" s="404" t="s">
        <v>429</v>
      </c>
      <c r="W13" s="404" t="s">
        <v>429</v>
      </c>
      <c r="X13" s="404" t="s">
        <v>429</v>
      </c>
      <c r="Y13" s="404" t="s">
        <v>429</v>
      </c>
      <c r="Z13" s="404" t="s">
        <v>429</v>
      </c>
    </row>
    <row r="14" spans="1:28">
      <c r="A14" s="284" t="s">
        <v>4</v>
      </c>
      <c r="B14" s="404">
        <v>1806.3</v>
      </c>
      <c r="C14" s="404">
        <v>1759.1</v>
      </c>
      <c r="D14" s="404">
        <v>1597.1</v>
      </c>
      <c r="E14" s="404">
        <v>2339.4</v>
      </c>
      <c r="F14" s="404">
        <v>2006.8</v>
      </c>
      <c r="G14" s="404">
        <v>1830.7</v>
      </c>
      <c r="H14" s="404">
        <v>1763.2</v>
      </c>
      <c r="I14" s="404">
        <v>1422.3</v>
      </c>
      <c r="J14" s="404">
        <v>1323.3</v>
      </c>
      <c r="K14" s="404">
        <v>1237.7</v>
      </c>
      <c r="L14" s="404">
        <v>1064.7</v>
      </c>
      <c r="M14" s="404">
        <v>1117.3</v>
      </c>
      <c r="N14" s="404">
        <v>1677.3</v>
      </c>
      <c r="O14" s="404">
        <v>2163.3000000000002</v>
      </c>
      <c r="P14" s="404">
        <v>2339.9</v>
      </c>
      <c r="Q14" s="404">
        <v>2797.4</v>
      </c>
      <c r="R14" s="404">
        <v>2798.7</v>
      </c>
      <c r="S14" s="404">
        <v>2578.1</v>
      </c>
      <c r="T14" s="404">
        <v>2654.9</v>
      </c>
      <c r="U14" s="404">
        <v>3126.8</v>
      </c>
      <c r="V14" s="404">
        <v>3832.7</v>
      </c>
      <c r="W14" s="404">
        <v>3476</v>
      </c>
      <c r="X14" s="404">
        <v>2903.1</v>
      </c>
      <c r="Y14" s="404">
        <v>2896.6</v>
      </c>
      <c r="Z14" s="404">
        <v>2615.922</v>
      </c>
      <c r="AA14" s="499"/>
    </row>
    <row r="15" spans="1:28">
      <c r="A15" s="284" t="s">
        <v>3</v>
      </c>
      <c r="B15" s="404" t="s">
        <v>429</v>
      </c>
      <c r="C15" s="404" t="s">
        <v>429</v>
      </c>
      <c r="D15" s="404" t="s">
        <v>429</v>
      </c>
      <c r="E15" s="404" t="s">
        <v>429</v>
      </c>
      <c r="F15" s="404" t="s">
        <v>429</v>
      </c>
      <c r="G15" s="404" t="s">
        <v>429</v>
      </c>
      <c r="H15" s="404" t="s">
        <v>429</v>
      </c>
      <c r="I15" s="404" t="s">
        <v>429</v>
      </c>
      <c r="J15" s="404" t="s">
        <v>429</v>
      </c>
      <c r="K15" s="404" t="s">
        <v>429</v>
      </c>
      <c r="L15" s="404" t="s">
        <v>429</v>
      </c>
      <c r="M15" s="404" t="s">
        <v>429</v>
      </c>
      <c r="N15" s="404" t="s">
        <v>429</v>
      </c>
      <c r="O15" s="404" t="s">
        <v>429</v>
      </c>
      <c r="P15" s="404" t="s">
        <v>429</v>
      </c>
      <c r="Q15" s="404" t="s">
        <v>429</v>
      </c>
      <c r="R15" s="404" t="s">
        <v>429</v>
      </c>
      <c r="S15" s="404" t="s">
        <v>429</v>
      </c>
      <c r="T15" s="404" t="s">
        <v>429</v>
      </c>
      <c r="U15" s="404" t="s">
        <v>429</v>
      </c>
      <c r="V15" s="404" t="s">
        <v>429</v>
      </c>
      <c r="W15" s="404" t="s">
        <v>429</v>
      </c>
      <c r="X15" s="404" t="s">
        <v>429</v>
      </c>
      <c r="Y15" s="404" t="s">
        <v>429</v>
      </c>
      <c r="Z15" s="404" t="s">
        <v>429</v>
      </c>
      <c r="AA15" s="499"/>
    </row>
    <row r="16" spans="1:28">
      <c r="A16" s="284" t="s">
        <v>79</v>
      </c>
      <c r="B16" s="404" t="s">
        <v>429</v>
      </c>
      <c r="C16" s="404" t="s">
        <v>429</v>
      </c>
      <c r="D16" s="404" t="s">
        <v>429</v>
      </c>
      <c r="E16" s="404" t="s">
        <v>429</v>
      </c>
      <c r="F16" s="404" t="s">
        <v>429</v>
      </c>
      <c r="G16" s="404" t="s">
        <v>429</v>
      </c>
      <c r="H16" s="404" t="s">
        <v>429</v>
      </c>
      <c r="I16" s="404" t="s">
        <v>429</v>
      </c>
      <c r="J16" s="404" t="s">
        <v>429</v>
      </c>
      <c r="K16" s="404" t="s">
        <v>429</v>
      </c>
      <c r="L16" s="404" t="s">
        <v>429</v>
      </c>
      <c r="M16" s="404" t="s">
        <v>429</v>
      </c>
      <c r="N16" s="404" t="s">
        <v>429</v>
      </c>
      <c r="O16" s="404" t="s">
        <v>429</v>
      </c>
      <c r="P16" s="404" t="s">
        <v>429</v>
      </c>
      <c r="Q16" s="404" t="s">
        <v>429</v>
      </c>
      <c r="R16" s="404" t="s">
        <v>429</v>
      </c>
      <c r="S16" s="404" t="s">
        <v>429</v>
      </c>
      <c r="T16" s="404" t="s">
        <v>429</v>
      </c>
      <c r="U16" s="404" t="s">
        <v>429</v>
      </c>
      <c r="V16" s="404" t="s">
        <v>429</v>
      </c>
      <c r="W16" s="404" t="s">
        <v>429</v>
      </c>
      <c r="X16" s="404" t="s">
        <v>429</v>
      </c>
      <c r="Y16" s="404" t="s">
        <v>429</v>
      </c>
      <c r="Z16" s="404" t="s">
        <v>429</v>
      </c>
      <c r="AA16" s="499"/>
    </row>
    <row r="17" spans="1:27">
      <c r="A17" s="284" t="s">
        <v>2</v>
      </c>
      <c r="B17" s="404" t="s">
        <v>429</v>
      </c>
      <c r="C17" s="404" t="s">
        <v>429</v>
      </c>
      <c r="D17" s="404" t="s">
        <v>429</v>
      </c>
      <c r="E17" s="404" t="s">
        <v>429</v>
      </c>
      <c r="F17" s="404" t="s">
        <v>429</v>
      </c>
      <c r="G17" s="404" t="s">
        <v>429</v>
      </c>
      <c r="H17" s="404" t="s">
        <v>429</v>
      </c>
      <c r="I17" s="404" t="s">
        <v>429</v>
      </c>
      <c r="J17" s="404" t="s">
        <v>429</v>
      </c>
      <c r="K17" s="404" t="s">
        <v>429</v>
      </c>
      <c r="L17" s="404" t="s">
        <v>429</v>
      </c>
      <c r="M17" s="404" t="s">
        <v>429</v>
      </c>
      <c r="N17" s="404" t="s">
        <v>429</v>
      </c>
      <c r="O17" s="404" t="s">
        <v>429</v>
      </c>
      <c r="P17" s="404" t="s">
        <v>429</v>
      </c>
      <c r="Q17" s="404" t="s">
        <v>429</v>
      </c>
      <c r="R17" s="404" t="s">
        <v>429</v>
      </c>
      <c r="S17" s="404" t="s">
        <v>429</v>
      </c>
      <c r="T17" s="404" t="s">
        <v>429</v>
      </c>
      <c r="U17" s="404" t="s">
        <v>429</v>
      </c>
      <c r="V17" s="404" t="s">
        <v>429</v>
      </c>
      <c r="W17" s="404" t="s">
        <v>429</v>
      </c>
      <c r="X17" s="404" t="s">
        <v>429</v>
      </c>
      <c r="Y17" s="404" t="s">
        <v>429</v>
      </c>
      <c r="Z17" s="404" t="s">
        <v>429</v>
      </c>
    </row>
    <row r="18" spans="1:27">
      <c r="A18" s="284" t="s">
        <v>50</v>
      </c>
      <c r="B18" s="404" t="s">
        <v>429</v>
      </c>
      <c r="C18" s="404" t="s">
        <v>429</v>
      </c>
      <c r="D18" s="404" t="s">
        <v>429</v>
      </c>
      <c r="E18" s="404" t="s">
        <v>429</v>
      </c>
      <c r="F18" s="404" t="s">
        <v>429</v>
      </c>
      <c r="G18" s="404" t="s">
        <v>429</v>
      </c>
      <c r="H18" s="404" t="s">
        <v>429</v>
      </c>
      <c r="I18" s="404" t="s">
        <v>429</v>
      </c>
      <c r="J18" s="404" t="s">
        <v>429</v>
      </c>
      <c r="K18" s="404" t="s">
        <v>429</v>
      </c>
      <c r="L18" s="404" t="s">
        <v>429</v>
      </c>
      <c r="M18" s="404" t="s">
        <v>429</v>
      </c>
      <c r="N18" s="404" t="s">
        <v>429</v>
      </c>
      <c r="O18" s="404" t="s">
        <v>429</v>
      </c>
      <c r="P18" s="404" t="s">
        <v>429</v>
      </c>
      <c r="Q18" s="404" t="s">
        <v>429</v>
      </c>
      <c r="R18" s="404" t="s">
        <v>429</v>
      </c>
      <c r="S18" s="404" t="s">
        <v>429</v>
      </c>
      <c r="T18" s="404" t="s">
        <v>429</v>
      </c>
      <c r="U18" s="404" t="s">
        <v>429</v>
      </c>
      <c r="V18" s="404" t="s">
        <v>429</v>
      </c>
      <c r="W18" s="404" t="s">
        <v>429</v>
      </c>
      <c r="X18" s="404">
        <v>1300</v>
      </c>
      <c r="Y18" s="404">
        <v>1300</v>
      </c>
      <c r="Z18" s="404">
        <v>1300</v>
      </c>
    </row>
    <row r="19" spans="1:27">
      <c r="A19" s="57"/>
      <c r="B19" s="57"/>
      <c r="P19" s="57"/>
      <c r="Q19" s="57"/>
      <c r="R19" s="57"/>
      <c r="S19" s="57"/>
      <c r="T19" s="57"/>
      <c r="X19" s="57"/>
      <c r="Z19" s="559"/>
    </row>
    <row r="20" spans="1:27" s="499" customFormat="1">
      <c r="A20" s="136" t="s">
        <v>33</v>
      </c>
      <c r="B20" s="142"/>
      <c r="D20" s="289"/>
      <c r="F20" s="289"/>
      <c r="G20" s="289"/>
      <c r="H20" s="289"/>
      <c r="I20" s="289"/>
      <c r="J20" s="289"/>
      <c r="K20" s="289"/>
      <c r="L20" s="289"/>
      <c r="M20" s="289"/>
      <c r="N20" s="289"/>
      <c r="O20" s="289"/>
      <c r="P20" s="289"/>
      <c r="Q20" s="289"/>
      <c r="R20" s="289"/>
      <c r="S20" s="289"/>
      <c r="T20" s="289"/>
      <c r="X20" s="289"/>
      <c r="Y20" s="12"/>
      <c r="Z20" s="142"/>
      <c r="AA20" s="12"/>
    </row>
    <row r="21" spans="1:27" s="499" customFormat="1">
      <c r="A21" s="289"/>
      <c r="B21" s="289"/>
      <c r="D21" s="289"/>
      <c r="F21" s="289"/>
      <c r="G21" s="289"/>
      <c r="H21" s="289"/>
      <c r="I21" s="289"/>
      <c r="J21" s="289"/>
      <c r="K21" s="289"/>
      <c r="L21" s="289"/>
      <c r="M21" s="289"/>
      <c r="N21" s="289"/>
      <c r="O21" s="289"/>
      <c r="P21" s="289"/>
      <c r="Q21" s="289"/>
      <c r="R21" s="289"/>
      <c r="S21" s="289"/>
      <c r="T21" s="289"/>
      <c r="U21" s="287"/>
      <c r="V21" s="287"/>
      <c r="W21" s="287"/>
      <c r="X21" s="289"/>
      <c r="Y21" s="12"/>
      <c r="Z21" s="24"/>
      <c r="AA21" s="12"/>
    </row>
    <row r="22" spans="1:27" s="499" customFormat="1">
      <c r="A22" s="287" t="s">
        <v>1157</v>
      </c>
      <c r="B22" s="142"/>
      <c r="D22" s="289"/>
      <c r="F22" s="289"/>
      <c r="G22" s="289"/>
      <c r="H22" s="289"/>
      <c r="I22" s="289"/>
      <c r="J22" s="289"/>
      <c r="K22" s="289"/>
      <c r="L22" s="289"/>
      <c r="M22" s="289"/>
      <c r="N22" s="289"/>
      <c r="O22" s="289"/>
      <c r="P22" s="289"/>
      <c r="Q22" s="289"/>
      <c r="R22" s="289"/>
      <c r="S22" s="289"/>
      <c r="T22" s="289"/>
      <c r="X22" s="134"/>
      <c r="Y22" s="12"/>
      <c r="Z22" s="142"/>
      <c r="AA22" s="12"/>
    </row>
    <row r="23" spans="1:27" s="499" customFormat="1">
      <c r="A23" s="289"/>
      <c r="B23" s="142"/>
      <c r="D23" s="289"/>
      <c r="F23" s="289"/>
      <c r="G23" s="289"/>
      <c r="H23" s="289"/>
      <c r="I23" s="289"/>
      <c r="J23" s="289"/>
      <c r="K23" s="289"/>
      <c r="L23" s="289"/>
      <c r="M23" s="289"/>
      <c r="N23" s="289"/>
      <c r="O23" s="289"/>
      <c r="P23" s="289"/>
      <c r="Q23" s="289"/>
      <c r="R23" s="289"/>
      <c r="S23" s="289"/>
      <c r="T23" s="289"/>
      <c r="X23" s="134"/>
      <c r="Y23" s="12"/>
      <c r="Z23" s="142"/>
      <c r="AA23" s="12"/>
    </row>
    <row r="24" spans="1:27" s="499" customFormat="1">
      <c r="A24" s="287" t="s">
        <v>1550</v>
      </c>
      <c r="B24" s="289"/>
      <c r="D24" s="289"/>
      <c r="F24" s="289"/>
      <c r="G24" s="289"/>
      <c r="H24" s="289"/>
      <c r="I24" s="289"/>
      <c r="J24" s="289"/>
      <c r="K24" s="289"/>
      <c r="L24" s="289"/>
      <c r="M24" s="289"/>
      <c r="N24" s="289"/>
      <c r="O24" s="289"/>
      <c r="P24" s="289"/>
      <c r="Q24" s="289"/>
      <c r="R24" s="289"/>
      <c r="S24" s="289"/>
      <c r="T24" s="289"/>
      <c r="U24" s="287"/>
      <c r="V24" s="287"/>
      <c r="W24" s="287"/>
      <c r="X24" s="289"/>
      <c r="Z24" s="287"/>
    </row>
    <row r="25" spans="1:27" s="499" customFormat="1">
      <c r="A25" s="287"/>
      <c r="U25" s="287"/>
      <c r="V25" s="287"/>
      <c r="W25" s="287"/>
      <c r="Z25" s="287"/>
    </row>
    <row r="26" spans="1:27">
      <c r="A26" s="167" t="s">
        <v>431</v>
      </c>
      <c r="U26" s="36"/>
      <c r="V26" s="36"/>
      <c r="W26" s="36"/>
      <c r="Z26" s="287"/>
    </row>
    <row r="27" spans="1:27">
      <c r="U27" s="36"/>
      <c r="V27" s="36"/>
      <c r="W27" s="36"/>
      <c r="Z27" s="287"/>
    </row>
    <row r="28" spans="1:27">
      <c r="U28" s="36"/>
      <c r="V28" s="36"/>
      <c r="W28" s="36"/>
    </row>
    <row r="29" spans="1:27">
      <c r="U29" s="36"/>
      <c r="V29" s="36"/>
      <c r="W29" s="36"/>
    </row>
    <row r="30" spans="1:27">
      <c r="U30" s="36"/>
      <c r="V30" s="36"/>
      <c r="W30" s="36"/>
    </row>
    <row r="31" spans="1:27">
      <c r="U31" s="36"/>
      <c r="V31" s="36"/>
      <c r="W31" s="36"/>
    </row>
    <row r="32" spans="1:27">
      <c r="U32" s="36"/>
      <c r="V32" s="36"/>
      <c r="W32" s="36"/>
    </row>
    <row r="33" spans="21:23">
      <c r="U33" s="36"/>
      <c r="V33" s="36"/>
      <c r="W33" s="36"/>
    </row>
    <row r="34" spans="21:23">
      <c r="U34" s="36"/>
      <c r="V34" s="36"/>
      <c r="W34" s="36"/>
    </row>
    <row r="35" spans="21:23">
      <c r="U35" s="36"/>
      <c r="V35" s="36"/>
      <c r="W35" s="36"/>
    </row>
  </sheetData>
  <conditionalFormatting sqref="U1:W2">
    <cfRule type="expression" dxfId="208" priority="1" stopIfTrue="1">
      <formula>#N/A</formula>
    </cfRule>
  </conditionalFormatting>
  <hyperlinks>
    <hyperlink ref="AB5" location="Content!B408" display="Back to Content Page"/>
  </hyperlinks>
  <pageMargins left="0.7" right="0.7" top="0.75" bottom="0.75" header="0.3" footer="0.3"/>
</worksheet>
</file>

<file path=xl/worksheets/sheet2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3"/>
  <sheetViews>
    <sheetView topLeftCell="G1" zoomScale="95" zoomScaleNormal="95" workbookViewId="0">
      <selection activeCell="AB5" sqref="AB5"/>
    </sheetView>
  </sheetViews>
  <sheetFormatPr defaultRowHeight="14.5"/>
  <cols>
    <col min="1" max="1" width="33.81640625" customWidth="1"/>
    <col min="2" max="24" width="5.7265625" customWidth="1"/>
    <col min="25" max="25" width="7.26953125" style="499" customWidth="1"/>
    <col min="26" max="26" width="5.7265625" style="499" customWidth="1"/>
  </cols>
  <sheetData>
    <row r="1" spans="1:28">
      <c r="A1" s="140" t="s">
        <v>1418</v>
      </c>
      <c r="B1" s="57"/>
      <c r="C1" s="57"/>
      <c r="D1" s="57"/>
      <c r="E1" s="57"/>
      <c r="F1" s="57"/>
      <c r="G1" s="57"/>
      <c r="H1" s="57"/>
      <c r="I1" s="57"/>
      <c r="J1" s="57"/>
      <c r="K1" s="57"/>
      <c r="L1" s="57"/>
      <c r="M1" s="57"/>
      <c r="N1" s="57"/>
      <c r="O1" s="57"/>
      <c r="P1" s="57"/>
      <c r="Q1" s="57"/>
      <c r="R1" s="57"/>
      <c r="S1" s="57"/>
      <c r="T1" s="57"/>
      <c r="U1" s="177"/>
      <c r="V1" s="177"/>
      <c r="W1" s="177"/>
      <c r="X1" s="57"/>
      <c r="Z1" s="287"/>
    </row>
    <row r="2" spans="1:28">
      <c r="A2" s="57"/>
      <c r="B2" s="57"/>
      <c r="C2" s="57"/>
      <c r="D2" s="57"/>
      <c r="E2" s="57"/>
      <c r="F2" s="57"/>
      <c r="G2" s="57"/>
      <c r="H2" s="57"/>
      <c r="I2" s="57"/>
      <c r="J2" s="57"/>
      <c r="K2" s="57"/>
      <c r="L2" s="57"/>
      <c r="M2" s="57"/>
      <c r="N2" s="57"/>
      <c r="O2" s="57"/>
      <c r="P2" s="57"/>
      <c r="Q2" s="57"/>
      <c r="R2" s="57"/>
      <c r="S2" s="57"/>
      <c r="T2" s="57"/>
      <c r="U2" s="177"/>
      <c r="V2" s="177"/>
      <c r="W2" s="177"/>
      <c r="X2" s="57"/>
      <c r="Z2" s="287"/>
    </row>
    <row r="3" spans="1:28">
      <c r="A3" s="778" t="s">
        <v>16</v>
      </c>
      <c r="B3" s="395">
        <v>1991</v>
      </c>
      <c r="C3" s="395">
        <v>1992</v>
      </c>
      <c r="D3" s="395">
        <v>1993</v>
      </c>
      <c r="E3" s="395">
        <v>1994</v>
      </c>
      <c r="F3" s="395">
        <v>1995</v>
      </c>
      <c r="G3" s="395">
        <v>1996</v>
      </c>
      <c r="H3" s="395">
        <v>1997</v>
      </c>
      <c r="I3" s="395">
        <v>1998</v>
      </c>
      <c r="J3" s="395">
        <v>1999</v>
      </c>
      <c r="K3" s="395">
        <v>2000</v>
      </c>
      <c r="L3" s="395">
        <v>2001</v>
      </c>
      <c r="M3" s="395">
        <v>2002</v>
      </c>
      <c r="N3" s="395">
        <v>2003</v>
      </c>
      <c r="O3" s="395">
        <v>2004</v>
      </c>
      <c r="P3" s="395">
        <v>2005</v>
      </c>
      <c r="Q3" s="395">
        <v>2006</v>
      </c>
      <c r="R3" s="395">
        <v>2007</v>
      </c>
      <c r="S3" s="395">
        <v>2008</v>
      </c>
      <c r="T3" s="395">
        <v>2009</v>
      </c>
      <c r="U3" s="544">
        <v>2010</v>
      </c>
      <c r="V3" s="521">
        <v>2011</v>
      </c>
      <c r="W3" s="521">
        <v>2012</v>
      </c>
      <c r="X3" s="521">
        <v>2013</v>
      </c>
      <c r="Y3" s="521">
        <v>2014</v>
      </c>
      <c r="Z3" s="62">
        <v>2015</v>
      </c>
    </row>
    <row r="4" spans="1:28">
      <c r="A4" s="284" t="s">
        <v>15</v>
      </c>
      <c r="B4" s="577" t="s">
        <v>429</v>
      </c>
      <c r="C4" s="577" t="s">
        <v>429</v>
      </c>
      <c r="D4" s="577" t="s">
        <v>429</v>
      </c>
      <c r="E4" s="577" t="s">
        <v>429</v>
      </c>
      <c r="F4" s="577" t="s">
        <v>429</v>
      </c>
      <c r="G4" s="577" t="s">
        <v>429</v>
      </c>
      <c r="H4" s="577" t="s">
        <v>429</v>
      </c>
      <c r="I4" s="577" t="s">
        <v>429</v>
      </c>
      <c r="J4" s="577" t="s">
        <v>429</v>
      </c>
      <c r="K4" s="577" t="s">
        <v>429</v>
      </c>
      <c r="L4" s="577" t="s">
        <v>429</v>
      </c>
      <c r="M4" s="577" t="s">
        <v>429</v>
      </c>
      <c r="N4" s="577" t="s">
        <v>429</v>
      </c>
      <c r="O4" s="577" t="s">
        <v>429</v>
      </c>
      <c r="P4" s="577" t="s">
        <v>429</v>
      </c>
      <c r="Q4" s="577" t="s">
        <v>429</v>
      </c>
      <c r="R4" s="577" t="s">
        <v>429</v>
      </c>
      <c r="S4" s="577" t="s">
        <v>429</v>
      </c>
      <c r="T4" s="577" t="s">
        <v>429</v>
      </c>
      <c r="U4" s="577" t="s">
        <v>429</v>
      </c>
      <c r="V4" s="577" t="s">
        <v>429</v>
      </c>
      <c r="W4" s="577" t="s">
        <v>429</v>
      </c>
      <c r="X4" s="577">
        <v>518.05999999999995</v>
      </c>
      <c r="Y4" s="592">
        <v>508.74</v>
      </c>
      <c r="Z4" s="592" t="s">
        <v>429</v>
      </c>
    </row>
    <row r="5" spans="1:28">
      <c r="A5" s="284" t="s">
        <v>14</v>
      </c>
      <c r="B5" s="577">
        <v>478.3</v>
      </c>
      <c r="C5" s="577">
        <v>458.3</v>
      </c>
      <c r="D5" s="577">
        <v>399</v>
      </c>
      <c r="E5" s="577" t="s">
        <v>429</v>
      </c>
      <c r="F5" s="577" t="s">
        <v>429</v>
      </c>
      <c r="G5" s="577" t="s">
        <v>429</v>
      </c>
      <c r="H5" s="577" t="s">
        <v>429</v>
      </c>
      <c r="I5" s="577" t="s">
        <v>429</v>
      </c>
      <c r="J5" s="577" t="s">
        <v>429</v>
      </c>
      <c r="K5" s="577" t="s">
        <v>429</v>
      </c>
      <c r="L5" s="577" t="s">
        <v>429</v>
      </c>
      <c r="M5" s="577" t="s">
        <v>429</v>
      </c>
      <c r="N5" s="577" t="s">
        <v>429</v>
      </c>
      <c r="O5" s="577" t="s">
        <v>429</v>
      </c>
      <c r="P5" s="577" t="s">
        <v>429</v>
      </c>
      <c r="Q5" s="577" t="s">
        <v>429</v>
      </c>
      <c r="R5" s="577" t="s">
        <v>429</v>
      </c>
      <c r="S5" s="577" t="s">
        <v>429</v>
      </c>
      <c r="T5" s="577" t="s">
        <v>429</v>
      </c>
      <c r="U5" s="577" t="s">
        <v>429</v>
      </c>
      <c r="V5" s="577" t="s">
        <v>429</v>
      </c>
      <c r="W5" s="577" t="s">
        <v>429</v>
      </c>
      <c r="X5" s="577">
        <v>450.1</v>
      </c>
      <c r="Y5" s="577">
        <v>498.5</v>
      </c>
      <c r="Z5" s="570">
        <v>586.20000000000005</v>
      </c>
      <c r="AB5" s="92" t="s">
        <v>13</v>
      </c>
    </row>
    <row r="6" spans="1:28">
      <c r="A6" s="284" t="s">
        <v>268</v>
      </c>
      <c r="B6" s="577" t="s">
        <v>429</v>
      </c>
      <c r="C6" s="577" t="s">
        <v>429</v>
      </c>
      <c r="D6" s="577" t="s">
        <v>429</v>
      </c>
      <c r="E6" s="577" t="s">
        <v>429</v>
      </c>
      <c r="F6" s="577" t="s">
        <v>429</v>
      </c>
      <c r="G6" s="577" t="s">
        <v>429</v>
      </c>
      <c r="H6" s="577" t="s">
        <v>429</v>
      </c>
      <c r="I6" s="577" t="s">
        <v>429</v>
      </c>
      <c r="J6" s="577" t="s">
        <v>429</v>
      </c>
      <c r="K6" s="577" t="s">
        <v>429</v>
      </c>
      <c r="L6" s="577" t="s">
        <v>429</v>
      </c>
      <c r="M6" s="577" t="s">
        <v>429</v>
      </c>
      <c r="N6" s="577" t="s">
        <v>429</v>
      </c>
      <c r="O6" s="577" t="s">
        <v>429</v>
      </c>
      <c r="P6" s="577" t="s">
        <v>429</v>
      </c>
      <c r="Q6" s="577" t="s">
        <v>429</v>
      </c>
      <c r="R6" s="577" t="s">
        <v>429</v>
      </c>
      <c r="S6" s="577" t="s">
        <v>429</v>
      </c>
      <c r="T6" s="577" t="s">
        <v>429</v>
      </c>
      <c r="U6" s="577" t="s">
        <v>429</v>
      </c>
      <c r="V6" s="577" t="s">
        <v>429</v>
      </c>
      <c r="W6" s="577" t="s">
        <v>429</v>
      </c>
      <c r="X6" s="577" t="s">
        <v>429</v>
      </c>
      <c r="Y6" s="577" t="s">
        <v>429</v>
      </c>
      <c r="Z6" s="592" t="s">
        <v>429</v>
      </c>
    </row>
    <row r="7" spans="1:28">
      <c r="A7" s="284" t="s">
        <v>12</v>
      </c>
      <c r="B7" s="577">
        <v>322.3</v>
      </c>
      <c r="C7" s="577">
        <v>312.10000000000002</v>
      </c>
      <c r="D7" s="577">
        <v>272.39999999999998</v>
      </c>
      <c r="E7" s="577">
        <v>250.6</v>
      </c>
      <c r="F7" s="577">
        <v>275.7</v>
      </c>
      <c r="G7" s="577">
        <v>279.10000000000002</v>
      </c>
      <c r="H7" s="577">
        <v>260.39999999999998</v>
      </c>
      <c r="I7" s="577">
        <v>224.3</v>
      </c>
      <c r="J7" s="577">
        <v>277.2</v>
      </c>
      <c r="K7" s="577">
        <v>277.2</v>
      </c>
      <c r="L7" s="577">
        <v>277.2</v>
      </c>
      <c r="M7" s="577">
        <v>277.2</v>
      </c>
      <c r="N7" s="577">
        <v>346.5</v>
      </c>
      <c r="O7" s="577">
        <v>346.5</v>
      </c>
      <c r="P7" s="577">
        <v>346.5</v>
      </c>
      <c r="Q7" s="577">
        <v>346.5</v>
      </c>
      <c r="R7" s="577">
        <v>346.5</v>
      </c>
      <c r="S7" s="577">
        <v>346.5</v>
      </c>
      <c r="T7" s="577">
        <v>346.5</v>
      </c>
      <c r="U7" s="577">
        <v>346.5</v>
      </c>
      <c r="V7" s="577">
        <v>415.8</v>
      </c>
      <c r="W7" s="577">
        <v>415.8</v>
      </c>
      <c r="X7" s="577">
        <v>415.8</v>
      </c>
      <c r="Y7" s="577">
        <v>415.8</v>
      </c>
      <c r="Z7" s="577">
        <v>415.8</v>
      </c>
    </row>
    <row r="8" spans="1:28">
      <c r="A8" s="284" t="s">
        <v>11</v>
      </c>
      <c r="B8" s="577" t="s">
        <v>429</v>
      </c>
      <c r="C8" s="577" t="s">
        <v>429</v>
      </c>
      <c r="D8" s="577" t="s">
        <v>429</v>
      </c>
      <c r="E8" s="577" t="s">
        <v>429</v>
      </c>
      <c r="F8" s="577" t="s">
        <v>429</v>
      </c>
      <c r="G8" s="577" t="s">
        <v>429</v>
      </c>
      <c r="H8" s="577" t="s">
        <v>429</v>
      </c>
      <c r="I8" s="577" t="s">
        <v>429</v>
      </c>
      <c r="J8" s="577" t="s">
        <v>429</v>
      </c>
      <c r="K8" s="577" t="s">
        <v>429</v>
      </c>
      <c r="L8" s="577" t="s">
        <v>429</v>
      </c>
      <c r="M8" s="577" t="s">
        <v>429</v>
      </c>
      <c r="N8" s="577" t="s">
        <v>429</v>
      </c>
      <c r="O8" s="577" t="s">
        <v>429</v>
      </c>
      <c r="P8" s="577" t="s">
        <v>429</v>
      </c>
      <c r="Q8" s="577" t="s">
        <v>429</v>
      </c>
      <c r="R8" s="577" t="s">
        <v>429</v>
      </c>
      <c r="S8" s="577" t="s">
        <v>429</v>
      </c>
      <c r="T8" s="577" t="s">
        <v>429</v>
      </c>
      <c r="U8" s="577" t="s">
        <v>429</v>
      </c>
      <c r="V8" s="577" t="s">
        <v>429</v>
      </c>
      <c r="W8" s="577" t="s">
        <v>429</v>
      </c>
      <c r="X8" s="577" t="s">
        <v>429</v>
      </c>
      <c r="Y8" s="577" t="s">
        <v>429</v>
      </c>
      <c r="Z8" s="570" t="s">
        <v>429</v>
      </c>
    </row>
    <row r="9" spans="1:28">
      <c r="A9" s="284" t="s">
        <v>10</v>
      </c>
      <c r="B9" s="577" t="s">
        <v>429</v>
      </c>
      <c r="C9" s="577" t="s">
        <v>429</v>
      </c>
      <c r="D9" s="577" t="s">
        <v>429</v>
      </c>
      <c r="E9" s="577" t="s">
        <v>429</v>
      </c>
      <c r="F9" s="577" t="s">
        <v>429</v>
      </c>
      <c r="G9" s="577" t="s">
        <v>429</v>
      </c>
      <c r="H9" s="577" t="s">
        <v>429</v>
      </c>
      <c r="I9" s="577" t="s">
        <v>429</v>
      </c>
      <c r="J9" s="577" t="s">
        <v>429</v>
      </c>
      <c r="K9" s="577" t="s">
        <v>429</v>
      </c>
      <c r="L9" s="577" t="s">
        <v>429</v>
      </c>
      <c r="M9" s="577" t="s">
        <v>429</v>
      </c>
      <c r="N9" s="577" t="s">
        <v>429</v>
      </c>
      <c r="O9" s="577" t="s">
        <v>429</v>
      </c>
      <c r="P9" s="577" t="s">
        <v>429</v>
      </c>
      <c r="Q9" s="577" t="s">
        <v>429</v>
      </c>
      <c r="R9" s="577" t="s">
        <v>429</v>
      </c>
      <c r="S9" s="577" t="s">
        <v>429</v>
      </c>
      <c r="T9" s="577" t="s">
        <v>429</v>
      </c>
      <c r="U9" s="577" t="s">
        <v>429</v>
      </c>
      <c r="V9" s="577" t="s">
        <v>429</v>
      </c>
      <c r="W9" s="577" t="s">
        <v>429</v>
      </c>
      <c r="X9" s="577" t="s">
        <v>429</v>
      </c>
      <c r="Y9" s="577" t="s">
        <v>429</v>
      </c>
      <c r="Z9" s="570" t="s">
        <v>429</v>
      </c>
    </row>
    <row r="10" spans="1:28">
      <c r="A10" s="284" t="s">
        <v>9</v>
      </c>
      <c r="B10" s="577">
        <v>268.3</v>
      </c>
      <c r="C10" s="577">
        <v>334.1</v>
      </c>
      <c r="D10" s="577">
        <v>425</v>
      </c>
      <c r="E10" s="577">
        <v>434.3</v>
      </c>
      <c r="F10" s="577">
        <v>460.1</v>
      </c>
      <c r="G10" s="577">
        <v>445.7</v>
      </c>
      <c r="H10" s="577">
        <v>427.4</v>
      </c>
      <c r="I10" s="577">
        <v>375.1</v>
      </c>
      <c r="J10" s="577">
        <v>357.3</v>
      </c>
      <c r="K10" s="577">
        <v>342.9</v>
      </c>
      <c r="L10" s="577">
        <v>309</v>
      </c>
      <c r="M10" s="577">
        <v>317.10000000000002</v>
      </c>
      <c r="N10" s="577">
        <v>340.5</v>
      </c>
      <c r="O10" s="577">
        <v>346.1</v>
      </c>
      <c r="P10" s="577">
        <v>322.3</v>
      </c>
      <c r="Q10" s="577">
        <v>300</v>
      </c>
      <c r="R10" s="577">
        <v>363.7</v>
      </c>
      <c r="S10" s="577">
        <v>632.6</v>
      </c>
      <c r="T10" s="577">
        <v>658.4</v>
      </c>
      <c r="U10" s="577">
        <f>21000/30.89</f>
        <v>679.83166073162829</v>
      </c>
      <c r="V10" s="577">
        <f>21000/28.8</f>
        <v>729.16666666666663</v>
      </c>
      <c r="W10" s="577">
        <f>21000/29.9</f>
        <v>702.34113712374585</v>
      </c>
      <c r="X10" s="577">
        <v>684</v>
      </c>
      <c r="Y10" s="577">
        <v>693.99085564990196</v>
      </c>
      <c r="Z10" s="577">
        <v>612.19000000000005</v>
      </c>
    </row>
    <row r="11" spans="1:28">
      <c r="A11" s="284" t="s">
        <v>7</v>
      </c>
      <c r="B11" s="577">
        <v>285</v>
      </c>
      <c r="C11" s="577">
        <v>235.6</v>
      </c>
      <c r="D11" s="577">
        <v>231</v>
      </c>
      <c r="E11" s="577">
        <v>214.5</v>
      </c>
      <c r="F11" s="577">
        <v>195.5</v>
      </c>
      <c r="G11" s="577">
        <v>231.2</v>
      </c>
      <c r="H11" s="577">
        <v>260.10000000000002</v>
      </c>
      <c r="I11" s="577">
        <v>252.9</v>
      </c>
      <c r="J11" s="577">
        <v>537.20000000000005</v>
      </c>
      <c r="K11" s="577">
        <v>475.8</v>
      </c>
      <c r="L11" s="577">
        <v>401.2</v>
      </c>
      <c r="M11" s="577">
        <v>385.8</v>
      </c>
      <c r="N11" s="577">
        <v>426.3</v>
      </c>
      <c r="O11" s="577">
        <v>497.2</v>
      </c>
      <c r="P11" s="577">
        <v>518.5</v>
      </c>
      <c r="Q11" s="577">
        <v>490.1</v>
      </c>
      <c r="R11" s="577">
        <v>538.1</v>
      </c>
      <c r="S11" s="577">
        <v>628.6</v>
      </c>
      <c r="T11" s="577">
        <v>567.20000000000005</v>
      </c>
      <c r="U11" s="577" t="s">
        <v>429</v>
      </c>
      <c r="V11" s="577" t="s">
        <v>429</v>
      </c>
      <c r="W11" s="577" t="s">
        <v>429</v>
      </c>
      <c r="X11" s="577" t="s">
        <v>429</v>
      </c>
      <c r="Y11" s="577" t="s">
        <v>429</v>
      </c>
      <c r="Z11" s="592" t="s">
        <v>429</v>
      </c>
    </row>
    <row r="12" spans="1:28">
      <c r="A12" s="284" t="s">
        <v>32</v>
      </c>
      <c r="B12" s="577">
        <v>391.1</v>
      </c>
      <c r="C12" s="577">
        <v>378.6</v>
      </c>
      <c r="D12" s="577">
        <v>376.4</v>
      </c>
      <c r="E12" s="577">
        <v>377.3</v>
      </c>
      <c r="F12" s="577">
        <v>385.9</v>
      </c>
      <c r="G12" s="577">
        <v>358.1</v>
      </c>
      <c r="H12" s="577" t="s">
        <v>429</v>
      </c>
      <c r="I12" s="577" t="s">
        <v>429</v>
      </c>
      <c r="J12" s="577" t="s">
        <v>429</v>
      </c>
      <c r="K12" s="577" t="s">
        <v>429</v>
      </c>
      <c r="L12" s="577" t="s">
        <v>429</v>
      </c>
      <c r="M12" s="577" t="s">
        <v>429</v>
      </c>
      <c r="N12" s="577" t="s">
        <v>429</v>
      </c>
      <c r="O12" s="577" t="s">
        <v>429</v>
      </c>
      <c r="P12" s="577" t="s">
        <v>429</v>
      </c>
      <c r="Q12" s="577" t="s">
        <v>429</v>
      </c>
      <c r="R12" s="577" t="s">
        <v>429</v>
      </c>
      <c r="S12" s="577" t="s">
        <v>429</v>
      </c>
      <c r="T12" s="577" t="s">
        <v>429</v>
      </c>
      <c r="U12" s="577" t="s">
        <v>429</v>
      </c>
      <c r="V12" s="577" t="s">
        <v>429</v>
      </c>
      <c r="W12" s="577" t="s">
        <v>429</v>
      </c>
      <c r="X12" s="577" t="s">
        <v>429</v>
      </c>
      <c r="Y12" s="577" t="s">
        <v>429</v>
      </c>
      <c r="Z12" s="592" t="s">
        <v>429</v>
      </c>
    </row>
    <row r="13" spans="1:28">
      <c r="A13" s="284" t="s">
        <v>5</v>
      </c>
      <c r="B13" s="577" t="s">
        <v>429</v>
      </c>
      <c r="C13" s="577" t="s">
        <v>429</v>
      </c>
      <c r="D13" s="577" t="s">
        <v>429</v>
      </c>
      <c r="E13" s="577" t="s">
        <v>429</v>
      </c>
      <c r="F13" s="577" t="s">
        <v>429</v>
      </c>
      <c r="G13" s="577" t="s">
        <v>429</v>
      </c>
      <c r="H13" s="577" t="s">
        <v>429</v>
      </c>
      <c r="I13" s="577" t="s">
        <v>429</v>
      </c>
      <c r="J13" s="577" t="s">
        <v>429</v>
      </c>
      <c r="K13" s="577" t="s">
        <v>429</v>
      </c>
      <c r="L13" s="577" t="s">
        <v>429</v>
      </c>
      <c r="M13" s="577" t="s">
        <v>429</v>
      </c>
      <c r="N13" s="577" t="s">
        <v>429</v>
      </c>
      <c r="O13" s="577" t="s">
        <v>429</v>
      </c>
      <c r="P13" s="577" t="s">
        <v>429</v>
      </c>
      <c r="Q13" s="577" t="s">
        <v>429</v>
      </c>
      <c r="R13" s="577" t="s">
        <v>429</v>
      </c>
      <c r="S13" s="577" t="s">
        <v>429</v>
      </c>
      <c r="T13" s="577" t="s">
        <v>429</v>
      </c>
      <c r="U13" s="577" t="s">
        <v>429</v>
      </c>
      <c r="V13" s="577" t="s">
        <v>429</v>
      </c>
      <c r="W13" s="577" t="s">
        <v>429</v>
      </c>
      <c r="X13" s="577" t="s">
        <v>429</v>
      </c>
      <c r="Y13" s="577" t="s">
        <v>429</v>
      </c>
      <c r="Z13" s="570" t="s">
        <v>8</v>
      </c>
    </row>
    <row r="14" spans="1:28">
      <c r="A14" s="284" t="s">
        <v>4</v>
      </c>
      <c r="B14" s="577">
        <v>217.2</v>
      </c>
      <c r="C14" s="577">
        <v>258</v>
      </c>
      <c r="D14" s="577">
        <v>238.3</v>
      </c>
      <c r="E14" s="577">
        <v>227.8</v>
      </c>
      <c r="F14" s="577">
        <v>247.8</v>
      </c>
      <c r="G14" s="577">
        <v>225.1</v>
      </c>
      <c r="H14" s="577">
        <v>270.39999999999998</v>
      </c>
      <c r="I14" s="577">
        <v>212.7</v>
      </c>
      <c r="J14" s="577">
        <v>191.3</v>
      </c>
      <c r="K14" s="577">
        <v>191.7</v>
      </c>
      <c r="L14" s="577">
        <v>175.5</v>
      </c>
      <c r="M14" s="577">
        <v>174.6</v>
      </c>
      <c r="N14" s="577">
        <v>265.3</v>
      </c>
      <c r="O14" s="577">
        <v>302.39999999999998</v>
      </c>
      <c r="P14" s="577">
        <v>298.8</v>
      </c>
      <c r="Q14" s="577">
        <v>289.8</v>
      </c>
      <c r="R14" s="577">
        <v>370.6</v>
      </c>
      <c r="S14" s="577">
        <v>417.3</v>
      </c>
      <c r="T14" s="577">
        <v>402.9</v>
      </c>
      <c r="U14" s="577">
        <v>418</v>
      </c>
      <c r="V14" s="577">
        <v>415.2</v>
      </c>
      <c r="W14" s="577">
        <v>431.3</v>
      </c>
      <c r="X14" s="577">
        <v>399.2</v>
      </c>
      <c r="Y14" s="577">
        <v>380.49</v>
      </c>
      <c r="Z14" s="577">
        <v>317.64710000000002</v>
      </c>
      <c r="AA14" s="499"/>
    </row>
    <row r="15" spans="1:28">
      <c r="A15" s="284" t="s">
        <v>3</v>
      </c>
      <c r="B15" s="577" t="s">
        <v>429</v>
      </c>
      <c r="C15" s="577" t="s">
        <v>429</v>
      </c>
      <c r="D15" s="577" t="s">
        <v>429</v>
      </c>
      <c r="E15" s="577" t="s">
        <v>429</v>
      </c>
      <c r="F15" s="577" t="s">
        <v>429</v>
      </c>
      <c r="G15" s="577" t="s">
        <v>429</v>
      </c>
      <c r="H15" s="577" t="s">
        <v>429</v>
      </c>
      <c r="I15" s="577" t="s">
        <v>429</v>
      </c>
      <c r="J15" s="577" t="s">
        <v>429</v>
      </c>
      <c r="K15" s="577" t="s">
        <v>429</v>
      </c>
      <c r="L15" s="577" t="s">
        <v>429</v>
      </c>
      <c r="M15" s="577" t="s">
        <v>429</v>
      </c>
      <c r="N15" s="577" t="s">
        <v>429</v>
      </c>
      <c r="O15" s="577" t="s">
        <v>429</v>
      </c>
      <c r="P15" s="577" t="s">
        <v>429</v>
      </c>
      <c r="Q15" s="577" t="s">
        <v>429</v>
      </c>
      <c r="R15" s="577" t="s">
        <v>429</v>
      </c>
      <c r="S15" s="577" t="s">
        <v>429</v>
      </c>
      <c r="T15" s="577" t="s">
        <v>429</v>
      </c>
      <c r="U15" s="577" t="s">
        <v>429</v>
      </c>
      <c r="V15" s="577" t="s">
        <v>429</v>
      </c>
      <c r="W15" s="577" t="s">
        <v>429</v>
      </c>
      <c r="X15" s="577" t="s">
        <v>429</v>
      </c>
      <c r="Y15" s="577" t="s">
        <v>429</v>
      </c>
      <c r="Z15" s="592" t="s">
        <v>429</v>
      </c>
      <c r="AA15" s="499"/>
    </row>
    <row r="16" spans="1:28">
      <c r="A16" s="284" t="s">
        <v>79</v>
      </c>
      <c r="B16" s="577" t="s">
        <v>429</v>
      </c>
      <c r="C16" s="577" t="s">
        <v>429</v>
      </c>
      <c r="D16" s="577" t="s">
        <v>429</v>
      </c>
      <c r="E16" s="577" t="s">
        <v>429</v>
      </c>
      <c r="F16" s="577" t="s">
        <v>429</v>
      </c>
      <c r="G16" s="577" t="s">
        <v>429</v>
      </c>
      <c r="H16" s="577">
        <v>395.3</v>
      </c>
      <c r="I16" s="577">
        <v>374.6</v>
      </c>
      <c r="J16" s="577">
        <v>330.3</v>
      </c>
      <c r="K16" s="577">
        <v>348.6</v>
      </c>
      <c r="L16" s="577">
        <v>295.5</v>
      </c>
      <c r="M16" s="577">
        <v>257.60000000000002</v>
      </c>
      <c r="N16" s="577">
        <v>242.7</v>
      </c>
      <c r="O16" s="577">
        <v>149.69999999999999</v>
      </c>
      <c r="P16" s="577" t="s">
        <v>429</v>
      </c>
      <c r="Q16" s="577" t="s">
        <v>429</v>
      </c>
      <c r="R16" s="577" t="s">
        <v>429</v>
      </c>
      <c r="S16" s="577" t="s">
        <v>429</v>
      </c>
      <c r="T16" s="577" t="s">
        <v>429</v>
      </c>
      <c r="U16" s="577" t="s">
        <v>429</v>
      </c>
      <c r="V16" s="577" t="s">
        <v>429</v>
      </c>
      <c r="W16" s="577" t="s">
        <v>429</v>
      </c>
      <c r="X16" s="577" t="s">
        <v>429</v>
      </c>
      <c r="Y16" s="577" t="s">
        <v>429</v>
      </c>
      <c r="Z16" s="404" t="s">
        <v>429</v>
      </c>
      <c r="AA16" s="499"/>
    </row>
    <row r="17" spans="1:27">
      <c r="A17" s="284" t="s">
        <v>2</v>
      </c>
      <c r="B17" s="577" t="s">
        <v>429</v>
      </c>
      <c r="C17" s="577" t="s">
        <v>429</v>
      </c>
      <c r="D17" s="577" t="s">
        <v>429</v>
      </c>
      <c r="E17" s="577" t="s">
        <v>429</v>
      </c>
      <c r="F17" s="577" t="s">
        <v>429</v>
      </c>
      <c r="G17" s="577" t="s">
        <v>429</v>
      </c>
      <c r="H17" s="577" t="s">
        <v>429</v>
      </c>
      <c r="I17" s="577" t="s">
        <v>429</v>
      </c>
      <c r="J17" s="577" t="s">
        <v>429</v>
      </c>
      <c r="K17" s="577" t="s">
        <v>429</v>
      </c>
      <c r="L17" s="577" t="s">
        <v>429</v>
      </c>
      <c r="M17" s="577" t="s">
        <v>429</v>
      </c>
      <c r="N17" s="577" t="s">
        <v>429</v>
      </c>
      <c r="O17" s="577" t="s">
        <v>429</v>
      </c>
      <c r="P17" s="577" t="s">
        <v>429</v>
      </c>
      <c r="Q17" s="577" t="s">
        <v>429</v>
      </c>
      <c r="R17" s="577" t="s">
        <v>429</v>
      </c>
      <c r="S17" s="577" t="s">
        <v>429</v>
      </c>
      <c r="T17" s="577" t="s">
        <v>429</v>
      </c>
      <c r="U17" s="577" t="s">
        <v>429</v>
      </c>
      <c r="V17" s="577" t="s">
        <v>429</v>
      </c>
      <c r="W17" s="577" t="s">
        <v>429</v>
      </c>
      <c r="X17" s="577" t="s">
        <v>429</v>
      </c>
      <c r="Y17" s="592">
        <v>1484.4</v>
      </c>
      <c r="Z17" s="592" t="s">
        <v>429</v>
      </c>
    </row>
    <row r="18" spans="1:27">
      <c r="A18" s="284" t="s">
        <v>50</v>
      </c>
      <c r="B18" s="577" t="s">
        <v>429</v>
      </c>
      <c r="C18" s="577" t="s">
        <v>429</v>
      </c>
      <c r="D18" s="577" t="s">
        <v>429</v>
      </c>
      <c r="E18" s="577" t="s">
        <v>429</v>
      </c>
      <c r="F18" s="577" t="s">
        <v>429</v>
      </c>
      <c r="G18" s="577" t="s">
        <v>429</v>
      </c>
      <c r="H18" s="577" t="s">
        <v>429</v>
      </c>
      <c r="I18" s="577" t="s">
        <v>429</v>
      </c>
      <c r="J18" s="577" t="s">
        <v>429</v>
      </c>
      <c r="K18" s="577" t="s">
        <v>429</v>
      </c>
      <c r="L18" s="577" t="s">
        <v>429</v>
      </c>
      <c r="M18" s="577" t="s">
        <v>429</v>
      </c>
      <c r="N18" s="577" t="s">
        <v>429</v>
      </c>
      <c r="O18" s="577" t="s">
        <v>429</v>
      </c>
      <c r="P18" s="577" t="s">
        <v>429</v>
      </c>
      <c r="Q18" s="577" t="s">
        <v>429</v>
      </c>
      <c r="R18" s="577" t="s">
        <v>429</v>
      </c>
      <c r="S18" s="577" t="s">
        <v>429</v>
      </c>
      <c r="T18" s="577" t="s">
        <v>429</v>
      </c>
      <c r="U18" s="577" t="s">
        <v>429</v>
      </c>
      <c r="V18" s="577" t="s">
        <v>429</v>
      </c>
      <c r="W18" s="577" t="s">
        <v>429</v>
      </c>
      <c r="X18" s="577" t="s">
        <v>429</v>
      </c>
      <c r="Y18" s="592">
        <v>450</v>
      </c>
      <c r="Z18" s="592">
        <v>450</v>
      </c>
    </row>
    <row r="19" spans="1:27">
      <c r="A19" s="57"/>
      <c r="B19" s="57"/>
      <c r="C19" s="36"/>
      <c r="D19" s="36"/>
      <c r="E19" s="36"/>
      <c r="F19" s="36"/>
      <c r="G19" s="36"/>
      <c r="H19" s="36"/>
      <c r="I19" s="36"/>
      <c r="J19" s="36"/>
      <c r="K19" s="36"/>
      <c r="L19" s="36"/>
      <c r="M19" s="36"/>
      <c r="N19" s="36"/>
      <c r="O19" s="36"/>
      <c r="P19" s="57"/>
      <c r="Q19" s="57"/>
      <c r="R19" s="57"/>
      <c r="S19" s="57"/>
      <c r="T19" s="57"/>
      <c r="X19" s="57"/>
      <c r="Z19" s="559"/>
    </row>
    <row r="20" spans="1:27" s="499" customFormat="1">
      <c r="A20" s="136" t="s">
        <v>33</v>
      </c>
      <c r="B20" s="142"/>
      <c r="D20" s="289"/>
      <c r="F20" s="289"/>
      <c r="G20" s="289"/>
      <c r="H20" s="289"/>
      <c r="I20" s="289"/>
      <c r="J20" s="289"/>
      <c r="K20" s="289"/>
      <c r="L20" s="289"/>
      <c r="M20" s="289"/>
      <c r="N20" s="289"/>
      <c r="O20" s="289"/>
      <c r="P20" s="289"/>
      <c r="Q20" s="289"/>
      <c r="R20" s="289"/>
      <c r="S20" s="289"/>
      <c r="T20" s="289"/>
      <c r="X20" s="289"/>
      <c r="Z20" s="287"/>
    </row>
    <row r="21" spans="1:27" s="499" customFormat="1">
      <c r="A21" s="289"/>
      <c r="B21" s="289"/>
      <c r="D21" s="289"/>
      <c r="F21" s="289"/>
      <c r="G21" s="289"/>
      <c r="H21" s="289"/>
      <c r="I21" s="289"/>
      <c r="J21" s="289"/>
      <c r="K21" s="289"/>
      <c r="L21" s="289"/>
      <c r="M21" s="289"/>
      <c r="N21" s="289"/>
      <c r="O21" s="289"/>
      <c r="P21" s="289"/>
      <c r="Q21" s="289"/>
      <c r="R21" s="289"/>
      <c r="S21" s="289"/>
      <c r="T21" s="289"/>
      <c r="U21" s="287"/>
      <c r="V21" s="287"/>
      <c r="W21" s="287"/>
      <c r="X21" s="289"/>
      <c r="Z21" s="287"/>
    </row>
    <row r="22" spans="1:27" s="499" customFormat="1">
      <c r="A22" s="287" t="s">
        <v>1157</v>
      </c>
      <c r="B22" s="142"/>
      <c r="D22" s="289"/>
      <c r="F22" s="289"/>
      <c r="G22" s="289"/>
      <c r="H22" s="289"/>
      <c r="I22" s="289"/>
      <c r="J22" s="289"/>
      <c r="K22" s="289"/>
      <c r="L22" s="289"/>
      <c r="M22" s="289"/>
      <c r="N22" s="289"/>
      <c r="O22" s="289"/>
      <c r="P22" s="289"/>
      <c r="Q22" s="289"/>
      <c r="R22" s="289"/>
      <c r="S22" s="289"/>
      <c r="T22" s="289"/>
      <c r="X22" s="134"/>
      <c r="Y22" s="12"/>
      <c r="Z22" s="142"/>
      <c r="AA22" s="12"/>
    </row>
    <row r="23" spans="1:27" s="499" customFormat="1">
      <c r="A23" s="289"/>
      <c r="B23" s="142"/>
      <c r="D23" s="289"/>
      <c r="F23" s="289"/>
      <c r="G23" s="289"/>
      <c r="H23" s="289"/>
      <c r="I23" s="289"/>
      <c r="J23" s="289"/>
      <c r="K23" s="289"/>
      <c r="L23" s="289"/>
      <c r="M23" s="289"/>
      <c r="N23" s="289"/>
      <c r="O23" s="289"/>
      <c r="P23" s="289"/>
      <c r="Q23" s="289"/>
      <c r="R23" s="289"/>
      <c r="S23" s="289"/>
      <c r="T23" s="289"/>
      <c r="X23" s="134"/>
      <c r="Y23" s="12"/>
      <c r="Z23" s="142"/>
      <c r="AA23" s="12"/>
    </row>
    <row r="24" spans="1:27" s="499" customFormat="1">
      <c r="A24" s="287" t="s">
        <v>1551</v>
      </c>
      <c r="B24" s="289"/>
      <c r="D24" s="289"/>
      <c r="F24" s="289"/>
      <c r="G24" s="289"/>
      <c r="H24" s="289"/>
      <c r="I24" s="289"/>
      <c r="J24" s="289"/>
      <c r="K24" s="289"/>
      <c r="L24" s="289"/>
      <c r="M24" s="289"/>
      <c r="N24" s="289"/>
      <c r="O24" s="289"/>
      <c r="P24" s="289"/>
      <c r="Q24" s="289"/>
      <c r="R24" s="289"/>
      <c r="S24" s="289"/>
      <c r="T24" s="289"/>
      <c r="U24" s="287"/>
      <c r="V24" s="287"/>
      <c r="W24" s="287"/>
      <c r="X24" s="289"/>
      <c r="Y24" s="12"/>
      <c r="Z24" s="24"/>
    </row>
    <row r="25" spans="1:27" s="499" customFormat="1">
      <c r="A25" s="287"/>
      <c r="U25" s="287"/>
      <c r="V25" s="287"/>
      <c r="W25" s="287"/>
      <c r="Y25" s="12"/>
      <c r="Z25" s="142"/>
    </row>
    <row r="26" spans="1:27">
      <c r="A26" s="167" t="s">
        <v>431</v>
      </c>
      <c r="U26" s="36"/>
      <c r="V26" s="36"/>
      <c r="W26" s="36"/>
      <c r="Z26" s="287"/>
    </row>
    <row r="27" spans="1:27">
      <c r="U27" s="36"/>
      <c r="V27" s="36"/>
      <c r="W27" s="36"/>
      <c r="Z27" s="287"/>
    </row>
    <row r="28" spans="1:27">
      <c r="U28" s="36"/>
      <c r="V28" s="36"/>
      <c r="W28" s="36"/>
      <c r="Z28" s="287"/>
    </row>
    <row r="29" spans="1:27">
      <c r="U29" s="36"/>
      <c r="V29" s="36"/>
      <c r="W29" s="36"/>
    </row>
    <row r="30" spans="1:27">
      <c r="U30" s="36"/>
      <c r="V30" s="36"/>
      <c r="W30" s="36"/>
    </row>
    <row r="31" spans="1:27">
      <c r="U31" s="36"/>
      <c r="V31" s="36"/>
      <c r="W31" s="36"/>
    </row>
    <row r="32" spans="1:27">
      <c r="U32" s="36"/>
      <c r="V32" s="36"/>
      <c r="W32" s="36"/>
    </row>
    <row r="33" spans="21:23">
      <c r="U33" s="36"/>
      <c r="V33" s="36"/>
      <c r="W33" s="36"/>
    </row>
  </sheetData>
  <conditionalFormatting sqref="U1:W2">
    <cfRule type="expression" dxfId="207" priority="1" stopIfTrue="1">
      <formula>#N/A</formula>
    </cfRule>
  </conditionalFormatting>
  <hyperlinks>
    <hyperlink ref="AB5" location="Content!B408" display="Back to Content Page"/>
  </hyperlinks>
  <pageMargins left="0.7" right="0.7" top="0.75" bottom="0.75" header="0.3" footer="0.3"/>
  <pageSetup paperSize="9" orientation="portrait" horizontalDpi="4294967295" verticalDpi="4294967295" r:id="rId1"/>
</worksheet>
</file>

<file path=xl/worksheets/sheet2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1"/>
  <sheetViews>
    <sheetView topLeftCell="O1" zoomScale="95" zoomScaleNormal="95" workbookViewId="0">
      <selection activeCell="AB5" sqref="AB5"/>
    </sheetView>
  </sheetViews>
  <sheetFormatPr defaultRowHeight="14.5"/>
  <cols>
    <col min="1" max="1" width="33.81640625" customWidth="1"/>
    <col min="2" max="24" width="8.08984375" customWidth="1"/>
    <col min="25" max="26" width="8.08984375" style="499" customWidth="1"/>
  </cols>
  <sheetData>
    <row r="1" spans="1:28">
      <c r="A1" s="140" t="s">
        <v>1419</v>
      </c>
      <c r="B1" s="57"/>
      <c r="C1" s="57"/>
      <c r="D1" s="57"/>
      <c r="E1" s="57"/>
      <c r="F1" s="57"/>
      <c r="G1" s="57"/>
      <c r="H1" s="57"/>
      <c r="I1" s="57"/>
      <c r="J1" s="57"/>
      <c r="K1" s="57"/>
      <c r="L1" s="57"/>
      <c r="M1" s="57"/>
      <c r="N1" s="57"/>
      <c r="O1" s="57"/>
      <c r="P1" s="57"/>
      <c r="Q1" s="57"/>
      <c r="R1" s="57"/>
      <c r="S1" s="57"/>
      <c r="T1" s="57"/>
      <c r="U1" s="177"/>
      <c r="V1" s="177"/>
      <c r="W1" s="177"/>
      <c r="X1" s="57"/>
      <c r="Z1" s="287"/>
    </row>
    <row r="2" spans="1:28">
      <c r="A2" s="57"/>
      <c r="B2" s="57"/>
      <c r="C2" s="57"/>
      <c r="D2" s="57"/>
      <c r="E2" s="57"/>
      <c r="F2" s="57"/>
      <c r="G2" s="57"/>
      <c r="H2" s="57"/>
      <c r="I2" s="57"/>
      <c r="J2" s="57"/>
      <c r="K2" s="57"/>
      <c r="L2" s="57"/>
      <c r="M2" s="57"/>
      <c r="N2" s="57"/>
      <c r="O2" s="57"/>
      <c r="P2" s="57"/>
      <c r="Q2" s="57"/>
      <c r="R2" s="57"/>
      <c r="S2" s="57"/>
      <c r="T2" s="57"/>
      <c r="U2" s="177"/>
      <c r="V2" s="177"/>
      <c r="W2" s="177"/>
      <c r="X2" s="57"/>
      <c r="Z2" s="287"/>
    </row>
    <row r="3" spans="1:28">
      <c r="A3" s="778" t="s">
        <v>16</v>
      </c>
      <c r="B3" s="4">
        <v>1991</v>
      </c>
      <c r="C3" s="4">
        <v>1992</v>
      </c>
      <c r="D3" s="4">
        <v>1993</v>
      </c>
      <c r="E3" s="4">
        <v>1994</v>
      </c>
      <c r="F3" s="4">
        <v>1995</v>
      </c>
      <c r="G3" s="4">
        <v>1996</v>
      </c>
      <c r="H3" s="4">
        <v>1997</v>
      </c>
      <c r="I3" s="4">
        <v>1998</v>
      </c>
      <c r="J3" s="4">
        <v>1999</v>
      </c>
      <c r="K3" s="4">
        <v>2000</v>
      </c>
      <c r="L3" s="4">
        <v>2001</v>
      </c>
      <c r="M3" s="4">
        <v>2002</v>
      </c>
      <c r="N3" s="4">
        <v>2003</v>
      </c>
      <c r="O3" s="4">
        <v>2004</v>
      </c>
      <c r="P3" s="4">
        <v>2005</v>
      </c>
      <c r="Q3" s="4">
        <v>2006</v>
      </c>
      <c r="R3" s="4">
        <v>2007</v>
      </c>
      <c r="S3" s="4">
        <v>2008</v>
      </c>
      <c r="T3" s="4">
        <v>2009</v>
      </c>
      <c r="U3" s="774">
        <v>2010</v>
      </c>
      <c r="V3" s="62">
        <v>2011</v>
      </c>
      <c r="W3" s="62">
        <v>2012</v>
      </c>
      <c r="X3" s="62">
        <v>2013</v>
      </c>
      <c r="Y3" s="62">
        <v>2014</v>
      </c>
      <c r="Z3" s="62">
        <v>2015</v>
      </c>
    </row>
    <row r="4" spans="1:28">
      <c r="A4" s="284" t="s">
        <v>15</v>
      </c>
      <c r="B4" s="404" t="s">
        <v>429</v>
      </c>
      <c r="C4" s="404" t="s">
        <v>429</v>
      </c>
      <c r="D4" s="404" t="s">
        <v>429</v>
      </c>
      <c r="E4" s="404" t="s">
        <v>429</v>
      </c>
      <c r="F4" s="404" t="s">
        <v>429</v>
      </c>
      <c r="G4" s="404" t="s">
        <v>429</v>
      </c>
      <c r="H4" s="404" t="s">
        <v>429</v>
      </c>
      <c r="I4" s="404" t="s">
        <v>429</v>
      </c>
      <c r="J4" s="404" t="s">
        <v>429</v>
      </c>
      <c r="K4" s="404" t="s">
        <v>429</v>
      </c>
      <c r="L4" s="404" t="s">
        <v>429</v>
      </c>
      <c r="M4" s="404" t="s">
        <v>429</v>
      </c>
      <c r="N4" s="404" t="s">
        <v>429</v>
      </c>
      <c r="O4" s="404" t="s">
        <v>429</v>
      </c>
      <c r="P4" s="404" t="s">
        <v>429</v>
      </c>
      <c r="Q4" s="404" t="s">
        <v>429</v>
      </c>
      <c r="R4" s="404" t="s">
        <v>429</v>
      </c>
      <c r="S4" s="404" t="s">
        <v>429</v>
      </c>
      <c r="T4" s="404" t="s">
        <v>429</v>
      </c>
      <c r="U4" s="404" t="s">
        <v>429</v>
      </c>
      <c r="V4" s="404" t="s">
        <v>429</v>
      </c>
      <c r="W4" s="404" t="s">
        <v>429</v>
      </c>
      <c r="X4" s="404" t="s">
        <v>429</v>
      </c>
      <c r="Y4" s="404" t="s">
        <v>429</v>
      </c>
      <c r="Z4" s="404" t="s">
        <v>429</v>
      </c>
    </row>
    <row r="5" spans="1:28">
      <c r="A5" s="284" t="s">
        <v>14</v>
      </c>
      <c r="B5" s="404" t="s">
        <v>429</v>
      </c>
      <c r="C5" s="404" t="s">
        <v>429</v>
      </c>
      <c r="D5" s="404" t="s">
        <v>429</v>
      </c>
      <c r="E5" s="404" t="s">
        <v>429</v>
      </c>
      <c r="F5" s="404" t="s">
        <v>429</v>
      </c>
      <c r="G5" s="404" t="s">
        <v>429</v>
      </c>
      <c r="H5" s="404" t="s">
        <v>429</v>
      </c>
      <c r="I5" s="404" t="s">
        <v>429</v>
      </c>
      <c r="J5" s="404" t="s">
        <v>429</v>
      </c>
      <c r="K5" s="404" t="s">
        <v>429</v>
      </c>
      <c r="L5" s="404" t="s">
        <v>429</v>
      </c>
      <c r="M5" s="404" t="s">
        <v>429</v>
      </c>
      <c r="N5" s="404" t="s">
        <v>429</v>
      </c>
      <c r="O5" s="404" t="s">
        <v>429</v>
      </c>
      <c r="P5" s="404" t="s">
        <v>429</v>
      </c>
      <c r="Q5" s="404" t="s">
        <v>429</v>
      </c>
      <c r="R5" s="404" t="s">
        <v>429</v>
      </c>
      <c r="S5" s="404" t="s">
        <v>429</v>
      </c>
      <c r="T5" s="404" t="s">
        <v>429</v>
      </c>
      <c r="U5" s="404" t="s">
        <v>429</v>
      </c>
      <c r="V5" s="404" t="s">
        <v>429</v>
      </c>
      <c r="W5" s="404" t="s">
        <v>429</v>
      </c>
      <c r="X5" s="404">
        <v>2146.84</v>
      </c>
      <c r="Y5" s="404">
        <v>2254.63</v>
      </c>
      <c r="Z5" s="404">
        <v>2648.9</v>
      </c>
      <c r="AB5" s="92" t="s">
        <v>13</v>
      </c>
    </row>
    <row r="6" spans="1:28">
      <c r="A6" s="284" t="s">
        <v>268</v>
      </c>
      <c r="B6" s="404" t="s">
        <v>429</v>
      </c>
      <c r="C6" s="404" t="s">
        <v>429</v>
      </c>
      <c r="D6" s="404" t="s">
        <v>429</v>
      </c>
      <c r="E6" s="404" t="s">
        <v>429</v>
      </c>
      <c r="F6" s="404" t="s">
        <v>429</v>
      </c>
      <c r="G6" s="404" t="s">
        <v>429</v>
      </c>
      <c r="H6" s="404" t="s">
        <v>429</v>
      </c>
      <c r="I6" s="404" t="s">
        <v>429</v>
      </c>
      <c r="J6" s="404" t="s">
        <v>429</v>
      </c>
      <c r="K6" s="404" t="s">
        <v>429</v>
      </c>
      <c r="L6" s="404" t="s">
        <v>429</v>
      </c>
      <c r="M6" s="404" t="s">
        <v>429</v>
      </c>
      <c r="N6" s="404" t="s">
        <v>429</v>
      </c>
      <c r="O6" s="404" t="s">
        <v>429</v>
      </c>
      <c r="P6" s="404" t="s">
        <v>429</v>
      </c>
      <c r="Q6" s="404" t="s">
        <v>429</v>
      </c>
      <c r="R6" s="404" t="s">
        <v>429</v>
      </c>
      <c r="S6" s="404" t="s">
        <v>429</v>
      </c>
      <c r="T6" s="404" t="s">
        <v>429</v>
      </c>
      <c r="U6" s="404" t="s">
        <v>429</v>
      </c>
      <c r="V6" s="404" t="s">
        <v>429</v>
      </c>
      <c r="W6" s="404" t="s">
        <v>429</v>
      </c>
      <c r="X6" s="404" t="s">
        <v>429</v>
      </c>
      <c r="Y6" s="404" t="s">
        <v>429</v>
      </c>
      <c r="Z6" s="404" t="s">
        <v>429</v>
      </c>
    </row>
    <row r="7" spans="1:28">
      <c r="A7" s="284" t="s">
        <v>12</v>
      </c>
      <c r="B7" s="404" t="s">
        <v>429</v>
      </c>
      <c r="C7" s="404" t="s">
        <v>429</v>
      </c>
      <c r="D7" s="404" t="s">
        <v>429</v>
      </c>
      <c r="E7" s="404" t="s">
        <v>429</v>
      </c>
      <c r="F7" s="404" t="s">
        <v>429</v>
      </c>
      <c r="G7" s="404" t="s">
        <v>429</v>
      </c>
      <c r="H7" s="404" t="s">
        <v>429</v>
      </c>
      <c r="I7" s="404" t="s">
        <v>429</v>
      </c>
      <c r="J7" s="404" t="s">
        <v>429</v>
      </c>
      <c r="K7" s="404">
        <v>2500</v>
      </c>
      <c r="L7" s="404">
        <v>2500</v>
      </c>
      <c r="M7" s="404">
        <v>2500</v>
      </c>
      <c r="N7" s="404">
        <v>2500</v>
      </c>
      <c r="O7" s="404">
        <v>2500</v>
      </c>
      <c r="P7" s="404">
        <v>2500</v>
      </c>
      <c r="Q7" s="404">
        <v>2500</v>
      </c>
      <c r="R7" s="404">
        <v>2500</v>
      </c>
      <c r="S7" s="404">
        <v>2500</v>
      </c>
      <c r="T7" s="404">
        <v>2500</v>
      </c>
      <c r="U7" s="404">
        <v>2500</v>
      </c>
      <c r="V7" s="404">
        <v>2425.5</v>
      </c>
      <c r="W7" s="404">
        <v>2425.5</v>
      </c>
      <c r="X7" s="404">
        <v>2425.5</v>
      </c>
      <c r="Y7" s="404">
        <v>2425.5</v>
      </c>
      <c r="Z7" s="404">
        <v>2425.5</v>
      </c>
    </row>
    <row r="8" spans="1:28">
      <c r="A8" s="284" t="s">
        <v>11</v>
      </c>
      <c r="B8" s="404">
        <v>926.2</v>
      </c>
      <c r="C8" s="404">
        <v>1180.2</v>
      </c>
      <c r="D8" s="404">
        <v>1306.3</v>
      </c>
      <c r="E8" s="404">
        <v>1141</v>
      </c>
      <c r="F8" s="404">
        <v>820.5</v>
      </c>
      <c r="G8" s="404">
        <v>861.8</v>
      </c>
      <c r="H8" s="404">
        <v>883.9</v>
      </c>
      <c r="I8" s="404">
        <v>918.8</v>
      </c>
      <c r="J8" s="404">
        <v>716.1</v>
      </c>
      <c r="K8" s="404">
        <v>738.8</v>
      </c>
      <c r="L8" s="404">
        <v>834.7</v>
      </c>
      <c r="M8" s="404">
        <v>1039.2</v>
      </c>
      <c r="N8" s="404">
        <v>1194.4000000000001</v>
      </c>
      <c r="O8" s="404">
        <v>1615.9</v>
      </c>
      <c r="P8" s="404">
        <v>1756.8</v>
      </c>
      <c r="Q8" s="404">
        <v>1723.1</v>
      </c>
      <c r="R8" s="404">
        <v>1898</v>
      </c>
      <c r="S8" s="404">
        <v>3512.1</v>
      </c>
      <c r="T8" s="404">
        <v>3170.5</v>
      </c>
      <c r="U8" s="404">
        <v>2969.8</v>
      </c>
      <c r="V8" s="404">
        <v>3064.9</v>
      </c>
      <c r="W8" s="404" t="s">
        <v>429</v>
      </c>
      <c r="X8" s="404" t="s">
        <v>429</v>
      </c>
      <c r="Y8" s="404" t="s">
        <v>429</v>
      </c>
      <c r="Z8" s="404" t="s">
        <v>429</v>
      </c>
    </row>
    <row r="9" spans="1:28">
      <c r="A9" s="284" t="s">
        <v>10</v>
      </c>
      <c r="B9" s="404">
        <v>356.7</v>
      </c>
      <c r="C9" s="404">
        <v>363.3</v>
      </c>
      <c r="D9" s="404">
        <v>330.5</v>
      </c>
      <c r="E9" s="404">
        <v>221.9</v>
      </c>
      <c r="F9" s="404">
        <v>190.3</v>
      </c>
      <c r="G9" s="404">
        <v>710.5</v>
      </c>
      <c r="H9" s="404">
        <v>764.8</v>
      </c>
      <c r="I9" s="404">
        <v>490.4</v>
      </c>
      <c r="J9" s="404">
        <v>567.6</v>
      </c>
      <c r="K9" s="404">
        <v>536.4</v>
      </c>
      <c r="L9" s="404">
        <v>562.79999999999995</v>
      </c>
      <c r="M9" s="404">
        <v>542.9</v>
      </c>
      <c r="N9" s="404">
        <v>566.9</v>
      </c>
      <c r="O9" s="404">
        <v>751.9</v>
      </c>
      <c r="P9" s="404">
        <v>947.1</v>
      </c>
      <c r="Q9" s="404">
        <v>852.6</v>
      </c>
      <c r="R9" s="404">
        <v>982</v>
      </c>
      <c r="S9" s="404">
        <v>1051.7</v>
      </c>
      <c r="T9" s="404">
        <v>1137.3</v>
      </c>
      <c r="U9" s="404" t="s">
        <v>429</v>
      </c>
      <c r="V9" s="404" t="s">
        <v>429</v>
      </c>
      <c r="W9" s="404" t="s">
        <v>429</v>
      </c>
      <c r="X9" s="404" t="s">
        <v>429</v>
      </c>
      <c r="Y9" s="404" t="s">
        <v>429</v>
      </c>
      <c r="Z9" s="404" t="s">
        <v>429</v>
      </c>
    </row>
    <row r="10" spans="1:28">
      <c r="A10" s="284" t="s">
        <v>9</v>
      </c>
      <c r="B10" s="404">
        <v>999</v>
      </c>
      <c r="C10" s="404">
        <v>1030</v>
      </c>
      <c r="D10" s="404">
        <v>922.1</v>
      </c>
      <c r="E10" s="404">
        <v>948.6</v>
      </c>
      <c r="F10" s="404">
        <v>1018</v>
      </c>
      <c r="G10" s="404">
        <v>991.8</v>
      </c>
      <c r="H10" s="404">
        <v>847.7</v>
      </c>
      <c r="I10" s="404">
        <v>744</v>
      </c>
      <c r="J10" s="404">
        <v>898.6</v>
      </c>
      <c r="K10" s="404">
        <v>754.5</v>
      </c>
      <c r="L10" s="404">
        <v>687.8</v>
      </c>
      <c r="M10" s="404">
        <v>669.7</v>
      </c>
      <c r="N10" s="404">
        <v>736.8</v>
      </c>
      <c r="O10" s="404">
        <v>761.5</v>
      </c>
      <c r="P10" s="404">
        <v>709</v>
      </c>
      <c r="Q10" s="404">
        <v>768</v>
      </c>
      <c r="R10" s="404">
        <v>931.3</v>
      </c>
      <c r="S10" s="404">
        <v>1255.4000000000001</v>
      </c>
      <c r="T10" s="404">
        <v>1217.0999999999999</v>
      </c>
      <c r="U10" s="404">
        <v>1967.8</v>
      </c>
      <c r="V10" s="404">
        <v>2255.4</v>
      </c>
      <c r="W10" s="404">
        <v>2152.8000000000002</v>
      </c>
      <c r="X10" s="404" t="s">
        <v>429</v>
      </c>
      <c r="Y10" s="404" t="s">
        <v>429</v>
      </c>
      <c r="Z10" s="404" t="s">
        <v>429</v>
      </c>
    </row>
    <row r="11" spans="1:28">
      <c r="A11" s="284" t="s">
        <v>7</v>
      </c>
      <c r="B11" s="404">
        <v>927.2</v>
      </c>
      <c r="C11" s="404">
        <v>766.3</v>
      </c>
      <c r="D11" s="404">
        <v>750.9</v>
      </c>
      <c r="E11" s="404">
        <v>696.9</v>
      </c>
      <c r="F11" s="404">
        <v>601.70000000000005</v>
      </c>
      <c r="G11" s="404">
        <v>751.1</v>
      </c>
      <c r="H11" s="404">
        <v>845.1</v>
      </c>
      <c r="I11" s="404">
        <v>822.4</v>
      </c>
      <c r="J11" s="404">
        <v>2245.8000000000002</v>
      </c>
      <c r="K11" s="404">
        <v>1988.9</v>
      </c>
      <c r="L11" s="404">
        <v>1676.9</v>
      </c>
      <c r="M11" s="404">
        <v>1612.8</v>
      </c>
      <c r="N11" s="404">
        <v>1781.9</v>
      </c>
      <c r="O11" s="404">
        <v>2078.5</v>
      </c>
      <c r="P11" s="404">
        <v>2167.3000000000002</v>
      </c>
      <c r="Q11" s="404">
        <v>2048.6</v>
      </c>
      <c r="R11" s="404">
        <v>2253</v>
      </c>
      <c r="S11" s="404">
        <v>2629.5</v>
      </c>
      <c r="T11" s="404">
        <v>2519.5</v>
      </c>
      <c r="U11" s="404" t="s">
        <v>429</v>
      </c>
      <c r="V11" s="404" t="s">
        <v>429</v>
      </c>
      <c r="W11" s="404" t="s">
        <v>429</v>
      </c>
      <c r="X11" s="404" t="s">
        <v>429</v>
      </c>
      <c r="Y11" s="404" t="s">
        <v>429</v>
      </c>
      <c r="Z11" s="404" t="s">
        <v>429</v>
      </c>
    </row>
    <row r="12" spans="1:28">
      <c r="A12" s="284" t="s">
        <v>32</v>
      </c>
      <c r="B12" s="404">
        <v>1116.0999999999999</v>
      </c>
      <c r="C12" s="404">
        <v>1299.4000000000001</v>
      </c>
      <c r="D12" s="404">
        <v>1247.9000000000001</v>
      </c>
      <c r="E12" s="404">
        <v>1398.8</v>
      </c>
      <c r="F12" s="404">
        <v>1378.5</v>
      </c>
      <c r="G12" s="404">
        <v>1003.2</v>
      </c>
      <c r="H12" s="404">
        <v>1008</v>
      </c>
      <c r="I12" s="404">
        <v>861.8</v>
      </c>
      <c r="J12" s="404">
        <v>773.7</v>
      </c>
      <c r="K12" s="404">
        <v>828.6</v>
      </c>
      <c r="L12" s="404">
        <v>734.6</v>
      </c>
      <c r="M12" s="404">
        <v>797.2</v>
      </c>
      <c r="N12" s="404">
        <v>933.7</v>
      </c>
      <c r="O12" s="404">
        <v>1161.7</v>
      </c>
      <c r="P12" s="404">
        <v>1213.4000000000001</v>
      </c>
      <c r="Q12" s="404">
        <v>1249.5999999999999</v>
      </c>
      <c r="R12" s="404">
        <v>1291.3</v>
      </c>
      <c r="S12" s="404">
        <v>1113.5999999999999</v>
      </c>
      <c r="T12" s="404">
        <v>1194.9000000000001</v>
      </c>
      <c r="U12" s="404" t="s">
        <v>429</v>
      </c>
      <c r="V12" s="404" t="s">
        <v>429</v>
      </c>
      <c r="W12" s="404" t="s">
        <v>429</v>
      </c>
      <c r="X12" s="404" t="s">
        <v>429</v>
      </c>
      <c r="Y12" s="404" t="s">
        <v>429</v>
      </c>
      <c r="Z12" s="404" t="s">
        <v>429</v>
      </c>
    </row>
    <row r="13" spans="1:28">
      <c r="A13" s="284" t="s">
        <v>5</v>
      </c>
      <c r="B13" s="404" t="s">
        <v>429</v>
      </c>
      <c r="C13" s="404" t="s">
        <v>429</v>
      </c>
      <c r="D13" s="404" t="s">
        <v>429</v>
      </c>
      <c r="E13" s="404" t="s">
        <v>429</v>
      </c>
      <c r="F13" s="404" t="s">
        <v>429</v>
      </c>
      <c r="G13" s="404" t="s">
        <v>429</v>
      </c>
      <c r="H13" s="404" t="s">
        <v>429</v>
      </c>
      <c r="I13" s="404" t="s">
        <v>429</v>
      </c>
      <c r="J13" s="404" t="s">
        <v>429</v>
      </c>
      <c r="K13" s="404" t="s">
        <v>429</v>
      </c>
      <c r="L13" s="404" t="s">
        <v>429</v>
      </c>
      <c r="M13" s="404" t="s">
        <v>429</v>
      </c>
      <c r="N13" s="404" t="s">
        <v>429</v>
      </c>
      <c r="O13" s="404" t="s">
        <v>429</v>
      </c>
      <c r="P13" s="404" t="s">
        <v>429</v>
      </c>
      <c r="Q13" s="404" t="s">
        <v>429</v>
      </c>
      <c r="R13" s="404" t="s">
        <v>429</v>
      </c>
      <c r="S13" s="404" t="s">
        <v>429</v>
      </c>
      <c r="T13" s="404" t="s">
        <v>429</v>
      </c>
      <c r="U13" s="404" t="s">
        <v>429</v>
      </c>
      <c r="V13" s="404" t="s">
        <v>429</v>
      </c>
      <c r="W13" s="404" t="s">
        <v>429</v>
      </c>
      <c r="X13" s="404" t="s">
        <v>429</v>
      </c>
      <c r="Y13" s="404" t="s">
        <v>429</v>
      </c>
      <c r="Z13" s="404" t="s">
        <v>429</v>
      </c>
    </row>
    <row r="14" spans="1:28">
      <c r="A14" s="284" t="s">
        <v>4</v>
      </c>
      <c r="B14" s="404">
        <v>1337.4</v>
      </c>
      <c r="C14" s="404">
        <v>1374.1</v>
      </c>
      <c r="D14" s="404">
        <v>1393.6</v>
      </c>
      <c r="E14" s="404">
        <v>1481.3</v>
      </c>
      <c r="F14" s="404">
        <v>1561.3</v>
      </c>
      <c r="G14" s="404">
        <v>1366.7</v>
      </c>
      <c r="H14" s="404">
        <v>1462</v>
      </c>
      <c r="I14" s="404">
        <v>1297.0999999999999</v>
      </c>
      <c r="J14" s="404">
        <v>957.8</v>
      </c>
      <c r="K14" s="404">
        <v>883.7</v>
      </c>
      <c r="L14" s="404">
        <v>809.8</v>
      </c>
      <c r="M14" s="404">
        <v>778.8</v>
      </c>
      <c r="N14" s="404">
        <v>1115.4000000000001</v>
      </c>
      <c r="O14" s="404">
        <v>1310.8</v>
      </c>
      <c r="P14" s="404">
        <v>1327.3</v>
      </c>
      <c r="Q14" s="404">
        <v>1340.5</v>
      </c>
      <c r="R14" s="404">
        <v>1450.1</v>
      </c>
      <c r="S14" s="404">
        <v>1339.7</v>
      </c>
      <c r="T14" s="404">
        <v>1499.2</v>
      </c>
      <c r="U14" s="404">
        <v>1468.1</v>
      </c>
      <c r="V14" s="404">
        <v>1525.3</v>
      </c>
      <c r="W14" s="404">
        <v>1756.7</v>
      </c>
      <c r="X14" s="404">
        <v>1854.4</v>
      </c>
      <c r="Y14" s="404">
        <v>2014.08</v>
      </c>
      <c r="Z14" s="404" t="s">
        <v>429</v>
      </c>
      <c r="AA14" s="499"/>
    </row>
    <row r="15" spans="1:28">
      <c r="A15" s="284" t="s">
        <v>3</v>
      </c>
      <c r="B15" s="404" t="s">
        <v>429</v>
      </c>
      <c r="C15" s="404" t="s">
        <v>429</v>
      </c>
      <c r="D15" s="404" t="s">
        <v>429</v>
      </c>
      <c r="E15" s="404" t="s">
        <v>429</v>
      </c>
      <c r="F15" s="404" t="s">
        <v>429</v>
      </c>
      <c r="G15" s="404" t="s">
        <v>429</v>
      </c>
      <c r="H15" s="404" t="s">
        <v>429</v>
      </c>
      <c r="I15" s="404" t="s">
        <v>429</v>
      </c>
      <c r="J15" s="404" t="s">
        <v>429</v>
      </c>
      <c r="K15" s="404" t="s">
        <v>429</v>
      </c>
      <c r="L15" s="404" t="s">
        <v>429</v>
      </c>
      <c r="M15" s="404" t="s">
        <v>429</v>
      </c>
      <c r="N15" s="404" t="s">
        <v>429</v>
      </c>
      <c r="O15" s="404" t="s">
        <v>429</v>
      </c>
      <c r="P15" s="404" t="s">
        <v>429</v>
      </c>
      <c r="Q15" s="404" t="s">
        <v>429</v>
      </c>
      <c r="R15" s="404" t="s">
        <v>429</v>
      </c>
      <c r="S15" s="404" t="s">
        <v>429</v>
      </c>
      <c r="T15" s="404" t="s">
        <v>429</v>
      </c>
      <c r="U15" s="404" t="s">
        <v>429</v>
      </c>
      <c r="V15" s="404" t="s">
        <v>429</v>
      </c>
      <c r="W15" s="404" t="s">
        <v>429</v>
      </c>
      <c r="X15" s="404" t="s">
        <v>429</v>
      </c>
      <c r="Y15" s="404" t="s">
        <v>429</v>
      </c>
      <c r="Z15" s="404" t="s">
        <v>429</v>
      </c>
      <c r="AA15" s="499"/>
    </row>
    <row r="16" spans="1:28">
      <c r="A16" s="284" t="s">
        <v>79</v>
      </c>
      <c r="B16" s="404" t="s">
        <v>429</v>
      </c>
      <c r="C16" s="404" t="s">
        <v>429</v>
      </c>
      <c r="D16" s="404" t="s">
        <v>429</v>
      </c>
      <c r="E16" s="404" t="s">
        <v>429</v>
      </c>
      <c r="F16" s="404" t="s">
        <v>429</v>
      </c>
      <c r="G16" s="404" t="s">
        <v>429</v>
      </c>
      <c r="H16" s="404" t="s">
        <v>429</v>
      </c>
      <c r="I16" s="404" t="s">
        <v>429</v>
      </c>
      <c r="J16" s="404" t="s">
        <v>429</v>
      </c>
      <c r="K16" s="404" t="s">
        <v>429</v>
      </c>
      <c r="L16" s="404" t="s">
        <v>429</v>
      </c>
      <c r="M16" s="404" t="s">
        <v>429</v>
      </c>
      <c r="N16" s="404" t="s">
        <v>429</v>
      </c>
      <c r="O16" s="404" t="s">
        <v>429</v>
      </c>
      <c r="P16" s="404" t="s">
        <v>429</v>
      </c>
      <c r="Q16" s="404" t="s">
        <v>429</v>
      </c>
      <c r="R16" s="404" t="s">
        <v>429</v>
      </c>
      <c r="S16" s="404" t="s">
        <v>429</v>
      </c>
      <c r="T16" s="404" t="s">
        <v>429</v>
      </c>
      <c r="U16" s="404" t="s">
        <v>429</v>
      </c>
      <c r="V16" s="404" t="s">
        <v>429</v>
      </c>
      <c r="W16" s="404" t="s">
        <v>429</v>
      </c>
      <c r="X16" s="404" t="s">
        <v>429</v>
      </c>
      <c r="Y16" s="404" t="s">
        <v>429</v>
      </c>
      <c r="Z16" s="404" t="s">
        <v>429</v>
      </c>
      <c r="AA16" s="499"/>
    </row>
    <row r="17" spans="1:26">
      <c r="A17" s="284" t="s">
        <v>2</v>
      </c>
      <c r="B17" s="404" t="s">
        <v>429</v>
      </c>
      <c r="C17" s="404" t="s">
        <v>429</v>
      </c>
      <c r="D17" s="404" t="s">
        <v>429</v>
      </c>
      <c r="E17" s="404" t="s">
        <v>429</v>
      </c>
      <c r="F17" s="404" t="s">
        <v>429</v>
      </c>
      <c r="G17" s="404" t="s">
        <v>429</v>
      </c>
      <c r="H17" s="404" t="s">
        <v>429</v>
      </c>
      <c r="I17" s="404" t="s">
        <v>429</v>
      </c>
      <c r="J17" s="404" t="s">
        <v>429</v>
      </c>
      <c r="K17" s="404" t="s">
        <v>429</v>
      </c>
      <c r="L17" s="404" t="s">
        <v>429</v>
      </c>
      <c r="M17" s="404" t="s">
        <v>429</v>
      </c>
      <c r="N17" s="404" t="s">
        <v>429</v>
      </c>
      <c r="O17" s="404" t="s">
        <v>429</v>
      </c>
      <c r="P17" s="404" t="s">
        <v>429</v>
      </c>
      <c r="Q17" s="404" t="s">
        <v>429</v>
      </c>
      <c r="R17" s="404" t="s">
        <v>429</v>
      </c>
      <c r="S17" s="404" t="s">
        <v>429</v>
      </c>
      <c r="T17" s="404" t="s">
        <v>429</v>
      </c>
      <c r="U17" s="404" t="s">
        <v>429</v>
      </c>
      <c r="V17" s="404" t="s">
        <v>429</v>
      </c>
      <c r="W17" s="404" t="s">
        <v>429</v>
      </c>
      <c r="X17" s="404" t="s">
        <v>429</v>
      </c>
      <c r="Y17" s="404" t="s">
        <v>429</v>
      </c>
      <c r="Z17" s="404" t="s">
        <v>429</v>
      </c>
    </row>
    <row r="18" spans="1:26">
      <c r="A18" s="284" t="s">
        <v>50</v>
      </c>
      <c r="B18" s="404" t="s">
        <v>429</v>
      </c>
      <c r="C18" s="404" t="s">
        <v>429</v>
      </c>
      <c r="D18" s="404" t="s">
        <v>429</v>
      </c>
      <c r="E18" s="404" t="s">
        <v>429</v>
      </c>
      <c r="F18" s="404" t="s">
        <v>429</v>
      </c>
      <c r="G18" s="404" t="s">
        <v>429</v>
      </c>
      <c r="H18" s="404" t="s">
        <v>429</v>
      </c>
      <c r="I18" s="404" t="s">
        <v>429</v>
      </c>
      <c r="J18" s="404" t="s">
        <v>429</v>
      </c>
      <c r="K18" s="404" t="s">
        <v>429</v>
      </c>
      <c r="L18" s="404" t="s">
        <v>429</v>
      </c>
      <c r="M18" s="404" t="s">
        <v>429</v>
      </c>
      <c r="N18" s="404" t="s">
        <v>429</v>
      </c>
      <c r="O18" s="404" t="s">
        <v>429</v>
      </c>
      <c r="P18" s="404" t="s">
        <v>429</v>
      </c>
      <c r="Q18" s="404" t="s">
        <v>429</v>
      </c>
      <c r="R18" s="404" t="s">
        <v>429</v>
      </c>
      <c r="S18" s="404" t="s">
        <v>429</v>
      </c>
      <c r="T18" s="404" t="s">
        <v>429</v>
      </c>
      <c r="U18" s="404" t="s">
        <v>429</v>
      </c>
      <c r="V18" s="404">
        <f>4.5*1000</f>
        <v>4500</v>
      </c>
      <c r="W18" s="404">
        <f>4.5*1000</f>
        <v>4500</v>
      </c>
      <c r="X18" s="404">
        <f>4.5*1000</f>
        <v>4500</v>
      </c>
      <c r="Y18" s="404">
        <f>4.5*1000</f>
        <v>4500</v>
      </c>
      <c r="Z18" s="404">
        <f>4.5*1000</f>
        <v>4500</v>
      </c>
    </row>
    <row r="19" spans="1:26">
      <c r="A19" s="57"/>
      <c r="B19" s="57"/>
      <c r="C19" s="36"/>
      <c r="D19" s="36"/>
      <c r="E19" s="36"/>
      <c r="F19" s="36"/>
      <c r="G19" s="36"/>
      <c r="H19" s="36"/>
      <c r="I19" s="36"/>
      <c r="J19" s="36"/>
      <c r="K19" s="36"/>
      <c r="L19" s="36"/>
      <c r="M19" s="36"/>
      <c r="N19" s="36"/>
      <c r="O19" s="36"/>
      <c r="P19" s="57"/>
      <c r="Q19" s="57"/>
      <c r="R19" s="57"/>
      <c r="S19" s="57"/>
      <c r="T19" s="57"/>
      <c r="X19" s="57"/>
      <c r="Z19" s="559"/>
    </row>
    <row r="20" spans="1:26" s="499" customFormat="1">
      <c r="A20" s="136" t="s">
        <v>33</v>
      </c>
      <c r="B20" s="142"/>
      <c r="D20" s="289"/>
      <c r="F20" s="289"/>
      <c r="G20" s="289"/>
      <c r="H20" s="289"/>
      <c r="I20" s="289"/>
      <c r="J20" s="289"/>
      <c r="K20" s="289"/>
      <c r="L20" s="289"/>
      <c r="M20" s="289"/>
      <c r="N20" s="289"/>
      <c r="O20" s="289"/>
      <c r="P20" s="289"/>
      <c r="Q20" s="289"/>
      <c r="R20" s="289"/>
      <c r="S20" s="289"/>
      <c r="T20" s="289"/>
      <c r="X20" s="289"/>
    </row>
    <row r="21" spans="1:26" s="499" customFormat="1">
      <c r="A21" s="289"/>
      <c r="B21" s="289"/>
      <c r="D21" s="289"/>
      <c r="F21" s="289"/>
      <c r="G21" s="289"/>
      <c r="H21" s="289"/>
      <c r="I21" s="289"/>
      <c r="J21" s="289"/>
      <c r="K21" s="289"/>
      <c r="L21" s="289"/>
      <c r="M21" s="289"/>
      <c r="N21" s="289"/>
      <c r="O21" s="289"/>
      <c r="P21" s="289"/>
      <c r="Q21" s="289"/>
      <c r="R21" s="289"/>
      <c r="S21" s="289"/>
      <c r="T21" s="289"/>
      <c r="U21" s="287"/>
      <c r="V21" s="287"/>
      <c r="W21" s="287"/>
      <c r="X21" s="289"/>
      <c r="Z21" s="287"/>
    </row>
    <row r="22" spans="1:26" s="499" customFormat="1">
      <c r="A22" s="287" t="s">
        <v>898</v>
      </c>
      <c r="B22" s="289"/>
      <c r="D22" s="289"/>
      <c r="F22" s="289"/>
      <c r="G22" s="289"/>
      <c r="H22" s="289"/>
      <c r="I22" s="289"/>
      <c r="J22" s="289"/>
      <c r="K22" s="289"/>
      <c r="L22" s="289"/>
      <c r="M22" s="289"/>
      <c r="N22" s="289"/>
      <c r="O22" s="289"/>
      <c r="P22" s="289"/>
      <c r="Q22" s="289"/>
      <c r="R22" s="289"/>
      <c r="S22" s="289"/>
      <c r="T22" s="289"/>
      <c r="U22" s="287"/>
      <c r="V22" s="287"/>
      <c r="W22" s="287"/>
      <c r="X22" s="289"/>
      <c r="Z22" s="287"/>
    </row>
    <row r="23" spans="1:26" s="499" customFormat="1">
      <c r="A23" s="289"/>
      <c r="U23" s="287"/>
      <c r="V23" s="287"/>
      <c r="W23" s="287"/>
      <c r="Z23" s="287"/>
    </row>
    <row r="24" spans="1:26">
      <c r="A24" s="167" t="s">
        <v>431</v>
      </c>
      <c r="U24" s="36"/>
      <c r="V24" s="36"/>
      <c r="W24" s="36"/>
      <c r="Z24" s="287"/>
    </row>
    <row r="25" spans="1:26">
      <c r="U25" s="36"/>
      <c r="V25" s="36"/>
      <c r="W25" s="36"/>
      <c r="Z25" s="287"/>
    </row>
    <row r="26" spans="1:26">
      <c r="U26" s="36"/>
      <c r="V26" s="36"/>
      <c r="W26" s="36"/>
      <c r="Z26" s="287"/>
    </row>
    <row r="27" spans="1:26">
      <c r="U27" s="36"/>
      <c r="V27" s="36"/>
      <c r="W27" s="36"/>
    </row>
    <row r="28" spans="1:26">
      <c r="U28" s="36"/>
      <c r="V28" s="36"/>
      <c r="W28" s="36"/>
    </row>
    <row r="29" spans="1:26">
      <c r="U29" s="36"/>
      <c r="V29" s="36"/>
      <c r="W29" s="36"/>
    </row>
    <row r="30" spans="1:26">
      <c r="U30" s="36"/>
      <c r="V30" s="36"/>
      <c r="W30" s="36"/>
    </row>
    <row r="31" spans="1:26">
      <c r="U31" s="36"/>
      <c r="V31" s="36"/>
      <c r="W31" s="36"/>
    </row>
  </sheetData>
  <conditionalFormatting sqref="U1:W2">
    <cfRule type="expression" dxfId="206" priority="1" stopIfTrue="1">
      <formula>#N/A</formula>
    </cfRule>
  </conditionalFormatting>
  <hyperlinks>
    <hyperlink ref="AB5" location="Content!B408" display="Back to Content Pag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60"/>
  <sheetViews>
    <sheetView topLeftCell="A31" workbookViewId="0">
      <selection activeCell="E22" sqref="E22"/>
    </sheetView>
  </sheetViews>
  <sheetFormatPr defaultColWidth="9.26953125" defaultRowHeight="14.5"/>
  <cols>
    <col min="1" max="1" width="9.26953125" style="499"/>
    <col min="2" max="2" width="16" style="499" customWidth="1"/>
    <col min="3" max="9" width="9.26953125" style="499"/>
    <col min="10" max="10" width="13" style="499" customWidth="1"/>
    <col min="11" max="16384" width="9.26953125" style="499"/>
  </cols>
  <sheetData>
    <row r="1" spans="2:17" ht="20">
      <c r="B1" s="796" t="s">
        <v>1121</v>
      </c>
    </row>
    <row r="2" spans="2:17" ht="10" customHeight="1"/>
    <row r="3" spans="2:17" ht="17.5">
      <c r="B3" s="538" t="s">
        <v>978</v>
      </c>
      <c r="C3" s="289"/>
      <c r="D3" s="289"/>
      <c r="E3" s="289"/>
      <c r="F3" s="289"/>
      <c r="G3" s="289"/>
      <c r="H3" s="289"/>
      <c r="I3" s="795"/>
    </row>
    <row r="4" spans="2:17" ht="10" customHeight="1"/>
    <row r="5" spans="2:17" ht="15.5">
      <c r="B5" s="794" t="s">
        <v>1171</v>
      </c>
      <c r="C5" s="315"/>
      <c r="D5" s="315"/>
      <c r="E5" s="315"/>
      <c r="F5" s="315"/>
      <c r="G5" s="315"/>
      <c r="H5" s="315"/>
      <c r="I5" s="315"/>
      <c r="J5" s="315"/>
      <c r="K5" s="315"/>
      <c r="L5" s="315"/>
      <c r="M5" s="315"/>
      <c r="N5" s="315"/>
      <c r="O5" s="315"/>
    </row>
    <row r="6" spans="2:17" ht="10" customHeight="1">
      <c r="B6" s="315"/>
      <c r="C6" s="315"/>
      <c r="D6" s="315"/>
      <c r="E6" s="315"/>
      <c r="F6" s="315"/>
      <c r="G6" s="315"/>
      <c r="H6" s="315"/>
      <c r="I6" s="315"/>
      <c r="J6" s="315"/>
      <c r="K6" s="315"/>
      <c r="L6" s="315"/>
      <c r="M6" s="315"/>
      <c r="N6" s="315"/>
      <c r="O6" s="315"/>
    </row>
    <row r="7" spans="2:17" ht="18" customHeight="1">
      <c r="B7" s="793" t="s">
        <v>979</v>
      </c>
      <c r="C7" s="1076" t="s">
        <v>980</v>
      </c>
      <c r="D7" s="1076"/>
      <c r="E7" s="1076"/>
      <c r="F7" s="1076"/>
      <c r="G7" s="790"/>
      <c r="H7" s="790"/>
      <c r="I7" s="790"/>
      <c r="J7" s="793" t="s">
        <v>979</v>
      </c>
      <c r="K7" s="792" t="s">
        <v>980</v>
      </c>
      <c r="L7" s="791"/>
      <c r="M7" s="791"/>
    </row>
    <row r="8" spans="2:17" ht="10" customHeight="1">
      <c r="B8" s="315"/>
      <c r="C8" s="315"/>
      <c r="D8" s="315"/>
      <c r="E8" s="315"/>
      <c r="F8" s="315"/>
      <c r="G8" s="315"/>
      <c r="H8" s="315"/>
      <c r="I8" s="315"/>
      <c r="J8" s="315"/>
      <c r="K8" s="315"/>
      <c r="L8" s="315"/>
      <c r="M8" s="315"/>
    </row>
    <row r="9" spans="2:17" ht="15.75" customHeight="1">
      <c r="B9" s="645">
        <v>0</v>
      </c>
      <c r="C9" s="1078" t="s">
        <v>981</v>
      </c>
      <c r="D9" s="1078"/>
      <c r="E9" s="1078"/>
      <c r="F9" s="1078"/>
      <c r="G9" s="1078"/>
      <c r="H9" s="1078"/>
      <c r="I9" s="790"/>
      <c r="J9" s="626" t="s">
        <v>1006</v>
      </c>
      <c r="K9" s="542" t="s">
        <v>1007</v>
      </c>
      <c r="L9" s="789"/>
      <c r="M9" s="789"/>
      <c r="P9" s="646"/>
    </row>
    <row r="10" spans="2:17" ht="15.75" customHeight="1">
      <c r="B10" s="645"/>
      <c r="C10" s="1078"/>
      <c r="D10" s="1078"/>
      <c r="E10" s="1078"/>
      <c r="F10" s="1078"/>
      <c r="G10" s="1078"/>
      <c r="H10" s="1078"/>
      <c r="I10" s="790"/>
      <c r="J10" s="626"/>
      <c r="K10" s="542"/>
      <c r="L10" s="789"/>
      <c r="M10" s="789"/>
      <c r="P10" s="646"/>
    </row>
    <row r="11" spans="2:17" ht="15.75" customHeight="1">
      <c r="B11" s="626" t="s">
        <v>986</v>
      </c>
      <c r="C11" s="542" t="s">
        <v>987</v>
      </c>
      <c r="D11" s="789"/>
      <c r="E11" s="789"/>
      <c r="F11" s="789"/>
      <c r="G11" s="789"/>
      <c r="H11" s="789"/>
      <c r="I11" s="790"/>
      <c r="J11" s="626" t="s">
        <v>1004</v>
      </c>
      <c r="K11" s="542" t="s">
        <v>1005</v>
      </c>
      <c r="L11" s="646"/>
      <c r="M11" s="646"/>
      <c r="P11" s="646"/>
      <c r="Q11" s="646"/>
    </row>
    <row r="12" spans="2:17" ht="15.75" customHeight="1">
      <c r="B12" s="626" t="s">
        <v>992</v>
      </c>
      <c r="C12" s="541" t="s">
        <v>593</v>
      </c>
      <c r="D12" s="646"/>
      <c r="E12" s="646"/>
      <c r="F12" s="646"/>
      <c r="G12" s="790"/>
      <c r="H12" s="790"/>
      <c r="I12" s="790"/>
      <c r="J12" s="626" t="s">
        <v>1008</v>
      </c>
      <c r="K12" s="542" t="s">
        <v>1009</v>
      </c>
      <c r="L12" s="646"/>
      <c r="M12" s="646"/>
      <c r="P12" s="786"/>
      <c r="Q12" s="646"/>
    </row>
    <row r="13" spans="2:17" ht="15.75" customHeight="1">
      <c r="B13" s="626" t="s">
        <v>984</v>
      </c>
      <c r="C13" s="1077" t="s">
        <v>985</v>
      </c>
      <c r="D13" s="1077"/>
      <c r="E13" s="1077"/>
      <c r="F13" s="1077"/>
      <c r="G13" s="1077"/>
      <c r="H13" s="1077"/>
      <c r="I13" s="790"/>
      <c r="J13" s="626" t="s">
        <v>1494</v>
      </c>
      <c r="K13" s="626" t="s">
        <v>1495</v>
      </c>
      <c r="L13" s="646"/>
      <c r="M13" s="646"/>
      <c r="P13" s="646"/>
      <c r="Q13" s="646"/>
    </row>
    <row r="14" spans="2:17" ht="15.75" customHeight="1">
      <c r="B14" s="626"/>
      <c r="C14" s="1077"/>
      <c r="D14" s="1077"/>
      <c r="E14" s="1077"/>
      <c r="F14" s="1077"/>
      <c r="G14" s="1077"/>
      <c r="H14" s="1077"/>
      <c r="I14" s="790"/>
      <c r="J14" s="626"/>
      <c r="K14" s="626"/>
      <c r="L14" s="646"/>
      <c r="M14" s="646"/>
      <c r="P14" s="646"/>
      <c r="Q14" s="646"/>
    </row>
    <row r="15" spans="2:17" ht="15.75" customHeight="1">
      <c r="B15" s="539" t="s">
        <v>988</v>
      </c>
      <c r="C15" s="540" t="s">
        <v>989</v>
      </c>
      <c r="D15" s="646"/>
      <c r="E15" s="646"/>
      <c r="F15" s="646"/>
      <c r="G15" s="646"/>
      <c r="H15" s="646"/>
      <c r="I15" s="790"/>
      <c r="J15" s="626" t="s">
        <v>429</v>
      </c>
      <c r="K15" s="542" t="s">
        <v>983</v>
      </c>
      <c r="L15" s="646"/>
      <c r="M15" s="646"/>
      <c r="P15" s="646"/>
      <c r="Q15" s="646"/>
    </row>
    <row r="16" spans="2:17" ht="15.75" customHeight="1">
      <c r="B16" s="626" t="s">
        <v>74</v>
      </c>
      <c r="C16" s="542" t="s">
        <v>982</v>
      </c>
      <c r="D16" s="646"/>
      <c r="E16" s="646"/>
      <c r="F16" s="646"/>
      <c r="G16" s="646"/>
      <c r="H16" s="646"/>
      <c r="I16" s="790"/>
      <c r="J16" s="626" t="s">
        <v>1000</v>
      </c>
      <c r="K16" s="1077" t="s">
        <v>1001</v>
      </c>
      <c r="L16" s="1077"/>
      <c r="M16" s="1077"/>
      <c r="N16" s="1077"/>
      <c r="O16" s="1077"/>
      <c r="P16" s="1077"/>
      <c r="Q16" s="1077"/>
    </row>
    <row r="17" spans="2:17" ht="15.75" customHeight="1">
      <c r="B17" s="626"/>
      <c r="C17" s="542"/>
      <c r="D17" s="646"/>
      <c r="E17" s="646"/>
      <c r="F17" s="646"/>
      <c r="G17" s="646"/>
      <c r="H17" s="646"/>
      <c r="I17" s="790"/>
      <c r="J17" s="626"/>
      <c r="K17" s="1077"/>
      <c r="L17" s="1077"/>
      <c r="M17" s="1077"/>
      <c r="N17" s="1077"/>
      <c r="O17" s="1077"/>
      <c r="P17" s="1077"/>
      <c r="Q17" s="1077"/>
    </row>
    <row r="18" spans="2:17" ht="15.75" customHeight="1">
      <c r="B18" s="626" t="s">
        <v>990</v>
      </c>
      <c r="C18" s="542" t="s">
        <v>991</v>
      </c>
      <c r="D18" s="646"/>
      <c r="E18" s="646"/>
      <c r="F18" s="646"/>
      <c r="G18" s="790"/>
      <c r="H18" s="790"/>
      <c r="I18" s="790"/>
      <c r="J18" s="626" t="s">
        <v>997</v>
      </c>
      <c r="K18" s="542" t="s">
        <v>998</v>
      </c>
      <c r="L18" s="646"/>
      <c r="M18" s="646"/>
      <c r="P18" s="646"/>
      <c r="Q18" s="646"/>
    </row>
    <row r="19" spans="2:17" ht="15.75" customHeight="1">
      <c r="B19" s="626" t="s">
        <v>1596</v>
      </c>
      <c r="C19" s="540" t="s">
        <v>1595</v>
      </c>
      <c r="D19" s="786"/>
      <c r="E19" s="786"/>
      <c r="F19" s="786"/>
      <c r="G19" s="790"/>
      <c r="H19" s="790"/>
      <c r="I19" s="790"/>
      <c r="J19" s="626" t="s">
        <v>59</v>
      </c>
      <c r="K19" s="1077" t="s">
        <v>999</v>
      </c>
      <c r="L19" s="1077"/>
      <c r="M19" s="1077"/>
      <c r="N19" s="1077"/>
      <c r="O19" s="1077"/>
      <c r="P19" s="1077"/>
      <c r="Q19" s="1077"/>
    </row>
    <row r="20" spans="2:17" ht="15.75" customHeight="1">
      <c r="B20" s="626" t="s">
        <v>1519</v>
      </c>
      <c r="C20" s="540" t="s">
        <v>1520</v>
      </c>
      <c r="D20" s="786"/>
      <c r="E20" s="786"/>
      <c r="F20" s="786"/>
      <c r="G20" s="790"/>
      <c r="H20" s="790"/>
      <c r="I20" s="790"/>
      <c r="J20" s="626"/>
      <c r="K20" s="1077"/>
      <c r="L20" s="1077"/>
      <c r="M20" s="1077"/>
      <c r="N20" s="1077"/>
      <c r="O20" s="1077"/>
      <c r="P20" s="1077"/>
      <c r="Q20" s="1077"/>
    </row>
    <row r="21" spans="2:17" ht="15.75" customHeight="1">
      <c r="D21" s="786"/>
      <c r="E21" s="786"/>
      <c r="F21" s="786"/>
      <c r="G21" s="790"/>
      <c r="H21" s="790"/>
      <c r="I21" s="790"/>
      <c r="J21" s="626"/>
      <c r="K21" s="1077"/>
      <c r="L21" s="1077"/>
      <c r="M21" s="1077"/>
      <c r="N21" s="1077"/>
      <c r="O21" s="1077"/>
      <c r="P21" s="1077"/>
      <c r="Q21" s="1077"/>
    </row>
    <row r="22" spans="2:17" ht="15.75" customHeight="1">
      <c r="B22" s="626"/>
      <c r="C22" s="540"/>
      <c r="D22" s="786"/>
      <c r="E22" s="786"/>
      <c r="F22" s="786"/>
      <c r="G22" s="790"/>
      <c r="H22" s="790"/>
      <c r="I22" s="790"/>
      <c r="J22" s="626"/>
      <c r="K22" s="1077"/>
      <c r="L22" s="1077"/>
      <c r="M22" s="1077"/>
      <c r="N22" s="1077"/>
      <c r="O22" s="1077"/>
      <c r="P22" s="1077"/>
      <c r="Q22" s="1077"/>
    </row>
    <row r="23" spans="2:17" ht="15.75" customHeight="1">
      <c r="B23" s="626" t="s">
        <v>1002</v>
      </c>
      <c r="C23" s="542" t="s">
        <v>1003</v>
      </c>
      <c r="D23" s="646"/>
      <c r="E23" s="646"/>
      <c r="F23" s="646"/>
      <c r="G23" s="790"/>
      <c r="H23" s="790"/>
      <c r="I23" s="790"/>
      <c r="J23" s="626" t="s">
        <v>995</v>
      </c>
      <c r="K23" s="542" t="s">
        <v>996</v>
      </c>
      <c r="L23" s="646"/>
      <c r="M23" s="646"/>
      <c r="P23" s="315"/>
    </row>
    <row r="24" spans="2:17" ht="15.5">
      <c r="B24" s="626" t="s">
        <v>993</v>
      </c>
      <c r="C24" s="542" t="s">
        <v>994</v>
      </c>
      <c r="D24" s="646"/>
      <c r="E24" s="646"/>
      <c r="F24" s="646"/>
      <c r="G24" s="790"/>
      <c r="H24" s="790"/>
      <c r="I24" s="790"/>
      <c r="J24" s="645"/>
      <c r="K24" s="646"/>
      <c r="L24" s="789"/>
      <c r="M24" s="789"/>
      <c r="N24" s="789"/>
      <c r="O24" s="315"/>
    </row>
    <row r="25" spans="2:17" ht="15.75" customHeight="1">
      <c r="B25" s="645"/>
      <c r="C25" s="646"/>
      <c r="D25" s="646"/>
      <c r="E25" s="646"/>
      <c r="F25" s="646"/>
      <c r="G25" s="790"/>
      <c r="H25" s="790"/>
      <c r="I25" s="790"/>
      <c r="J25" s="645"/>
      <c r="K25" s="646"/>
      <c r="L25" s="315"/>
      <c r="M25" s="315"/>
      <c r="N25" s="315"/>
      <c r="O25" s="315"/>
    </row>
    <row r="26" spans="2:17" ht="15.5">
      <c r="B26" s="645"/>
      <c r="C26" s="646"/>
      <c r="D26" s="646"/>
      <c r="E26" s="646"/>
      <c r="F26" s="646"/>
      <c r="G26" s="790"/>
      <c r="H26" s="790"/>
      <c r="I26" s="790"/>
      <c r="J26" s="786"/>
      <c r="K26" s="646"/>
      <c r="L26" s="315"/>
      <c r="M26" s="315"/>
      <c r="N26" s="315"/>
      <c r="O26" s="315"/>
    </row>
    <row r="27" spans="2:17" ht="10" customHeight="1"/>
    <row r="28" spans="2:17" ht="10" customHeight="1"/>
    <row r="29" spans="2:17" ht="18" customHeight="1">
      <c r="B29" s="1079" t="s">
        <v>1010</v>
      </c>
      <c r="C29" s="1079"/>
      <c r="D29" s="1079"/>
      <c r="E29" s="1079"/>
      <c r="F29" s="1079"/>
      <c r="G29" s="1079"/>
      <c r="H29" s="1079"/>
      <c r="I29" s="1079"/>
      <c r="J29" s="1079"/>
      <c r="K29" s="1079"/>
      <c r="L29" s="1079"/>
      <c r="M29" s="1079"/>
      <c r="N29" s="1079"/>
      <c r="O29" s="1079"/>
      <c r="P29" s="1079"/>
      <c r="Q29" s="1079"/>
    </row>
    <row r="30" spans="2:17" ht="10" customHeight="1"/>
    <row r="31" spans="2:17" ht="15.5">
      <c r="B31" s="645" t="s">
        <v>1011</v>
      </c>
      <c r="C31" s="786" t="s">
        <v>1012</v>
      </c>
      <c r="D31" s="785"/>
      <c r="E31" s="785"/>
      <c r="F31" s="785"/>
      <c r="G31" s="785"/>
      <c r="H31" s="785"/>
      <c r="I31" s="785"/>
      <c r="J31" s="645" t="s">
        <v>1067</v>
      </c>
      <c r="K31" s="786" t="s">
        <v>1068</v>
      </c>
      <c r="L31" s="785"/>
      <c r="M31" s="785"/>
      <c r="N31" s="785"/>
      <c r="O31" s="785"/>
      <c r="P31" s="785"/>
      <c r="Q31" s="785"/>
    </row>
    <row r="32" spans="2:17" ht="15.5">
      <c r="B32" s="645" t="s">
        <v>1013</v>
      </c>
      <c r="C32" s="786" t="s">
        <v>1014</v>
      </c>
      <c r="D32" s="785"/>
      <c r="E32" s="785"/>
      <c r="F32" s="785"/>
      <c r="G32" s="785"/>
      <c r="H32" s="785"/>
      <c r="I32" s="785"/>
      <c r="J32" s="645" t="s">
        <v>1069</v>
      </c>
      <c r="K32" s="786" t="s">
        <v>1070</v>
      </c>
      <c r="L32" s="785"/>
      <c r="M32" s="785"/>
      <c r="N32" s="785"/>
      <c r="O32" s="785"/>
      <c r="P32" s="785"/>
      <c r="Q32" s="785"/>
    </row>
    <row r="33" spans="2:17" ht="15.5">
      <c r="B33" s="645" t="s">
        <v>1015</v>
      </c>
      <c r="C33" s="786" t="s">
        <v>1016</v>
      </c>
      <c r="D33" s="785"/>
      <c r="E33" s="785"/>
      <c r="F33" s="785"/>
      <c r="G33" s="785"/>
      <c r="H33" s="785"/>
      <c r="I33" s="785"/>
      <c r="J33" s="645" t="s">
        <v>1071</v>
      </c>
      <c r="K33" s="786" t="s">
        <v>1072</v>
      </c>
      <c r="L33" s="785"/>
      <c r="M33" s="785"/>
      <c r="N33" s="785"/>
      <c r="O33" s="785"/>
      <c r="P33" s="785"/>
      <c r="Q33" s="785"/>
    </row>
    <row r="34" spans="2:17" ht="15.5">
      <c r="B34" s="645" t="s">
        <v>1017</v>
      </c>
      <c r="C34" s="786" t="s">
        <v>1018</v>
      </c>
      <c r="D34" s="785"/>
      <c r="E34" s="785"/>
      <c r="F34" s="785"/>
      <c r="G34" s="785"/>
      <c r="H34" s="785"/>
      <c r="I34" s="785"/>
      <c r="J34" s="645" t="s">
        <v>1073</v>
      </c>
      <c r="K34" s="786" t="s">
        <v>1074</v>
      </c>
      <c r="L34" s="785"/>
      <c r="M34" s="785"/>
      <c r="N34" s="785"/>
      <c r="O34" s="785"/>
      <c r="P34" s="785"/>
      <c r="Q34" s="785"/>
    </row>
    <row r="35" spans="2:17" ht="15.5">
      <c r="B35" s="645" t="s">
        <v>1019</v>
      </c>
      <c r="C35" s="786" t="s">
        <v>1020</v>
      </c>
      <c r="D35" s="785"/>
      <c r="E35" s="785"/>
      <c r="F35" s="785"/>
      <c r="G35" s="785"/>
      <c r="H35" s="785"/>
      <c r="I35" s="785"/>
      <c r="J35" s="645" t="s">
        <v>1075</v>
      </c>
      <c r="K35" s="786" t="s">
        <v>1076</v>
      </c>
      <c r="L35" s="785"/>
      <c r="M35" s="785"/>
      <c r="N35" s="785"/>
      <c r="O35" s="785"/>
      <c r="P35" s="785"/>
      <c r="Q35" s="785"/>
    </row>
    <row r="36" spans="2:17" ht="15.5">
      <c r="B36" s="645" t="s">
        <v>1021</v>
      </c>
      <c r="C36" s="786" t="s">
        <v>1022</v>
      </c>
      <c r="D36" s="785"/>
      <c r="E36" s="785"/>
      <c r="F36" s="785"/>
      <c r="G36" s="785"/>
      <c r="H36" s="785"/>
      <c r="I36" s="785"/>
      <c r="J36" s="645" t="s">
        <v>1077</v>
      </c>
      <c r="K36" s="786" t="s">
        <v>1078</v>
      </c>
      <c r="L36" s="785"/>
      <c r="M36" s="785"/>
      <c r="N36" s="785"/>
      <c r="O36" s="785"/>
      <c r="P36" s="785"/>
      <c r="Q36" s="785"/>
    </row>
    <row r="37" spans="2:17" ht="15.5">
      <c r="B37" s="645" t="s">
        <v>1023</v>
      </c>
      <c r="C37" s="786" t="s">
        <v>1024</v>
      </c>
      <c r="D37" s="785"/>
      <c r="E37" s="785"/>
      <c r="F37" s="785"/>
      <c r="G37" s="785"/>
      <c r="H37" s="785"/>
      <c r="I37" s="785"/>
      <c r="J37" s="788" t="s">
        <v>1079</v>
      </c>
      <c r="K37" s="787" t="s">
        <v>1080</v>
      </c>
      <c r="L37" s="785"/>
      <c r="M37" s="785"/>
      <c r="N37" s="785"/>
      <c r="O37" s="785"/>
      <c r="P37" s="785"/>
      <c r="Q37" s="785"/>
    </row>
    <row r="38" spans="2:17" ht="15.5">
      <c r="B38" s="645" t="s">
        <v>1025</v>
      </c>
      <c r="C38" s="786" t="s">
        <v>1026</v>
      </c>
      <c r="D38" s="785"/>
      <c r="E38" s="785"/>
      <c r="F38" s="785"/>
      <c r="G38" s="785"/>
      <c r="H38" s="785"/>
      <c r="I38" s="785"/>
      <c r="J38" s="645" t="s">
        <v>1081</v>
      </c>
      <c r="K38" s="786" t="s">
        <v>1082</v>
      </c>
      <c r="L38" s="785"/>
      <c r="M38" s="785"/>
      <c r="N38" s="785"/>
      <c r="O38" s="785"/>
      <c r="P38" s="785"/>
      <c r="Q38" s="785"/>
    </row>
    <row r="39" spans="2:17" ht="15.5">
      <c r="B39" s="645" t="s">
        <v>1027</v>
      </c>
      <c r="C39" s="1078" t="s">
        <v>1028</v>
      </c>
      <c r="D39" s="1078"/>
      <c r="E39" s="1078"/>
      <c r="F39" s="1078"/>
      <c r="G39" s="1078"/>
      <c r="H39" s="1078"/>
      <c r="I39" s="789"/>
      <c r="J39" s="645" t="s">
        <v>1083</v>
      </c>
      <c r="K39" s="786" t="s">
        <v>1084</v>
      </c>
      <c r="L39" s="785"/>
      <c r="M39" s="785"/>
      <c r="N39" s="785"/>
      <c r="O39" s="785"/>
      <c r="P39" s="785"/>
      <c r="Q39" s="785"/>
    </row>
    <row r="40" spans="2:17" ht="15.5">
      <c r="B40" s="645"/>
      <c r="C40" s="1078"/>
      <c r="D40" s="1078"/>
      <c r="E40" s="1078"/>
      <c r="F40" s="1078"/>
      <c r="G40" s="1078"/>
      <c r="H40" s="1078"/>
      <c r="I40" s="789"/>
      <c r="J40" s="645" t="s">
        <v>1085</v>
      </c>
      <c r="K40" s="786" t="s">
        <v>1086</v>
      </c>
      <c r="L40" s="785"/>
      <c r="M40" s="785"/>
      <c r="N40" s="785"/>
      <c r="O40" s="785"/>
      <c r="P40" s="785"/>
      <c r="Q40" s="785"/>
    </row>
    <row r="41" spans="2:17" ht="15.5">
      <c r="B41" s="645" t="s">
        <v>1029</v>
      </c>
      <c r="C41" s="786" t="s">
        <v>1030</v>
      </c>
      <c r="D41" s="785"/>
      <c r="E41" s="785"/>
      <c r="F41" s="785"/>
      <c r="G41" s="785"/>
      <c r="H41" s="785"/>
      <c r="I41" s="785"/>
      <c r="J41" s="645" t="s">
        <v>1087</v>
      </c>
      <c r="K41" s="786" t="s">
        <v>1088</v>
      </c>
      <c r="L41" s="785"/>
      <c r="M41" s="785"/>
      <c r="N41" s="785"/>
      <c r="O41" s="785"/>
      <c r="P41" s="785"/>
      <c r="Q41" s="785"/>
    </row>
    <row r="42" spans="2:17" ht="15.5">
      <c r="B42" s="645" t="s">
        <v>1031</v>
      </c>
      <c r="C42" s="786" t="s">
        <v>1032</v>
      </c>
      <c r="D42" s="785"/>
      <c r="E42" s="785"/>
      <c r="F42" s="785"/>
      <c r="G42" s="785"/>
      <c r="H42" s="785"/>
      <c r="I42" s="785"/>
      <c r="J42" s="645" t="s">
        <v>1089</v>
      </c>
      <c r="K42" s="786" t="s">
        <v>1090</v>
      </c>
      <c r="L42" s="785"/>
      <c r="M42" s="785"/>
      <c r="N42" s="785"/>
      <c r="O42" s="785"/>
      <c r="P42" s="785"/>
      <c r="Q42" s="785"/>
    </row>
    <row r="43" spans="2:17" ht="15.5">
      <c r="B43" s="645" t="s">
        <v>1033</v>
      </c>
      <c r="C43" s="786" t="s">
        <v>1034</v>
      </c>
      <c r="D43" s="785"/>
      <c r="E43" s="785"/>
      <c r="F43" s="785"/>
      <c r="G43" s="785"/>
      <c r="H43" s="785"/>
      <c r="I43" s="785"/>
      <c r="J43" s="645" t="s">
        <v>1091</v>
      </c>
      <c r="K43" s="646" t="s">
        <v>1092</v>
      </c>
      <c r="L43" s="785"/>
      <c r="M43" s="785"/>
      <c r="N43" s="785"/>
      <c r="O43" s="785"/>
      <c r="P43" s="785"/>
      <c r="Q43" s="785"/>
    </row>
    <row r="44" spans="2:17" ht="15.5">
      <c r="B44" s="645" t="s">
        <v>1035</v>
      </c>
      <c r="C44" s="786" t="s">
        <v>1036</v>
      </c>
      <c r="D44" s="785"/>
      <c r="E44" s="785"/>
      <c r="F44" s="785"/>
      <c r="G44" s="785"/>
      <c r="H44" s="785"/>
      <c r="I44" s="785"/>
      <c r="J44" s="645" t="s">
        <v>1093</v>
      </c>
      <c r="K44" s="786" t="s">
        <v>1094</v>
      </c>
      <c r="L44" s="785"/>
      <c r="M44" s="785"/>
      <c r="N44" s="785"/>
      <c r="O44" s="785"/>
      <c r="P44" s="785"/>
      <c r="Q44" s="785"/>
    </row>
    <row r="45" spans="2:17" ht="15.5">
      <c r="B45" s="645" t="s">
        <v>1037</v>
      </c>
      <c r="C45" s="786" t="s">
        <v>1038</v>
      </c>
      <c r="D45" s="785"/>
      <c r="E45" s="785"/>
      <c r="F45" s="785"/>
      <c r="G45" s="785"/>
      <c r="H45" s="785"/>
      <c r="I45" s="785"/>
      <c r="J45" s="788" t="s">
        <v>1095</v>
      </c>
      <c r="K45" s="787" t="s">
        <v>1096</v>
      </c>
      <c r="L45" s="785"/>
      <c r="M45" s="785"/>
      <c r="N45" s="785"/>
      <c r="O45" s="785"/>
      <c r="P45" s="785"/>
      <c r="Q45" s="785"/>
    </row>
    <row r="46" spans="2:17" ht="15.5">
      <c r="B46" s="645" t="s">
        <v>1039</v>
      </c>
      <c r="C46" s="786" t="s">
        <v>1040</v>
      </c>
      <c r="D46" s="785"/>
      <c r="E46" s="785"/>
      <c r="F46" s="785"/>
      <c r="G46" s="785"/>
      <c r="H46" s="785"/>
      <c r="I46" s="785"/>
      <c r="J46" s="645" t="s">
        <v>1097</v>
      </c>
      <c r="K46" s="1078" t="s">
        <v>1098</v>
      </c>
      <c r="L46" s="1078"/>
      <c r="M46" s="1078"/>
      <c r="N46" s="1078"/>
      <c r="O46" s="1078"/>
      <c r="P46" s="1078"/>
      <c r="Q46" s="1078"/>
    </row>
    <row r="47" spans="2:17" ht="15.5">
      <c r="B47" s="645" t="s">
        <v>1041</v>
      </c>
      <c r="C47" s="786" t="s">
        <v>1042</v>
      </c>
      <c r="D47" s="785"/>
      <c r="E47" s="785"/>
      <c r="F47" s="785"/>
      <c r="G47" s="785"/>
      <c r="H47" s="785"/>
      <c r="I47" s="785"/>
      <c r="J47" s="645"/>
      <c r="K47" s="1078"/>
      <c r="L47" s="1078"/>
      <c r="M47" s="1078"/>
      <c r="N47" s="1078"/>
      <c r="O47" s="1078"/>
      <c r="P47" s="1078"/>
      <c r="Q47" s="1078"/>
    </row>
    <row r="48" spans="2:17" ht="15.5">
      <c r="B48" s="645" t="s">
        <v>1043</v>
      </c>
      <c r="C48" s="786" t="s">
        <v>1044</v>
      </c>
      <c r="D48" s="785"/>
      <c r="E48" s="785"/>
      <c r="F48" s="785"/>
      <c r="G48" s="785"/>
      <c r="H48" s="785"/>
      <c r="I48" s="785"/>
      <c r="J48" s="645" t="s">
        <v>1099</v>
      </c>
      <c r="K48" s="786" t="s">
        <v>1100</v>
      </c>
      <c r="L48" s="785"/>
      <c r="M48" s="785"/>
      <c r="N48" s="785"/>
      <c r="O48" s="785"/>
      <c r="P48" s="785"/>
      <c r="Q48" s="785"/>
    </row>
    <row r="49" spans="2:17" ht="15.5">
      <c r="B49" s="645" t="s">
        <v>1045</v>
      </c>
      <c r="C49" s="786" t="s">
        <v>1046</v>
      </c>
      <c r="D49" s="785"/>
      <c r="E49" s="785"/>
      <c r="F49" s="785"/>
      <c r="G49" s="785"/>
      <c r="H49" s="785"/>
      <c r="I49" s="785"/>
      <c r="J49" s="645" t="s">
        <v>1101</v>
      </c>
      <c r="K49" s="786" t="s">
        <v>1102</v>
      </c>
      <c r="L49" s="785"/>
      <c r="M49" s="785"/>
      <c r="N49" s="785"/>
      <c r="O49" s="785"/>
      <c r="P49" s="785"/>
      <c r="Q49" s="785"/>
    </row>
    <row r="50" spans="2:17" ht="15.5">
      <c r="B50" s="645" t="s">
        <v>1047</v>
      </c>
      <c r="C50" s="786" t="s">
        <v>1048</v>
      </c>
      <c r="D50" s="785"/>
      <c r="E50" s="785"/>
      <c r="F50" s="785"/>
      <c r="G50" s="785"/>
      <c r="H50" s="785"/>
      <c r="I50" s="785"/>
      <c r="J50" s="645" t="s">
        <v>1103</v>
      </c>
      <c r="K50" s="786" t="s">
        <v>1104</v>
      </c>
      <c r="L50" s="785"/>
      <c r="M50" s="785"/>
      <c r="N50" s="785"/>
      <c r="O50" s="785"/>
      <c r="P50" s="785"/>
      <c r="Q50" s="785"/>
    </row>
    <row r="51" spans="2:17" ht="15.5">
      <c r="B51" s="645" t="s">
        <v>1049</v>
      </c>
      <c r="C51" s="786" t="s">
        <v>1050</v>
      </c>
      <c r="D51" s="785"/>
      <c r="E51" s="785"/>
      <c r="F51" s="785"/>
      <c r="G51" s="785"/>
      <c r="H51" s="785"/>
      <c r="I51" s="785"/>
      <c r="J51" s="645" t="s">
        <v>1105</v>
      </c>
      <c r="K51" s="786" t="s">
        <v>1106</v>
      </c>
      <c r="L51" s="785"/>
      <c r="M51" s="785"/>
      <c r="N51" s="785"/>
      <c r="O51" s="785"/>
      <c r="P51" s="785"/>
      <c r="Q51" s="785"/>
    </row>
    <row r="52" spans="2:17" ht="15.5">
      <c r="B52" s="645" t="s">
        <v>1051</v>
      </c>
      <c r="C52" s="786" t="s">
        <v>1052</v>
      </c>
      <c r="D52" s="785"/>
      <c r="E52" s="785"/>
      <c r="F52" s="785"/>
      <c r="G52" s="785"/>
      <c r="H52" s="785"/>
      <c r="I52" s="785"/>
      <c r="J52" s="645" t="s">
        <v>1107</v>
      </c>
      <c r="K52" s="786" t="s">
        <v>1108</v>
      </c>
      <c r="L52" s="785"/>
      <c r="M52" s="785"/>
      <c r="N52" s="785"/>
      <c r="O52" s="785"/>
      <c r="P52" s="785"/>
      <c r="Q52" s="785"/>
    </row>
    <row r="53" spans="2:17" ht="15.5">
      <c r="B53" s="645" t="s">
        <v>1053</v>
      </c>
      <c r="C53" s="786" t="s">
        <v>1054</v>
      </c>
      <c r="D53" s="785"/>
      <c r="E53" s="785"/>
      <c r="F53" s="785"/>
      <c r="G53" s="785"/>
      <c r="H53" s="785"/>
      <c r="I53" s="785"/>
      <c r="J53" s="645" t="s">
        <v>1109</v>
      </c>
      <c r="K53" s="786" t="s">
        <v>1110</v>
      </c>
      <c r="L53" s="785"/>
      <c r="M53" s="785"/>
      <c r="N53" s="785"/>
      <c r="O53" s="785"/>
      <c r="P53" s="785"/>
      <c r="Q53" s="785"/>
    </row>
    <row r="54" spans="2:17" ht="15.5">
      <c r="B54" s="645" t="s">
        <v>1055</v>
      </c>
      <c r="C54" s="786" t="s">
        <v>1056</v>
      </c>
      <c r="D54" s="785"/>
      <c r="E54" s="785"/>
      <c r="F54" s="785"/>
      <c r="G54" s="785"/>
      <c r="H54" s="785"/>
      <c r="I54" s="785"/>
      <c r="J54" s="645" t="s">
        <v>1111</v>
      </c>
      <c r="K54" s="786" t="s">
        <v>1112</v>
      </c>
      <c r="L54" s="785"/>
      <c r="M54" s="785"/>
      <c r="N54" s="785"/>
      <c r="O54" s="785"/>
      <c r="P54" s="785"/>
      <c r="Q54" s="785"/>
    </row>
    <row r="55" spans="2:17" ht="15.5">
      <c r="B55" s="645" t="s">
        <v>1057</v>
      </c>
      <c r="C55" s="786" t="s">
        <v>1058</v>
      </c>
      <c r="D55" s="785"/>
      <c r="E55" s="785"/>
      <c r="F55" s="785"/>
      <c r="G55" s="785"/>
      <c r="H55" s="785"/>
      <c r="I55" s="785"/>
      <c r="J55" s="645" t="s">
        <v>1113</v>
      </c>
      <c r="K55" s="786" t="s">
        <v>1114</v>
      </c>
      <c r="L55" s="785"/>
      <c r="M55" s="785"/>
      <c r="N55" s="785"/>
      <c r="O55" s="785"/>
      <c r="P55" s="785"/>
      <c r="Q55" s="785"/>
    </row>
    <row r="56" spans="2:17" ht="15.5">
      <c r="B56" s="645" t="s">
        <v>1059</v>
      </c>
      <c r="C56" s="786" t="s">
        <v>1060</v>
      </c>
      <c r="D56" s="785"/>
      <c r="E56" s="785"/>
      <c r="F56" s="785"/>
      <c r="G56" s="785"/>
      <c r="H56" s="785"/>
      <c r="I56" s="785"/>
      <c r="J56" s="645" t="s">
        <v>1115</v>
      </c>
      <c r="K56" s="786" t="s">
        <v>1116</v>
      </c>
      <c r="L56" s="785"/>
      <c r="M56" s="785"/>
      <c r="N56" s="785"/>
      <c r="O56" s="785"/>
      <c r="P56" s="785"/>
      <c r="Q56" s="785"/>
    </row>
    <row r="57" spans="2:17" ht="15.5">
      <c r="B57" s="645" t="s">
        <v>1061</v>
      </c>
      <c r="C57" s="786" t="s">
        <v>1062</v>
      </c>
      <c r="D57" s="785"/>
      <c r="E57" s="785"/>
      <c r="F57" s="785"/>
      <c r="G57" s="785"/>
      <c r="H57" s="785"/>
      <c r="I57" s="785"/>
      <c r="J57" s="645" t="s">
        <v>1117</v>
      </c>
      <c r="K57" s="786" t="s">
        <v>1118</v>
      </c>
      <c r="L57" s="785"/>
      <c r="M57" s="785"/>
      <c r="N57" s="785"/>
      <c r="O57" s="785"/>
      <c r="P57" s="785"/>
      <c r="Q57" s="785"/>
    </row>
    <row r="58" spans="2:17" ht="15.5">
      <c r="B58" s="645" t="s">
        <v>1063</v>
      </c>
      <c r="C58" s="786" t="s">
        <v>1064</v>
      </c>
      <c r="D58" s="785"/>
      <c r="E58" s="785"/>
      <c r="F58" s="785"/>
      <c r="G58" s="785"/>
      <c r="H58" s="785"/>
      <c r="I58" s="785"/>
      <c r="J58" s="645" t="s">
        <v>1119</v>
      </c>
      <c r="K58" s="786" t="s">
        <v>1120</v>
      </c>
      <c r="L58" s="785"/>
      <c r="M58" s="785"/>
      <c r="N58" s="785"/>
      <c r="O58" s="785"/>
      <c r="P58" s="785"/>
      <c r="Q58" s="785"/>
    </row>
    <row r="59" spans="2:17" ht="15.5">
      <c r="B59" s="645" t="s">
        <v>1065</v>
      </c>
      <c r="C59" s="786" t="s">
        <v>1066</v>
      </c>
      <c r="D59" s="785"/>
      <c r="E59" s="785"/>
      <c r="F59" s="785"/>
      <c r="G59" s="785"/>
      <c r="H59" s="785"/>
      <c r="I59" s="785"/>
      <c r="J59" s="784"/>
      <c r="K59" s="784"/>
      <c r="L59" s="784"/>
      <c r="M59" s="784"/>
      <c r="N59" s="784"/>
      <c r="O59" s="784"/>
      <c r="P59" s="784"/>
      <c r="Q59" s="784"/>
    </row>
    <row r="60" spans="2:17">
      <c r="B60" s="7"/>
      <c r="C60" s="7"/>
      <c r="D60" s="7"/>
      <c r="E60" s="7"/>
      <c r="F60" s="7"/>
      <c r="G60" s="7"/>
      <c r="H60" s="7"/>
      <c r="I60" s="7"/>
    </row>
  </sheetData>
  <mergeCells count="8">
    <mergeCell ref="C7:F7"/>
    <mergeCell ref="K16:Q17"/>
    <mergeCell ref="K19:Q22"/>
    <mergeCell ref="K46:Q47"/>
    <mergeCell ref="C39:H40"/>
    <mergeCell ref="B29:Q29"/>
    <mergeCell ref="C9:H10"/>
    <mergeCell ref="C13:H14"/>
  </mergeCells>
  <printOptions verticalCentered="1"/>
  <pageMargins left="0.7" right="0.7" top="0.75" bottom="0.75" header="0.3" footer="0.3"/>
  <pageSetup scale="64"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42"/>
  <sheetViews>
    <sheetView topLeftCell="N1" workbookViewId="0">
      <selection activeCell="AD6" sqref="AD6"/>
    </sheetView>
  </sheetViews>
  <sheetFormatPr defaultRowHeight="14.5"/>
  <cols>
    <col min="1" max="1" width="33.81640625" customWidth="1"/>
    <col min="2" max="27" width="7" customWidth="1"/>
    <col min="28" max="29" width="9.1796875" style="499"/>
  </cols>
  <sheetData>
    <row r="1" spans="1:30">
      <c r="A1" s="140" t="s">
        <v>1364</v>
      </c>
      <c r="B1" s="57"/>
      <c r="C1" s="57"/>
      <c r="D1" s="57"/>
      <c r="E1" s="57"/>
      <c r="F1" s="57"/>
      <c r="G1" s="57"/>
      <c r="H1" s="57"/>
      <c r="I1" s="57"/>
      <c r="J1" s="57"/>
      <c r="K1" s="57"/>
      <c r="L1" s="57"/>
      <c r="M1" s="57"/>
      <c r="N1" s="57"/>
      <c r="O1" s="57"/>
      <c r="P1" s="57"/>
      <c r="Q1" s="57"/>
      <c r="R1" s="57"/>
      <c r="S1" s="57"/>
      <c r="T1" s="57"/>
      <c r="U1" s="57"/>
      <c r="V1" s="57"/>
      <c r="W1" s="57"/>
      <c r="X1" s="57"/>
      <c r="Y1" s="57"/>
    </row>
    <row r="2" spans="1:30">
      <c r="A2" s="139" t="s">
        <v>17</v>
      </c>
      <c r="B2" s="57"/>
      <c r="C2" s="57"/>
      <c r="D2" s="57"/>
      <c r="E2" s="57"/>
      <c r="F2" s="57"/>
      <c r="G2" s="57"/>
      <c r="H2" s="57"/>
      <c r="I2" s="57"/>
      <c r="J2" s="57"/>
      <c r="K2" s="57"/>
      <c r="L2" s="57"/>
      <c r="M2" s="57"/>
      <c r="N2" s="57"/>
      <c r="O2" s="57"/>
      <c r="P2" s="57"/>
      <c r="Q2" s="57"/>
      <c r="R2" s="57"/>
      <c r="S2" s="57"/>
      <c r="T2" s="57"/>
      <c r="U2" s="57"/>
      <c r="V2" s="57"/>
      <c r="W2" s="57"/>
      <c r="X2" s="57"/>
      <c r="Y2" s="57"/>
    </row>
    <row r="3" spans="1:30" s="3" customFormat="1">
      <c r="A3" s="742" t="s">
        <v>53</v>
      </c>
      <c r="B3" s="108">
        <v>1990</v>
      </c>
      <c r="C3" s="108">
        <v>1991</v>
      </c>
      <c r="D3" s="108">
        <v>1992</v>
      </c>
      <c r="E3" s="108">
        <v>1993</v>
      </c>
      <c r="F3" s="108">
        <v>1994</v>
      </c>
      <c r="G3" s="108">
        <v>1995</v>
      </c>
      <c r="H3" s="108">
        <v>1996</v>
      </c>
      <c r="I3" s="108">
        <v>1997</v>
      </c>
      <c r="J3" s="108">
        <v>1998</v>
      </c>
      <c r="K3" s="108">
        <v>1999</v>
      </c>
      <c r="L3" s="108">
        <v>2000</v>
      </c>
      <c r="M3" s="108">
        <v>2001</v>
      </c>
      <c r="N3" s="108">
        <v>2002</v>
      </c>
      <c r="O3" s="108">
        <v>2003</v>
      </c>
      <c r="P3" s="108">
        <v>2004</v>
      </c>
      <c r="Q3" s="108">
        <v>2005</v>
      </c>
      <c r="R3" s="108">
        <v>2006</v>
      </c>
      <c r="S3" s="108">
        <v>2007</v>
      </c>
      <c r="T3" s="108">
        <v>2008</v>
      </c>
      <c r="U3" s="108">
        <v>2009</v>
      </c>
      <c r="V3" s="108">
        <v>2010</v>
      </c>
      <c r="W3" s="108">
        <v>2011</v>
      </c>
      <c r="X3" s="108">
        <v>2012</v>
      </c>
      <c r="Y3" s="741">
        <v>2013</v>
      </c>
      <c r="Z3" s="741">
        <v>2014</v>
      </c>
      <c r="AA3" s="741">
        <v>2015</v>
      </c>
      <c r="AB3" s="286"/>
      <c r="AC3" s="286"/>
    </row>
    <row r="4" spans="1:30">
      <c r="A4" s="284" t="s">
        <v>15</v>
      </c>
      <c r="B4" s="603">
        <v>24</v>
      </c>
      <c r="C4" s="603">
        <v>26</v>
      </c>
      <c r="D4" s="603">
        <v>21</v>
      </c>
      <c r="E4" s="603">
        <v>30</v>
      </c>
      <c r="F4" s="603">
        <v>27</v>
      </c>
      <c r="G4" s="603">
        <v>24</v>
      </c>
      <c r="H4" s="603">
        <v>28</v>
      </c>
      <c r="I4" s="603">
        <v>41</v>
      </c>
      <c r="J4" s="603">
        <v>45</v>
      </c>
      <c r="K4" s="603">
        <v>21</v>
      </c>
      <c r="L4" s="603">
        <v>31</v>
      </c>
      <c r="M4" s="603">
        <v>34</v>
      </c>
      <c r="N4" s="603">
        <v>47</v>
      </c>
      <c r="O4" s="603">
        <v>46</v>
      </c>
      <c r="P4" s="603">
        <v>47</v>
      </c>
      <c r="Q4" s="603">
        <v>47</v>
      </c>
      <c r="R4" s="603">
        <v>44</v>
      </c>
      <c r="S4" s="603">
        <v>83</v>
      </c>
      <c r="T4" s="603">
        <v>81</v>
      </c>
      <c r="U4" s="603">
        <v>73</v>
      </c>
      <c r="V4" s="603">
        <v>91</v>
      </c>
      <c r="W4" s="603">
        <v>86</v>
      </c>
      <c r="X4" s="603">
        <v>91</v>
      </c>
      <c r="Y4" s="603">
        <v>91</v>
      </c>
      <c r="Z4" s="603">
        <v>86</v>
      </c>
      <c r="AA4" s="603">
        <v>68.8</v>
      </c>
      <c r="AB4" s="134" t="s">
        <v>17</v>
      </c>
    </row>
    <row r="5" spans="1:30">
      <c r="A5" s="284" t="s">
        <v>14</v>
      </c>
      <c r="B5" s="603">
        <v>92</v>
      </c>
      <c r="C5" s="603">
        <v>93</v>
      </c>
      <c r="D5" s="603">
        <v>94</v>
      </c>
      <c r="E5" s="603">
        <v>94</v>
      </c>
      <c r="F5" s="603">
        <v>94</v>
      </c>
      <c r="G5" s="603">
        <v>95</v>
      </c>
      <c r="H5" s="603">
        <v>96</v>
      </c>
      <c r="I5" s="603">
        <v>96</v>
      </c>
      <c r="J5" s="603">
        <v>98</v>
      </c>
      <c r="K5" s="603">
        <v>97</v>
      </c>
      <c r="L5" s="603">
        <v>97</v>
      </c>
      <c r="M5" s="603">
        <v>97</v>
      </c>
      <c r="N5" s="603">
        <v>97</v>
      </c>
      <c r="O5" s="603">
        <v>96</v>
      </c>
      <c r="P5" s="603">
        <v>96</v>
      </c>
      <c r="Q5" s="603">
        <v>96</v>
      </c>
      <c r="R5" s="603">
        <v>96</v>
      </c>
      <c r="S5" s="603">
        <v>96</v>
      </c>
      <c r="T5" s="603">
        <v>96</v>
      </c>
      <c r="U5" s="603">
        <v>96</v>
      </c>
      <c r="V5" s="603">
        <v>95</v>
      </c>
      <c r="W5" s="603">
        <v>96</v>
      </c>
      <c r="X5" s="603">
        <v>98</v>
      </c>
      <c r="Y5" s="603">
        <v>96</v>
      </c>
      <c r="Z5" s="603">
        <v>97</v>
      </c>
      <c r="AA5" s="603">
        <v>96</v>
      </c>
    </row>
    <row r="6" spans="1:30">
      <c r="A6" s="284" t="s">
        <v>268</v>
      </c>
      <c r="B6" s="603">
        <v>35</v>
      </c>
      <c r="C6" s="603">
        <v>16</v>
      </c>
      <c r="D6" s="603">
        <v>23</v>
      </c>
      <c r="E6" s="603">
        <v>29</v>
      </c>
      <c r="F6" s="603">
        <v>26</v>
      </c>
      <c r="G6" s="603">
        <v>23</v>
      </c>
      <c r="H6" s="603">
        <v>18</v>
      </c>
      <c r="I6" s="603">
        <v>18</v>
      </c>
      <c r="J6" s="603">
        <v>18</v>
      </c>
      <c r="K6" s="603">
        <v>25</v>
      </c>
      <c r="L6" s="603">
        <v>40</v>
      </c>
      <c r="M6" s="603">
        <v>30</v>
      </c>
      <c r="N6" s="603">
        <v>38</v>
      </c>
      <c r="O6" s="603">
        <v>41</v>
      </c>
      <c r="P6" s="603">
        <v>54</v>
      </c>
      <c r="Q6" s="603">
        <v>60</v>
      </c>
      <c r="R6" s="603">
        <v>62</v>
      </c>
      <c r="S6" s="603">
        <v>72</v>
      </c>
      <c r="T6" s="603">
        <v>68</v>
      </c>
      <c r="U6" s="603">
        <v>77</v>
      </c>
      <c r="V6" s="603">
        <v>58</v>
      </c>
      <c r="W6" s="603">
        <v>70</v>
      </c>
      <c r="X6" s="603">
        <v>72</v>
      </c>
      <c r="Y6" s="603">
        <v>72</v>
      </c>
      <c r="Z6" s="603" t="s">
        <v>429</v>
      </c>
      <c r="AA6" s="609" t="s">
        <v>429</v>
      </c>
      <c r="AD6" s="285" t="s">
        <v>13</v>
      </c>
    </row>
    <row r="7" spans="1:30">
      <c r="A7" s="284" t="s">
        <v>12</v>
      </c>
      <c r="B7" s="603">
        <v>82</v>
      </c>
      <c r="C7" s="603">
        <v>84</v>
      </c>
      <c r="D7" s="603">
        <v>85</v>
      </c>
      <c r="E7" s="603">
        <v>86</v>
      </c>
      <c r="F7" s="603">
        <v>87</v>
      </c>
      <c r="G7" s="603">
        <v>88</v>
      </c>
      <c r="H7" s="603">
        <v>87</v>
      </c>
      <c r="I7" s="603">
        <v>87</v>
      </c>
      <c r="J7" s="603">
        <v>88</v>
      </c>
      <c r="K7" s="603">
        <v>88</v>
      </c>
      <c r="L7" s="603">
        <v>83</v>
      </c>
      <c r="M7" s="603">
        <v>78</v>
      </c>
      <c r="N7" s="603">
        <v>84</v>
      </c>
      <c r="O7" s="603">
        <v>90</v>
      </c>
      <c r="P7" s="603">
        <v>89</v>
      </c>
      <c r="Q7" s="603">
        <v>87</v>
      </c>
      <c r="R7" s="603">
        <v>86</v>
      </c>
      <c r="S7" s="603">
        <v>84</v>
      </c>
      <c r="T7" s="603">
        <v>83</v>
      </c>
      <c r="U7" s="603">
        <v>78.3</v>
      </c>
      <c r="V7" s="603">
        <v>83</v>
      </c>
      <c r="W7" s="603">
        <v>83</v>
      </c>
      <c r="X7" s="603">
        <v>96</v>
      </c>
      <c r="Y7" s="603">
        <v>96</v>
      </c>
      <c r="Z7" s="603">
        <v>98.3</v>
      </c>
      <c r="AA7" s="587">
        <v>85</v>
      </c>
    </row>
    <row r="8" spans="1:30">
      <c r="A8" s="284" t="s">
        <v>11</v>
      </c>
      <c r="B8" s="603">
        <v>46</v>
      </c>
      <c r="C8" s="603">
        <v>53</v>
      </c>
      <c r="D8" s="603">
        <v>65</v>
      </c>
      <c r="E8" s="603">
        <v>66</v>
      </c>
      <c r="F8" s="603">
        <v>66</v>
      </c>
      <c r="G8" s="603">
        <v>57</v>
      </c>
      <c r="H8" s="603">
        <v>49</v>
      </c>
      <c r="I8" s="603">
        <v>49</v>
      </c>
      <c r="J8" s="603">
        <v>52</v>
      </c>
      <c r="K8" s="603">
        <v>55</v>
      </c>
      <c r="L8" s="603">
        <v>57</v>
      </c>
      <c r="M8" s="603">
        <v>59</v>
      </c>
      <c r="N8" s="603">
        <v>61</v>
      </c>
      <c r="O8" s="603">
        <v>63</v>
      </c>
      <c r="P8" s="603">
        <v>72</v>
      </c>
      <c r="Q8" s="603">
        <v>82</v>
      </c>
      <c r="R8" s="603">
        <v>83</v>
      </c>
      <c r="S8" s="603">
        <v>84</v>
      </c>
      <c r="T8" s="603">
        <v>77</v>
      </c>
      <c r="U8" s="603">
        <v>78</v>
      </c>
      <c r="V8" s="603">
        <v>85</v>
      </c>
      <c r="W8" s="603">
        <v>89</v>
      </c>
      <c r="X8" s="603">
        <v>70</v>
      </c>
      <c r="Y8" s="603">
        <v>74</v>
      </c>
      <c r="Z8" s="603" t="s">
        <v>429</v>
      </c>
      <c r="AA8" s="603" t="s">
        <v>429</v>
      </c>
    </row>
    <row r="9" spans="1:30">
      <c r="A9" s="284" t="s">
        <v>10</v>
      </c>
      <c r="B9" s="603">
        <v>87</v>
      </c>
      <c r="C9" s="603">
        <v>87</v>
      </c>
      <c r="D9" s="603">
        <v>87</v>
      </c>
      <c r="E9" s="603">
        <v>91</v>
      </c>
      <c r="F9" s="603">
        <v>82</v>
      </c>
      <c r="G9" s="603">
        <v>89</v>
      </c>
      <c r="H9" s="603">
        <v>90</v>
      </c>
      <c r="I9" s="603">
        <v>95</v>
      </c>
      <c r="J9" s="603">
        <v>96</v>
      </c>
      <c r="K9" s="603">
        <v>85</v>
      </c>
      <c r="L9" s="603">
        <v>84.2</v>
      </c>
      <c r="M9" s="603">
        <v>90</v>
      </c>
      <c r="N9" s="603">
        <v>64</v>
      </c>
      <c r="O9" s="603">
        <v>84</v>
      </c>
      <c r="P9" s="603">
        <v>81.5</v>
      </c>
      <c r="Q9" s="603">
        <v>93</v>
      </c>
      <c r="R9" s="603">
        <v>99</v>
      </c>
      <c r="S9" s="603">
        <v>87</v>
      </c>
      <c r="T9" s="603">
        <v>91</v>
      </c>
      <c r="U9" s="603">
        <v>93</v>
      </c>
      <c r="V9" s="603">
        <v>93</v>
      </c>
      <c r="W9" s="603">
        <v>87</v>
      </c>
      <c r="X9" s="603">
        <v>86</v>
      </c>
      <c r="Y9" s="603">
        <v>91</v>
      </c>
      <c r="Z9" s="603">
        <v>88</v>
      </c>
      <c r="AA9" s="570" t="s">
        <v>429</v>
      </c>
    </row>
    <row r="10" spans="1:30">
      <c r="A10" s="284" t="s">
        <v>9</v>
      </c>
      <c r="B10" s="603">
        <v>85</v>
      </c>
      <c r="C10" s="603">
        <v>91</v>
      </c>
      <c r="D10" s="603">
        <v>88</v>
      </c>
      <c r="E10" s="603">
        <v>88</v>
      </c>
      <c r="F10" s="603">
        <v>89</v>
      </c>
      <c r="G10" s="603">
        <v>93</v>
      </c>
      <c r="H10" s="603">
        <v>89</v>
      </c>
      <c r="I10" s="603">
        <v>90</v>
      </c>
      <c r="J10" s="603">
        <v>89</v>
      </c>
      <c r="K10" s="603">
        <v>85</v>
      </c>
      <c r="L10" s="603">
        <v>88</v>
      </c>
      <c r="M10" s="603">
        <v>92</v>
      </c>
      <c r="N10" s="603">
        <v>88</v>
      </c>
      <c r="O10" s="603">
        <v>92</v>
      </c>
      <c r="P10" s="603">
        <v>98</v>
      </c>
      <c r="Q10" s="603">
        <v>97</v>
      </c>
      <c r="R10" s="603">
        <v>97</v>
      </c>
      <c r="S10" s="603">
        <v>97</v>
      </c>
      <c r="T10" s="603">
        <v>99</v>
      </c>
      <c r="U10" s="603">
        <v>99</v>
      </c>
      <c r="V10" s="603">
        <v>99</v>
      </c>
      <c r="W10" s="603">
        <v>99</v>
      </c>
      <c r="X10" s="603">
        <v>99</v>
      </c>
      <c r="Y10" s="603">
        <v>98</v>
      </c>
      <c r="Z10" s="603">
        <v>97</v>
      </c>
      <c r="AA10" s="661">
        <v>97</v>
      </c>
    </row>
    <row r="11" spans="1:30">
      <c r="A11" s="284" t="s">
        <v>7</v>
      </c>
      <c r="B11" s="603">
        <v>46</v>
      </c>
      <c r="C11" s="603">
        <v>46</v>
      </c>
      <c r="D11" s="603">
        <v>50.5</v>
      </c>
      <c r="E11" s="603">
        <v>48.8</v>
      </c>
      <c r="F11" s="603">
        <v>55</v>
      </c>
      <c r="G11" s="603">
        <v>57.3</v>
      </c>
      <c r="H11" s="603">
        <v>58</v>
      </c>
      <c r="I11" s="603">
        <v>63.1</v>
      </c>
      <c r="J11" s="603">
        <v>77</v>
      </c>
      <c r="K11" s="603">
        <v>81</v>
      </c>
      <c r="L11" s="603">
        <v>87.7</v>
      </c>
      <c r="M11" s="603">
        <v>83.9</v>
      </c>
      <c r="N11" s="603">
        <v>87</v>
      </c>
      <c r="O11" s="603">
        <v>91.1</v>
      </c>
      <c r="P11" s="603">
        <v>93.8</v>
      </c>
      <c r="Q11" s="603">
        <v>94.5</v>
      </c>
      <c r="R11" s="603">
        <v>101.2</v>
      </c>
      <c r="S11" s="603">
        <v>103.9</v>
      </c>
      <c r="T11" s="603">
        <v>83.4</v>
      </c>
      <c r="U11" s="603">
        <v>99.855372748533199</v>
      </c>
      <c r="V11" s="603">
        <v>99.855372748533199</v>
      </c>
      <c r="W11" s="603">
        <v>99.3</v>
      </c>
      <c r="X11" s="603">
        <v>103.3</v>
      </c>
      <c r="Y11" s="603">
        <v>96</v>
      </c>
      <c r="Z11" s="603">
        <v>97</v>
      </c>
      <c r="AA11" s="663">
        <v>103</v>
      </c>
    </row>
    <row r="12" spans="1:30">
      <c r="A12" s="284" t="s">
        <v>32</v>
      </c>
      <c r="B12" s="603" t="s">
        <v>429</v>
      </c>
      <c r="C12" s="603">
        <v>69</v>
      </c>
      <c r="D12" s="603">
        <v>70</v>
      </c>
      <c r="E12" s="603">
        <v>73</v>
      </c>
      <c r="F12" s="603">
        <v>79</v>
      </c>
      <c r="G12" s="603">
        <v>74</v>
      </c>
      <c r="H12" s="603">
        <v>70</v>
      </c>
      <c r="I12" s="603">
        <v>66</v>
      </c>
      <c r="J12" s="603">
        <v>74</v>
      </c>
      <c r="K12" s="603">
        <v>72</v>
      </c>
      <c r="L12" s="603">
        <v>79</v>
      </c>
      <c r="M12" s="603">
        <v>78</v>
      </c>
      <c r="N12" s="603">
        <v>77</v>
      </c>
      <c r="O12" s="603">
        <v>79</v>
      </c>
      <c r="P12" s="603">
        <v>81</v>
      </c>
      <c r="Q12" s="603">
        <v>86</v>
      </c>
      <c r="R12" s="603">
        <v>86</v>
      </c>
      <c r="S12" s="603">
        <v>86</v>
      </c>
      <c r="T12" s="603">
        <v>83</v>
      </c>
      <c r="U12" s="603">
        <v>83</v>
      </c>
      <c r="V12" s="603">
        <v>83</v>
      </c>
      <c r="W12" s="603">
        <v>82</v>
      </c>
      <c r="X12" s="603">
        <v>84</v>
      </c>
      <c r="Y12" s="603">
        <v>89</v>
      </c>
      <c r="Z12" s="603" t="s">
        <v>429</v>
      </c>
      <c r="AA12" s="592" t="s">
        <v>429</v>
      </c>
    </row>
    <row r="13" spans="1:30">
      <c r="A13" s="284" t="s">
        <v>5</v>
      </c>
      <c r="B13" s="603">
        <v>99</v>
      </c>
      <c r="C13" s="603">
        <v>98</v>
      </c>
      <c r="D13" s="603">
        <v>96</v>
      </c>
      <c r="E13" s="603">
        <v>96</v>
      </c>
      <c r="F13" s="603">
        <v>96</v>
      </c>
      <c r="G13" s="603">
        <v>97</v>
      </c>
      <c r="H13" s="603">
        <v>99</v>
      </c>
      <c r="I13" s="603">
        <v>98</v>
      </c>
      <c r="J13" s="603">
        <v>99</v>
      </c>
      <c r="K13" s="603">
        <v>99</v>
      </c>
      <c r="L13" s="603">
        <v>98</v>
      </c>
      <c r="M13" s="603">
        <v>96</v>
      </c>
      <c r="N13" s="603">
        <v>99</v>
      </c>
      <c r="O13" s="603">
        <v>99</v>
      </c>
      <c r="P13" s="603">
        <v>99</v>
      </c>
      <c r="Q13" s="603">
        <v>99</v>
      </c>
      <c r="R13" s="603">
        <v>99</v>
      </c>
      <c r="S13" s="603">
        <v>99</v>
      </c>
      <c r="T13" s="603">
        <v>99</v>
      </c>
      <c r="U13" s="603">
        <v>99</v>
      </c>
      <c r="V13" s="603">
        <v>99</v>
      </c>
      <c r="W13" s="603">
        <v>99</v>
      </c>
      <c r="X13" s="603">
        <v>99</v>
      </c>
      <c r="Y13" s="603">
        <v>99</v>
      </c>
      <c r="Z13" s="603">
        <v>99</v>
      </c>
      <c r="AA13" s="587">
        <v>99</v>
      </c>
    </row>
    <row r="14" spans="1:30">
      <c r="A14" s="284" t="s">
        <v>4</v>
      </c>
      <c r="B14" s="603">
        <v>72</v>
      </c>
      <c r="C14" s="603">
        <v>81</v>
      </c>
      <c r="D14" s="603">
        <v>79</v>
      </c>
      <c r="E14" s="603">
        <v>81</v>
      </c>
      <c r="F14" s="603">
        <v>73</v>
      </c>
      <c r="G14" s="603">
        <v>72</v>
      </c>
      <c r="H14" s="603">
        <v>73</v>
      </c>
      <c r="I14" s="603">
        <v>76</v>
      </c>
      <c r="J14" s="603">
        <v>75</v>
      </c>
      <c r="K14" s="603">
        <v>74</v>
      </c>
      <c r="L14" s="603">
        <v>73</v>
      </c>
      <c r="M14" s="603">
        <v>71</v>
      </c>
      <c r="N14" s="603">
        <v>70</v>
      </c>
      <c r="O14" s="603">
        <v>69</v>
      </c>
      <c r="P14" s="603">
        <v>69</v>
      </c>
      <c r="Q14" s="603">
        <v>69</v>
      </c>
      <c r="R14" s="603">
        <v>69</v>
      </c>
      <c r="S14" s="603">
        <v>69</v>
      </c>
      <c r="T14" s="603">
        <v>69</v>
      </c>
      <c r="U14" s="603">
        <v>69</v>
      </c>
      <c r="V14" s="603">
        <v>66</v>
      </c>
      <c r="W14" s="603">
        <v>72</v>
      </c>
      <c r="X14" s="603">
        <v>68</v>
      </c>
      <c r="Y14" s="603">
        <v>65</v>
      </c>
      <c r="Z14" s="603" t="s">
        <v>429</v>
      </c>
      <c r="AA14" s="609" t="s">
        <v>429</v>
      </c>
    </row>
    <row r="15" spans="1:30">
      <c r="A15" s="284" t="s">
        <v>3</v>
      </c>
      <c r="B15" s="603">
        <v>89</v>
      </c>
      <c r="C15" s="603">
        <v>79</v>
      </c>
      <c r="D15" s="603">
        <v>93</v>
      </c>
      <c r="E15" s="603">
        <v>89</v>
      </c>
      <c r="F15" s="603">
        <v>96</v>
      </c>
      <c r="G15" s="603">
        <v>82</v>
      </c>
      <c r="H15" s="603">
        <v>82</v>
      </c>
      <c r="I15" s="603">
        <v>82</v>
      </c>
      <c r="J15" s="603">
        <v>84</v>
      </c>
      <c r="K15" s="603">
        <v>85</v>
      </c>
      <c r="L15" s="603">
        <v>87</v>
      </c>
      <c r="M15" s="603">
        <v>89</v>
      </c>
      <c r="N15" s="603">
        <v>90</v>
      </c>
      <c r="O15" s="603">
        <v>92</v>
      </c>
      <c r="P15" s="603">
        <v>93</v>
      </c>
      <c r="Q15" s="603">
        <v>95</v>
      </c>
      <c r="R15" s="603">
        <v>95</v>
      </c>
      <c r="S15" s="603">
        <v>95</v>
      </c>
      <c r="T15" s="603">
        <v>95</v>
      </c>
      <c r="U15" s="603">
        <v>95</v>
      </c>
      <c r="V15" s="603">
        <v>97</v>
      </c>
      <c r="W15" s="603">
        <v>91</v>
      </c>
      <c r="X15" s="603">
        <v>97</v>
      </c>
      <c r="Y15" s="603">
        <v>96</v>
      </c>
      <c r="Z15" s="603">
        <v>96</v>
      </c>
      <c r="AA15" s="587">
        <v>96</v>
      </c>
    </row>
    <row r="16" spans="1:30">
      <c r="A16" s="284" t="s">
        <v>79</v>
      </c>
      <c r="B16" s="603">
        <v>78</v>
      </c>
      <c r="C16" s="603">
        <v>81</v>
      </c>
      <c r="D16" s="603">
        <v>83</v>
      </c>
      <c r="E16" s="603">
        <v>83</v>
      </c>
      <c r="F16" s="603">
        <v>84</v>
      </c>
      <c r="G16" s="603">
        <v>81</v>
      </c>
      <c r="H16" s="603">
        <v>82</v>
      </c>
      <c r="I16" s="603">
        <v>79</v>
      </c>
      <c r="J16" s="603">
        <v>79</v>
      </c>
      <c r="K16" s="603">
        <v>76</v>
      </c>
      <c r="L16" s="603">
        <v>79</v>
      </c>
      <c r="M16" s="603">
        <v>85</v>
      </c>
      <c r="N16" s="603">
        <v>89</v>
      </c>
      <c r="O16" s="603">
        <v>95</v>
      </c>
      <c r="P16" s="603">
        <v>95</v>
      </c>
      <c r="Q16" s="603">
        <v>90</v>
      </c>
      <c r="R16" s="603">
        <v>90</v>
      </c>
      <c r="S16" s="603">
        <v>83</v>
      </c>
      <c r="T16" s="603">
        <v>86</v>
      </c>
      <c r="U16" s="603">
        <v>85</v>
      </c>
      <c r="V16" s="603">
        <v>88</v>
      </c>
      <c r="W16" s="603">
        <v>90</v>
      </c>
      <c r="X16" s="603">
        <v>92</v>
      </c>
      <c r="Y16" s="603">
        <v>91</v>
      </c>
      <c r="Z16" s="603">
        <v>92</v>
      </c>
      <c r="AA16" s="603">
        <v>92</v>
      </c>
    </row>
    <row r="17" spans="1:29">
      <c r="A17" s="284" t="s">
        <v>2</v>
      </c>
      <c r="B17" s="603">
        <v>91</v>
      </c>
      <c r="C17" s="603">
        <v>79</v>
      </c>
      <c r="D17" s="603">
        <v>83</v>
      </c>
      <c r="E17" s="603">
        <v>86</v>
      </c>
      <c r="F17" s="603">
        <v>90</v>
      </c>
      <c r="G17" s="603">
        <v>86</v>
      </c>
      <c r="H17" s="603">
        <v>84</v>
      </c>
      <c r="I17" s="603">
        <v>83</v>
      </c>
      <c r="J17" s="603">
        <v>84</v>
      </c>
      <c r="K17" s="603">
        <v>84</v>
      </c>
      <c r="L17" s="603">
        <v>85</v>
      </c>
      <c r="M17" s="603">
        <v>85</v>
      </c>
      <c r="N17" s="603">
        <v>84</v>
      </c>
      <c r="O17" s="603">
        <v>83</v>
      </c>
      <c r="P17" s="603">
        <v>83</v>
      </c>
      <c r="Q17" s="603">
        <v>82</v>
      </c>
      <c r="R17" s="603">
        <v>81</v>
      </c>
      <c r="S17" s="603">
        <v>81</v>
      </c>
      <c r="T17" s="603">
        <v>81</v>
      </c>
      <c r="U17" s="603">
        <v>81</v>
      </c>
      <c r="V17" s="603">
        <v>83</v>
      </c>
      <c r="W17" s="603">
        <v>81</v>
      </c>
      <c r="X17" s="603">
        <v>90.1</v>
      </c>
      <c r="Y17" s="603">
        <v>91.9</v>
      </c>
      <c r="Z17" s="603">
        <v>94</v>
      </c>
      <c r="AA17" s="570" t="s">
        <v>429</v>
      </c>
    </row>
    <row r="18" spans="1:29">
      <c r="A18" s="284" t="s">
        <v>50</v>
      </c>
      <c r="B18" s="603">
        <v>88</v>
      </c>
      <c r="C18" s="603">
        <v>87</v>
      </c>
      <c r="D18" s="603">
        <v>86</v>
      </c>
      <c r="E18" s="603">
        <v>85</v>
      </c>
      <c r="F18" s="603">
        <v>87</v>
      </c>
      <c r="G18" s="603">
        <v>88</v>
      </c>
      <c r="H18" s="603">
        <v>90</v>
      </c>
      <c r="I18" s="603">
        <v>86</v>
      </c>
      <c r="J18" s="603">
        <v>84</v>
      </c>
      <c r="K18" s="603">
        <v>81</v>
      </c>
      <c r="L18" s="603">
        <v>79</v>
      </c>
      <c r="M18" s="603">
        <v>76</v>
      </c>
      <c r="N18" s="603">
        <v>73</v>
      </c>
      <c r="O18" s="603">
        <v>70</v>
      </c>
      <c r="P18" s="603">
        <v>68</v>
      </c>
      <c r="Q18" s="603">
        <v>65</v>
      </c>
      <c r="R18" s="603">
        <v>68</v>
      </c>
      <c r="S18" s="603">
        <v>72</v>
      </c>
      <c r="T18" s="603">
        <v>75</v>
      </c>
      <c r="U18" s="603">
        <v>73</v>
      </c>
      <c r="V18" s="603">
        <v>86.9</v>
      </c>
      <c r="W18" s="603">
        <v>99</v>
      </c>
      <c r="X18" s="603">
        <v>95</v>
      </c>
      <c r="Y18" s="603">
        <v>95</v>
      </c>
      <c r="Z18" s="603">
        <v>93.7</v>
      </c>
      <c r="AA18" s="663">
        <v>83.4</v>
      </c>
    </row>
    <row r="19" spans="1:29">
      <c r="A19" s="57"/>
      <c r="B19" s="57"/>
      <c r="C19" s="57"/>
      <c r="D19" s="57"/>
      <c r="E19" s="57"/>
      <c r="F19" s="57"/>
      <c r="G19" s="57"/>
      <c r="H19" s="57"/>
      <c r="I19" s="57"/>
      <c r="J19" s="57"/>
      <c r="K19" s="57"/>
      <c r="L19" s="57"/>
      <c r="M19" s="57"/>
      <c r="N19" s="57"/>
      <c r="O19" s="57"/>
      <c r="P19" s="57"/>
      <c r="Q19" s="57"/>
      <c r="R19" s="57"/>
      <c r="S19" s="57"/>
      <c r="T19" s="57"/>
      <c r="U19" s="57"/>
      <c r="V19" s="57"/>
      <c r="W19" s="57"/>
      <c r="X19" s="57"/>
      <c r="Y19" s="57"/>
    </row>
    <row r="20" spans="1:29" ht="15" customHeight="1">
      <c r="A20" s="136" t="s">
        <v>78</v>
      </c>
      <c r="B20" s="298"/>
      <c r="D20" s="96"/>
      <c r="E20" s="96"/>
      <c r="F20" s="96"/>
      <c r="G20" s="96"/>
      <c r="H20" s="96"/>
      <c r="I20" s="96"/>
      <c r="J20" s="96"/>
      <c r="K20" s="96"/>
      <c r="L20" s="96"/>
      <c r="M20" s="96"/>
      <c r="N20" s="96"/>
      <c r="O20" s="96"/>
      <c r="P20" s="96"/>
      <c r="Q20" s="96"/>
      <c r="R20" s="96"/>
      <c r="S20" s="96"/>
      <c r="T20" s="96"/>
      <c r="U20" s="96"/>
      <c r="V20" s="96"/>
      <c r="W20" s="96"/>
      <c r="X20" s="57"/>
      <c r="Y20" s="57"/>
    </row>
    <row r="21" spans="1:29" s="283" customFormat="1">
      <c r="B21" s="12"/>
      <c r="D21" s="150"/>
      <c r="E21" s="150"/>
      <c r="F21" s="150"/>
      <c r="G21" s="150"/>
      <c r="H21" s="150"/>
      <c r="I21" s="150"/>
      <c r="J21" s="150"/>
      <c r="K21" s="150"/>
      <c r="L21" s="150"/>
      <c r="M21" s="150"/>
      <c r="N21" s="150"/>
      <c r="O21" s="150"/>
      <c r="P21" s="150"/>
      <c r="Q21" s="150"/>
      <c r="R21" s="150"/>
      <c r="S21" s="150"/>
      <c r="T21" s="150"/>
      <c r="U21" s="150"/>
      <c r="V21" s="150"/>
      <c r="W21" s="289"/>
      <c r="X21" s="289"/>
      <c r="AB21" s="499"/>
      <c r="AC21" s="499"/>
    </row>
    <row r="22" spans="1:29" ht="15" customHeight="1">
      <c r="A22" s="96" t="s">
        <v>919</v>
      </c>
      <c r="B22" s="134"/>
      <c r="D22" s="131"/>
      <c r="E22" s="131"/>
      <c r="F22" s="131"/>
      <c r="G22" s="131"/>
      <c r="H22" s="131"/>
      <c r="I22" s="131"/>
      <c r="J22" s="131"/>
      <c r="K22" s="131"/>
      <c r="L22" s="131"/>
      <c r="M22" s="131"/>
      <c r="N22" s="131"/>
      <c r="O22" s="131"/>
      <c r="P22" s="131"/>
      <c r="Q22" s="131"/>
      <c r="R22" s="131"/>
      <c r="S22" s="131"/>
      <c r="T22" s="131"/>
      <c r="U22" s="131"/>
      <c r="V22" s="131"/>
      <c r="W22" s="131"/>
      <c r="X22" s="57"/>
      <c r="Y22" s="57"/>
    </row>
    <row r="23" spans="1:29">
      <c r="A23" s="150"/>
      <c r="B23" s="57"/>
      <c r="C23" s="131"/>
      <c r="D23" s="131"/>
      <c r="E23" s="131"/>
      <c r="F23" s="131"/>
      <c r="G23" s="131"/>
      <c r="H23" s="131"/>
      <c r="I23" s="131"/>
      <c r="J23" s="131"/>
      <c r="K23" s="131"/>
      <c r="L23" s="131"/>
      <c r="M23" s="131"/>
      <c r="N23" s="131"/>
      <c r="O23" s="131"/>
      <c r="P23" s="131"/>
      <c r="Q23" s="131"/>
      <c r="R23" s="131"/>
      <c r="S23" s="131"/>
      <c r="T23" s="131"/>
      <c r="U23" s="131"/>
      <c r="V23" s="131"/>
      <c r="W23" s="131"/>
      <c r="X23" s="57"/>
      <c r="Y23" s="57"/>
    </row>
    <row r="24" spans="1:29">
      <c r="A24" s="167" t="s">
        <v>431</v>
      </c>
      <c r="C24" s="131"/>
      <c r="D24" s="131"/>
      <c r="E24" s="131"/>
      <c r="F24" s="131"/>
      <c r="G24" s="131"/>
      <c r="H24" s="131"/>
      <c r="I24" s="131"/>
      <c r="J24" s="131"/>
      <c r="K24" s="131"/>
      <c r="L24" s="131"/>
      <c r="M24" s="131"/>
      <c r="N24" s="131"/>
      <c r="O24" s="131"/>
      <c r="P24" s="131"/>
      <c r="Q24" s="131"/>
      <c r="R24" s="131"/>
      <c r="S24" s="131"/>
      <c r="T24" s="131"/>
      <c r="U24" s="131"/>
      <c r="V24" s="131"/>
      <c r="W24" s="131"/>
      <c r="X24" s="57"/>
    </row>
    <row r="25" spans="1:29">
      <c r="V25" s="57"/>
      <c r="W25" s="57"/>
      <c r="X25" s="57"/>
    </row>
    <row r="26" spans="1:29">
      <c r="V26" s="57"/>
      <c r="W26" s="57"/>
      <c r="X26" s="57"/>
    </row>
    <row r="27" spans="1:29">
      <c r="V27" s="57"/>
      <c r="W27" s="57"/>
      <c r="X27" s="57"/>
    </row>
    <row r="28" spans="1:29">
      <c r="V28" s="57"/>
      <c r="W28" s="57"/>
      <c r="X28" s="57"/>
    </row>
    <row r="29" spans="1:29">
      <c r="V29" s="57"/>
      <c r="W29" s="57"/>
      <c r="X29" s="57"/>
    </row>
    <row r="30" spans="1:29">
      <c r="V30" s="57"/>
      <c r="W30" s="57"/>
      <c r="X30" s="57"/>
    </row>
    <row r="31" spans="1:29">
      <c r="V31" s="57"/>
      <c r="W31" s="57"/>
      <c r="X31" s="57"/>
    </row>
    <row r="32" spans="1:29">
      <c r="V32" s="57"/>
      <c r="W32" s="57"/>
      <c r="X32" s="57"/>
    </row>
    <row r="33" spans="22:24">
      <c r="V33" s="57"/>
      <c r="W33" s="57"/>
      <c r="X33" s="57"/>
    </row>
    <row r="34" spans="22:24">
      <c r="V34" s="57"/>
      <c r="W34" s="57"/>
      <c r="X34" s="57"/>
    </row>
    <row r="35" spans="22:24">
      <c r="V35" s="57"/>
      <c r="W35" s="57"/>
      <c r="X35" s="57"/>
    </row>
    <row r="36" spans="22:24">
      <c r="V36" s="57"/>
      <c r="W36" s="57"/>
      <c r="X36" s="57"/>
    </row>
    <row r="37" spans="22:24">
      <c r="V37" s="57"/>
      <c r="W37" s="57"/>
      <c r="X37" s="57"/>
    </row>
    <row r="38" spans="22:24">
      <c r="V38" s="57"/>
      <c r="W38" s="57"/>
      <c r="X38" s="57"/>
    </row>
    <row r="39" spans="22:24">
      <c r="V39" s="57"/>
      <c r="W39" s="57"/>
      <c r="X39" s="57"/>
    </row>
    <row r="40" spans="22:24">
      <c r="V40" s="57"/>
      <c r="W40" s="57"/>
      <c r="X40" s="57"/>
    </row>
    <row r="41" spans="22:24">
      <c r="V41" s="57"/>
      <c r="W41" s="57"/>
      <c r="X41" s="57"/>
    </row>
    <row r="42" spans="22:24">
      <c r="V42" s="57"/>
      <c r="W42" s="57"/>
      <c r="X42" s="57"/>
    </row>
  </sheetData>
  <hyperlinks>
    <hyperlink ref="AD6" location="Content!B37" display="Back to Content Page"/>
  </hyperlinks>
  <pageMargins left="0.7" right="0.7" top="0.75" bottom="0.75" header="0.3" footer="0.3"/>
  <pageSetup orientation="portrait" r:id="rId1"/>
</worksheet>
</file>

<file path=xl/worksheets/sheet3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0"/>
  <sheetViews>
    <sheetView topLeftCell="N1" zoomScale="95" zoomScaleNormal="95" workbookViewId="0">
      <selection activeCell="AB5" sqref="AB5"/>
    </sheetView>
  </sheetViews>
  <sheetFormatPr defaultRowHeight="14.5"/>
  <cols>
    <col min="1" max="1" width="33.81640625" customWidth="1"/>
    <col min="2" max="2" width="8.81640625" customWidth="1"/>
    <col min="3" max="10" width="8.08984375" customWidth="1"/>
    <col min="11" max="24" width="8.36328125" customWidth="1"/>
    <col min="25" max="26" width="8.08984375" style="499" customWidth="1"/>
  </cols>
  <sheetData>
    <row r="1" spans="1:28">
      <c r="A1" s="140" t="s">
        <v>1420</v>
      </c>
      <c r="B1" s="57"/>
      <c r="C1" s="57"/>
      <c r="D1" s="57"/>
      <c r="E1" s="57"/>
      <c r="F1" s="57"/>
      <c r="G1" s="57"/>
      <c r="H1" s="57"/>
      <c r="I1" s="57"/>
      <c r="J1" s="57"/>
      <c r="K1" s="57"/>
      <c r="L1" s="57"/>
      <c r="M1" s="57"/>
      <c r="N1" s="57"/>
      <c r="O1" s="57"/>
      <c r="P1" s="57"/>
      <c r="Q1" s="57"/>
      <c r="R1" s="57"/>
      <c r="S1" s="57"/>
      <c r="T1" s="57"/>
      <c r="U1" s="177"/>
      <c r="V1" s="177"/>
      <c r="W1" s="177"/>
      <c r="X1" s="57"/>
      <c r="Z1" s="287"/>
    </row>
    <row r="2" spans="1:28">
      <c r="A2" s="57"/>
      <c r="B2" s="57"/>
      <c r="C2" s="57"/>
      <c r="D2" s="57"/>
      <c r="E2" s="57"/>
      <c r="F2" s="57"/>
      <c r="G2" s="57"/>
      <c r="H2" s="57"/>
      <c r="I2" s="57"/>
      <c r="J2" s="57"/>
      <c r="K2" s="57"/>
      <c r="L2" s="57"/>
      <c r="M2" s="57"/>
      <c r="N2" s="57"/>
      <c r="O2" s="57"/>
      <c r="P2" s="57"/>
      <c r="Q2" s="57"/>
      <c r="R2" s="57"/>
      <c r="S2" s="57"/>
      <c r="T2" s="57"/>
      <c r="U2" s="177"/>
      <c r="V2" s="177"/>
      <c r="W2" s="177"/>
      <c r="X2" s="57"/>
      <c r="Z2" s="287"/>
    </row>
    <row r="3" spans="1:28">
      <c r="A3" s="778" t="s">
        <v>16</v>
      </c>
      <c r="B3" s="484">
        <v>1991</v>
      </c>
      <c r="C3" s="484">
        <v>1992</v>
      </c>
      <c r="D3" s="484">
        <v>1993</v>
      </c>
      <c r="E3" s="484">
        <v>1994</v>
      </c>
      <c r="F3" s="484">
        <v>1995</v>
      </c>
      <c r="G3" s="484">
        <v>1996</v>
      </c>
      <c r="H3" s="484">
        <v>1997</v>
      </c>
      <c r="I3" s="484">
        <v>1998</v>
      </c>
      <c r="J3" s="484">
        <v>1999</v>
      </c>
      <c r="K3" s="484">
        <v>2000</v>
      </c>
      <c r="L3" s="484">
        <v>2001</v>
      </c>
      <c r="M3" s="484">
        <v>2002</v>
      </c>
      <c r="N3" s="484">
        <v>2003</v>
      </c>
      <c r="O3" s="484">
        <v>2004</v>
      </c>
      <c r="P3" s="484">
        <v>2005</v>
      </c>
      <c r="Q3" s="484">
        <v>2006</v>
      </c>
      <c r="R3" s="484">
        <v>2007</v>
      </c>
      <c r="S3" s="484">
        <v>2008</v>
      </c>
      <c r="T3" s="484">
        <v>2009</v>
      </c>
      <c r="U3" s="521">
        <v>2010</v>
      </c>
      <c r="V3" s="521">
        <v>2011</v>
      </c>
      <c r="W3" s="521">
        <v>2012</v>
      </c>
      <c r="X3" s="521">
        <v>2013</v>
      </c>
      <c r="Y3" s="62">
        <v>2014</v>
      </c>
      <c r="Z3" s="62">
        <v>2015</v>
      </c>
    </row>
    <row r="4" spans="1:28">
      <c r="A4" s="284" t="s">
        <v>15</v>
      </c>
      <c r="B4" s="404" t="s">
        <v>8</v>
      </c>
      <c r="C4" s="404" t="s">
        <v>8</v>
      </c>
      <c r="D4" s="404" t="s">
        <v>429</v>
      </c>
      <c r="E4" s="404" t="s">
        <v>429</v>
      </c>
      <c r="F4" s="404" t="s">
        <v>429</v>
      </c>
      <c r="G4" s="404" t="s">
        <v>429</v>
      </c>
      <c r="H4" s="404" t="s">
        <v>429</v>
      </c>
      <c r="I4" s="404" t="s">
        <v>429</v>
      </c>
      <c r="J4" s="404" t="s">
        <v>429</v>
      </c>
      <c r="K4" s="404" t="s">
        <v>429</v>
      </c>
      <c r="L4" s="404" t="s">
        <v>429</v>
      </c>
      <c r="M4" s="404" t="s">
        <v>429</v>
      </c>
      <c r="N4" s="404" t="s">
        <v>429</v>
      </c>
      <c r="O4" s="404" t="s">
        <v>429</v>
      </c>
      <c r="P4" s="404" t="s">
        <v>429</v>
      </c>
      <c r="Q4" s="404" t="s">
        <v>429</v>
      </c>
      <c r="R4" s="404" t="s">
        <v>429</v>
      </c>
      <c r="S4" s="404" t="s">
        <v>429</v>
      </c>
      <c r="T4" s="404" t="s">
        <v>429</v>
      </c>
      <c r="U4" s="404" t="s">
        <v>429</v>
      </c>
      <c r="V4" s="404" t="s">
        <v>429</v>
      </c>
      <c r="W4" s="404" t="s">
        <v>429</v>
      </c>
      <c r="X4" s="404" t="s">
        <v>429</v>
      </c>
      <c r="Y4" s="404" t="s">
        <v>429</v>
      </c>
      <c r="Z4" s="592" t="s">
        <v>429</v>
      </c>
    </row>
    <row r="5" spans="1:28">
      <c r="A5" s="284" t="s">
        <v>14</v>
      </c>
      <c r="B5" s="404" t="s">
        <v>8</v>
      </c>
      <c r="C5" s="404" t="s">
        <v>8</v>
      </c>
      <c r="D5" s="404" t="s">
        <v>429</v>
      </c>
      <c r="E5" s="404" t="s">
        <v>429</v>
      </c>
      <c r="F5" s="404" t="s">
        <v>429</v>
      </c>
      <c r="G5" s="404" t="s">
        <v>429</v>
      </c>
      <c r="H5" s="404" t="s">
        <v>429</v>
      </c>
      <c r="I5" s="404" t="s">
        <v>429</v>
      </c>
      <c r="J5" s="404" t="s">
        <v>429</v>
      </c>
      <c r="K5" s="404" t="s">
        <v>429</v>
      </c>
      <c r="L5" s="404" t="s">
        <v>429</v>
      </c>
      <c r="M5" s="404" t="s">
        <v>429</v>
      </c>
      <c r="N5" s="404" t="s">
        <v>429</v>
      </c>
      <c r="O5" s="404" t="s">
        <v>429</v>
      </c>
      <c r="P5" s="404" t="s">
        <v>429</v>
      </c>
      <c r="Q5" s="404" t="s">
        <v>429</v>
      </c>
      <c r="R5" s="404" t="s">
        <v>429</v>
      </c>
      <c r="S5" s="404" t="s">
        <v>429</v>
      </c>
      <c r="T5" s="404" t="s">
        <v>429</v>
      </c>
      <c r="U5" s="404" t="s">
        <v>429</v>
      </c>
      <c r="V5" s="404" t="s">
        <v>429</v>
      </c>
      <c r="W5" s="404" t="s">
        <v>429</v>
      </c>
      <c r="X5" s="404">
        <v>1994.21</v>
      </c>
      <c r="Y5" s="404">
        <v>2052</v>
      </c>
      <c r="Z5" s="570">
        <v>2387.1</v>
      </c>
      <c r="AB5" s="92" t="s">
        <v>13</v>
      </c>
    </row>
    <row r="6" spans="1:28">
      <c r="A6" s="284" t="s">
        <v>268</v>
      </c>
      <c r="B6" s="404" t="s">
        <v>8</v>
      </c>
      <c r="C6" s="404" t="s">
        <v>8</v>
      </c>
      <c r="D6" s="404" t="s">
        <v>429</v>
      </c>
      <c r="E6" s="404" t="s">
        <v>429</v>
      </c>
      <c r="F6" s="404" t="s">
        <v>429</v>
      </c>
      <c r="G6" s="404" t="s">
        <v>429</v>
      </c>
      <c r="H6" s="404" t="s">
        <v>429</v>
      </c>
      <c r="I6" s="404" t="s">
        <v>429</v>
      </c>
      <c r="J6" s="404" t="s">
        <v>429</v>
      </c>
      <c r="K6" s="404" t="s">
        <v>429</v>
      </c>
      <c r="L6" s="404" t="s">
        <v>429</v>
      </c>
      <c r="M6" s="404" t="s">
        <v>429</v>
      </c>
      <c r="N6" s="404" t="s">
        <v>429</v>
      </c>
      <c r="O6" s="404" t="s">
        <v>429</v>
      </c>
      <c r="P6" s="404" t="s">
        <v>429</v>
      </c>
      <c r="Q6" s="404" t="s">
        <v>429</v>
      </c>
      <c r="R6" s="404" t="s">
        <v>429</v>
      </c>
      <c r="S6" s="404" t="s">
        <v>429</v>
      </c>
      <c r="T6" s="404" t="s">
        <v>429</v>
      </c>
      <c r="U6" s="404" t="s">
        <v>429</v>
      </c>
      <c r="V6" s="404" t="s">
        <v>429</v>
      </c>
      <c r="W6" s="404" t="s">
        <v>429</v>
      </c>
      <c r="X6" s="404" t="s">
        <v>429</v>
      </c>
      <c r="Y6" s="404" t="s">
        <v>429</v>
      </c>
      <c r="Z6" s="592" t="s">
        <v>429</v>
      </c>
    </row>
    <row r="7" spans="1:28">
      <c r="A7" s="284" t="s">
        <v>12</v>
      </c>
      <c r="B7" s="404" t="s">
        <v>8</v>
      </c>
      <c r="C7" s="404" t="s">
        <v>8</v>
      </c>
      <c r="D7" s="404" t="s">
        <v>429</v>
      </c>
      <c r="E7" s="404" t="s">
        <v>429</v>
      </c>
      <c r="F7" s="404" t="s">
        <v>429</v>
      </c>
      <c r="G7" s="404" t="s">
        <v>429</v>
      </c>
      <c r="H7" s="404" t="s">
        <v>429</v>
      </c>
      <c r="I7" s="404" t="s">
        <v>429</v>
      </c>
      <c r="J7" s="404" t="s">
        <v>429</v>
      </c>
      <c r="K7" s="592">
        <v>1666.67</v>
      </c>
      <c r="L7" s="592">
        <v>1666.67</v>
      </c>
      <c r="M7" s="592">
        <v>1666.67</v>
      </c>
      <c r="N7" s="592">
        <v>1666.67</v>
      </c>
      <c r="O7" s="592">
        <v>1666.67</v>
      </c>
      <c r="P7" s="592">
        <v>1666.67</v>
      </c>
      <c r="Q7" s="592">
        <v>1666.67</v>
      </c>
      <c r="R7" s="592">
        <v>1666.67</v>
      </c>
      <c r="S7" s="592">
        <v>1666.67</v>
      </c>
      <c r="T7" s="592">
        <v>1666.67</v>
      </c>
      <c r="U7" s="592">
        <v>1666.67</v>
      </c>
      <c r="V7" s="592">
        <v>1540</v>
      </c>
      <c r="W7" s="592">
        <v>1540</v>
      </c>
      <c r="X7" s="592">
        <v>1540</v>
      </c>
      <c r="Y7" s="592">
        <v>1540</v>
      </c>
      <c r="Z7" s="592">
        <v>1540</v>
      </c>
    </row>
    <row r="8" spans="1:28">
      <c r="A8" s="284" t="s">
        <v>11</v>
      </c>
      <c r="B8" s="404">
        <v>1304.5999999999999</v>
      </c>
      <c r="C8" s="404">
        <v>1662.4</v>
      </c>
      <c r="D8" s="404">
        <v>1839.9</v>
      </c>
      <c r="E8" s="404">
        <v>1607.1</v>
      </c>
      <c r="F8" s="404">
        <v>1155.7</v>
      </c>
      <c r="G8" s="404">
        <v>1213.8</v>
      </c>
      <c r="H8" s="404">
        <v>1245</v>
      </c>
      <c r="I8" s="404">
        <v>1294.2</v>
      </c>
      <c r="J8" s="404">
        <v>1193.5</v>
      </c>
      <c r="K8" s="404">
        <v>1182.0999999999999</v>
      </c>
      <c r="L8" s="404">
        <v>1441.9</v>
      </c>
      <c r="M8" s="404">
        <v>1463.7</v>
      </c>
      <c r="N8" s="404">
        <v>1938.1</v>
      </c>
      <c r="O8" s="404">
        <v>1284.2</v>
      </c>
      <c r="P8" s="404">
        <v>1198.2</v>
      </c>
      <c r="Q8" s="404">
        <v>1248.5999999999999</v>
      </c>
      <c r="R8" s="404">
        <v>1572.3</v>
      </c>
      <c r="S8" s="404">
        <v>2915.1</v>
      </c>
      <c r="T8" s="404">
        <v>2788.5</v>
      </c>
      <c r="U8" s="592">
        <v>4182.92</v>
      </c>
      <c r="V8" s="592">
        <v>4316.8100000000004</v>
      </c>
      <c r="W8" s="592">
        <v>3886.24</v>
      </c>
      <c r="X8" s="592">
        <v>4134.09</v>
      </c>
      <c r="Y8" s="404" t="s">
        <v>429</v>
      </c>
      <c r="Z8" s="570" t="s">
        <v>429</v>
      </c>
    </row>
    <row r="9" spans="1:28">
      <c r="A9" s="284" t="s">
        <v>10</v>
      </c>
      <c r="B9" s="404">
        <v>463.7</v>
      </c>
      <c r="C9" s="404">
        <v>472.3</v>
      </c>
      <c r="D9" s="404">
        <v>429.5</v>
      </c>
      <c r="E9" s="404">
        <v>288.7</v>
      </c>
      <c r="F9" s="404">
        <v>247.5</v>
      </c>
      <c r="G9" s="404">
        <v>986.8</v>
      </c>
      <c r="H9" s="404">
        <v>1062.2</v>
      </c>
      <c r="I9" s="404">
        <v>681.1</v>
      </c>
      <c r="J9" s="404">
        <v>788.4</v>
      </c>
      <c r="K9" s="404">
        <v>744.9</v>
      </c>
      <c r="L9" s="404">
        <v>781.7</v>
      </c>
      <c r="M9" s="404">
        <v>754</v>
      </c>
      <c r="N9" s="404">
        <v>787.3</v>
      </c>
      <c r="O9" s="404">
        <v>1044.3</v>
      </c>
      <c r="P9" s="404">
        <v>1315.4</v>
      </c>
      <c r="Q9" s="404">
        <v>1184.2</v>
      </c>
      <c r="R9" s="404">
        <v>1363.9</v>
      </c>
      <c r="S9" s="404">
        <v>1460.6</v>
      </c>
      <c r="T9" s="404">
        <v>1579.6</v>
      </c>
      <c r="U9" s="404" t="s">
        <v>429</v>
      </c>
      <c r="V9" s="404" t="s">
        <v>429</v>
      </c>
      <c r="W9" s="404" t="s">
        <v>429</v>
      </c>
      <c r="X9" s="404" t="s">
        <v>429</v>
      </c>
      <c r="Y9" s="404" t="s">
        <v>429</v>
      </c>
      <c r="Z9" s="570" t="s">
        <v>429</v>
      </c>
    </row>
    <row r="10" spans="1:28">
      <c r="A10" s="284" t="s">
        <v>9</v>
      </c>
      <c r="B10" s="404">
        <v>1427.2</v>
      </c>
      <c r="C10" s="404">
        <v>1471.4</v>
      </c>
      <c r="D10" s="404">
        <v>1317.3</v>
      </c>
      <c r="E10" s="404">
        <v>1355.2</v>
      </c>
      <c r="F10" s="404">
        <v>1442.7</v>
      </c>
      <c r="G10" s="404">
        <v>1445.5</v>
      </c>
      <c r="H10" s="404">
        <v>1243.0999999999999</v>
      </c>
      <c r="I10" s="404">
        <v>1230.5</v>
      </c>
      <c r="J10" s="404">
        <v>1182.4000000000001</v>
      </c>
      <c r="K10" s="404">
        <v>992.8</v>
      </c>
      <c r="L10" s="404">
        <v>905</v>
      </c>
      <c r="M10" s="404">
        <v>881.1</v>
      </c>
      <c r="N10" s="404">
        <v>969.5</v>
      </c>
      <c r="O10" s="404">
        <v>1001.9</v>
      </c>
      <c r="P10" s="404">
        <v>932.8</v>
      </c>
      <c r="Q10" s="404">
        <v>1010.5</v>
      </c>
      <c r="R10" s="404">
        <v>1225.3</v>
      </c>
      <c r="S10" s="404">
        <v>1651.9</v>
      </c>
      <c r="T10" s="404">
        <v>1601.4</v>
      </c>
      <c r="U10" s="404">
        <f>60530/30.89</f>
        <v>1959.5338297183555</v>
      </c>
      <c r="V10" s="404">
        <f>64646/28.8</f>
        <v>2244.6527777777778</v>
      </c>
      <c r="W10" s="404">
        <f>64134/29.9</f>
        <v>2144.9498327759197</v>
      </c>
      <c r="X10" s="404">
        <v>2177.4</v>
      </c>
      <c r="Y10" s="404">
        <v>2179.0986283474854</v>
      </c>
      <c r="Z10" s="404">
        <v>1914.82</v>
      </c>
    </row>
    <row r="11" spans="1:28">
      <c r="A11" s="284" t="s">
        <v>7</v>
      </c>
      <c r="B11" s="404">
        <v>1204.2</v>
      </c>
      <c r="C11" s="404">
        <v>995.3</v>
      </c>
      <c r="D11" s="404">
        <v>976.1</v>
      </c>
      <c r="E11" s="404">
        <v>905.9</v>
      </c>
      <c r="F11" s="404">
        <v>782.3</v>
      </c>
      <c r="G11" s="404">
        <v>976.4</v>
      </c>
      <c r="H11" s="404">
        <v>3161.5</v>
      </c>
      <c r="I11" s="404">
        <v>2985.9</v>
      </c>
      <c r="J11" s="404">
        <v>2730.1</v>
      </c>
      <c r="K11" s="404">
        <v>2376.4</v>
      </c>
      <c r="L11" s="404">
        <v>1899.1</v>
      </c>
      <c r="M11" s="404">
        <v>1886.5</v>
      </c>
      <c r="N11" s="404">
        <v>2324.8000000000002</v>
      </c>
      <c r="O11" s="404">
        <v>2951.9</v>
      </c>
      <c r="P11" s="404">
        <v>2703.2</v>
      </c>
      <c r="Q11" s="404">
        <v>3051.8</v>
      </c>
      <c r="R11" s="404">
        <v>3104</v>
      </c>
      <c r="S11" s="404">
        <v>3602.1</v>
      </c>
      <c r="T11" s="404">
        <v>3460.8</v>
      </c>
      <c r="U11" s="404" t="s">
        <v>429</v>
      </c>
      <c r="V11" s="592">
        <v>4457.95</v>
      </c>
      <c r="W11" s="592">
        <v>4997.26</v>
      </c>
      <c r="X11" s="592">
        <v>4658.2299999999996</v>
      </c>
      <c r="Y11" s="404" t="s">
        <v>429</v>
      </c>
      <c r="Z11" s="592" t="s">
        <v>429</v>
      </c>
    </row>
    <row r="12" spans="1:28">
      <c r="A12" s="284" t="s">
        <v>32</v>
      </c>
      <c r="B12" s="404">
        <v>1518.1</v>
      </c>
      <c r="C12" s="404">
        <v>1767.1</v>
      </c>
      <c r="D12" s="404">
        <v>1697.2</v>
      </c>
      <c r="E12" s="404">
        <v>1902.3</v>
      </c>
      <c r="F12" s="404">
        <v>1874.7</v>
      </c>
      <c r="G12" s="404">
        <v>1364.9</v>
      </c>
      <c r="H12" s="404">
        <v>1371.3</v>
      </c>
      <c r="I12" s="404">
        <v>1172.5</v>
      </c>
      <c r="J12" s="404">
        <v>1052.8</v>
      </c>
      <c r="K12" s="404">
        <v>1127.3</v>
      </c>
      <c r="L12" s="404">
        <v>999.4</v>
      </c>
      <c r="M12" s="404">
        <v>1084.5999999999999</v>
      </c>
      <c r="N12" s="404">
        <v>1270.4000000000001</v>
      </c>
      <c r="O12" s="404">
        <v>1580.6</v>
      </c>
      <c r="P12" s="404">
        <v>1651</v>
      </c>
      <c r="Q12" s="404">
        <v>1700.3</v>
      </c>
      <c r="R12" s="404">
        <v>1793.5</v>
      </c>
      <c r="S12" s="404">
        <v>1546.7</v>
      </c>
      <c r="T12" s="404">
        <v>1659.6</v>
      </c>
      <c r="U12" s="404" t="s">
        <v>429</v>
      </c>
      <c r="V12" s="404" t="s">
        <v>429</v>
      </c>
      <c r="W12" s="404" t="s">
        <v>429</v>
      </c>
      <c r="X12" s="404" t="s">
        <v>429</v>
      </c>
      <c r="Y12" s="404" t="s">
        <v>429</v>
      </c>
      <c r="Z12" s="592" t="s">
        <v>429</v>
      </c>
    </row>
    <row r="13" spans="1:28">
      <c r="A13" s="284" t="s">
        <v>5</v>
      </c>
      <c r="B13" s="404" t="s">
        <v>429</v>
      </c>
      <c r="C13" s="404" t="s">
        <v>429</v>
      </c>
      <c r="D13" s="404" t="s">
        <v>429</v>
      </c>
      <c r="E13" s="404" t="s">
        <v>429</v>
      </c>
      <c r="F13" s="404" t="s">
        <v>429</v>
      </c>
      <c r="G13" s="404" t="s">
        <v>429</v>
      </c>
      <c r="H13" s="404" t="s">
        <v>429</v>
      </c>
      <c r="I13" s="404" t="s">
        <v>429</v>
      </c>
      <c r="J13" s="404" t="s">
        <v>429</v>
      </c>
      <c r="K13" s="404" t="s">
        <v>429</v>
      </c>
      <c r="L13" s="404" t="s">
        <v>429</v>
      </c>
      <c r="M13" s="404" t="s">
        <v>429</v>
      </c>
      <c r="N13" s="404" t="s">
        <v>429</v>
      </c>
      <c r="O13" s="404" t="s">
        <v>429</v>
      </c>
      <c r="P13" s="404" t="s">
        <v>429</v>
      </c>
      <c r="Q13" s="404" t="s">
        <v>429</v>
      </c>
      <c r="R13" s="404" t="s">
        <v>429</v>
      </c>
      <c r="S13" s="404" t="s">
        <v>429</v>
      </c>
      <c r="T13" s="404" t="s">
        <v>429</v>
      </c>
      <c r="U13" s="404" t="s">
        <v>429</v>
      </c>
      <c r="V13" s="404" t="s">
        <v>429</v>
      </c>
      <c r="W13" s="404" t="s">
        <v>429</v>
      </c>
      <c r="X13" s="404" t="s">
        <v>429</v>
      </c>
      <c r="Y13" s="404" t="s">
        <v>429</v>
      </c>
      <c r="Z13" s="592" t="s">
        <v>429</v>
      </c>
    </row>
    <row r="14" spans="1:28">
      <c r="A14" s="284" t="s">
        <v>4</v>
      </c>
      <c r="B14" s="404">
        <v>1337.4</v>
      </c>
      <c r="C14" s="404">
        <v>1374.1</v>
      </c>
      <c r="D14" s="404">
        <v>1393.6</v>
      </c>
      <c r="E14" s="404">
        <v>1481.3</v>
      </c>
      <c r="F14" s="404">
        <v>1561.3</v>
      </c>
      <c r="G14" s="404">
        <v>1366.7</v>
      </c>
      <c r="H14" s="404">
        <v>1462</v>
      </c>
      <c r="I14" s="404">
        <v>1297.0999999999999</v>
      </c>
      <c r="J14" s="404">
        <v>957.8</v>
      </c>
      <c r="K14" s="404">
        <v>883.7</v>
      </c>
      <c r="L14" s="404">
        <v>809.8</v>
      </c>
      <c r="M14" s="404">
        <v>778.8</v>
      </c>
      <c r="N14" s="404">
        <v>1115.4000000000001</v>
      </c>
      <c r="O14" s="404">
        <v>1310.8</v>
      </c>
      <c r="P14" s="404">
        <v>1327.3</v>
      </c>
      <c r="Q14" s="404">
        <v>1340.5</v>
      </c>
      <c r="R14" s="404">
        <v>1450.1</v>
      </c>
      <c r="S14" s="404">
        <v>1693.81</v>
      </c>
      <c r="T14" s="404">
        <v>1783.1</v>
      </c>
      <c r="U14" s="404">
        <v>1951.8</v>
      </c>
      <c r="V14" s="404">
        <v>2103.4</v>
      </c>
      <c r="W14" s="404">
        <v>2016.97</v>
      </c>
      <c r="X14" s="404">
        <v>1901.14</v>
      </c>
      <c r="Y14" s="404">
        <v>1837.5</v>
      </c>
      <c r="Z14" s="573">
        <v>1714.588</v>
      </c>
      <c r="AA14" s="499"/>
    </row>
    <row r="15" spans="1:28">
      <c r="A15" s="284" t="s">
        <v>3</v>
      </c>
      <c r="B15" s="404" t="s">
        <v>8</v>
      </c>
      <c r="C15" s="404" t="s">
        <v>8</v>
      </c>
      <c r="D15" s="404" t="s">
        <v>429</v>
      </c>
      <c r="E15" s="404" t="s">
        <v>429</v>
      </c>
      <c r="F15" s="404" t="s">
        <v>429</v>
      </c>
      <c r="G15" s="404" t="s">
        <v>429</v>
      </c>
      <c r="H15" s="404" t="s">
        <v>429</v>
      </c>
      <c r="I15" s="404" t="s">
        <v>429</v>
      </c>
      <c r="J15" s="404" t="s">
        <v>429</v>
      </c>
      <c r="K15" s="404" t="s">
        <v>429</v>
      </c>
      <c r="L15" s="404" t="s">
        <v>429</v>
      </c>
      <c r="M15" s="404" t="s">
        <v>429</v>
      </c>
      <c r="N15" s="404" t="s">
        <v>429</v>
      </c>
      <c r="O15" s="404" t="s">
        <v>429</v>
      </c>
      <c r="P15" s="404" t="s">
        <v>429</v>
      </c>
      <c r="Q15" s="404" t="s">
        <v>429</v>
      </c>
      <c r="R15" s="404" t="s">
        <v>429</v>
      </c>
      <c r="S15" s="404" t="s">
        <v>429</v>
      </c>
      <c r="T15" s="404" t="s">
        <v>429</v>
      </c>
      <c r="U15" s="404" t="s">
        <v>429</v>
      </c>
      <c r="V15" s="404" t="s">
        <v>429</v>
      </c>
      <c r="W15" s="404" t="s">
        <v>429</v>
      </c>
      <c r="X15" s="404" t="s">
        <v>429</v>
      </c>
      <c r="Y15" s="404" t="s">
        <v>429</v>
      </c>
      <c r="Z15" s="592" t="s">
        <v>429</v>
      </c>
      <c r="AA15" s="499"/>
    </row>
    <row r="16" spans="1:28">
      <c r="A16" s="284" t="s">
        <v>79</v>
      </c>
      <c r="B16" s="404" t="s">
        <v>8</v>
      </c>
      <c r="C16" s="404" t="s">
        <v>8</v>
      </c>
      <c r="D16" s="404" t="s">
        <v>429</v>
      </c>
      <c r="E16" s="404" t="s">
        <v>429</v>
      </c>
      <c r="F16" s="404" t="s">
        <v>429</v>
      </c>
      <c r="G16" s="404" t="s">
        <v>429</v>
      </c>
      <c r="H16" s="404" t="s">
        <v>429</v>
      </c>
      <c r="I16" s="404" t="s">
        <v>429</v>
      </c>
      <c r="J16" s="404" t="s">
        <v>429</v>
      </c>
      <c r="K16" s="404" t="s">
        <v>429</v>
      </c>
      <c r="L16" s="404" t="s">
        <v>429</v>
      </c>
      <c r="M16" s="404" t="s">
        <v>429</v>
      </c>
      <c r="N16" s="404" t="s">
        <v>429</v>
      </c>
      <c r="O16" s="404" t="s">
        <v>429</v>
      </c>
      <c r="P16" s="404" t="s">
        <v>429</v>
      </c>
      <c r="Q16" s="404" t="s">
        <v>429</v>
      </c>
      <c r="R16" s="404" t="s">
        <v>429</v>
      </c>
      <c r="S16" s="404" t="s">
        <v>429</v>
      </c>
      <c r="T16" s="404" t="s">
        <v>429</v>
      </c>
      <c r="U16" s="404" t="s">
        <v>429</v>
      </c>
      <c r="V16" s="404" t="s">
        <v>429</v>
      </c>
      <c r="W16" s="404" t="s">
        <v>429</v>
      </c>
      <c r="X16" s="404" t="s">
        <v>429</v>
      </c>
      <c r="Y16" s="404" t="s">
        <v>429</v>
      </c>
      <c r="Z16" s="404" t="s">
        <v>429</v>
      </c>
      <c r="AA16" s="499"/>
    </row>
    <row r="17" spans="1:27">
      <c r="A17" s="284" t="s">
        <v>2</v>
      </c>
      <c r="B17" s="404" t="s">
        <v>8</v>
      </c>
      <c r="C17" s="404" t="s">
        <v>8</v>
      </c>
      <c r="D17" s="404" t="s">
        <v>429</v>
      </c>
      <c r="E17" s="404" t="s">
        <v>429</v>
      </c>
      <c r="F17" s="404" t="s">
        <v>429</v>
      </c>
      <c r="G17" s="404" t="s">
        <v>429</v>
      </c>
      <c r="H17" s="404" t="s">
        <v>429</v>
      </c>
      <c r="I17" s="404" t="s">
        <v>429</v>
      </c>
      <c r="J17" s="404" t="s">
        <v>429</v>
      </c>
      <c r="K17" s="404" t="s">
        <v>429</v>
      </c>
      <c r="L17" s="404" t="s">
        <v>429</v>
      </c>
      <c r="M17" s="404" t="s">
        <v>429</v>
      </c>
      <c r="N17" s="404" t="s">
        <v>429</v>
      </c>
      <c r="O17" s="404" t="s">
        <v>429</v>
      </c>
      <c r="P17" s="404" t="s">
        <v>429</v>
      </c>
      <c r="Q17" s="404" t="s">
        <v>429</v>
      </c>
      <c r="R17" s="404" t="s">
        <v>429</v>
      </c>
      <c r="S17" s="404" t="s">
        <v>429</v>
      </c>
      <c r="T17" s="404" t="s">
        <v>429</v>
      </c>
      <c r="U17" s="404" t="s">
        <v>429</v>
      </c>
      <c r="V17" s="404" t="s">
        <v>429</v>
      </c>
      <c r="W17" s="404" t="s">
        <v>429</v>
      </c>
      <c r="X17" s="404" t="s">
        <v>429</v>
      </c>
      <c r="Y17" s="404" t="s">
        <v>429</v>
      </c>
      <c r="Z17" s="592" t="s">
        <v>429</v>
      </c>
    </row>
    <row r="18" spans="1:27">
      <c r="A18" s="284" t="s">
        <v>50</v>
      </c>
      <c r="B18" s="404" t="s">
        <v>8</v>
      </c>
      <c r="C18" s="404" t="s">
        <v>8</v>
      </c>
      <c r="D18" s="404" t="s">
        <v>429</v>
      </c>
      <c r="E18" s="404" t="s">
        <v>429</v>
      </c>
      <c r="F18" s="404" t="s">
        <v>429</v>
      </c>
      <c r="G18" s="404" t="s">
        <v>429</v>
      </c>
      <c r="H18" s="404" t="s">
        <v>429</v>
      </c>
      <c r="I18" s="404" t="s">
        <v>429</v>
      </c>
      <c r="J18" s="404" t="s">
        <v>429</v>
      </c>
      <c r="K18" s="404" t="s">
        <v>429</v>
      </c>
      <c r="L18" s="404" t="s">
        <v>429</v>
      </c>
      <c r="M18" s="404" t="s">
        <v>429</v>
      </c>
      <c r="N18" s="404" t="s">
        <v>429</v>
      </c>
      <c r="O18" s="404" t="s">
        <v>429</v>
      </c>
      <c r="P18" s="404" t="s">
        <v>429</v>
      </c>
      <c r="Q18" s="404" t="s">
        <v>429</v>
      </c>
      <c r="R18" s="404" t="s">
        <v>429</v>
      </c>
      <c r="S18" s="404" t="s">
        <v>429</v>
      </c>
      <c r="T18" s="404" t="s">
        <v>429</v>
      </c>
      <c r="U18" s="404" t="s">
        <v>429</v>
      </c>
      <c r="V18" s="404" t="s">
        <v>429</v>
      </c>
      <c r="W18" s="404">
        <f>6*1000</f>
        <v>6000</v>
      </c>
      <c r="X18" s="404">
        <f>6*1000</f>
        <v>6000</v>
      </c>
      <c r="Y18" s="404">
        <f>6*1000</f>
        <v>6000</v>
      </c>
      <c r="Z18" s="404">
        <f>6*1000</f>
        <v>6000</v>
      </c>
    </row>
    <row r="19" spans="1:27">
      <c r="C19" s="36"/>
      <c r="D19" s="36"/>
      <c r="E19" s="36"/>
      <c r="F19" s="36"/>
      <c r="G19" s="36"/>
      <c r="H19" s="36"/>
      <c r="I19" s="36"/>
      <c r="J19" s="36"/>
      <c r="K19" s="36"/>
      <c r="L19" s="36"/>
      <c r="M19" s="36"/>
      <c r="N19" s="36"/>
      <c r="O19" s="36"/>
      <c r="X19" s="57"/>
      <c r="Z19" s="559"/>
    </row>
    <row r="20" spans="1:27" s="499" customFormat="1">
      <c r="A20" s="136" t="s">
        <v>33</v>
      </c>
      <c r="B20" s="142"/>
      <c r="D20" s="289"/>
      <c r="F20" s="289"/>
      <c r="G20" s="289"/>
      <c r="H20" s="289"/>
      <c r="I20" s="289"/>
      <c r="J20" s="289"/>
      <c r="K20" s="289"/>
      <c r="L20" s="289"/>
      <c r="M20" s="289"/>
      <c r="N20" s="289"/>
      <c r="O20" s="289"/>
      <c r="P20" s="289"/>
      <c r="Q20" s="289"/>
      <c r="R20" s="289"/>
      <c r="S20" s="289"/>
      <c r="T20" s="289"/>
      <c r="X20" s="134"/>
      <c r="Y20" s="12"/>
      <c r="Z20" s="142"/>
      <c r="AA20" s="12"/>
    </row>
    <row r="21" spans="1:27" s="499" customFormat="1">
      <c r="A21" s="289"/>
      <c r="B21" s="289"/>
      <c r="D21" s="289"/>
      <c r="F21" s="289"/>
      <c r="G21" s="289"/>
      <c r="H21" s="289"/>
      <c r="I21" s="289"/>
      <c r="J21" s="289"/>
      <c r="K21" s="289"/>
      <c r="L21" s="289"/>
      <c r="M21" s="289"/>
      <c r="N21" s="289"/>
      <c r="O21" s="289"/>
      <c r="P21" s="289"/>
      <c r="Q21" s="289"/>
      <c r="R21" s="289"/>
      <c r="S21" s="289"/>
      <c r="T21" s="289"/>
      <c r="U21" s="287"/>
      <c r="V21" s="287"/>
      <c r="W21" s="287"/>
      <c r="X21" s="289"/>
      <c r="Z21" s="287"/>
    </row>
    <row r="22" spans="1:27" s="499" customFormat="1">
      <c r="A22" s="287" t="s">
        <v>898</v>
      </c>
      <c r="B22" s="142"/>
      <c r="D22" s="289"/>
      <c r="F22" s="289"/>
      <c r="G22" s="289"/>
      <c r="H22" s="289"/>
      <c r="I22" s="289"/>
      <c r="J22" s="289"/>
      <c r="K22" s="289"/>
      <c r="L22" s="289"/>
      <c r="M22" s="289"/>
      <c r="N22" s="289"/>
      <c r="O22" s="289"/>
      <c r="P22" s="289"/>
      <c r="Q22" s="289"/>
      <c r="R22" s="289"/>
      <c r="S22" s="289"/>
      <c r="T22" s="289"/>
      <c r="X22" s="134"/>
      <c r="Y22" s="12"/>
      <c r="Z22" s="142"/>
      <c r="AA22" s="12"/>
    </row>
    <row r="23" spans="1:27" s="499" customFormat="1">
      <c r="A23" s="289"/>
      <c r="B23" s="142"/>
      <c r="D23" s="289"/>
      <c r="F23" s="289"/>
      <c r="G23" s="289"/>
      <c r="H23" s="289"/>
      <c r="I23" s="289"/>
      <c r="J23" s="289"/>
      <c r="K23" s="289"/>
      <c r="L23" s="289"/>
      <c r="M23" s="289"/>
      <c r="N23" s="289"/>
      <c r="O23" s="289"/>
      <c r="P23" s="289"/>
      <c r="Q23" s="289"/>
      <c r="R23" s="289"/>
      <c r="S23" s="289"/>
      <c r="T23" s="289"/>
      <c r="X23" s="134"/>
      <c r="Y23" s="12"/>
      <c r="Z23" s="142"/>
      <c r="AA23" s="12"/>
    </row>
    <row r="24" spans="1:27" s="499" customFormat="1">
      <c r="A24" s="287" t="s">
        <v>1552</v>
      </c>
      <c r="B24" s="289"/>
      <c r="D24" s="289"/>
      <c r="F24" s="289"/>
      <c r="G24" s="289"/>
      <c r="H24" s="289"/>
      <c r="I24" s="289"/>
      <c r="J24" s="289"/>
      <c r="K24" s="289"/>
      <c r="L24" s="289"/>
      <c r="M24" s="289"/>
      <c r="N24" s="289"/>
      <c r="O24" s="289"/>
      <c r="P24" s="289"/>
      <c r="Q24" s="289"/>
      <c r="R24" s="289"/>
      <c r="S24" s="289"/>
      <c r="T24" s="289"/>
      <c r="U24" s="287"/>
      <c r="V24" s="287"/>
      <c r="W24" s="287"/>
      <c r="X24" s="289"/>
      <c r="Z24" s="287"/>
    </row>
    <row r="25" spans="1:27" s="499" customFormat="1">
      <c r="A25" s="287"/>
      <c r="U25" s="287"/>
      <c r="V25" s="287"/>
      <c r="W25" s="287"/>
      <c r="Z25" s="287"/>
    </row>
    <row r="26" spans="1:27" s="499" customFormat="1">
      <c r="A26" s="167" t="s">
        <v>431</v>
      </c>
      <c r="U26" s="287"/>
      <c r="V26" s="287"/>
      <c r="W26" s="287"/>
      <c r="Z26" s="287"/>
    </row>
    <row r="27" spans="1:27">
      <c r="A27" s="57"/>
      <c r="E27" s="57"/>
      <c r="F27" s="57"/>
      <c r="G27" s="57"/>
      <c r="H27" s="57"/>
      <c r="I27" s="57"/>
      <c r="J27" s="57"/>
      <c r="K27" s="57"/>
      <c r="L27" s="57"/>
      <c r="M27" s="57"/>
      <c r="N27" s="57"/>
      <c r="O27" s="57"/>
      <c r="P27" s="57"/>
      <c r="Q27" s="57"/>
      <c r="R27" s="57"/>
      <c r="S27" s="57"/>
      <c r="T27" s="57"/>
      <c r="U27" s="36"/>
      <c r="V27" s="36"/>
      <c r="W27" s="36"/>
      <c r="X27" s="57"/>
      <c r="Z27" s="287"/>
    </row>
    <row r="28" spans="1:27">
      <c r="A28" s="57"/>
      <c r="E28" s="57"/>
      <c r="F28" s="57"/>
      <c r="G28" s="57"/>
      <c r="H28" s="57"/>
      <c r="I28" s="57"/>
      <c r="J28" s="57"/>
      <c r="K28" s="57"/>
      <c r="L28" s="57"/>
      <c r="M28" s="57"/>
      <c r="N28" s="57"/>
      <c r="O28" s="57"/>
      <c r="P28" s="57"/>
      <c r="Q28" s="57"/>
      <c r="R28" s="57"/>
      <c r="S28" s="57"/>
      <c r="T28" s="57"/>
      <c r="U28" s="36"/>
      <c r="V28" s="36"/>
      <c r="W28" s="36"/>
      <c r="X28" s="57"/>
    </row>
    <row r="29" spans="1:27" s="283" customFormat="1">
      <c r="A29" s="289"/>
      <c r="E29" s="289"/>
      <c r="F29" s="289"/>
      <c r="G29" s="289"/>
      <c r="H29" s="289"/>
      <c r="I29" s="289"/>
      <c r="J29" s="289"/>
      <c r="K29" s="289"/>
      <c r="L29" s="289"/>
      <c r="M29" s="289"/>
      <c r="N29" s="289"/>
      <c r="O29" s="289"/>
      <c r="P29" s="289"/>
      <c r="Q29" s="289"/>
      <c r="R29" s="289"/>
      <c r="S29" s="289"/>
      <c r="T29" s="289"/>
      <c r="U29" s="287"/>
      <c r="V29" s="287"/>
      <c r="W29" s="287"/>
      <c r="X29" s="289"/>
      <c r="Y29" s="499"/>
      <c r="Z29" s="499"/>
    </row>
    <row r="30" spans="1:27">
      <c r="U30" s="36"/>
      <c r="V30" s="36"/>
      <c r="W30" s="36"/>
    </row>
    <row r="31" spans="1:27">
      <c r="U31" s="36"/>
      <c r="V31" s="36"/>
      <c r="W31" s="36"/>
    </row>
    <row r="32" spans="1:27">
      <c r="U32" s="36"/>
      <c r="V32" s="36"/>
      <c r="W32" s="36"/>
    </row>
    <row r="33" spans="21:23">
      <c r="U33" s="36"/>
      <c r="V33" s="36"/>
      <c r="W33" s="36"/>
    </row>
    <row r="34" spans="21:23">
      <c r="U34" s="36"/>
      <c r="V34" s="36"/>
      <c r="W34" s="36"/>
    </row>
    <row r="35" spans="21:23">
      <c r="U35" s="36"/>
      <c r="V35" s="36"/>
      <c r="W35" s="36"/>
    </row>
    <row r="36" spans="21:23">
      <c r="U36" s="36"/>
      <c r="V36" s="36"/>
      <c r="W36" s="36"/>
    </row>
    <row r="37" spans="21:23">
      <c r="U37" s="36"/>
      <c r="V37" s="36"/>
      <c r="W37" s="36"/>
    </row>
    <row r="38" spans="21:23">
      <c r="U38" s="36"/>
      <c r="V38" s="36"/>
      <c r="W38" s="36"/>
    </row>
    <row r="39" spans="21:23">
      <c r="U39" s="36"/>
      <c r="V39" s="36"/>
      <c r="W39" s="36"/>
    </row>
    <row r="40" spans="21:23">
      <c r="U40" s="36"/>
      <c r="V40" s="36"/>
      <c r="W40" s="36"/>
    </row>
  </sheetData>
  <conditionalFormatting sqref="U1:W2">
    <cfRule type="expression" dxfId="205" priority="1" stopIfTrue="1">
      <formula>#N/A</formula>
    </cfRule>
  </conditionalFormatting>
  <hyperlinks>
    <hyperlink ref="AB5" location="Content!B408" display="Back to Content Page"/>
  </hyperlinks>
  <pageMargins left="0.7" right="0.7" top="0.75" bottom="0.75" header="0.3" footer="0.3"/>
</worksheet>
</file>

<file path=xl/worksheets/sheet3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0"/>
  <sheetViews>
    <sheetView topLeftCell="N1" zoomScale="95" zoomScaleNormal="95" workbookViewId="0">
      <selection activeCell="AB5" sqref="AB5"/>
    </sheetView>
  </sheetViews>
  <sheetFormatPr defaultRowHeight="14.5"/>
  <cols>
    <col min="1" max="1" width="33.81640625" customWidth="1"/>
    <col min="2" max="16" width="8.81640625" customWidth="1"/>
    <col min="17" max="24" width="8.08984375" customWidth="1"/>
    <col min="25" max="26" width="8.08984375" style="499" customWidth="1"/>
  </cols>
  <sheetData>
    <row r="1" spans="1:28">
      <c r="A1" s="140" t="s">
        <v>1421</v>
      </c>
      <c r="B1" s="57"/>
      <c r="C1" s="57"/>
      <c r="D1" s="57"/>
      <c r="E1" s="57"/>
      <c r="F1" s="57"/>
      <c r="G1" s="57"/>
      <c r="H1" s="57"/>
      <c r="I1" s="57"/>
      <c r="J1" s="57"/>
      <c r="K1" s="57"/>
      <c r="L1" s="57"/>
      <c r="M1" s="57"/>
      <c r="N1" s="57"/>
      <c r="O1" s="57"/>
      <c r="P1" s="57"/>
      <c r="Q1" s="57"/>
      <c r="R1" s="57"/>
      <c r="S1" s="57"/>
      <c r="T1" s="57"/>
      <c r="U1" s="177"/>
      <c r="V1" s="177"/>
      <c r="W1" s="177"/>
      <c r="X1" s="57"/>
      <c r="Z1" s="287"/>
    </row>
    <row r="2" spans="1:28">
      <c r="A2" s="57"/>
      <c r="B2" s="57"/>
      <c r="C2" s="57"/>
      <c r="D2" s="57"/>
      <c r="E2" s="57"/>
      <c r="F2" s="57"/>
      <c r="G2" s="57"/>
      <c r="H2" s="57"/>
      <c r="I2" s="57"/>
      <c r="J2" s="57"/>
      <c r="K2" s="57"/>
      <c r="L2" s="57"/>
      <c r="M2" s="57"/>
      <c r="N2" s="57"/>
      <c r="O2" s="57"/>
      <c r="P2" s="57"/>
      <c r="Q2" s="57"/>
      <c r="R2" s="57"/>
      <c r="S2" s="57"/>
      <c r="T2" s="57"/>
      <c r="U2" s="177"/>
      <c r="V2" s="177"/>
      <c r="W2" s="177"/>
      <c r="X2" s="57"/>
      <c r="Z2" s="287"/>
    </row>
    <row r="3" spans="1:28">
      <c r="A3" s="778" t="s">
        <v>16</v>
      </c>
      <c r="B3" s="4">
        <v>1991</v>
      </c>
      <c r="C3" s="4">
        <v>1992</v>
      </c>
      <c r="D3" s="4">
        <v>1993</v>
      </c>
      <c r="E3" s="4">
        <v>1994</v>
      </c>
      <c r="F3" s="4">
        <v>1995</v>
      </c>
      <c r="G3" s="4">
        <v>1996</v>
      </c>
      <c r="H3" s="4">
        <v>1997</v>
      </c>
      <c r="I3" s="4">
        <v>1998</v>
      </c>
      <c r="J3" s="4">
        <v>1999</v>
      </c>
      <c r="K3" s="4">
        <v>2000</v>
      </c>
      <c r="L3" s="4">
        <v>2001</v>
      </c>
      <c r="M3" s="4">
        <v>2002</v>
      </c>
      <c r="N3" s="4">
        <v>2003</v>
      </c>
      <c r="O3" s="4">
        <v>2004</v>
      </c>
      <c r="P3" s="4">
        <v>2005</v>
      </c>
      <c r="Q3" s="4">
        <v>2006</v>
      </c>
      <c r="R3" s="4">
        <v>2007</v>
      </c>
      <c r="S3" s="4">
        <v>2008</v>
      </c>
      <c r="T3" s="4">
        <v>2009</v>
      </c>
      <c r="U3" s="774">
        <v>2010</v>
      </c>
      <c r="V3" s="62">
        <v>2011</v>
      </c>
      <c r="W3" s="62">
        <v>2012</v>
      </c>
      <c r="X3" s="62">
        <v>2013</v>
      </c>
      <c r="Y3" s="62">
        <v>2014</v>
      </c>
      <c r="Z3" s="62">
        <v>2015</v>
      </c>
    </row>
    <row r="4" spans="1:28">
      <c r="A4" s="284" t="s">
        <v>15</v>
      </c>
      <c r="B4" s="404" t="s">
        <v>429</v>
      </c>
      <c r="C4" s="404" t="s">
        <v>429</v>
      </c>
      <c r="D4" s="404" t="s">
        <v>429</v>
      </c>
      <c r="E4" s="404" t="s">
        <v>429</v>
      </c>
      <c r="F4" s="404" t="s">
        <v>429</v>
      </c>
      <c r="G4" s="404" t="s">
        <v>429</v>
      </c>
      <c r="H4" s="404" t="s">
        <v>429</v>
      </c>
      <c r="I4" s="404" t="s">
        <v>429</v>
      </c>
      <c r="J4" s="404" t="s">
        <v>429</v>
      </c>
      <c r="K4" s="404" t="s">
        <v>429</v>
      </c>
      <c r="L4" s="404" t="s">
        <v>429</v>
      </c>
      <c r="M4" s="404" t="s">
        <v>429</v>
      </c>
      <c r="N4" s="404" t="s">
        <v>429</v>
      </c>
      <c r="O4" s="404" t="s">
        <v>429</v>
      </c>
      <c r="P4" s="404" t="s">
        <v>429</v>
      </c>
      <c r="Q4" s="404" t="s">
        <v>429</v>
      </c>
      <c r="R4" s="404" t="s">
        <v>429</v>
      </c>
      <c r="S4" s="404" t="s">
        <v>429</v>
      </c>
      <c r="T4" s="404" t="s">
        <v>429</v>
      </c>
      <c r="U4" s="404" t="s">
        <v>429</v>
      </c>
      <c r="V4" s="404" t="s">
        <v>429</v>
      </c>
      <c r="W4" s="404" t="s">
        <v>429</v>
      </c>
      <c r="X4" s="404" t="s">
        <v>429</v>
      </c>
      <c r="Y4" s="404" t="s">
        <v>429</v>
      </c>
      <c r="Z4" s="404" t="s">
        <v>429</v>
      </c>
    </row>
    <row r="5" spans="1:28">
      <c r="A5" s="284" t="s">
        <v>14</v>
      </c>
      <c r="B5" s="404" t="s">
        <v>8</v>
      </c>
      <c r="C5" s="404" t="s">
        <v>8</v>
      </c>
      <c r="D5" s="404" t="s">
        <v>8</v>
      </c>
      <c r="E5" s="404" t="s">
        <v>8</v>
      </c>
      <c r="F5" s="404" t="s">
        <v>8</v>
      </c>
      <c r="G5" s="404" t="s">
        <v>8</v>
      </c>
      <c r="H5" s="404" t="s">
        <v>8</v>
      </c>
      <c r="I5" s="404" t="s">
        <v>8</v>
      </c>
      <c r="J5" s="404" t="s">
        <v>8</v>
      </c>
      <c r="K5" s="404" t="s">
        <v>8</v>
      </c>
      <c r="L5" s="404" t="s">
        <v>8</v>
      </c>
      <c r="M5" s="404" t="s">
        <v>8</v>
      </c>
      <c r="N5" s="404" t="s">
        <v>8</v>
      </c>
      <c r="O5" s="404" t="s">
        <v>8</v>
      </c>
      <c r="P5" s="404" t="s">
        <v>8</v>
      </c>
      <c r="Q5" s="404" t="s">
        <v>8</v>
      </c>
      <c r="R5" s="404" t="s">
        <v>8</v>
      </c>
      <c r="S5" s="404" t="s">
        <v>8</v>
      </c>
      <c r="T5" s="404" t="s">
        <v>8</v>
      </c>
      <c r="U5" s="404" t="s">
        <v>8</v>
      </c>
      <c r="V5" s="404" t="s">
        <v>8</v>
      </c>
      <c r="W5" s="404" t="s">
        <v>8</v>
      </c>
      <c r="X5" s="404">
        <v>2516.1999999999998</v>
      </c>
      <c r="Y5" s="404">
        <v>2714.3</v>
      </c>
      <c r="Z5" s="404">
        <v>2963.4</v>
      </c>
      <c r="AB5" s="92" t="s">
        <v>13</v>
      </c>
    </row>
    <row r="6" spans="1:28">
      <c r="A6" s="284" t="s">
        <v>268</v>
      </c>
      <c r="B6" s="404" t="s">
        <v>429</v>
      </c>
      <c r="C6" s="404" t="s">
        <v>429</v>
      </c>
      <c r="D6" s="404" t="s">
        <v>429</v>
      </c>
      <c r="E6" s="404" t="s">
        <v>429</v>
      </c>
      <c r="F6" s="404" t="s">
        <v>429</v>
      </c>
      <c r="G6" s="404" t="s">
        <v>429</v>
      </c>
      <c r="H6" s="404" t="s">
        <v>429</v>
      </c>
      <c r="I6" s="404" t="s">
        <v>429</v>
      </c>
      <c r="J6" s="404" t="s">
        <v>429</v>
      </c>
      <c r="K6" s="404" t="s">
        <v>429</v>
      </c>
      <c r="L6" s="404" t="s">
        <v>429</v>
      </c>
      <c r="M6" s="404" t="s">
        <v>429</v>
      </c>
      <c r="N6" s="404" t="s">
        <v>429</v>
      </c>
      <c r="O6" s="404" t="s">
        <v>429</v>
      </c>
      <c r="P6" s="404" t="s">
        <v>429</v>
      </c>
      <c r="Q6" s="404" t="s">
        <v>429</v>
      </c>
      <c r="R6" s="404" t="s">
        <v>429</v>
      </c>
      <c r="S6" s="404" t="s">
        <v>429</v>
      </c>
      <c r="T6" s="404" t="s">
        <v>429</v>
      </c>
      <c r="U6" s="404" t="s">
        <v>429</v>
      </c>
      <c r="V6" s="404" t="s">
        <v>429</v>
      </c>
      <c r="W6" s="404" t="s">
        <v>429</v>
      </c>
      <c r="X6" s="404" t="s">
        <v>429</v>
      </c>
      <c r="Y6" s="404" t="s">
        <v>429</v>
      </c>
      <c r="Z6" s="404" t="s">
        <v>429</v>
      </c>
    </row>
    <row r="7" spans="1:28">
      <c r="A7" s="284" t="s">
        <v>12</v>
      </c>
      <c r="B7" s="404" t="s">
        <v>8</v>
      </c>
      <c r="C7" s="404" t="s">
        <v>8</v>
      </c>
      <c r="D7" s="404" t="s">
        <v>8</v>
      </c>
      <c r="E7" s="404" t="s">
        <v>8</v>
      </c>
      <c r="F7" s="404" t="s">
        <v>8</v>
      </c>
      <c r="G7" s="404" t="s">
        <v>8</v>
      </c>
      <c r="H7" s="404" t="s">
        <v>8</v>
      </c>
      <c r="I7" s="404" t="s">
        <v>8</v>
      </c>
      <c r="J7" s="404" t="s">
        <v>8</v>
      </c>
      <c r="K7" s="592">
        <v>700</v>
      </c>
      <c r="L7" s="592">
        <v>700</v>
      </c>
      <c r="M7" s="592">
        <v>700</v>
      </c>
      <c r="N7" s="592">
        <v>700</v>
      </c>
      <c r="O7" s="592">
        <v>700</v>
      </c>
      <c r="P7" s="592">
        <v>700</v>
      </c>
      <c r="Q7" s="404">
        <v>700</v>
      </c>
      <c r="R7" s="404">
        <v>700</v>
      </c>
      <c r="S7" s="404">
        <v>700</v>
      </c>
      <c r="T7" s="404">
        <v>700</v>
      </c>
      <c r="U7" s="404">
        <v>700</v>
      </c>
      <c r="V7" s="404">
        <v>693</v>
      </c>
      <c r="W7" s="404">
        <v>693</v>
      </c>
      <c r="X7" s="404">
        <v>693</v>
      </c>
      <c r="Y7" s="404">
        <v>693</v>
      </c>
      <c r="Z7" s="404">
        <v>693</v>
      </c>
    </row>
    <row r="8" spans="1:28">
      <c r="A8" s="284" t="s">
        <v>11</v>
      </c>
      <c r="B8" s="404">
        <v>790</v>
      </c>
      <c r="C8" s="404">
        <v>939.9</v>
      </c>
      <c r="D8" s="404">
        <v>1149.5</v>
      </c>
      <c r="E8" s="404">
        <v>815</v>
      </c>
      <c r="F8" s="404">
        <v>586</v>
      </c>
      <c r="G8" s="404">
        <v>615.5</v>
      </c>
      <c r="H8" s="404">
        <v>510.7</v>
      </c>
      <c r="I8" s="404">
        <v>477.8</v>
      </c>
      <c r="J8" s="404">
        <v>413.7</v>
      </c>
      <c r="K8" s="404">
        <v>384.1</v>
      </c>
      <c r="L8" s="404">
        <v>394.6</v>
      </c>
      <c r="M8" s="404">
        <v>774.8</v>
      </c>
      <c r="N8" s="404">
        <v>1082.0999999999999</v>
      </c>
      <c r="O8" s="404">
        <v>717</v>
      </c>
      <c r="P8" s="404">
        <v>668.9</v>
      </c>
      <c r="Q8" s="404">
        <v>697.2</v>
      </c>
      <c r="R8" s="404">
        <v>903.3</v>
      </c>
      <c r="S8" s="404">
        <v>1079.4000000000001</v>
      </c>
      <c r="T8" s="404">
        <v>1028.5</v>
      </c>
      <c r="U8" s="404" t="s">
        <v>429</v>
      </c>
      <c r="V8" s="404" t="s">
        <v>429</v>
      </c>
      <c r="W8" s="404" t="s">
        <v>429</v>
      </c>
      <c r="X8" s="404" t="s">
        <v>429</v>
      </c>
      <c r="Y8" s="404" t="s">
        <v>429</v>
      </c>
      <c r="Z8" s="404" t="s">
        <v>429</v>
      </c>
    </row>
    <row r="9" spans="1:28">
      <c r="A9" s="284" t="s">
        <v>10</v>
      </c>
      <c r="B9" s="404">
        <v>275.7</v>
      </c>
      <c r="C9" s="404">
        <v>281.10000000000002</v>
      </c>
      <c r="D9" s="404">
        <v>255.5</v>
      </c>
      <c r="E9" s="404">
        <v>171.7</v>
      </c>
      <c r="F9" s="404">
        <v>147.19999999999999</v>
      </c>
      <c r="G9" s="404">
        <v>826.1</v>
      </c>
      <c r="H9" s="404">
        <v>889.3</v>
      </c>
      <c r="I9" s="404">
        <v>570.20000000000005</v>
      </c>
      <c r="J9" s="404">
        <v>660.1</v>
      </c>
      <c r="K9" s="404">
        <v>623.70000000000005</v>
      </c>
      <c r="L9" s="404">
        <v>654.5</v>
      </c>
      <c r="M9" s="404">
        <v>631.29999999999995</v>
      </c>
      <c r="N9" s="404">
        <v>659.1</v>
      </c>
      <c r="O9" s="404">
        <v>874.3</v>
      </c>
      <c r="P9" s="404">
        <v>1101.2</v>
      </c>
      <c r="Q9" s="404">
        <v>991.4</v>
      </c>
      <c r="R9" s="404">
        <v>1141.9000000000001</v>
      </c>
      <c r="S9" s="404">
        <v>1411.6</v>
      </c>
      <c r="T9" s="404">
        <v>1660.9</v>
      </c>
      <c r="U9" s="404">
        <v>1635.56</v>
      </c>
      <c r="V9" s="404">
        <v>1645.81</v>
      </c>
      <c r="W9" s="404">
        <v>1110.3800000000001</v>
      </c>
      <c r="X9" s="404">
        <v>1528.93</v>
      </c>
      <c r="Y9" s="404" t="s">
        <v>429</v>
      </c>
      <c r="Z9" s="404" t="s">
        <v>429</v>
      </c>
    </row>
    <row r="10" spans="1:28">
      <c r="A10" s="284" t="s">
        <v>9</v>
      </c>
      <c r="B10" s="404">
        <v>4225.8</v>
      </c>
      <c r="C10" s="404">
        <v>4356.7</v>
      </c>
      <c r="D10" s="404">
        <v>4110.8999999999996</v>
      </c>
      <c r="E10" s="404">
        <v>4362.7</v>
      </c>
      <c r="F10" s="404">
        <v>5147.7</v>
      </c>
      <c r="G10" s="404">
        <v>5376.6</v>
      </c>
      <c r="H10" s="404">
        <v>4743.7</v>
      </c>
      <c r="I10" s="404">
        <v>4671.2</v>
      </c>
      <c r="J10" s="404">
        <v>4449.8999999999996</v>
      </c>
      <c r="K10" s="404">
        <v>4269.6000000000004</v>
      </c>
      <c r="L10" s="404">
        <v>3847.5</v>
      </c>
      <c r="M10" s="404">
        <v>3740.6</v>
      </c>
      <c r="N10" s="404">
        <v>4016.8</v>
      </c>
      <c r="O10" s="404">
        <v>4083.3</v>
      </c>
      <c r="P10" s="404">
        <v>3991.6</v>
      </c>
      <c r="Q10" s="404">
        <v>3716</v>
      </c>
      <c r="R10" s="404">
        <v>3782.3</v>
      </c>
      <c r="S10" s="404">
        <v>5215</v>
      </c>
      <c r="T10" s="404">
        <v>4943.7</v>
      </c>
      <c r="U10" s="404">
        <v>5502.2</v>
      </c>
      <c r="V10" s="404">
        <v>6300.3</v>
      </c>
      <c r="W10" s="404">
        <v>6290.1</v>
      </c>
      <c r="X10" s="404" t="s">
        <v>429</v>
      </c>
      <c r="Y10" s="404" t="s">
        <v>429</v>
      </c>
      <c r="Z10" s="404" t="s">
        <v>429</v>
      </c>
    </row>
    <row r="11" spans="1:28">
      <c r="A11" s="284" t="s">
        <v>7</v>
      </c>
      <c r="B11" s="404">
        <v>1318.7</v>
      </c>
      <c r="C11" s="404">
        <v>1089.9000000000001</v>
      </c>
      <c r="D11" s="404">
        <v>1069</v>
      </c>
      <c r="E11" s="404">
        <v>992</v>
      </c>
      <c r="F11" s="404">
        <v>861.3</v>
      </c>
      <c r="G11" s="404">
        <v>1069.4000000000001</v>
      </c>
      <c r="H11" s="404">
        <v>1203.0999999999999</v>
      </c>
      <c r="I11" s="404">
        <v>1169.5999999999999</v>
      </c>
      <c r="J11" s="404">
        <v>2661.7</v>
      </c>
      <c r="K11" s="404">
        <v>2357.1999999999998</v>
      </c>
      <c r="L11" s="404">
        <v>1917.1</v>
      </c>
      <c r="M11" s="404">
        <v>1783.1</v>
      </c>
      <c r="N11" s="404">
        <v>1856.2</v>
      </c>
      <c r="O11" s="404">
        <v>2047.8</v>
      </c>
      <c r="P11" s="404">
        <v>2063.8000000000002</v>
      </c>
      <c r="Q11" s="404">
        <v>2104.6999999999998</v>
      </c>
      <c r="R11" s="404">
        <v>2313.3000000000002</v>
      </c>
      <c r="S11" s="404">
        <v>2646.2</v>
      </c>
      <c r="T11" s="404">
        <v>2565.5</v>
      </c>
      <c r="U11" s="404" t="s">
        <v>429</v>
      </c>
      <c r="V11" s="404" t="s">
        <v>429</v>
      </c>
      <c r="W11" s="404" t="s">
        <v>429</v>
      </c>
      <c r="X11" s="404" t="s">
        <v>429</v>
      </c>
      <c r="Y11" s="404" t="s">
        <v>429</v>
      </c>
      <c r="Z11" s="404" t="s">
        <v>429</v>
      </c>
    </row>
    <row r="12" spans="1:28">
      <c r="A12" s="284" t="s">
        <v>32</v>
      </c>
      <c r="B12" s="404">
        <v>1049.5</v>
      </c>
      <c r="C12" s="404">
        <v>1045.9000000000001</v>
      </c>
      <c r="D12" s="404">
        <v>1177.5</v>
      </c>
      <c r="E12" s="404">
        <v>1295.4000000000001</v>
      </c>
      <c r="F12" s="404">
        <v>1323.3</v>
      </c>
      <c r="G12" s="404">
        <v>1069.9000000000001</v>
      </c>
      <c r="H12" s="404">
        <v>1075.0999999999999</v>
      </c>
      <c r="I12" s="404">
        <v>919.2</v>
      </c>
      <c r="J12" s="404">
        <v>918.2</v>
      </c>
      <c r="K12" s="404">
        <v>822.7</v>
      </c>
      <c r="L12" s="404">
        <v>702.7</v>
      </c>
      <c r="M12" s="404">
        <v>632.70000000000005</v>
      </c>
      <c r="N12" s="404">
        <v>979.5</v>
      </c>
      <c r="O12" s="404">
        <v>1219.5</v>
      </c>
      <c r="P12" s="404">
        <v>1282.8</v>
      </c>
      <c r="Q12" s="404">
        <v>1321</v>
      </c>
      <c r="R12" s="404">
        <v>1362</v>
      </c>
      <c r="S12" s="404">
        <v>1174.5</v>
      </c>
      <c r="T12" s="404">
        <v>1260.3</v>
      </c>
      <c r="U12" s="404">
        <v>1300</v>
      </c>
      <c r="V12" s="404">
        <v>1300</v>
      </c>
      <c r="W12" s="404">
        <v>1400</v>
      </c>
      <c r="X12" s="404">
        <v>1300</v>
      </c>
      <c r="Y12" s="404" t="s">
        <v>429</v>
      </c>
      <c r="Z12" s="404" t="s">
        <v>429</v>
      </c>
    </row>
    <row r="13" spans="1:28">
      <c r="A13" s="284" t="s">
        <v>5</v>
      </c>
      <c r="B13" s="404" t="s">
        <v>429</v>
      </c>
      <c r="C13" s="404" t="s">
        <v>429</v>
      </c>
      <c r="D13" s="404" t="s">
        <v>429</v>
      </c>
      <c r="E13" s="404" t="s">
        <v>429</v>
      </c>
      <c r="F13" s="404" t="s">
        <v>429</v>
      </c>
      <c r="G13" s="404" t="s">
        <v>429</v>
      </c>
      <c r="H13" s="404" t="s">
        <v>429</v>
      </c>
      <c r="I13" s="404" t="s">
        <v>429</v>
      </c>
      <c r="J13" s="404" t="s">
        <v>429</v>
      </c>
      <c r="K13" s="404" t="s">
        <v>429</v>
      </c>
      <c r="L13" s="404" t="s">
        <v>429</v>
      </c>
      <c r="M13" s="404" t="s">
        <v>429</v>
      </c>
      <c r="N13" s="404" t="s">
        <v>429</v>
      </c>
      <c r="O13" s="404" t="s">
        <v>429</v>
      </c>
      <c r="P13" s="404" t="s">
        <v>429</v>
      </c>
      <c r="Q13" s="404" t="s">
        <v>429</v>
      </c>
      <c r="R13" s="404" t="s">
        <v>429</v>
      </c>
      <c r="S13" s="404" t="s">
        <v>429</v>
      </c>
      <c r="T13" s="404" t="s">
        <v>429</v>
      </c>
      <c r="U13" s="404" t="s">
        <v>429</v>
      </c>
      <c r="V13" s="404" t="s">
        <v>429</v>
      </c>
      <c r="W13" s="404" t="s">
        <v>429</v>
      </c>
      <c r="X13" s="404" t="s">
        <v>429</v>
      </c>
      <c r="Y13" s="404" t="s">
        <v>429</v>
      </c>
      <c r="Z13" s="404" t="s">
        <v>429</v>
      </c>
    </row>
    <row r="14" spans="1:28">
      <c r="A14" s="284" t="s">
        <v>4</v>
      </c>
      <c r="B14" s="404">
        <v>1111.8</v>
      </c>
      <c r="C14" s="404">
        <v>1221.2</v>
      </c>
      <c r="D14" s="404">
        <v>1221.3</v>
      </c>
      <c r="E14" s="404">
        <v>1543.9</v>
      </c>
      <c r="F14" s="404">
        <v>1485.8</v>
      </c>
      <c r="G14" s="404">
        <v>1296.7</v>
      </c>
      <c r="H14" s="404">
        <v>1369.4</v>
      </c>
      <c r="I14" s="404">
        <v>1100</v>
      </c>
      <c r="J14" s="404">
        <v>1008.8</v>
      </c>
      <c r="K14" s="404">
        <v>909.8</v>
      </c>
      <c r="L14" s="404">
        <v>821.2</v>
      </c>
      <c r="M14" s="404">
        <v>692.3</v>
      </c>
      <c r="N14" s="404">
        <v>1295.5</v>
      </c>
      <c r="O14" s="404">
        <v>1603.4</v>
      </c>
      <c r="P14" s="404">
        <v>1713.6</v>
      </c>
      <c r="Q14" s="404">
        <v>1933.9</v>
      </c>
      <c r="R14" s="404">
        <v>1995.1</v>
      </c>
      <c r="S14" s="404">
        <v>1832.2</v>
      </c>
      <c r="T14" s="404">
        <v>1846.9</v>
      </c>
      <c r="U14" s="404">
        <v>2162.6999999999998</v>
      </c>
      <c r="V14" s="404">
        <v>2737.9</v>
      </c>
      <c r="W14" s="404">
        <v>2595.6</v>
      </c>
      <c r="X14" s="404">
        <v>2441.3000000000002</v>
      </c>
      <c r="Y14" s="404">
        <v>2490.1</v>
      </c>
      <c r="Z14" s="404" t="s">
        <v>429</v>
      </c>
      <c r="AA14" s="499"/>
    </row>
    <row r="15" spans="1:28">
      <c r="A15" s="284" t="s">
        <v>3</v>
      </c>
      <c r="B15" s="404" t="s">
        <v>429</v>
      </c>
      <c r="C15" s="404" t="s">
        <v>429</v>
      </c>
      <c r="D15" s="404" t="s">
        <v>429</v>
      </c>
      <c r="E15" s="404" t="s">
        <v>429</v>
      </c>
      <c r="F15" s="404" t="s">
        <v>429</v>
      </c>
      <c r="G15" s="404" t="s">
        <v>429</v>
      </c>
      <c r="H15" s="404" t="s">
        <v>429</v>
      </c>
      <c r="I15" s="404" t="s">
        <v>429</v>
      </c>
      <c r="J15" s="404" t="s">
        <v>429</v>
      </c>
      <c r="K15" s="404" t="s">
        <v>429</v>
      </c>
      <c r="L15" s="404" t="s">
        <v>429</v>
      </c>
      <c r="M15" s="404" t="s">
        <v>429</v>
      </c>
      <c r="N15" s="404" t="s">
        <v>429</v>
      </c>
      <c r="O15" s="404" t="s">
        <v>429</v>
      </c>
      <c r="P15" s="404" t="s">
        <v>429</v>
      </c>
      <c r="Q15" s="404" t="s">
        <v>429</v>
      </c>
      <c r="R15" s="404" t="s">
        <v>429</v>
      </c>
      <c r="S15" s="404" t="s">
        <v>429</v>
      </c>
      <c r="T15" s="404" t="s">
        <v>429</v>
      </c>
      <c r="U15" s="404" t="s">
        <v>429</v>
      </c>
      <c r="V15" s="404" t="s">
        <v>429</v>
      </c>
      <c r="W15" s="404" t="s">
        <v>429</v>
      </c>
      <c r="X15" s="404" t="s">
        <v>8</v>
      </c>
      <c r="Y15" s="404" t="s">
        <v>429</v>
      </c>
      <c r="Z15" s="404" t="s">
        <v>429</v>
      </c>
      <c r="AA15" s="499"/>
    </row>
    <row r="16" spans="1:28">
      <c r="A16" s="284" t="s">
        <v>79</v>
      </c>
      <c r="B16" s="404" t="s">
        <v>8</v>
      </c>
      <c r="C16" s="404" t="s">
        <v>8</v>
      </c>
      <c r="D16" s="404" t="s">
        <v>8</v>
      </c>
      <c r="E16" s="404" t="s">
        <v>8</v>
      </c>
      <c r="F16" s="404" t="s">
        <v>8</v>
      </c>
      <c r="G16" s="404" t="s">
        <v>8</v>
      </c>
      <c r="H16" s="404" t="s">
        <v>8</v>
      </c>
      <c r="I16" s="404" t="s">
        <v>8</v>
      </c>
      <c r="J16" s="404" t="s">
        <v>8</v>
      </c>
      <c r="K16" s="404" t="s">
        <v>8</v>
      </c>
      <c r="L16" s="404" t="s">
        <v>8</v>
      </c>
      <c r="M16" s="404" t="s">
        <v>8</v>
      </c>
      <c r="N16" s="404" t="s">
        <v>8</v>
      </c>
      <c r="O16" s="404" t="s">
        <v>8</v>
      </c>
      <c r="P16" s="404" t="s">
        <v>8</v>
      </c>
      <c r="Q16" s="404" t="s">
        <v>8</v>
      </c>
      <c r="R16" s="404" t="s">
        <v>8</v>
      </c>
      <c r="S16" s="404" t="s">
        <v>8</v>
      </c>
      <c r="T16" s="404" t="s">
        <v>8</v>
      </c>
      <c r="U16" s="404" t="s">
        <v>8</v>
      </c>
      <c r="V16" s="404" t="s">
        <v>8</v>
      </c>
      <c r="W16" s="404" t="s">
        <v>8</v>
      </c>
      <c r="X16" s="404" t="s">
        <v>8</v>
      </c>
      <c r="Y16" s="404" t="s">
        <v>429</v>
      </c>
      <c r="Z16" s="404" t="s">
        <v>429</v>
      </c>
      <c r="AA16" s="499"/>
    </row>
    <row r="17" spans="1:26">
      <c r="A17" s="284" t="s">
        <v>2</v>
      </c>
      <c r="B17" s="404" t="s">
        <v>429</v>
      </c>
      <c r="C17" s="404" t="s">
        <v>429</v>
      </c>
      <c r="D17" s="404" t="s">
        <v>429</v>
      </c>
      <c r="E17" s="404" t="s">
        <v>429</v>
      </c>
      <c r="F17" s="404" t="s">
        <v>429</v>
      </c>
      <c r="G17" s="404" t="s">
        <v>429</v>
      </c>
      <c r="H17" s="404" t="s">
        <v>429</v>
      </c>
      <c r="I17" s="404" t="s">
        <v>429</v>
      </c>
      <c r="J17" s="404" t="s">
        <v>429</v>
      </c>
      <c r="K17" s="404" t="s">
        <v>429</v>
      </c>
      <c r="L17" s="404" t="s">
        <v>429</v>
      </c>
      <c r="M17" s="404" t="s">
        <v>429</v>
      </c>
      <c r="N17" s="404" t="s">
        <v>429</v>
      </c>
      <c r="O17" s="404" t="s">
        <v>429</v>
      </c>
      <c r="P17" s="404" t="s">
        <v>429</v>
      </c>
      <c r="Q17" s="404" t="s">
        <v>429</v>
      </c>
      <c r="R17" s="404" t="s">
        <v>429</v>
      </c>
      <c r="S17" s="404" t="s">
        <v>429</v>
      </c>
      <c r="T17" s="404" t="s">
        <v>429</v>
      </c>
      <c r="U17" s="404" t="s">
        <v>429</v>
      </c>
      <c r="V17" s="404" t="s">
        <v>429</v>
      </c>
      <c r="W17" s="404" t="s">
        <v>429</v>
      </c>
      <c r="X17" s="404" t="s">
        <v>429</v>
      </c>
      <c r="Y17" s="404" t="s">
        <v>429</v>
      </c>
      <c r="Z17" s="404" t="s">
        <v>429</v>
      </c>
    </row>
    <row r="18" spans="1:26">
      <c r="A18" s="284" t="s">
        <v>50</v>
      </c>
      <c r="B18" s="404" t="s">
        <v>429</v>
      </c>
      <c r="C18" s="404" t="s">
        <v>429</v>
      </c>
      <c r="D18" s="404" t="s">
        <v>429</v>
      </c>
      <c r="E18" s="404" t="s">
        <v>429</v>
      </c>
      <c r="F18" s="404" t="s">
        <v>429</v>
      </c>
      <c r="G18" s="404" t="s">
        <v>429</v>
      </c>
      <c r="H18" s="404" t="s">
        <v>429</v>
      </c>
      <c r="I18" s="404" t="s">
        <v>429</v>
      </c>
      <c r="J18" s="404" t="s">
        <v>429</v>
      </c>
      <c r="K18" s="404" t="s">
        <v>429</v>
      </c>
      <c r="L18" s="404" t="s">
        <v>429</v>
      </c>
      <c r="M18" s="404" t="s">
        <v>429</v>
      </c>
      <c r="N18" s="404" t="s">
        <v>429</v>
      </c>
      <c r="O18" s="404" t="s">
        <v>429</v>
      </c>
      <c r="P18" s="404" t="s">
        <v>429</v>
      </c>
      <c r="Q18" s="404" t="s">
        <v>429</v>
      </c>
      <c r="R18" s="404" t="s">
        <v>429</v>
      </c>
      <c r="S18" s="404" t="s">
        <v>429</v>
      </c>
      <c r="T18" s="404" t="s">
        <v>429</v>
      </c>
      <c r="U18" s="404" t="s">
        <v>429</v>
      </c>
      <c r="V18" s="404" t="s">
        <v>429</v>
      </c>
      <c r="W18" s="404" t="s">
        <v>429</v>
      </c>
      <c r="X18" s="404" t="s">
        <v>429</v>
      </c>
      <c r="Y18" s="404" t="s">
        <v>429</v>
      </c>
      <c r="Z18" s="404" t="s">
        <v>429</v>
      </c>
    </row>
    <row r="19" spans="1:26" s="283" customFormat="1">
      <c r="A19" s="124"/>
      <c r="B19" s="405"/>
      <c r="C19" s="405"/>
      <c r="D19" s="405"/>
      <c r="E19" s="405"/>
      <c r="F19" s="405"/>
      <c r="G19" s="405"/>
      <c r="H19" s="405"/>
      <c r="I19" s="405"/>
      <c r="J19" s="405"/>
      <c r="K19" s="405"/>
      <c r="L19" s="405"/>
      <c r="M19" s="405"/>
      <c r="N19" s="405"/>
      <c r="O19" s="405"/>
      <c r="P19" s="405"/>
      <c r="Q19" s="405"/>
      <c r="R19" s="405"/>
      <c r="S19" s="405"/>
      <c r="T19" s="405"/>
      <c r="U19" s="406"/>
      <c r="V19" s="406"/>
      <c r="W19" s="406"/>
      <c r="X19" s="289"/>
      <c r="Y19" s="499"/>
      <c r="Z19" s="559"/>
    </row>
    <row r="20" spans="1:26" s="499" customFormat="1">
      <c r="A20" s="136" t="s">
        <v>33</v>
      </c>
      <c r="D20" s="289"/>
      <c r="F20" s="289"/>
      <c r="G20" s="289"/>
      <c r="H20" s="289"/>
      <c r="I20" s="289"/>
      <c r="J20" s="289"/>
      <c r="K20" s="289"/>
      <c r="L20" s="289"/>
      <c r="M20" s="289"/>
      <c r="N20" s="289"/>
      <c r="O20" s="289"/>
      <c r="P20" s="289"/>
      <c r="Q20" s="289"/>
      <c r="R20" s="289"/>
      <c r="S20" s="289"/>
      <c r="T20" s="289"/>
      <c r="X20" s="289"/>
      <c r="Z20" s="287"/>
    </row>
    <row r="21" spans="1:26" s="499" customFormat="1">
      <c r="A21" s="289"/>
      <c r="D21" s="289"/>
      <c r="F21" s="289"/>
      <c r="G21" s="289"/>
      <c r="H21" s="289"/>
      <c r="I21" s="289"/>
      <c r="J21" s="289"/>
      <c r="K21" s="289"/>
      <c r="L21" s="289"/>
      <c r="M21" s="289"/>
      <c r="N21" s="289"/>
      <c r="O21" s="289"/>
      <c r="P21" s="289"/>
      <c r="Q21" s="289"/>
      <c r="R21" s="289"/>
      <c r="S21" s="289"/>
      <c r="T21" s="289"/>
      <c r="U21" s="287"/>
      <c r="V21" s="287"/>
      <c r="W21" s="287"/>
      <c r="X21" s="289"/>
      <c r="Z21" s="287"/>
    </row>
    <row r="22" spans="1:26" s="499" customFormat="1">
      <c r="A22" s="287" t="s">
        <v>1160</v>
      </c>
      <c r="D22" s="289"/>
      <c r="F22" s="289"/>
      <c r="G22" s="289"/>
      <c r="H22" s="289"/>
      <c r="I22" s="289"/>
      <c r="J22" s="289"/>
      <c r="K22" s="289"/>
      <c r="L22" s="289"/>
      <c r="M22" s="289"/>
      <c r="N22" s="289"/>
      <c r="O22" s="289"/>
      <c r="P22" s="289"/>
      <c r="Q22" s="289"/>
      <c r="R22" s="289"/>
      <c r="S22" s="289"/>
      <c r="T22" s="289"/>
      <c r="U22" s="287"/>
      <c r="V22" s="287"/>
      <c r="W22" s="287"/>
      <c r="X22" s="289"/>
      <c r="Z22" s="287"/>
    </row>
    <row r="23" spans="1:26">
      <c r="A23" s="289"/>
      <c r="U23" s="36"/>
      <c r="V23" s="36"/>
      <c r="W23" s="36"/>
    </row>
    <row r="24" spans="1:26">
      <c r="A24" s="167" t="s">
        <v>431</v>
      </c>
      <c r="U24" s="36"/>
      <c r="V24" s="36"/>
      <c r="W24" s="36"/>
      <c r="Z24" s="287"/>
    </row>
    <row r="25" spans="1:26">
      <c r="U25" s="36"/>
      <c r="V25" s="36"/>
      <c r="W25" s="36"/>
      <c r="Z25" s="287"/>
    </row>
    <row r="26" spans="1:26">
      <c r="U26" s="36"/>
      <c r="V26" s="36"/>
      <c r="W26" s="36"/>
      <c r="Z26" s="287"/>
    </row>
    <row r="27" spans="1:26">
      <c r="U27" s="36"/>
      <c r="V27" s="36"/>
      <c r="W27" s="36"/>
    </row>
    <row r="28" spans="1:26">
      <c r="U28" s="36"/>
      <c r="V28" s="36"/>
      <c r="W28" s="36"/>
    </row>
    <row r="29" spans="1:26">
      <c r="U29" s="36"/>
      <c r="V29" s="36"/>
      <c r="W29" s="36"/>
    </row>
    <row r="30" spans="1:26">
      <c r="U30" s="36"/>
      <c r="V30" s="36"/>
      <c r="W30" s="36"/>
    </row>
  </sheetData>
  <conditionalFormatting sqref="U1:W2">
    <cfRule type="expression" dxfId="204" priority="1" stopIfTrue="1">
      <formula>#N/A</formula>
    </cfRule>
  </conditionalFormatting>
  <hyperlinks>
    <hyperlink ref="AB5" location="Content!B408" display="Back to Content Page"/>
  </hyperlinks>
  <pageMargins left="0.7" right="0.7" top="0.75" bottom="0.75" header="0.3" footer="0.3"/>
</worksheet>
</file>

<file path=xl/worksheets/sheet3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4"/>
  <sheetViews>
    <sheetView topLeftCell="P1" zoomScale="99" zoomScaleNormal="99" workbookViewId="0">
      <selection activeCell="AB5" sqref="AB5"/>
    </sheetView>
  </sheetViews>
  <sheetFormatPr defaultRowHeight="14.5"/>
  <cols>
    <col min="1" max="1" width="33.81640625" bestFit="1" customWidth="1"/>
    <col min="2" max="20" width="8.1796875" customWidth="1"/>
    <col min="21" max="24" width="8.453125" customWidth="1"/>
    <col min="25" max="25" width="8.453125" style="499" customWidth="1"/>
    <col min="26" max="26" width="8.1796875" style="499" customWidth="1"/>
  </cols>
  <sheetData>
    <row r="1" spans="1:29">
      <c r="A1" s="140" t="s">
        <v>1422</v>
      </c>
      <c r="B1" s="57"/>
      <c r="C1" s="57"/>
      <c r="D1" s="57"/>
      <c r="E1" s="57"/>
      <c r="F1" s="57"/>
      <c r="G1" s="57"/>
      <c r="H1" s="57"/>
      <c r="I1" s="57"/>
      <c r="J1" s="57"/>
      <c r="K1" s="57"/>
      <c r="L1" s="57"/>
      <c r="M1" s="57"/>
      <c r="N1" s="57"/>
      <c r="O1" s="57"/>
      <c r="P1" s="57"/>
      <c r="Q1" s="57"/>
      <c r="R1" s="57"/>
      <c r="S1" s="57"/>
      <c r="T1" s="57"/>
      <c r="U1" s="177"/>
      <c r="V1" s="177"/>
      <c r="W1" s="177"/>
      <c r="X1" s="57"/>
      <c r="Z1" s="287"/>
    </row>
    <row r="2" spans="1:29">
      <c r="A2" s="57"/>
      <c r="B2" s="57"/>
      <c r="C2" s="57"/>
      <c r="D2" s="57"/>
      <c r="E2" s="57"/>
      <c r="F2" s="57"/>
      <c r="G2" s="57"/>
      <c r="H2" s="57"/>
      <c r="I2" s="57"/>
      <c r="J2" s="57"/>
      <c r="K2" s="57"/>
      <c r="L2" s="57"/>
      <c r="M2" s="57"/>
      <c r="N2" s="57"/>
      <c r="O2" s="57"/>
      <c r="P2" s="57"/>
      <c r="Q2" s="57"/>
      <c r="R2" s="57"/>
      <c r="S2" s="57"/>
      <c r="T2" s="57"/>
      <c r="U2" s="177"/>
      <c r="V2" s="177"/>
      <c r="W2" s="177"/>
      <c r="X2" s="57"/>
      <c r="Z2" s="287"/>
    </row>
    <row r="3" spans="1:29">
      <c r="A3" s="778" t="s">
        <v>16</v>
      </c>
      <c r="B3" s="4">
        <v>1991</v>
      </c>
      <c r="C3" s="4">
        <v>1992</v>
      </c>
      <c r="D3" s="4">
        <v>1993</v>
      </c>
      <c r="E3" s="4">
        <v>1994</v>
      </c>
      <c r="F3" s="4">
        <v>1995</v>
      </c>
      <c r="G3" s="4">
        <v>1996</v>
      </c>
      <c r="H3" s="4">
        <v>1997</v>
      </c>
      <c r="I3" s="4">
        <v>1998</v>
      </c>
      <c r="J3" s="4">
        <v>1999</v>
      </c>
      <c r="K3" s="4">
        <v>2000</v>
      </c>
      <c r="L3" s="4">
        <v>2001</v>
      </c>
      <c r="M3" s="4">
        <v>2002</v>
      </c>
      <c r="N3" s="4">
        <v>2003</v>
      </c>
      <c r="O3" s="4">
        <v>2004</v>
      </c>
      <c r="P3" s="4">
        <v>2005</v>
      </c>
      <c r="Q3" s="4">
        <v>2006</v>
      </c>
      <c r="R3" s="4">
        <v>2007</v>
      </c>
      <c r="S3" s="4">
        <v>2008</v>
      </c>
      <c r="T3" s="4">
        <v>2009</v>
      </c>
      <c r="U3" s="774">
        <v>2010</v>
      </c>
      <c r="V3" s="62">
        <v>2011</v>
      </c>
      <c r="W3" s="62">
        <v>2012</v>
      </c>
      <c r="X3" s="62">
        <v>2013</v>
      </c>
      <c r="Y3" s="62">
        <v>2014</v>
      </c>
      <c r="Z3" s="62">
        <v>2015</v>
      </c>
    </row>
    <row r="4" spans="1:29">
      <c r="A4" s="284" t="s">
        <v>15</v>
      </c>
      <c r="B4" s="404" t="s">
        <v>429</v>
      </c>
      <c r="C4" s="404" t="s">
        <v>429</v>
      </c>
      <c r="D4" s="404" t="s">
        <v>429</v>
      </c>
      <c r="E4" s="404" t="s">
        <v>429</v>
      </c>
      <c r="F4" s="404" t="s">
        <v>429</v>
      </c>
      <c r="G4" s="404" t="s">
        <v>429</v>
      </c>
      <c r="H4" s="404" t="s">
        <v>429</v>
      </c>
      <c r="I4" s="404" t="s">
        <v>429</v>
      </c>
      <c r="J4" s="404" t="s">
        <v>429</v>
      </c>
      <c r="K4" s="404" t="s">
        <v>429</v>
      </c>
      <c r="L4" s="404" t="s">
        <v>429</v>
      </c>
      <c r="M4" s="404" t="s">
        <v>429</v>
      </c>
      <c r="N4" s="404" t="s">
        <v>429</v>
      </c>
      <c r="O4" s="404" t="s">
        <v>429</v>
      </c>
      <c r="P4" s="404" t="s">
        <v>429</v>
      </c>
      <c r="Q4" s="404" t="s">
        <v>429</v>
      </c>
      <c r="R4" s="404" t="s">
        <v>429</v>
      </c>
      <c r="S4" s="404" t="s">
        <v>429</v>
      </c>
      <c r="T4" s="404" t="s">
        <v>429</v>
      </c>
      <c r="U4" s="404" t="s">
        <v>429</v>
      </c>
      <c r="V4" s="404" t="s">
        <v>429</v>
      </c>
      <c r="W4" s="404" t="s">
        <v>429</v>
      </c>
      <c r="X4" s="404" t="s">
        <v>429</v>
      </c>
      <c r="Y4" s="404" t="s">
        <v>429</v>
      </c>
      <c r="Z4" s="592" t="s">
        <v>429</v>
      </c>
    </row>
    <row r="5" spans="1:29">
      <c r="A5" s="284" t="s">
        <v>14</v>
      </c>
      <c r="B5" s="404" t="s">
        <v>429</v>
      </c>
      <c r="C5" s="404" t="s">
        <v>429</v>
      </c>
      <c r="D5" s="404" t="s">
        <v>429</v>
      </c>
      <c r="E5" s="404" t="s">
        <v>429</v>
      </c>
      <c r="F5" s="404" t="s">
        <v>429</v>
      </c>
      <c r="G5" s="404" t="s">
        <v>429</v>
      </c>
      <c r="H5" s="404" t="s">
        <v>429</v>
      </c>
      <c r="I5" s="404" t="s">
        <v>429</v>
      </c>
      <c r="J5" s="404" t="s">
        <v>429</v>
      </c>
      <c r="K5" s="404" t="s">
        <v>429</v>
      </c>
      <c r="L5" s="404" t="s">
        <v>429</v>
      </c>
      <c r="M5" s="404" t="s">
        <v>429</v>
      </c>
      <c r="N5" s="404" t="s">
        <v>429</v>
      </c>
      <c r="O5" s="404" t="s">
        <v>429</v>
      </c>
      <c r="P5" s="404" t="s">
        <v>429</v>
      </c>
      <c r="Q5" s="404" t="s">
        <v>429</v>
      </c>
      <c r="R5" s="404" t="s">
        <v>429</v>
      </c>
      <c r="S5" s="404" t="s">
        <v>429</v>
      </c>
      <c r="T5" s="404" t="s">
        <v>429</v>
      </c>
      <c r="U5" s="404" t="s">
        <v>429</v>
      </c>
      <c r="V5" s="404" t="s">
        <v>429</v>
      </c>
      <c r="W5" s="404" t="s">
        <v>429</v>
      </c>
      <c r="X5" s="404">
        <v>3670.2</v>
      </c>
      <c r="Y5" s="404">
        <v>3675.4</v>
      </c>
      <c r="Z5" s="570">
        <v>3785.2</v>
      </c>
      <c r="AB5" s="92" t="s">
        <v>13</v>
      </c>
    </row>
    <row r="6" spans="1:29">
      <c r="A6" s="284" t="s">
        <v>268</v>
      </c>
      <c r="B6" s="404" t="s">
        <v>429</v>
      </c>
      <c r="C6" s="404" t="s">
        <v>429</v>
      </c>
      <c r="D6" s="404" t="s">
        <v>429</v>
      </c>
      <c r="E6" s="404" t="s">
        <v>429</v>
      </c>
      <c r="F6" s="404" t="s">
        <v>429</v>
      </c>
      <c r="G6" s="404" t="s">
        <v>429</v>
      </c>
      <c r="H6" s="404" t="s">
        <v>429</v>
      </c>
      <c r="I6" s="404" t="s">
        <v>429</v>
      </c>
      <c r="J6" s="404" t="s">
        <v>429</v>
      </c>
      <c r="K6" s="404" t="s">
        <v>429</v>
      </c>
      <c r="L6" s="404" t="s">
        <v>429</v>
      </c>
      <c r="M6" s="404" t="s">
        <v>429</v>
      </c>
      <c r="N6" s="404" t="s">
        <v>429</v>
      </c>
      <c r="O6" s="404" t="s">
        <v>429</v>
      </c>
      <c r="P6" s="404" t="s">
        <v>429</v>
      </c>
      <c r="Q6" s="404" t="s">
        <v>429</v>
      </c>
      <c r="R6" s="404" t="s">
        <v>429</v>
      </c>
      <c r="S6" s="404" t="s">
        <v>429</v>
      </c>
      <c r="T6" s="404" t="s">
        <v>429</v>
      </c>
      <c r="U6" s="404" t="s">
        <v>429</v>
      </c>
      <c r="V6" s="404" t="s">
        <v>429</v>
      </c>
      <c r="W6" s="404" t="s">
        <v>429</v>
      </c>
      <c r="X6" s="404" t="s">
        <v>429</v>
      </c>
      <c r="Y6" s="404" t="s">
        <v>429</v>
      </c>
      <c r="Z6" s="592" t="s">
        <v>429</v>
      </c>
    </row>
    <row r="7" spans="1:29">
      <c r="A7" s="284" t="s">
        <v>12</v>
      </c>
      <c r="B7" s="404" t="s">
        <v>429</v>
      </c>
      <c r="C7" s="404" t="s">
        <v>429</v>
      </c>
      <c r="D7" s="404" t="s">
        <v>429</v>
      </c>
      <c r="E7" s="404" t="s">
        <v>429</v>
      </c>
      <c r="F7" s="404" t="s">
        <v>429</v>
      </c>
      <c r="G7" s="404" t="s">
        <v>429</v>
      </c>
      <c r="H7" s="404" t="s">
        <v>429</v>
      </c>
      <c r="I7" s="404" t="s">
        <v>429</v>
      </c>
      <c r="J7" s="404" t="s">
        <v>429</v>
      </c>
      <c r="K7" s="404" t="s">
        <v>429</v>
      </c>
      <c r="L7" s="404" t="s">
        <v>429</v>
      </c>
      <c r="M7" s="404" t="s">
        <v>429</v>
      </c>
      <c r="N7" s="404" t="s">
        <v>429</v>
      </c>
      <c r="O7" s="404" t="s">
        <v>429</v>
      </c>
      <c r="P7" s="404" t="s">
        <v>429</v>
      </c>
      <c r="Q7" s="404" t="s">
        <v>429</v>
      </c>
      <c r="R7" s="404" t="s">
        <v>429</v>
      </c>
      <c r="S7" s="404" t="s">
        <v>429</v>
      </c>
      <c r="T7" s="404" t="s">
        <v>429</v>
      </c>
      <c r="U7" s="404" t="s">
        <v>429</v>
      </c>
      <c r="V7" s="404" t="s">
        <v>429</v>
      </c>
      <c r="W7" s="404" t="s">
        <v>429</v>
      </c>
      <c r="X7" s="404" t="s">
        <v>429</v>
      </c>
      <c r="Y7" s="404" t="s">
        <v>429</v>
      </c>
      <c r="Z7" s="404" t="s">
        <v>429</v>
      </c>
    </row>
    <row r="8" spans="1:29">
      <c r="A8" s="284" t="s">
        <v>11</v>
      </c>
      <c r="B8" s="404">
        <v>1089.7</v>
      </c>
      <c r="C8" s="404">
        <v>1180.3</v>
      </c>
      <c r="D8" s="404">
        <v>1306.3</v>
      </c>
      <c r="E8" s="404">
        <v>978</v>
      </c>
      <c r="F8" s="404">
        <v>1008.1</v>
      </c>
      <c r="G8" s="404">
        <v>1058.8</v>
      </c>
      <c r="H8" s="404">
        <v>844.6</v>
      </c>
      <c r="I8" s="404">
        <v>1047.5</v>
      </c>
      <c r="J8" s="404">
        <v>954.8</v>
      </c>
      <c r="K8" s="404">
        <v>886.6</v>
      </c>
      <c r="L8" s="404">
        <v>910.7</v>
      </c>
      <c r="M8" s="404">
        <v>1829.6</v>
      </c>
      <c r="N8" s="404">
        <v>2099.6</v>
      </c>
      <c r="O8" s="404">
        <v>1498.2</v>
      </c>
      <c r="P8" s="404">
        <v>1397.9</v>
      </c>
      <c r="Q8" s="404">
        <v>1456.7</v>
      </c>
      <c r="R8" s="404">
        <v>1963.8</v>
      </c>
      <c r="S8" s="404">
        <v>2346.6</v>
      </c>
      <c r="T8" s="404">
        <v>2235.8000000000002</v>
      </c>
      <c r="U8" s="592">
        <v>2062.12</v>
      </c>
      <c r="V8" s="592">
        <v>2403.64</v>
      </c>
      <c r="W8" s="592">
        <v>2163.9</v>
      </c>
      <c r="X8" s="592">
        <v>2301.9</v>
      </c>
      <c r="Y8" s="404" t="s">
        <v>429</v>
      </c>
      <c r="Z8" s="570" t="s">
        <v>429</v>
      </c>
    </row>
    <row r="9" spans="1:29">
      <c r="A9" s="284" t="s">
        <v>10</v>
      </c>
      <c r="B9" s="404">
        <v>495.5</v>
      </c>
      <c r="C9" s="404">
        <v>504.5</v>
      </c>
      <c r="D9" s="404">
        <v>458.8</v>
      </c>
      <c r="E9" s="404">
        <v>308.3</v>
      </c>
      <c r="F9" s="404">
        <v>264.3</v>
      </c>
      <c r="G9" s="404">
        <v>1529.8</v>
      </c>
      <c r="H9" s="404">
        <v>1646.7</v>
      </c>
      <c r="I9" s="404">
        <v>1055.9000000000001</v>
      </c>
      <c r="J9" s="404">
        <v>1222.3</v>
      </c>
      <c r="K9" s="404">
        <v>1154.9000000000001</v>
      </c>
      <c r="L9" s="404">
        <v>1211.9000000000001</v>
      </c>
      <c r="M9" s="404">
        <v>1169</v>
      </c>
      <c r="N9" s="404">
        <v>1220.5999999999999</v>
      </c>
      <c r="O9" s="404">
        <v>1483.4</v>
      </c>
      <c r="P9" s="404">
        <v>1705.7</v>
      </c>
      <c r="Q9" s="404">
        <v>1730.8</v>
      </c>
      <c r="R9" s="404">
        <v>2016.4</v>
      </c>
      <c r="S9" s="404">
        <v>2668.6</v>
      </c>
      <c r="T9" s="404">
        <v>3075.7</v>
      </c>
      <c r="U9" s="404">
        <v>3243.26</v>
      </c>
      <c r="V9" s="404">
        <v>3371.24</v>
      </c>
      <c r="W9" s="404">
        <v>3124.83</v>
      </c>
      <c r="X9" s="404">
        <v>2862.45</v>
      </c>
      <c r="Y9" s="592">
        <v>3090.86</v>
      </c>
      <c r="Z9" s="570" t="s">
        <v>429</v>
      </c>
    </row>
    <row r="10" spans="1:29">
      <c r="A10" s="284" t="s">
        <v>9</v>
      </c>
      <c r="B10" s="404">
        <v>2986.2</v>
      </c>
      <c r="C10" s="404">
        <v>3078.7</v>
      </c>
      <c r="D10" s="404">
        <v>2905.1</v>
      </c>
      <c r="E10" s="404">
        <v>3082.9</v>
      </c>
      <c r="F10" s="404">
        <v>3636.4</v>
      </c>
      <c r="G10" s="404">
        <v>2674.4</v>
      </c>
      <c r="H10" s="404">
        <v>2370.4</v>
      </c>
      <c r="I10" s="404">
        <v>2334</v>
      </c>
      <c r="J10" s="404">
        <v>2223.5</v>
      </c>
      <c r="K10" s="404">
        <v>2133.4</v>
      </c>
      <c r="L10" s="404">
        <v>1922.5</v>
      </c>
      <c r="M10" s="404">
        <v>1869</v>
      </c>
      <c r="N10" s="404">
        <v>2007.1</v>
      </c>
      <c r="O10" s="404">
        <v>2076.6999999999998</v>
      </c>
      <c r="P10" s="404">
        <v>1933.5</v>
      </c>
      <c r="Q10" s="404">
        <v>1800</v>
      </c>
      <c r="R10" s="404">
        <v>1832.5</v>
      </c>
      <c r="S10" s="404">
        <v>2577.1</v>
      </c>
      <c r="T10" s="404">
        <v>2443</v>
      </c>
      <c r="U10" s="404">
        <f>169237/30.89</f>
        <v>5478.6986079637418</v>
      </c>
      <c r="V10" s="404">
        <f>181250/28.8</f>
        <v>6293.4027777777774</v>
      </c>
      <c r="W10" s="404">
        <f>189388/29.9</f>
        <v>6334.0468227424753</v>
      </c>
      <c r="X10" s="404">
        <v>6320.4</v>
      </c>
      <c r="Y10" s="404">
        <v>6659.4709340300451</v>
      </c>
      <c r="Z10" s="404">
        <v>6034.45</v>
      </c>
      <c r="AA10" s="259" t="s">
        <v>17</v>
      </c>
    </row>
    <row r="11" spans="1:29">
      <c r="A11" s="284" t="s">
        <v>7</v>
      </c>
      <c r="B11" s="404">
        <v>2637.4</v>
      </c>
      <c r="C11" s="404">
        <v>2179.8000000000002</v>
      </c>
      <c r="D11" s="404">
        <v>2138</v>
      </c>
      <c r="E11" s="404">
        <v>1984.1</v>
      </c>
      <c r="F11" s="404">
        <v>1722.5</v>
      </c>
      <c r="G11" s="404">
        <v>2138.6999999999998</v>
      </c>
      <c r="H11" s="404">
        <v>5663.1</v>
      </c>
      <c r="I11" s="404">
        <v>5530</v>
      </c>
      <c r="J11" s="404">
        <v>5117.2</v>
      </c>
      <c r="K11" s="404">
        <v>4232.5</v>
      </c>
      <c r="L11" s="404">
        <v>3834.1</v>
      </c>
      <c r="M11" s="404">
        <v>3566.1</v>
      </c>
      <c r="N11" s="404">
        <v>3712.4</v>
      </c>
      <c r="O11" s="404">
        <v>4095.5</v>
      </c>
      <c r="P11" s="404">
        <v>4127.6000000000004</v>
      </c>
      <c r="Q11" s="404">
        <v>4209.3999999999996</v>
      </c>
      <c r="R11" s="404">
        <v>4626.6000000000004</v>
      </c>
      <c r="S11" s="404">
        <v>5292.3</v>
      </c>
      <c r="T11" s="404">
        <v>5130.8999999999996</v>
      </c>
      <c r="U11" s="404">
        <v>4555.72</v>
      </c>
      <c r="V11" s="592">
        <v>6609.33</v>
      </c>
      <c r="W11" s="592">
        <v>7408.91</v>
      </c>
      <c r="X11" s="592">
        <v>6906.26</v>
      </c>
      <c r="Y11" s="404" t="s">
        <v>429</v>
      </c>
      <c r="Z11" s="592" t="s">
        <v>429</v>
      </c>
    </row>
    <row r="12" spans="1:29">
      <c r="A12" s="284" t="s">
        <v>32</v>
      </c>
      <c r="B12" s="404">
        <v>2414</v>
      </c>
      <c r="C12" s="404">
        <v>2405.3000000000002</v>
      </c>
      <c r="D12" s="404">
        <v>2708.2</v>
      </c>
      <c r="E12" s="404">
        <v>1774.2</v>
      </c>
      <c r="F12" s="404">
        <v>1725.9</v>
      </c>
      <c r="G12" s="404">
        <v>2140</v>
      </c>
      <c r="H12" s="404">
        <v>2150.1</v>
      </c>
      <c r="I12" s="404">
        <v>1838.5</v>
      </c>
      <c r="J12" s="404">
        <v>1757.9</v>
      </c>
      <c r="K12" s="404">
        <v>1707.5</v>
      </c>
      <c r="L12" s="404">
        <v>1356.6</v>
      </c>
      <c r="M12" s="404">
        <v>1345.2</v>
      </c>
      <c r="N12" s="404">
        <v>1788.5</v>
      </c>
      <c r="O12" s="404">
        <v>2185</v>
      </c>
      <c r="P12" s="404">
        <v>2288.3000000000002</v>
      </c>
      <c r="Q12" s="404">
        <v>2356.6</v>
      </c>
      <c r="R12" s="404">
        <v>2432.1</v>
      </c>
      <c r="S12" s="404">
        <v>2097.4</v>
      </c>
      <c r="T12" s="404">
        <v>2250.5</v>
      </c>
      <c r="U12" s="592">
        <v>4268.17</v>
      </c>
      <c r="V12" s="592">
        <v>4546.88</v>
      </c>
      <c r="W12" s="592">
        <v>3913.4</v>
      </c>
      <c r="X12" s="592">
        <v>2805.83</v>
      </c>
      <c r="Y12" s="404" t="s">
        <v>429</v>
      </c>
      <c r="Z12" s="570" t="s">
        <v>429</v>
      </c>
      <c r="AC12" s="499" t="s">
        <v>17</v>
      </c>
    </row>
    <row r="13" spans="1:29">
      <c r="A13" s="284" t="s">
        <v>5</v>
      </c>
      <c r="B13" s="404" t="s">
        <v>429</v>
      </c>
      <c r="C13" s="404" t="s">
        <v>429</v>
      </c>
      <c r="D13" s="404" t="s">
        <v>429</v>
      </c>
      <c r="E13" s="404" t="s">
        <v>429</v>
      </c>
      <c r="F13" s="404" t="s">
        <v>429</v>
      </c>
      <c r="G13" s="404" t="s">
        <v>429</v>
      </c>
      <c r="H13" s="404" t="s">
        <v>429</v>
      </c>
      <c r="I13" s="404" t="s">
        <v>429</v>
      </c>
      <c r="J13" s="404" t="s">
        <v>429</v>
      </c>
      <c r="K13" s="404" t="s">
        <v>429</v>
      </c>
      <c r="L13" s="404" t="s">
        <v>429</v>
      </c>
      <c r="M13" s="404" t="s">
        <v>429</v>
      </c>
      <c r="N13" s="404" t="s">
        <v>429</v>
      </c>
      <c r="O13" s="404" t="s">
        <v>429</v>
      </c>
      <c r="P13" s="404" t="s">
        <v>429</v>
      </c>
      <c r="Q13" s="404" t="s">
        <v>429</v>
      </c>
      <c r="R13" s="404" t="s">
        <v>429</v>
      </c>
      <c r="S13" s="404" t="s">
        <v>429</v>
      </c>
      <c r="T13" s="404" t="s">
        <v>429</v>
      </c>
      <c r="U13" s="404" t="s">
        <v>429</v>
      </c>
      <c r="V13" s="404" t="s">
        <v>429</v>
      </c>
      <c r="W13" s="404" t="s">
        <v>429</v>
      </c>
      <c r="X13" s="404" t="s">
        <v>429</v>
      </c>
      <c r="Y13" s="404" t="s">
        <v>429</v>
      </c>
      <c r="Z13" s="404" t="s">
        <v>429</v>
      </c>
    </row>
    <row r="14" spans="1:29">
      <c r="A14" s="284" t="s">
        <v>4</v>
      </c>
      <c r="B14" s="404">
        <v>1991.8</v>
      </c>
      <c r="C14" s="404">
        <v>2220.5</v>
      </c>
      <c r="D14" s="404">
        <v>1686.4</v>
      </c>
      <c r="E14" s="404">
        <v>2187.4</v>
      </c>
      <c r="F14" s="404">
        <v>2077.6999999999998</v>
      </c>
      <c r="G14" s="404">
        <v>1630.4</v>
      </c>
      <c r="H14" s="404">
        <v>1836.6</v>
      </c>
      <c r="I14" s="404">
        <v>1456.1</v>
      </c>
      <c r="J14" s="404">
        <v>1310.9</v>
      </c>
      <c r="K14" s="404">
        <v>1331.8</v>
      </c>
      <c r="L14" s="404">
        <v>1192.4000000000001</v>
      </c>
      <c r="M14" s="404">
        <v>1144.3</v>
      </c>
      <c r="N14" s="404">
        <v>2355.4</v>
      </c>
      <c r="O14" s="404">
        <v>2915.2</v>
      </c>
      <c r="P14" s="404">
        <v>3115.7</v>
      </c>
      <c r="Q14" s="404">
        <v>3516.1</v>
      </c>
      <c r="R14" s="404">
        <v>3627.4</v>
      </c>
      <c r="S14" s="404">
        <v>3331.3</v>
      </c>
      <c r="T14" s="404">
        <v>3357.9</v>
      </c>
      <c r="U14" s="404">
        <v>4491.6000000000004</v>
      </c>
      <c r="V14" s="404">
        <v>5733.4</v>
      </c>
      <c r="W14" s="404">
        <v>4799.8</v>
      </c>
      <c r="X14" s="404">
        <v>3839.7</v>
      </c>
      <c r="Y14" s="404">
        <v>3916.5</v>
      </c>
      <c r="Z14" s="573">
        <v>3641.8040000000001</v>
      </c>
      <c r="AA14" s="499"/>
    </row>
    <row r="15" spans="1:29">
      <c r="A15" s="284" t="s">
        <v>3</v>
      </c>
      <c r="B15" s="404" t="s">
        <v>429</v>
      </c>
      <c r="C15" s="404" t="s">
        <v>429</v>
      </c>
      <c r="D15" s="404" t="s">
        <v>429</v>
      </c>
      <c r="E15" s="404" t="s">
        <v>429</v>
      </c>
      <c r="F15" s="404" t="s">
        <v>429</v>
      </c>
      <c r="G15" s="404" t="s">
        <v>429</v>
      </c>
      <c r="H15" s="404" t="s">
        <v>429</v>
      </c>
      <c r="I15" s="404" t="s">
        <v>429</v>
      </c>
      <c r="J15" s="404" t="s">
        <v>429</v>
      </c>
      <c r="K15" s="404" t="s">
        <v>429</v>
      </c>
      <c r="L15" s="404" t="s">
        <v>429</v>
      </c>
      <c r="M15" s="404" t="s">
        <v>429</v>
      </c>
      <c r="N15" s="404" t="s">
        <v>429</v>
      </c>
      <c r="O15" s="404" t="s">
        <v>429</v>
      </c>
      <c r="P15" s="404" t="s">
        <v>429</v>
      </c>
      <c r="Q15" s="404" t="s">
        <v>429</v>
      </c>
      <c r="R15" s="404" t="s">
        <v>429</v>
      </c>
      <c r="S15" s="404" t="s">
        <v>429</v>
      </c>
      <c r="T15" s="404" t="s">
        <v>429</v>
      </c>
      <c r="U15" s="404" t="s">
        <v>429</v>
      </c>
      <c r="V15" s="404" t="s">
        <v>429</v>
      </c>
      <c r="W15" s="404" t="s">
        <v>429</v>
      </c>
      <c r="X15" s="404" t="s">
        <v>429</v>
      </c>
      <c r="Y15" s="404" t="s">
        <v>429</v>
      </c>
      <c r="Z15" s="592" t="s">
        <v>429</v>
      </c>
      <c r="AA15" s="499"/>
    </row>
    <row r="16" spans="1:29">
      <c r="A16" s="284" t="s">
        <v>79</v>
      </c>
      <c r="B16" s="404" t="s">
        <v>429</v>
      </c>
      <c r="C16" s="404" t="s">
        <v>429</v>
      </c>
      <c r="D16" s="404" t="s">
        <v>429</v>
      </c>
      <c r="E16" s="404" t="s">
        <v>429</v>
      </c>
      <c r="F16" s="404" t="s">
        <v>429</v>
      </c>
      <c r="G16" s="404" t="s">
        <v>429</v>
      </c>
      <c r="H16" s="404" t="s">
        <v>429</v>
      </c>
      <c r="I16" s="404" t="s">
        <v>429</v>
      </c>
      <c r="J16" s="404" t="s">
        <v>429</v>
      </c>
      <c r="K16" s="404" t="s">
        <v>429</v>
      </c>
      <c r="L16" s="404" t="s">
        <v>429</v>
      </c>
      <c r="M16" s="404" t="s">
        <v>429</v>
      </c>
      <c r="N16" s="404" t="s">
        <v>429</v>
      </c>
      <c r="O16" s="404" t="s">
        <v>429</v>
      </c>
      <c r="P16" s="404" t="s">
        <v>429</v>
      </c>
      <c r="Q16" s="404" t="s">
        <v>429</v>
      </c>
      <c r="R16" s="404" t="s">
        <v>429</v>
      </c>
      <c r="S16" s="404" t="s">
        <v>429</v>
      </c>
      <c r="T16" s="404" t="s">
        <v>429</v>
      </c>
      <c r="U16" s="404" t="s">
        <v>429</v>
      </c>
      <c r="V16" s="404" t="s">
        <v>429</v>
      </c>
      <c r="W16" s="404" t="s">
        <v>429</v>
      </c>
      <c r="X16" s="404" t="s">
        <v>429</v>
      </c>
      <c r="Y16" s="404" t="s">
        <v>429</v>
      </c>
      <c r="Z16" s="404" t="s">
        <v>429</v>
      </c>
      <c r="AA16" s="499"/>
    </row>
    <row r="17" spans="1:29">
      <c r="A17" s="284" t="s">
        <v>2</v>
      </c>
      <c r="B17" s="404" t="s">
        <v>429</v>
      </c>
      <c r="C17" s="404" t="s">
        <v>429</v>
      </c>
      <c r="D17" s="404" t="s">
        <v>429</v>
      </c>
      <c r="E17" s="404" t="s">
        <v>429</v>
      </c>
      <c r="F17" s="404" t="s">
        <v>429</v>
      </c>
      <c r="G17" s="404" t="s">
        <v>429</v>
      </c>
      <c r="H17" s="404" t="s">
        <v>429</v>
      </c>
      <c r="I17" s="404" t="s">
        <v>429</v>
      </c>
      <c r="J17" s="404" t="s">
        <v>429</v>
      </c>
      <c r="K17" s="404" t="s">
        <v>429</v>
      </c>
      <c r="L17" s="404" t="s">
        <v>429</v>
      </c>
      <c r="M17" s="404" t="s">
        <v>429</v>
      </c>
      <c r="N17" s="404" t="s">
        <v>429</v>
      </c>
      <c r="O17" s="404" t="s">
        <v>429</v>
      </c>
      <c r="P17" s="404" t="s">
        <v>429</v>
      </c>
      <c r="Q17" s="404" t="s">
        <v>429</v>
      </c>
      <c r="R17" s="404" t="s">
        <v>429</v>
      </c>
      <c r="S17" s="404" t="s">
        <v>429</v>
      </c>
      <c r="T17" s="404" t="s">
        <v>429</v>
      </c>
      <c r="U17" s="404" t="s">
        <v>429</v>
      </c>
      <c r="V17" s="404" t="s">
        <v>429</v>
      </c>
      <c r="W17" s="404" t="s">
        <v>429</v>
      </c>
      <c r="X17" s="404" t="s">
        <v>429</v>
      </c>
      <c r="Y17" s="404" t="s">
        <v>429</v>
      </c>
      <c r="Z17" s="592" t="s">
        <v>429</v>
      </c>
    </row>
    <row r="18" spans="1:29">
      <c r="A18" s="284" t="s">
        <v>50</v>
      </c>
      <c r="B18" s="404" t="s">
        <v>429</v>
      </c>
      <c r="C18" s="404" t="s">
        <v>429</v>
      </c>
      <c r="D18" s="404" t="s">
        <v>429</v>
      </c>
      <c r="E18" s="404" t="s">
        <v>429</v>
      </c>
      <c r="F18" s="404" t="s">
        <v>429</v>
      </c>
      <c r="G18" s="404" t="s">
        <v>429</v>
      </c>
      <c r="H18" s="404" t="s">
        <v>429</v>
      </c>
      <c r="I18" s="404" t="s">
        <v>429</v>
      </c>
      <c r="J18" s="404" t="s">
        <v>429</v>
      </c>
      <c r="K18" s="404" t="s">
        <v>429</v>
      </c>
      <c r="L18" s="404" t="s">
        <v>429</v>
      </c>
      <c r="M18" s="404" t="s">
        <v>429</v>
      </c>
      <c r="N18" s="404" t="s">
        <v>429</v>
      </c>
      <c r="O18" s="404" t="s">
        <v>429</v>
      </c>
      <c r="P18" s="404" t="s">
        <v>429</v>
      </c>
      <c r="Q18" s="404" t="s">
        <v>429</v>
      </c>
      <c r="R18" s="404" t="s">
        <v>429</v>
      </c>
      <c r="S18" s="404" t="s">
        <v>429</v>
      </c>
      <c r="T18" s="404" t="s">
        <v>429</v>
      </c>
      <c r="U18" s="404" t="s">
        <v>429</v>
      </c>
      <c r="V18" s="404" t="s">
        <v>429</v>
      </c>
      <c r="W18" s="404" t="s">
        <v>429</v>
      </c>
      <c r="X18" s="404" t="s">
        <v>429</v>
      </c>
      <c r="Y18" s="404" t="s">
        <v>429</v>
      </c>
      <c r="Z18" s="592" t="s">
        <v>429</v>
      </c>
    </row>
    <row r="19" spans="1:29">
      <c r="A19" s="57"/>
      <c r="B19" s="57"/>
      <c r="C19" s="36"/>
      <c r="D19" s="36"/>
      <c r="E19" s="36"/>
      <c r="F19" s="36"/>
      <c r="G19" s="36"/>
      <c r="H19" s="36"/>
      <c r="I19" s="36"/>
      <c r="J19" s="36"/>
      <c r="K19" s="36"/>
      <c r="L19" s="36"/>
      <c r="M19" s="36"/>
      <c r="N19" s="36"/>
      <c r="O19" s="36"/>
      <c r="P19" s="57"/>
      <c r="Q19" s="57"/>
      <c r="R19" s="57"/>
      <c r="S19" s="57"/>
      <c r="T19" s="57"/>
      <c r="X19" s="57"/>
      <c r="Z19" s="559"/>
    </row>
    <row r="20" spans="1:29" s="499" customFormat="1">
      <c r="A20" s="136" t="s">
        <v>33</v>
      </c>
      <c r="B20" s="142"/>
      <c r="D20" s="289"/>
      <c r="F20" s="289"/>
      <c r="G20" s="289"/>
      <c r="H20" s="289"/>
      <c r="I20" s="289"/>
      <c r="J20" s="289"/>
      <c r="K20" s="289"/>
      <c r="L20" s="289"/>
      <c r="M20" s="289"/>
      <c r="N20" s="289"/>
      <c r="O20" s="289"/>
      <c r="P20" s="289"/>
      <c r="Q20" s="289"/>
      <c r="R20" s="289"/>
      <c r="S20" s="289"/>
      <c r="T20" s="289"/>
      <c r="X20" s="134"/>
      <c r="Y20" s="12"/>
      <c r="Z20" s="142"/>
      <c r="AA20" s="12"/>
      <c r="AB20" s="12"/>
      <c r="AC20" s="12"/>
    </row>
    <row r="21" spans="1:29" s="499" customFormat="1">
      <c r="A21" s="289"/>
      <c r="B21" s="289"/>
      <c r="D21" s="289"/>
      <c r="F21" s="289"/>
      <c r="G21" s="289"/>
      <c r="H21" s="289"/>
      <c r="I21" s="289"/>
      <c r="J21" s="289"/>
      <c r="K21" s="289"/>
      <c r="L21" s="289"/>
      <c r="M21" s="289"/>
      <c r="N21" s="289"/>
      <c r="O21" s="289"/>
      <c r="P21" s="289"/>
      <c r="Q21" s="289"/>
      <c r="R21" s="289"/>
      <c r="S21" s="289"/>
      <c r="T21" s="289"/>
      <c r="U21" s="287"/>
      <c r="V21" s="287"/>
      <c r="W21" s="287"/>
      <c r="X21" s="134"/>
      <c r="Y21" s="12"/>
      <c r="Z21" s="24"/>
      <c r="AA21" s="12"/>
      <c r="AB21" s="12"/>
      <c r="AC21" s="12"/>
    </row>
    <row r="22" spans="1:29" s="499" customFormat="1">
      <c r="A22" s="287" t="s">
        <v>1157</v>
      </c>
      <c r="B22" s="142"/>
      <c r="D22" s="289"/>
      <c r="F22" s="289"/>
      <c r="G22" s="289"/>
      <c r="H22" s="289"/>
      <c r="I22" s="289"/>
      <c r="J22" s="289"/>
      <c r="K22" s="289"/>
      <c r="L22" s="289"/>
      <c r="M22" s="289"/>
      <c r="N22" s="289"/>
      <c r="O22" s="289"/>
      <c r="P22" s="289"/>
      <c r="Q22" s="289"/>
      <c r="R22" s="289"/>
      <c r="S22" s="289"/>
      <c r="T22" s="289"/>
      <c r="X22" s="134"/>
      <c r="Y22" s="12"/>
      <c r="Z22" s="142"/>
      <c r="AA22" s="12"/>
      <c r="AB22" s="12"/>
      <c r="AC22" s="12"/>
    </row>
    <row r="23" spans="1:29" s="499" customFormat="1">
      <c r="A23" s="289"/>
      <c r="B23" s="142"/>
      <c r="D23" s="289"/>
      <c r="F23" s="289"/>
      <c r="G23" s="289"/>
      <c r="H23" s="289"/>
      <c r="I23" s="289"/>
      <c r="J23" s="289"/>
      <c r="K23" s="289"/>
      <c r="L23" s="289"/>
      <c r="M23" s="289"/>
      <c r="N23" s="289"/>
      <c r="O23" s="289"/>
      <c r="P23" s="289"/>
      <c r="Q23" s="289"/>
      <c r="R23" s="289"/>
      <c r="S23" s="289"/>
      <c r="T23" s="289"/>
      <c r="X23" s="134"/>
      <c r="Y23" s="12"/>
      <c r="Z23" s="142"/>
      <c r="AA23" s="12"/>
    </row>
    <row r="24" spans="1:29" s="499" customFormat="1">
      <c r="A24" s="287" t="s">
        <v>1553</v>
      </c>
      <c r="B24" s="289"/>
      <c r="D24" s="289"/>
      <c r="F24" s="289"/>
      <c r="G24" s="289"/>
      <c r="H24" s="289"/>
      <c r="I24" s="289"/>
      <c r="J24" s="289"/>
      <c r="K24" s="289"/>
      <c r="L24" s="289"/>
      <c r="M24" s="289"/>
      <c r="N24" s="289"/>
      <c r="O24" s="289"/>
      <c r="P24" s="289"/>
      <c r="Q24" s="289"/>
      <c r="R24" s="289"/>
      <c r="S24" s="289"/>
      <c r="T24" s="289"/>
      <c r="U24" s="287"/>
      <c r="V24" s="287"/>
      <c r="W24" s="287"/>
      <c r="X24" s="289"/>
      <c r="Z24" s="287"/>
    </row>
    <row r="25" spans="1:29">
      <c r="A25" s="287"/>
      <c r="U25" s="36"/>
      <c r="V25" s="36"/>
      <c r="W25" s="36"/>
      <c r="Z25" s="287"/>
    </row>
    <row r="26" spans="1:29">
      <c r="A26" s="167" t="s">
        <v>431</v>
      </c>
      <c r="U26" s="36"/>
      <c r="V26" s="36"/>
      <c r="W26" s="36"/>
      <c r="Z26" s="287"/>
    </row>
    <row r="27" spans="1:29">
      <c r="U27" s="36"/>
      <c r="V27" s="36"/>
      <c r="W27" s="36"/>
      <c r="Z27" s="287"/>
    </row>
    <row r="28" spans="1:29">
      <c r="U28" s="36"/>
      <c r="V28" s="36"/>
      <c r="W28" s="36"/>
      <c r="Z28" s="287"/>
    </row>
    <row r="29" spans="1:29">
      <c r="U29" s="36"/>
      <c r="V29" s="36"/>
      <c r="W29" s="36"/>
    </row>
    <row r="30" spans="1:29">
      <c r="U30" s="36"/>
      <c r="V30" s="36"/>
      <c r="W30" s="36"/>
    </row>
    <row r="31" spans="1:29">
      <c r="U31" s="36"/>
      <c r="V31" s="36"/>
      <c r="W31" s="36"/>
    </row>
    <row r="32" spans="1:29">
      <c r="U32" s="36"/>
      <c r="V32" s="36"/>
      <c r="W32" s="36"/>
    </row>
    <row r="33" spans="21:23">
      <c r="U33" s="36"/>
      <c r="V33" s="36"/>
      <c r="W33" s="36"/>
    </row>
    <row r="34" spans="21:23">
      <c r="U34" s="36"/>
      <c r="V34" s="36"/>
      <c r="W34" s="36"/>
    </row>
  </sheetData>
  <conditionalFormatting sqref="U1:W2">
    <cfRule type="expression" dxfId="203" priority="1" stopIfTrue="1">
      <formula>#N/A</formula>
    </cfRule>
  </conditionalFormatting>
  <hyperlinks>
    <hyperlink ref="AB5" location="Content!B408" display="Back to Content Page"/>
  </hyperlinks>
  <pageMargins left="0.7" right="0.7" top="0.75" bottom="0.75" header="0.3" footer="0.3"/>
  <pageSetup paperSize="9" orientation="portrait" horizontalDpi="4294967295" verticalDpi="4294967295" r:id="rId1"/>
</worksheet>
</file>

<file path=xl/worksheets/sheet3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7"/>
  <sheetViews>
    <sheetView topLeftCell="P1" zoomScale="99" zoomScaleNormal="99" workbookViewId="0">
      <selection activeCell="AB5" sqref="AB5"/>
    </sheetView>
  </sheetViews>
  <sheetFormatPr defaultRowHeight="14.5"/>
  <cols>
    <col min="1" max="1" width="34.1796875" customWidth="1"/>
    <col min="2" max="10" width="8.1796875" customWidth="1"/>
    <col min="11" max="24" width="8.453125" customWidth="1"/>
    <col min="25" max="26" width="8.453125" style="499" customWidth="1"/>
  </cols>
  <sheetData>
    <row r="1" spans="1:28">
      <c r="A1" s="140" t="s">
        <v>1423</v>
      </c>
      <c r="B1" s="57"/>
      <c r="C1" s="57"/>
      <c r="D1" s="57"/>
      <c r="E1" s="57"/>
      <c r="F1" s="57"/>
      <c r="G1" s="57"/>
      <c r="H1" s="57"/>
      <c r="I1" s="57"/>
      <c r="J1" s="57"/>
      <c r="K1" s="57"/>
      <c r="L1" s="57"/>
      <c r="M1" s="57"/>
      <c r="N1" s="57"/>
      <c r="O1" s="57"/>
      <c r="P1" s="57"/>
      <c r="Q1" s="57"/>
      <c r="R1" s="57"/>
      <c r="S1" s="57"/>
      <c r="T1" s="57"/>
      <c r="U1" s="177"/>
      <c r="V1" s="177"/>
      <c r="W1" s="177"/>
      <c r="X1" s="57"/>
      <c r="Z1" s="287"/>
    </row>
    <row r="2" spans="1:28">
      <c r="A2" s="57"/>
      <c r="B2" s="57"/>
      <c r="C2" s="57"/>
      <c r="D2" s="57"/>
      <c r="E2" s="57"/>
      <c r="F2" s="57"/>
      <c r="G2" s="57"/>
      <c r="H2" s="57"/>
      <c r="I2" s="57"/>
      <c r="J2" s="57"/>
      <c r="K2" s="57"/>
      <c r="L2" s="57"/>
      <c r="M2" s="57"/>
      <c r="N2" s="57"/>
      <c r="O2" s="57"/>
      <c r="P2" s="57"/>
      <c r="Q2" s="57"/>
      <c r="R2" s="57"/>
      <c r="S2" s="57"/>
      <c r="T2" s="57"/>
      <c r="U2" s="177"/>
      <c r="V2" s="177"/>
      <c r="W2" s="177"/>
      <c r="X2" s="57"/>
      <c r="Z2" s="287"/>
    </row>
    <row r="3" spans="1:28">
      <c r="A3" s="778" t="s">
        <v>16</v>
      </c>
      <c r="B3" s="4">
        <v>1991</v>
      </c>
      <c r="C3" s="4">
        <v>1992</v>
      </c>
      <c r="D3" s="4">
        <v>1993</v>
      </c>
      <c r="E3" s="4">
        <v>1994</v>
      </c>
      <c r="F3" s="4">
        <v>1995</v>
      </c>
      <c r="G3" s="4">
        <v>1996</v>
      </c>
      <c r="H3" s="4">
        <v>1997</v>
      </c>
      <c r="I3" s="4">
        <v>1998</v>
      </c>
      <c r="J3" s="4">
        <v>1999</v>
      </c>
      <c r="K3" s="4">
        <v>2000</v>
      </c>
      <c r="L3" s="4">
        <v>2001</v>
      </c>
      <c r="M3" s="4">
        <v>2002</v>
      </c>
      <c r="N3" s="4">
        <v>2003</v>
      </c>
      <c r="O3" s="4">
        <v>2004</v>
      </c>
      <c r="P3" s="4">
        <v>2005</v>
      </c>
      <c r="Q3" s="4">
        <v>2006</v>
      </c>
      <c r="R3" s="4">
        <v>2007</v>
      </c>
      <c r="S3" s="4">
        <v>2008</v>
      </c>
      <c r="T3" s="4">
        <v>2009</v>
      </c>
      <c r="U3" s="774">
        <v>2010</v>
      </c>
      <c r="V3" s="62">
        <v>2011</v>
      </c>
      <c r="W3" s="62">
        <v>2012</v>
      </c>
      <c r="X3" s="62">
        <v>2013</v>
      </c>
      <c r="Y3" s="62">
        <v>2014</v>
      </c>
      <c r="Z3" s="62">
        <v>2015</v>
      </c>
    </row>
    <row r="4" spans="1:28">
      <c r="A4" s="284" t="s">
        <v>15</v>
      </c>
      <c r="B4" s="404" t="s">
        <v>429</v>
      </c>
      <c r="C4" s="404" t="s">
        <v>429</v>
      </c>
      <c r="D4" s="404" t="s">
        <v>429</v>
      </c>
      <c r="E4" s="404" t="s">
        <v>429</v>
      </c>
      <c r="F4" s="404" t="s">
        <v>429</v>
      </c>
      <c r="G4" s="404" t="s">
        <v>429</v>
      </c>
      <c r="H4" s="404" t="s">
        <v>429</v>
      </c>
      <c r="I4" s="404" t="s">
        <v>429</v>
      </c>
      <c r="J4" s="404" t="s">
        <v>429</v>
      </c>
      <c r="K4" s="404" t="s">
        <v>429</v>
      </c>
      <c r="L4" s="404" t="s">
        <v>429</v>
      </c>
      <c r="M4" s="404" t="s">
        <v>429</v>
      </c>
      <c r="N4" s="404" t="s">
        <v>429</v>
      </c>
      <c r="O4" s="404" t="s">
        <v>429</v>
      </c>
      <c r="P4" s="404" t="s">
        <v>429</v>
      </c>
      <c r="Q4" s="404" t="s">
        <v>429</v>
      </c>
      <c r="R4" s="404" t="s">
        <v>429</v>
      </c>
      <c r="S4" s="404" t="s">
        <v>429</v>
      </c>
      <c r="T4" s="404" t="s">
        <v>429</v>
      </c>
      <c r="U4" s="404" t="s">
        <v>429</v>
      </c>
      <c r="V4" s="404" t="s">
        <v>429</v>
      </c>
      <c r="W4" s="404" t="s">
        <v>429</v>
      </c>
      <c r="X4" s="404" t="s">
        <v>429</v>
      </c>
      <c r="Y4" s="404" t="s">
        <v>429</v>
      </c>
      <c r="Z4" s="592" t="s">
        <v>429</v>
      </c>
    </row>
    <row r="5" spans="1:28">
      <c r="A5" s="284" t="s">
        <v>14</v>
      </c>
      <c r="B5" s="404" t="s">
        <v>429</v>
      </c>
      <c r="C5" s="404" t="s">
        <v>429</v>
      </c>
      <c r="D5" s="404" t="s">
        <v>429</v>
      </c>
      <c r="E5" s="404" t="s">
        <v>429</v>
      </c>
      <c r="F5" s="404" t="s">
        <v>429</v>
      </c>
      <c r="G5" s="404" t="s">
        <v>429</v>
      </c>
      <c r="H5" s="404" t="s">
        <v>429</v>
      </c>
      <c r="I5" s="404" t="s">
        <v>429</v>
      </c>
      <c r="J5" s="404" t="s">
        <v>429</v>
      </c>
      <c r="K5" s="404" t="s">
        <v>429</v>
      </c>
      <c r="L5" s="404" t="s">
        <v>429</v>
      </c>
      <c r="M5" s="404" t="s">
        <v>429</v>
      </c>
      <c r="N5" s="404" t="s">
        <v>429</v>
      </c>
      <c r="O5" s="404" t="s">
        <v>429</v>
      </c>
      <c r="P5" s="404" t="s">
        <v>429</v>
      </c>
      <c r="Q5" s="404" t="s">
        <v>429</v>
      </c>
      <c r="R5" s="404" t="s">
        <v>429</v>
      </c>
      <c r="S5" s="404" t="s">
        <v>429</v>
      </c>
      <c r="T5" s="404" t="s">
        <v>429</v>
      </c>
      <c r="U5" s="404" t="s">
        <v>429</v>
      </c>
      <c r="V5" s="404" t="s">
        <v>429</v>
      </c>
      <c r="W5" s="404" t="s">
        <v>429</v>
      </c>
      <c r="X5" s="404">
        <v>1730.2</v>
      </c>
      <c r="Y5" s="404">
        <v>1810.6</v>
      </c>
      <c r="Z5" s="570">
        <v>1876.2</v>
      </c>
      <c r="AB5" s="92" t="s">
        <v>13</v>
      </c>
    </row>
    <row r="6" spans="1:28">
      <c r="A6" s="284" t="s">
        <v>268</v>
      </c>
      <c r="B6" s="404" t="s">
        <v>429</v>
      </c>
      <c r="C6" s="404" t="s">
        <v>429</v>
      </c>
      <c r="D6" s="404" t="s">
        <v>429</v>
      </c>
      <c r="E6" s="404" t="s">
        <v>429</v>
      </c>
      <c r="F6" s="404" t="s">
        <v>429</v>
      </c>
      <c r="G6" s="404" t="s">
        <v>429</v>
      </c>
      <c r="H6" s="404" t="s">
        <v>429</v>
      </c>
      <c r="I6" s="404" t="s">
        <v>429</v>
      </c>
      <c r="J6" s="404" t="s">
        <v>429</v>
      </c>
      <c r="K6" s="404" t="s">
        <v>429</v>
      </c>
      <c r="L6" s="404" t="s">
        <v>429</v>
      </c>
      <c r="M6" s="404" t="s">
        <v>429</v>
      </c>
      <c r="N6" s="404" t="s">
        <v>429</v>
      </c>
      <c r="O6" s="404" t="s">
        <v>429</v>
      </c>
      <c r="P6" s="404" t="s">
        <v>429</v>
      </c>
      <c r="Q6" s="404" t="s">
        <v>429</v>
      </c>
      <c r="R6" s="404" t="s">
        <v>429</v>
      </c>
      <c r="S6" s="404" t="s">
        <v>429</v>
      </c>
      <c r="T6" s="404" t="s">
        <v>429</v>
      </c>
      <c r="U6" s="404" t="s">
        <v>429</v>
      </c>
      <c r="V6" s="404" t="s">
        <v>429</v>
      </c>
      <c r="W6" s="404" t="s">
        <v>429</v>
      </c>
      <c r="X6" s="404" t="s">
        <v>429</v>
      </c>
      <c r="Y6" s="404" t="s">
        <v>429</v>
      </c>
      <c r="Z6" s="592" t="s">
        <v>429</v>
      </c>
    </row>
    <row r="7" spans="1:28">
      <c r="A7" s="284" t="s">
        <v>12</v>
      </c>
      <c r="B7" s="404" t="s">
        <v>429</v>
      </c>
      <c r="C7" s="404" t="s">
        <v>429</v>
      </c>
      <c r="D7" s="404" t="s">
        <v>429</v>
      </c>
      <c r="E7" s="404" t="s">
        <v>429</v>
      </c>
      <c r="F7" s="404" t="s">
        <v>429</v>
      </c>
      <c r="G7" s="404" t="s">
        <v>429</v>
      </c>
      <c r="H7" s="404" t="s">
        <v>429</v>
      </c>
      <c r="I7" s="404" t="s">
        <v>429</v>
      </c>
      <c r="J7" s="404" t="s">
        <v>429</v>
      </c>
      <c r="K7" s="592">
        <v>1538.46</v>
      </c>
      <c r="L7" s="592">
        <v>1538.46</v>
      </c>
      <c r="M7" s="592">
        <v>1538.46</v>
      </c>
      <c r="N7" s="592">
        <v>1538.46</v>
      </c>
      <c r="O7" s="592">
        <v>1538.46</v>
      </c>
      <c r="P7" s="592">
        <v>1538.46</v>
      </c>
      <c r="Q7" s="592">
        <v>1538.46</v>
      </c>
      <c r="R7" s="592">
        <v>1538.46</v>
      </c>
      <c r="S7" s="592">
        <v>1538.46</v>
      </c>
      <c r="T7" s="592">
        <v>1538.46</v>
      </c>
      <c r="U7" s="592">
        <v>1538.46</v>
      </c>
      <c r="V7" s="592">
        <v>1599.23</v>
      </c>
      <c r="W7" s="592">
        <v>1599.23</v>
      </c>
      <c r="X7" s="592">
        <v>1599.23</v>
      </c>
      <c r="Y7" s="592">
        <v>1599.23</v>
      </c>
      <c r="Z7" s="592">
        <v>1599.23</v>
      </c>
    </row>
    <row r="8" spans="1:28">
      <c r="A8" s="284" t="s">
        <v>11</v>
      </c>
      <c r="B8" s="404">
        <v>1253.0999999999999</v>
      </c>
      <c r="C8" s="404">
        <v>1475.3</v>
      </c>
      <c r="D8" s="404">
        <v>1567.5</v>
      </c>
      <c r="E8" s="404">
        <v>1669.2</v>
      </c>
      <c r="F8" s="404">
        <v>1200.2</v>
      </c>
      <c r="G8" s="404">
        <v>1403.5</v>
      </c>
      <c r="H8" s="404">
        <v>1001.7</v>
      </c>
      <c r="I8" s="404">
        <v>1562.1</v>
      </c>
      <c r="J8" s="404">
        <v>1830.1</v>
      </c>
      <c r="K8" s="404">
        <v>1699.3</v>
      </c>
      <c r="L8" s="404">
        <v>1745.4</v>
      </c>
      <c r="M8" s="404">
        <v>1683.2</v>
      </c>
      <c r="N8" s="404">
        <v>1938.1</v>
      </c>
      <c r="O8" s="404">
        <v>1284.2</v>
      </c>
      <c r="P8" s="404">
        <v>1298</v>
      </c>
      <c r="Q8" s="404">
        <v>1362.5</v>
      </c>
      <c r="R8" s="404">
        <v>1729.6</v>
      </c>
      <c r="S8" s="404">
        <v>2136.5</v>
      </c>
      <c r="T8" s="404">
        <v>1840.9</v>
      </c>
      <c r="U8" s="404">
        <v>1724.4</v>
      </c>
      <c r="V8" s="404">
        <v>1779.6</v>
      </c>
      <c r="W8" s="404" t="s">
        <v>429</v>
      </c>
      <c r="X8" s="404" t="s">
        <v>429</v>
      </c>
      <c r="Y8" s="404" t="s">
        <v>429</v>
      </c>
      <c r="Z8" s="570" t="s">
        <v>429</v>
      </c>
    </row>
    <row r="9" spans="1:28">
      <c r="A9" s="284" t="s">
        <v>10</v>
      </c>
      <c r="B9" s="404">
        <v>367.8</v>
      </c>
      <c r="C9" s="404">
        <v>374.7</v>
      </c>
      <c r="D9" s="404">
        <v>340.7</v>
      </c>
      <c r="E9" s="404">
        <v>228.9</v>
      </c>
      <c r="F9" s="404">
        <v>196.3</v>
      </c>
      <c r="G9" s="404">
        <v>380.9</v>
      </c>
      <c r="H9" s="404">
        <v>1143</v>
      </c>
      <c r="I9" s="404">
        <v>601.29999999999995</v>
      </c>
      <c r="J9" s="404">
        <v>836.7</v>
      </c>
      <c r="K9" s="404">
        <v>786.3</v>
      </c>
      <c r="L9" s="404">
        <v>785.4</v>
      </c>
      <c r="M9" s="404">
        <v>785.9</v>
      </c>
      <c r="N9" s="404">
        <v>830.8</v>
      </c>
      <c r="O9" s="404">
        <v>971.9</v>
      </c>
      <c r="P9" s="404">
        <v>1122.5999999999999</v>
      </c>
      <c r="Q9" s="404">
        <v>1128</v>
      </c>
      <c r="R9" s="404">
        <v>1290.9000000000001</v>
      </c>
      <c r="S9" s="404">
        <v>1565</v>
      </c>
      <c r="T9" s="404">
        <v>1859.5</v>
      </c>
      <c r="U9" s="404">
        <v>807.83</v>
      </c>
      <c r="V9" s="404">
        <v>872.87</v>
      </c>
      <c r="W9" s="404">
        <v>588.9</v>
      </c>
      <c r="X9" s="404">
        <v>800.88</v>
      </c>
      <c r="Y9" s="592">
        <v>1060.48</v>
      </c>
      <c r="Z9" s="570" t="s">
        <v>429</v>
      </c>
    </row>
    <row r="10" spans="1:28">
      <c r="A10" s="284" t="s">
        <v>9</v>
      </c>
      <c r="B10" s="404">
        <v>1215.3</v>
      </c>
      <c r="C10" s="404">
        <v>1253</v>
      </c>
      <c r="D10" s="404">
        <v>1241.2</v>
      </c>
      <c r="E10" s="404">
        <v>1219.5999999999999</v>
      </c>
      <c r="F10" s="404">
        <v>1265.4000000000001</v>
      </c>
      <c r="G10" s="404">
        <v>1236.9000000000001</v>
      </c>
      <c r="H10" s="404">
        <v>1056.5999999999999</v>
      </c>
      <c r="I10" s="404">
        <v>958.6</v>
      </c>
      <c r="J10" s="404">
        <v>1140.3</v>
      </c>
      <c r="K10" s="404">
        <v>899.4</v>
      </c>
      <c r="L10" s="404">
        <v>1094.7</v>
      </c>
      <c r="M10" s="404">
        <v>1240.5</v>
      </c>
      <c r="N10" s="404">
        <v>1439.6</v>
      </c>
      <c r="O10" s="404">
        <v>1486.5</v>
      </c>
      <c r="P10" s="404">
        <v>1411.1</v>
      </c>
      <c r="Q10" s="404">
        <v>2096.9</v>
      </c>
      <c r="R10" s="404">
        <v>2355.6999999999998</v>
      </c>
      <c r="S10" s="404">
        <v>3157.5</v>
      </c>
      <c r="T10" s="404">
        <v>3010.5</v>
      </c>
      <c r="U10" s="404">
        <v>2118.8000000000002</v>
      </c>
      <c r="V10" s="404">
        <v>1799.2</v>
      </c>
      <c r="W10" s="404">
        <v>1908</v>
      </c>
      <c r="X10" s="404" t="s">
        <v>429</v>
      </c>
      <c r="Y10" s="404" t="s">
        <v>429</v>
      </c>
      <c r="Z10" s="404" t="s">
        <v>429</v>
      </c>
    </row>
    <row r="11" spans="1:28">
      <c r="A11" s="284" t="s">
        <v>7</v>
      </c>
      <c r="B11" s="404">
        <v>1024.8</v>
      </c>
      <c r="C11" s="404">
        <v>847</v>
      </c>
      <c r="D11" s="404">
        <v>829.8</v>
      </c>
      <c r="E11" s="404">
        <v>770.1</v>
      </c>
      <c r="F11" s="404">
        <v>668.6</v>
      </c>
      <c r="G11" s="404">
        <v>830.1</v>
      </c>
      <c r="H11" s="404">
        <v>934</v>
      </c>
      <c r="I11" s="404">
        <v>908.9</v>
      </c>
      <c r="J11" s="404">
        <v>1625.3</v>
      </c>
      <c r="K11" s="404">
        <v>1439.3</v>
      </c>
      <c r="L11" s="404">
        <v>1549.7</v>
      </c>
      <c r="M11" s="404">
        <v>1463.4</v>
      </c>
      <c r="N11" s="404">
        <v>1687.9</v>
      </c>
      <c r="O11" s="404">
        <v>2070.6999999999998</v>
      </c>
      <c r="P11" s="404">
        <v>2153.6999999999998</v>
      </c>
      <c r="Q11" s="404">
        <v>2035.7</v>
      </c>
      <c r="R11" s="404">
        <v>2178.9</v>
      </c>
      <c r="S11" s="404">
        <v>2498.6</v>
      </c>
      <c r="T11" s="404">
        <v>2365.1</v>
      </c>
      <c r="U11" s="404">
        <v>5317.18</v>
      </c>
      <c r="V11" s="404" t="s">
        <v>429</v>
      </c>
      <c r="W11" s="404" t="s">
        <v>429</v>
      </c>
      <c r="X11" s="404" t="s">
        <v>429</v>
      </c>
      <c r="Y11" s="404" t="s">
        <v>429</v>
      </c>
      <c r="Z11" s="592" t="s">
        <v>429</v>
      </c>
    </row>
    <row r="12" spans="1:28">
      <c r="A12" s="284" t="s">
        <v>32</v>
      </c>
      <c r="B12" s="404">
        <v>1303.7</v>
      </c>
      <c r="C12" s="404">
        <v>1502.8</v>
      </c>
      <c r="D12" s="404">
        <v>1135.5999999999999</v>
      </c>
      <c r="E12" s="404">
        <v>1140.5</v>
      </c>
      <c r="F12" s="404">
        <v>1130.3</v>
      </c>
      <c r="G12" s="404">
        <v>982.7</v>
      </c>
      <c r="H12" s="404">
        <v>987.4</v>
      </c>
      <c r="I12" s="404">
        <v>844.2</v>
      </c>
      <c r="J12" s="404">
        <v>758</v>
      </c>
      <c r="K12" s="404">
        <v>811.7</v>
      </c>
      <c r="L12" s="404">
        <v>719.6</v>
      </c>
      <c r="M12" s="404">
        <v>781</v>
      </c>
      <c r="N12" s="404">
        <v>914.6</v>
      </c>
      <c r="O12" s="404">
        <v>1138</v>
      </c>
      <c r="P12" s="404">
        <v>1188.5999999999999</v>
      </c>
      <c r="Q12" s="404">
        <v>1224.0999999999999</v>
      </c>
      <c r="R12" s="404">
        <v>1265</v>
      </c>
      <c r="S12" s="404">
        <v>1090.9000000000001</v>
      </c>
      <c r="T12" s="404">
        <v>1170.5999999999999</v>
      </c>
      <c r="U12" s="404" t="s">
        <v>429</v>
      </c>
      <c r="V12" s="404" t="s">
        <v>429</v>
      </c>
      <c r="W12" s="404" t="s">
        <v>429</v>
      </c>
      <c r="X12" s="404" t="s">
        <v>429</v>
      </c>
      <c r="Y12" s="404" t="s">
        <v>429</v>
      </c>
      <c r="Z12" s="592" t="s">
        <v>429</v>
      </c>
    </row>
    <row r="13" spans="1:28">
      <c r="A13" s="284" t="s">
        <v>5</v>
      </c>
      <c r="B13" s="404" t="s">
        <v>429</v>
      </c>
      <c r="C13" s="404" t="s">
        <v>429</v>
      </c>
      <c r="D13" s="404" t="s">
        <v>429</v>
      </c>
      <c r="E13" s="404" t="s">
        <v>429</v>
      </c>
      <c r="F13" s="404" t="s">
        <v>429</v>
      </c>
      <c r="G13" s="404" t="s">
        <v>429</v>
      </c>
      <c r="H13" s="404" t="s">
        <v>429</v>
      </c>
      <c r="I13" s="404" t="s">
        <v>429</v>
      </c>
      <c r="J13" s="404" t="s">
        <v>429</v>
      </c>
      <c r="K13" s="404" t="s">
        <v>429</v>
      </c>
      <c r="L13" s="404" t="s">
        <v>429</v>
      </c>
      <c r="M13" s="404" t="s">
        <v>429</v>
      </c>
      <c r="N13" s="404" t="s">
        <v>429</v>
      </c>
      <c r="O13" s="404" t="s">
        <v>429</v>
      </c>
      <c r="P13" s="404" t="s">
        <v>429</v>
      </c>
      <c r="Q13" s="404" t="s">
        <v>429</v>
      </c>
      <c r="R13" s="404" t="s">
        <v>429</v>
      </c>
      <c r="S13" s="404" t="s">
        <v>429</v>
      </c>
      <c r="T13" s="404" t="s">
        <v>429</v>
      </c>
      <c r="U13" s="404" t="s">
        <v>429</v>
      </c>
      <c r="V13" s="404" t="s">
        <v>429</v>
      </c>
      <c r="W13" s="404" t="s">
        <v>429</v>
      </c>
      <c r="X13" s="404" t="s">
        <v>429</v>
      </c>
      <c r="Y13" s="404" t="s">
        <v>429</v>
      </c>
      <c r="Z13" s="592" t="s">
        <v>429</v>
      </c>
    </row>
    <row r="14" spans="1:28">
      <c r="A14" s="284" t="s">
        <v>4</v>
      </c>
      <c r="B14" s="404">
        <v>1081</v>
      </c>
      <c r="C14" s="404">
        <v>1203.3</v>
      </c>
      <c r="D14" s="404">
        <v>1081.0999999999999</v>
      </c>
      <c r="E14" s="404">
        <v>1284.2</v>
      </c>
      <c r="F14" s="404">
        <v>1176.7</v>
      </c>
      <c r="G14" s="404">
        <v>1018.7</v>
      </c>
      <c r="H14" s="404">
        <v>1223.5</v>
      </c>
      <c r="I14" s="404">
        <v>1019.8</v>
      </c>
      <c r="J14" s="404">
        <v>895.1</v>
      </c>
      <c r="K14" s="404">
        <v>940.3</v>
      </c>
      <c r="L14" s="404">
        <v>785.3</v>
      </c>
      <c r="M14" s="404">
        <v>829.6</v>
      </c>
      <c r="N14" s="404">
        <v>1089.5</v>
      </c>
      <c r="O14" s="404">
        <v>1278.4000000000001</v>
      </c>
      <c r="P14" s="404">
        <v>1260.5999999999999</v>
      </c>
      <c r="Q14" s="404">
        <v>1243.0999999999999</v>
      </c>
      <c r="R14" s="404">
        <v>1423.3</v>
      </c>
      <c r="S14" s="404">
        <v>1409.6</v>
      </c>
      <c r="T14" s="404">
        <v>1448.3</v>
      </c>
      <c r="U14" s="404">
        <v>1563.4</v>
      </c>
      <c r="V14" s="404">
        <v>1771.9</v>
      </c>
      <c r="W14" s="404">
        <v>1713.5</v>
      </c>
      <c r="X14" s="404">
        <v>1520.9</v>
      </c>
      <c r="Y14" s="404">
        <v>1500.1</v>
      </c>
      <c r="Z14" s="573">
        <v>1361.6469999999999</v>
      </c>
      <c r="AA14" s="499"/>
    </row>
    <row r="15" spans="1:28">
      <c r="A15" s="284" t="s">
        <v>3</v>
      </c>
      <c r="B15" s="404" t="s">
        <v>429</v>
      </c>
      <c r="C15" s="404" t="s">
        <v>429</v>
      </c>
      <c r="D15" s="404" t="s">
        <v>429</v>
      </c>
      <c r="E15" s="404" t="s">
        <v>429</v>
      </c>
      <c r="F15" s="404" t="s">
        <v>429</v>
      </c>
      <c r="G15" s="404" t="s">
        <v>429</v>
      </c>
      <c r="H15" s="404" t="s">
        <v>429</v>
      </c>
      <c r="I15" s="404" t="s">
        <v>429</v>
      </c>
      <c r="J15" s="404" t="s">
        <v>429</v>
      </c>
      <c r="K15" s="404" t="s">
        <v>429</v>
      </c>
      <c r="L15" s="404" t="s">
        <v>429</v>
      </c>
      <c r="M15" s="404" t="s">
        <v>429</v>
      </c>
      <c r="N15" s="404" t="s">
        <v>429</v>
      </c>
      <c r="O15" s="404" t="s">
        <v>429</v>
      </c>
      <c r="P15" s="404" t="s">
        <v>429</v>
      </c>
      <c r="Q15" s="404" t="s">
        <v>429</v>
      </c>
      <c r="R15" s="404" t="s">
        <v>429</v>
      </c>
      <c r="S15" s="404" t="s">
        <v>429</v>
      </c>
      <c r="T15" s="404" t="s">
        <v>429</v>
      </c>
      <c r="U15" s="404" t="s">
        <v>429</v>
      </c>
      <c r="V15" s="404" t="s">
        <v>429</v>
      </c>
      <c r="W15" s="404" t="s">
        <v>429</v>
      </c>
      <c r="X15" s="404" t="s">
        <v>429</v>
      </c>
      <c r="Y15" s="404" t="s">
        <v>429</v>
      </c>
      <c r="Z15" s="592" t="s">
        <v>429</v>
      </c>
      <c r="AA15" s="499"/>
    </row>
    <row r="16" spans="1:28">
      <c r="A16" s="284" t="s">
        <v>79</v>
      </c>
      <c r="B16" s="404" t="s">
        <v>429</v>
      </c>
      <c r="C16" s="404" t="s">
        <v>429</v>
      </c>
      <c r="D16" s="404" t="s">
        <v>429</v>
      </c>
      <c r="E16" s="404" t="s">
        <v>429</v>
      </c>
      <c r="F16" s="404" t="s">
        <v>429</v>
      </c>
      <c r="G16" s="404" t="s">
        <v>429</v>
      </c>
      <c r="H16" s="404" t="s">
        <v>429</v>
      </c>
      <c r="I16" s="404" t="s">
        <v>429</v>
      </c>
      <c r="J16" s="404" t="s">
        <v>429</v>
      </c>
      <c r="K16" s="404" t="s">
        <v>429</v>
      </c>
      <c r="L16" s="404" t="s">
        <v>429</v>
      </c>
      <c r="M16" s="404" t="s">
        <v>429</v>
      </c>
      <c r="N16" s="404" t="s">
        <v>429</v>
      </c>
      <c r="O16" s="404" t="s">
        <v>429</v>
      </c>
      <c r="P16" s="404" t="s">
        <v>429</v>
      </c>
      <c r="Q16" s="404" t="s">
        <v>429</v>
      </c>
      <c r="R16" s="404" t="s">
        <v>429</v>
      </c>
      <c r="S16" s="404" t="s">
        <v>429</v>
      </c>
      <c r="T16" s="404" t="s">
        <v>429</v>
      </c>
      <c r="U16" s="404" t="s">
        <v>429</v>
      </c>
      <c r="V16" s="404" t="s">
        <v>429</v>
      </c>
      <c r="W16" s="404" t="s">
        <v>429</v>
      </c>
      <c r="X16" s="404" t="s">
        <v>429</v>
      </c>
      <c r="Y16" s="404" t="s">
        <v>429</v>
      </c>
      <c r="Z16" s="404" t="s">
        <v>429</v>
      </c>
      <c r="AA16" s="499"/>
    </row>
    <row r="17" spans="1:29">
      <c r="A17" s="284" t="s">
        <v>2</v>
      </c>
      <c r="B17" s="404" t="s">
        <v>429</v>
      </c>
      <c r="C17" s="404" t="s">
        <v>429</v>
      </c>
      <c r="D17" s="404" t="s">
        <v>429</v>
      </c>
      <c r="E17" s="404" t="s">
        <v>429</v>
      </c>
      <c r="F17" s="404" t="s">
        <v>429</v>
      </c>
      <c r="G17" s="404" t="s">
        <v>429</v>
      </c>
      <c r="H17" s="404" t="s">
        <v>429</v>
      </c>
      <c r="I17" s="404" t="s">
        <v>429</v>
      </c>
      <c r="J17" s="404" t="s">
        <v>429</v>
      </c>
      <c r="K17" s="404" t="s">
        <v>429</v>
      </c>
      <c r="L17" s="404" t="s">
        <v>429</v>
      </c>
      <c r="M17" s="404" t="s">
        <v>429</v>
      </c>
      <c r="N17" s="404" t="s">
        <v>429</v>
      </c>
      <c r="O17" s="404" t="s">
        <v>429</v>
      </c>
      <c r="P17" s="404" t="s">
        <v>429</v>
      </c>
      <c r="Q17" s="404" t="s">
        <v>429</v>
      </c>
      <c r="R17" s="404" t="s">
        <v>429</v>
      </c>
      <c r="S17" s="404" t="s">
        <v>429</v>
      </c>
      <c r="T17" s="404" t="s">
        <v>429</v>
      </c>
      <c r="U17" s="404" t="s">
        <v>429</v>
      </c>
      <c r="V17" s="404" t="s">
        <v>429</v>
      </c>
      <c r="W17" s="404" t="s">
        <v>429</v>
      </c>
      <c r="X17" s="404" t="s">
        <v>429</v>
      </c>
      <c r="Y17" s="404" t="s">
        <v>429</v>
      </c>
      <c r="Z17" s="592" t="s">
        <v>429</v>
      </c>
    </row>
    <row r="18" spans="1:29">
      <c r="A18" s="284" t="s">
        <v>50</v>
      </c>
      <c r="B18" s="404" t="s">
        <v>429</v>
      </c>
      <c r="C18" s="404" t="s">
        <v>429</v>
      </c>
      <c r="D18" s="404" t="s">
        <v>429</v>
      </c>
      <c r="E18" s="404" t="s">
        <v>429</v>
      </c>
      <c r="F18" s="404" t="s">
        <v>429</v>
      </c>
      <c r="G18" s="404" t="s">
        <v>429</v>
      </c>
      <c r="H18" s="404" t="s">
        <v>429</v>
      </c>
      <c r="I18" s="404" t="s">
        <v>429</v>
      </c>
      <c r="J18" s="404" t="s">
        <v>429</v>
      </c>
      <c r="K18" s="404" t="s">
        <v>429</v>
      </c>
      <c r="L18" s="404" t="s">
        <v>429</v>
      </c>
      <c r="M18" s="404" t="s">
        <v>429</v>
      </c>
      <c r="N18" s="404" t="s">
        <v>429</v>
      </c>
      <c r="O18" s="404" t="s">
        <v>429</v>
      </c>
      <c r="P18" s="404" t="s">
        <v>429</v>
      </c>
      <c r="Q18" s="404" t="s">
        <v>429</v>
      </c>
      <c r="R18" s="404" t="s">
        <v>429</v>
      </c>
      <c r="S18" s="404" t="s">
        <v>429</v>
      </c>
      <c r="T18" s="404" t="s">
        <v>429</v>
      </c>
      <c r="U18" s="404" t="s">
        <v>429</v>
      </c>
      <c r="V18" s="404" t="s">
        <v>429</v>
      </c>
      <c r="W18" s="404" t="s">
        <v>429</v>
      </c>
      <c r="X18" s="404" t="s">
        <v>429</v>
      </c>
      <c r="Y18" s="404" t="s">
        <v>429</v>
      </c>
      <c r="Z18" s="592" t="s">
        <v>429</v>
      </c>
    </row>
    <row r="19" spans="1:29">
      <c r="A19" s="57"/>
      <c r="B19" s="57"/>
      <c r="C19" s="36"/>
      <c r="D19" s="36"/>
      <c r="E19" s="36"/>
      <c r="F19" s="36"/>
      <c r="G19" s="36"/>
      <c r="H19" s="36"/>
      <c r="I19" s="36"/>
      <c r="J19" s="36"/>
      <c r="K19" s="36"/>
      <c r="L19" s="36"/>
      <c r="M19" s="36"/>
      <c r="N19" s="36"/>
      <c r="O19" s="36"/>
      <c r="P19" s="57"/>
      <c r="Q19" s="57"/>
      <c r="R19" s="57"/>
      <c r="S19" s="57"/>
      <c r="T19" s="57"/>
      <c r="U19" s="36"/>
      <c r="V19" s="36"/>
      <c r="W19" s="36"/>
      <c r="X19" s="57"/>
      <c r="Z19" s="559"/>
    </row>
    <row r="20" spans="1:29">
      <c r="A20" s="136" t="s">
        <v>33</v>
      </c>
      <c r="B20" s="142"/>
      <c r="D20" s="57"/>
      <c r="F20" s="57"/>
      <c r="G20" s="57"/>
      <c r="H20" s="57"/>
      <c r="I20" s="57"/>
      <c r="J20" s="57"/>
      <c r="K20" s="57"/>
      <c r="L20" s="57"/>
      <c r="M20" s="57"/>
      <c r="N20" s="57"/>
      <c r="O20" s="57"/>
      <c r="P20" s="57"/>
      <c r="Q20" s="57"/>
      <c r="R20" s="57"/>
      <c r="S20" s="57"/>
      <c r="T20" s="57"/>
      <c r="X20" s="57"/>
      <c r="Y20" s="12"/>
      <c r="Z20" s="24"/>
    </row>
    <row r="21" spans="1:29">
      <c r="A21" s="57"/>
      <c r="B21" s="57"/>
      <c r="D21" s="57"/>
      <c r="F21" s="57"/>
      <c r="G21" s="57"/>
      <c r="H21" s="57"/>
      <c r="I21" s="57"/>
      <c r="J21" s="57"/>
      <c r="K21" s="57"/>
      <c r="L21" s="57"/>
      <c r="M21" s="57"/>
      <c r="N21" s="57"/>
      <c r="O21" s="57"/>
      <c r="P21" s="57"/>
      <c r="Q21" s="57"/>
      <c r="R21" s="57"/>
      <c r="S21" s="57"/>
      <c r="T21" s="57"/>
      <c r="U21" s="36"/>
      <c r="V21" s="36"/>
      <c r="W21" s="36"/>
      <c r="X21" s="57"/>
      <c r="Y21" s="12"/>
      <c r="Z21" s="142"/>
    </row>
    <row r="22" spans="1:29" s="499" customFormat="1">
      <c r="A22" s="287" t="s">
        <v>1157</v>
      </c>
      <c r="B22" s="142"/>
      <c r="D22" s="289"/>
      <c r="F22" s="289"/>
      <c r="G22" s="289"/>
      <c r="H22" s="289"/>
      <c r="I22" s="289"/>
      <c r="J22" s="289"/>
      <c r="K22" s="289"/>
      <c r="L22" s="289"/>
      <c r="M22" s="289"/>
      <c r="N22" s="289"/>
      <c r="O22" s="289"/>
      <c r="P22" s="289"/>
      <c r="Q22" s="289"/>
      <c r="R22" s="289"/>
      <c r="S22" s="289"/>
      <c r="T22" s="289"/>
      <c r="X22" s="134"/>
      <c r="Y22" s="12"/>
      <c r="Z22" s="142"/>
      <c r="AA22" s="12"/>
      <c r="AB22" s="12"/>
      <c r="AC22" s="12"/>
    </row>
    <row r="23" spans="1:29" s="499" customFormat="1">
      <c r="A23" s="57"/>
      <c r="B23" s="142"/>
      <c r="D23" s="289"/>
      <c r="F23" s="289"/>
      <c r="G23" s="289"/>
      <c r="H23" s="289"/>
      <c r="I23" s="289"/>
      <c r="J23" s="289"/>
      <c r="K23" s="289"/>
      <c r="L23" s="289"/>
      <c r="M23" s="289"/>
      <c r="N23" s="289"/>
      <c r="O23" s="289"/>
      <c r="P23" s="289"/>
      <c r="Q23" s="289"/>
      <c r="R23" s="289"/>
      <c r="S23" s="289"/>
      <c r="T23" s="289"/>
      <c r="X23" s="134"/>
      <c r="Y23" s="12"/>
      <c r="Z23" s="142"/>
      <c r="AA23" s="12"/>
    </row>
    <row r="24" spans="1:29">
      <c r="A24" s="287" t="s">
        <v>1554</v>
      </c>
      <c r="B24" s="289"/>
      <c r="D24" s="289"/>
      <c r="F24" s="57"/>
      <c r="G24" s="57"/>
      <c r="H24" s="57"/>
      <c r="I24" s="57"/>
      <c r="J24" s="57"/>
      <c r="K24" s="57"/>
      <c r="L24" s="57"/>
      <c r="M24" s="57"/>
      <c r="N24" s="57"/>
      <c r="O24" s="57"/>
      <c r="P24" s="57"/>
      <c r="Q24" s="57"/>
      <c r="R24" s="57"/>
      <c r="S24" s="57"/>
      <c r="T24" s="57"/>
      <c r="U24" s="36"/>
      <c r="V24" s="36"/>
      <c r="W24" s="36"/>
      <c r="X24" s="57"/>
      <c r="Z24" s="287"/>
    </row>
    <row r="25" spans="1:29" s="283" customFormat="1">
      <c r="A25" s="287"/>
      <c r="F25" s="289"/>
      <c r="G25" s="289"/>
      <c r="H25" s="289"/>
      <c r="I25" s="289"/>
      <c r="J25" s="289"/>
      <c r="K25" s="289"/>
      <c r="L25" s="289"/>
      <c r="M25" s="289"/>
      <c r="N25" s="289"/>
      <c r="O25" s="289"/>
      <c r="P25" s="289"/>
      <c r="Q25" s="289"/>
      <c r="R25" s="289"/>
      <c r="S25" s="289"/>
      <c r="T25" s="289"/>
      <c r="U25" s="287"/>
      <c r="V25" s="287"/>
      <c r="W25" s="287"/>
      <c r="X25" s="289"/>
      <c r="Y25" s="499"/>
      <c r="Z25" s="287"/>
    </row>
    <row r="26" spans="1:29">
      <c r="A26" s="167" t="s">
        <v>431</v>
      </c>
      <c r="U26" s="36"/>
      <c r="V26" s="36"/>
      <c r="W26" s="36"/>
      <c r="Z26" s="287"/>
    </row>
    <row r="27" spans="1:29">
      <c r="U27" s="36"/>
      <c r="V27" s="36"/>
      <c r="W27" s="36"/>
      <c r="Z27" s="287"/>
    </row>
    <row r="28" spans="1:29">
      <c r="U28" s="36"/>
      <c r="V28" s="36"/>
      <c r="W28" s="36"/>
      <c r="Z28" s="287"/>
    </row>
    <row r="29" spans="1:29">
      <c r="U29" s="36"/>
      <c r="V29" s="36"/>
      <c r="W29" s="36"/>
    </row>
    <row r="30" spans="1:29">
      <c r="U30" s="36"/>
      <c r="V30" s="36"/>
      <c r="W30" s="36"/>
    </row>
    <row r="31" spans="1:29">
      <c r="U31" s="36"/>
      <c r="V31" s="36"/>
      <c r="W31" s="36"/>
    </row>
    <row r="32" spans="1:29">
      <c r="U32" s="36"/>
      <c r="V32" s="36"/>
      <c r="W32" s="36"/>
    </row>
    <row r="33" spans="21:23">
      <c r="U33" s="36"/>
      <c r="V33" s="36"/>
      <c r="W33" s="36"/>
    </row>
    <row r="34" spans="21:23">
      <c r="U34" s="36"/>
      <c r="V34" s="36"/>
      <c r="W34" s="36"/>
    </row>
    <row r="35" spans="21:23">
      <c r="U35" s="36"/>
      <c r="V35" s="36"/>
      <c r="W35" s="36"/>
    </row>
    <row r="36" spans="21:23">
      <c r="U36" s="36"/>
      <c r="V36" s="36"/>
      <c r="W36" s="36"/>
    </row>
    <row r="37" spans="21:23">
      <c r="U37" s="36"/>
      <c r="V37" s="36"/>
      <c r="W37" s="36"/>
    </row>
  </sheetData>
  <conditionalFormatting sqref="U1:W2">
    <cfRule type="expression" dxfId="202" priority="1" stopIfTrue="1">
      <formula>#N/A</formula>
    </cfRule>
  </conditionalFormatting>
  <hyperlinks>
    <hyperlink ref="AB5" location="Content!B408" display="Back to Content Page"/>
  </hyperlinks>
  <pageMargins left="0.7" right="0.7" top="0.75" bottom="0.75" header="0.3" footer="0.3"/>
</worksheet>
</file>

<file path=xl/worksheets/sheet3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0"/>
  <sheetViews>
    <sheetView topLeftCell="O1" zoomScale="99" zoomScaleNormal="99" workbookViewId="0">
      <selection activeCell="AB5" sqref="AB5"/>
    </sheetView>
  </sheetViews>
  <sheetFormatPr defaultRowHeight="14.5"/>
  <cols>
    <col min="1" max="1" width="34.1796875" customWidth="1"/>
    <col min="2" max="22" width="8.1796875" customWidth="1"/>
    <col min="23" max="24" width="8.453125" customWidth="1"/>
    <col min="25" max="25" width="8.453125" style="499" customWidth="1"/>
    <col min="26" max="26" width="8.1796875" style="499" customWidth="1"/>
  </cols>
  <sheetData>
    <row r="1" spans="1:28">
      <c r="A1" s="140" t="s">
        <v>1424</v>
      </c>
      <c r="B1" s="57"/>
      <c r="C1" s="57"/>
      <c r="D1" s="57"/>
      <c r="E1" s="57"/>
      <c r="F1" s="57"/>
      <c r="G1" s="57"/>
      <c r="H1" s="57"/>
      <c r="I1" s="57"/>
      <c r="J1" s="57"/>
      <c r="K1" s="57"/>
      <c r="L1" s="57"/>
      <c r="M1" s="57"/>
      <c r="N1" s="57"/>
      <c r="O1" s="57"/>
      <c r="P1" s="57"/>
      <c r="Q1" s="57"/>
      <c r="R1" s="57"/>
      <c r="S1" s="57"/>
      <c r="T1" s="57"/>
      <c r="U1" s="177"/>
      <c r="V1" s="177"/>
      <c r="W1" s="177"/>
      <c r="X1" s="57"/>
      <c r="Z1" s="287"/>
    </row>
    <row r="2" spans="1:28">
      <c r="A2" s="57"/>
      <c r="B2" s="57"/>
      <c r="C2" s="57"/>
      <c r="D2" s="57"/>
      <c r="E2" s="57"/>
      <c r="F2" s="57"/>
      <c r="G2" s="57"/>
      <c r="H2" s="57"/>
      <c r="I2" s="57"/>
      <c r="J2" s="57"/>
      <c r="K2" s="57"/>
      <c r="L2" s="57"/>
      <c r="M2" s="57"/>
      <c r="N2" s="57"/>
      <c r="O2" s="57"/>
      <c r="P2" s="57"/>
      <c r="Q2" s="57"/>
      <c r="R2" s="57"/>
      <c r="S2" s="57"/>
      <c r="T2" s="57"/>
      <c r="U2" s="177"/>
      <c r="V2" s="177"/>
      <c r="W2" s="177"/>
      <c r="X2" s="57"/>
      <c r="Z2" s="287"/>
    </row>
    <row r="3" spans="1:28">
      <c r="A3" s="778" t="s">
        <v>16</v>
      </c>
      <c r="B3" s="4">
        <v>1991</v>
      </c>
      <c r="C3" s="4">
        <v>1992</v>
      </c>
      <c r="D3" s="4">
        <v>1993</v>
      </c>
      <c r="E3" s="4">
        <v>1994</v>
      </c>
      <c r="F3" s="4">
        <v>1995</v>
      </c>
      <c r="G3" s="4">
        <v>1996</v>
      </c>
      <c r="H3" s="4">
        <v>1997</v>
      </c>
      <c r="I3" s="4">
        <v>1998</v>
      </c>
      <c r="J3" s="4">
        <v>1999</v>
      </c>
      <c r="K3" s="4">
        <v>2000</v>
      </c>
      <c r="L3" s="4">
        <v>2001</v>
      </c>
      <c r="M3" s="4">
        <v>2002</v>
      </c>
      <c r="N3" s="4">
        <v>2003</v>
      </c>
      <c r="O3" s="4">
        <v>2004</v>
      </c>
      <c r="P3" s="4">
        <v>2005</v>
      </c>
      <c r="Q3" s="4">
        <v>2006</v>
      </c>
      <c r="R3" s="4">
        <v>2007</v>
      </c>
      <c r="S3" s="4">
        <v>2008</v>
      </c>
      <c r="T3" s="4">
        <v>2009</v>
      </c>
      <c r="U3" s="774">
        <v>2010</v>
      </c>
      <c r="V3" s="62">
        <v>2011</v>
      </c>
      <c r="W3" s="62">
        <v>2012</v>
      </c>
      <c r="X3" s="62">
        <v>2013</v>
      </c>
      <c r="Y3" s="62">
        <v>2014</v>
      </c>
      <c r="Z3" s="62">
        <v>2015</v>
      </c>
    </row>
    <row r="4" spans="1:28">
      <c r="A4" s="284" t="s">
        <v>15</v>
      </c>
      <c r="B4" s="576" t="s">
        <v>429</v>
      </c>
      <c r="C4" s="576" t="s">
        <v>429</v>
      </c>
      <c r="D4" s="576" t="s">
        <v>429</v>
      </c>
      <c r="E4" s="576" t="s">
        <v>429</v>
      </c>
      <c r="F4" s="576" t="s">
        <v>429</v>
      </c>
      <c r="G4" s="576" t="s">
        <v>429</v>
      </c>
      <c r="H4" s="576" t="s">
        <v>429</v>
      </c>
      <c r="I4" s="576" t="s">
        <v>429</v>
      </c>
      <c r="J4" s="576" t="s">
        <v>429</v>
      </c>
      <c r="K4" s="576" t="s">
        <v>429</v>
      </c>
      <c r="L4" s="576" t="s">
        <v>429</v>
      </c>
      <c r="M4" s="576" t="s">
        <v>429</v>
      </c>
      <c r="N4" s="576" t="s">
        <v>429</v>
      </c>
      <c r="O4" s="576" t="s">
        <v>429</v>
      </c>
      <c r="P4" s="576" t="s">
        <v>429</v>
      </c>
      <c r="Q4" s="576" t="s">
        <v>429</v>
      </c>
      <c r="R4" s="576" t="s">
        <v>429</v>
      </c>
      <c r="S4" s="576" t="s">
        <v>429</v>
      </c>
      <c r="T4" s="576" t="s">
        <v>429</v>
      </c>
      <c r="U4" s="576" t="s">
        <v>429</v>
      </c>
      <c r="V4" s="576" t="s">
        <v>429</v>
      </c>
      <c r="W4" s="576" t="s">
        <v>429</v>
      </c>
      <c r="X4" s="576" t="s">
        <v>429</v>
      </c>
      <c r="Y4" s="576" t="s">
        <v>429</v>
      </c>
      <c r="Z4" s="592" t="s">
        <v>429</v>
      </c>
    </row>
    <row r="5" spans="1:28">
      <c r="A5" s="284" t="s">
        <v>14</v>
      </c>
      <c r="B5" s="576" t="s">
        <v>429</v>
      </c>
      <c r="C5" s="576" t="s">
        <v>429</v>
      </c>
      <c r="D5" s="576" t="s">
        <v>429</v>
      </c>
      <c r="E5" s="576" t="s">
        <v>429</v>
      </c>
      <c r="F5" s="576" t="s">
        <v>429</v>
      </c>
      <c r="G5" s="576" t="s">
        <v>429</v>
      </c>
      <c r="H5" s="576" t="s">
        <v>429</v>
      </c>
      <c r="I5" s="576" t="s">
        <v>429</v>
      </c>
      <c r="J5" s="576" t="s">
        <v>429</v>
      </c>
      <c r="K5" s="576" t="s">
        <v>429</v>
      </c>
      <c r="L5" s="576" t="s">
        <v>429</v>
      </c>
      <c r="M5" s="576" t="s">
        <v>429</v>
      </c>
      <c r="N5" s="576" t="s">
        <v>429</v>
      </c>
      <c r="O5" s="576" t="s">
        <v>429</v>
      </c>
      <c r="P5" s="576" t="s">
        <v>429</v>
      </c>
      <c r="Q5" s="576" t="s">
        <v>429</v>
      </c>
      <c r="R5" s="576" t="s">
        <v>429</v>
      </c>
      <c r="S5" s="576" t="s">
        <v>429</v>
      </c>
      <c r="T5" s="576" t="s">
        <v>429</v>
      </c>
      <c r="U5" s="576" t="s">
        <v>429</v>
      </c>
      <c r="V5" s="576" t="s">
        <v>429</v>
      </c>
      <c r="W5" s="576" t="s">
        <v>429</v>
      </c>
      <c r="X5" s="576">
        <v>2261.3000000000002</v>
      </c>
      <c r="Y5" s="576">
        <v>2351.6999999999998</v>
      </c>
      <c r="Z5" s="697">
        <v>2456.9</v>
      </c>
      <c r="AB5" s="92" t="s">
        <v>13</v>
      </c>
    </row>
    <row r="6" spans="1:28">
      <c r="A6" s="284" t="s">
        <v>268</v>
      </c>
      <c r="B6" s="576" t="s">
        <v>429</v>
      </c>
      <c r="C6" s="576" t="s">
        <v>429</v>
      </c>
      <c r="D6" s="576" t="s">
        <v>429</v>
      </c>
      <c r="E6" s="576" t="s">
        <v>429</v>
      </c>
      <c r="F6" s="576" t="s">
        <v>429</v>
      </c>
      <c r="G6" s="576" t="s">
        <v>429</v>
      </c>
      <c r="H6" s="576" t="s">
        <v>429</v>
      </c>
      <c r="I6" s="576" t="s">
        <v>429</v>
      </c>
      <c r="J6" s="576" t="s">
        <v>429</v>
      </c>
      <c r="K6" s="576" t="s">
        <v>429</v>
      </c>
      <c r="L6" s="576" t="s">
        <v>429</v>
      </c>
      <c r="M6" s="576" t="s">
        <v>429</v>
      </c>
      <c r="N6" s="576" t="s">
        <v>429</v>
      </c>
      <c r="O6" s="576" t="s">
        <v>429</v>
      </c>
      <c r="P6" s="576" t="s">
        <v>429</v>
      </c>
      <c r="Q6" s="576" t="s">
        <v>429</v>
      </c>
      <c r="R6" s="576" t="s">
        <v>429</v>
      </c>
      <c r="S6" s="576" t="s">
        <v>429</v>
      </c>
      <c r="T6" s="576" t="s">
        <v>429</v>
      </c>
      <c r="U6" s="576" t="s">
        <v>429</v>
      </c>
      <c r="V6" s="576" t="s">
        <v>429</v>
      </c>
      <c r="W6" s="576" t="s">
        <v>429</v>
      </c>
      <c r="X6" s="576" t="s">
        <v>429</v>
      </c>
      <c r="Y6" s="576" t="s">
        <v>429</v>
      </c>
      <c r="Z6" s="592" t="s">
        <v>429</v>
      </c>
    </row>
    <row r="7" spans="1:28">
      <c r="A7" s="284" t="s">
        <v>12</v>
      </c>
      <c r="B7" s="576" t="s">
        <v>429</v>
      </c>
      <c r="C7" s="576" t="s">
        <v>429</v>
      </c>
      <c r="D7" s="576" t="s">
        <v>429</v>
      </c>
      <c r="E7" s="576" t="s">
        <v>429</v>
      </c>
      <c r="F7" s="576" t="s">
        <v>429</v>
      </c>
      <c r="G7" s="576" t="s">
        <v>429</v>
      </c>
      <c r="H7" s="576" t="s">
        <v>429</v>
      </c>
      <c r="I7" s="576" t="s">
        <v>429</v>
      </c>
      <c r="J7" s="576" t="s">
        <v>429</v>
      </c>
      <c r="K7" s="592">
        <v>100</v>
      </c>
      <c r="L7" s="592">
        <v>100</v>
      </c>
      <c r="M7" s="592">
        <v>100</v>
      </c>
      <c r="N7" s="592">
        <v>100</v>
      </c>
      <c r="O7" s="592">
        <v>100</v>
      </c>
      <c r="P7" s="592">
        <v>100</v>
      </c>
      <c r="Q7" s="592">
        <v>100</v>
      </c>
      <c r="R7" s="592">
        <v>100</v>
      </c>
      <c r="S7" s="592">
        <v>100</v>
      </c>
      <c r="T7" s="592">
        <v>100</v>
      </c>
      <c r="U7" s="592" t="s">
        <v>429</v>
      </c>
      <c r="V7" s="592">
        <v>69.3</v>
      </c>
      <c r="W7" s="592">
        <v>69.3</v>
      </c>
      <c r="X7" s="592">
        <v>69.3</v>
      </c>
      <c r="Y7" s="592">
        <v>69.3</v>
      </c>
      <c r="Z7" s="592">
        <v>69.3</v>
      </c>
      <c r="AA7" s="367" t="s">
        <v>17</v>
      </c>
    </row>
    <row r="8" spans="1:28">
      <c r="A8" s="284" t="s">
        <v>11</v>
      </c>
      <c r="B8" s="576">
        <v>1634.5</v>
      </c>
      <c r="C8" s="576">
        <v>1891.4</v>
      </c>
      <c r="D8" s="576">
        <v>2009.7</v>
      </c>
      <c r="E8" s="576">
        <v>2140</v>
      </c>
      <c r="F8" s="576">
        <v>1538.8</v>
      </c>
      <c r="G8" s="576">
        <v>1799.3</v>
      </c>
      <c r="H8" s="576">
        <v>1284.3</v>
      </c>
      <c r="I8" s="576">
        <v>2002.6</v>
      </c>
      <c r="J8" s="576">
        <v>2346.3000000000002</v>
      </c>
      <c r="K8" s="576">
        <v>2178.5</v>
      </c>
      <c r="L8" s="576">
        <v>2237.6999999999998</v>
      </c>
      <c r="M8" s="576">
        <v>2158</v>
      </c>
      <c r="N8" s="576">
        <v>2484.6999999999998</v>
      </c>
      <c r="O8" s="576">
        <v>1634.1</v>
      </c>
      <c r="P8" s="576">
        <v>2008.9</v>
      </c>
      <c r="Q8" s="576">
        <v>1908.1</v>
      </c>
      <c r="R8" s="576">
        <v>2217.5</v>
      </c>
      <c r="S8" s="576">
        <v>2739.1</v>
      </c>
      <c r="T8" s="576">
        <v>3579.6</v>
      </c>
      <c r="U8" s="576">
        <v>3353</v>
      </c>
      <c r="V8" s="576">
        <v>3460.4</v>
      </c>
      <c r="W8" s="592">
        <v>3115.26</v>
      </c>
      <c r="X8" s="592">
        <v>3313.94</v>
      </c>
      <c r="Y8" s="576" t="s">
        <v>8</v>
      </c>
      <c r="Z8" s="570" t="s">
        <v>429</v>
      </c>
    </row>
    <row r="9" spans="1:28">
      <c r="A9" s="284" t="s">
        <v>10</v>
      </c>
      <c r="B9" s="576">
        <v>513.70000000000005</v>
      </c>
      <c r="C9" s="576">
        <v>523.1</v>
      </c>
      <c r="D9" s="576">
        <v>475.8</v>
      </c>
      <c r="E9" s="576">
        <v>319.7</v>
      </c>
      <c r="F9" s="576">
        <v>274.10000000000002</v>
      </c>
      <c r="G9" s="576">
        <v>1454.7</v>
      </c>
      <c r="H9" s="576">
        <v>1656.5</v>
      </c>
      <c r="I9" s="576">
        <v>871.5</v>
      </c>
      <c r="J9" s="576">
        <v>1212.5</v>
      </c>
      <c r="K9" s="576">
        <v>1139.5</v>
      </c>
      <c r="L9" s="576">
        <v>1138.2</v>
      </c>
      <c r="M9" s="576">
        <v>1138.9000000000001</v>
      </c>
      <c r="N9" s="576">
        <v>1204</v>
      </c>
      <c r="O9" s="576">
        <v>1408.5</v>
      </c>
      <c r="P9" s="576">
        <v>1629.7</v>
      </c>
      <c r="Q9" s="576">
        <v>1642.4</v>
      </c>
      <c r="R9" s="576">
        <v>1873.4</v>
      </c>
      <c r="S9" s="576">
        <v>2426.6</v>
      </c>
      <c r="T9" s="576">
        <v>2695</v>
      </c>
      <c r="U9" s="576">
        <v>2979.96</v>
      </c>
      <c r="V9" s="576">
        <v>3117.23</v>
      </c>
      <c r="W9" s="576">
        <v>2870.4</v>
      </c>
      <c r="X9" s="576">
        <v>2560.0500000000002</v>
      </c>
      <c r="Y9" s="592">
        <v>2799.84</v>
      </c>
      <c r="Z9" s="570" t="s">
        <v>429</v>
      </c>
    </row>
    <row r="10" spans="1:28">
      <c r="A10" s="284" t="s">
        <v>9</v>
      </c>
      <c r="B10" s="576">
        <v>1869.7</v>
      </c>
      <c r="C10" s="576">
        <v>1927.6</v>
      </c>
      <c r="D10" s="576">
        <v>1909.6</v>
      </c>
      <c r="E10" s="576">
        <v>1876.4</v>
      </c>
      <c r="F10" s="576">
        <v>2013.1</v>
      </c>
      <c r="G10" s="576">
        <v>1955.6</v>
      </c>
      <c r="H10" s="576">
        <v>1683.5</v>
      </c>
      <c r="I10" s="576">
        <v>1740.5</v>
      </c>
      <c r="J10" s="576">
        <v>1425.4</v>
      </c>
      <c r="K10" s="576">
        <v>1124.2</v>
      </c>
      <c r="L10" s="576">
        <v>1368.4</v>
      </c>
      <c r="M10" s="576">
        <v>1550.6</v>
      </c>
      <c r="N10" s="576">
        <v>1799.5</v>
      </c>
      <c r="O10" s="576">
        <v>1858.1</v>
      </c>
      <c r="P10" s="576">
        <v>1763.9</v>
      </c>
      <c r="Q10" s="576">
        <v>2621.1</v>
      </c>
      <c r="R10" s="576">
        <v>2944.6</v>
      </c>
      <c r="S10" s="576">
        <v>3946.9</v>
      </c>
      <c r="T10" s="576">
        <v>3763.1</v>
      </c>
      <c r="U10" s="576">
        <f>65379/30.89</f>
        <v>2116.5101974749109</v>
      </c>
      <c r="V10" s="576">
        <f>51629/28.8</f>
        <v>1792.6736111111111</v>
      </c>
      <c r="W10" s="576">
        <f>57234/29.9</f>
        <v>1914.180602006689</v>
      </c>
      <c r="X10" s="576">
        <v>2292.6999999999998</v>
      </c>
      <c r="Y10" s="576">
        <v>2151.6655780535598</v>
      </c>
      <c r="Z10" s="576">
        <v>1744.48</v>
      </c>
    </row>
    <row r="11" spans="1:28">
      <c r="A11" s="284" t="s">
        <v>7</v>
      </c>
      <c r="B11" s="576">
        <v>1330.9</v>
      </c>
      <c r="C11" s="576">
        <v>1100</v>
      </c>
      <c r="D11" s="576">
        <v>1078.9000000000001</v>
      </c>
      <c r="E11" s="576">
        <v>1001.2</v>
      </c>
      <c r="F11" s="576">
        <v>869.2</v>
      </c>
      <c r="G11" s="576">
        <v>1079.2</v>
      </c>
      <c r="H11" s="576">
        <v>6084.4</v>
      </c>
      <c r="I11" s="576">
        <v>5930.5</v>
      </c>
      <c r="J11" s="576">
        <v>5256.9</v>
      </c>
      <c r="K11" s="576">
        <v>4716</v>
      </c>
      <c r="L11" s="576">
        <v>4615.6000000000004</v>
      </c>
      <c r="M11" s="576">
        <v>4487.3</v>
      </c>
      <c r="N11" s="576">
        <v>5756.3</v>
      </c>
      <c r="O11" s="576">
        <v>6637.7</v>
      </c>
      <c r="P11" s="576">
        <v>6832.6</v>
      </c>
      <c r="Q11" s="576">
        <v>6694.7</v>
      </c>
      <c r="R11" s="576">
        <v>7263</v>
      </c>
      <c r="S11" s="576">
        <v>8328.5</v>
      </c>
      <c r="T11" s="576">
        <v>7984.7</v>
      </c>
      <c r="U11" s="576" t="s">
        <v>429</v>
      </c>
      <c r="V11" s="592">
        <v>10285.370000000001</v>
      </c>
      <c r="W11" s="592">
        <v>11529.67</v>
      </c>
      <c r="X11" s="592">
        <v>10747.46</v>
      </c>
      <c r="Y11" s="576" t="s">
        <v>8</v>
      </c>
      <c r="Z11" s="592" t="s">
        <v>429</v>
      </c>
    </row>
    <row r="12" spans="1:28">
      <c r="A12" s="284" t="s">
        <v>32</v>
      </c>
      <c r="B12" s="576">
        <v>1810.7</v>
      </c>
      <c r="C12" s="576">
        <v>2103.6999999999998</v>
      </c>
      <c r="D12" s="576">
        <v>1590</v>
      </c>
      <c r="E12" s="576">
        <v>1915</v>
      </c>
      <c r="F12" s="576">
        <v>1874.7</v>
      </c>
      <c r="G12" s="576">
        <v>1364.9</v>
      </c>
      <c r="H12" s="576">
        <v>1371.3</v>
      </c>
      <c r="I12" s="576">
        <v>1172.5</v>
      </c>
      <c r="J12" s="576">
        <v>1052.8</v>
      </c>
      <c r="K12" s="576">
        <v>1127.3</v>
      </c>
      <c r="L12" s="576">
        <v>999.4</v>
      </c>
      <c r="M12" s="576">
        <v>1084.5999999999999</v>
      </c>
      <c r="N12" s="576">
        <v>1270.4000000000001</v>
      </c>
      <c r="O12" s="576">
        <v>1580.6</v>
      </c>
      <c r="P12" s="576">
        <v>1651</v>
      </c>
      <c r="Q12" s="576">
        <v>1700.3</v>
      </c>
      <c r="R12" s="576">
        <v>1756.9</v>
      </c>
      <c r="S12" s="576">
        <v>1515.2</v>
      </c>
      <c r="T12" s="576">
        <v>1625.8</v>
      </c>
      <c r="U12" s="576">
        <v>3083.29</v>
      </c>
      <c r="V12" s="592">
        <v>3284.63</v>
      </c>
      <c r="W12" s="592">
        <v>2827.01</v>
      </c>
      <c r="X12" s="592">
        <v>2026.91</v>
      </c>
      <c r="Y12" s="576" t="s">
        <v>8</v>
      </c>
      <c r="Z12" s="570" t="s">
        <v>429</v>
      </c>
    </row>
    <row r="13" spans="1:28">
      <c r="A13" s="284" t="s">
        <v>5</v>
      </c>
      <c r="B13" s="576" t="s">
        <v>429</v>
      </c>
      <c r="C13" s="576" t="s">
        <v>429</v>
      </c>
      <c r="D13" s="576" t="s">
        <v>429</v>
      </c>
      <c r="E13" s="576" t="s">
        <v>429</v>
      </c>
      <c r="F13" s="576" t="s">
        <v>429</v>
      </c>
      <c r="G13" s="576" t="s">
        <v>429</v>
      </c>
      <c r="H13" s="576" t="s">
        <v>429</v>
      </c>
      <c r="I13" s="576" t="s">
        <v>429</v>
      </c>
      <c r="J13" s="576" t="s">
        <v>429</v>
      </c>
      <c r="K13" s="576" t="s">
        <v>429</v>
      </c>
      <c r="L13" s="576" t="s">
        <v>429</v>
      </c>
      <c r="M13" s="576" t="s">
        <v>429</v>
      </c>
      <c r="N13" s="576" t="s">
        <v>429</v>
      </c>
      <c r="O13" s="576" t="s">
        <v>429</v>
      </c>
      <c r="P13" s="576" t="s">
        <v>429</v>
      </c>
      <c r="Q13" s="576" t="s">
        <v>429</v>
      </c>
      <c r="R13" s="576" t="s">
        <v>429</v>
      </c>
      <c r="S13" s="576" t="s">
        <v>429</v>
      </c>
      <c r="T13" s="576" t="s">
        <v>429</v>
      </c>
      <c r="U13" s="576" t="s">
        <v>429</v>
      </c>
      <c r="V13" s="576" t="s">
        <v>429</v>
      </c>
      <c r="W13" s="576" t="s">
        <v>429</v>
      </c>
      <c r="X13" s="576" t="s">
        <v>429</v>
      </c>
      <c r="Y13" s="576" t="s">
        <v>429</v>
      </c>
      <c r="Z13" s="592" t="s">
        <v>429</v>
      </c>
    </row>
    <row r="14" spans="1:28">
      <c r="A14" s="284" t="s">
        <v>4</v>
      </c>
      <c r="B14" s="576">
        <v>1405.1</v>
      </c>
      <c r="C14" s="576">
        <v>1564.5</v>
      </c>
      <c r="D14" s="576">
        <v>1393.6</v>
      </c>
      <c r="E14" s="576">
        <v>1739.6</v>
      </c>
      <c r="F14" s="576">
        <v>1463.9</v>
      </c>
      <c r="G14" s="576">
        <v>1445.5</v>
      </c>
      <c r="H14" s="576">
        <v>1718.3</v>
      </c>
      <c r="I14" s="576">
        <v>1323.2</v>
      </c>
      <c r="J14" s="576">
        <v>1162.4000000000001</v>
      </c>
      <c r="K14" s="576">
        <v>1220.5999999999999</v>
      </c>
      <c r="L14" s="576">
        <v>1018.9</v>
      </c>
      <c r="M14" s="576">
        <v>1076.7</v>
      </c>
      <c r="N14" s="576">
        <v>1426.4</v>
      </c>
      <c r="O14" s="576">
        <v>1655.7</v>
      </c>
      <c r="P14" s="576">
        <v>1632.6</v>
      </c>
      <c r="Q14" s="576">
        <v>1609.6</v>
      </c>
      <c r="R14" s="576">
        <v>1843.3</v>
      </c>
      <c r="S14" s="576">
        <v>1825.5</v>
      </c>
      <c r="T14" s="576">
        <v>1875.6</v>
      </c>
      <c r="U14" s="576">
        <v>2024.7</v>
      </c>
      <c r="V14" s="576">
        <v>2294.6</v>
      </c>
      <c r="W14" s="576">
        <v>2219.1</v>
      </c>
      <c r="X14" s="576">
        <v>1969.7</v>
      </c>
      <c r="Y14" s="576">
        <v>1942.8</v>
      </c>
      <c r="Z14" s="573">
        <v>1763.451</v>
      </c>
      <c r="AA14" s="499"/>
    </row>
    <row r="15" spans="1:28">
      <c r="A15" s="284" t="s">
        <v>3</v>
      </c>
      <c r="B15" s="576" t="s">
        <v>429</v>
      </c>
      <c r="C15" s="576" t="s">
        <v>429</v>
      </c>
      <c r="D15" s="576" t="s">
        <v>429</v>
      </c>
      <c r="E15" s="576" t="s">
        <v>429</v>
      </c>
      <c r="F15" s="576" t="s">
        <v>429</v>
      </c>
      <c r="G15" s="576" t="s">
        <v>429</v>
      </c>
      <c r="H15" s="576" t="s">
        <v>429</v>
      </c>
      <c r="I15" s="576" t="s">
        <v>429</v>
      </c>
      <c r="J15" s="576" t="s">
        <v>429</v>
      </c>
      <c r="K15" s="576" t="s">
        <v>429</v>
      </c>
      <c r="L15" s="576" t="s">
        <v>429</v>
      </c>
      <c r="M15" s="576" t="s">
        <v>429</v>
      </c>
      <c r="N15" s="576" t="s">
        <v>429</v>
      </c>
      <c r="O15" s="576" t="s">
        <v>429</v>
      </c>
      <c r="P15" s="576" t="s">
        <v>429</v>
      </c>
      <c r="Q15" s="576" t="s">
        <v>429</v>
      </c>
      <c r="R15" s="576" t="s">
        <v>429</v>
      </c>
      <c r="S15" s="576" t="s">
        <v>429</v>
      </c>
      <c r="T15" s="576" t="s">
        <v>429</v>
      </c>
      <c r="U15" s="576" t="s">
        <v>429</v>
      </c>
      <c r="V15" s="576" t="s">
        <v>429</v>
      </c>
      <c r="W15" s="576" t="s">
        <v>429</v>
      </c>
      <c r="X15" s="576" t="s">
        <v>429</v>
      </c>
      <c r="Y15" s="576" t="s">
        <v>429</v>
      </c>
      <c r="Z15" s="592" t="s">
        <v>429</v>
      </c>
      <c r="AA15" s="499"/>
    </row>
    <row r="16" spans="1:28">
      <c r="A16" s="284" t="s">
        <v>79</v>
      </c>
      <c r="B16" s="576" t="s">
        <v>429</v>
      </c>
      <c r="C16" s="576" t="s">
        <v>429</v>
      </c>
      <c r="D16" s="576" t="s">
        <v>429</v>
      </c>
      <c r="E16" s="576" t="s">
        <v>429</v>
      </c>
      <c r="F16" s="576" t="s">
        <v>429</v>
      </c>
      <c r="G16" s="576" t="s">
        <v>429</v>
      </c>
      <c r="H16" s="576" t="s">
        <v>429</v>
      </c>
      <c r="I16" s="576" t="s">
        <v>429</v>
      </c>
      <c r="J16" s="576" t="s">
        <v>429</v>
      </c>
      <c r="K16" s="576" t="s">
        <v>429</v>
      </c>
      <c r="L16" s="576" t="s">
        <v>429</v>
      </c>
      <c r="M16" s="576" t="s">
        <v>429</v>
      </c>
      <c r="N16" s="576" t="s">
        <v>429</v>
      </c>
      <c r="O16" s="576" t="s">
        <v>429</v>
      </c>
      <c r="P16" s="576" t="s">
        <v>429</v>
      </c>
      <c r="Q16" s="576" t="s">
        <v>429</v>
      </c>
      <c r="R16" s="576" t="s">
        <v>429</v>
      </c>
      <c r="S16" s="576" t="s">
        <v>429</v>
      </c>
      <c r="T16" s="576" t="s">
        <v>429</v>
      </c>
      <c r="U16" s="576" t="s">
        <v>429</v>
      </c>
      <c r="V16" s="576" t="s">
        <v>429</v>
      </c>
      <c r="W16" s="576" t="s">
        <v>429</v>
      </c>
      <c r="X16" s="576" t="s">
        <v>429</v>
      </c>
      <c r="Y16" s="576" t="s">
        <v>429</v>
      </c>
      <c r="Z16" s="404" t="s">
        <v>429</v>
      </c>
    </row>
    <row r="17" spans="1:29">
      <c r="A17" s="284" t="s">
        <v>2</v>
      </c>
      <c r="B17" s="576" t="s">
        <v>429</v>
      </c>
      <c r="C17" s="576" t="s">
        <v>429</v>
      </c>
      <c r="D17" s="576" t="s">
        <v>429</v>
      </c>
      <c r="E17" s="576" t="s">
        <v>429</v>
      </c>
      <c r="F17" s="576" t="s">
        <v>429</v>
      </c>
      <c r="G17" s="576" t="s">
        <v>429</v>
      </c>
      <c r="H17" s="576" t="s">
        <v>429</v>
      </c>
      <c r="I17" s="576" t="s">
        <v>429</v>
      </c>
      <c r="J17" s="576" t="s">
        <v>429</v>
      </c>
      <c r="K17" s="576" t="s">
        <v>429</v>
      </c>
      <c r="L17" s="576" t="s">
        <v>429</v>
      </c>
      <c r="M17" s="576" t="s">
        <v>429</v>
      </c>
      <c r="N17" s="576" t="s">
        <v>429</v>
      </c>
      <c r="O17" s="576" t="s">
        <v>429</v>
      </c>
      <c r="P17" s="576" t="s">
        <v>429</v>
      </c>
      <c r="Q17" s="576" t="s">
        <v>429</v>
      </c>
      <c r="R17" s="576" t="s">
        <v>429</v>
      </c>
      <c r="S17" s="576" t="s">
        <v>429</v>
      </c>
      <c r="T17" s="576" t="s">
        <v>429</v>
      </c>
      <c r="U17" s="576" t="s">
        <v>429</v>
      </c>
      <c r="V17" s="576" t="s">
        <v>429</v>
      </c>
      <c r="W17" s="576" t="s">
        <v>429</v>
      </c>
      <c r="X17" s="576" t="s">
        <v>429</v>
      </c>
      <c r="Y17" s="576" t="s">
        <v>429</v>
      </c>
      <c r="Z17" s="592" t="s">
        <v>429</v>
      </c>
    </row>
    <row r="18" spans="1:29">
      <c r="A18" s="284" t="s">
        <v>50</v>
      </c>
      <c r="B18" s="576" t="s">
        <v>429</v>
      </c>
      <c r="C18" s="576" t="s">
        <v>429</v>
      </c>
      <c r="D18" s="576" t="s">
        <v>429</v>
      </c>
      <c r="E18" s="576" t="s">
        <v>429</v>
      </c>
      <c r="F18" s="576" t="s">
        <v>429</v>
      </c>
      <c r="G18" s="576" t="s">
        <v>429</v>
      </c>
      <c r="H18" s="576" t="s">
        <v>429</v>
      </c>
      <c r="I18" s="576" t="s">
        <v>429</v>
      </c>
      <c r="J18" s="576" t="s">
        <v>429</v>
      </c>
      <c r="K18" s="576" t="s">
        <v>429</v>
      </c>
      <c r="L18" s="576" t="s">
        <v>429</v>
      </c>
      <c r="M18" s="576" t="s">
        <v>429</v>
      </c>
      <c r="N18" s="576" t="s">
        <v>429</v>
      </c>
      <c r="O18" s="576" t="s">
        <v>429</v>
      </c>
      <c r="P18" s="576" t="s">
        <v>429</v>
      </c>
      <c r="Q18" s="576" t="s">
        <v>429</v>
      </c>
      <c r="R18" s="576" t="s">
        <v>429</v>
      </c>
      <c r="S18" s="576" t="s">
        <v>429</v>
      </c>
      <c r="T18" s="576" t="s">
        <v>429</v>
      </c>
      <c r="U18" s="576" t="s">
        <v>429</v>
      </c>
      <c r="V18" s="576" t="s">
        <v>429</v>
      </c>
      <c r="W18" s="576" t="s">
        <v>429</v>
      </c>
      <c r="X18" s="576" t="s">
        <v>429</v>
      </c>
      <c r="Y18" s="576" t="s">
        <v>429</v>
      </c>
      <c r="Z18" s="592" t="s">
        <v>429</v>
      </c>
    </row>
    <row r="19" spans="1:29">
      <c r="C19" s="36"/>
      <c r="D19" s="36"/>
      <c r="E19" s="36"/>
      <c r="F19" s="36"/>
      <c r="G19" s="36"/>
      <c r="H19" s="36"/>
      <c r="I19" s="36"/>
      <c r="J19" s="36"/>
      <c r="K19" s="36"/>
      <c r="L19" s="36"/>
      <c r="M19" s="36"/>
      <c r="N19" s="36"/>
      <c r="O19" s="36"/>
      <c r="U19" s="36"/>
      <c r="V19" s="36"/>
      <c r="W19" s="36"/>
      <c r="Z19" s="559"/>
    </row>
    <row r="20" spans="1:29">
      <c r="A20" s="136" t="s">
        <v>33</v>
      </c>
      <c r="B20" s="142"/>
      <c r="D20" s="57"/>
      <c r="F20" s="57"/>
      <c r="G20" s="57"/>
      <c r="H20" s="57"/>
      <c r="I20" s="57"/>
      <c r="J20" s="57"/>
      <c r="K20" s="57"/>
      <c r="L20" s="57"/>
      <c r="M20" s="57"/>
      <c r="N20" s="57"/>
      <c r="O20" s="57"/>
      <c r="P20" s="57"/>
      <c r="Q20" s="57"/>
      <c r="R20" s="57"/>
      <c r="S20" s="57"/>
      <c r="T20" s="57"/>
      <c r="X20" s="57"/>
      <c r="Y20" s="12"/>
      <c r="Z20" s="142"/>
    </row>
    <row r="21" spans="1:29">
      <c r="A21" s="57"/>
      <c r="B21" s="57"/>
      <c r="D21" s="57"/>
      <c r="F21" s="57"/>
      <c r="G21" s="57"/>
      <c r="H21" s="57"/>
      <c r="I21" s="57"/>
      <c r="J21" s="57"/>
      <c r="K21" s="57"/>
      <c r="L21" s="57"/>
      <c r="M21" s="57"/>
      <c r="N21" s="57"/>
      <c r="O21" s="57"/>
      <c r="P21" s="57"/>
      <c r="Q21" s="57"/>
      <c r="R21" s="57"/>
      <c r="S21" s="57"/>
      <c r="T21" s="57"/>
      <c r="U21" s="36"/>
      <c r="V21" s="36"/>
      <c r="W21" s="36"/>
      <c r="X21" s="57"/>
      <c r="Y21" s="12"/>
      <c r="Z21" s="24"/>
    </row>
    <row r="22" spans="1:29" s="499" customFormat="1">
      <c r="A22" s="287" t="s">
        <v>1157</v>
      </c>
      <c r="B22" s="142"/>
      <c r="D22" s="289"/>
      <c r="F22" s="289"/>
      <c r="G22" s="289"/>
      <c r="H22" s="289"/>
      <c r="I22" s="289"/>
      <c r="J22" s="289"/>
      <c r="K22" s="289"/>
      <c r="L22" s="289"/>
      <c r="M22" s="289"/>
      <c r="N22" s="289"/>
      <c r="O22" s="289"/>
      <c r="P22" s="289"/>
      <c r="Q22" s="289"/>
      <c r="R22" s="289"/>
      <c r="S22" s="289"/>
      <c r="T22" s="289"/>
      <c r="X22" s="134"/>
      <c r="Y22" s="12"/>
      <c r="Z22" s="142"/>
      <c r="AA22" s="12"/>
      <c r="AB22" s="12"/>
      <c r="AC22" s="12"/>
    </row>
    <row r="23" spans="1:29" s="499" customFormat="1">
      <c r="A23" s="57"/>
      <c r="B23" s="142"/>
      <c r="D23" s="289"/>
      <c r="F23" s="289"/>
      <c r="G23" s="289"/>
      <c r="H23" s="289"/>
      <c r="I23" s="289"/>
      <c r="J23" s="289"/>
      <c r="K23" s="289"/>
      <c r="L23" s="289"/>
      <c r="M23" s="289"/>
      <c r="N23" s="289"/>
      <c r="O23" s="289"/>
      <c r="P23" s="289"/>
      <c r="Q23" s="289"/>
      <c r="R23" s="289"/>
      <c r="S23" s="289"/>
      <c r="T23" s="289"/>
      <c r="X23" s="134"/>
      <c r="Y23" s="12"/>
      <c r="Z23" s="142"/>
      <c r="AA23" s="12"/>
    </row>
    <row r="24" spans="1:29">
      <c r="A24" s="287" t="s">
        <v>1555</v>
      </c>
      <c r="B24" s="289"/>
      <c r="D24" s="289"/>
      <c r="F24" s="57"/>
      <c r="G24" s="57"/>
      <c r="H24" s="57"/>
      <c r="I24" s="57"/>
      <c r="J24" s="57"/>
      <c r="K24" s="57"/>
      <c r="L24" s="57"/>
      <c r="M24" s="57"/>
      <c r="N24" s="57"/>
      <c r="O24" s="57"/>
      <c r="P24" s="57"/>
      <c r="Q24" s="57"/>
      <c r="R24" s="57"/>
      <c r="S24" s="57"/>
      <c r="T24" s="57"/>
      <c r="U24" s="36"/>
      <c r="V24" s="36"/>
      <c r="W24" s="36"/>
      <c r="X24" s="57"/>
      <c r="Z24" s="287"/>
    </row>
    <row r="25" spans="1:29" s="283" customFormat="1">
      <c r="A25" s="287"/>
      <c r="F25" s="289"/>
      <c r="G25" s="289"/>
      <c r="H25" s="289"/>
      <c r="I25" s="289"/>
      <c r="J25" s="289"/>
      <c r="K25" s="289"/>
      <c r="L25" s="289"/>
      <c r="M25" s="289"/>
      <c r="N25" s="289"/>
      <c r="O25" s="289"/>
      <c r="P25" s="289"/>
      <c r="Q25" s="289"/>
      <c r="R25" s="289"/>
      <c r="S25" s="289"/>
      <c r="T25" s="289"/>
      <c r="U25" s="287"/>
      <c r="V25" s="287"/>
      <c r="W25" s="287"/>
      <c r="X25" s="289"/>
      <c r="Y25" s="499"/>
      <c r="Z25" s="287"/>
    </row>
    <row r="26" spans="1:29">
      <c r="A26" s="167" t="s">
        <v>431</v>
      </c>
      <c r="B26" s="57"/>
      <c r="C26" s="57"/>
      <c r="D26" s="57"/>
      <c r="E26" s="57"/>
      <c r="F26" s="57"/>
      <c r="G26" s="57"/>
      <c r="H26" s="57"/>
      <c r="I26" s="57"/>
      <c r="J26" s="57"/>
      <c r="K26" s="57"/>
      <c r="L26" s="57"/>
      <c r="M26" s="57"/>
      <c r="N26" s="57"/>
      <c r="O26" s="57"/>
      <c r="P26" s="57"/>
      <c r="Q26" s="57"/>
      <c r="R26" s="57"/>
      <c r="S26" s="57"/>
      <c r="T26" s="57"/>
      <c r="U26" s="36"/>
      <c r="V26" s="36"/>
      <c r="W26" s="36"/>
      <c r="X26" s="57"/>
      <c r="Z26" s="287"/>
    </row>
    <row r="27" spans="1:29">
      <c r="U27" s="36"/>
      <c r="V27" s="36"/>
      <c r="W27" s="36"/>
      <c r="Z27" s="287"/>
    </row>
    <row r="28" spans="1:29">
      <c r="U28" s="36"/>
      <c r="V28" s="36"/>
      <c r="W28" s="36"/>
      <c r="Z28" s="287"/>
    </row>
    <row r="29" spans="1:29">
      <c r="U29" s="36"/>
      <c r="V29" s="36"/>
      <c r="W29" s="36"/>
    </row>
    <row r="30" spans="1:29">
      <c r="U30" s="36"/>
      <c r="V30" s="36"/>
      <c r="W30" s="36"/>
    </row>
    <row r="31" spans="1:29">
      <c r="U31" s="36"/>
      <c r="V31" s="36"/>
      <c r="W31" s="36"/>
    </row>
    <row r="32" spans="1:29">
      <c r="U32" s="36"/>
      <c r="V32" s="36"/>
      <c r="W32" s="36"/>
    </row>
    <row r="33" spans="21:23">
      <c r="U33" s="36"/>
      <c r="V33" s="36"/>
      <c r="W33" s="36"/>
    </row>
    <row r="34" spans="21:23">
      <c r="U34" s="36"/>
      <c r="V34" s="36"/>
      <c r="W34" s="36"/>
    </row>
    <row r="35" spans="21:23">
      <c r="U35" s="36"/>
      <c r="V35" s="36"/>
      <c r="W35" s="36"/>
    </row>
    <row r="36" spans="21:23">
      <c r="U36" s="36"/>
      <c r="V36" s="36"/>
      <c r="W36" s="36"/>
    </row>
    <row r="37" spans="21:23">
      <c r="U37" s="36"/>
      <c r="V37" s="36"/>
      <c r="W37" s="36"/>
    </row>
    <row r="38" spans="21:23">
      <c r="U38" s="36"/>
      <c r="V38" s="36"/>
      <c r="W38" s="36"/>
    </row>
    <row r="39" spans="21:23">
      <c r="U39" s="36"/>
      <c r="V39" s="36"/>
      <c r="W39" s="36"/>
    </row>
    <row r="40" spans="21:23">
      <c r="U40" s="36"/>
      <c r="V40" s="36"/>
      <c r="W40" s="36"/>
    </row>
  </sheetData>
  <conditionalFormatting sqref="U1:W2">
    <cfRule type="expression" dxfId="201" priority="1" stopIfTrue="1">
      <formula>#N/A</formula>
    </cfRule>
  </conditionalFormatting>
  <hyperlinks>
    <hyperlink ref="AB5" location="Content!B408" display="Back to Content Page"/>
  </hyperlinks>
  <pageMargins left="0.7" right="0.7" top="0.75" bottom="0.75" header="0.3" footer="0.3"/>
</worksheet>
</file>

<file path=xl/worksheets/sheet3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8"/>
  <sheetViews>
    <sheetView topLeftCell="O1" zoomScale="96" zoomScaleNormal="96" workbookViewId="0">
      <selection activeCell="AB5" sqref="AB5"/>
    </sheetView>
  </sheetViews>
  <sheetFormatPr defaultRowHeight="14.5"/>
  <cols>
    <col min="1" max="1" width="33.81640625" customWidth="1"/>
    <col min="2" max="24" width="7.7265625" customWidth="1"/>
    <col min="25" max="26" width="8.7265625" style="499" customWidth="1"/>
  </cols>
  <sheetData>
    <row r="1" spans="1:28">
      <c r="A1" s="140" t="s">
        <v>1486</v>
      </c>
      <c r="B1" s="57"/>
      <c r="C1" s="57"/>
      <c r="D1" s="57"/>
      <c r="E1" s="57"/>
      <c r="F1" s="57"/>
      <c r="G1" s="57"/>
      <c r="H1" s="57"/>
      <c r="I1" s="57"/>
      <c r="J1" s="57"/>
      <c r="K1" s="57"/>
      <c r="L1" s="57"/>
      <c r="M1" s="57"/>
      <c r="N1" s="57"/>
      <c r="O1" s="57"/>
      <c r="P1" s="57"/>
      <c r="Q1" s="57"/>
      <c r="R1" s="57"/>
      <c r="S1" s="57"/>
      <c r="T1" s="57"/>
      <c r="U1" s="177"/>
      <c r="V1" s="177"/>
      <c r="W1" s="177"/>
      <c r="X1" s="57"/>
      <c r="Z1" s="287"/>
    </row>
    <row r="2" spans="1:28">
      <c r="A2" s="57"/>
      <c r="B2" s="57"/>
      <c r="C2" s="57"/>
      <c r="D2" s="57"/>
      <c r="E2" s="57"/>
      <c r="F2" s="57"/>
      <c r="G2" s="57"/>
      <c r="H2" s="57"/>
      <c r="I2" s="57"/>
      <c r="J2" s="57"/>
      <c r="K2" s="57"/>
      <c r="L2" s="57"/>
      <c r="M2" s="57"/>
      <c r="N2" s="57"/>
      <c r="O2" s="57"/>
      <c r="P2" s="57"/>
      <c r="Q2" s="57"/>
      <c r="R2" s="57"/>
      <c r="S2" s="57"/>
      <c r="T2" s="57"/>
      <c r="U2" s="177"/>
      <c r="V2" s="177"/>
      <c r="W2" s="177"/>
      <c r="X2" s="57"/>
      <c r="Z2" s="287"/>
    </row>
    <row r="3" spans="1:28">
      <c r="A3" s="778" t="s">
        <v>16</v>
      </c>
      <c r="B3" s="4">
        <v>1991</v>
      </c>
      <c r="C3" s="4">
        <v>1992</v>
      </c>
      <c r="D3" s="4">
        <v>1993</v>
      </c>
      <c r="E3" s="4">
        <v>1994</v>
      </c>
      <c r="F3" s="4">
        <v>1995</v>
      </c>
      <c r="G3" s="4">
        <v>1996</v>
      </c>
      <c r="H3" s="4">
        <v>1997</v>
      </c>
      <c r="I3" s="4">
        <v>1998</v>
      </c>
      <c r="J3" s="4">
        <v>1999</v>
      </c>
      <c r="K3" s="4">
        <v>2000</v>
      </c>
      <c r="L3" s="4">
        <v>2001</v>
      </c>
      <c r="M3" s="4">
        <v>2002</v>
      </c>
      <c r="N3" s="4">
        <v>2003</v>
      </c>
      <c r="O3" s="4">
        <v>2004</v>
      </c>
      <c r="P3" s="4">
        <v>2005</v>
      </c>
      <c r="Q3" s="4">
        <v>2006</v>
      </c>
      <c r="R3" s="4">
        <v>2007</v>
      </c>
      <c r="S3" s="4">
        <v>2008</v>
      </c>
      <c r="T3" s="4">
        <v>2009</v>
      </c>
      <c r="U3" s="774">
        <v>2010</v>
      </c>
      <c r="V3" s="62">
        <v>2011</v>
      </c>
      <c r="W3" s="62">
        <v>2012</v>
      </c>
      <c r="X3" s="62">
        <v>2013</v>
      </c>
      <c r="Y3" s="62">
        <v>2014</v>
      </c>
      <c r="Z3" s="62">
        <v>2015</v>
      </c>
    </row>
    <row r="4" spans="1:28">
      <c r="A4" s="284" t="s">
        <v>15</v>
      </c>
      <c r="B4" s="575" t="s">
        <v>429</v>
      </c>
      <c r="C4" s="575" t="s">
        <v>429</v>
      </c>
      <c r="D4" s="575" t="s">
        <v>429</v>
      </c>
      <c r="E4" s="575" t="s">
        <v>429</v>
      </c>
      <c r="F4" s="575" t="s">
        <v>429</v>
      </c>
      <c r="G4" s="575" t="s">
        <v>429</v>
      </c>
      <c r="H4" s="575" t="s">
        <v>429</v>
      </c>
      <c r="I4" s="575" t="s">
        <v>429</v>
      </c>
      <c r="J4" s="575" t="s">
        <v>429</v>
      </c>
      <c r="K4" s="575" t="s">
        <v>429</v>
      </c>
      <c r="L4" s="575" t="s">
        <v>429</v>
      </c>
      <c r="M4" s="575" t="s">
        <v>429</v>
      </c>
      <c r="N4" s="575" t="s">
        <v>429</v>
      </c>
      <c r="O4" s="575" t="s">
        <v>429</v>
      </c>
      <c r="P4" s="575" t="s">
        <v>429</v>
      </c>
      <c r="Q4" s="575" t="s">
        <v>429</v>
      </c>
      <c r="R4" s="575" t="s">
        <v>429</v>
      </c>
      <c r="S4" s="575" t="s">
        <v>429</v>
      </c>
      <c r="T4" s="575" t="s">
        <v>429</v>
      </c>
      <c r="U4" s="575" t="s">
        <v>429</v>
      </c>
      <c r="V4" s="575" t="s">
        <v>429</v>
      </c>
      <c r="W4" s="575" t="s">
        <v>429</v>
      </c>
      <c r="X4" s="575" t="s">
        <v>429</v>
      </c>
      <c r="Y4" s="575" t="s">
        <v>429</v>
      </c>
      <c r="Z4" s="592" t="s">
        <v>429</v>
      </c>
    </row>
    <row r="5" spans="1:28">
      <c r="A5" s="284" t="s">
        <v>14</v>
      </c>
      <c r="B5" s="575" t="s">
        <v>429</v>
      </c>
      <c r="C5" s="575" t="s">
        <v>429</v>
      </c>
      <c r="D5" s="575" t="s">
        <v>429</v>
      </c>
      <c r="E5" s="575" t="s">
        <v>429</v>
      </c>
      <c r="F5" s="575" t="s">
        <v>429</v>
      </c>
      <c r="G5" s="575" t="s">
        <v>429</v>
      </c>
      <c r="H5" s="575" t="s">
        <v>429</v>
      </c>
      <c r="I5" s="575" t="s">
        <v>429</v>
      </c>
      <c r="J5" s="575" t="s">
        <v>429</v>
      </c>
      <c r="K5" s="575" t="s">
        <v>429</v>
      </c>
      <c r="L5" s="575" t="s">
        <v>429</v>
      </c>
      <c r="M5" s="575" t="s">
        <v>429</v>
      </c>
      <c r="N5" s="575" t="s">
        <v>429</v>
      </c>
      <c r="O5" s="575" t="s">
        <v>429</v>
      </c>
      <c r="P5" s="575" t="s">
        <v>429</v>
      </c>
      <c r="Q5" s="575" t="s">
        <v>429</v>
      </c>
      <c r="R5" s="575" t="s">
        <v>429</v>
      </c>
      <c r="S5" s="575" t="s">
        <v>429</v>
      </c>
      <c r="T5" s="575" t="s">
        <v>429</v>
      </c>
      <c r="U5" s="575" t="s">
        <v>429</v>
      </c>
      <c r="V5" s="575" t="s">
        <v>429</v>
      </c>
      <c r="W5" s="575" t="s">
        <v>429</v>
      </c>
      <c r="X5" s="575">
        <v>2715.4</v>
      </c>
      <c r="Y5" s="575">
        <v>2915.6</v>
      </c>
      <c r="Z5" s="575">
        <v>2987.6</v>
      </c>
      <c r="AB5" s="92" t="s">
        <v>13</v>
      </c>
    </row>
    <row r="6" spans="1:28">
      <c r="A6" s="284" t="s">
        <v>268</v>
      </c>
      <c r="B6" s="575" t="s">
        <v>429</v>
      </c>
      <c r="C6" s="575" t="s">
        <v>429</v>
      </c>
      <c r="D6" s="575" t="s">
        <v>429</v>
      </c>
      <c r="E6" s="575" t="s">
        <v>429</v>
      </c>
      <c r="F6" s="575" t="s">
        <v>429</v>
      </c>
      <c r="G6" s="575" t="s">
        <v>429</v>
      </c>
      <c r="H6" s="575" t="s">
        <v>429</v>
      </c>
      <c r="I6" s="575" t="s">
        <v>429</v>
      </c>
      <c r="J6" s="575" t="s">
        <v>429</v>
      </c>
      <c r="K6" s="575" t="s">
        <v>429</v>
      </c>
      <c r="L6" s="575" t="s">
        <v>429</v>
      </c>
      <c r="M6" s="575" t="s">
        <v>429</v>
      </c>
      <c r="N6" s="575" t="s">
        <v>429</v>
      </c>
      <c r="O6" s="575" t="s">
        <v>429</v>
      </c>
      <c r="P6" s="575" t="s">
        <v>429</v>
      </c>
      <c r="Q6" s="575" t="s">
        <v>429</v>
      </c>
      <c r="R6" s="575" t="s">
        <v>429</v>
      </c>
      <c r="S6" s="575" t="s">
        <v>429</v>
      </c>
      <c r="T6" s="575" t="s">
        <v>429</v>
      </c>
      <c r="U6" s="575" t="s">
        <v>429</v>
      </c>
      <c r="V6" s="575" t="s">
        <v>429</v>
      </c>
      <c r="W6" s="575" t="s">
        <v>429</v>
      </c>
      <c r="X6" s="575" t="s">
        <v>429</v>
      </c>
      <c r="Y6" s="575" t="s">
        <v>429</v>
      </c>
      <c r="Z6" s="592" t="s">
        <v>429</v>
      </c>
    </row>
    <row r="7" spans="1:28">
      <c r="A7" s="284" t="s">
        <v>12</v>
      </c>
      <c r="B7" s="575" t="s">
        <v>429</v>
      </c>
      <c r="C7" s="575" t="s">
        <v>429</v>
      </c>
      <c r="D7" s="575" t="s">
        <v>429</v>
      </c>
      <c r="E7" s="575" t="s">
        <v>429</v>
      </c>
      <c r="F7" s="575" t="s">
        <v>429</v>
      </c>
      <c r="G7" s="575" t="s">
        <v>429</v>
      </c>
      <c r="H7" s="575" t="s">
        <v>429</v>
      </c>
      <c r="I7" s="575" t="s">
        <v>429</v>
      </c>
      <c r="J7" s="575" t="s">
        <v>429</v>
      </c>
      <c r="K7" s="592">
        <v>1000</v>
      </c>
      <c r="L7" s="592">
        <v>1000</v>
      </c>
      <c r="M7" s="592">
        <v>1000</v>
      </c>
      <c r="N7" s="592">
        <v>1000</v>
      </c>
      <c r="O7" s="592">
        <v>1000</v>
      </c>
      <c r="P7" s="592">
        <v>1000</v>
      </c>
      <c r="Q7" s="592">
        <v>1000</v>
      </c>
      <c r="R7" s="592">
        <v>1000</v>
      </c>
      <c r="S7" s="592">
        <v>1000</v>
      </c>
      <c r="T7" s="592">
        <v>1000</v>
      </c>
      <c r="U7" s="592">
        <v>1000</v>
      </c>
      <c r="V7" s="592">
        <v>1039.5</v>
      </c>
      <c r="W7" s="592">
        <v>1039.5</v>
      </c>
      <c r="X7" s="592">
        <v>1039.5</v>
      </c>
      <c r="Y7" s="592">
        <v>1039.5</v>
      </c>
      <c r="Z7" s="592">
        <v>1039.5</v>
      </c>
    </row>
    <row r="8" spans="1:28">
      <c r="A8" s="284" t="s">
        <v>11</v>
      </c>
      <c r="B8" s="575">
        <v>790</v>
      </c>
      <c r="C8" s="575">
        <v>939.9</v>
      </c>
      <c r="D8" s="575">
        <v>1149.5</v>
      </c>
      <c r="E8" s="575">
        <v>815</v>
      </c>
      <c r="F8" s="575">
        <v>586</v>
      </c>
      <c r="G8" s="575">
        <v>615.5</v>
      </c>
      <c r="H8" s="575">
        <v>510.7</v>
      </c>
      <c r="I8" s="575">
        <v>477.8</v>
      </c>
      <c r="J8" s="575">
        <v>413.7</v>
      </c>
      <c r="K8" s="575">
        <v>384.1</v>
      </c>
      <c r="L8" s="575">
        <v>394.6</v>
      </c>
      <c r="M8" s="575">
        <v>774.8</v>
      </c>
      <c r="N8" s="575">
        <v>1082.0999999999999</v>
      </c>
      <c r="O8" s="575">
        <v>717</v>
      </c>
      <c r="P8" s="575">
        <v>668.9</v>
      </c>
      <c r="Q8" s="575">
        <v>697.2</v>
      </c>
      <c r="R8" s="575">
        <v>903.3</v>
      </c>
      <c r="S8" s="575">
        <v>1079.4000000000001</v>
      </c>
      <c r="T8" s="575">
        <v>1028.5</v>
      </c>
      <c r="U8" s="575" t="s">
        <v>429</v>
      </c>
      <c r="V8" s="575" t="s">
        <v>429</v>
      </c>
      <c r="W8" s="575" t="s">
        <v>429</v>
      </c>
      <c r="X8" s="575" t="s">
        <v>429</v>
      </c>
      <c r="Y8" s="575" t="s">
        <v>429</v>
      </c>
      <c r="Z8" s="570" t="s">
        <v>429</v>
      </c>
    </row>
    <row r="9" spans="1:28">
      <c r="A9" s="284" t="s">
        <v>10</v>
      </c>
      <c r="B9" s="575">
        <v>298.89999999999998</v>
      </c>
      <c r="C9" s="575">
        <v>304.39999999999998</v>
      </c>
      <c r="D9" s="575">
        <v>276.89999999999998</v>
      </c>
      <c r="E9" s="575">
        <v>186</v>
      </c>
      <c r="F9" s="575">
        <v>159.5</v>
      </c>
      <c r="G9" s="575">
        <v>1030.2</v>
      </c>
      <c r="H9" s="575">
        <v>1108.9000000000001</v>
      </c>
      <c r="I9" s="575">
        <v>711</v>
      </c>
      <c r="J9" s="575">
        <v>823.1</v>
      </c>
      <c r="K9" s="575">
        <v>777.7</v>
      </c>
      <c r="L9" s="575">
        <v>816.1</v>
      </c>
      <c r="M9" s="575">
        <v>787.2</v>
      </c>
      <c r="N9" s="575">
        <v>822</v>
      </c>
      <c r="O9" s="575">
        <v>998.9</v>
      </c>
      <c r="P9" s="575">
        <v>2285</v>
      </c>
      <c r="Q9" s="575">
        <v>892</v>
      </c>
      <c r="R9" s="575">
        <v>1028</v>
      </c>
      <c r="S9" s="575">
        <v>1162.5999999999999</v>
      </c>
      <c r="T9" s="575">
        <v>1178.5999999999999</v>
      </c>
      <c r="U9" s="575">
        <v>1618.67</v>
      </c>
      <c r="V9" s="575">
        <v>1261.1099999999999</v>
      </c>
      <c r="W9" s="575">
        <v>850.84</v>
      </c>
      <c r="X9" s="575">
        <v>1373.94</v>
      </c>
      <c r="Y9" s="592">
        <v>1286.0999999999999</v>
      </c>
      <c r="Z9" s="570" t="s">
        <v>429</v>
      </c>
    </row>
    <row r="10" spans="1:28">
      <c r="A10" s="284" t="s">
        <v>9</v>
      </c>
      <c r="B10" s="575">
        <v>2239.6999999999998</v>
      </c>
      <c r="C10" s="575">
        <v>2309</v>
      </c>
      <c r="D10" s="575">
        <v>2178.9</v>
      </c>
      <c r="E10" s="575">
        <v>2312.1999999999998</v>
      </c>
      <c r="F10" s="575">
        <v>2727.3</v>
      </c>
      <c r="G10" s="575">
        <v>2005.8</v>
      </c>
      <c r="H10" s="575">
        <v>1777.8</v>
      </c>
      <c r="I10" s="575">
        <v>1750.5</v>
      </c>
      <c r="J10" s="575">
        <v>1667.6</v>
      </c>
      <c r="K10" s="575">
        <v>1600</v>
      </c>
      <c r="L10" s="575">
        <v>1441.8</v>
      </c>
      <c r="M10" s="575">
        <v>1401.8</v>
      </c>
      <c r="N10" s="575">
        <v>1505.3</v>
      </c>
      <c r="O10" s="575">
        <v>1557.6</v>
      </c>
      <c r="P10" s="575">
        <v>1450.1</v>
      </c>
      <c r="Q10" s="575">
        <v>1350</v>
      </c>
      <c r="R10" s="575">
        <v>1441.3</v>
      </c>
      <c r="S10" s="575">
        <v>1680.1</v>
      </c>
      <c r="T10" s="575">
        <v>1606.3</v>
      </c>
      <c r="U10" s="575" t="s">
        <v>429</v>
      </c>
      <c r="V10" s="575" t="s">
        <v>429</v>
      </c>
      <c r="W10" s="575" t="s">
        <v>429</v>
      </c>
      <c r="X10" s="575" t="s">
        <v>429</v>
      </c>
      <c r="Y10" s="575" t="s">
        <v>429</v>
      </c>
      <c r="Z10" s="575" t="s">
        <v>429</v>
      </c>
    </row>
    <row r="11" spans="1:28">
      <c r="A11" s="284" t="s">
        <v>7</v>
      </c>
      <c r="B11" s="575">
        <v>1138.0999999999999</v>
      </c>
      <c r="C11" s="575">
        <v>940.7</v>
      </c>
      <c r="D11" s="575">
        <v>922.6</v>
      </c>
      <c r="E11" s="575">
        <v>856.2</v>
      </c>
      <c r="F11" s="575">
        <v>743.3</v>
      </c>
      <c r="G11" s="575">
        <v>922.9</v>
      </c>
      <c r="H11" s="575">
        <v>1038.4000000000001</v>
      </c>
      <c r="I11" s="575">
        <v>1009.4</v>
      </c>
      <c r="J11" s="575">
        <v>2297.3000000000002</v>
      </c>
      <c r="K11" s="575">
        <v>2034.5</v>
      </c>
      <c r="L11" s="575">
        <v>2455.3000000000002</v>
      </c>
      <c r="M11" s="575">
        <v>2259.1999999999998</v>
      </c>
      <c r="N11" s="575">
        <v>2660.9</v>
      </c>
      <c r="O11" s="575">
        <v>3344.7</v>
      </c>
      <c r="P11" s="575">
        <v>3465.6</v>
      </c>
      <c r="Q11" s="575">
        <v>3275.8</v>
      </c>
      <c r="R11" s="575">
        <v>3519.7</v>
      </c>
      <c r="S11" s="575">
        <v>4111.5</v>
      </c>
      <c r="T11" s="575">
        <v>3709.8</v>
      </c>
      <c r="U11" s="575" t="s">
        <v>429</v>
      </c>
      <c r="V11" s="575" t="s">
        <v>429</v>
      </c>
      <c r="W11" s="575" t="s">
        <v>429</v>
      </c>
      <c r="X11" s="575" t="s">
        <v>429</v>
      </c>
      <c r="Y11" s="575" t="s">
        <v>429</v>
      </c>
      <c r="Z11" s="592" t="s">
        <v>429</v>
      </c>
    </row>
    <row r="12" spans="1:28">
      <c r="A12" s="284" t="s">
        <v>32</v>
      </c>
      <c r="B12" s="575">
        <v>1271.0999999999999</v>
      </c>
      <c r="C12" s="575">
        <v>1241.2</v>
      </c>
      <c r="D12" s="575">
        <v>1397.3</v>
      </c>
      <c r="E12" s="575">
        <v>1436.3</v>
      </c>
      <c r="F12" s="575">
        <v>1378.5</v>
      </c>
      <c r="G12" s="575">
        <v>1069.9000000000001</v>
      </c>
      <c r="H12" s="575">
        <v>1075.0999999999999</v>
      </c>
      <c r="I12" s="575">
        <v>919.3</v>
      </c>
      <c r="J12" s="575">
        <v>888.3</v>
      </c>
      <c r="K12" s="575">
        <v>823.7</v>
      </c>
      <c r="L12" s="575">
        <v>670.2</v>
      </c>
      <c r="M12" s="575">
        <v>657.4</v>
      </c>
      <c r="N12" s="575">
        <v>894.9</v>
      </c>
      <c r="O12" s="575">
        <v>1099.2</v>
      </c>
      <c r="P12" s="575">
        <v>1152</v>
      </c>
      <c r="Q12" s="575">
        <v>1186.4000000000001</v>
      </c>
      <c r="R12" s="575">
        <v>1214.9000000000001</v>
      </c>
      <c r="S12" s="575">
        <v>1047.7</v>
      </c>
      <c r="T12" s="575">
        <v>1124.2</v>
      </c>
      <c r="U12" s="575" t="s">
        <v>429</v>
      </c>
      <c r="V12" s="575" t="s">
        <v>429</v>
      </c>
      <c r="W12" s="575" t="s">
        <v>429</v>
      </c>
      <c r="X12" s="575" t="s">
        <v>429</v>
      </c>
      <c r="Y12" s="575" t="s">
        <v>429</v>
      </c>
      <c r="Z12" s="570" t="s">
        <v>429</v>
      </c>
    </row>
    <row r="13" spans="1:28">
      <c r="A13" s="284" t="s">
        <v>5</v>
      </c>
      <c r="B13" s="575" t="s">
        <v>322</v>
      </c>
      <c r="C13" s="575" t="s">
        <v>322</v>
      </c>
      <c r="D13" s="575" t="s">
        <v>322</v>
      </c>
      <c r="E13" s="575" t="s">
        <v>322</v>
      </c>
      <c r="F13" s="575" t="s">
        <v>322</v>
      </c>
      <c r="G13" s="575" t="s">
        <v>322</v>
      </c>
      <c r="H13" s="575" t="s">
        <v>322</v>
      </c>
      <c r="I13" s="575" t="s">
        <v>322</v>
      </c>
      <c r="J13" s="575" t="s">
        <v>322</v>
      </c>
      <c r="K13" s="575" t="s">
        <v>322</v>
      </c>
      <c r="L13" s="575" t="s">
        <v>322</v>
      </c>
      <c r="M13" s="575" t="s">
        <v>322</v>
      </c>
      <c r="N13" s="575" t="s">
        <v>322</v>
      </c>
      <c r="O13" s="575" t="s">
        <v>322</v>
      </c>
      <c r="P13" s="575" t="s">
        <v>322</v>
      </c>
      <c r="Q13" s="575" t="s">
        <v>322</v>
      </c>
      <c r="R13" s="575" t="s">
        <v>322</v>
      </c>
      <c r="S13" s="575" t="s">
        <v>322</v>
      </c>
      <c r="T13" s="575" t="s">
        <v>322</v>
      </c>
      <c r="U13" s="575" t="s">
        <v>322</v>
      </c>
      <c r="V13" s="575" t="s">
        <v>322</v>
      </c>
      <c r="W13" s="575" t="s">
        <v>322</v>
      </c>
      <c r="X13" s="575" t="s">
        <v>322</v>
      </c>
      <c r="Y13" s="575" t="s">
        <v>322</v>
      </c>
      <c r="Z13" s="575" t="s">
        <v>322</v>
      </c>
    </row>
    <row r="14" spans="1:28">
      <c r="A14" s="284" t="s">
        <v>4</v>
      </c>
      <c r="B14" s="575">
        <v>1014</v>
      </c>
      <c r="C14" s="575">
        <v>1113.9000000000001</v>
      </c>
      <c r="D14" s="575">
        <v>1113.9000000000001</v>
      </c>
      <c r="E14" s="575">
        <v>1408.1</v>
      </c>
      <c r="F14" s="575">
        <v>1355</v>
      </c>
      <c r="G14" s="575">
        <v>1182.7</v>
      </c>
      <c r="H14" s="575">
        <v>1248.9000000000001</v>
      </c>
      <c r="I14" s="575">
        <v>1003.2</v>
      </c>
      <c r="J14" s="575">
        <v>911.8</v>
      </c>
      <c r="K14" s="575">
        <v>1199.8</v>
      </c>
      <c r="L14" s="575">
        <v>988.4</v>
      </c>
      <c r="M14" s="575">
        <v>951</v>
      </c>
      <c r="N14" s="575">
        <v>1491.3</v>
      </c>
      <c r="O14" s="575">
        <v>1876.6</v>
      </c>
      <c r="P14" s="575">
        <v>2006</v>
      </c>
      <c r="Q14" s="575">
        <v>2263.8000000000002</v>
      </c>
      <c r="R14" s="575">
        <v>2334.5</v>
      </c>
      <c r="S14" s="575">
        <v>2144.3000000000002</v>
      </c>
      <c r="T14" s="575">
        <v>2161.5</v>
      </c>
      <c r="U14" s="575">
        <v>2892.2</v>
      </c>
      <c r="V14" s="575">
        <v>3205.2</v>
      </c>
      <c r="W14" s="575">
        <v>3088.1</v>
      </c>
      <c r="X14" s="575">
        <v>2470.4</v>
      </c>
      <c r="Y14" s="575">
        <v>2519.3000000000002</v>
      </c>
      <c r="Z14" s="573">
        <v>2377.7249999999999</v>
      </c>
      <c r="AA14" s="499"/>
    </row>
    <row r="15" spans="1:28">
      <c r="A15" s="284" t="s">
        <v>3</v>
      </c>
      <c r="B15" s="575" t="s">
        <v>429</v>
      </c>
      <c r="C15" s="575" t="s">
        <v>429</v>
      </c>
      <c r="D15" s="575" t="s">
        <v>429</v>
      </c>
      <c r="E15" s="575" t="s">
        <v>429</v>
      </c>
      <c r="F15" s="575" t="s">
        <v>429</v>
      </c>
      <c r="G15" s="575" t="s">
        <v>429</v>
      </c>
      <c r="H15" s="575" t="s">
        <v>429</v>
      </c>
      <c r="I15" s="575" t="s">
        <v>429</v>
      </c>
      <c r="J15" s="575" t="s">
        <v>429</v>
      </c>
      <c r="K15" s="575" t="s">
        <v>429</v>
      </c>
      <c r="L15" s="575" t="s">
        <v>429</v>
      </c>
      <c r="M15" s="575" t="s">
        <v>429</v>
      </c>
      <c r="N15" s="575" t="s">
        <v>429</v>
      </c>
      <c r="O15" s="575" t="s">
        <v>429</v>
      </c>
      <c r="P15" s="575" t="s">
        <v>429</v>
      </c>
      <c r="Q15" s="575" t="s">
        <v>429</v>
      </c>
      <c r="R15" s="575" t="s">
        <v>429</v>
      </c>
      <c r="S15" s="575" t="s">
        <v>429</v>
      </c>
      <c r="T15" s="575" t="s">
        <v>429</v>
      </c>
      <c r="U15" s="575" t="s">
        <v>429</v>
      </c>
      <c r="V15" s="575" t="s">
        <v>429</v>
      </c>
      <c r="W15" s="575" t="s">
        <v>429</v>
      </c>
      <c r="X15" s="575" t="s">
        <v>429</v>
      </c>
      <c r="Y15" s="575" t="s">
        <v>429</v>
      </c>
      <c r="Z15" s="592" t="s">
        <v>429</v>
      </c>
      <c r="AA15" s="499"/>
    </row>
    <row r="16" spans="1:28">
      <c r="A16" s="284" t="s">
        <v>79</v>
      </c>
      <c r="B16" s="575" t="s">
        <v>429</v>
      </c>
      <c r="C16" s="575" t="s">
        <v>429</v>
      </c>
      <c r="D16" s="575" t="s">
        <v>429</v>
      </c>
      <c r="E16" s="575" t="s">
        <v>429</v>
      </c>
      <c r="F16" s="575" t="s">
        <v>429</v>
      </c>
      <c r="G16" s="575" t="s">
        <v>429</v>
      </c>
      <c r="H16" s="575" t="s">
        <v>429</v>
      </c>
      <c r="I16" s="575" t="s">
        <v>429</v>
      </c>
      <c r="J16" s="575" t="s">
        <v>429</v>
      </c>
      <c r="K16" s="575" t="s">
        <v>429</v>
      </c>
      <c r="L16" s="575" t="s">
        <v>429</v>
      </c>
      <c r="M16" s="575" t="s">
        <v>429</v>
      </c>
      <c r="N16" s="575" t="s">
        <v>429</v>
      </c>
      <c r="O16" s="575" t="s">
        <v>429</v>
      </c>
      <c r="P16" s="575" t="s">
        <v>429</v>
      </c>
      <c r="Q16" s="575" t="s">
        <v>429</v>
      </c>
      <c r="R16" s="575" t="s">
        <v>429</v>
      </c>
      <c r="S16" s="575" t="s">
        <v>429</v>
      </c>
      <c r="T16" s="575" t="s">
        <v>429</v>
      </c>
      <c r="U16" s="575" t="s">
        <v>429</v>
      </c>
      <c r="V16" s="575" t="s">
        <v>429</v>
      </c>
      <c r="W16" s="575" t="s">
        <v>429</v>
      </c>
      <c r="X16" s="575" t="s">
        <v>429</v>
      </c>
      <c r="Y16" s="575" t="s">
        <v>429</v>
      </c>
      <c r="Z16" s="404" t="s">
        <v>429</v>
      </c>
      <c r="AA16" s="499"/>
    </row>
    <row r="17" spans="1:30">
      <c r="A17" s="284" t="s">
        <v>2</v>
      </c>
      <c r="B17" s="575" t="s">
        <v>429</v>
      </c>
      <c r="C17" s="575" t="s">
        <v>429</v>
      </c>
      <c r="D17" s="575" t="s">
        <v>429</v>
      </c>
      <c r="E17" s="575" t="s">
        <v>429</v>
      </c>
      <c r="F17" s="575" t="s">
        <v>429</v>
      </c>
      <c r="G17" s="575" t="s">
        <v>429</v>
      </c>
      <c r="H17" s="575" t="s">
        <v>429</v>
      </c>
      <c r="I17" s="575" t="s">
        <v>429</v>
      </c>
      <c r="J17" s="575" t="s">
        <v>429</v>
      </c>
      <c r="K17" s="575" t="s">
        <v>429</v>
      </c>
      <c r="L17" s="575" t="s">
        <v>429</v>
      </c>
      <c r="M17" s="575" t="s">
        <v>429</v>
      </c>
      <c r="N17" s="575" t="s">
        <v>429</v>
      </c>
      <c r="O17" s="575" t="s">
        <v>429</v>
      </c>
      <c r="P17" s="575" t="s">
        <v>429</v>
      </c>
      <c r="Q17" s="575" t="s">
        <v>429</v>
      </c>
      <c r="R17" s="575" t="s">
        <v>429</v>
      </c>
      <c r="S17" s="575" t="s">
        <v>429</v>
      </c>
      <c r="T17" s="575" t="s">
        <v>429</v>
      </c>
      <c r="U17" s="575" t="s">
        <v>429</v>
      </c>
      <c r="V17" s="575" t="s">
        <v>429</v>
      </c>
      <c r="W17" s="575" t="s">
        <v>429</v>
      </c>
      <c r="X17" s="575" t="s">
        <v>429</v>
      </c>
      <c r="Y17" s="575" t="s">
        <v>429</v>
      </c>
      <c r="Z17" s="592" t="s">
        <v>429</v>
      </c>
    </row>
    <row r="18" spans="1:30">
      <c r="A18" s="284" t="s">
        <v>50</v>
      </c>
      <c r="B18" s="575" t="s">
        <v>429</v>
      </c>
      <c r="C18" s="575" t="s">
        <v>429</v>
      </c>
      <c r="D18" s="575" t="s">
        <v>429</v>
      </c>
      <c r="E18" s="575" t="s">
        <v>429</v>
      </c>
      <c r="F18" s="575" t="s">
        <v>429</v>
      </c>
      <c r="G18" s="575" t="s">
        <v>429</v>
      </c>
      <c r="H18" s="575" t="s">
        <v>429</v>
      </c>
      <c r="I18" s="575" t="s">
        <v>429</v>
      </c>
      <c r="J18" s="575" t="s">
        <v>429</v>
      </c>
      <c r="K18" s="575" t="s">
        <v>429</v>
      </c>
      <c r="L18" s="575" t="s">
        <v>429</v>
      </c>
      <c r="M18" s="575" t="s">
        <v>429</v>
      </c>
      <c r="N18" s="575" t="s">
        <v>429</v>
      </c>
      <c r="O18" s="575" t="s">
        <v>429</v>
      </c>
      <c r="P18" s="575" t="s">
        <v>429</v>
      </c>
      <c r="Q18" s="575" t="s">
        <v>429</v>
      </c>
      <c r="R18" s="575" t="s">
        <v>429</v>
      </c>
      <c r="S18" s="575" t="s">
        <v>429</v>
      </c>
      <c r="T18" s="575" t="s">
        <v>429</v>
      </c>
      <c r="U18" s="575" t="s">
        <v>429</v>
      </c>
      <c r="V18" s="575" t="s">
        <v>429</v>
      </c>
      <c r="W18" s="575" t="s">
        <v>429</v>
      </c>
      <c r="X18" s="575" t="s">
        <v>429</v>
      </c>
      <c r="Y18" s="592">
        <v>1607.14</v>
      </c>
      <c r="Z18" s="592">
        <v>1607.14</v>
      </c>
    </row>
    <row r="19" spans="1:30">
      <c r="A19" s="57"/>
      <c r="B19" s="57"/>
      <c r="C19" s="36"/>
      <c r="D19" s="36"/>
      <c r="E19" s="36"/>
      <c r="F19" s="36"/>
      <c r="G19" s="36"/>
      <c r="H19" s="36"/>
      <c r="I19" s="36"/>
      <c r="J19" s="36"/>
      <c r="K19" s="36"/>
      <c r="L19" s="36"/>
      <c r="M19" s="36"/>
      <c r="N19" s="36"/>
      <c r="O19" s="36"/>
      <c r="P19" s="57"/>
      <c r="Q19" s="57"/>
      <c r="R19" s="57"/>
      <c r="S19" s="57"/>
      <c r="T19" s="57"/>
      <c r="U19" s="36"/>
      <c r="V19" s="36"/>
      <c r="W19" s="36"/>
      <c r="X19" s="57"/>
      <c r="Z19" s="559"/>
    </row>
    <row r="20" spans="1:30">
      <c r="A20" s="136" t="s">
        <v>33</v>
      </c>
      <c r="B20" s="142"/>
      <c r="D20" s="57"/>
      <c r="F20" s="57"/>
      <c r="G20" s="57"/>
      <c r="H20" s="57"/>
      <c r="I20" s="57"/>
      <c r="J20" s="57"/>
      <c r="K20" s="57"/>
      <c r="L20" s="57"/>
      <c r="M20" s="57"/>
      <c r="N20" s="57"/>
      <c r="O20" s="57"/>
      <c r="P20" s="57"/>
      <c r="Q20" s="57"/>
      <c r="R20" s="57"/>
      <c r="S20" s="57"/>
      <c r="T20" s="57"/>
      <c r="X20" s="134"/>
      <c r="Y20" s="12"/>
      <c r="Z20" s="142"/>
      <c r="AA20" s="12"/>
      <c r="AB20" s="12"/>
      <c r="AC20" s="12"/>
      <c r="AD20" s="12"/>
    </row>
    <row r="21" spans="1:30">
      <c r="A21" s="57"/>
      <c r="B21" s="57"/>
      <c r="D21" s="57"/>
      <c r="F21" s="57"/>
      <c r="G21" s="57"/>
      <c r="H21" s="57"/>
      <c r="I21" s="57"/>
      <c r="J21" s="57"/>
      <c r="K21" s="57"/>
      <c r="L21" s="57"/>
      <c r="M21" s="57"/>
      <c r="N21" s="57"/>
      <c r="O21" s="57"/>
      <c r="P21" s="57"/>
      <c r="Q21" s="57"/>
      <c r="R21" s="57"/>
      <c r="S21" s="57"/>
      <c r="T21" s="57"/>
      <c r="U21" s="36"/>
      <c r="V21" s="36"/>
      <c r="W21" s="36"/>
      <c r="X21" s="134"/>
      <c r="Y21" s="12"/>
      <c r="Z21" s="24"/>
      <c r="AA21" s="12"/>
      <c r="AB21" s="12"/>
      <c r="AC21" s="12"/>
      <c r="AD21" s="12"/>
    </row>
    <row r="22" spans="1:30" s="499" customFormat="1">
      <c r="A22" s="287" t="s">
        <v>1157</v>
      </c>
      <c r="B22" s="142"/>
      <c r="D22" s="289"/>
      <c r="F22" s="289"/>
      <c r="G22" s="289"/>
      <c r="H22" s="289"/>
      <c r="I22" s="289"/>
      <c r="J22" s="289"/>
      <c r="K22" s="289"/>
      <c r="L22" s="289"/>
      <c r="M22" s="289"/>
      <c r="N22" s="289"/>
      <c r="O22" s="289"/>
      <c r="P22" s="289"/>
      <c r="Q22" s="289"/>
      <c r="R22" s="289"/>
      <c r="S22" s="289"/>
      <c r="T22" s="289"/>
      <c r="X22" s="134"/>
      <c r="Y22" s="12"/>
      <c r="Z22" s="142"/>
      <c r="AA22" s="12"/>
      <c r="AB22" s="12"/>
      <c r="AC22" s="12"/>
      <c r="AD22" s="12"/>
    </row>
    <row r="23" spans="1:30" s="499" customFormat="1">
      <c r="A23" s="57"/>
      <c r="B23" s="142"/>
      <c r="D23" s="289"/>
      <c r="F23" s="289"/>
      <c r="G23" s="289"/>
      <c r="H23" s="289"/>
      <c r="I23" s="289"/>
      <c r="J23" s="289"/>
      <c r="K23" s="289"/>
      <c r="L23" s="289"/>
      <c r="M23" s="289"/>
      <c r="N23" s="289"/>
      <c r="O23" s="289"/>
      <c r="P23" s="289"/>
      <c r="Q23" s="289"/>
      <c r="R23" s="289"/>
      <c r="S23" s="289"/>
      <c r="T23" s="289"/>
      <c r="X23" s="134"/>
      <c r="Y23" s="12"/>
      <c r="Z23" s="142"/>
      <c r="AA23" s="12"/>
      <c r="AB23" s="12"/>
      <c r="AC23" s="12"/>
      <c r="AD23" s="12"/>
    </row>
    <row r="24" spans="1:30">
      <c r="A24" s="287" t="s">
        <v>1556</v>
      </c>
      <c r="B24" s="289"/>
      <c r="D24" s="289"/>
      <c r="F24" s="57"/>
      <c r="G24" s="57"/>
      <c r="H24" s="57"/>
      <c r="I24" s="57"/>
      <c r="J24" s="57"/>
      <c r="K24" s="57"/>
      <c r="L24" s="57"/>
      <c r="M24" s="57"/>
      <c r="N24" s="57"/>
      <c r="O24" s="57"/>
      <c r="P24" s="57"/>
      <c r="Q24" s="57"/>
      <c r="R24" s="57"/>
      <c r="S24" s="57"/>
      <c r="T24" s="57"/>
      <c r="U24" s="36"/>
      <c r="V24" s="36"/>
      <c r="W24" s="36"/>
      <c r="X24" s="134"/>
      <c r="Y24" s="12"/>
      <c r="Z24" s="142"/>
      <c r="AA24" s="12"/>
      <c r="AB24" s="12"/>
      <c r="AC24" s="12"/>
      <c r="AD24" s="12"/>
    </row>
    <row r="25" spans="1:30" s="283" customFormat="1">
      <c r="A25" s="287"/>
      <c r="F25" s="289"/>
      <c r="G25" s="289"/>
      <c r="H25" s="289"/>
      <c r="I25" s="289"/>
      <c r="J25" s="289"/>
      <c r="K25" s="289"/>
      <c r="L25" s="289"/>
      <c r="M25" s="289"/>
      <c r="N25" s="289"/>
      <c r="O25" s="289"/>
      <c r="P25" s="289"/>
      <c r="Q25" s="289"/>
      <c r="R25" s="289"/>
      <c r="S25" s="289"/>
      <c r="T25" s="289"/>
      <c r="U25" s="287"/>
      <c r="V25" s="287"/>
      <c r="W25" s="287"/>
      <c r="X25" s="289"/>
      <c r="Y25" s="499"/>
      <c r="Z25" s="287"/>
    </row>
    <row r="26" spans="1:30">
      <c r="A26" s="167" t="s">
        <v>431</v>
      </c>
      <c r="B26" s="499"/>
      <c r="C26" s="499"/>
      <c r="U26" s="36"/>
      <c r="V26" s="36"/>
      <c r="W26" s="36"/>
      <c r="Z26" s="287"/>
    </row>
    <row r="27" spans="1:30">
      <c r="U27" s="36"/>
      <c r="V27" s="36"/>
      <c r="W27" s="36"/>
      <c r="Z27" s="287"/>
    </row>
    <row r="28" spans="1:30">
      <c r="U28" s="36"/>
      <c r="V28" s="36"/>
      <c r="W28" s="36"/>
      <c r="Z28" s="287"/>
    </row>
    <row r="29" spans="1:30">
      <c r="U29" s="36"/>
      <c r="V29" s="36"/>
      <c r="W29" s="36"/>
    </row>
    <row r="30" spans="1:30">
      <c r="U30" s="36"/>
      <c r="V30" s="36"/>
      <c r="W30" s="36"/>
    </row>
    <row r="31" spans="1:30">
      <c r="U31" s="36"/>
      <c r="V31" s="36"/>
      <c r="W31" s="36"/>
    </row>
    <row r="32" spans="1:30">
      <c r="U32" s="36"/>
      <c r="V32" s="36"/>
      <c r="W32" s="36"/>
    </row>
    <row r="33" spans="21:23">
      <c r="U33" s="36"/>
      <c r="V33" s="36"/>
      <c r="W33" s="36"/>
    </row>
    <row r="34" spans="21:23">
      <c r="U34" s="36"/>
      <c r="V34" s="36"/>
      <c r="W34" s="36"/>
    </row>
    <row r="35" spans="21:23">
      <c r="U35" s="36"/>
      <c r="V35" s="36"/>
      <c r="W35" s="36"/>
    </row>
    <row r="36" spans="21:23">
      <c r="U36" s="36"/>
      <c r="V36" s="36"/>
      <c r="W36" s="36"/>
    </row>
    <row r="37" spans="21:23">
      <c r="U37" s="36"/>
      <c r="V37" s="36"/>
      <c r="W37" s="36"/>
    </row>
    <row r="38" spans="21:23">
      <c r="U38" s="36"/>
      <c r="V38" s="36"/>
      <c r="W38" s="36"/>
    </row>
  </sheetData>
  <conditionalFormatting sqref="U1:W2">
    <cfRule type="expression" dxfId="200" priority="1" stopIfTrue="1">
      <formula>#N/A</formula>
    </cfRule>
  </conditionalFormatting>
  <hyperlinks>
    <hyperlink ref="AB5" location="Content!B408" display="Back to Content Page"/>
  </hyperlinks>
  <pageMargins left="0.7" right="0.7" top="0.75" bottom="0.75" header="0.3" footer="0.3"/>
</worksheet>
</file>

<file path=xl/worksheets/sheet3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9"/>
  <sheetViews>
    <sheetView topLeftCell="O1" zoomScale="99" zoomScaleNormal="99" workbookViewId="0">
      <selection activeCell="AB5" sqref="AB5"/>
    </sheetView>
  </sheetViews>
  <sheetFormatPr defaultRowHeight="14.5"/>
  <cols>
    <col min="1" max="1" width="34.1796875" customWidth="1"/>
    <col min="2" max="21" width="8.1796875" customWidth="1"/>
    <col min="22" max="23" width="8.453125" customWidth="1"/>
    <col min="24" max="24" width="8.1796875" customWidth="1"/>
    <col min="25" max="26" width="8.1796875" style="499" customWidth="1"/>
  </cols>
  <sheetData>
    <row r="1" spans="1:28">
      <c r="A1" s="140" t="s">
        <v>1425</v>
      </c>
      <c r="B1" s="57"/>
      <c r="C1" s="57"/>
      <c r="D1" s="57"/>
      <c r="E1" s="57"/>
      <c r="F1" s="57"/>
      <c r="G1" s="57"/>
      <c r="H1" s="57"/>
      <c r="I1" s="57"/>
      <c r="J1" s="57"/>
      <c r="K1" s="57"/>
      <c r="L1" s="57"/>
      <c r="M1" s="57"/>
      <c r="N1" s="57"/>
      <c r="O1" s="57"/>
      <c r="P1" s="57"/>
      <c r="Q1" s="57"/>
      <c r="R1" s="57"/>
      <c r="S1" s="57"/>
      <c r="T1" s="57"/>
      <c r="U1" s="177"/>
      <c r="V1" s="177"/>
      <c r="W1" s="177"/>
      <c r="X1" s="57"/>
      <c r="Z1" s="287"/>
    </row>
    <row r="2" spans="1:28">
      <c r="A2" s="57"/>
      <c r="B2" s="57"/>
      <c r="C2" s="57"/>
      <c r="D2" s="57"/>
      <c r="E2" s="57"/>
      <c r="F2" s="57"/>
      <c r="G2" s="57"/>
      <c r="H2" s="57"/>
      <c r="I2" s="57"/>
      <c r="J2" s="57"/>
      <c r="K2" s="57"/>
      <c r="L2" s="57"/>
      <c r="M2" s="57"/>
      <c r="N2" s="57"/>
      <c r="O2" s="57"/>
      <c r="P2" s="57"/>
      <c r="Q2" s="57"/>
      <c r="R2" s="57"/>
      <c r="S2" s="57"/>
      <c r="T2" s="57"/>
      <c r="U2" s="177"/>
      <c r="V2" s="177"/>
      <c r="W2" s="177"/>
      <c r="X2" s="57"/>
      <c r="Z2" s="287"/>
    </row>
    <row r="3" spans="1:28">
      <c r="A3" s="778" t="s">
        <v>16</v>
      </c>
      <c r="B3" s="4">
        <v>1991</v>
      </c>
      <c r="C3" s="4">
        <v>1992</v>
      </c>
      <c r="D3" s="4">
        <v>1993</v>
      </c>
      <c r="E3" s="4">
        <v>1994</v>
      </c>
      <c r="F3" s="4">
        <v>1995</v>
      </c>
      <c r="G3" s="4">
        <v>1996</v>
      </c>
      <c r="H3" s="4">
        <v>1997</v>
      </c>
      <c r="I3" s="4">
        <v>1998</v>
      </c>
      <c r="J3" s="4">
        <v>1999</v>
      </c>
      <c r="K3" s="4">
        <v>2000</v>
      </c>
      <c r="L3" s="4">
        <v>2001</v>
      </c>
      <c r="M3" s="4">
        <v>2002</v>
      </c>
      <c r="N3" s="4">
        <v>2003</v>
      </c>
      <c r="O3" s="4">
        <v>2004</v>
      </c>
      <c r="P3" s="4">
        <v>2005</v>
      </c>
      <c r="Q3" s="4">
        <v>2006</v>
      </c>
      <c r="R3" s="4">
        <v>2007</v>
      </c>
      <c r="S3" s="4">
        <v>2008</v>
      </c>
      <c r="T3" s="4">
        <v>2009</v>
      </c>
      <c r="U3" s="774">
        <v>2010</v>
      </c>
      <c r="V3" s="62">
        <v>2011</v>
      </c>
      <c r="W3" s="62">
        <v>2012</v>
      </c>
      <c r="X3" s="62">
        <v>2013</v>
      </c>
      <c r="Y3" s="62">
        <v>2014</v>
      </c>
      <c r="Z3" s="62">
        <v>2015</v>
      </c>
    </row>
    <row r="4" spans="1:28">
      <c r="A4" s="284" t="s">
        <v>15</v>
      </c>
      <c r="B4" s="404" t="s">
        <v>8</v>
      </c>
      <c r="C4" s="404" t="s">
        <v>8</v>
      </c>
      <c r="D4" s="404" t="s">
        <v>76</v>
      </c>
      <c r="E4" s="404" t="s">
        <v>429</v>
      </c>
      <c r="F4" s="404" t="s">
        <v>429</v>
      </c>
      <c r="G4" s="404" t="s">
        <v>429</v>
      </c>
      <c r="H4" s="404" t="s">
        <v>429</v>
      </c>
      <c r="I4" s="404" t="s">
        <v>429</v>
      </c>
      <c r="J4" s="404" t="s">
        <v>429</v>
      </c>
      <c r="K4" s="404" t="s">
        <v>429</v>
      </c>
      <c r="L4" s="404" t="s">
        <v>429</v>
      </c>
      <c r="M4" s="404" t="s">
        <v>429</v>
      </c>
      <c r="N4" s="404" t="s">
        <v>429</v>
      </c>
      <c r="O4" s="404" t="s">
        <v>429</v>
      </c>
      <c r="P4" s="404" t="s">
        <v>429</v>
      </c>
      <c r="Q4" s="404" t="s">
        <v>429</v>
      </c>
      <c r="R4" s="404" t="s">
        <v>429</v>
      </c>
      <c r="S4" s="404" t="s">
        <v>429</v>
      </c>
      <c r="T4" s="404" t="s">
        <v>429</v>
      </c>
      <c r="U4" s="404" t="s">
        <v>429</v>
      </c>
      <c r="V4" s="404" t="s">
        <v>429</v>
      </c>
      <c r="W4" s="404" t="s">
        <v>429</v>
      </c>
      <c r="X4" s="404" t="s">
        <v>429</v>
      </c>
      <c r="Y4" s="404" t="s">
        <v>429</v>
      </c>
      <c r="Z4" s="592" t="s">
        <v>429</v>
      </c>
    </row>
    <row r="5" spans="1:28">
      <c r="A5" s="284" t="s">
        <v>14</v>
      </c>
      <c r="B5" s="404" t="s">
        <v>8</v>
      </c>
      <c r="C5" s="404" t="s">
        <v>8</v>
      </c>
      <c r="D5" s="404" t="s">
        <v>8</v>
      </c>
      <c r="E5" s="404" t="s">
        <v>429</v>
      </c>
      <c r="F5" s="404" t="s">
        <v>429</v>
      </c>
      <c r="G5" s="404" t="s">
        <v>429</v>
      </c>
      <c r="H5" s="404" t="s">
        <v>429</v>
      </c>
      <c r="I5" s="404" t="s">
        <v>429</v>
      </c>
      <c r="J5" s="404" t="s">
        <v>429</v>
      </c>
      <c r="K5" s="404" t="s">
        <v>429</v>
      </c>
      <c r="L5" s="404" t="s">
        <v>429</v>
      </c>
      <c r="M5" s="404" t="s">
        <v>429</v>
      </c>
      <c r="N5" s="404" t="s">
        <v>429</v>
      </c>
      <c r="O5" s="404" t="s">
        <v>429</v>
      </c>
      <c r="P5" s="404" t="s">
        <v>429</v>
      </c>
      <c r="Q5" s="404" t="s">
        <v>429</v>
      </c>
      <c r="R5" s="404" t="s">
        <v>429</v>
      </c>
      <c r="S5" s="404" t="s">
        <v>429</v>
      </c>
      <c r="T5" s="404" t="s">
        <v>429</v>
      </c>
      <c r="U5" s="404" t="s">
        <v>429</v>
      </c>
      <c r="V5" s="404" t="s">
        <v>429</v>
      </c>
      <c r="W5" s="404" t="s">
        <v>429</v>
      </c>
      <c r="X5" s="404">
        <v>3550.6</v>
      </c>
      <c r="Y5" s="404">
        <v>3994.2</v>
      </c>
      <c r="Z5" s="697">
        <v>3421.3</v>
      </c>
      <c r="AB5" s="92" t="s">
        <v>13</v>
      </c>
    </row>
    <row r="6" spans="1:28">
      <c r="A6" s="284" t="s">
        <v>268</v>
      </c>
      <c r="B6" s="404" t="s">
        <v>8</v>
      </c>
      <c r="C6" s="404" t="s">
        <v>8</v>
      </c>
      <c r="D6" s="404" t="s">
        <v>8</v>
      </c>
      <c r="E6" s="404" t="s">
        <v>429</v>
      </c>
      <c r="F6" s="404" t="s">
        <v>429</v>
      </c>
      <c r="G6" s="404" t="s">
        <v>429</v>
      </c>
      <c r="H6" s="404" t="s">
        <v>429</v>
      </c>
      <c r="I6" s="404" t="s">
        <v>429</v>
      </c>
      <c r="J6" s="404" t="s">
        <v>429</v>
      </c>
      <c r="K6" s="404" t="s">
        <v>429</v>
      </c>
      <c r="L6" s="404" t="s">
        <v>429</v>
      </c>
      <c r="M6" s="404" t="s">
        <v>429</v>
      </c>
      <c r="N6" s="404" t="s">
        <v>429</v>
      </c>
      <c r="O6" s="404" t="s">
        <v>429</v>
      </c>
      <c r="P6" s="404" t="s">
        <v>429</v>
      </c>
      <c r="Q6" s="404" t="s">
        <v>429</v>
      </c>
      <c r="R6" s="404" t="s">
        <v>429</v>
      </c>
      <c r="S6" s="404" t="s">
        <v>429</v>
      </c>
      <c r="T6" s="404" t="s">
        <v>429</v>
      </c>
      <c r="U6" s="404" t="s">
        <v>429</v>
      </c>
      <c r="V6" s="404" t="s">
        <v>429</v>
      </c>
      <c r="W6" s="404" t="s">
        <v>429</v>
      </c>
      <c r="X6" s="404" t="s">
        <v>429</v>
      </c>
      <c r="Y6" s="404" t="s">
        <v>429</v>
      </c>
      <c r="Z6" s="592" t="s">
        <v>429</v>
      </c>
    </row>
    <row r="7" spans="1:28">
      <c r="A7" s="284" t="s">
        <v>12</v>
      </c>
      <c r="B7" s="404" t="s">
        <v>8</v>
      </c>
      <c r="C7" s="404" t="s">
        <v>8</v>
      </c>
      <c r="D7" s="404" t="s">
        <v>8</v>
      </c>
      <c r="E7" s="404" t="s">
        <v>429</v>
      </c>
      <c r="F7" s="404" t="s">
        <v>429</v>
      </c>
      <c r="G7" s="404" t="s">
        <v>429</v>
      </c>
      <c r="H7" s="404" t="s">
        <v>429</v>
      </c>
      <c r="I7" s="404" t="s">
        <v>429</v>
      </c>
      <c r="J7" s="404" t="s">
        <v>429</v>
      </c>
      <c r="K7" s="404" t="s">
        <v>429</v>
      </c>
      <c r="L7" s="404" t="s">
        <v>429</v>
      </c>
      <c r="M7" s="404" t="s">
        <v>429</v>
      </c>
      <c r="N7" s="404" t="s">
        <v>429</v>
      </c>
      <c r="O7" s="404" t="s">
        <v>429</v>
      </c>
      <c r="P7" s="404" t="s">
        <v>429</v>
      </c>
      <c r="Q7" s="404" t="s">
        <v>429</v>
      </c>
      <c r="R7" s="404" t="s">
        <v>429</v>
      </c>
      <c r="S7" s="404" t="s">
        <v>429</v>
      </c>
      <c r="T7" s="404" t="s">
        <v>429</v>
      </c>
      <c r="U7" s="404" t="s">
        <v>429</v>
      </c>
      <c r="V7" s="404" t="s">
        <v>429</v>
      </c>
      <c r="W7" s="404" t="s">
        <v>429</v>
      </c>
      <c r="X7" s="404" t="s">
        <v>429</v>
      </c>
      <c r="Y7" s="404" t="s">
        <v>429</v>
      </c>
      <c r="Z7" s="570" t="s">
        <v>429</v>
      </c>
    </row>
    <row r="8" spans="1:28">
      <c r="A8" s="284" t="s">
        <v>11</v>
      </c>
      <c r="B8" s="404">
        <v>1089.7</v>
      </c>
      <c r="C8" s="404">
        <v>1180.3</v>
      </c>
      <c r="D8" s="404">
        <v>1306.3</v>
      </c>
      <c r="E8" s="404">
        <v>978</v>
      </c>
      <c r="F8" s="404">
        <v>1008.1</v>
      </c>
      <c r="G8" s="404">
        <v>1058.8</v>
      </c>
      <c r="H8" s="404">
        <v>854.5</v>
      </c>
      <c r="I8" s="404">
        <v>1047.5</v>
      </c>
      <c r="J8" s="404">
        <v>954.8</v>
      </c>
      <c r="K8" s="404">
        <v>886.6</v>
      </c>
      <c r="L8" s="404">
        <v>910.7</v>
      </c>
      <c r="M8" s="404">
        <v>1788.2</v>
      </c>
      <c r="N8" s="404">
        <v>2254.4</v>
      </c>
      <c r="O8" s="404">
        <v>1493.8</v>
      </c>
      <c r="P8" s="404">
        <v>1393.7</v>
      </c>
      <c r="Q8" s="404">
        <v>1452.4</v>
      </c>
      <c r="R8" s="404">
        <v>1881.9</v>
      </c>
      <c r="S8" s="404">
        <v>2248.8000000000002</v>
      </c>
      <c r="T8" s="404">
        <v>2142.6</v>
      </c>
      <c r="U8" s="404" t="s">
        <v>429</v>
      </c>
      <c r="V8" s="404" t="s">
        <v>429</v>
      </c>
      <c r="W8" s="404" t="s">
        <v>429</v>
      </c>
      <c r="X8" s="404" t="s">
        <v>429</v>
      </c>
      <c r="Y8" s="404" t="s">
        <v>429</v>
      </c>
      <c r="Z8" s="570" t="s">
        <v>429</v>
      </c>
    </row>
    <row r="9" spans="1:28">
      <c r="A9" s="284" t="s">
        <v>10</v>
      </c>
      <c r="B9" s="404">
        <v>536.5</v>
      </c>
      <c r="C9" s="404">
        <v>546.4</v>
      </c>
      <c r="D9" s="404">
        <v>497</v>
      </c>
      <c r="E9" s="404">
        <v>333.9</v>
      </c>
      <c r="F9" s="404">
        <v>286.3</v>
      </c>
      <c r="G9" s="404">
        <v>1839.6</v>
      </c>
      <c r="H9" s="404">
        <v>1980.2</v>
      </c>
      <c r="I9" s="404">
        <v>1269.7</v>
      </c>
      <c r="J9" s="404">
        <v>1469.8</v>
      </c>
      <c r="K9" s="404">
        <v>1388.8</v>
      </c>
      <c r="L9" s="404">
        <v>1457.4</v>
      </c>
      <c r="M9" s="404">
        <v>1405.8</v>
      </c>
      <c r="N9" s="404">
        <v>1467.8</v>
      </c>
      <c r="O9" s="404">
        <v>1783.8</v>
      </c>
      <c r="P9" s="404">
        <v>4080.4</v>
      </c>
      <c r="Q9" s="404">
        <v>1592.9</v>
      </c>
      <c r="R9" s="404">
        <v>1835.8</v>
      </c>
      <c r="S9" s="404">
        <v>2076</v>
      </c>
      <c r="T9" s="404">
        <v>2104.6</v>
      </c>
      <c r="U9" s="404" t="s">
        <v>429</v>
      </c>
      <c r="V9" s="404" t="s">
        <v>429</v>
      </c>
      <c r="W9" s="404" t="s">
        <v>429</v>
      </c>
      <c r="X9" s="404" t="s">
        <v>429</v>
      </c>
      <c r="Y9" s="404" t="s">
        <v>429</v>
      </c>
      <c r="Z9" s="570" t="s">
        <v>429</v>
      </c>
    </row>
    <row r="10" spans="1:28">
      <c r="A10" s="284" t="s">
        <v>9</v>
      </c>
      <c r="B10" s="404">
        <v>2986.2</v>
      </c>
      <c r="C10" s="404">
        <v>3078.7</v>
      </c>
      <c r="D10" s="404">
        <v>2905.1</v>
      </c>
      <c r="E10" s="404">
        <v>3082.9</v>
      </c>
      <c r="F10" s="404">
        <v>3636.4</v>
      </c>
      <c r="G10" s="404">
        <v>2674.4</v>
      </c>
      <c r="H10" s="404">
        <v>2370.4</v>
      </c>
      <c r="I10" s="404">
        <v>2334</v>
      </c>
      <c r="J10" s="404">
        <v>2223.5</v>
      </c>
      <c r="K10" s="404">
        <v>2133.4</v>
      </c>
      <c r="L10" s="404">
        <v>1922.5</v>
      </c>
      <c r="M10" s="404">
        <v>1869</v>
      </c>
      <c r="N10" s="404">
        <v>2007.1</v>
      </c>
      <c r="O10" s="404">
        <v>2076.6999999999998</v>
      </c>
      <c r="P10" s="404">
        <v>1933.5</v>
      </c>
      <c r="Q10" s="404">
        <v>1800</v>
      </c>
      <c r="R10" s="404">
        <v>1921.7</v>
      </c>
      <c r="S10" s="404">
        <v>2240.1</v>
      </c>
      <c r="T10" s="404">
        <v>2141.6999999999998</v>
      </c>
      <c r="U10" s="404" t="s">
        <v>429</v>
      </c>
      <c r="V10" s="404" t="s">
        <v>429</v>
      </c>
      <c r="W10" s="404" t="s">
        <v>429</v>
      </c>
      <c r="X10" s="404" t="s">
        <v>429</v>
      </c>
      <c r="Y10" s="404" t="s">
        <v>429</v>
      </c>
      <c r="Z10" s="575" t="s">
        <v>429</v>
      </c>
    </row>
    <row r="11" spans="1:28">
      <c r="A11" s="284" t="s">
        <v>7</v>
      </c>
      <c r="B11" s="404">
        <v>2276.1999999999998</v>
      </c>
      <c r="C11" s="404">
        <v>1881.3</v>
      </c>
      <c r="D11" s="404">
        <v>1845.3</v>
      </c>
      <c r="E11" s="404">
        <v>1712.4</v>
      </c>
      <c r="F11" s="404">
        <v>1486.7</v>
      </c>
      <c r="G11" s="404">
        <v>1845.9</v>
      </c>
      <c r="H11" s="404">
        <v>2076.6999999999998</v>
      </c>
      <c r="I11" s="404">
        <v>2018.8</v>
      </c>
      <c r="J11" s="404">
        <v>4594.5</v>
      </c>
      <c r="K11" s="404">
        <v>4068.9</v>
      </c>
      <c r="L11" s="404">
        <v>4910.5</v>
      </c>
      <c r="M11" s="404">
        <v>4518.3999999999996</v>
      </c>
      <c r="N11" s="404">
        <v>5321.7</v>
      </c>
      <c r="O11" s="404">
        <v>6689.3</v>
      </c>
      <c r="P11" s="404">
        <v>6931.1</v>
      </c>
      <c r="Q11" s="404">
        <v>6551.5</v>
      </c>
      <c r="R11" s="404">
        <v>7039.4</v>
      </c>
      <c r="S11" s="404">
        <v>8222.9</v>
      </c>
      <c r="T11" s="404">
        <v>7419.6</v>
      </c>
      <c r="U11" s="404" t="s">
        <v>429</v>
      </c>
      <c r="V11" s="404" t="s">
        <v>429</v>
      </c>
      <c r="W11" s="404" t="s">
        <v>429</v>
      </c>
      <c r="X11" s="404" t="s">
        <v>429</v>
      </c>
      <c r="Y11" s="404" t="s">
        <v>429</v>
      </c>
      <c r="Z11" s="592" t="s">
        <v>429</v>
      </c>
    </row>
    <row r="12" spans="1:28">
      <c r="A12" s="284" t="s">
        <v>32</v>
      </c>
      <c r="B12" s="404">
        <v>2414.1</v>
      </c>
      <c r="C12" s="404">
        <v>2405.3000000000002</v>
      </c>
      <c r="D12" s="404">
        <v>2708.3</v>
      </c>
      <c r="E12" s="404">
        <v>2709.3</v>
      </c>
      <c r="F12" s="404">
        <v>2696.4</v>
      </c>
      <c r="G12" s="404">
        <v>2140.1</v>
      </c>
      <c r="H12" s="404">
        <v>2150.1999999999998</v>
      </c>
      <c r="I12" s="404">
        <v>1838.5</v>
      </c>
      <c r="J12" s="404">
        <v>1757.9</v>
      </c>
      <c r="K12" s="404">
        <v>1707.5</v>
      </c>
      <c r="L12" s="404">
        <v>1356.7</v>
      </c>
      <c r="M12" s="404">
        <v>1345.3</v>
      </c>
      <c r="N12" s="404">
        <v>1788.6</v>
      </c>
      <c r="O12" s="404">
        <v>2185</v>
      </c>
      <c r="P12" s="404">
        <v>2288.3000000000002</v>
      </c>
      <c r="Q12" s="404">
        <v>2356.6</v>
      </c>
      <c r="R12" s="404">
        <v>2208.8000000000002</v>
      </c>
      <c r="S12" s="404">
        <v>1904.9</v>
      </c>
      <c r="T12" s="404">
        <v>2044</v>
      </c>
      <c r="U12" s="404">
        <v>3876.42</v>
      </c>
      <c r="V12" s="592">
        <v>4129.55</v>
      </c>
      <c r="W12" s="592">
        <v>3554.22</v>
      </c>
      <c r="X12" s="592">
        <v>2548.3000000000002</v>
      </c>
      <c r="Y12" s="404" t="s">
        <v>429</v>
      </c>
      <c r="Z12" s="592" t="s">
        <v>429</v>
      </c>
    </row>
    <row r="13" spans="1:28">
      <c r="A13" s="284" t="s">
        <v>5</v>
      </c>
      <c r="B13" s="404" t="s">
        <v>322</v>
      </c>
      <c r="C13" s="404" t="s">
        <v>322</v>
      </c>
      <c r="D13" s="404" t="s">
        <v>322</v>
      </c>
      <c r="E13" s="404" t="s">
        <v>322</v>
      </c>
      <c r="F13" s="404" t="s">
        <v>322</v>
      </c>
      <c r="G13" s="404" t="s">
        <v>322</v>
      </c>
      <c r="H13" s="404" t="s">
        <v>322</v>
      </c>
      <c r="I13" s="404" t="s">
        <v>322</v>
      </c>
      <c r="J13" s="404" t="s">
        <v>322</v>
      </c>
      <c r="K13" s="404" t="s">
        <v>322</v>
      </c>
      <c r="L13" s="404" t="s">
        <v>322</v>
      </c>
      <c r="M13" s="404" t="s">
        <v>322</v>
      </c>
      <c r="N13" s="404" t="s">
        <v>322</v>
      </c>
      <c r="O13" s="404" t="s">
        <v>322</v>
      </c>
      <c r="P13" s="404" t="s">
        <v>322</v>
      </c>
      <c r="Q13" s="404" t="s">
        <v>322</v>
      </c>
      <c r="R13" s="404" t="s">
        <v>322</v>
      </c>
      <c r="S13" s="404" t="s">
        <v>322</v>
      </c>
      <c r="T13" s="404" t="s">
        <v>322</v>
      </c>
      <c r="U13" s="404" t="s">
        <v>322</v>
      </c>
      <c r="V13" s="404" t="s">
        <v>322</v>
      </c>
      <c r="W13" s="404" t="s">
        <v>322</v>
      </c>
      <c r="X13" s="404" t="s">
        <v>322</v>
      </c>
      <c r="Y13" s="404" t="s">
        <v>322</v>
      </c>
      <c r="Z13" s="575" t="s">
        <v>322</v>
      </c>
    </row>
    <row r="14" spans="1:28">
      <c r="A14" s="284" t="s">
        <v>4</v>
      </c>
      <c r="B14" s="404">
        <v>2235.5</v>
      </c>
      <c r="C14" s="404">
        <v>2429.8000000000002</v>
      </c>
      <c r="D14" s="404">
        <v>2369.1999999999998</v>
      </c>
      <c r="E14" s="404">
        <v>2951.4</v>
      </c>
      <c r="F14" s="404">
        <v>2887.4</v>
      </c>
      <c r="G14" s="404">
        <v>2587.6</v>
      </c>
      <c r="H14" s="404">
        <v>2723.9</v>
      </c>
      <c r="I14" s="404">
        <v>2197</v>
      </c>
      <c r="J14" s="404">
        <v>2009.6</v>
      </c>
      <c r="K14" s="404">
        <v>2043.2</v>
      </c>
      <c r="L14" s="404">
        <v>1756.3</v>
      </c>
      <c r="M14" s="404">
        <v>1718.1</v>
      </c>
      <c r="N14" s="404">
        <v>2586.3000000000002</v>
      </c>
      <c r="O14" s="404">
        <v>3201</v>
      </c>
      <c r="P14" s="404">
        <v>3421.1</v>
      </c>
      <c r="Q14" s="404">
        <v>3860.8</v>
      </c>
      <c r="R14" s="404">
        <v>3983.1</v>
      </c>
      <c r="S14" s="404">
        <v>3658</v>
      </c>
      <c r="T14" s="404">
        <v>3687.3</v>
      </c>
      <c r="U14" s="404">
        <v>4932.1000000000004</v>
      </c>
      <c r="V14" s="404">
        <v>6295.6</v>
      </c>
      <c r="W14" s="404">
        <v>5270.4</v>
      </c>
      <c r="X14" s="404">
        <v>4365.8999999999996</v>
      </c>
      <c r="Y14" s="404">
        <v>4455.3</v>
      </c>
      <c r="Z14" s="573">
        <v>4050.3530000000001</v>
      </c>
      <c r="AA14" s="499"/>
    </row>
    <row r="15" spans="1:28">
      <c r="A15" s="284" t="s">
        <v>3</v>
      </c>
      <c r="B15" s="404" t="s">
        <v>8</v>
      </c>
      <c r="C15" s="404" t="s">
        <v>8</v>
      </c>
      <c r="D15" s="404" t="s">
        <v>8</v>
      </c>
      <c r="E15" s="404" t="s">
        <v>429</v>
      </c>
      <c r="F15" s="404" t="s">
        <v>429</v>
      </c>
      <c r="G15" s="404" t="s">
        <v>429</v>
      </c>
      <c r="H15" s="404" t="s">
        <v>429</v>
      </c>
      <c r="I15" s="404" t="s">
        <v>429</v>
      </c>
      <c r="J15" s="404" t="s">
        <v>429</v>
      </c>
      <c r="K15" s="404" t="s">
        <v>429</v>
      </c>
      <c r="L15" s="404" t="s">
        <v>429</v>
      </c>
      <c r="M15" s="404" t="s">
        <v>429</v>
      </c>
      <c r="N15" s="404" t="s">
        <v>429</v>
      </c>
      <c r="O15" s="404" t="s">
        <v>429</v>
      </c>
      <c r="P15" s="404" t="s">
        <v>429</v>
      </c>
      <c r="Q15" s="404" t="s">
        <v>429</v>
      </c>
      <c r="R15" s="404" t="s">
        <v>429</v>
      </c>
      <c r="S15" s="404" t="s">
        <v>429</v>
      </c>
      <c r="T15" s="404" t="s">
        <v>429</v>
      </c>
      <c r="U15" s="404" t="s">
        <v>429</v>
      </c>
      <c r="V15" s="404" t="s">
        <v>429</v>
      </c>
      <c r="W15" s="404" t="s">
        <v>429</v>
      </c>
      <c r="X15" s="404" t="s">
        <v>429</v>
      </c>
      <c r="Y15" s="404" t="s">
        <v>429</v>
      </c>
      <c r="Z15" s="592" t="s">
        <v>429</v>
      </c>
      <c r="AA15" s="499"/>
    </row>
    <row r="16" spans="1:28">
      <c r="A16" s="284" t="s">
        <v>79</v>
      </c>
      <c r="B16" s="404" t="s">
        <v>8</v>
      </c>
      <c r="C16" s="404" t="s">
        <v>8</v>
      </c>
      <c r="D16" s="404" t="s">
        <v>8</v>
      </c>
      <c r="E16" s="404" t="s">
        <v>429</v>
      </c>
      <c r="F16" s="404" t="s">
        <v>429</v>
      </c>
      <c r="G16" s="404" t="s">
        <v>429</v>
      </c>
      <c r="H16" s="404" t="s">
        <v>429</v>
      </c>
      <c r="I16" s="404" t="s">
        <v>429</v>
      </c>
      <c r="J16" s="404" t="s">
        <v>429</v>
      </c>
      <c r="K16" s="404" t="s">
        <v>429</v>
      </c>
      <c r="L16" s="404" t="s">
        <v>429</v>
      </c>
      <c r="M16" s="404" t="s">
        <v>429</v>
      </c>
      <c r="N16" s="404" t="s">
        <v>429</v>
      </c>
      <c r="O16" s="404" t="s">
        <v>429</v>
      </c>
      <c r="P16" s="404" t="s">
        <v>429</v>
      </c>
      <c r="Q16" s="404" t="s">
        <v>429</v>
      </c>
      <c r="R16" s="404" t="s">
        <v>429</v>
      </c>
      <c r="S16" s="404" t="s">
        <v>429</v>
      </c>
      <c r="T16" s="404" t="s">
        <v>429</v>
      </c>
      <c r="U16" s="404" t="s">
        <v>429</v>
      </c>
      <c r="V16" s="404" t="s">
        <v>429</v>
      </c>
      <c r="W16" s="404" t="s">
        <v>429</v>
      </c>
      <c r="X16" s="404" t="s">
        <v>429</v>
      </c>
      <c r="Y16" s="404" t="s">
        <v>429</v>
      </c>
      <c r="Z16" s="404" t="s">
        <v>429</v>
      </c>
      <c r="AA16" s="499"/>
    </row>
    <row r="17" spans="1:29">
      <c r="A17" s="284" t="s">
        <v>2</v>
      </c>
      <c r="B17" s="404" t="s">
        <v>8</v>
      </c>
      <c r="C17" s="404" t="s">
        <v>8</v>
      </c>
      <c r="D17" s="404" t="s">
        <v>8</v>
      </c>
      <c r="E17" s="404" t="s">
        <v>429</v>
      </c>
      <c r="F17" s="404" t="s">
        <v>429</v>
      </c>
      <c r="G17" s="404" t="s">
        <v>429</v>
      </c>
      <c r="H17" s="404" t="s">
        <v>429</v>
      </c>
      <c r="I17" s="404" t="s">
        <v>429</v>
      </c>
      <c r="J17" s="404" t="s">
        <v>429</v>
      </c>
      <c r="K17" s="404" t="s">
        <v>429</v>
      </c>
      <c r="L17" s="404" t="s">
        <v>429</v>
      </c>
      <c r="M17" s="404" t="s">
        <v>429</v>
      </c>
      <c r="N17" s="404" t="s">
        <v>429</v>
      </c>
      <c r="O17" s="404" t="s">
        <v>429</v>
      </c>
      <c r="P17" s="404" t="s">
        <v>429</v>
      </c>
      <c r="Q17" s="404" t="s">
        <v>429</v>
      </c>
      <c r="R17" s="404" t="s">
        <v>429</v>
      </c>
      <c r="S17" s="404" t="s">
        <v>429</v>
      </c>
      <c r="T17" s="404" t="s">
        <v>429</v>
      </c>
      <c r="U17" s="404" t="s">
        <v>429</v>
      </c>
      <c r="V17" s="404" t="s">
        <v>429</v>
      </c>
      <c r="W17" s="404" t="s">
        <v>429</v>
      </c>
      <c r="X17" s="404" t="s">
        <v>429</v>
      </c>
      <c r="Y17" s="404" t="s">
        <v>429</v>
      </c>
      <c r="Z17" s="592" t="s">
        <v>429</v>
      </c>
    </row>
    <row r="18" spans="1:29">
      <c r="A18" s="284" t="s">
        <v>50</v>
      </c>
      <c r="B18" s="404" t="s">
        <v>8</v>
      </c>
      <c r="C18" s="404" t="s">
        <v>8</v>
      </c>
      <c r="D18" s="404" t="s">
        <v>8</v>
      </c>
      <c r="E18" s="404" t="s">
        <v>429</v>
      </c>
      <c r="F18" s="404" t="s">
        <v>429</v>
      </c>
      <c r="G18" s="404" t="s">
        <v>429</v>
      </c>
      <c r="H18" s="404" t="s">
        <v>429</v>
      </c>
      <c r="I18" s="404" t="s">
        <v>429</v>
      </c>
      <c r="J18" s="404" t="s">
        <v>429</v>
      </c>
      <c r="K18" s="404" t="s">
        <v>429</v>
      </c>
      <c r="L18" s="404" t="s">
        <v>429</v>
      </c>
      <c r="M18" s="404" t="s">
        <v>429</v>
      </c>
      <c r="N18" s="404" t="s">
        <v>429</v>
      </c>
      <c r="O18" s="404" t="s">
        <v>429</v>
      </c>
      <c r="P18" s="404" t="s">
        <v>429</v>
      </c>
      <c r="Q18" s="404" t="s">
        <v>429</v>
      </c>
      <c r="R18" s="404" t="s">
        <v>429</v>
      </c>
      <c r="S18" s="404" t="s">
        <v>429</v>
      </c>
      <c r="T18" s="404" t="s">
        <v>429</v>
      </c>
      <c r="U18" s="404" t="s">
        <v>429</v>
      </c>
      <c r="V18" s="404" t="s">
        <v>429</v>
      </c>
      <c r="W18" s="404" t="s">
        <v>429</v>
      </c>
      <c r="X18" s="404" t="s">
        <v>429</v>
      </c>
      <c r="Y18" s="404" t="s">
        <v>429</v>
      </c>
      <c r="Z18" s="592" t="s">
        <v>429</v>
      </c>
    </row>
    <row r="19" spans="1:29">
      <c r="A19" s="57"/>
      <c r="B19" s="57"/>
      <c r="C19" s="36"/>
      <c r="D19" s="36"/>
      <c r="E19" s="36"/>
      <c r="F19" s="36"/>
      <c r="G19" s="36"/>
      <c r="H19" s="36"/>
      <c r="I19" s="36"/>
      <c r="J19" s="36"/>
      <c r="K19" s="36"/>
      <c r="L19" s="36"/>
      <c r="M19" s="36"/>
      <c r="N19" s="36"/>
      <c r="O19" s="36"/>
      <c r="P19" s="57"/>
      <c r="Q19" s="57"/>
      <c r="R19" s="57"/>
      <c r="S19" s="57"/>
      <c r="T19" s="57"/>
      <c r="X19" s="57"/>
      <c r="Z19" s="559"/>
    </row>
    <row r="20" spans="1:29">
      <c r="A20" s="136" t="s">
        <v>33</v>
      </c>
      <c r="B20" s="142"/>
      <c r="D20" s="57"/>
      <c r="F20" s="57"/>
      <c r="G20" s="57"/>
      <c r="H20" s="57"/>
      <c r="I20" s="57"/>
      <c r="J20" s="57"/>
      <c r="K20" s="57"/>
      <c r="L20" s="57"/>
      <c r="M20" s="57"/>
      <c r="N20" s="57"/>
      <c r="O20" s="57"/>
      <c r="P20" s="57"/>
      <c r="Q20" s="57"/>
      <c r="R20" s="57"/>
      <c r="S20" s="57"/>
      <c r="T20" s="57"/>
      <c r="U20" s="36"/>
      <c r="V20" s="36"/>
      <c r="W20" s="36"/>
      <c r="X20" s="134"/>
      <c r="Y20" s="12"/>
      <c r="Z20" s="24"/>
      <c r="AA20" s="12"/>
      <c r="AB20" s="12"/>
    </row>
    <row r="21" spans="1:29">
      <c r="A21" s="57"/>
      <c r="B21" s="57"/>
      <c r="D21" s="57"/>
      <c r="F21" s="57"/>
      <c r="G21" s="57"/>
      <c r="H21" s="57"/>
      <c r="I21" s="57"/>
      <c r="J21" s="57"/>
      <c r="K21" s="57"/>
      <c r="L21" s="57"/>
      <c r="M21" s="57"/>
      <c r="N21" s="57"/>
      <c r="O21" s="57"/>
      <c r="P21" s="57"/>
      <c r="Q21" s="57"/>
      <c r="R21" s="57"/>
      <c r="S21" s="57"/>
      <c r="T21" s="57"/>
      <c r="U21" s="36"/>
      <c r="V21" s="36"/>
      <c r="W21" s="36"/>
      <c r="X21" s="134"/>
      <c r="Y21" s="12"/>
      <c r="Z21" s="142"/>
      <c r="AA21" s="12"/>
      <c r="AB21" s="12"/>
    </row>
    <row r="22" spans="1:29" s="499" customFormat="1">
      <c r="A22" s="287" t="s">
        <v>1161</v>
      </c>
      <c r="B22" s="142"/>
      <c r="D22" s="289"/>
      <c r="F22" s="289"/>
      <c r="G22" s="289"/>
      <c r="H22" s="289"/>
      <c r="I22" s="289"/>
      <c r="J22" s="289"/>
      <c r="K22" s="289"/>
      <c r="L22" s="289"/>
      <c r="M22" s="289"/>
      <c r="N22" s="289"/>
      <c r="O22" s="289"/>
      <c r="P22" s="289"/>
      <c r="Q22" s="289"/>
      <c r="R22" s="289"/>
      <c r="S22" s="289"/>
      <c r="T22" s="289"/>
      <c r="X22" s="134"/>
      <c r="Y22" s="12"/>
      <c r="Z22" s="142"/>
      <c r="AA22" s="12"/>
      <c r="AB22" s="12"/>
      <c r="AC22" s="12"/>
    </row>
    <row r="23" spans="1:29" s="499" customFormat="1">
      <c r="A23" s="57"/>
      <c r="B23" s="142"/>
      <c r="D23" s="289"/>
      <c r="F23" s="289"/>
      <c r="G23" s="289"/>
      <c r="H23" s="289"/>
      <c r="I23" s="289"/>
      <c r="J23" s="289"/>
      <c r="K23" s="289"/>
      <c r="L23" s="289"/>
      <c r="M23" s="289"/>
      <c r="N23" s="289"/>
      <c r="O23" s="289"/>
      <c r="P23" s="289"/>
      <c r="Q23" s="289"/>
      <c r="R23" s="289"/>
      <c r="S23" s="289"/>
      <c r="T23" s="289"/>
      <c r="X23" s="134"/>
      <c r="Y23" s="12"/>
      <c r="Z23" s="142"/>
      <c r="AA23" s="12"/>
      <c r="AB23" s="12"/>
    </row>
    <row r="24" spans="1:29">
      <c r="A24" s="287" t="s">
        <v>1557</v>
      </c>
      <c r="B24" s="289"/>
      <c r="D24" s="289"/>
      <c r="F24" s="57"/>
      <c r="G24" s="57"/>
      <c r="H24" s="57"/>
      <c r="I24" s="57"/>
      <c r="J24" s="57"/>
      <c r="K24" s="57"/>
      <c r="L24" s="57"/>
      <c r="M24" s="57"/>
      <c r="N24" s="57"/>
      <c r="O24" s="57"/>
      <c r="P24" s="57"/>
      <c r="Q24" s="57"/>
      <c r="R24" s="57"/>
      <c r="S24" s="57"/>
      <c r="T24" s="57"/>
      <c r="U24" s="36"/>
      <c r="V24" s="36"/>
      <c r="W24" s="36"/>
      <c r="X24" s="134"/>
      <c r="Y24" s="12"/>
      <c r="Z24" s="142"/>
      <c r="AA24" s="12"/>
      <c r="AB24" s="12"/>
    </row>
    <row r="25" spans="1:29" s="283" customFormat="1">
      <c r="A25" s="287"/>
      <c r="F25" s="289"/>
      <c r="G25" s="289"/>
      <c r="H25" s="289"/>
      <c r="I25" s="289"/>
      <c r="J25" s="289"/>
      <c r="K25" s="289"/>
      <c r="L25" s="289"/>
      <c r="M25" s="289"/>
      <c r="N25" s="289"/>
      <c r="O25" s="289"/>
      <c r="P25" s="289"/>
      <c r="Q25" s="289"/>
      <c r="R25" s="289"/>
      <c r="S25" s="289"/>
      <c r="T25" s="289"/>
      <c r="U25" s="287"/>
      <c r="V25" s="287"/>
      <c r="W25" s="287"/>
      <c r="X25" s="134"/>
      <c r="Y25" s="12"/>
      <c r="Z25" s="142"/>
      <c r="AA25" s="12"/>
      <c r="AB25" s="12"/>
    </row>
    <row r="26" spans="1:29">
      <c r="A26" s="167" t="s">
        <v>431</v>
      </c>
      <c r="B26" s="57"/>
      <c r="C26" s="57"/>
      <c r="D26" s="57"/>
      <c r="E26" s="57"/>
      <c r="F26" s="57"/>
      <c r="G26" s="57"/>
      <c r="H26" s="57"/>
      <c r="I26" s="57"/>
      <c r="J26" s="57"/>
      <c r="K26" s="57"/>
      <c r="L26" s="57"/>
      <c r="M26" s="57"/>
      <c r="N26" s="57"/>
      <c r="O26" s="57"/>
      <c r="P26" s="57"/>
      <c r="Q26" s="57"/>
      <c r="R26" s="57"/>
      <c r="S26" s="57"/>
      <c r="T26" s="57"/>
      <c r="U26" s="36"/>
      <c r="V26" s="36"/>
      <c r="W26" s="36"/>
      <c r="X26" s="57"/>
      <c r="Z26" s="287"/>
    </row>
    <row r="27" spans="1:29">
      <c r="A27" s="57"/>
      <c r="B27" s="57"/>
      <c r="C27" s="57"/>
      <c r="D27" s="57"/>
      <c r="E27" s="57"/>
      <c r="F27" s="57"/>
      <c r="G27" s="57"/>
      <c r="H27" s="57"/>
      <c r="I27" s="57"/>
      <c r="J27" s="57"/>
      <c r="K27" s="57"/>
      <c r="L27" s="57"/>
      <c r="M27" s="57"/>
      <c r="N27" s="57"/>
      <c r="O27" s="57"/>
      <c r="P27" s="57"/>
      <c r="Q27" s="57"/>
      <c r="R27" s="57"/>
      <c r="S27" s="57"/>
      <c r="T27" s="57"/>
      <c r="U27" s="36"/>
      <c r="V27" s="36"/>
      <c r="W27" s="36"/>
      <c r="X27" s="57"/>
      <c r="Z27" s="287"/>
    </row>
    <row r="28" spans="1:29">
      <c r="A28" s="57"/>
      <c r="B28" s="57"/>
      <c r="D28" s="57"/>
      <c r="E28" s="57"/>
      <c r="F28" s="57"/>
      <c r="G28" s="57"/>
      <c r="H28" s="57"/>
      <c r="I28" s="57"/>
      <c r="J28" s="57"/>
      <c r="K28" s="57"/>
      <c r="L28" s="57"/>
      <c r="M28" s="57"/>
      <c r="N28" s="57"/>
      <c r="O28" s="57"/>
      <c r="P28" s="57"/>
      <c r="Q28" s="57"/>
      <c r="R28" s="57"/>
      <c r="S28" s="57"/>
      <c r="T28" s="57"/>
      <c r="U28" s="36"/>
      <c r="V28" s="36"/>
      <c r="W28" s="36"/>
      <c r="X28" s="57"/>
      <c r="Z28" s="287"/>
    </row>
    <row r="29" spans="1:29">
      <c r="U29" s="36"/>
      <c r="V29" s="36"/>
      <c r="W29" s="36"/>
    </row>
    <row r="30" spans="1:29">
      <c r="U30" s="36"/>
      <c r="V30" s="36"/>
      <c r="W30" s="36"/>
    </row>
    <row r="31" spans="1:29">
      <c r="U31" s="36"/>
      <c r="V31" s="36"/>
      <c r="W31" s="36"/>
    </row>
    <row r="32" spans="1:29">
      <c r="U32" s="36"/>
      <c r="V32" s="36"/>
      <c r="W32" s="36"/>
    </row>
    <row r="33" spans="21:23">
      <c r="U33" s="36"/>
      <c r="V33" s="36"/>
      <c r="W33" s="36"/>
    </row>
    <row r="34" spans="21:23">
      <c r="U34" s="36"/>
      <c r="V34" s="36"/>
      <c r="W34" s="36"/>
    </row>
    <row r="35" spans="21:23">
      <c r="U35" s="36"/>
      <c r="V35" s="36"/>
      <c r="W35" s="36"/>
    </row>
    <row r="36" spans="21:23">
      <c r="U36" s="36"/>
      <c r="V36" s="36"/>
      <c r="W36" s="36"/>
    </row>
    <row r="37" spans="21:23">
      <c r="U37" s="36"/>
      <c r="V37" s="36"/>
      <c r="W37" s="36"/>
    </row>
    <row r="38" spans="21:23">
      <c r="U38" s="36"/>
      <c r="V38" s="36"/>
      <c r="W38" s="36"/>
    </row>
    <row r="39" spans="21:23">
      <c r="U39" s="36"/>
      <c r="V39" s="36"/>
      <c r="W39" s="36"/>
    </row>
  </sheetData>
  <conditionalFormatting sqref="U1:W2">
    <cfRule type="expression" dxfId="199" priority="1" stopIfTrue="1">
      <formula>#N/A</formula>
    </cfRule>
  </conditionalFormatting>
  <hyperlinks>
    <hyperlink ref="AB5" location="Content!B408" display="Back to Content Page"/>
  </hyperlinks>
  <pageMargins left="0.7" right="0.7" top="0.75" bottom="0.75" header="0.3" footer="0.3"/>
</worksheet>
</file>

<file path=xl/worksheets/sheet3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4"/>
  <sheetViews>
    <sheetView topLeftCell="N1" zoomScale="95" zoomScaleNormal="95" workbookViewId="0">
      <selection activeCell="T7" sqref="T7"/>
    </sheetView>
  </sheetViews>
  <sheetFormatPr defaultRowHeight="14.5"/>
  <cols>
    <col min="1" max="1" width="17.36328125" customWidth="1"/>
    <col min="2" max="2" width="27.26953125" customWidth="1"/>
    <col min="3" max="13" width="13.7265625" style="64" customWidth="1"/>
    <col min="14" max="16" width="13.7265625" customWidth="1"/>
    <col min="17" max="17" width="13.7265625" style="499" customWidth="1"/>
    <col min="18" max="18" width="12.7265625" style="499" customWidth="1"/>
  </cols>
  <sheetData>
    <row r="1" spans="1:20">
      <c r="A1" s="140" t="s">
        <v>1426</v>
      </c>
      <c r="B1" s="57"/>
      <c r="C1" s="132"/>
      <c r="D1" s="132"/>
      <c r="E1" s="132"/>
      <c r="F1" s="132"/>
      <c r="G1" s="132"/>
      <c r="H1" s="132"/>
      <c r="I1" s="132"/>
      <c r="J1" s="132"/>
      <c r="K1" s="132"/>
      <c r="L1" s="132"/>
      <c r="M1" s="132"/>
      <c r="N1" s="177"/>
      <c r="O1" s="177"/>
      <c r="P1" s="57"/>
      <c r="R1" s="287"/>
      <c r="S1" s="57"/>
    </row>
    <row r="2" spans="1:20">
      <c r="A2" s="257"/>
      <c r="B2" s="257"/>
      <c r="C2" s="172"/>
      <c r="D2" s="172"/>
      <c r="E2" s="172"/>
      <c r="F2" s="132" t="s">
        <v>17</v>
      </c>
      <c r="G2" s="172"/>
      <c r="H2" s="172"/>
      <c r="I2" s="172"/>
      <c r="J2" s="172"/>
      <c r="K2" s="172"/>
      <c r="L2" s="172"/>
      <c r="M2" s="133"/>
      <c r="N2" s="177"/>
      <c r="O2" s="177"/>
      <c r="P2" s="57"/>
      <c r="R2" s="287"/>
      <c r="S2" s="57"/>
    </row>
    <row r="3" spans="1:20">
      <c r="A3" s="769" t="s">
        <v>16</v>
      </c>
      <c r="B3" s="769" t="s">
        <v>115</v>
      </c>
      <c r="C3" s="121">
        <v>2000</v>
      </c>
      <c r="D3" s="121">
        <v>2001</v>
      </c>
      <c r="E3" s="121">
        <v>2002</v>
      </c>
      <c r="F3" s="121">
        <v>2003</v>
      </c>
      <c r="G3" s="121">
        <v>2004</v>
      </c>
      <c r="H3" s="121">
        <v>2005</v>
      </c>
      <c r="I3" s="121">
        <v>2006</v>
      </c>
      <c r="J3" s="121">
        <v>2007</v>
      </c>
      <c r="K3" s="121">
        <v>2008</v>
      </c>
      <c r="L3" s="121">
        <v>2009</v>
      </c>
      <c r="M3" s="121">
        <v>2010</v>
      </c>
      <c r="N3" s="62">
        <v>2011</v>
      </c>
      <c r="O3" s="62">
        <v>2012</v>
      </c>
      <c r="P3" s="62">
        <v>2013</v>
      </c>
      <c r="Q3" s="62">
        <v>2014</v>
      </c>
      <c r="R3" s="62">
        <v>2015</v>
      </c>
      <c r="S3" s="57"/>
    </row>
    <row r="4" spans="1:20" s="11" customFormat="1" ht="14">
      <c r="A4" s="1080" t="s">
        <v>15</v>
      </c>
      <c r="B4" s="284" t="s">
        <v>251</v>
      </c>
      <c r="C4" s="574">
        <v>394.60700000000003</v>
      </c>
      <c r="D4" s="574">
        <v>458.65899999999999</v>
      </c>
      <c r="E4" s="574">
        <v>546.85900000000004</v>
      </c>
      <c r="F4" s="574">
        <v>618.68399999999997</v>
      </c>
      <c r="G4" s="574">
        <v>530.601</v>
      </c>
      <c r="H4" s="574">
        <v>720.27300000000002</v>
      </c>
      <c r="I4" s="574">
        <v>526.08399999999995</v>
      </c>
      <c r="J4" s="574">
        <v>615.89400000000001</v>
      </c>
      <c r="K4" s="574">
        <v>702.38499999999999</v>
      </c>
      <c r="L4" s="574">
        <v>970.23099999999999</v>
      </c>
      <c r="M4" s="574">
        <v>1072.7370000000001</v>
      </c>
      <c r="N4" s="574">
        <v>1262.222</v>
      </c>
      <c r="O4" s="574">
        <v>454.34300000000002</v>
      </c>
      <c r="P4" s="574">
        <v>1548.75</v>
      </c>
      <c r="Q4" s="574" t="s">
        <v>429</v>
      </c>
      <c r="R4" s="592" t="s">
        <v>429</v>
      </c>
      <c r="S4" s="97"/>
    </row>
    <row r="5" spans="1:20" s="11" customFormat="1" ht="14">
      <c r="A5" s="1080"/>
      <c r="B5" s="284" t="s">
        <v>144</v>
      </c>
      <c r="C5" s="574">
        <v>686853</v>
      </c>
      <c r="D5" s="574">
        <v>745169</v>
      </c>
      <c r="E5" s="574">
        <v>815429</v>
      </c>
      <c r="F5" s="574">
        <v>818448</v>
      </c>
      <c r="G5" s="574">
        <v>1067773</v>
      </c>
      <c r="H5" s="574">
        <v>1090249</v>
      </c>
      <c r="I5" s="574">
        <v>1122458</v>
      </c>
      <c r="J5" s="574">
        <v>1209857</v>
      </c>
      <c r="K5" s="574">
        <v>883943</v>
      </c>
      <c r="L5" s="574">
        <v>1544096</v>
      </c>
      <c r="M5" s="574">
        <v>1568226</v>
      </c>
      <c r="N5" s="574">
        <v>1721985</v>
      </c>
      <c r="O5" s="574">
        <v>1922590</v>
      </c>
      <c r="P5" s="574">
        <v>1575980</v>
      </c>
      <c r="Q5" s="574" t="s">
        <v>429</v>
      </c>
      <c r="R5" s="574" t="s">
        <v>429</v>
      </c>
    </row>
    <row r="6" spans="1:20" s="11" customFormat="1" ht="14">
      <c r="A6" s="1080"/>
      <c r="B6" s="284" t="s">
        <v>143</v>
      </c>
      <c r="C6" s="574">
        <f>C4*1000000/C5</f>
        <v>574.51448854412808</v>
      </c>
      <c r="D6" s="574">
        <f t="shared" ref="D6:P6" si="0">D4*1000000/D5</f>
        <v>615.51003866237056</v>
      </c>
      <c r="E6" s="574">
        <f t="shared" si="0"/>
        <v>670.63962650334975</v>
      </c>
      <c r="F6" s="574">
        <f t="shared" si="0"/>
        <v>755.92340625183272</v>
      </c>
      <c r="G6" s="574">
        <f t="shared" si="0"/>
        <v>496.92303513949128</v>
      </c>
      <c r="H6" s="574">
        <f t="shared" si="0"/>
        <v>660.64999830313991</v>
      </c>
      <c r="I6" s="574">
        <f t="shared" si="0"/>
        <v>468.68925162455963</v>
      </c>
      <c r="J6" s="574">
        <f t="shared" si="0"/>
        <v>509.06346783132221</v>
      </c>
      <c r="K6" s="574">
        <f t="shared" si="0"/>
        <v>794.60440322509487</v>
      </c>
      <c r="L6" s="574">
        <f t="shared" si="0"/>
        <v>628.348885043417</v>
      </c>
      <c r="M6" s="574">
        <f t="shared" si="0"/>
        <v>684.0449016914655</v>
      </c>
      <c r="N6" s="574">
        <f t="shared" si="0"/>
        <v>733.00406217243471</v>
      </c>
      <c r="O6" s="574">
        <f t="shared" si="0"/>
        <v>236.31819576716825</v>
      </c>
      <c r="P6" s="574">
        <f t="shared" si="0"/>
        <v>982.7218619525629</v>
      </c>
      <c r="Q6" s="574" t="s">
        <v>429</v>
      </c>
      <c r="R6" s="574" t="s">
        <v>429</v>
      </c>
      <c r="S6" s="97"/>
    </row>
    <row r="7" spans="1:20" s="11" customFormat="1" ht="14">
      <c r="A7" s="1080" t="s">
        <v>14</v>
      </c>
      <c r="B7" s="284" t="s">
        <v>251</v>
      </c>
      <c r="C7" s="574">
        <v>9.3469999999999995</v>
      </c>
      <c r="D7" s="574">
        <v>2.419</v>
      </c>
      <c r="E7" s="574">
        <v>1.994</v>
      </c>
      <c r="F7" s="574">
        <v>1.2529999999999999</v>
      </c>
      <c r="G7" s="574">
        <v>6.22</v>
      </c>
      <c r="H7" s="574">
        <v>2.5859999999999999</v>
      </c>
      <c r="I7" s="574">
        <v>10.467000000000001</v>
      </c>
      <c r="J7" s="574">
        <v>0.873</v>
      </c>
      <c r="K7" s="574">
        <v>10.595000000000001</v>
      </c>
      <c r="L7" s="574">
        <v>16.571999999999999</v>
      </c>
      <c r="M7" s="574">
        <v>17.616</v>
      </c>
      <c r="N7" s="574">
        <v>35.299999999999997</v>
      </c>
      <c r="O7" s="574">
        <v>35.9</v>
      </c>
      <c r="P7" s="574">
        <v>15</v>
      </c>
      <c r="Q7" s="574">
        <v>36.4</v>
      </c>
      <c r="R7" s="574">
        <v>41.4</v>
      </c>
      <c r="S7" s="97"/>
      <c r="T7" s="92" t="s">
        <v>13</v>
      </c>
    </row>
    <row r="8" spans="1:20" s="11" customFormat="1" ht="14">
      <c r="A8" s="1080"/>
      <c r="B8" s="284" t="s">
        <v>144</v>
      </c>
      <c r="C8" s="574">
        <v>83258</v>
      </c>
      <c r="D8" s="574">
        <v>26846</v>
      </c>
      <c r="E8" s="574">
        <v>36160</v>
      </c>
      <c r="F8" s="574">
        <v>8010</v>
      </c>
      <c r="G8" s="574">
        <v>33025</v>
      </c>
      <c r="H8" s="574">
        <v>22247</v>
      </c>
      <c r="I8" s="574">
        <v>46607</v>
      </c>
      <c r="J8" s="574">
        <v>17705</v>
      </c>
      <c r="K8" s="574">
        <v>37063</v>
      </c>
      <c r="L8" s="574">
        <v>128891</v>
      </c>
      <c r="M8" s="574">
        <v>143131</v>
      </c>
      <c r="N8" s="574">
        <v>151489</v>
      </c>
      <c r="O8" s="574">
        <v>165332</v>
      </c>
      <c r="P8" s="574">
        <v>87000</v>
      </c>
      <c r="Q8" s="574">
        <v>160883</v>
      </c>
      <c r="R8" s="574">
        <v>81787.179999999993</v>
      </c>
      <c r="S8" s="97"/>
    </row>
    <row r="9" spans="1:20" s="11" customFormat="1" ht="14">
      <c r="A9" s="1080"/>
      <c r="B9" s="284" t="s">
        <v>143</v>
      </c>
      <c r="C9" s="574">
        <f t="shared" ref="C9:P9" si="1">C7*1000000/C8</f>
        <v>112.26548800115305</v>
      </c>
      <c r="D9" s="574">
        <f t="shared" si="1"/>
        <v>90.106533561796923</v>
      </c>
      <c r="E9" s="574">
        <f t="shared" si="1"/>
        <v>55.14380530973451</v>
      </c>
      <c r="F9" s="574">
        <f t="shared" si="1"/>
        <v>156.42946317103622</v>
      </c>
      <c r="G9" s="574">
        <f t="shared" si="1"/>
        <v>188.34216502649508</v>
      </c>
      <c r="H9" s="574">
        <f t="shared" si="1"/>
        <v>116.2403919629613</v>
      </c>
      <c r="I9" s="574">
        <f t="shared" si="1"/>
        <v>224.57999871263974</v>
      </c>
      <c r="J9" s="574">
        <f t="shared" si="1"/>
        <v>49.308105055069191</v>
      </c>
      <c r="K9" s="574">
        <f t="shared" si="1"/>
        <v>285.8646089091547</v>
      </c>
      <c r="L9" s="574">
        <f t="shared" si="1"/>
        <v>128.57375611951184</v>
      </c>
      <c r="M9" s="574">
        <f t="shared" si="1"/>
        <v>123.07606318687077</v>
      </c>
      <c r="N9" s="574">
        <f t="shared" si="1"/>
        <v>233.02021928984942</v>
      </c>
      <c r="O9" s="574">
        <f t="shared" si="1"/>
        <v>217.13884789393464</v>
      </c>
      <c r="P9" s="574">
        <f t="shared" si="1"/>
        <v>172.41379310344828</v>
      </c>
      <c r="Q9" s="574">
        <v>216.1</v>
      </c>
      <c r="R9" s="574">
        <v>199.2</v>
      </c>
      <c r="S9" s="97"/>
    </row>
    <row r="10" spans="1:20" s="11" customFormat="1" ht="14">
      <c r="A10" s="1081" t="s">
        <v>268</v>
      </c>
      <c r="B10" s="284" t="s">
        <v>251</v>
      </c>
      <c r="C10" s="574">
        <v>1184</v>
      </c>
      <c r="D10" s="574">
        <v>1169.1880000000001</v>
      </c>
      <c r="E10" s="574">
        <v>1154.57</v>
      </c>
      <c r="F10" s="574">
        <v>1154.8</v>
      </c>
      <c r="G10" s="574">
        <v>1155.03</v>
      </c>
      <c r="H10" s="574">
        <v>1155.26</v>
      </c>
      <c r="I10" s="574">
        <v>1155.49</v>
      </c>
      <c r="J10" s="574">
        <v>1155.72</v>
      </c>
      <c r="K10" s="574">
        <v>1155.95</v>
      </c>
      <c r="L10" s="574">
        <v>1156.18</v>
      </c>
      <c r="M10" s="574">
        <v>1156.4100000000001</v>
      </c>
      <c r="N10" s="574">
        <v>3742</v>
      </c>
      <c r="O10" s="574">
        <v>3779</v>
      </c>
      <c r="P10" s="574">
        <v>1250</v>
      </c>
      <c r="Q10" s="574" t="s">
        <v>429</v>
      </c>
      <c r="R10" s="574" t="s">
        <v>429</v>
      </c>
      <c r="S10" s="97"/>
    </row>
    <row r="11" spans="1:20" s="11" customFormat="1" ht="14">
      <c r="A11" s="1081"/>
      <c r="B11" s="284" t="s">
        <v>144</v>
      </c>
      <c r="C11" s="574">
        <v>1481852</v>
      </c>
      <c r="D11" s="574">
        <v>1463314</v>
      </c>
      <c r="E11" s="574">
        <v>1482118</v>
      </c>
      <c r="F11" s="574">
        <v>1482413</v>
      </c>
      <c r="G11" s="574">
        <v>1482709</v>
      </c>
      <c r="H11" s="574">
        <v>1483004</v>
      </c>
      <c r="I11" s="574">
        <v>1483299</v>
      </c>
      <c r="J11" s="574">
        <v>1483594</v>
      </c>
      <c r="K11" s="574">
        <v>1483890</v>
      </c>
      <c r="L11" s="574">
        <v>1484185</v>
      </c>
      <c r="M11" s="574">
        <v>1484775</v>
      </c>
      <c r="N11" s="574">
        <v>1694586</v>
      </c>
      <c r="O11" s="574">
        <v>1725000</v>
      </c>
      <c r="P11" s="574">
        <v>1600000</v>
      </c>
      <c r="Q11" s="574" t="s">
        <v>429</v>
      </c>
      <c r="R11" s="574" t="s">
        <v>429</v>
      </c>
      <c r="S11" s="97"/>
    </row>
    <row r="12" spans="1:20" s="11" customFormat="1" ht="14">
      <c r="A12" s="1081"/>
      <c r="B12" s="284" t="s">
        <v>143</v>
      </c>
      <c r="C12" s="574">
        <f t="shared" ref="C12:P12" si="2">C10*1000000/C11</f>
        <v>799.00017005746861</v>
      </c>
      <c r="D12" s="574">
        <f t="shared" si="2"/>
        <v>799.00007790535733</v>
      </c>
      <c r="E12" s="574">
        <f t="shared" si="2"/>
        <v>779.00005262738864</v>
      </c>
      <c r="F12" s="574">
        <f t="shared" si="2"/>
        <v>779.00018415920533</v>
      </c>
      <c r="G12" s="574">
        <f t="shared" si="2"/>
        <v>778.99979024879462</v>
      </c>
      <c r="H12" s="574">
        <f t="shared" si="2"/>
        <v>778.99992178038633</v>
      </c>
      <c r="I12" s="574">
        <f t="shared" si="2"/>
        <v>779.00005325965969</v>
      </c>
      <c r="J12" s="574">
        <f t="shared" si="2"/>
        <v>779.00018468664609</v>
      </c>
      <c r="K12" s="574">
        <f t="shared" si="2"/>
        <v>778.99979108963601</v>
      </c>
      <c r="L12" s="574">
        <f t="shared" si="2"/>
        <v>778.99992251639787</v>
      </c>
      <c r="M12" s="574">
        <f t="shared" si="2"/>
        <v>778.84527958781632</v>
      </c>
      <c r="N12" s="574">
        <f t="shared" si="2"/>
        <v>2208.2089666738661</v>
      </c>
      <c r="O12" s="574">
        <f t="shared" si="2"/>
        <v>2190.7246376811595</v>
      </c>
      <c r="P12" s="574">
        <f t="shared" si="2"/>
        <v>781.25</v>
      </c>
      <c r="Q12" s="574" t="s">
        <v>429</v>
      </c>
      <c r="R12" s="574" t="s">
        <v>429</v>
      </c>
      <c r="S12" s="97"/>
    </row>
    <row r="13" spans="1:20" s="11" customFormat="1" ht="14">
      <c r="A13" s="1080" t="s">
        <v>12</v>
      </c>
      <c r="B13" s="284" t="s">
        <v>251</v>
      </c>
      <c r="C13" s="574">
        <v>277.685</v>
      </c>
      <c r="D13" s="574">
        <v>158.18899999999999</v>
      </c>
      <c r="E13" s="574">
        <v>111.205</v>
      </c>
      <c r="F13" s="574">
        <v>85.031999999999996</v>
      </c>
      <c r="G13" s="574">
        <v>80.998000000000005</v>
      </c>
      <c r="H13" s="574">
        <v>100.723</v>
      </c>
      <c r="I13" s="574">
        <v>76.908000000000001</v>
      </c>
      <c r="J13" s="574">
        <v>60.311999999999998</v>
      </c>
      <c r="K13" s="574">
        <v>59.7</v>
      </c>
      <c r="L13" s="574">
        <v>57.1</v>
      </c>
      <c r="M13" s="574">
        <v>128.21299999999999</v>
      </c>
      <c r="N13" s="574">
        <v>73.39</v>
      </c>
      <c r="O13" s="574">
        <v>42.5</v>
      </c>
      <c r="P13" s="574">
        <v>86</v>
      </c>
      <c r="Q13" s="574">
        <v>90</v>
      </c>
      <c r="R13" s="574">
        <f>65636/1000</f>
        <v>65.635999999999996</v>
      </c>
      <c r="S13" s="97"/>
    </row>
    <row r="14" spans="1:20" s="11" customFormat="1" ht="14">
      <c r="A14" s="1080"/>
      <c r="B14" s="284" t="s">
        <v>144</v>
      </c>
      <c r="C14" s="574">
        <v>170101</v>
      </c>
      <c r="D14" s="574">
        <v>195037</v>
      </c>
      <c r="E14" s="574">
        <v>145762</v>
      </c>
      <c r="F14" s="574">
        <v>137585</v>
      </c>
      <c r="G14" s="574">
        <v>129436</v>
      </c>
      <c r="H14" s="574">
        <v>120011</v>
      </c>
      <c r="I14" s="574">
        <v>132542</v>
      </c>
      <c r="J14" s="574">
        <v>149242</v>
      </c>
      <c r="K14" s="574">
        <v>146862</v>
      </c>
      <c r="L14" s="574">
        <v>141606</v>
      </c>
      <c r="M14" s="574">
        <v>151717</v>
      </c>
      <c r="N14" s="574">
        <v>153347</v>
      </c>
      <c r="O14" s="574">
        <v>97711</v>
      </c>
      <c r="P14" s="574">
        <v>114543</v>
      </c>
      <c r="Q14" s="574">
        <v>145665</v>
      </c>
      <c r="R14" s="574">
        <v>111640</v>
      </c>
      <c r="S14" s="97"/>
    </row>
    <row r="15" spans="1:20" s="11" customFormat="1" ht="14">
      <c r="A15" s="1080"/>
      <c r="B15" s="284" t="s">
        <v>143</v>
      </c>
      <c r="C15" s="574">
        <f t="shared" ref="C15:R15" si="3">C13*1000000/C14</f>
        <v>1632.4712964650414</v>
      </c>
      <c r="D15" s="574">
        <f t="shared" si="3"/>
        <v>811.07174536113655</v>
      </c>
      <c r="E15" s="574">
        <f t="shared" si="3"/>
        <v>762.92174915272847</v>
      </c>
      <c r="F15" s="574">
        <f t="shared" si="3"/>
        <v>618.0324890067958</v>
      </c>
      <c r="G15" s="574">
        <f t="shared" si="3"/>
        <v>625.77644550202422</v>
      </c>
      <c r="H15" s="574">
        <f t="shared" si="3"/>
        <v>839.28139920507283</v>
      </c>
      <c r="I15" s="574">
        <f t="shared" si="3"/>
        <v>580.25380634063163</v>
      </c>
      <c r="J15" s="574">
        <f t="shared" si="3"/>
        <v>404.12216400209059</v>
      </c>
      <c r="K15" s="574">
        <f t="shared" si="3"/>
        <v>406.5040650406504</v>
      </c>
      <c r="L15" s="574">
        <f t="shared" si="3"/>
        <v>403.23150149004988</v>
      </c>
      <c r="M15" s="574">
        <f t="shared" si="3"/>
        <v>845.07998444472275</v>
      </c>
      <c r="N15" s="574">
        <f>N13*1000000/N14</f>
        <v>478.58777804586981</v>
      </c>
      <c r="O15" s="574">
        <f>O13*1000000/O14</f>
        <v>434.95614618620215</v>
      </c>
      <c r="P15" s="574">
        <f t="shared" si="3"/>
        <v>750.80973957378455</v>
      </c>
      <c r="Q15" s="574">
        <v>680</v>
      </c>
      <c r="R15" s="574">
        <f t="shared" si="3"/>
        <v>587.92547474023638</v>
      </c>
      <c r="S15" s="97"/>
    </row>
    <row r="16" spans="1:20" s="11" customFormat="1" ht="14">
      <c r="A16" s="1080" t="s">
        <v>11</v>
      </c>
      <c r="B16" s="284" t="s">
        <v>251</v>
      </c>
      <c r="C16" s="574">
        <v>169.8</v>
      </c>
      <c r="D16" s="574">
        <v>179.55</v>
      </c>
      <c r="E16" s="574">
        <v>171.95</v>
      </c>
      <c r="F16" s="574">
        <v>317.86</v>
      </c>
      <c r="G16" s="574">
        <v>349.64600000000002</v>
      </c>
      <c r="H16" s="574">
        <v>391</v>
      </c>
      <c r="I16" s="574">
        <v>405.34399999999999</v>
      </c>
      <c r="J16" s="574">
        <v>416.767</v>
      </c>
      <c r="K16" s="574">
        <v>430.334</v>
      </c>
      <c r="L16" s="574">
        <v>425.20400000000001</v>
      </c>
      <c r="M16" s="574">
        <v>411.91399999999999</v>
      </c>
      <c r="N16" s="574">
        <v>428.39</v>
      </c>
      <c r="O16" s="574">
        <v>400</v>
      </c>
      <c r="P16" s="574">
        <v>455</v>
      </c>
      <c r="Q16" s="574">
        <v>366.17399999999998</v>
      </c>
      <c r="R16" s="574" t="s">
        <v>429</v>
      </c>
      <c r="S16" s="97"/>
    </row>
    <row r="17" spans="1:22" s="11" customFormat="1" ht="14">
      <c r="A17" s="1080"/>
      <c r="B17" s="284" t="s">
        <v>144</v>
      </c>
      <c r="C17" s="574">
        <v>192135</v>
      </c>
      <c r="D17" s="574">
        <v>193270</v>
      </c>
      <c r="E17" s="574">
        <v>194405</v>
      </c>
      <c r="F17" s="574">
        <v>195540</v>
      </c>
      <c r="G17" s="574">
        <v>196660</v>
      </c>
      <c r="H17" s="574">
        <v>252838</v>
      </c>
      <c r="I17" s="574">
        <v>330000</v>
      </c>
      <c r="J17" s="574">
        <v>275000</v>
      </c>
      <c r="K17" s="574">
        <v>284000</v>
      </c>
      <c r="L17" s="574">
        <v>280000</v>
      </c>
      <c r="M17" s="574">
        <v>293313</v>
      </c>
      <c r="N17" s="574">
        <v>301589</v>
      </c>
      <c r="O17" s="574">
        <v>300000</v>
      </c>
      <c r="P17" s="574">
        <v>300000</v>
      </c>
      <c r="Q17" s="574">
        <v>241428.10048130809</v>
      </c>
      <c r="R17" s="574" t="s">
        <v>429</v>
      </c>
      <c r="S17" s="97"/>
    </row>
    <row r="18" spans="1:22" s="11" customFormat="1" ht="14">
      <c r="A18" s="1080"/>
      <c r="B18" s="284" t="s">
        <v>143</v>
      </c>
      <c r="C18" s="574">
        <f t="shared" ref="C18:P18" si="4">C16*1000000/C17</f>
        <v>883.75361074244677</v>
      </c>
      <c r="D18" s="574">
        <f t="shared" si="4"/>
        <v>929.01122781600873</v>
      </c>
      <c r="E18" s="574">
        <f t="shared" si="4"/>
        <v>884.49371158149222</v>
      </c>
      <c r="F18" s="574">
        <f t="shared" si="4"/>
        <v>1625.5497596399714</v>
      </c>
      <c r="G18" s="574">
        <f t="shared" si="4"/>
        <v>1777.921285467304</v>
      </c>
      <c r="H18" s="574">
        <f t="shared" si="4"/>
        <v>1546.4447590947564</v>
      </c>
      <c r="I18" s="574">
        <f t="shared" si="4"/>
        <v>1228.3151515151515</v>
      </c>
      <c r="J18" s="574">
        <f t="shared" si="4"/>
        <v>1515.5163636363636</v>
      </c>
      <c r="K18" s="574">
        <f t="shared" si="4"/>
        <v>1515.2605633802816</v>
      </c>
      <c r="L18" s="574">
        <f t="shared" si="4"/>
        <v>1518.5857142857142</v>
      </c>
      <c r="M18" s="574">
        <f t="shared" si="4"/>
        <v>1404.3496196895467</v>
      </c>
      <c r="N18" s="574">
        <f t="shared" si="4"/>
        <v>1420.4430532943841</v>
      </c>
      <c r="O18" s="574">
        <f t="shared" si="4"/>
        <v>1333.3333333333333</v>
      </c>
      <c r="P18" s="574">
        <f t="shared" si="4"/>
        <v>1516.6666666666667</v>
      </c>
      <c r="Q18" s="574">
        <v>1516.6666666666667</v>
      </c>
      <c r="R18" s="574" t="s">
        <v>429</v>
      </c>
      <c r="S18" s="97"/>
    </row>
    <row r="19" spans="1:22" s="530" customFormat="1" ht="14">
      <c r="A19" s="1080" t="s">
        <v>10</v>
      </c>
      <c r="B19" s="284" t="s">
        <v>251</v>
      </c>
      <c r="C19" s="574">
        <v>2290.018</v>
      </c>
      <c r="D19" s="574">
        <v>1589.4269999999999</v>
      </c>
      <c r="E19" s="574">
        <v>1485.2719999999999</v>
      </c>
      <c r="F19" s="574">
        <v>1847.4760000000001</v>
      </c>
      <c r="G19" s="574">
        <v>1608.3489999999999</v>
      </c>
      <c r="H19" s="574">
        <v>1225.2239999999999</v>
      </c>
      <c r="I19" s="574">
        <v>2611.4859999999999</v>
      </c>
      <c r="J19" s="574">
        <v>3226.4180000000001</v>
      </c>
      <c r="K19" s="574" t="s">
        <v>8</v>
      </c>
      <c r="L19" s="574">
        <v>3767.4</v>
      </c>
      <c r="M19" s="574">
        <v>3419.4</v>
      </c>
      <c r="N19" s="574">
        <v>3895.2</v>
      </c>
      <c r="O19" s="574">
        <v>3623.9</v>
      </c>
      <c r="P19" s="574">
        <v>3639.9</v>
      </c>
      <c r="Q19" s="574">
        <v>3978.1</v>
      </c>
      <c r="R19" s="574">
        <v>2776.277</v>
      </c>
      <c r="S19" s="296" t="s">
        <v>17</v>
      </c>
      <c r="T19" s="132"/>
      <c r="U19" s="132"/>
      <c r="V19" s="132"/>
    </row>
    <row r="20" spans="1:22" s="530" customFormat="1" ht="14">
      <c r="A20" s="1080"/>
      <c r="B20" s="284" t="s">
        <v>144</v>
      </c>
      <c r="C20" s="574">
        <v>1435222</v>
      </c>
      <c r="D20" s="574">
        <v>1446264</v>
      </c>
      <c r="E20" s="574">
        <v>1437059</v>
      </c>
      <c r="F20" s="574">
        <v>1501891</v>
      </c>
      <c r="G20" s="574">
        <v>1478750</v>
      </c>
      <c r="H20" s="574">
        <v>1513929</v>
      </c>
      <c r="I20" s="574">
        <v>1624030</v>
      </c>
      <c r="J20" s="574">
        <v>1215356</v>
      </c>
      <c r="K20" s="574" t="s">
        <v>8</v>
      </c>
      <c r="L20" s="574">
        <v>1662555</v>
      </c>
      <c r="M20" s="574">
        <v>1696270</v>
      </c>
      <c r="N20" s="574">
        <v>1732371</v>
      </c>
      <c r="O20" s="574">
        <v>1733692</v>
      </c>
      <c r="P20" s="574">
        <v>1676758</v>
      </c>
      <c r="Q20" s="574">
        <v>1704528</v>
      </c>
      <c r="R20" s="574">
        <v>1676213</v>
      </c>
      <c r="S20" s="296"/>
    </row>
    <row r="21" spans="1:22" s="530" customFormat="1" ht="14">
      <c r="A21" s="1080"/>
      <c r="B21" s="284" t="s">
        <v>143</v>
      </c>
      <c r="C21" s="574">
        <f t="shared" ref="C21:R21" si="5">C19*1000000/C20</f>
        <v>1595.5845158449356</v>
      </c>
      <c r="D21" s="574">
        <f t="shared" si="5"/>
        <v>1098.9881515407976</v>
      </c>
      <c r="E21" s="574">
        <f t="shared" si="5"/>
        <v>1033.5497707470604</v>
      </c>
      <c r="F21" s="574">
        <f t="shared" si="5"/>
        <v>1230.0999206999709</v>
      </c>
      <c r="G21" s="574">
        <f t="shared" si="5"/>
        <v>1087.6409129332205</v>
      </c>
      <c r="H21" s="574">
        <f t="shared" si="5"/>
        <v>809.3008324696865</v>
      </c>
      <c r="I21" s="574">
        <f t="shared" si="5"/>
        <v>1608.0281768193938</v>
      </c>
      <c r="J21" s="574">
        <f t="shared" si="5"/>
        <v>2654.7102248230149</v>
      </c>
      <c r="K21" s="574" t="s">
        <v>8</v>
      </c>
      <c r="L21" s="574">
        <f t="shared" si="5"/>
        <v>2266.0302967420625</v>
      </c>
      <c r="M21" s="574">
        <f t="shared" si="5"/>
        <v>2015.8347432896885</v>
      </c>
      <c r="N21" s="574">
        <f t="shared" si="5"/>
        <v>2248.4791075352796</v>
      </c>
      <c r="O21" s="574">
        <f t="shared" si="5"/>
        <v>2090.2790114968516</v>
      </c>
      <c r="P21" s="574">
        <f t="shared" si="5"/>
        <v>2170.7962627880706</v>
      </c>
      <c r="Q21" s="574">
        <f t="shared" si="5"/>
        <v>2333.8425652145343</v>
      </c>
      <c r="R21" s="574">
        <f t="shared" si="5"/>
        <v>1656.2793630642407</v>
      </c>
      <c r="S21" s="296"/>
    </row>
    <row r="22" spans="1:22" s="530" customFormat="1" ht="14">
      <c r="A22" s="1080" t="s">
        <v>9</v>
      </c>
      <c r="B22" s="284" t="s">
        <v>251</v>
      </c>
      <c r="C22" s="574">
        <v>0.623</v>
      </c>
      <c r="D22" s="574">
        <v>0.38900000000000001</v>
      </c>
      <c r="E22" s="574">
        <v>0.29499999999999998</v>
      </c>
      <c r="F22" s="574">
        <v>0.17699999999999999</v>
      </c>
      <c r="G22" s="574">
        <v>0.36899999999999999</v>
      </c>
      <c r="H22" s="574">
        <v>0.5</v>
      </c>
      <c r="I22" s="574">
        <v>0.5</v>
      </c>
      <c r="J22" s="574">
        <v>1</v>
      </c>
      <c r="K22" s="574">
        <v>0.5</v>
      </c>
      <c r="L22" s="574">
        <v>0.1</v>
      </c>
      <c r="M22" s="574">
        <v>1.1000000000000001</v>
      </c>
      <c r="N22" s="574">
        <v>0.3</v>
      </c>
      <c r="O22" s="574">
        <v>0.4</v>
      </c>
      <c r="P22" s="574">
        <v>0.6</v>
      </c>
      <c r="Q22" s="574">
        <v>0.6</v>
      </c>
      <c r="R22" s="574">
        <v>0.5</v>
      </c>
      <c r="S22" s="296"/>
    </row>
    <row r="23" spans="1:22" s="11" customFormat="1" ht="14">
      <c r="A23" s="1080"/>
      <c r="B23" s="284" t="s">
        <v>144</v>
      </c>
      <c r="C23" s="574">
        <v>70</v>
      </c>
      <c r="D23" s="574">
        <v>54</v>
      </c>
      <c r="E23" s="574">
        <v>38</v>
      </c>
      <c r="F23" s="574">
        <v>27</v>
      </c>
      <c r="G23" s="574">
        <v>57</v>
      </c>
      <c r="H23" s="574">
        <v>63</v>
      </c>
      <c r="I23" s="574">
        <v>58</v>
      </c>
      <c r="J23" s="574">
        <v>108</v>
      </c>
      <c r="K23" s="574">
        <v>95</v>
      </c>
      <c r="L23" s="574">
        <v>101</v>
      </c>
      <c r="M23" s="574">
        <v>110</v>
      </c>
      <c r="N23" s="574">
        <v>43</v>
      </c>
      <c r="O23" s="574">
        <v>58</v>
      </c>
      <c r="P23" s="574">
        <v>93</v>
      </c>
      <c r="Q23" s="574">
        <v>69</v>
      </c>
      <c r="R23" s="574">
        <v>71.099999999999994</v>
      </c>
      <c r="S23" s="97"/>
    </row>
    <row r="24" spans="1:22" s="11" customFormat="1" ht="14">
      <c r="A24" s="1080"/>
      <c r="B24" s="284" t="s">
        <v>143</v>
      </c>
      <c r="C24" s="574">
        <f>(C22*1000*1000)/C23</f>
        <v>8900</v>
      </c>
      <c r="D24" s="574">
        <f>(D22*1000*1000)/D23</f>
        <v>7203.7037037037035</v>
      </c>
      <c r="E24" s="574">
        <f t="shared" ref="E24:P24" si="6">E22*1000000/E23</f>
        <v>7763.1578947368425</v>
      </c>
      <c r="F24" s="574">
        <f t="shared" si="6"/>
        <v>6555.5555555555557</v>
      </c>
      <c r="G24" s="574">
        <f t="shared" si="6"/>
        <v>6473.6842105263158</v>
      </c>
      <c r="H24" s="574">
        <f t="shared" si="6"/>
        <v>7936.5079365079364</v>
      </c>
      <c r="I24" s="574">
        <f t="shared" si="6"/>
        <v>8620.689655172413</v>
      </c>
      <c r="J24" s="574">
        <f t="shared" si="6"/>
        <v>9259.2592592592591</v>
      </c>
      <c r="K24" s="574">
        <f t="shared" si="6"/>
        <v>5263.1578947368425</v>
      </c>
      <c r="L24" s="574">
        <f t="shared" si="6"/>
        <v>990.09900990099015</v>
      </c>
      <c r="M24" s="574">
        <f t="shared" si="6"/>
        <v>10000</v>
      </c>
      <c r="N24" s="574">
        <f t="shared" si="6"/>
        <v>6976.7441860465115</v>
      </c>
      <c r="O24" s="574">
        <f t="shared" si="6"/>
        <v>6896.5517241379312</v>
      </c>
      <c r="P24" s="574">
        <f t="shared" si="6"/>
        <v>6451.6129032258068</v>
      </c>
      <c r="Q24" s="574">
        <v>9057.971014492754</v>
      </c>
      <c r="R24" s="574">
        <f>R22*1000000/R23</f>
        <v>7032.3488045007034</v>
      </c>
      <c r="S24" s="97"/>
    </row>
    <row r="25" spans="1:22" s="11" customFormat="1" ht="14">
      <c r="A25" s="1080" t="s">
        <v>7</v>
      </c>
      <c r="B25" s="284" t="s">
        <v>251</v>
      </c>
      <c r="C25" s="571">
        <v>1180.432</v>
      </c>
      <c r="D25" s="571">
        <v>0</v>
      </c>
      <c r="E25" s="572">
        <v>1114.7722999999999</v>
      </c>
      <c r="F25" s="572">
        <v>1178.7919999999999</v>
      </c>
      <c r="G25" s="572" t="s">
        <v>429</v>
      </c>
      <c r="H25" s="572">
        <v>941.53599999999994</v>
      </c>
      <c r="I25" s="572">
        <v>1395.4739999999999</v>
      </c>
      <c r="J25" s="572">
        <v>1133.9100000000001</v>
      </c>
      <c r="K25" s="572">
        <v>1167</v>
      </c>
      <c r="L25" s="572" t="s">
        <v>8</v>
      </c>
      <c r="M25" s="572" t="s">
        <v>8</v>
      </c>
      <c r="N25" s="572" t="s">
        <v>8</v>
      </c>
      <c r="O25" s="572">
        <v>1177.3900000000001</v>
      </c>
      <c r="P25" s="572">
        <v>1173.3900000000001</v>
      </c>
      <c r="Q25" s="575">
        <v>1357.22</v>
      </c>
      <c r="R25" s="574">
        <v>1000.5839999999999</v>
      </c>
      <c r="S25" s="97"/>
    </row>
    <row r="26" spans="1:22" s="11" customFormat="1" ht="14">
      <c r="A26" s="1080"/>
      <c r="B26" s="284" t="s">
        <v>144</v>
      </c>
      <c r="C26" s="571">
        <v>145242</v>
      </c>
      <c r="D26" s="571">
        <v>0</v>
      </c>
      <c r="E26" s="572">
        <v>1459254</v>
      </c>
      <c r="F26" s="572">
        <v>0</v>
      </c>
      <c r="G26" s="572" t="s">
        <v>429</v>
      </c>
      <c r="H26" s="572">
        <v>1749534</v>
      </c>
      <c r="I26" s="572">
        <v>1663900</v>
      </c>
      <c r="J26" s="572">
        <v>1664300</v>
      </c>
      <c r="K26" s="572">
        <v>1962700</v>
      </c>
      <c r="L26" s="572" t="s">
        <v>8</v>
      </c>
      <c r="M26" s="572" t="s">
        <v>8</v>
      </c>
      <c r="N26" s="572" t="s">
        <v>8</v>
      </c>
      <c r="O26" s="572">
        <v>1572009</v>
      </c>
      <c r="P26" s="572">
        <v>1722500</v>
      </c>
      <c r="Q26" s="592">
        <v>1703500</v>
      </c>
      <c r="R26" s="574">
        <v>1570526</v>
      </c>
      <c r="S26" s="97"/>
    </row>
    <row r="27" spans="1:22" s="11" customFormat="1" ht="14">
      <c r="A27" s="1080"/>
      <c r="B27" s="284" t="s">
        <v>143</v>
      </c>
      <c r="C27" s="571">
        <v>813</v>
      </c>
      <c r="D27" s="571">
        <v>0</v>
      </c>
      <c r="E27" s="574">
        <f>E25*1000000/E26</f>
        <v>763.93300960627812</v>
      </c>
      <c r="F27" s="574" t="s">
        <v>429</v>
      </c>
      <c r="G27" s="574" t="s">
        <v>429</v>
      </c>
      <c r="H27" s="574">
        <f t="shared" ref="H27:R27" si="7">H25*1000000/H26</f>
        <v>538.1638767809028</v>
      </c>
      <c r="I27" s="574">
        <f t="shared" si="7"/>
        <v>838.67660316124773</v>
      </c>
      <c r="J27" s="574">
        <f t="shared" si="7"/>
        <v>681.31346512047105</v>
      </c>
      <c r="K27" s="574">
        <f t="shared" si="7"/>
        <v>594.5890864625261</v>
      </c>
      <c r="L27" s="574" t="s">
        <v>8</v>
      </c>
      <c r="M27" s="574" t="s">
        <v>8</v>
      </c>
      <c r="N27" s="574" t="s">
        <v>8</v>
      </c>
      <c r="O27" s="574">
        <f t="shared" si="7"/>
        <v>748.97153896701604</v>
      </c>
      <c r="P27" s="574">
        <f t="shared" si="7"/>
        <v>681.21335268505084</v>
      </c>
      <c r="Q27" s="574">
        <f t="shared" si="7"/>
        <v>796.72439095978871</v>
      </c>
      <c r="R27" s="574">
        <f t="shared" si="7"/>
        <v>637.10120048951751</v>
      </c>
      <c r="S27" s="97"/>
    </row>
    <row r="28" spans="1:22" s="11" customFormat="1" ht="14">
      <c r="A28" s="1080" t="s">
        <v>6</v>
      </c>
      <c r="B28" s="284" t="s">
        <v>251</v>
      </c>
      <c r="C28" s="574">
        <v>49.183</v>
      </c>
      <c r="D28" s="574">
        <v>28.27</v>
      </c>
      <c r="E28" s="574">
        <v>27.643000000000001</v>
      </c>
      <c r="F28" s="574">
        <v>30.966999999999999</v>
      </c>
      <c r="G28" s="574">
        <v>64.795000000000002</v>
      </c>
      <c r="H28" s="574">
        <v>52.939</v>
      </c>
      <c r="I28" s="574">
        <v>63.633000000000003</v>
      </c>
      <c r="J28" s="574">
        <v>55.523000000000003</v>
      </c>
      <c r="K28" s="574">
        <v>58.100999999999999</v>
      </c>
      <c r="L28" s="574">
        <v>57.32</v>
      </c>
      <c r="M28" s="574">
        <v>58</v>
      </c>
      <c r="N28" s="574">
        <v>75</v>
      </c>
      <c r="O28" s="574">
        <v>88</v>
      </c>
      <c r="P28" s="574">
        <v>808</v>
      </c>
      <c r="Q28" s="574" t="s">
        <v>429</v>
      </c>
      <c r="R28" s="574" t="s">
        <v>429</v>
      </c>
      <c r="S28" s="97"/>
    </row>
    <row r="29" spans="1:22" s="11" customFormat="1" ht="14">
      <c r="A29" s="1080"/>
      <c r="B29" s="284" t="s">
        <v>144</v>
      </c>
      <c r="C29" s="574">
        <v>35397</v>
      </c>
      <c r="D29" s="574">
        <v>37245</v>
      </c>
      <c r="E29" s="574">
        <v>24124</v>
      </c>
      <c r="F29" s="574">
        <v>26328</v>
      </c>
      <c r="G29" s="574">
        <v>25308</v>
      </c>
      <c r="H29" s="574">
        <v>26315</v>
      </c>
      <c r="I29" s="574">
        <v>25553</v>
      </c>
      <c r="J29" s="574">
        <v>27356</v>
      </c>
      <c r="K29" s="574">
        <v>27694</v>
      </c>
      <c r="L29" s="574">
        <v>27127</v>
      </c>
      <c r="M29" s="574">
        <v>28000</v>
      </c>
      <c r="N29" s="574">
        <v>35000</v>
      </c>
      <c r="O29" s="574">
        <v>38000</v>
      </c>
      <c r="P29" s="574">
        <v>313100</v>
      </c>
      <c r="Q29" s="574" t="s">
        <v>429</v>
      </c>
      <c r="R29" s="574" t="s">
        <v>429</v>
      </c>
      <c r="S29" s="97"/>
    </row>
    <row r="30" spans="1:22" s="11" customFormat="1" ht="14">
      <c r="A30" s="1080"/>
      <c r="B30" s="284" t="s">
        <v>143</v>
      </c>
      <c r="C30" s="574">
        <f>(C28*1000*1000)/C29</f>
        <v>1389.468034014182</v>
      </c>
      <c r="D30" s="574">
        <f>(D28*1000*1000)/D29</f>
        <v>759.0280574573768</v>
      </c>
      <c r="E30" s="574">
        <f t="shared" ref="E30:P30" si="8">E28*1000000/E29</f>
        <v>1145.8713314541535</v>
      </c>
      <c r="F30" s="574">
        <f t="shared" si="8"/>
        <v>1176.2002430872076</v>
      </c>
      <c r="G30" s="574">
        <f t="shared" si="8"/>
        <v>2560.2576260470996</v>
      </c>
      <c r="H30" s="574">
        <f t="shared" si="8"/>
        <v>2011.7423522705681</v>
      </c>
      <c r="I30" s="574">
        <f t="shared" si="8"/>
        <v>2490.2359801197513</v>
      </c>
      <c r="J30" s="574">
        <f t="shared" si="8"/>
        <v>2029.6461470975289</v>
      </c>
      <c r="K30" s="574">
        <f t="shared" si="8"/>
        <v>2097.9634577886909</v>
      </c>
      <c r="L30" s="574">
        <f t="shared" si="8"/>
        <v>2113.0239245032626</v>
      </c>
      <c r="M30" s="574">
        <f t="shared" si="8"/>
        <v>2071.4285714285716</v>
      </c>
      <c r="N30" s="574">
        <f t="shared" si="8"/>
        <v>2142.8571428571427</v>
      </c>
      <c r="O30" s="574">
        <f t="shared" si="8"/>
        <v>2315.7894736842104</v>
      </c>
      <c r="P30" s="574">
        <f t="shared" si="8"/>
        <v>2580.6451612903224</v>
      </c>
      <c r="Q30" s="574" t="s">
        <v>429</v>
      </c>
      <c r="R30" s="574" t="s">
        <v>429</v>
      </c>
      <c r="S30" s="97"/>
    </row>
    <row r="31" spans="1:22" s="11" customFormat="1" ht="14">
      <c r="A31" s="1080" t="s">
        <v>5</v>
      </c>
      <c r="B31" s="284" t="s">
        <v>251</v>
      </c>
      <c r="C31" s="574" t="s">
        <v>322</v>
      </c>
      <c r="D31" s="574" t="s">
        <v>322</v>
      </c>
      <c r="E31" s="574" t="s">
        <v>322</v>
      </c>
      <c r="F31" s="574" t="s">
        <v>322</v>
      </c>
      <c r="G31" s="574" t="s">
        <v>322</v>
      </c>
      <c r="H31" s="574" t="s">
        <v>322</v>
      </c>
      <c r="I31" s="574" t="s">
        <v>322</v>
      </c>
      <c r="J31" s="574" t="s">
        <v>322</v>
      </c>
      <c r="K31" s="574" t="s">
        <v>322</v>
      </c>
      <c r="L31" s="574" t="s">
        <v>322</v>
      </c>
      <c r="M31" s="574" t="s">
        <v>322</v>
      </c>
      <c r="N31" s="574" t="s">
        <v>322</v>
      </c>
      <c r="O31" s="574" t="s">
        <v>322</v>
      </c>
      <c r="P31" s="574" t="s">
        <v>322</v>
      </c>
      <c r="Q31" s="574" t="s">
        <v>322</v>
      </c>
      <c r="R31" s="574" t="s">
        <v>322</v>
      </c>
      <c r="S31" s="97"/>
    </row>
    <row r="32" spans="1:22" s="11" customFormat="1" ht="14">
      <c r="A32" s="1080"/>
      <c r="B32" s="284" t="s">
        <v>144</v>
      </c>
      <c r="C32" s="574" t="s">
        <v>322</v>
      </c>
      <c r="D32" s="574" t="s">
        <v>322</v>
      </c>
      <c r="E32" s="574" t="s">
        <v>322</v>
      </c>
      <c r="F32" s="574" t="s">
        <v>322</v>
      </c>
      <c r="G32" s="574" t="s">
        <v>322</v>
      </c>
      <c r="H32" s="574" t="s">
        <v>322</v>
      </c>
      <c r="I32" s="574" t="s">
        <v>322</v>
      </c>
      <c r="J32" s="574" t="s">
        <v>322</v>
      </c>
      <c r="K32" s="574" t="s">
        <v>322</v>
      </c>
      <c r="L32" s="574" t="s">
        <v>322</v>
      </c>
      <c r="M32" s="574" t="s">
        <v>322</v>
      </c>
      <c r="N32" s="574" t="s">
        <v>322</v>
      </c>
      <c r="O32" s="574" t="s">
        <v>322</v>
      </c>
      <c r="P32" s="574" t="s">
        <v>322</v>
      </c>
      <c r="Q32" s="574" t="s">
        <v>322</v>
      </c>
      <c r="R32" s="574" t="s">
        <v>322</v>
      </c>
      <c r="S32" s="97"/>
    </row>
    <row r="33" spans="1:19" s="11" customFormat="1" ht="14">
      <c r="A33" s="1080"/>
      <c r="B33" s="284" t="s">
        <v>143</v>
      </c>
      <c r="C33" s="574" t="s">
        <v>322</v>
      </c>
      <c r="D33" s="574" t="s">
        <v>322</v>
      </c>
      <c r="E33" s="574" t="s">
        <v>322</v>
      </c>
      <c r="F33" s="574" t="s">
        <v>322</v>
      </c>
      <c r="G33" s="574" t="s">
        <v>322</v>
      </c>
      <c r="H33" s="574" t="s">
        <v>322</v>
      </c>
      <c r="I33" s="574" t="s">
        <v>322</v>
      </c>
      <c r="J33" s="574" t="s">
        <v>322</v>
      </c>
      <c r="K33" s="574" t="s">
        <v>322</v>
      </c>
      <c r="L33" s="574" t="s">
        <v>322</v>
      </c>
      <c r="M33" s="574" t="s">
        <v>322</v>
      </c>
      <c r="N33" s="574" t="s">
        <v>322</v>
      </c>
      <c r="O33" s="574" t="s">
        <v>322</v>
      </c>
      <c r="P33" s="574" t="s">
        <v>322</v>
      </c>
      <c r="Q33" s="574" t="s">
        <v>322</v>
      </c>
      <c r="R33" s="574" t="s">
        <v>322</v>
      </c>
      <c r="S33" s="97"/>
    </row>
    <row r="34" spans="1:19" s="11" customFormat="1" ht="14">
      <c r="A34" s="1080" t="s">
        <v>4</v>
      </c>
      <c r="B34" s="284" t="s">
        <v>251</v>
      </c>
      <c r="C34" s="574">
        <v>11455</v>
      </c>
      <c r="D34" s="574">
        <v>7772</v>
      </c>
      <c r="E34" s="574">
        <v>10076</v>
      </c>
      <c r="F34" s="574">
        <v>9705</v>
      </c>
      <c r="G34" s="574">
        <v>9737</v>
      </c>
      <c r="H34" s="574">
        <v>11749</v>
      </c>
      <c r="I34" s="574">
        <v>6947</v>
      </c>
      <c r="J34" s="574">
        <v>7339</v>
      </c>
      <c r="K34" s="574">
        <v>13164</v>
      </c>
      <c r="L34" s="574">
        <v>12567</v>
      </c>
      <c r="M34" s="574">
        <v>13421</v>
      </c>
      <c r="N34" s="574">
        <v>10360</v>
      </c>
      <c r="O34" s="574">
        <v>12121</v>
      </c>
      <c r="P34" s="574">
        <v>11810.6</v>
      </c>
      <c r="Q34" s="574">
        <v>14250</v>
      </c>
      <c r="R34" s="574">
        <v>9955</v>
      </c>
      <c r="S34" s="97"/>
    </row>
    <row r="35" spans="1:19" s="11" customFormat="1" ht="14">
      <c r="A35" s="1080"/>
      <c r="B35" s="284" t="s">
        <v>144</v>
      </c>
      <c r="C35" s="574">
        <v>4013000</v>
      </c>
      <c r="D35" s="574">
        <v>3189000</v>
      </c>
      <c r="E35" s="574">
        <v>3533000</v>
      </c>
      <c r="F35" s="574">
        <v>3651000</v>
      </c>
      <c r="G35" s="574">
        <v>3204000</v>
      </c>
      <c r="H35" s="574">
        <v>3223000</v>
      </c>
      <c r="I35" s="574">
        <v>2032000</v>
      </c>
      <c r="J35" s="574">
        <v>2897000</v>
      </c>
      <c r="K35" s="574">
        <v>3297000</v>
      </c>
      <c r="L35" s="574">
        <v>2896000</v>
      </c>
      <c r="M35" s="574">
        <v>3263340</v>
      </c>
      <c r="N35" s="574">
        <v>2372300</v>
      </c>
      <c r="O35" s="574">
        <v>2699200</v>
      </c>
      <c r="P35" s="574">
        <v>2781200</v>
      </c>
      <c r="Q35" s="574">
        <v>2688200</v>
      </c>
      <c r="R35" s="574">
        <v>2652850</v>
      </c>
      <c r="S35" s="97"/>
    </row>
    <row r="36" spans="1:19" s="11" customFormat="1" ht="14">
      <c r="A36" s="1080"/>
      <c r="B36" s="284" t="s">
        <v>143</v>
      </c>
      <c r="C36" s="574">
        <f>(C34*1000*1000)/C35</f>
        <v>2854.4729628706705</v>
      </c>
      <c r="D36" s="574">
        <f>(D34*1000*1000)/D35</f>
        <v>2437.1276262151146</v>
      </c>
      <c r="E36" s="574">
        <f t="shared" ref="E36:P36" si="9">E34*1000000/E35</f>
        <v>2851.9671667138409</v>
      </c>
      <c r="F36" s="574">
        <f t="shared" si="9"/>
        <v>2658.175842235004</v>
      </c>
      <c r="G36" s="574">
        <f t="shared" si="9"/>
        <v>3039.0137328339574</v>
      </c>
      <c r="H36" s="574">
        <f t="shared" si="9"/>
        <v>3645.3614644740924</v>
      </c>
      <c r="I36" s="574">
        <f t="shared" si="9"/>
        <v>3418.7992125984251</v>
      </c>
      <c r="J36" s="574">
        <f t="shared" si="9"/>
        <v>2533.3103210217469</v>
      </c>
      <c r="K36" s="574">
        <f t="shared" si="9"/>
        <v>3992.7206551410372</v>
      </c>
      <c r="L36" s="574">
        <f t="shared" si="9"/>
        <v>4339.4337016574582</v>
      </c>
      <c r="M36" s="574">
        <f t="shared" si="9"/>
        <v>4112.6575839477346</v>
      </c>
      <c r="N36" s="574">
        <f t="shared" si="9"/>
        <v>4367.0699321333723</v>
      </c>
      <c r="O36" s="574">
        <f t="shared" si="9"/>
        <v>4490.5898043864845</v>
      </c>
      <c r="P36" s="574">
        <f t="shared" si="9"/>
        <v>4246.5842082554291</v>
      </c>
      <c r="Q36" s="574">
        <v>5300.9</v>
      </c>
      <c r="R36" s="574">
        <v>3752.5679929132821</v>
      </c>
      <c r="S36" s="97"/>
    </row>
    <row r="37" spans="1:19" s="11" customFormat="1" ht="14">
      <c r="A37" s="1080" t="s">
        <v>3</v>
      </c>
      <c r="B37" s="284" t="s">
        <v>251</v>
      </c>
      <c r="C37" s="574">
        <v>112.779</v>
      </c>
      <c r="D37" s="574">
        <v>82.536000000000001</v>
      </c>
      <c r="E37" s="574">
        <v>67.938999999999993</v>
      </c>
      <c r="F37" s="574">
        <v>69.272999999999996</v>
      </c>
      <c r="G37" s="574">
        <v>77.540000000000006</v>
      </c>
      <c r="H37" s="574">
        <v>68.564999999999998</v>
      </c>
      <c r="I37" s="574">
        <v>65.835999999999999</v>
      </c>
      <c r="J37" s="574">
        <v>46.603999999999999</v>
      </c>
      <c r="K37" s="574">
        <v>61.994</v>
      </c>
      <c r="L37" s="574">
        <v>70.671999999999997</v>
      </c>
      <c r="M37" s="574">
        <v>75.067999999999998</v>
      </c>
      <c r="N37" s="574">
        <v>78.821786059587893</v>
      </c>
      <c r="O37" s="574">
        <v>66.999354613090148</v>
      </c>
      <c r="P37" s="574">
        <v>82</v>
      </c>
      <c r="Q37" s="574">
        <v>101</v>
      </c>
      <c r="R37" s="574" t="s">
        <v>429</v>
      </c>
      <c r="S37" s="97"/>
    </row>
    <row r="38" spans="1:19" s="11" customFormat="1" ht="14">
      <c r="A38" s="1080"/>
      <c r="B38" s="284" t="s">
        <v>144</v>
      </c>
      <c r="C38" s="574">
        <v>68533</v>
      </c>
      <c r="D38" s="574">
        <v>57851</v>
      </c>
      <c r="E38" s="574">
        <v>67898</v>
      </c>
      <c r="F38" s="574">
        <v>67682</v>
      </c>
      <c r="G38" s="574">
        <v>54470</v>
      </c>
      <c r="H38" s="574">
        <v>56265</v>
      </c>
      <c r="I38" s="574">
        <v>46973</v>
      </c>
      <c r="J38" s="574">
        <v>47409</v>
      </c>
      <c r="K38" s="574">
        <v>60355</v>
      </c>
      <c r="L38" s="574">
        <v>52455</v>
      </c>
      <c r="M38" s="574">
        <v>58334</v>
      </c>
      <c r="N38" s="574">
        <v>61251</v>
      </c>
      <c r="O38" s="574">
        <v>52064</v>
      </c>
      <c r="P38" s="574">
        <v>71000</v>
      </c>
      <c r="Q38" s="574">
        <v>86754</v>
      </c>
      <c r="R38" s="574" t="s">
        <v>429</v>
      </c>
      <c r="S38" s="97"/>
    </row>
    <row r="39" spans="1:19" s="11" customFormat="1" ht="14">
      <c r="A39" s="1080"/>
      <c r="B39" s="284" t="s">
        <v>143</v>
      </c>
      <c r="C39" s="574">
        <f>(C37*1000*1000)/C38</f>
        <v>1645.6159806224739</v>
      </c>
      <c r="D39" s="574">
        <f>(D37*1000*1000)/D38</f>
        <v>1426.699624898446</v>
      </c>
      <c r="E39" s="574">
        <f t="shared" ref="E39:P39" si="10">E37*1000000/E38</f>
        <v>1000.6038469468909</v>
      </c>
      <c r="F39" s="574">
        <f t="shared" si="10"/>
        <v>1023.5069885641677</v>
      </c>
      <c r="G39" s="574">
        <f t="shared" si="10"/>
        <v>1423.5358913163209</v>
      </c>
      <c r="H39" s="574">
        <f t="shared" si="10"/>
        <v>1218.6083711010397</v>
      </c>
      <c r="I39" s="574">
        <f t="shared" si="10"/>
        <v>1401.5711153215677</v>
      </c>
      <c r="J39" s="574">
        <f t="shared" si="10"/>
        <v>983.02010166845957</v>
      </c>
      <c r="K39" s="574">
        <f t="shared" si="10"/>
        <v>1027.1559937039185</v>
      </c>
      <c r="L39" s="574">
        <f t="shared" si="10"/>
        <v>1347.2881517491182</v>
      </c>
      <c r="M39" s="574">
        <f t="shared" si="10"/>
        <v>1286.8652929680804</v>
      </c>
      <c r="N39" s="574">
        <f t="shared" si="10"/>
        <v>1286.8652929680804</v>
      </c>
      <c r="O39" s="574">
        <f t="shared" si="10"/>
        <v>1286.8652929680807</v>
      </c>
      <c r="P39" s="574">
        <f t="shared" si="10"/>
        <v>1154.9295774647887</v>
      </c>
      <c r="Q39" s="574">
        <v>1165</v>
      </c>
      <c r="R39" s="574" t="s">
        <v>429</v>
      </c>
      <c r="S39" s="97"/>
    </row>
    <row r="40" spans="1:19" s="11" customFormat="1" ht="14">
      <c r="A40" s="1081" t="s">
        <v>79</v>
      </c>
      <c r="B40" s="284" t="s">
        <v>251</v>
      </c>
      <c r="C40" s="574">
        <v>2009.318</v>
      </c>
      <c r="D40" s="574">
        <v>2578.5619999999999</v>
      </c>
      <c r="E40" s="574">
        <v>2617</v>
      </c>
      <c r="F40" s="574">
        <v>2617</v>
      </c>
      <c r="G40" s="574">
        <v>3157.424</v>
      </c>
      <c r="H40" s="574">
        <v>3218.54</v>
      </c>
      <c r="I40" s="574">
        <v>3423.0250000000001</v>
      </c>
      <c r="J40" s="574">
        <v>3302</v>
      </c>
      <c r="K40" s="574">
        <v>3555</v>
      </c>
      <c r="L40" s="574">
        <v>3324</v>
      </c>
      <c r="M40" s="574">
        <v>4733</v>
      </c>
      <c r="N40" s="574">
        <v>4341</v>
      </c>
      <c r="O40" s="574">
        <v>5104</v>
      </c>
      <c r="P40" s="574">
        <v>5288</v>
      </c>
      <c r="Q40" s="574">
        <v>6734</v>
      </c>
      <c r="R40" s="574" t="s">
        <v>429</v>
      </c>
      <c r="S40" s="97"/>
    </row>
    <row r="41" spans="1:19" s="11" customFormat="1" ht="14">
      <c r="A41" s="1081"/>
      <c r="B41" s="284" t="s">
        <v>144</v>
      </c>
      <c r="C41" s="574">
        <v>1017600</v>
      </c>
      <c r="D41" s="574">
        <v>845950</v>
      </c>
      <c r="E41" s="574">
        <v>1718200</v>
      </c>
      <c r="F41" s="574">
        <v>3462540</v>
      </c>
      <c r="G41" s="574">
        <v>3173070</v>
      </c>
      <c r="H41" s="574">
        <v>3109590</v>
      </c>
      <c r="I41" s="574">
        <v>3000000</v>
      </c>
      <c r="J41" s="574">
        <v>3000000</v>
      </c>
      <c r="K41" s="574">
        <v>2848450</v>
      </c>
      <c r="L41" s="574">
        <v>2961330</v>
      </c>
      <c r="M41" s="574">
        <v>3100000</v>
      </c>
      <c r="N41" s="574">
        <v>3287850</v>
      </c>
      <c r="O41" s="574">
        <v>4086555</v>
      </c>
      <c r="P41" s="574">
        <v>4120270</v>
      </c>
      <c r="Q41" s="574">
        <v>4120270</v>
      </c>
      <c r="R41" s="574" t="s">
        <v>429</v>
      </c>
      <c r="S41" s="97"/>
    </row>
    <row r="42" spans="1:19" s="11" customFormat="1" ht="14">
      <c r="A42" s="1081"/>
      <c r="B42" s="284" t="s">
        <v>143</v>
      </c>
      <c r="C42" s="574">
        <f>(C40*1000*1000)/C41</f>
        <v>1974.5656446540881</v>
      </c>
      <c r="D42" s="574">
        <f>(D40*1000*1000)/D41</f>
        <v>3048.1257757550684</v>
      </c>
      <c r="E42" s="574">
        <f t="shared" ref="E42:Q42" si="11">E40*1000000/E41</f>
        <v>1523.1055756023745</v>
      </c>
      <c r="F42" s="574">
        <f t="shared" si="11"/>
        <v>755.80354306376239</v>
      </c>
      <c r="G42" s="574">
        <f t="shared" si="11"/>
        <v>995.06912863567459</v>
      </c>
      <c r="H42" s="574">
        <f t="shared" si="11"/>
        <v>1035.0367733366779</v>
      </c>
      <c r="I42" s="574">
        <f t="shared" si="11"/>
        <v>1141.0083333333334</v>
      </c>
      <c r="J42" s="574">
        <f t="shared" si="11"/>
        <v>1100.6666666666667</v>
      </c>
      <c r="K42" s="574">
        <f t="shared" si="11"/>
        <v>1248.047183555969</v>
      </c>
      <c r="L42" s="574">
        <f t="shared" si="11"/>
        <v>1122.4686205184832</v>
      </c>
      <c r="M42" s="574">
        <f t="shared" si="11"/>
        <v>1526.7741935483871</v>
      </c>
      <c r="N42" s="574">
        <f t="shared" si="11"/>
        <v>1320.3157078333866</v>
      </c>
      <c r="O42" s="574">
        <f t="shared" si="11"/>
        <v>1248.9737688591001</v>
      </c>
      <c r="P42" s="574">
        <f t="shared" si="11"/>
        <v>1283.4110385969852</v>
      </c>
      <c r="Q42" s="574">
        <f t="shared" si="11"/>
        <v>1634.3589133721819</v>
      </c>
      <c r="R42" s="574" t="s">
        <v>429</v>
      </c>
      <c r="S42" s="97"/>
    </row>
    <row r="43" spans="1:19" s="11" customFormat="1" ht="14">
      <c r="A43" s="1080" t="s">
        <v>2</v>
      </c>
      <c r="B43" s="284" t="s">
        <v>251</v>
      </c>
      <c r="C43" s="574">
        <v>850.46600000000001</v>
      </c>
      <c r="D43" s="574">
        <v>801.88856999999996</v>
      </c>
      <c r="E43" s="574">
        <v>601.60585000000003</v>
      </c>
      <c r="F43" s="574">
        <v>1157.8599999999999</v>
      </c>
      <c r="G43" s="574">
        <v>1213.5989999999999</v>
      </c>
      <c r="H43" s="574">
        <v>866.18700000000001</v>
      </c>
      <c r="I43" s="574">
        <v>1424.4390000000001</v>
      </c>
      <c r="J43" s="574">
        <v>1366.1579999999999</v>
      </c>
      <c r="K43" s="574">
        <v>1211.566</v>
      </c>
      <c r="L43" s="574">
        <v>1887.0100350299999</v>
      </c>
      <c r="M43" s="574">
        <v>2795.4830000000002</v>
      </c>
      <c r="N43" s="574">
        <v>3020.38</v>
      </c>
      <c r="O43" s="574">
        <v>2852.6869999999999</v>
      </c>
      <c r="P43" s="574">
        <v>2532.8000000000002</v>
      </c>
      <c r="Q43" s="592" t="s">
        <v>429</v>
      </c>
      <c r="R43" s="574" t="s">
        <v>429</v>
      </c>
      <c r="S43" s="97"/>
    </row>
    <row r="44" spans="1:19" s="11" customFormat="1" ht="14">
      <c r="A44" s="1080"/>
      <c r="B44" s="284" t="s">
        <v>144</v>
      </c>
      <c r="C44" s="574">
        <v>561491</v>
      </c>
      <c r="D44" s="574">
        <v>583855</v>
      </c>
      <c r="E44" s="574">
        <v>575686</v>
      </c>
      <c r="F44" s="574">
        <v>699275.69</v>
      </c>
      <c r="G44" s="574">
        <v>541081.8553644307</v>
      </c>
      <c r="H44" s="574">
        <v>834980</v>
      </c>
      <c r="I44" s="574">
        <v>784525</v>
      </c>
      <c r="J44" s="574">
        <v>872812</v>
      </c>
      <c r="K44" s="574">
        <v>928224</v>
      </c>
      <c r="L44" s="574">
        <v>1125465.9800000002</v>
      </c>
      <c r="M44" s="574">
        <v>1242271</v>
      </c>
      <c r="N44" s="574">
        <v>1101785</v>
      </c>
      <c r="O44" s="574">
        <v>1074658</v>
      </c>
      <c r="P44" s="574">
        <v>997880</v>
      </c>
      <c r="Q44" s="592" t="s">
        <v>429</v>
      </c>
      <c r="R44" s="574" t="s">
        <v>429</v>
      </c>
      <c r="S44" s="97"/>
    </row>
    <row r="45" spans="1:19" s="11" customFormat="1" ht="14">
      <c r="A45" s="1080"/>
      <c r="B45" s="284" t="s">
        <v>143</v>
      </c>
      <c r="C45" s="574">
        <f t="shared" ref="C45:P45" si="12">C43*1000000/C44</f>
        <v>1514.6565127490912</v>
      </c>
      <c r="D45" s="574">
        <f t="shared" si="12"/>
        <v>1373.4378741297069</v>
      </c>
      <c r="E45" s="574">
        <f t="shared" si="12"/>
        <v>1045.024284071525</v>
      </c>
      <c r="F45" s="574">
        <f t="shared" si="12"/>
        <v>1655.799016836979</v>
      </c>
      <c r="G45" s="574">
        <f t="shared" si="12"/>
        <v>2242.9120251733707</v>
      </c>
      <c r="H45" s="574">
        <f t="shared" si="12"/>
        <v>1037.3745478933627</v>
      </c>
      <c r="I45" s="574">
        <f t="shared" si="12"/>
        <v>1815.6706287243874</v>
      </c>
      <c r="J45" s="574">
        <f t="shared" si="12"/>
        <v>1565.2374165341448</v>
      </c>
      <c r="K45" s="574">
        <f t="shared" si="12"/>
        <v>1305.2517495776881</v>
      </c>
      <c r="L45" s="574">
        <f t="shared" si="12"/>
        <v>1676.6477783984192</v>
      </c>
      <c r="M45" s="574">
        <f t="shared" si="12"/>
        <v>2250.3004577906108</v>
      </c>
      <c r="N45" s="574">
        <f t="shared" si="12"/>
        <v>2741.3515341014809</v>
      </c>
      <c r="O45" s="574">
        <f t="shared" si="12"/>
        <v>2654.5068291493667</v>
      </c>
      <c r="P45" s="574">
        <f t="shared" si="12"/>
        <v>2538.1809436004328</v>
      </c>
      <c r="Q45" s="592" t="s">
        <v>429</v>
      </c>
      <c r="R45" s="574" t="s">
        <v>429</v>
      </c>
      <c r="S45" s="97"/>
    </row>
    <row r="46" spans="1:19" s="11" customFormat="1" ht="14">
      <c r="A46" s="1080" t="s">
        <v>1</v>
      </c>
      <c r="B46" s="284" t="s">
        <v>251</v>
      </c>
      <c r="C46" s="574">
        <v>1619.6510000000001</v>
      </c>
      <c r="D46" s="574">
        <v>1526.328</v>
      </c>
      <c r="E46" s="574">
        <v>604.75800000000004</v>
      </c>
      <c r="F46" s="574">
        <v>1058.7860000000001</v>
      </c>
      <c r="G46" s="574">
        <v>1686.1510000000001</v>
      </c>
      <c r="H46" s="574">
        <v>915.36599999999999</v>
      </c>
      <c r="I46" s="574">
        <v>1484.8389999999999</v>
      </c>
      <c r="J46" s="574">
        <v>1161.6099999999999</v>
      </c>
      <c r="K46" s="574">
        <v>496</v>
      </c>
      <c r="L46" s="574">
        <v>700</v>
      </c>
      <c r="M46" s="574">
        <v>1192.4000000000001</v>
      </c>
      <c r="N46" s="574">
        <v>1500</v>
      </c>
      <c r="O46" s="574">
        <v>1000</v>
      </c>
      <c r="P46" s="574">
        <v>799</v>
      </c>
      <c r="Q46" s="574">
        <v>1456.153</v>
      </c>
      <c r="R46" s="574">
        <f>Q46*0.97</f>
        <v>1412.4684099999999</v>
      </c>
      <c r="S46" s="97"/>
    </row>
    <row r="47" spans="1:19" s="11" customFormat="1" ht="14">
      <c r="A47" s="1080"/>
      <c r="B47" s="284" t="s">
        <v>144</v>
      </c>
      <c r="C47" s="574">
        <v>1373117</v>
      </c>
      <c r="D47" s="574">
        <v>1239988</v>
      </c>
      <c r="E47" s="574">
        <v>1327854</v>
      </c>
      <c r="F47" s="574">
        <v>1352368</v>
      </c>
      <c r="G47" s="574">
        <v>1493810</v>
      </c>
      <c r="H47" s="574">
        <v>1729867</v>
      </c>
      <c r="I47" s="574">
        <v>1712999</v>
      </c>
      <c r="J47" s="574">
        <v>1445815</v>
      </c>
      <c r="K47" s="574">
        <v>1730000</v>
      </c>
      <c r="L47" s="574">
        <v>1508000</v>
      </c>
      <c r="M47" s="574">
        <v>1362560</v>
      </c>
      <c r="N47" s="574">
        <v>1401007</v>
      </c>
      <c r="O47" s="574">
        <v>960000</v>
      </c>
      <c r="P47" s="574">
        <v>900000</v>
      </c>
      <c r="Q47" s="574">
        <v>1640879.7439506333</v>
      </c>
      <c r="R47" s="574">
        <v>1640879.7439506333</v>
      </c>
      <c r="S47" s="97"/>
    </row>
    <row r="48" spans="1:19" s="11" customFormat="1" ht="14">
      <c r="A48" s="1080"/>
      <c r="B48" s="284" t="s">
        <v>143</v>
      </c>
      <c r="C48" s="574">
        <f>(C46*1000*1000)/C47</f>
        <v>1179.5433309761659</v>
      </c>
      <c r="D48" s="574">
        <f>(D46*1000*1000)/D47</f>
        <v>1230.9215895637699</v>
      </c>
      <c r="E48" s="574">
        <f t="shared" ref="E48:Q48" si="13">E46*1000000/E47</f>
        <v>455.44013121924547</v>
      </c>
      <c r="F48" s="574">
        <f t="shared" si="13"/>
        <v>782.91263916330468</v>
      </c>
      <c r="G48" s="574">
        <f t="shared" si="13"/>
        <v>1128.7586774757165</v>
      </c>
      <c r="H48" s="574">
        <f t="shared" si="13"/>
        <v>529.15397542123185</v>
      </c>
      <c r="I48" s="574">
        <f t="shared" si="13"/>
        <v>866.80669399106478</v>
      </c>
      <c r="J48" s="574">
        <f t="shared" si="13"/>
        <v>803.42920774787922</v>
      </c>
      <c r="K48" s="574">
        <f t="shared" si="13"/>
        <v>286.70520231213874</v>
      </c>
      <c r="L48" s="574">
        <f t="shared" si="13"/>
        <v>464.19098143236073</v>
      </c>
      <c r="M48" s="574">
        <f t="shared" si="13"/>
        <v>875.11742602160643</v>
      </c>
      <c r="N48" s="574">
        <f t="shared" si="13"/>
        <v>1070.6584620919095</v>
      </c>
      <c r="O48" s="574">
        <f t="shared" si="13"/>
        <v>1041.6666666666667</v>
      </c>
      <c r="P48" s="574">
        <f t="shared" si="13"/>
        <v>887.77777777777783</v>
      </c>
      <c r="Q48" s="574">
        <f t="shared" si="13"/>
        <v>887.42213155372406</v>
      </c>
      <c r="R48" s="574">
        <f>R46*1000000/R47</f>
        <v>860.79946760711232</v>
      </c>
      <c r="S48" s="97"/>
    </row>
    <row r="49" spans="1:19" s="11" customFormat="1" ht="14">
      <c r="A49" s="1080" t="s">
        <v>34</v>
      </c>
      <c r="B49" s="284" t="s">
        <v>251</v>
      </c>
      <c r="C49" s="574">
        <f t="shared" ref="C49:J49" si="14">C46+C43+C40+C37+C34+C28+C25+C22+C19+C16+C13+C10+C7+C4</f>
        <v>21602.909000000003</v>
      </c>
      <c r="D49" s="574">
        <f t="shared" si="14"/>
        <v>16347.405569999999</v>
      </c>
      <c r="E49" s="574">
        <f t="shared" si="14"/>
        <v>18581.863150000001</v>
      </c>
      <c r="F49" s="574">
        <f t="shared" si="14"/>
        <v>19842.96</v>
      </c>
      <c r="G49" s="574">
        <f>G46+G43+G40+G37+G34+G28+G22+G19+G16+G13+G10+G7+G4</f>
        <v>19667.721999999998</v>
      </c>
      <c r="H49" s="574">
        <f t="shared" si="14"/>
        <v>21407.698999999997</v>
      </c>
      <c r="I49" s="574">
        <f t="shared" si="14"/>
        <v>19590.525000000001</v>
      </c>
      <c r="J49" s="574">
        <f t="shared" si="14"/>
        <v>19881.789000000001</v>
      </c>
      <c r="K49" s="574">
        <f>K46+K43+K40+K37+K34+K28+K25+K22+K16+K13+K10+K7+K4</f>
        <v>22073.124999999996</v>
      </c>
      <c r="L49" s="574">
        <f t="shared" ref="L49:N50" si="15">L46+L43+L40+L37+L34+L28+L22+L19+L16+L13+L10+L7+L4</f>
        <v>24998.78903503</v>
      </c>
      <c r="M49" s="574">
        <f t="shared" si="15"/>
        <v>28482.341000000004</v>
      </c>
      <c r="N49" s="574">
        <f t="shared" si="15"/>
        <v>28812.003786059588</v>
      </c>
      <c r="O49" s="574">
        <f>O46+O43+O40+O37+O34+O28+O25+O22+O19+O16+O13+O10+O7+O4</f>
        <v>30746.119354613096</v>
      </c>
      <c r="P49" s="574">
        <f>P46+P43+P40+P37+P34+P28+P25+P22+P19+P16+P13+P10+P7+P4</f>
        <v>29489.040000000001</v>
      </c>
      <c r="Q49" s="574">
        <f>Q46+Q40+Q37+Q34+Q22+Q19+Q16+Q13+Q7</f>
        <v>27012.426999999996</v>
      </c>
      <c r="R49" s="574">
        <f>R46+R34+R22+R19+R13+R7</f>
        <v>14251.28141</v>
      </c>
      <c r="S49" s="97"/>
    </row>
    <row r="50" spans="1:19" s="11" customFormat="1" ht="14">
      <c r="A50" s="1080"/>
      <c r="B50" s="284" t="s">
        <v>144</v>
      </c>
      <c r="C50" s="574">
        <f t="shared" ref="C50:J50" si="16">C47+C44+C41+C38+C35+C29+C26+C23+C20+C17+C14+C11+C8+C5</f>
        <v>11263871</v>
      </c>
      <c r="D50" s="574">
        <f t="shared" si="16"/>
        <v>10023843</v>
      </c>
      <c r="E50" s="574">
        <f t="shared" si="16"/>
        <v>12816987</v>
      </c>
      <c r="F50" s="574">
        <f t="shared" si="16"/>
        <v>13403107.689999999</v>
      </c>
      <c r="G50" s="574">
        <f>G47+G44+G41+G38+G35+G29+G23+G20+G17+G14+G11+G8+G5</f>
        <v>12880149.855364431</v>
      </c>
      <c r="H50" s="574">
        <f t="shared" si="16"/>
        <v>15211892</v>
      </c>
      <c r="I50" s="574">
        <f t="shared" si="16"/>
        <v>14004944</v>
      </c>
      <c r="J50" s="574">
        <f t="shared" si="16"/>
        <v>14305554</v>
      </c>
      <c r="K50" s="574">
        <f>K47+K44+K41+K38+K35+K29+K26+K23+K17+K14+K11+K8+K5</f>
        <v>13690276</v>
      </c>
      <c r="L50" s="574">
        <f t="shared" si="15"/>
        <v>13811811.98</v>
      </c>
      <c r="M50" s="574">
        <f t="shared" si="15"/>
        <v>14392047</v>
      </c>
      <c r="N50" s="574">
        <f t="shared" si="15"/>
        <v>14014603</v>
      </c>
      <c r="O50" s="574">
        <f>O47+O44+O41+O38+O35+O29+O26+O23+O20+O17+O14+O11+O8+O5</f>
        <v>16426869</v>
      </c>
      <c r="P50" s="574">
        <f>P47+P44+P41+P38+P35+P29+P26+P20+P17+P14+P11+P8</f>
        <v>14684251</v>
      </c>
      <c r="Q50" s="574">
        <f>Q47+Q41+Q38+Q35+Q20+Q17+Q14+Q8</f>
        <v>10788607.844431942</v>
      </c>
      <c r="R50" s="574">
        <f>R47+R35+R23+R20+R14+R8</f>
        <v>6163441.0239506327</v>
      </c>
      <c r="S50" s="97"/>
    </row>
    <row r="51" spans="1:19" s="11" customFormat="1" ht="14">
      <c r="A51" s="1080"/>
      <c r="B51" s="284" t="s">
        <v>143</v>
      </c>
      <c r="C51" s="574">
        <f>(C49*1000*1000)/C50</f>
        <v>1917.8938572716256</v>
      </c>
      <c r="D51" s="574">
        <f>(D49*1000*1000)/D50</f>
        <v>1630.8521162991078</v>
      </c>
      <c r="E51" s="574">
        <f t="shared" ref="E51:P51" si="17">E49*1000000/E50</f>
        <v>1449.7840366070434</v>
      </c>
      <c r="F51" s="574">
        <f t="shared" si="17"/>
        <v>1480.4745629854744</v>
      </c>
      <c r="G51" s="574">
        <f>G49*1000000/G50</f>
        <v>1526.9792836927763</v>
      </c>
      <c r="H51" s="574">
        <f t="shared" si="17"/>
        <v>1407.3002227467823</v>
      </c>
      <c r="I51" s="574">
        <f t="shared" si="17"/>
        <v>1398.8292277355768</v>
      </c>
      <c r="J51" s="574">
        <f t="shared" si="17"/>
        <v>1389.7951103466528</v>
      </c>
      <c r="K51" s="574">
        <f t="shared" si="17"/>
        <v>1612.3214024319157</v>
      </c>
      <c r="L51" s="574">
        <f t="shared" si="17"/>
        <v>1809.957235967963</v>
      </c>
      <c r="M51" s="574">
        <f>M49*1000000/M50</f>
        <v>1979.0333508499523</v>
      </c>
      <c r="N51" s="574">
        <f>N49*1000000/N50</f>
        <v>2055.8558659178279</v>
      </c>
      <c r="O51" s="574">
        <f t="shared" si="17"/>
        <v>1871.6968738603257</v>
      </c>
      <c r="P51" s="574">
        <f t="shared" si="17"/>
        <v>2008.2086583782857</v>
      </c>
      <c r="Q51" s="574">
        <f>Q49*1000000/Q50</f>
        <v>2503.7917208142153</v>
      </c>
      <c r="R51" s="574">
        <f>R49*1000000/R50</f>
        <v>2312.2280808108126</v>
      </c>
      <c r="S51" s="97"/>
    </row>
    <row r="52" spans="1:19">
      <c r="A52" s="57"/>
      <c r="B52" s="57"/>
      <c r="C52" s="132"/>
      <c r="D52" s="132"/>
      <c r="E52" s="132"/>
      <c r="F52" s="132"/>
      <c r="G52" s="132"/>
      <c r="H52" s="132"/>
      <c r="I52" s="132"/>
      <c r="J52" s="132"/>
      <c r="K52" s="132"/>
      <c r="L52" s="132"/>
      <c r="M52" s="132"/>
      <c r="P52" s="57"/>
      <c r="S52" s="57"/>
    </row>
    <row r="53" spans="1:19" s="283" customFormat="1" ht="14.65" customHeight="1">
      <c r="A53" s="136" t="s">
        <v>33</v>
      </c>
      <c r="B53" s="142"/>
      <c r="D53" s="486"/>
      <c r="E53" s="486"/>
      <c r="F53" s="486"/>
      <c r="G53" s="486"/>
      <c r="H53" s="486"/>
      <c r="I53" s="486"/>
      <c r="J53" s="486"/>
      <c r="K53" s="486"/>
      <c r="L53" s="486"/>
      <c r="M53" s="486"/>
      <c r="P53" s="289"/>
      <c r="Q53" s="499"/>
      <c r="R53" s="499"/>
      <c r="S53" s="289"/>
    </row>
    <row r="54" spans="1:19" s="283" customFormat="1">
      <c r="A54" s="289"/>
      <c r="B54" s="142"/>
      <c r="D54" s="486"/>
      <c r="E54" s="486"/>
      <c r="F54" s="486"/>
      <c r="G54" s="486"/>
      <c r="H54" s="486"/>
      <c r="I54" s="486"/>
      <c r="J54" s="486"/>
      <c r="K54" s="486"/>
      <c r="L54" s="486"/>
      <c r="M54" s="486"/>
      <c r="P54" s="289"/>
      <c r="Q54" s="499"/>
      <c r="R54" s="499"/>
      <c r="S54" s="289"/>
    </row>
    <row r="55" spans="1:19" ht="14.65" customHeight="1">
      <c r="A55" s="486" t="s">
        <v>897</v>
      </c>
      <c r="B55" s="64"/>
      <c r="D55" s="96"/>
      <c r="E55" s="96"/>
      <c r="F55" s="96"/>
      <c r="G55" s="96"/>
      <c r="H55" s="96"/>
      <c r="I55" s="96"/>
      <c r="J55" s="96"/>
      <c r="K55" s="96"/>
      <c r="L55" s="96"/>
      <c r="M55" s="96"/>
      <c r="P55" s="57"/>
      <c r="S55" s="57"/>
    </row>
    <row r="56" spans="1:19">
      <c r="A56" s="486"/>
      <c r="B56" s="64"/>
      <c r="D56" s="165"/>
      <c r="F56" s="133"/>
      <c r="G56" s="133"/>
      <c r="H56" s="132"/>
      <c r="I56" s="132"/>
      <c r="J56" s="132"/>
      <c r="K56" s="132"/>
      <c r="L56" s="132"/>
      <c r="M56" s="132"/>
      <c r="P56" s="57"/>
      <c r="S56" s="57"/>
    </row>
    <row r="57" spans="1:19" ht="14.65" customHeight="1">
      <c r="A57" s="96" t="s">
        <v>448</v>
      </c>
      <c r="B57" s="64"/>
      <c r="D57" s="96"/>
      <c r="E57" s="96"/>
      <c r="F57" s="96"/>
      <c r="G57" s="96"/>
      <c r="H57" s="96"/>
      <c r="I57" s="96"/>
      <c r="J57" s="96"/>
      <c r="K57" s="96"/>
      <c r="L57" s="96"/>
      <c r="M57" s="96"/>
      <c r="P57" s="57"/>
      <c r="S57" s="57"/>
    </row>
    <row r="58" spans="1:19">
      <c r="A58" s="64"/>
      <c r="B58" s="64"/>
      <c r="D58" s="133"/>
      <c r="F58" s="133"/>
      <c r="G58" s="133"/>
      <c r="H58" s="132"/>
      <c r="I58" s="132"/>
      <c r="J58" s="132"/>
      <c r="K58" s="132"/>
      <c r="L58" s="132"/>
      <c r="M58" s="132"/>
      <c r="P58" s="57"/>
      <c r="S58" s="57"/>
    </row>
    <row r="59" spans="1:19" ht="14.65" customHeight="1">
      <c r="A59" s="96" t="s">
        <v>449</v>
      </c>
      <c r="B59" s="64"/>
      <c r="D59" s="131"/>
      <c r="E59" s="131"/>
      <c r="F59" s="131"/>
      <c r="G59" s="131"/>
      <c r="H59" s="131"/>
      <c r="I59" s="131"/>
      <c r="J59" s="131"/>
      <c r="K59" s="131"/>
      <c r="L59" s="131"/>
      <c r="M59" s="131"/>
      <c r="P59" s="57"/>
      <c r="S59" s="57"/>
    </row>
    <row r="60" spans="1:19">
      <c r="A60" s="64"/>
      <c r="B60" s="57"/>
      <c r="C60" s="131"/>
      <c r="D60" s="131"/>
      <c r="E60" s="131"/>
      <c r="F60" s="131"/>
      <c r="G60" s="131"/>
      <c r="H60" s="131"/>
      <c r="I60" s="131"/>
      <c r="J60" s="131"/>
      <c r="K60" s="131"/>
      <c r="L60" s="131"/>
      <c r="M60" s="131"/>
      <c r="P60" s="57"/>
      <c r="S60" s="57"/>
    </row>
    <row r="61" spans="1:19">
      <c r="A61" s="167" t="s">
        <v>431</v>
      </c>
      <c r="B61" s="57"/>
      <c r="C61" s="132"/>
      <c r="E61" s="132"/>
      <c r="F61" s="132"/>
      <c r="G61" s="132"/>
      <c r="H61" s="132"/>
      <c r="I61" s="132"/>
      <c r="J61" s="132"/>
      <c r="K61" s="132"/>
      <c r="L61" s="132"/>
      <c r="M61" s="132"/>
      <c r="P61" s="57"/>
      <c r="S61" s="57"/>
    </row>
    <row r="62" spans="1:19">
      <c r="A62" s="57"/>
      <c r="B62" s="57"/>
      <c r="D62" s="132"/>
      <c r="E62" s="132"/>
      <c r="F62" s="132"/>
      <c r="G62" s="132"/>
      <c r="H62" s="132"/>
      <c r="I62" s="132"/>
      <c r="J62" s="132"/>
      <c r="K62" s="132"/>
      <c r="L62" s="132"/>
      <c r="M62" s="132"/>
      <c r="P62" s="57"/>
      <c r="S62" s="57"/>
    </row>
    <row r="63" spans="1:19">
      <c r="A63" s="57"/>
      <c r="B63" s="57"/>
      <c r="C63" s="132"/>
      <c r="D63" s="132"/>
      <c r="E63" s="132"/>
      <c r="F63" s="132"/>
      <c r="G63" s="132"/>
      <c r="H63" s="132"/>
      <c r="I63" s="132"/>
      <c r="J63" s="132"/>
      <c r="K63" s="132"/>
      <c r="L63" s="132"/>
      <c r="M63" s="132"/>
      <c r="P63" s="57"/>
      <c r="S63" s="57"/>
    </row>
    <row r="64" spans="1:19">
      <c r="A64" s="57"/>
      <c r="B64" s="57"/>
      <c r="C64" s="132"/>
      <c r="D64" s="132"/>
      <c r="E64" s="132"/>
      <c r="F64" s="132"/>
      <c r="G64" s="132"/>
      <c r="H64" s="132"/>
      <c r="I64" s="132"/>
      <c r="J64" s="132"/>
      <c r="K64" s="132"/>
      <c r="L64" s="132"/>
      <c r="M64" s="132"/>
      <c r="P64" s="57"/>
      <c r="S64" s="57"/>
    </row>
  </sheetData>
  <mergeCells count="16">
    <mergeCell ref="A19:A21"/>
    <mergeCell ref="A4:A6"/>
    <mergeCell ref="A7:A9"/>
    <mergeCell ref="A10:A12"/>
    <mergeCell ref="A13:A15"/>
    <mergeCell ref="A16:A18"/>
    <mergeCell ref="A40:A42"/>
    <mergeCell ref="A43:A45"/>
    <mergeCell ref="A46:A48"/>
    <mergeCell ref="A49:A51"/>
    <mergeCell ref="A22:A24"/>
    <mergeCell ref="A25:A27"/>
    <mergeCell ref="A28:A30"/>
    <mergeCell ref="A31:A33"/>
    <mergeCell ref="A34:A36"/>
    <mergeCell ref="A37:A39"/>
  </mergeCells>
  <conditionalFormatting sqref="C3:M3">
    <cfRule type="expression" dxfId="198" priority="2" stopIfTrue="1">
      <formula>ISNA(ACTIVECELL)</formula>
    </cfRule>
  </conditionalFormatting>
  <conditionalFormatting sqref="N1:O2">
    <cfRule type="expression" dxfId="197" priority="1" stopIfTrue="1">
      <formula>#N/A</formula>
    </cfRule>
  </conditionalFormatting>
  <hyperlinks>
    <hyperlink ref="T7" location="Content!B408" display="Back to Content Page"/>
  </hyperlinks>
  <pageMargins left="0.7" right="0.7" top="0.75" bottom="0.75" header="0.3" footer="0.3"/>
  <pageSetup orientation="portrait" r:id="rId1"/>
  <ignoredErrors>
    <ignoredError sqref="K49:K50 G49:G50" formula="1"/>
  </ignoredErrors>
</worksheet>
</file>

<file path=xl/worksheets/sheet3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2"/>
  <sheetViews>
    <sheetView topLeftCell="L1" zoomScale="88" zoomScaleNormal="88" workbookViewId="0">
      <selection activeCell="T6" sqref="T6"/>
    </sheetView>
  </sheetViews>
  <sheetFormatPr defaultRowHeight="14.5"/>
  <cols>
    <col min="1" max="1" width="16.81640625" customWidth="1"/>
    <col min="2" max="2" width="27.26953125" customWidth="1"/>
    <col min="3" max="13" width="11.81640625" style="64" customWidth="1"/>
    <col min="14" max="14" width="10.7265625" customWidth="1"/>
    <col min="15" max="16" width="11.81640625" customWidth="1"/>
    <col min="17" max="17" width="11.81640625" style="499" customWidth="1"/>
    <col min="18" max="18" width="10.7265625" style="499" customWidth="1"/>
  </cols>
  <sheetData>
    <row r="1" spans="1:20">
      <c r="A1" s="140" t="s">
        <v>1427</v>
      </c>
      <c r="B1" s="57"/>
      <c r="C1" s="132"/>
      <c r="D1" s="132"/>
      <c r="E1" s="132"/>
      <c r="F1" s="132"/>
      <c r="G1" s="132"/>
      <c r="H1" s="132"/>
      <c r="I1" s="132"/>
      <c r="J1" s="132"/>
      <c r="K1" s="132"/>
      <c r="L1" s="132"/>
      <c r="M1" s="132"/>
      <c r="N1" s="177"/>
      <c r="O1" s="177"/>
      <c r="P1" s="57"/>
      <c r="R1" s="287"/>
      <c r="S1" s="57"/>
    </row>
    <row r="2" spans="1:20">
      <c r="A2" s="257"/>
      <c r="B2" s="257"/>
      <c r="C2" s="172"/>
      <c r="D2" s="172"/>
      <c r="E2" s="132" t="s">
        <v>17</v>
      </c>
      <c r="F2" s="172"/>
      <c r="G2" s="172"/>
      <c r="H2" s="172"/>
      <c r="I2" s="172"/>
      <c r="J2" s="172"/>
      <c r="K2" s="172"/>
      <c r="L2" s="132"/>
      <c r="M2" s="132"/>
      <c r="N2" s="177"/>
      <c r="O2" s="177"/>
      <c r="P2" s="57"/>
      <c r="R2" s="287"/>
      <c r="S2" s="57"/>
    </row>
    <row r="3" spans="1:20">
      <c r="A3" s="769" t="s">
        <v>16</v>
      </c>
      <c r="B3" s="769" t="s">
        <v>115</v>
      </c>
      <c r="C3" s="121">
        <v>2000</v>
      </c>
      <c r="D3" s="121">
        <v>2001</v>
      </c>
      <c r="E3" s="121">
        <v>2002</v>
      </c>
      <c r="F3" s="121">
        <v>2003</v>
      </c>
      <c r="G3" s="121">
        <v>2004</v>
      </c>
      <c r="H3" s="121">
        <v>2005</v>
      </c>
      <c r="I3" s="121">
        <v>2006</v>
      </c>
      <c r="J3" s="121">
        <v>2007</v>
      </c>
      <c r="K3" s="121">
        <v>2008</v>
      </c>
      <c r="L3" s="121">
        <v>2009</v>
      </c>
      <c r="M3" s="121">
        <v>2010</v>
      </c>
      <c r="N3" s="62">
        <v>2011</v>
      </c>
      <c r="O3" s="62">
        <v>2012</v>
      </c>
      <c r="P3" s="62">
        <v>2013</v>
      </c>
      <c r="Q3" s="62">
        <v>2014</v>
      </c>
      <c r="R3" s="62">
        <v>2015</v>
      </c>
      <c r="S3" s="57"/>
    </row>
    <row r="4" spans="1:20">
      <c r="A4" s="1080" t="s">
        <v>15</v>
      </c>
      <c r="B4" s="284" t="s">
        <v>251</v>
      </c>
      <c r="C4" s="573">
        <v>10</v>
      </c>
      <c r="D4" s="573">
        <v>15</v>
      </c>
      <c r="E4" s="573">
        <v>17</v>
      </c>
      <c r="F4" s="573">
        <v>20</v>
      </c>
      <c r="G4" s="573">
        <v>25</v>
      </c>
      <c r="H4" s="573">
        <v>30</v>
      </c>
      <c r="I4" s="573">
        <v>45</v>
      </c>
      <c r="J4" s="573">
        <v>79.344999999999999</v>
      </c>
      <c r="K4" s="573">
        <v>12.757</v>
      </c>
      <c r="L4" s="573">
        <v>40.347999999999999</v>
      </c>
      <c r="M4" s="573">
        <v>46.786999999999999</v>
      </c>
      <c r="N4" s="573">
        <v>62.168999999999997</v>
      </c>
      <c r="O4" s="573">
        <v>11.491</v>
      </c>
      <c r="P4" s="573">
        <v>46.423000000000002</v>
      </c>
      <c r="Q4" s="573" t="s">
        <v>429</v>
      </c>
      <c r="R4" s="573" t="s">
        <v>429</v>
      </c>
      <c r="S4" s="57"/>
    </row>
    <row r="5" spans="1:20">
      <c r="A5" s="1080"/>
      <c r="B5" s="284" t="s">
        <v>144</v>
      </c>
      <c r="C5" s="573">
        <v>30000</v>
      </c>
      <c r="D5" s="573">
        <v>42000</v>
      </c>
      <c r="E5" s="573">
        <v>50000</v>
      </c>
      <c r="F5" s="573">
        <v>68000</v>
      </c>
      <c r="G5" s="573">
        <v>75000</v>
      </c>
      <c r="H5" s="573">
        <v>90000</v>
      </c>
      <c r="I5" s="573">
        <v>110000</v>
      </c>
      <c r="J5" s="573">
        <v>196834</v>
      </c>
      <c r="K5" s="573">
        <v>137247</v>
      </c>
      <c r="L5" s="573">
        <v>162724</v>
      </c>
      <c r="M5" s="573">
        <v>166254</v>
      </c>
      <c r="N5" s="573">
        <v>187272</v>
      </c>
      <c r="O5" s="573">
        <v>115175</v>
      </c>
      <c r="P5" s="573">
        <v>192214</v>
      </c>
      <c r="Q5" s="573" t="s">
        <v>429</v>
      </c>
      <c r="R5" s="573" t="s">
        <v>429</v>
      </c>
    </row>
    <row r="6" spans="1:20">
      <c r="A6" s="1080"/>
      <c r="B6" s="284" t="s">
        <v>143</v>
      </c>
      <c r="C6" s="573">
        <f t="shared" ref="C6:P6" si="0">C4*1000000/C5</f>
        <v>333.33333333333331</v>
      </c>
      <c r="D6" s="573">
        <f t="shared" si="0"/>
        <v>357.14285714285717</v>
      </c>
      <c r="E6" s="573">
        <f t="shared" si="0"/>
        <v>340</v>
      </c>
      <c r="F6" s="573">
        <f t="shared" si="0"/>
        <v>294.11764705882354</v>
      </c>
      <c r="G6" s="573">
        <f t="shared" si="0"/>
        <v>333.33333333333331</v>
      </c>
      <c r="H6" s="573">
        <f t="shared" si="0"/>
        <v>333.33333333333331</v>
      </c>
      <c r="I6" s="573">
        <f t="shared" si="0"/>
        <v>409.09090909090907</v>
      </c>
      <c r="J6" s="573">
        <f t="shared" si="0"/>
        <v>403.10617068189441</v>
      </c>
      <c r="K6" s="573">
        <f t="shared" si="0"/>
        <v>92.949208361567102</v>
      </c>
      <c r="L6" s="573">
        <f t="shared" si="0"/>
        <v>247.95359012806961</v>
      </c>
      <c r="M6" s="573">
        <f t="shared" si="0"/>
        <v>281.4187929312979</v>
      </c>
      <c r="N6" s="573">
        <f t="shared" si="0"/>
        <v>331.97167755991285</v>
      </c>
      <c r="O6" s="573">
        <f t="shared" si="0"/>
        <v>99.769915346212287</v>
      </c>
      <c r="P6" s="573">
        <f t="shared" si="0"/>
        <v>241.51726721258598</v>
      </c>
      <c r="Q6" s="573" t="s">
        <v>429</v>
      </c>
      <c r="R6" s="573" t="s">
        <v>429</v>
      </c>
      <c r="S6" s="57"/>
      <c r="T6" s="92" t="s">
        <v>13</v>
      </c>
    </row>
    <row r="7" spans="1:20">
      <c r="A7" s="1080" t="s">
        <v>14</v>
      </c>
      <c r="B7" s="284" t="s">
        <v>251</v>
      </c>
      <c r="C7" s="573">
        <v>11.321999999999999</v>
      </c>
      <c r="D7" s="573">
        <v>7.3540000000000001</v>
      </c>
      <c r="E7" s="573">
        <v>18.256</v>
      </c>
      <c r="F7" s="573">
        <v>32.298000000000002</v>
      </c>
      <c r="G7" s="573">
        <v>35.134</v>
      </c>
      <c r="H7" s="573">
        <v>21.048999999999999</v>
      </c>
      <c r="I7" s="573">
        <v>23.053999999999998</v>
      </c>
      <c r="J7" s="573">
        <v>26.125</v>
      </c>
      <c r="K7" s="573">
        <v>31.614000000000001</v>
      </c>
      <c r="L7" s="573">
        <v>37.893999999999998</v>
      </c>
      <c r="M7" s="573">
        <v>33.432000000000002</v>
      </c>
      <c r="N7" s="573">
        <v>32.6</v>
      </c>
      <c r="O7" s="573">
        <v>34.1</v>
      </c>
      <c r="P7" s="573">
        <v>23</v>
      </c>
      <c r="Q7" s="573">
        <v>33.5</v>
      </c>
      <c r="R7" s="573">
        <v>33.200000000000003</v>
      </c>
      <c r="S7" s="134"/>
    </row>
    <row r="8" spans="1:20">
      <c r="A8" s="1080"/>
      <c r="B8" s="284" t="s">
        <v>144</v>
      </c>
      <c r="C8" s="573">
        <v>100484</v>
      </c>
      <c r="D8" s="573">
        <v>16885</v>
      </c>
      <c r="E8" s="573">
        <v>41123</v>
      </c>
      <c r="F8" s="573">
        <v>20385</v>
      </c>
      <c r="G8" s="573">
        <v>45326</v>
      </c>
      <c r="H8" s="573">
        <v>31096</v>
      </c>
      <c r="I8" s="573">
        <v>47436</v>
      </c>
      <c r="J8" s="573">
        <v>26683</v>
      </c>
      <c r="K8" s="573">
        <v>31302</v>
      </c>
      <c r="L8" s="573">
        <v>76626</v>
      </c>
      <c r="M8" s="573">
        <v>77736</v>
      </c>
      <c r="N8" s="573">
        <v>70209</v>
      </c>
      <c r="O8" s="573">
        <v>78258</v>
      </c>
      <c r="P8" s="573">
        <v>50000</v>
      </c>
      <c r="Q8" s="573">
        <v>74623</v>
      </c>
      <c r="R8" s="573">
        <v>74076.600000000006</v>
      </c>
      <c r="S8" s="57"/>
    </row>
    <row r="9" spans="1:20">
      <c r="A9" s="1080"/>
      <c r="B9" s="284" t="s">
        <v>143</v>
      </c>
      <c r="C9" s="573">
        <f t="shared" ref="C9:P9" si="1">C7*1000000/C8</f>
        <v>112.67465467139047</v>
      </c>
      <c r="D9" s="573">
        <f t="shared" si="1"/>
        <v>435.53449807521469</v>
      </c>
      <c r="E9" s="573">
        <f t="shared" si="1"/>
        <v>443.93648323322714</v>
      </c>
      <c r="F9" s="573">
        <f t="shared" si="1"/>
        <v>1584.4002943340693</v>
      </c>
      <c r="G9" s="573">
        <f t="shared" si="1"/>
        <v>775.14009619203102</v>
      </c>
      <c r="H9" s="573">
        <f t="shared" si="1"/>
        <v>676.90378183689222</v>
      </c>
      <c r="I9" s="573">
        <f t="shared" si="1"/>
        <v>486.00219242769202</v>
      </c>
      <c r="J9" s="573">
        <f t="shared" si="1"/>
        <v>979.08780871716078</v>
      </c>
      <c r="K9" s="573">
        <f t="shared" si="1"/>
        <v>1009.9674142227334</v>
      </c>
      <c r="L9" s="573">
        <f t="shared" si="1"/>
        <v>494.53188212878138</v>
      </c>
      <c r="M9" s="573">
        <f t="shared" si="1"/>
        <v>430.07100957085527</v>
      </c>
      <c r="N9" s="573">
        <f t="shared" si="1"/>
        <v>464.32793516500732</v>
      </c>
      <c r="O9" s="573">
        <f t="shared" si="1"/>
        <v>435.73819928952952</v>
      </c>
      <c r="P9" s="573">
        <f t="shared" si="1"/>
        <v>460</v>
      </c>
      <c r="Q9" s="573">
        <v>427.9</v>
      </c>
      <c r="R9" s="573">
        <v>451.2</v>
      </c>
      <c r="S9" s="57"/>
    </row>
    <row r="10" spans="1:20">
      <c r="A10" s="1081" t="s">
        <v>268</v>
      </c>
      <c r="B10" s="284" t="s">
        <v>251</v>
      </c>
      <c r="C10" s="573">
        <v>6.05</v>
      </c>
      <c r="D10" s="573">
        <v>6.22</v>
      </c>
      <c r="E10" s="573">
        <v>6.38</v>
      </c>
      <c r="F10" s="573">
        <v>6.35</v>
      </c>
      <c r="G10" s="573">
        <v>6.32</v>
      </c>
      <c r="H10" s="573">
        <v>6.29</v>
      </c>
      <c r="I10" s="573">
        <v>6.26</v>
      </c>
      <c r="J10" s="573">
        <v>6.23</v>
      </c>
      <c r="K10" s="573">
        <v>6.2</v>
      </c>
      <c r="L10" s="573">
        <v>6.17</v>
      </c>
      <c r="M10" s="573">
        <v>6.14</v>
      </c>
      <c r="N10" s="573">
        <v>7</v>
      </c>
      <c r="O10" s="573">
        <v>7.5</v>
      </c>
      <c r="P10" s="573">
        <v>7.6</v>
      </c>
      <c r="Q10" s="573" t="s">
        <v>429</v>
      </c>
      <c r="R10" s="573" t="s">
        <v>429</v>
      </c>
      <c r="S10" s="57"/>
    </row>
    <row r="11" spans="1:20">
      <c r="A11" s="1081"/>
      <c r="B11" s="284" t="s">
        <v>144</v>
      </c>
      <c r="C11" s="573">
        <v>9153</v>
      </c>
      <c r="D11" s="573">
        <v>9406</v>
      </c>
      <c r="E11" s="573">
        <v>9552</v>
      </c>
      <c r="F11" s="573">
        <v>9607</v>
      </c>
      <c r="G11" s="573">
        <v>9561</v>
      </c>
      <c r="H11" s="573">
        <v>9516</v>
      </c>
      <c r="I11" s="573">
        <v>9470</v>
      </c>
      <c r="J11" s="573">
        <v>9425</v>
      </c>
      <c r="K11" s="573">
        <v>9380</v>
      </c>
      <c r="L11" s="573">
        <v>9334</v>
      </c>
      <c r="M11" s="573">
        <v>9288</v>
      </c>
      <c r="N11" s="573">
        <v>8100</v>
      </c>
      <c r="O11" s="573">
        <v>8200</v>
      </c>
      <c r="P11" s="573">
        <v>8400</v>
      </c>
      <c r="Q11" s="573" t="s">
        <v>429</v>
      </c>
      <c r="R11" s="573" t="s">
        <v>429</v>
      </c>
      <c r="S11" s="57"/>
    </row>
    <row r="12" spans="1:20">
      <c r="A12" s="1081"/>
      <c r="B12" s="284" t="s">
        <v>143</v>
      </c>
      <c r="C12" s="573">
        <f t="shared" ref="C12:P12" si="2">C10*1000000/C11</f>
        <v>660.98546924505627</v>
      </c>
      <c r="D12" s="573">
        <f t="shared" si="2"/>
        <v>661.28003402083777</v>
      </c>
      <c r="E12" s="573">
        <f t="shared" si="2"/>
        <v>667.92294807370183</v>
      </c>
      <c r="F12" s="573">
        <f t="shared" si="2"/>
        <v>660.9763713958572</v>
      </c>
      <c r="G12" s="573">
        <f t="shared" si="2"/>
        <v>661.01872189101562</v>
      </c>
      <c r="H12" s="573">
        <f t="shared" si="2"/>
        <v>660.99201345102983</v>
      </c>
      <c r="I12" s="573">
        <f t="shared" si="2"/>
        <v>661.03484688489971</v>
      </c>
      <c r="J12" s="573">
        <f t="shared" si="2"/>
        <v>661.0079575596817</v>
      </c>
      <c r="K12" s="573">
        <f t="shared" si="2"/>
        <v>660.98081023454154</v>
      </c>
      <c r="L12" s="573">
        <f t="shared" si="2"/>
        <v>661.02421255624597</v>
      </c>
      <c r="M12" s="573">
        <f t="shared" si="2"/>
        <v>661.06804478897504</v>
      </c>
      <c r="N12" s="573">
        <f t="shared" si="2"/>
        <v>864.19753086419757</v>
      </c>
      <c r="O12" s="573">
        <f t="shared" si="2"/>
        <v>914.63414634146341</v>
      </c>
      <c r="P12" s="573">
        <f t="shared" si="2"/>
        <v>904.76190476190482</v>
      </c>
      <c r="Q12" s="573" t="s">
        <v>429</v>
      </c>
      <c r="R12" s="573" t="s">
        <v>429</v>
      </c>
      <c r="S12" s="57"/>
    </row>
    <row r="13" spans="1:20">
      <c r="A13" s="1080" t="s">
        <v>12</v>
      </c>
      <c r="B13" s="284" t="s">
        <v>251</v>
      </c>
      <c r="C13" s="573">
        <v>26.806999999999999</v>
      </c>
      <c r="D13" s="573">
        <v>45.353999999999999</v>
      </c>
      <c r="E13" s="573">
        <v>11.919</v>
      </c>
      <c r="F13" s="573">
        <v>11.952999999999999</v>
      </c>
      <c r="G13" s="573">
        <v>11.481999999999999</v>
      </c>
      <c r="H13" s="573">
        <v>18.527000000000001</v>
      </c>
      <c r="I13" s="573">
        <v>12.188000000000001</v>
      </c>
      <c r="J13" s="573">
        <v>7.8369999999999997</v>
      </c>
      <c r="K13" s="573">
        <v>10.189</v>
      </c>
      <c r="L13" s="573">
        <v>10.515000000000001</v>
      </c>
      <c r="M13" s="573">
        <v>23.83</v>
      </c>
      <c r="N13" s="573">
        <v>9.6059999999999999</v>
      </c>
      <c r="O13" s="573">
        <v>4.5999999999999996</v>
      </c>
      <c r="P13" s="573">
        <v>24.6</v>
      </c>
      <c r="Q13" s="573">
        <f>9844/1000</f>
        <v>9.8439999999999994</v>
      </c>
      <c r="R13" s="573">
        <f>9529/1000</f>
        <v>9.5289999999999999</v>
      </c>
      <c r="S13" s="57"/>
    </row>
    <row r="14" spans="1:20">
      <c r="A14" s="1080"/>
      <c r="B14" s="284" t="s">
        <v>144</v>
      </c>
      <c r="C14" s="573">
        <v>27802</v>
      </c>
      <c r="D14" s="573">
        <v>55082</v>
      </c>
      <c r="E14" s="573">
        <v>30035</v>
      </c>
      <c r="F14" s="573">
        <v>26442</v>
      </c>
      <c r="G14" s="573">
        <v>29378</v>
      </c>
      <c r="H14" s="573">
        <v>30643</v>
      </c>
      <c r="I14" s="573">
        <v>29037</v>
      </c>
      <c r="J14" s="573">
        <v>37352</v>
      </c>
      <c r="K14" s="573">
        <v>36572</v>
      </c>
      <c r="L14" s="573">
        <v>19090</v>
      </c>
      <c r="M14" s="573">
        <v>35614</v>
      </c>
      <c r="N14" s="573">
        <v>28298</v>
      </c>
      <c r="O14" s="573">
        <v>14151</v>
      </c>
      <c r="P14" s="573">
        <v>24661</v>
      </c>
      <c r="Q14" s="573">
        <v>24121</v>
      </c>
      <c r="R14" s="573">
        <v>17345</v>
      </c>
      <c r="S14" s="57"/>
    </row>
    <row r="15" spans="1:20">
      <c r="A15" s="1080"/>
      <c r="B15" s="284" t="s">
        <v>143</v>
      </c>
      <c r="C15" s="573">
        <f t="shared" ref="C15:R15" si="3">C13*1000000/C14</f>
        <v>964.21120782677508</v>
      </c>
      <c r="D15" s="573">
        <f t="shared" si="3"/>
        <v>823.39058131513013</v>
      </c>
      <c r="E15" s="573">
        <f t="shared" si="3"/>
        <v>396.83702347261527</v>
      </c>
      <c r="F15" s="573">
        <f t="shared" si="3"/>
        <v>452.04598744421753</v>
      </c>
      <c r="G15" s="573">
        <f t="shared" si="3"/>
        <v>390.83668050922461</v>
      </c>
      <c r="H15" s="573">
        <f t="shared" si="3"/>
        <v>604.60790392585579</v>
      </c>
      <c r="I15" s="573">
        <f t="shared" si="3"/>
        <v>419.74033130144301</v>
      </c>
      <c r="J15" s="573">
        <f t="shared" si="3"/>
        <v>209.81473548939815</v>
      </c>
      <c r="K15" s="573">
        <f t="shared" si="3"/>
        <v>278.60111560756866</v>
      </c>
      <c r="L15" s="573">
        <f t="shared" si="3"/>
        <v>550.81194342587742</v>
      </c>
      <c r="M15" s="573">
        <f t="shared" si="3"/>
        <v>669.11888583141456</v>
      </c>
      <c r="N15" s="573">
        <f t="shared" si="3"/>
        <v>339.45861898367377</v>
      </c>
      <c r="O15" s="573">
        <f t="shared" si="3"/>
        <v>325.06536640520102</v>
      </c>
      <c r="P15" s="573">
        <f t="shared" si="3"/>
        <v>997.52645878107137</v>
      </c>
      <c r="Q15" s="573">
        <f t="shared" si="3"/>
        <v>408.109116537457</v>
      </c>
      <c r="R15" s="573">
        <f t="shared" si="3"/>
        <v>549.38022484865951</v>
      </c>
      <c r="S15" s="57"/>
    </row>
    <row r="16" spans="1:20">
      <c r="A16" s="1080" t="s">
        <v>11</v>
      </c>
      <c r="B16" s="284" t="s">
        <v>251</v>
      </c>
      <c r="C16" s="573">
        <v>0.9</v>
      </c>
      <c r="D16" s="573">
        <v>1</v>
      </c>
      <c r="E16" s="573">
        <v>0.97699999999999998</v>
      </c>
      <c r="F16" s="573">
        <v>1.097</v>
      </c>
      <c r="G16" s="573">
        <v>1.1890000000000001</v>
      </c>
      <c r="H16" s="573">
        <v>1.331</v>
      </c>
      <c r="I16" s="573">
        <v>1.4</v>
      </c>
      <c r="J16" s="573">
        <v>1.2</v>
      </c>
      <c r="K16" s="573">
        <v>1</v>
      </c>
      <c r="L16" s="573">
        <v>1.143</v>
      </c>
      <c r="M16" s="573">
        <v>1.1850000000000001</v>
      </c>
      <c r="N16" s="573">
        <v>1.5089999999999999</v>
      </c>
      <c r="O16" s="573">
        <v>1.35</v>
      </c>
      <c r="P16" s="573">
        <v>1.3</v>
      </c>
      <c r="Q16" s="573" t="s">
        <v>429</v>
      </c>
      <c r="R16" s="573" t="s">
        <v>429</v>
      </c>
      <c r="S16" s="57"/>
    </row>
    <row r="17" spans="1:22">
      <c r="A17" s="1080"/>
      <c r="B17" s="284" t="s">
        <v>144</v>
      </c>
      <c r="C17" s="573">
        <v>2163</v>
      </c>
      <c r="D17" s="573">
        <v>2170</v>
      </c>
      <c r="E17" s="573">
        <v>2177</v>
      </c>
      <c r="F17" s="573">
        <v>2184</v>
      </c>
      <c r="G17" s="573">
        <v>2214</v>
      </c>
      <c r="H17" s="573">
        <v>2319</v>
      </c>
      <c r="I17" s="573">
        <v>2501</v>
      </c>
      <c r="J17" s="573">
        <v>2539</v>
      </c>
      <c r="K17" s="573">
        <v>2627</v>
      </c>
      <c r="L17" s="573">
        <v>2722</v>
      </c>
      <c r="M17" s="573">
        <v>2565</v>
      </c>
      <c r="N17" s="573">
        <v>2643</v>
      </c>
      <c r="O17" s="573">
        <v>2300</v>
      </c>
      <c r="P17" s="573">
        <v>2300</v>
      </c>
      <c r="Q17" s="573" t="s">
        <v>429</v>
      </c>
      <c r="R17" s="573" t="s">
        <v>429</v>
      </c>
      <c r="S17" s="57"/>
    </row>
    <row r="18" spans="1:22">
      <c r="A18" s="1080"/>
      <c r="B18" s="284" t="s">
        <v>143</v>
      </c>
      <c r="C18" s="573">
        <f t="shared" ref="C18:P18" si="4">C16*1000000/C17</f>
        <v>416.08876560332874</v>
      </c>
      <c r="D18" s="573">
        <f t="shared" si="4"/>
        <v>460.82949308755758</v>
      </c>
      <c r="E18" s="573">
        <f t="shared" si="4"/>
        <v>448.78272852549378</v>
      </c>
      <c r="F18" s="573">
        <f t="shared" si="4"/>
        <v>502.28937728937728</v>
      </c>
      <c r="G18" s="573">
        <f t="shared" si="4"/>
        <v>537.03703703703707</v>
      </c>
      <c r="H18" s="573">
        <f t="shared" si="4"/>
        <v>573.95429064251834</v>
      </c>
      <c r="I18" s="573">
        <f t="shared" si="4"/>
        <v>559.7760895641743</v>
      </c>
      <c r="J18" s="573">
        <f t="shared" si="4"/>
        <v>472.62701851122489</v>
      </c>
      <c r="K18" s="573">
        <f t="shared" si="4"/>
        <v>380.6623524933384</v>
      </c>
      <c r="L18" s="573">
        <f t="shared" si="4"/>
        <v>419.91182953710506</v>
      </c>
      <c r="M18" s="573">
        <f t="shared" si="4"/>
        <v>461.98830409356725</v>
      </c>
      <c r="N18" s="573">
        <f t="shared" si="4"/>
        <v>570.94211123723039</v>
      </c>
      <c r="O18" s="573">
        <f t="shared" si="4"/>
        <v>586.95652173913038</v>
      </c>
      <c r="P18" s="573">
        <f t="shared" si="4"/>
        <v>565.21739130434787</v>
      </c>
      <c r="Q18" s="573" t="s">
        <v>429</v>
      </c>
      <c r="R18" s="573" t="s">
        <v>429</v>
      </c>
      <c r="S18" s="57"/>
    </row>
    <row r="19" spans="1:22" s="299" customFormat="1">
      <c r="A19" s="1080" t="s">
        <v>10</v>
      </c>
      <c r="B19" s="284" t="s">
        <v>251</v>
      </c>
      <c r="C19" s="573">
        <v>36.798999999999999</v>
      </c>
      <c r="D19" s="573">
        <v>35.805999999999997</v>
      </c>
      <c r="E19" s="573">
        <v>63.280999999999999</v>
      </c>
      <c r="F19" s="573">
        <v>44.661999999999999</v>
      </c>
      <c r="G19" s="573">
        <v>40.905000000000001</v>
      </c>
      <c r="H19" s="573">
        <v>19.035</v>
      </c>
      <c r="I19" s="573">
        <v>54.688000000000002</v>
      </c>
      <c r="J19" s="573">
        <v>63.530999999999999</v>
      </c>
      <c r="K19" s="573">
        <v>74.715000000000003</v>
      </c>
      <c r="L19" s="573">
        <v>67.588999999999999</v>
      </c>
      <c r="M19" s="573">
        <v>53.933</v>
      </c>
      <c r="N19" s="573">
        <v>73.278999999999996</v>
      </c>
      <c r="O19" s="573">
        <v>67.715000000000003</v>
      </c>
      <c r="P19" s="573">
        <v>86.183000000000007</v>
      </c>
      <c r="Q19" s="573">
        <v>93.186999999999998</v>
      </c>
      <c r="R19" s="573">
        <v>79.326999999999998</v>
      </c>
      <c r="S19" s="296" t="s">
        <v>17</v>
      </c>
      <c r="T19" s="132"/>
      <c r="U19" s="132"/>
      <c r="V19" s="132"/>
    </row>
    <row r="20" spans="1:22" s="299" customFormat="1">
      <c r="A20" s="1080"/>
      <c r="B20" s="284" t="s">
        <v>144</v>
      </c>
      <c r="C20" s="573">
        <v>55030</v>
      </c>
      <c r="D20" s="573">
        <v>54098</v>
      </c>
      <c r="E20" s="573">
        <v>49779</v>
      </c>
      <c r="F20" s="573">
        <v>59199</v>
      </c>
      <c r="G20" s="573">
        <v>63459</v>
      </c>
      <c r="H20" s="573">
        <v>68277</v>
      </c>
      <c r="I20" s="573">
        <v>71421</v>
      </c>
      <c r="J20" s="573">
        <v>67598</v>
      </c>
      <c r="K20" s="573">
        <v>67568</v>
      </c>
      <c r="L20" s="573">
        <v>90569</v>
      </c>
      <c r="M20" s="573">
        <v>88468</v>
      </c>
      <c r="N20" s="573">
        <v>53933</v>
      </c>
      <c r="O20" s="573">
        <v>79789</v>
      </c>
      <c r="P20" s="573">
        <v>89356</v>
      </c>
      <c r="Q20" s="573">
        <v>92093</v>
      </c>
      <c r="R20" s="573">
        <v>93858</v>
      </c>
      <c r="S20" s="296"/>
    </row>
    <row r="21" spans="1:22" s="299" customFormat="1">
      <c r="A21" s="1080"/>
      <c r="B21" s="284" t="s">
        <v>143</v>
      </c>
      <c r="C21" s="573">
        <f t="shared" ref="C21:R21" si="5">C19*1000000/C20</f>
        <v>668.70797746683627</v>
      </c>
      <c r="D21" s="573">
        <f t="shared" si="5"/>
        <v>661.8728973344671</v>
      </c>
      <c r="E21" s="573">
        <f t="shared" si="5"/>
        <v>1271.2388758311738</v>
      </c>
      <c r="F21" s="573">
        <f t="shared" si="5"/>
        <v>754.43841956789811</v>
      </c>
      <c r="G21" s="573">
        <f t="shared" si="5"/>
        <v>644.58941994043403</v>
      </c>
      <c r="H21" s="573">
        <f t="shared" si="5"/>
        <v>278.79080803198735</v>
      </c>
      <c r="I21" s="573">
        <f t="shared" si="5"/>
        <v>765.71316559555316</v>
      </c>
      <c r="J21" s="573">
        <f t="shared" si="5"/>
        <v>939.83549809165947</v>
      </c>
      <c r="K21" s="573">
        <f t="shared" si="5"/>
        <v>1105.7749230404925</v>
      </c>
      <c r="L21" s="573">
        <f t="shared" si="5"/>
        <v>746.27079905928076</v>
      </c>
      <c r="M21" s="573">
        <f t="shared" si="5"/>
        <v>609.63286159967447</v>
      </c>
      <c r="N21" s="573">
        <f t="shared" si="5"/>
        <v>1358.7043183208796</v>
      </c>
      <c r="O21" s="573">
        <f t="shared" si="5"/>
        <v>848.67588264046424</v>
      </c>
      <c r="P21" s="573">
        <f t="shared" si="5"/>
        <v>964.49035319396569</v>
      </c>
      <c r="Q21" s="573">
        <f t="shared" si="5"/>
        <v>1011.8792959291152</v>
      </c>
      <c r="R21" s="573">
        <f t="shared" si="5"/>
        <v>845.18101813377655</v>
      </c>
      <c r="S21" s="296"/>
    </row>
    <row r="22" spans="1:22">
      <c r="A22" s="1080" t="s">
        <v>9</v>
      </c>
      <c r="B22" s="284" t="s">
        <v>251</v>
      </c>
      <c r="C22" s="573" t="s">
        <v>429</v>
      </c>
      <c r="D22" s="573" t="s">
        <v>429</v>
      </c>
      <c r="E22" s="573" t="s">
        <v>429</v>
      </c>
      <c r="F22" s="573" t="s">
        <v>429</v>
      </c>
      <c r="G22" s="573" t="s">
        <v>429</v>
      </c>
      <c r="H22" s="573" t="s">
        <v>429</v>
      </c>
      <c r="I22" s="573" t="s">
        <v>429</v>
      </c>
      <c r="J22" s="573" t="s">
        <v>429</v>
      </c>
      <c r="K22" s="573" t="s">
        <v>429</v>
      </c>
      <c r="L22" s="573" t="s">
        <v>429</v>
      </c>
      <c r="M22" s="573" t="s">
        <v>429</v>
      </c>
      <c r="N22" s="573" t="s">
        <v>429</v>
      </c>
      <c r="O22" s="573" t="s">
        <v>429</v>
      </c>
      <c r="P22" s="573" t="s">
        <v>429</v>
      </c>
      <c r="Q22" s="573" t="s">
        <v>429</v>
      </c>
      <c r="R22" s="573" t="s">
        <v>429</v>
      </c>
      <c r="S22" s="57"/>
    </row>
    <row r="23" spans="1:22">
      <c r="A23" s="1080"/>
      <c r="B23" s="284" t="s">
        <v>144</v>
      </c>
      <c r="C23" s="573" t="s">
        <v>429</v>
      </c>
      <c r="D23" s="573" t="s">
        <v>429</v>
      </c>
      <c r="E23" s="573" t="s">
        <v>429</v>
      </c>
      <c r="F23" s="573" t="s">
        <v>429</v>
      </c>
      <c r="G23" s="573" t="s">
        <v>429</v>
      </c>
      <c r="H23" s="573" t="s">
        <v>429</v>
      </c>
      <c r="I23" s="573" t="s">
        <v>429</v>
      </c>
      <c r="J23" s="573" t="s">
        <v>429</v>
      </c>
      <c r="K23" s="573" t="s">
        <v>429</v>
      </c>
      <c r="L23" s="573" t="s">
        <v>429</v>
      </c>
      <c r="M23" s="573" t="s">
        <v>429</v>
      </c>
      <c r="N23" s="573" t="s">
        <v>429</v>
      </c>
      <c r="O23" s="573" t="s">
        <v>429</v>
      </c>
      <c r="P23" s="573" t="s">
        <v>429</v>
      </c>
      <c r="Q23" s="573" t="s">
        <v>429</v>
      </c>
      <c r="R23" s="573" t="s">
        <v>429</v>
      </c>
      <c r="S23" s="57"/>
    </row>
    <row r="24" spans="1:22">
      <c r="A24" s="1080"/>
      <c r="B24" s="284" t="s">
        <v>143</v>
      </c>
      <c r="C24" s="573" t="s">
        <v>429</v>
      </c>
      <c r="D24" s="573" t="s">
        <v>429</v>
      </c>
      <c r="E24" s="573" t="s">
        <v>429</v>
      </c>
      <c r="F24" s="573" t="s">
        <v>429</v>
      </c>
      <c r="G24" s="573" t="s">
        <v>429</v>
      </c>
      <c r="H24" s="573" t="s">
        <v>429</v>
      </c>
      <c r="I24" s="573" t="s">
        <v>429</v>
      </c>
      <c r="J24" s="573" t="s">
        <v>429</v>
      </c>
      <c r="K24" s="573" t="s">
        <v>429</v>
      </c>
      <c r="L24" s="573" t="s">
        <v>429</v>
      </c>
      <c r="M24" s="573" t="s">
        <v>429</v>
      </c>
      <c r="N24" s="573" t="s">
        <v>429</v>
      </c>
      <c r="O24" s="573" t="s">
        <v>429</v>
      </c>
      <c r="P24" s="573" t="s">
        <v>429</v>
      </c>
      <c r="Q24" s="573" t="s">
        <v>429</v>
      </c>
      <c r="R24" s="573" t="s">
        <v>429</v>
      </c>
      <c r="S24" s="57"/>
    </row>
    <row r="25" spans="1:22">
      <c r="A25" s="1080" t="s">
        <v>7</v>
      </c>
      <c r="B25" s="284" t="s">
        <v>251</v>
      </c>
      <c r="C25" s="573">
        <v>252.46100000000001</v>
      </c>
      <c r="D25" s="573">
        <v>320.70499999999998</v>
      </c>
      <c r="E25" s="573">
        <v>314.13600000000002</v>
      </c>
      <c r="F25" s="573">
        <v>314.58999999999997</v>
      </c>
      <c r="G25" s="573">
        <v>330.91699999999997</v>
      </c>
      <c r="H25" s="573">
        <v>314.97899999999998</v>
      </c>
      <c r="I25" s="573">
        <v>201.75899999999999</v>
      </c>
      <c r="J25" s="573">
        <v>166.87200000000001</v>
      </c>
      <c r="K25" s="573">
        <v>115</v>
      </c>
      <c r="L25" s="573" t="s">
        <v>8</v>
      </c>
      <c r="M25" s="573" t="s">
        <v>8</v>
      </c>
      <c r="N25" s="573" t="s">
        <v>8</v>
      </c>
      <c r="O25" s="573">
        <v>239</v>
      </c>
      <c r="P25" s="573">
        <v>132.077</v>
      </c>
      <c r="Q25" s="573">
        <v>155.16399999999999</v>
      </c>
      <c r="R25" s="573">
        <v>82.370999999999995</v>
      </c>
      <c r="S25" s="76"/>
      <c r="T25" s="77"/>
      <c r="U25" s="77"/>
    </row>
    <row r="26" spans="1:22">
      <c r="A26" s="1080"/>
      <c r="B26" s="284" t="s">
        <v>144</v>
      </c>
      <c r="C26" s="573">
        <v>333055</v>
      </c>
      <c r="D26" s="573">
        <v>420076</v>
      </c>
      <c r="E26" s="573">
        <v>501622</v>
      </c>
      <c r="F26" s="573">
        <v>515342</v>
      </c>
      <c r="G26" s="573">
        <v>528761</v>
      </c>
      <c r="H26" s="573">
        <v>488000</v>
      </c>
      <c r="I26" s="573">
        <v>406100</v>
      </c>
      <c r="J26" s="573">
        <v>383800</v>
      </c>
      <c r="K26" s="573">
        <v>384300</v>
      </c>
      <c r="L26" s="573" t="s">
        <v>8</v>
      </c>
      <c r="M26" s="573" t="s">
        <v>8</v>
      </c>
      <c r="N26" s="573" t="s">
        <v>8</v>
      </c>
      <c r="O26" s="573">
        <v>620000</v>
      </c>
      <c r="P26" s="573">
        <v>369800</v>
      </c>
      <c r="Q26" s="573">
        <v>295300</v>
      </c>
      <c r="R26" s="573">
        <v>197420</v>
      </c>
      <c r="S26" s="57"/>
    </row>
    <row r="27" spans="1:22">
      <c r="A27" s="1080"/>
      <c r="B27" s="284" t="s">
        <v>143</v>
      </c>
      <c r="C27" s="690">
        <f t="shared" ref="C27:R27" si="6">C25*1000000/C26</f>
        <v>758.01594331266608</v>
      </c>
      <c r="D27" s="690">
        <f t="shared" si="6"/>
        <v>763.44518610918021</v>
      </c>
      <c r="E27" s="690">
        <f t="shared" si="6"/>
        <v>626.24047589619272</v>
      </c>
      <c r="F27" s="690">
        <f t="shared" si="6"/>
        <v>610.44898339355223</v>
      </c>
      <c r="G27" s="690">
        <f t="shared" si="6"/>
        <v>625.83473440741659</v>
      </c>
      <c r="H27" s="690">
        <f t="shared" si="6"/>
        <v>645.44877049180332</v>
      </c>
      <c r="I27" s="690">
        <f t="shared" si="6"/>
        <v>496.82098005417384</v>
      </c>
      <c r="J27" s="690">
        <f t="shared" si="6"/>
        <v>434.78895257946846</v>
      </c>
      <c r="K27" s="690">
        <f t="shared" si="6"/>
        <v>299.24538121259434</v>
      </c>
      <c r="L27" s="690" t="s">
        <v>8</v>
      </c>
      <c r="M27" s="690" t="s">
        <v>8</v>
      </c>
      <c r="N27" s="690" t="s">
        <v>8</v>
      </c>
      <c r="O27" s="690">
        <f t="shared" si="6"/>
        <v>385.48387096774195</v>
      </c>
      <c r="P27" s="573">
        <f t="shared" si="6"/>
        <v>357.15792320173068</v>
      </c>
      <c r="Q27" s="573">
        <f t="shared" si="6"/>
        <v>525.44530985438541</v>
      </c>
      <c r="R27" s="573">
        <f t="shared" si="6"/>
        <v>417.23736196940536</v>
      </c>
      <c r="S27" s="57"/>
    </row>
    <row r="28" spans="1:22">
      <c r="A28" s="1080" t="s">
        <v>6</v>
      </c>
      <c r="B28" s="284" t="s">
        <v>251</v>
      </c>
      <c r="C28" s="573">
        <v>11.554</v>
      </c>
      <c r="D28" s="573">
        <v>16.065000000000001</v>
      </c>
      <c r="E28" s="573">
        <v>4.3209999999999997</v>
      </c>
      <c r="F28" s="573">
        <v>8.51</v>
      </c>
      <c r="G28" s="573">
        <v>7.6289999999999996</v>
      </c>
      <c r="H28" s="573">
        <v>6.1289999999999996</v>
      </c>
      <c r="I28" s="573">
        <v>10.253</v>
      </c>
      <c r="J28" s="573">
        <v>4.0469999999999997</v>
      </c>
      <c r="K28" s="573">
        <v>4.3860000000000001</v>
      </c>
      <c r="L28" s="573">
        <v>4.6689999999999996</v>
      </c>
      <c r="M28" s="573">
        <v>5</v>
      </c>
      <c r="N28" s="573">
        <v>4.1369999999999996</v>
      </c>
      <c r="O28" s="573">
        <v>3.5</v>
      </c>
      <c r="P28" s="573">
        <v>7</v>
      </c>
      <c r="Q28" s="573" t="s">
        <v>429</v>
      </c>
      <c r="R28" s="573" t="s">
        <v>429</v>
      </c>
      <c r="S28" s="57"/>
    </row>
    <row r="29" spans="1:22">
      <c r="A29" s="1080"/>
      <c r="B29" s="284" t="s">
        <v>144</v>
      </c>
      <c r="C29" s="573">
        <v>213638</v>
      </c>
      <c r="D29" s="573">
        <v>224061</v>
      </c>
      <c r="E29" s="573">
        <v>6630</v>
      </c>
      <c r="F29" s="573">
        <v>6595</v>
      </c>
      <c r="G29" s="573">
        <v>23480</v>
      </c>
      <c r="H29" s="573">
        <v>20838</v>
      </c>
      <c r="I29" s="573">
        <v>22908</v>
      </c>
      <c r="J29" s="573">
        <v>16867</v>
      </c>
      <c r="K29" s="573">
        <v>10917</v>
      </c>
      <c r="L29" s="573">
        <v>19602</v>
      </c>
      <c r="M29" s="573">
        <v>20000</v>
      </c>
      <c r="N29" s="573">
        <v>18812</v>
      </c>
      <c r="O29" s="573">
        <v>16000</v>
      </c>
      <c r="P29" s="573">
        <v>32000</v>
      </c>
      <c r="Q29" s="573" t="s">
        <v>429</v>
      </c>
      <c r="R29" s="573" t="s">
        <v>429</v>
      </c>
      <c r="S29" s="57"/>
    </row>
    <row r="30" spans="1:22">
      <c r="A30" s="1080"/>
      <c r="B30" s="284" t="s">
        <v>143</v>
      </c>
      <c r="C30" s="573">
        <f t="shared" ref="C30:O30" si="7">C28*1000000/C29</f>
        <v>54.082138945318718</v>
      </c>
      <c r="D30" s="573">
        <f t="shared" si="7"/>
        <v>71.699224764684629</v>
      </c>
      <c r="E30" s="573">
        <f t="shared" si="7"/>
        <v>651.73453996983403</v>
      </c>
      <c r="F30" s="573">
        <f t="shared" si="7"/>
        <v>1290.3714935557241</v>
      </c>
      <c r="G30" s="573">
        <f t="shared" si="7"/>
        <v>324.91482112436114</v>
      </c>
      <c r="H30" s="573">
        <f t="shared" si="7"/>
        <v>294.12611575007196</v>
      </c>
      <c r="I30" s="573">
        <f t="shared" si="7"/>
        <v>447.57290029683952</v>
      </c>
      <c r="J30" s="573">
        <f t="shared" si="7"/>
        <v>239.93596964486866</v>
      </c>
      <c r="K30" s="573">
        <f t="shared" si="7"/>
        <v>401.75872492442977</v>
      </c>
      <c r="L30" s="573">
        <f t="shared" si="7"/>
        <v>238.18998061422303</v>
      </c>
      <c r="M30" s="573">
        <f t="shared" si="7"/>
        <v>250</v>
      </c>
      <c r="N30" s="573">
        <f t="shared" si="7"/>
        <v>219.91282160323195</v>
      </c>
      <c r="O30" s="573">
        <f t="shared" si="7"/>
        <v>218.75</v>
      </c>
      <c r="P30" s="573">
        <v>218.75</v>
      </c>
      <c r="Q30" s="573" t="s">
        <v>429</v>
      </c>
      <c r="R30" s="573" t="s">
        <v>429</v>
      </c>
      <c r="S30" s="57"/>
    </row>
    <row r="31" spans="1:22">
      <c r="A31" s="1080" t="s">
        <v>5</v>
      </c>
      <c r="B31" s="284" t="s">
        <v>251</v>
      </c>
      <c r="C31" s="573" t="s">
        <v>322</v>
      </c>
      <c r="D31" s="573" t="s">
        <v>322</v>
      </c>
      <c r="E31" s="573" t="s">
        <v>322</v>
      </c>
      <c r="F31" s="573" t="s">
        <v>322</v>
      </c>
      <c r="G31" s="573" t="s">
        <v>322</v>
      </c>
      <c r="H31" s="573" t="s">
        <v>322</v>
      </c>
      <c r="I31" s="573" t="s">
        <v>322</v>
      </c>
      <c r="J31" s="573" t="s">
        <v>322</v>
      </c>
      <c r="K31" s="573" t="s">
        <v>322</v>
      </c>
      <c r="L31" s="573" t="s">
        <v>322</v>
      </c>
      <c r="M31" s="573" t="s">
        <v>322</v>
      </c>
      <c r="N31" s="573" t="s">
        <v>322</v>
      </c>
      <c r="O31" s="573" t="s">
        <v>322</v>
      </c>
      <c r="P31" s="573" t="s">
        <v>322</v>
      </c>
      <c r="Q31" s="573" t="s">
        <v>322</v>
      </c>
      <c r="R31" s="573" t="s">
        <v>322</v>
      </c>
      <c r="S31" s="57"/>
    </row>
    <row r="32" spans="1:22">
      <c r="A32" s="1080"/>
      <c r="B32" s="284" t="s">
        <v>144</v>
      </c>
      <c r="C32" s="573" t="s">
        <v>322</v>
      </c>
      <c r="D32" s="573" t="s">
        <v>322</v>
      </c>
      <c r="E32" s="573" t="s">
        <v>322</v>
      </c>
      <c r="F32" s="573" t="s">
        <v>322</v>
      </c>
      <c r="G32" s="573" t="s">
        <v>322</v>
      </c>
      <c r="H32" s="573" t="s">
        <v>322</v>
      </c>
      <c r="I32" s="573" t="s">
        <v>322</v>
      </c>
      <c r="J32" s="573" t="s">
        <v>322</v>
      </c>
      <c r="K32" s="573" t="s">
        <v>322</v>
      </c>
      <c r="L32" s="573" t="s">
        <v>322</v>
      </c>
      <c r="M32" s="573" t="s">
        <v>322</v>
      </c>
      <c r="N32" s="573" t="s">
        <v>322</v>
      </c>
      <c r="O32" s="573" t="s">
        <v>322</v>
      </c>
      <c r="P32" s="573" t="s">
        <v>322</v>
      </c>
      <c r="Q32" s="573" t="s">
        <v>322</v>
      </c>
      <c r="R32" s="573" t="s">
        <v>322</v>
      </c>
      <c r="S32" s="57"/>
    </row>
    <row r="33" spans="1:19">
      <c r="A33" s="1080"/>
      <c r="B33" s="284" t="s">
        <v>143</v>
      </c>
      <c r="C33" s="573" t="s">
        <v>322</v>
      </c>
      <c r="D33" s="573" t="s">
        <v>322</v>
      </c>
      <c r="E33" s="573" t="s">
        <v>322</v>
      </c>
      <c r="F33" s="573" t="s">
        <v>322</v>
      </c>
      <c r="G33" s="573" t="s">
        <v>322</v>
      </c>
      <c r="H33" s="573" t="s">
        <v>322</v>
      </c>
      <c r="I33" s="573" t="s">
        <v>322</v>
      </c>
      <c r="J33" s="573" t="s">
        <v>322</v>
      </c>
      <c r="K33" s="573" t="s">
        <v>322</v>
      </c>
      <c r="L33" s="573" t="s">
        <v>322</v>
      </c>
      <c r="M33" s="573" t="s">
        <v>322</v>
      </c>
      <c r="N33" s="573" t="s">
        <v>322</v>
      </c>
      <c r="O33" s="573" t="s">
        <v>322</v>
      </c>
      <c r="P33" s="573" t="s">
        <v>322</v>
      </c>
      <c r="Q33" s="573" t="s">
        <v>322</v>
      </c>
      <c r="R33" s="573" t="s">
        <v>322</v>
      </c>
      <c r="S33" s="57"/>
    </row>
    <row r="34" spans="1:19">
      <c r="A34" s="1080" t="s">
        <v>4</v>
      </c>
      <c r="B34" s="284" t="s">
        <v>251</v>
      </c>
      <c r="C34" s="573">
        <v>473</v>
      </c>
      <c r="D34" s="573">
        <v>206</v>
      </c>
      <c r="E34" s="573">
        <v>258</v>
      </c>
      <c r="F34" s="573">
        <v>260</v>
      </c>
      <c r="G34" s="573">
        <v>449</v>
      </c>
      <c r="H34" s="573">
        <v>313</v>
      </c>
      <c r="I34" s="573">
        <v>110</v>
      </c>
      <c r="J34" s="573">
        <v>202</v>
      </c>
      <c r="K34" s="573">
        <v>293</v>
      </c>
      <c r="L34" s="573">
        <v>318</v>
      </c>
      <c r="M34" s="573">
        <v>226</v>
      </c>
      <c r="N34" s="573">
        <v>155</v>
      </c>
      <c r="O34" s="573">
        <v>135.5</v>
      </c>
      <c r="P34" s="573">
        <v>147.19999999999999</v>
      </c>
      <c r="Q34" s="573">
        <v>265</v>
      </c>
      <c r="R34" s="573">
        <v>120.5</v>
      </c>
      <c r="S34" s="57"/>
    </row>
    <row r="35" spans="1:19">
      <c r="A35" s="1080"/>
      <c r="B35" s="284" t="s">
        <v>144</v>
      </c>
      <c r="C35" s="573">
        <v>142000</v>
      </c>
      <c r="D35" s="573">
        <v>88000</v>
      </c>
      <c r="E35" s="573">
        <v>75000</v>
      </c>
      <c r="F35" s="573">
        <v>95000</v>
      </c>
      <c r="G35" s="573">
        <v>130000</v>
      </c>
      <c r="H35" s="573">
        <v>86000</v>
      </c>
      <c r="I35" s="573">
        <v>37000</v>
      </c>
      <c r="J35" s="573">
        <v>69000</v>
      </c>
      <c r="K35" s="573">
        <v>86800</v>
      </c>
      <c r="L35" s="573">
        <v>85500</v>
      </c>
      <c r="M35" s="573">
        <v>86675</v>
      </c>
      <c r="N35" s="573">
        <v>69200</v>
      </c>
      <c r="O35" s="573">
        <v>48550</v>
      </c>
      <c r="P35" s="573">
        <v>62620</v>
      </c>
      <c r="Q35" s="573">
        <v>78850</v>
      </c>
      <c r="R35" s="573">
        <v>70500</v>
      </c>
      <c r="S35" s="57"/>
    </row>
    <row r="36" spans="1:19">
      <c r="A36" s="1080"/>
      <c r="B36" s="284" t="s">
        <v>143</v>
      </c>
      <c r="C36" s="573">
        <f t="shared" ref="C36:P36" si="8">C34*1000000/C35</f>
        <v>3330.9859154929577</v>
      </c>
      <c r="D36" s="573">
        <f t="shared" si="8"/>
        <v>2340.909090909091</v>
      </c>
      <c r="E36" s="573">
        <f t="shared" si="8"/>
        <v>3440</v>
      </c>
      <c r="F36" s="573">
        <f t="shared" si="8"/>
        <v>2736.8421052631579</v>
      </c>
      <c r="G36" s="573">
        <f t="shared" si="8"/>
        <v>3453.8461538461538</v>
      </c>
      <c r="H36" s="573">
        <f t="shared" si="8"/>
        <v>3639.5348837209303</v>
      </c>
      <c r="I36" s="573">
        <f t="shared" si="8"/>
        <v>2972.9729729729729</v>
      </c>
      <c r="J36" s="573">
        <f t="shared" si="8"/>
        <v>2927.536231884058</v>
      </c>
      <c r="K36" s="573">
        <f t="shared" si="8"/>
        <v>3375.5760368663596</v>
      </c>
      <c r="L36" s="573">
        <f t="shared" si="8"/>
        <v>3719.2982456140353</v>
      </c>
      <c r="M36" s="573">
        <f t="shared" si="8"/>
        <v>2607.4415921546006</v>
      </c>
      <c r="N36" s="573">
        <f t="shared" si="8"/>
        <v>2239.884393063584</v>
      </c>
      <c r="O36" s="573">
        <f t="shared" si="8"/>
        <v>2790.9371781668383</v>
      </c>
      <c r="P36" s="573">
        <f t="shared" si="8"/>
        <v>2350.6866815713829</v>
      </c>
      <c r="Q36" s="573">
        <v>3360.8</v>
      </c>
      <c r="R36" s="573">
        <v>1709.2198581560283</v>
      </c>
      <c r="S36" s="57"/>
    </row>
    <row r="37" spans="1:19">
      <c r="A37" s="1080" t="s">
        <v>3</v>
      </c>
      <c r="B37" s="284" t="s">
        <v>251</v>
      </c>
      <c r="C37" s="573">
        <v>0.6</v>
      </c>
      <c r="D37" s="573">
        <v>0.6</v>
      </c>
      <c r="E37" s="573">
        <v>0.6</v>
      </c>
      <c r="F37" s="573">
        <v>0.6</v>
      </c>
      <c r="G37" s="573">
        <v>0.6</v>
      </c>
      <c r="H37" s="573">
        <v>0.6</v>
      </c>
      <c r="I37" s="573">
        <v>0.6</v>
      </c>
      <c r="J37" s="573">
        <v>0.6</v>
      </c>
      <c r="K37" s="573">
        <v>0.36</v>
      </c>
      <c r="L37" s="573">
        <v>0.35</v>
      </c>
      <c r="M37" s="573">
        <v>0.37</v>
      </c>
      <c r="N37" s="573">
        <v>0.30599999999999999</v>
      </c>
      <c r="O37" s="573">
        <v>0.35</v>
      </c>
      <c r="P37" s="573">
        <v>1</v>
      </c>
      <c r="Q37" s="573">
        <v>1</v>
      </c>
      <c r="R37" s="573" t="s">
        <v>429</v>
      </c>
      <c r="S37" s="57"/>
    </row>
    <row r="38" spans="1:19">
      <c r="A38" s="1080"/>
      <c r="B38" s="284" t="s">
        <v>144</v>
      </c>
      <c r="C38" s="573">
        <v>1000</v>
      </c>
      <c r="D38" s="573">
        <v>1000</v>
      </c>
      <c r="E38" s="573">
        <v>1000</v>
      </c>
      <c r="F38" s="573">
        <v>1000</v>
      </c>
      <c r="G38" s="573">
        <v>1000</v>
      </c>
      <c r="H38" s="573">
        <v>1000</v>
      </c>
      <c r="I38" s="573">
        <v>1000</v>
      </c>
      <c r="J38" s="573">
        <v>1000</v>
      </c>
      <c r="K38" s="573">
        <v>877</v>
      </c>
      <c r="L38" s="573">
        <v>861</v>
      </c>
      <c r="M38" s="573">
        <v>900</v>
      </c>
      <c r="N38" s="573">
        <v>847</v>
      </c>
      <c r="O38" s="573">
        <v>850</v>
      </c>
      <c r="P38" s="573">
        <v>1300</v>
      </c>
      <c r="Q38" s="573">
        <v>1300</v>
      </c>
      <c r="R38" s="573" t="s">
        <v>429</v>
      </c>
      <c r="S38" s="57"/>
    </row>
    <row r="39" spans="1:19">
      <c r="A39" s="1080"/>
      <c r="B39" s="284" t="s">
        <v>143</v>
      </c>
      <c r="C39" s="573">
        <f t="shared" ref="C39:Q39" si="9">C37*1000000/C38</f>
        <v>600</v>
      </c>
      <c r="D39" s="573">
        <f t="shared" si="9"/>
        <v>600</v>
      </c>
      <c r="E39" s="573">
        <f t="shared" si="9"/>
        <v>600</v>
      </c>
      <c r="F39" s="573">
        <f t="shared" si="9"/>
        <v>600</v>
      </c>
      <c r="G39" s="573">
        <f t="shared" si="9"/>
        <v>600</v>
      </c>
      <c r="H39" s="573">
        <f t="shared" si="9"/>
        <v>600</v>
      </c>
      <c r="I39" s="573">
        <f t="shared" si="9"/>
        <v>600</v>
      </c>
      <c r="J39" s="573">
        <f t="shared" si="9"/>
        <v>600</v>
      </c>
      <c r="K39" s="573">
        <f t="shared" si="9"/>
        <v>410.49030786773091</v>
      </c>
      <c r="L39" s="573">
        <f t="shared" si="9"/>
        <v>406.5040650406504</v>
      </c>
      <c r="M39" s="573">
        <f t="shared" si="9"/>
        <v>411.11111111111109</v>
      </c>
      <c r="N39" s="573">
        <f t="shared" si="9"/>
        <v>361.27508854781581</v>
      </c>
      <c r="O39" s="573">
        <f t="shared" si="9"/>
        <v>411.76470588235293</v>
      </c>
      <c r="P39" s="573">
        <f t="shared" si="9"/>
        <v>769.23076923076928</v>
      </c>
      <c r="Q39" s="573">
        <f t="shared" si="9"/>
        <v>769.23076923076928</v>
      </c>
      <c r="R39" s="573" t="s">
        <v>429</v>
      </c>
      <c r="S39" s="57"/>
    </row>
    <row r="40" spans="1:19">
      <c r="A40" s="1081" t="s">
        <v>79</v>
      </c>
      <c r="B40" s="284" t="s">
        <v>251</v>
      </c>
      <c r="C40" s="573">
        <v>667.02300000000002</v>
      </c>
      <c r="D40" s="573">
        <v>742.24300000000005</v>
      </c>
      <c r="E40" s="573">
        <v>216</v>
      </c>
      <c r="F40" s="573">
        <v>216</v>
      </c>
      <c r="G40" s="573">
        <v>757.42</v>
      </c>
      <c r="H40" s="573">
        <v>714.33900000000006</v>
      </c>
      <c r="I40" s="573">
        <v>711.63099999999997</v>
      </c>
      <c r="J40" s="573">
        <v>971.19799999999998</v>
      </c>
      <c r="K40" s="573">
        <v>209</v>
      </c>
      <c r="L40" s="573">
        <v>209</v>
      </c>
      <c r="M40" s="573">
        <v>788</v>
      </c>
      <c r="N40" s="573" t="s">
        <v>429</v>
      </c>
      <c r="O40" s="573">
        <v>552.4</v>
      </c>
      <c r="P40" s="573">
        <v>832.08399999999995</v>
      </c>
      <c r="Q40" s="573">
        <v>1246</v>
      </c>
      <c r="R40" s="573" t="s">
        <v>429</v>
      </c>
      <c r="S40" s="57"/>
    </row>
    <row r="41" spans="1:19">
      <c r="A41" s="1081"/>
      <c r="B41" s="284" t="s">
        <v>144</v>
      </c>
      <c r="C41" s="573">
        <v>736200</v>
      </c>
      <c r="D41" s="573">
        <v>691690</v>
      </c>
      <c r="E41" s="573">
        <v>655380</v>
      </c>
      <c r="F41" s="573">
        <v>449590</v>
      </c>
      <c r="G41" s="573">
        <v>697220</v>
      </c>
      <c r="H41" s="573">
        <v>737080</v>
      </c>
      <c r="I41" s="573">
        <v>890000</v>
      </c>
      <c r="J41" s="573">
        <v>900000</v>
      </c>
      <c r="K41" s="573">
        <v>897912</v>
      </c>
      <c r="L41" s="573">
        <v>874219</v>
      </c>
      <c r="M41" s="573">
        <v>810000</v>
      </c>
      <c r="N41" s="573" t="s">
        <v>429</v>
      </c>
      <c r="O41" s="573">
        <v>568650</v>
      </c>
      <c r="P41" s="573">
        <v>711388</v>
      </c>
      <c r="Q41" s="573">
        <v>1065264.3819614367</v>
      </c>
      <c r="R41" s="573" t="s">
        <v>429</v>
      </c>
      <c r="S41" s="57"/>
    </row>
    <row r="42" spans="1:19">
      <c r="A42" s="1081"/>
      <c r="B42" s="284" t="s">
        <v>143</v>
      </c>
      <c r="C42" s="573">
        <f t="shared" ref="C42:P42" si="10">C40*1000000/C41</f>
        <v>906.03504482477592</v>
      </c>
      <c r="D42" s="573">
        <f t="shared" si="10"/>
        <v>1073.0862091399326</v>
      </c>
      <c r="E42" s="573">
        <f t="shared" si="10"/>
        <v>329.57978577313924</v>
      </c>
      <c r="F42" s="573">
        <f t="shared" si="10"/>
        <v>480.43773215596434</v>
      </c>
      <c r="G42" s="573">
        <f t="shared" si="10"/>
        <v>1086.3429046785807</v>
      </c>
      <c r="H42" s="573">
        <f t="shared" si="10"/>
        <v>969.14717534053295</v>
      </c>
      <c r="I42" s="573">
        <f t="shared" si="10"/>
        <v>799.58539325842696</v>
      </c>
      <c r="J42" s="573">
        <f t="shared" si="10"/>
        <v>1079.1088888888889</v>
      </c>
      <c r="K42" s="573">
        <f t="shared" si="10"/>
        <v>232.76223059720775</v>
      </c>
      <c r="L42" s="573">
        <f t="shared" si="10"/>
        <v>239.07053038197523</v>
      </c>
      <c r="M42" s="573">
        <f t="shared" si="10"/>
        <v>972.83950617283949</v>
      </c>
      <c r="N42" s="573" t="s">
        <v>429</v>
      </c>
      <c r="O42" s="573">
        <f t="shared" si="10"/>
        <v>971.42354699727423</v>
      </c>
      <c r="P42" s="573">
        <f t="shared" si="10"/>
        <v>1169.6626875910192</v>
      </c>
      <c r="Q42" s="573">
        <v>1169.6626875910192</v>
      </c>
      <c r="R42" s="573" t="s">
        <v>429</v>
      </c>
      <c r="S42" s="57"/>
    </row>
    <row r="43" spans="1:19">
      <c r="A43" s="1080" t="s">
        <v>2</v>
      </c>
      <c r="B43" s="284" t="s">
        <v>251</v>
      </c>
      <c r="C43" s="573">
        <v>22.962</v>
      </c>
      <c r="D43" s="573">
        <v>30.245000000000001</v>
      </c>
      <c r="E43" s="573">
        <v>16.802</v>
      </c>
      <c r="F43" s="573">
        <v>20.3</v>
      </c>
      <c r="G43" s="573">
        <v>24.466999999999999</v>
      </c>
      <c r="H43" s="573">
        <v>18.713999999999999</v>
      </c>
      <c r="I43" s="573">
        <v>21.047999999999998</v>
      </c>
      <c r="J43" s="573">
        <v>12.773</v>
      </c>
      <c r="K43" s="573">
        <v>9.9920000000000009</v>
      </c>
      <c r="L43" s="573">
        <v>21.829000000000001</v>
      </c>
      <c r="M43" s="573">
        <v>27.731999999999999</v>
      </c>
      <c r="N43" s="573">
        <v>15.379</v>
      </c>
      <c r="O43" s="573">
        <v>14.971</v>
      </c>
      <c r="P43" s="573">
        <v>14.971</v>
      </c>
      <c r="Q43" s="573">
        <v>11.6</v>
      </c>
      <c r="R43" s="573">
        <v>8.1</v>
      </c>
      <c r="S43" s="57"/>
    </row>
    <row r="44" spans="1:19">
      <c r="A44" s="1080"/>
      <c r="B44" s="284" t="s">
        <v>144</v>
      </c>
      <c r="C44" s="573">
        <v>32504</v>
      </c>
      <c r="D44" s="573">
        <v>583855</v>
      </c>
      <c r="E44" s="573">
        <v>30033</v>
      </c>
      <c r="F44" s="573">
        <v>30337</v>
      </c>
      <c r="G44" s="573">
        <v>47390</v>
      </c>
      <c r="H44" s="573">
        <v>57432</v>
      </c>
      <c r="I44" s="573">
        <v>43626</v>
      </c>
      <c r="J44" s="573">
        <v>31596</v>
      </c>
      <c r="K44" s="573">
        <v>24349</v>
      </c>
      <c r="L44" s="573">
        <v>40485</v>
      </c>
      <c r="M44" s="573">
        <v>34250</v>
      </c>
      <c r="N44" s="573">
        <v>22446</v>
      </c>
      <c r="O44" s="573">
        <v>15714</v>
      </c>
      <c r="P44" s="573">
        <v>23112</v>
      </c>
      <c r="Q44" s="573">
        <v>17335</v>
      </c>
      <c r="R44" s="573">
        <v>24331</v>
      </c>
      <c r="S44" s="57"/>
    </row>
    <row r="45" spans="1:19">
      <c r="A45" s="1080"/>
      <c r="B45" s="284" t="s">
        <v>143</v>
      </c>
      <c r="C45" s="573">
        <f t="shared" ref="C45:P45" si="11">C43*1000000/C44</f>
        <v>706.4361309377307</v>
      </c>
      <c r="D45" s="573">
        <f t="shared" si="11"/>
        <v>51.802245420523931</v>
      </c>
      <c r="E45" s="573">
        <f t="shared" si="11"/>
        <v>559.45127026937041</v>
      </c>
      <c r="F45" s="573">
        <f t="shared" si="11"/>
        <v>669.14988298117805</v>
      </c>
      <c r="G45" s="573">
        <f t="shared" si="11"/>
        <v>516.29035661531964</v>
      </c>
      <c r="H45" s="573">
        <f t="shared" si="11"/>
        <v>325.84621813623068</v>
      </c>
      <c r="I45" s="573">
        <f t="shared" si="11"/>
        <v>482.46458533901802</v>
      </c>
      <c r="J45" s="573">
        <f t="shared" si="11"/>
        <v>404.26003291555895</v>
      </c>
      <c r="K45" s="573">
        <f t="shared" si="11"/>
        <v>410.36592878557639</v>
      </c>
      <c r="L45" s="573">
        <f t="shared" si="11"/>
        <v>539.18735334074347</v>
      </c>
      <c r="M45" s="573">
        <f t="shared" si="11"/>
        <v>809.69343065693431</v>
      </c>
      <c r="N45" s="573">
        <f t="shared" si="11"/>
        <v>685.15548427336716</v>
      </c>
      <c r="O45" s="573">
        <f t="shared" si="11"/>
        <v>952.71732213312964</v>
      </c>
      <c r="P45" s="573">
        <f t="shared" si="11"/>
        <v>647.75874004845969</v>
      </c>
      <c r="Q45" s="573">
        <v>666.7</v>
      </c>
      <c r="R45" s="573">
        <v>333.9</v>
      </c>
      <c r="S45" s="57"/>
    </row>
    <row r="46" spans="1:19">
      <c r="A46" s="1080" t="s">
        <v>1</v>
      </c>
      <c r="B46" s="284" t="s">
        <v>251</v>
      </c>
      <c r="C46" s="573">
        <v>22.961950000000002</v>
      </c>
      <c r="D46" s="573">
        <v>30.244679999999999</v>
      </c>
      <c r="E46" s="573">
        <v>16.802</v>
      </c>
      <c r="F46" s="573">
        <v>20.3</v>
      </c>
      <c r="G46" s="573">
        <v>24.466976800000001</v>
      </c>
      <c r="H46" s="573">
        <v>18.713900000000002</v>
      </c>
      <c r="I46" s="573">
        <v>21.047999999999998</v>
      </c>
      <c r="J46" s="573">
        <v>12.773399999999999</v>
      </c>
      <c r="K46" s="573">
        <v>9.9920000000000009</v>
      </c>
      <c r="L46" s="573">
        <v>21.828988420000005</v>
      </c>
      <c r="M46" s="573">
        <v>27.731999999999999</v>
      </c>
      <c r="N46" s="573">
        <v>95</v>
      </c>
      <c r="O46" s="573">
        <v>65</v>
      </c>
      <c r="P46" s="573">
        <v>69</v>
      </c>
      <c r="Q46" s="573">
        <v>136.54400000000001</v>
      </c>
      <c r="R46" s="573">
        <f>Q46*'[9]Agriculture_Feb 2016_'!$Y$22/'[9]Agriculture_Feb 2016_'!$X$22</f>
        <v>136.54400000000001</v>
      </c>
      <c r="S46" s="57"/>
    </row>
    <row r="47" spans="1:19">
      <c r="A47" s="1080"/>
      <c r="B47" s="284" t="s">
        <v>144</v>
      </c>
      <c r="C47" s="573">
        <v>32504.11</v>
      </c>
      <c r="D47" s="573">
        <v>583855</v>
      </c>
      <c r="E47" s="573">
        <v>30033</v>
      </c>
      <c r="F47" s="573">
        <v>30337</v>
      </c>
      <c r="G47" s="573">
        <v>47389.509999999995</v>
      </c>
      <c r="H47" s="573">
        <v>57432</v>
      </c>
      <c r="I47" s="573">
        <v>43626</v>
      </c>
      <c r="J47" s="573">
        <v>31595.5</v>
      </c>
      <c r="K47" s="573">
        <v>24349</v>
      </c>
      <c r="L47" s="573">
        <v>40485.49</v>
      </c>
      <c r="M47" s="573">
        <v>34250</v>
      </c>
      <c r="N47" s="573">
        <v>280000</v>
      </c>
      <c r="O47" s="573">
        <v>220000</v>
      </c>
      <c r="P47" s="573">
        <v>230000</v>
      </c>
      <c r="Q47" s="573">
        <v>230000</v>
      </c>
      <c r="R47" s="573">
        <v>230000</v>
      </c>
      <c r="S47" s="57"/>
    </row>
    <row r="48" spans="1:19">
      <c r="A48" s="1080"/>
      <c r="B48" s="284" t="s">
        <v>143</v>
      </c>
      <c r="C48" s="573">
        <f t="shared" ref="C48:R48" si="12">C46*1000000/C47</f>
        <v>706.43220195846004</v>
      </c>
      <c r="D48" s="573">
        <f t="shared" si="12"/>
        <v>51.801697339236625</v>
      </c>
      <c r="E48" s="573">
        <f t="shared" si="12"/>
        <v>559.45127026937041</v>
      </c>
      <c r="F48" s="573">
        <f t="shared" si="12"/>
        <v>669.14988298117805</v>
      </c>
      <c r="G48" s="573">
        <f t="shared" si="12"/>
        <v>516.29520541571333</v>
      </c>
      <c r="H48" s="573">
        <f t="shared" si="12"/>
        <v>325.84447694664999</v>
      </c>
      <c r="I48" s="573">
        <f t="shared" si="12"/>
        <v>482.46458533901802</v>
      </c>
      <c r="J48" s="573">
        <f t="shared" si="12"/>
        <v>404.2790903767941</v>
      </c>
      <c r="K48" s="573">
        <f t="shared" si="12"/>
        <v>410.36592878557639</v>
      </c>
      <c r="L48" s="573">
        <f t="shared" si="12"/>
        <v>539.18054147300688</v>
      </c>
      <c r="M48" s="573">
        <f t="shared" si="12"/>
        <v>809.69343065693431</v>
      </c>
      <c r="N48" s="573">
        <f t="shared" si="12"/>
        <v>339.28571428571428</v>
      </c>
      <c r="O48" s="573">
        <f t="shared" si="12"/>
        <v>295.45454545454544</v>
      </c>
      <c r="P48" s="573">
        <f t="shared" si="12"/>
        <v>300</v>
      </c>
      <c r="Q48" s="573">
        <f t="shared" si="12"/>
        <v>593.66956521739132</v>
      </c>
      <c r="R48" s="573">
        <f t="shared" si="12"/>
        <v>593.66956521739132</v>
      </c>
      <c r="S48" s="57"/>
    </row>
    <row r="49" spans="1:19">
      <c r="A49" s="1080" t="s">
        <v>34</v>
      </c>
      <c r="B49" s="284" t="s">
        <v>251</v>
      </c>
      <c r="C49" s="573">
        <f t="shared" ref="C49:K49" si="13">C46+C43+C40+C37+C34+C28+C25+C19+C16+C13+C10+C7</f>
        <v>1532.43995</v>
      </c>
      <c r="D49" s="573">
        <f t="shared" si="13"/>
        <v>1441.8366800000001</v>
      </c>
      <c r="E49" s="573">
        <f t="shared" si="13"/>
        <v>927.47399999999993</v>
      </c>
      <c r="F49" s="573">
        <f t="shared" si="13"/>
        <v>936.66</v>
      </c>
      <c r="G49" s="573">
        <f t="shared" si="13"/>
        <v>1689.5299767999998</v>
      </c>
      <c r="H49" s="573">
        <f t="shared" si="13"/>
        <v>1452.7068999999999</v>
      </c>
      <c r="I49" s="573">
        <f t="shared" si="13"/>
        <v>1173.9290000000003</v>
      </c>
      <c r="J49" s="573">
        <f t="shared" si="13"/>
        <v>1475.1864</v>
      </c>
      <c r="K49" s="573">
        <f t="shared" si="13"/>
        <v>765.44800000000009</v>
      </c>
      <c r="L49" s="573">
        <f>L46+L43+L40+L37+L34+L28+L19+L16+L13+L10+L7</f>
        <v>698.98798841999997</v>
      </c>
      <c r="M49" s="573">
        <f>M46+M43+M40+M37+M34+M28+M19+M16+M13+M10+M7</f>
        <v>1193.3539999999998</v>
      </c>
      <c r="N49" s="573">
        <f>N46+N43+N37+N34+N28+N19+N16+N13+N10+N7</f>
        <v>393.81600000000003</v>
      </c>
      <c r="O49" s="573">
        <f>O46+O43+O40+O37+O34+O28+O25+O19+O16+O13+O10+O7</f>
        <v>1125.9859999999996</v>
      </c>
      <c r="P49" s="573">
        <f>P46+P43+P40+P37+P34+P25+P19+P16+P10+P4</f>
        <v>1337.8379999999997</v>
      </c>
      <c r="Q49" s="573">
        <f>Q46+Q40+Q37+Q34+Q19+Q7</f>
        <v>1775.231</v>
      </c>
      <c r="R49" s="573">
        <f>R46+R34+R19+R7</f>
        <v>369.57099999999997</v>
      </c>
      <c r="S49" s="57"/>
    </row>
    <row r="50" spans="1:19">
      <c r="A50" s="1080"/>
      <c r="B50" s="284" t="s">
        <v>144</v>
      </c>
      <c r="C50" s="573">
        <f t="shared" ref="C50:K50" si="14">C47+C44+C41+C38+C35+C29+C26+C20+C17+C14+C11+C8</f>
        <v>1685533.1099999999</v>
      </c>
      <c r="D50" s="573">
        <f t="shared" si="14"/>
        <v>2730178</v>
      </c>
      <c r="E50" s="573">
        <f t="shared" si="14"/>
        <v>1432364</v>
      </c>
      <c r="F50" s="573">
        <f t="shared" si="14"/>
        <v>1246018</v>
      </c>
      <c r="G50" s="573">
        <f t="shared" si="14"/>
        <v>1625178.51</v>
      </c>
      <c r="H50" s="573">
        <f t="shared" si="14"/>
        <v>1589633</v>
      </c>
      <c r="I50" s="573">
        <f t="shared" si="14"/>
        <v>1604125</v>
      </c>
      <c r="J50" s="573">
        <f t="shared" si="14"/>
        <v>1577455.5</v>
      </c>
      <c r="K50" s="573">
        <f t="shared" si="14"/>
        <v>1576953</v>
      </c>
      <c r="L50" s="573">
        <f>L47+L44+L41+L38+L35+L29+L20+L17+L14+L11+L8</f>
        <v>1259493.49</v>
      </c>
      <c r="M50" s="573">
        <f>M47+M44+M41+M38+M35+M29+M20+M17+M14+M11+M8</f>
        <v>1199746</v>
      </c>
      <c r="N50" s="573">
        <f>N47+N44+N38+N35+N29+N20+N17+N14+N11+N8</f>
        <v>554488</v>
      </c>
      <c r="O50" s="573">
        <f>O47+O44+O41+O38+O35+O29+O26+O20+O17+O14+O11+O8</f>
        <v>1672462</v>
      </c>
      <c r="P50" s="573">
        <f>P47+P44+P41+P38+P35+P26+P20+P17+P11</f>
        <v>1498276</v>
      </c>
      <c r="Q50" s="573">
        <f>Q47+Q41+Q38+Q35+Q20+Q8</f>
        <v>1542130.3819614367</v>
      </c>
      <c r="R50" s="573">
        <f>R47+R35+R20+R8</f>
        <v>468434.6</v>
      </c>
      <c r="S50" s="57"/>
    </row>
    <row r="51" spans="1:19">
      <c r="A51" s="1080"/>
      <c r="B51" s="284" t="s">
        <v>143</v>
      </c>
      <c r="C51" s="573">
        <f t="shared" ref="C51:P51" si="15">C49*1000000/C50</f>
        <v>909.17226182522165</v>
      </c>
      <c r="D51" s="573">
        <f t="shared" si="15"/>
        <v>528.11087042676343</v>
      </c>
      <c r="E51" s="573">
        <f t="shared" si="15"/>
        <v>647.51278306352287</v>
      </c>
      <c r="F51" s="573">
        <f t="shared" si="15"/>
        <v>751.72268779423734</v>
      </c>
      <c r="G51" s="573">
        <f t="shared" si="15"/>
        <v>1039.5965528734439</v>
      </c>
      <c r="H51" s="573">
        <f t="shared" si="15"/>
        <v>913.86307405545813</v>
      </c>
      <c r="I51" s="573">
        <f t="shared" si="15"/>
        <v>731.81890438712708</v>
      </c>
      <c r="J51" s="573">
        <f t="shared" si="15"/>
        <v>935.1683137812762</v>
      </c>
      <c r="K51" s="573">
        <f t="shared" si="15"/>
        <v>485.39683807951167</v>
      </c>
      <c r="L51" s="573">
        <f t="shared" si="15"/>
        <v>554.97546749527066</v>
      </c>
      <c r="M51" s="573">
        <f t="shared" si="15"/>
        <v>994.67220561685542</v>
      </c>
      <c r="N51" s="573">
        <f t="shared" si="15"/>
        <v>710.23358485666063</v>
      </c>
      <c r="O51" s="573">
        <f t="shared" si="15"/>
        <v>673.25057310719149</v>
      </c>
      <c r="P51" s="573">
        <f t="shared" si="15"/>
        <v>892.91826072098854</v>
      </c>
      <c r="Q51" s="573">
        <f>Q49*1000000/Q50</f>
        <v>1151.1549352539714</v>
      </c>
      <c r="R51" s="573">
        <f>R49*1000000/R50</f>
        <v>788.94898028454759</v>
      </c>
      <c r="S51" s="57"/>
    </row>
    <row r="52" spans="1:19">
      <c r="A52" s="57"/>
      <c r="B52" s="57"/>
      <c r="C52" s="132"/>
      <c r="D52" s="132"/>
      <c r="E52" s="132"/>
      <c r="F52" s="132"/>
      <c r="G52" s="132"/>
      <c r="H52" s="132"/>
      <c r="I52" s="132"/>
      <c r="J52" s="132"/>
      <c r="K52" s="132"/>
      <c r="L52" s="132"/>
      <c r="M52" s="132"/>
      <c r="P52" s="57"/>
      <c r="S52" s="57"/>
    </row>
    <row r="53" spans="1:19" ht="15" customHeight="1">
      <c r="A53" s="136" t="s">
        <v>33</v>
      </c>
      <c r="B53" s="142"/>
      <c r="D53" s="486"/>
      <c r="E53" s="486"/>
      <c r="F53" s="486"/>
      <c r="G53" s="486"/>
      <c r="H53" s="486"/>
      <c r="I53" s="486"/>
      <c r="J53" s="486"/>
      <c r="K53" s="486"/>
      <c r="L53" s="486"/>
      <c r="M53" s="132"/>
      <c r="P53" s="57"/>
      <c r="S53" s="57"/>
    </row>
    <row r="54" spans="1:19" s="283" customFormat="1">
      <c r="B54" s="289"/>
      <c r="D54" s="132"/>
      <c r="E54" s="132"/>
      <c r="F54" s="132"/>
      <c r="G54" s="132"/>
      <c r="H54" s="132"/>
      <c r="I54" s="132"/>
      <c r="J54" s="132"/>
      <c r="K54" s="132"/>
      <c r="L54" s="132"/>
      <c r="M54" s="132"/>
      <c r="P54" s="289"/>
      <c r="Q54" s="499"/>
      <c r="R54" s="499"/>
      <c r="S54" s="289"/>
    </row>
    <row r="55" spans="1:19" ht="14.65" customHeight="1">
      <c r="A55" s="486" t="s">
        <v>1162</v>
      </c>
      <c r="B55" s="134"/>
      <c r="D55" s="96"/>
      <c r="E55" s="96"/>
      <c r="F55" s="96"/>
      <c r="G55" s="96"/>
      <c r="H55" s="96"/>
      <c r="I55" s="96"/>
      <c r="J55" s="96"/>
      <c r="K55" s="96"/>
      <c r="L55" s="96"/>
      <c r="M55" s="132"/>
      <c r="P55" s="57"/>
      <c r="S55" s="57"/>
    </row>
    <row r="56" spans="1:19">
      <c r="A56" s="132"/>
      <c r="B56" s="135"/>
      <c r="D56" s="256"/>
      <c r="E56" s="165"/>
      <c r="F56" s="133"/>
      <c r="G56" s="133"/>
      <c r="H56" s="132"/>
      <c r="I56" s="132"/>
      <c r="J56" s="132"/>
      <c r="K56" s="132"/>
      <c r="L56" s="132"/>
      <c r="M56" s="132"/>
      <c r="P56" s="57"/>
      <c r="S56" s="57"/>
    </row>
    <row r="57" spans="1:19" ht="14.65" customHeight="1">
      <c r="A57" s="96" t="s">
        <v>450</v>
      </c>
      <c r="B57" s="134"/>
      <c r="D57" s="96"/>
      <c r="E57" s="96"/>
      <c r="F57" s="96"/>
      <c r="G57" s="96"/>
      <c r="H57" s="96"/>
      <c r="I57" s="96"/>
      <c r="J57" s="96"/>
      <c r="K57" s="96"/>
      <c r="L57" s="96"/>
      <c r="M57" s="132"/>
      <c r="P57" s="57"/>
      <c r="S57" s="57"/>
    </row>
    <row r="58" spans="1:19">
      <c r="A58" s="64"/>
      <c r="B58" s="135"/>
      <c r="D58" s="130"/>
      <c r="E58" s="133"/>
      <c r="F58" s="133"/>
      <c r="G58" s="133"/>
      <c r="H58" s="132"/>
      <c r="I58" s="132"/>
      <c r="J58" s="132"/>
      <c r="K58" s="132"/>
      <c r="L58" s="132"/>
      <c r="M58" s="132"/>
      <c r="P58" s="57"/>
      <c r="S58" s="57"/>
    </row>
    <row r="59" spans="1:19" ht="14.65" customHeight="1">
      <c r="A59" s="96" t="s">
        <v>451</v>
      </c>
      <c r="B59" s="171"/>
      <c r="D59" s="131"/>
      <c r="E59" s="131"/>
      <c r="F59" s="131"/>
      <c r="G59" s="131"/>
      <c r="H59" s="131"/>
      <c r="I59" s="131"/>
      <c r="J59" s="131"/>
      <c r="K59" s="131"/>
      <c r="L59" s="131"/>
      <c r="M59" s="132"/>
      <c r="P59" s="57"/>
      <c r="S59" s="57"/>
    </row>
    <row r="60" spans="1:19">
      <c r="A60" s="64"/>
      <c r="B60" s="57"/>
      <c r="C60" s="131"/>
      <c r="D60" s="131"/>
      <c r="E60" s="131"/>
      <c r="F60" s="131"/>
      <c r="G60" s="131"/>
      <c r="H60" s="131"/>
      <c r="I60" s="131"/>
      <c r="J60" s="131"/>
      <c r="K60" s="131"/>
      <c r="L60" s="131"/>
      <c r="M60" s="132"/>
      <c r="P60" s="57"/>
      <c r="S60" s="57"/>
    </row>
    <row r="61" spans="1:19">
      <c r="A61" s="167" t="s">
        <v>431</v>
      </c>
      <c r="B61" s="57"/>
      <c r="D61" s="132"/>
      <c r="E61" s="132"/>
      <c r="F61" s="132"/>
      <c r="G61" s="132"/>
      <c r="H61" s="132"/>
      <c r="I61" s="132"/>
      <c r="J61" s="132"/>
      <c r="K61" s="132"/>
      <c r="L61" s="132"/>
      <c r="M61" s="132"/>
      <c r="P61" s="57"/>
      <c r="S61" s="57"/>
    </row>
    <row r="62" spans="1:19">
      <c r="A62" s="57"/>
      <c r="B62" s="57"/>
      <c r="C62" s="132"/>
      <c r="D62" s="132"/>
      <c r="E62" s="132"/>
      <c r="F62" s="132"/>
      <c r="G62" s="132"/>
      <c r="H62" s="132"/>
      <c r="I62" s="132"/>
      <c r="J62" s="132"/>
      <c r="K62" s="132"/>
      <c r="L62" s="132"/>
      <c r="M62" s="132"/>
      <c r="P62" s="57"/>
      <c r="S62" s="57"/>
    </row>
  </sheetData>
  <mergeCells count="16">
    <mergeCell ref="A4:A6"/>
    <mergeCell ref="A7:A9"/>
    <mergeCell ref="A10:A12"/>
    <mergeCell ref="A13:A15"/>
    <mergeCell ref="A16:A18"/>
    <mergeCell ref="A49:A51"/>
    <mergeCell ref="A19:A21"/>
    <mergeCell ref="A22:A24"/>
    <mergeCell ref="A25:A27"/>
    <mergeCell ref="A28:A30"/>
    <mergeCell ref="A31:A33"/>
    <mergeCell ref="A34:A36"/>
    <mergeCell ref="A37:A39"/>
    <mergeCell ref="A40:A42"/>
    <mergeCell ref="A43:A45"/>
    <mergeCell ref="A46:A48"/>
  </mergeCells>
  <conditionalFormatting sqref="C3:M3">
    <cfRule type="expression" dxfId="196" priority="2" stopIfTrue="1">
      <formula>ISNA(ACTIVECELL)</formula>
    </cfRule>
  </conditionalFormatting>
  <conditionalFormatting sqref="N1:O2">
    <cfRule type="expression" dxfId="195" priority="1" stopIfTrue="1">
      <formula>#N/A</formula>
    </cfRule>
  </conditionalFormatting>
  <hyperlinks>
    <hyperlink ref="T6" location="Content!B408" display="Back to Content Page"/>
  </hyperlinks>
  <pageMargins left="0.7" right="0.7" top="0.75" bottom="0.75" header="0.3" footer="0.3"/>
  <pageSetup orientation="portrait" r:id="rId1"/>
</worksheet>
</file>

<file path=xl/worksheets/sheet3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2"/>
  <sheetViews>
    <sheetView topLeftCell="N1" zoomScale="96" zoomScaleNormal="96" workbookViewId="0">
      <selection activeCell="T6" sqref="T6"/>
    </sheetView>
  </sheetViews>
  <sheetFormatPr defaultRowHeight="14.5"/>
  <cols>
    <col min="1" max="1" width="14.7265625" customWidth="1"/>
    <col min="2" max="2" width="27.26953125" customWidth="1"/>
    <col min="3" max="13" width="12.36328125" style="25" customWidth="1"/>
    <col min="14" max="16" width="12.36328125" customWidth="1"/>
    <col min="17" max="17" width="12.36328125" style="499" customWidth="1"/>
    <col min="18" max="18" width="11.26953125" style="499" customWidth="1"/>
  </cols>
  <sheetData>
    <row r="1" spans="1:20">
      <c r="A1" s="154" t="s">
        <v>1428</v>
      </c>
      <c r="B1" s="57"/>
      <c r="C1" s="173"/>
      <c r="D1" s="173"/>
      <c r="E1" s="173"/>
      <c r="F1" s="173"/>
      <c r="G1" s="173"/>
      <c r="H1" s="173"/>
      <c r="I1" s="173"/>
      <c r="J1" s="173"/>
      <c r="K1" s="173"/>
      <c r="L1" s="173"/>
      <c r="M1" s="173"/>
      <c r="N1" s="177"/>
      <c r="O1" s="177"/>
      <c r="P1" s="57"/>
      <c r="R1" s="287"/>
    </row>
    <row r="2" spans="1:20">
      <c r="A2" s="257"/>
      <c r="B2" s="257"/>
      <c r="C2" s="162"/>
      <c r="D2" s="162"/>
      <c r="E2" s="173" t="s">
        <v>17</v>
      </c>
      <c r="F2" s="162"/>
      <c r="G2" s="162"/>
      <c r="H2" s="162"/>
      <c r="I2" s="162"/>
      <c r="J2" s="162"/>
      <c r="K2" s="162"/>
      <c r="L2" s="173"/>
      <c r="M2" s="173"/>
      <c r="N2" s="177"/>
      <c r="O2" s="177"/>
      <c r="P2" s="57"/>
      <c r="R2" s="287"/>
    </row>
    <row r="3" spans="1:20">
      <c r="A3" s="769" t="s">
        <v>16</v>
      </c>
      <c r="B3" s="769" t="s">
        <v>115</v>
      </c>
      <c r="C3" s="121">
        <v>2000</v>
      </c>
      <c r="D3" s="121">
        <v>2001</v>
      </c>
      <c r="E3" s="121">
        <v>2002</v>
      </c>
      <c r="F3" s="121">
        <v>2003</v>
      </c>
      <c r="G3" s="121">
        <v>2004</v>
      </c>
      <c r="H3" s="121">
        <v>2005</v>
      </c>
      <c r="I3" s="121">
        <v>2006</v>
      </c>
      <c r="J3" s="121">
        <v>2007</v>
      </c>
      <c r="K3" s="121">
        <v>2008</v>
      </c>
      <c r="L3" s="121">
        <v>2009</v>
      </c>
      <c r="M3" s="121">
        <v>2010</v>
      </c>
      <c r="N3" s="62">
        <v>2011</v>
      </c>
      <c r="O3" s="62">
        <v>2012</v>
      </c>
      <c r="P3" s="62">
        <v>2013</v>
      </c>
      <c r="Q3" s="62">
        <v>2014</v>
      </c>
      <c r="R3" s="62">
        <v>2015</v>
      </c>
    </row>
    <row r="4" spans="1:20">
      <c r="A4" s="1080" t="s">
        <v>15</v>
      </c>
      <c r="B4" s="284" t="s">
        <v>251</v>
      </c>
      <c r="C4" s="569">
        <v>5.7759999999999998</v>
      </c>
      <c r="D4" s="569">
        <v>5.335</v>
      </c>
      <c r="E4" s="569">
        <v>4.8899999999999997</v>
      </c>
      <c r="F4" s="569">
        <v>10.696999999999999</v>
      </c>
      <c r="G4" s="569">
        <v>10.057</v>
      </c>
      <c r="H4" s="569">
        <v>8.65</v>
      </c>
      <c r="I4" s="569">
        <v>3.831</v>
      </c>
      <c r="J4" s="569">
        <v>4.6349999999999998</v>
      </c>
      <c r="K4" s="569">
        <v>8.4160000000000004</v>
      </c>
      <c r="L4" s="569">
        <v>14.291</v>
      </c>
      <c r="M4" s="569">
        <v>17.696999999999999</v>
      </c>
      <c r="N4" s="569">
        <v>23.209</v>
      </c>
      <c r="O4" s="569">
        <v>21.492000000000001</v>
      </c>
      <c r="P4" s="569">
        <v>37.607999999999997</v>
      </c>
      <c r="Q4" s="569" t="s">
        <v>429</v>
      </c>
      <c r="R4" s="569" t="s">
        <v>429</v>
      </c>
    </row>
    <row r="5" spans="1:20">
      <c r="A5" s="1080"/>
      <c r="B5" s="284" t="s">
        <v>144</v>
      </c>
      <c r="C5" s="569">
        <v>4293</v>
      </c>
      <c r="D5" s="569">
        <v>3894</v>
      </c>
      <c r="E5" s="569">
        <v>3706</v>
      </c>
      <c r="F5" s="569">
        <v>7873</v>
      </c>
      <c r="G5" s="569">
        <v>11174</v>
      </c>
      <c r="H5" s="569">
        <v>12398</v>
      </c>
      <c r="I5" s="569">
        <v>7744</v>
      </c>
      <c r="J5" s="569">
        <v>9012</v>
      </c>
      <c r="K5" s="569">
        <v>16551</v>
      </c>
      <c r="L5" s="569">
        <v>14291</v>
      </c>
      <c r="M5" s="569">
        <v>25163</v>
      </c>
      <c r="N5" s="569">
        <v>26188</v>
      </c>
      <c r="O5" s="569">
        <v>28849</v>
      </c>
      <c r="P5" s="569">
        <v>29510</v>
      </c>
      <c r="Q5" s="569" t="s">
        <v>429</v>
      </c>
      <c r="R5" s="569" t="s">
        <v>429</v>
      </c>
    </row>
    <row r="6" spans="1:20">
      <c r="A6" s="1080"/>
      <c r="B6" s="284" t="s">
        <v>143</v>
      </c>
      <c r="C6" s="569">
        <f>C4*1000000/C5</f>
        <v>1345.4460750058233</v>
      </c>
      <c r="D6" s="569">
        <f t="shared" ref="D6:P6" si="0">D4*1000000/D5</f>
        <v>1370.0564971751412</v>
      </c>
      <c r="E6" s="569">
        <f t="shared" si="0"/>
        <v>1319.4819212088505</v>
      </c>
      <c r="F6" s="569">
        <f t="shared" si="0"/>
        <v>1358.6942715610314</v>
      </c>
      <c r="G6" s="569">
        <f t="shared" si="0"/>
        <v>900.03579738679082</v>
      </c>
      <c r="H6" s="569">
        <f t="shared" si="0"/>
        <v>697.69317631876106</v>
      </c>
      <c r="I6" s="569">
        <f t="shared" si="0"/>
        <v>494.7055785123967</v>
      </c>
      <c r="J6" s="569">
        <f t="shared" si="0"/>
        <v>514.31424766977364</v>
      </c>
      <c r="K6" s="569">
        <f t="shared" si="0"/>
        <v>508.48891305661289</v>
      </c>
      <c r="L6" s="569">
        <f t="shared" si="0"/>
        <v>1000</v>
      </c>
      <c r="M6" s="569">
        <f t="shared" si="0"/>
        <v>703.29451973135156</v>
      </c>
      <c r="N6" s="569">
        <f t="shared" si="0"/>
        <v>886.24560867572939</v>
      </c>
      <c r="O6" s="569">
        <f t="shared" si="0"/>
        <v>744.98249506048739</v>
      </c>
      <c r="P6" s="569">
        <f t="shared" si="0"/>
        <v>1274.4154523890206</v>
      </c>
      <c r="Q6" s="569" t="s">
        <v>429</v>
      </c>
      <c r="R6" s="569" t="s">
        <v>429</v>
      </c>
      <c r="T6" s="92" t="s">
        <v>13</v>
      </c>
    </row>
    <row r="7" spans="1:20">
      <c r="A7" s="1080" t="s">
        <v>14</v>
      </c>
      <c r="B7" s="284" t="s">
        <v>251</v>
      </c>
      <c r="C7" s="569" t="s">
        <v>74</v>
      </c>
      <c r="D7" s="569" t="s">
        <v>74</v>
      </c>
      <c r="E7" s="569" t="s">
        <v>74</v>
      </c>
      <c r="F7" s="569" t="s">
        <v>74</v>
      </c>
      <c r="G7" s="569" t="s">
        <v>74</v>
      </c>
      <c r="H7" s="569" t="s">
        <v>74</v>
      </c>
      <c r="I7" s="569" t="s">
        <v>74</v>
      </c>
      <c r="J7" s="569" t="s">
        <v>74</v>
      </c>
      <c r="K7" s="569" t="s">
        <v>74</v>
      </c>
      <c r="L7" s="569" t="s">
        <v>74</v>
      </c>
      <c r="M7" s="569" t="s">
        <v>74</v>
      </c>
      <c r="N7" s="569" t="s">
        <v>74</v>
      </c>
      <c r="O7" s="569" t="s">
        <v>74</v>
      </c>
      <c r="P7" s="569" t="s">
        <v>74</v>
      </c>
      <c r="Q7" s="569" t="s">
        <v>74</v>
      </c>
      <c r="R7" s="569" t="s">
        <v>74</v>
      </c>
    </row>
    <row r="8" spans="1:20">
      <c r="A8" s="1080"/>
      <c r="B8" s="284" t="s">
        <v>144</v>
      </c>
      <c r="C8" s="569" t="s">
        <v>74</v>
      </c>
      <c r="D8" s="569" t="s">
        <v>74</v>
      </c>
      <c r="E8" s="569" t="s">
        <v>74</v>
      </c>
      <c r="F8" s="569" t="s">
        <v>74</v>
      </c>
      <c r="G8" s="569" t="s">
        <v>74</v>
      </c>
      <c r="H8" s="569" t="s">
        <v>74</v>
      </c>
      <c r="I8" s="569" t="s">
        <v>74</v>
      </c>
      <c r="J8" s="569" t="s">
        <v>74</v>
      </c>
      <c r="K8" s="569" t="s">
        <v>74</v>
      </c>
      <c r="L8" s="569" t="s">
        <v>74</v>
      </c>
      <c r="M8" s="569" t="s">
        <v>74</v>
      </c>
      <c r="N8" s="569" t="s">
        <v>74</v>
      </c>
      <c r="O8" s="569" t="s">
        <v>74</v>
      </c>
      <c r="P8" s="569" t="s">
        <v>74</v>
      </c>
      <c r="Q8" s="569" t="s">
        <v>74</v>
      </c>
      <c r="R8" s="569" t="s">
        <v>74</v>
      </c>
    </row>
    <row r="9" spans="1:20">
      <c r="A9" s="1080"/>
      <c r="B9" s="284" t="s">
        <v>143</v>
      </c>
      <c r="C9" s="569" t="s">
        <v>74</v>
      </c>
      <c r="D9" s="569" t="s">
        <v>74</v>
      </c>
      <c r="E9" s="569" t="s">
        <v>74</v>
      </c>
      <c r="F9" s="569" t="s">
        <v>74</v>
      </c>
      <c r="G9" s="569" t="s">
        <v>74</v>
      </c>
      <c r="H9" s="569" t="s">
        <v>74</v>
      </c>
      <c r="I9" s="569" t="s">
        <v>74</v>
      </c>
      <c r="J9" s="569" t="s">
        <v>74</v>
      </c>
      <c r="K9" s="569" t="s">
        <v>74</v>
      </c>
      <c r="L9" s="569" t="s">
        <v>74</v>
      </c>
      <c r="M9" s="569" t="s">
        <v>74</v>
      </c>
      <c r="N9" s="569" t="s">
        <v>74</v>
      </c>
      <c r="O9" s="569" t="s">
        <v>74</v>
      </c>
      <c r="P9" s="569" t="s">
        <v>74</v>
      </c>
      <c r="Q9" s="569" t="s">
        <v>74</v>
      </c>
      <c r="R9" s="569" t="s">
        <v>74</v>
      </c>
    </row>
    <row r="10" spans="1:20">
      <c r="A10" s="1081" t="s">
        <v>268</v>
      </c>
      <c r="B10" s="284" t="s">
        <v>251</v>
      </c>
      <c r="C10" s="569">
        <v>337.8</v>
      </c>
      <c r="D10" s="569">
        <v>326.02499999999998</v>
      </c>
      <c r="E10" s="569">
        <v>314.43</v>
      </c>
      <c r="F10" s="569">
        <v>314.77999999999997</v>
      </c>
      <c r="G10" s="569">
        <v>315.13</v>
      </c>
      <c r="H10" s="569">
        <v>315.48</v>
      </c>
      <c r="I10" s="569">
        <v>315.83</v>
      </c>
      <c r="J10" s="569">
        <v>316.18</v>
      </c>
      <c r="K10" s="569">
        <v>316.52999999999997</v>
      </c>
      <c r="L10" s="569">
        <v>316.88</v>
      </c>
      <c r="M10" s="569">
        <v>317.23099999999999</v>
      </c>
      <c r="N10" s="569">
        <v>1019</v>
      </c>
      <c r="O10" s="569">
        <v>1049</v>
      </c>
      <c r="P10" s="569">
        <v>355</v>
      </c>
      <c r="Q10" s="569" t="s">
        <v>429</v>
      </c>
      <c r="R10" s="569" t="s">
        <v>429</v>
      </c>
    </row>
    <row r="11" spans="1:20">
      <c r="A11" s="1081"/>
      <c r="B11" s="284" t="s">
        <v>144</v>
      </c>
      <c r="C11" s="569">
        <v>447417</v>
      </c>
      <c r="D11" s="569">
        <v>431821</v>
      </c>
      <c r="E11" s="569">
        <v>416464</v>
      </c>
      <c r="F11" s="569">
        <v>416927</v>
      </c>
      <c r="G11" s="569">
        <v>417391</v>
      </c>
      <c r="H11" s="569">
        <v>417854</v>
      </c>
      <c r="I11" s="569">
        <v>418318</v>
      </c>
      <c r="J11" s="569">
        <v>418781</v>
      </c>
      <c r="K11" s="569">
        <v>419245</v>
      </c>
      <c r="L11" s="569">
        <v>419709</v>
      </c>
      <c r="M11" s="569">
        <v>420174</v>
      </c>
      <c r="N11" s="569">
        <v>500000</v>
      </c>
      <c r="O11" s="569">
        <v>500000</v>
      </c>
      <c r="P11" s="569">
        <v>510000</v>
      </c>
      <c r="Q11" s="569" t="s">
        <v>429</v>
      </c>
      <c r="R11" s="569" t="s">
        <v>429</v>
      </c>
    </row>
    <row r="12" spans="1:20">
      <c r="A12" s="1081"/>
      <c r="B12" s="284" t="s">
        <v>143</v>
      </c>
      <c r="C12" s="569">
        <f t="shared" ref="C12:P12" si="1">C10*1000000/C11</f>
        <v>755.00036878348385</v>
      </c>
      <c r="D12" s="569">
        <f t="shared" si="1"/>
        <v>755.00033578728221</v>
      </c>
      <c r="E12" s="569">
        <f t="shared" si="1"/>
        <v>754.99923162626305</v>
      </c>
      <c r="F12" s="569">
        <f t="shared" si="1"/>
        <v>755.0002758276629</v>
      </c>
      <c r="G12" s="569">
        <f t="shared" si="1"/>
        <v>754.99950885380849</v>
      </c>
      <c r="H12" s="569">
        <f t="shared" si="1"/>
        <v>755.00055043149041</v>
      </c>
      <c r="I12" s="569">
        <f t="shared" si="1"/>
        <v>754.99978485267184</v>
      </c>
      <c r="J12" s="569">
        <f t="shared" si="1"/>
        <v>755.00082381960976</v>
      </c>
      <c r="K12" s="569">
        <f t="shared" si="1"/>
        <v>755.0000596310033</v>
      </c>
      <c r="L12" s="569">
        <f t="shared" si="1"/>
        <v>754.99929713206052</v>
      </c>
      <c r="M12" s="569">
        <f t="shared" si="1"/>
        <v>754.99911941243386</v>
      </c>
      <c r="N12" s="569">
        <f t="shared" si="1"/>
        <v>2038</v>
      </c>
      <c r="O12" s="569">
        <f t="shared" si="1"/>
        <v>2098</v>
      </c>
      <c r="P12" s="569">
        <f t="shared" si="1"/>
        <v>696.07843137254906</v>
      </c>
      <c r="Q12" s="569" t="s">
        <v>429</v>
      </c>
      <c r="R12" s="569" t="s">
        <v>429</v>
      </c>
    </row>
    <row r="13" spans="1:20">
      <c r="A13" s="1080" t="s">
        <v>12</v>
      </c>
      <c r="B13" s="284" t="s">
        <v>251</v>
      </c>
      <c r="C13" s="569" t="s">
        <v>322</v>
      </c>
      <c r="D13" s="569" t="s">
        <v>322</v>
      </c>
      <c r="E13" s="569" t="s">
        <v>322</v>
      </c>
      <c r="F13" s="569" t="s">
        <v>322</v>
      </c>
      <c r="G13" s="569" t="s">
        <v>322</v>
      </c>
      <c r="H13" s="569" t="s">
        <v>322</v>
      </c>
      <c r="I13" s="569" t="s">
        <v>322</v>
      </c>
      <c r="J13" s="569" t="s">
        <v>322</v>
      </c>
      <c r="K13" s="569" t="s">
        <v>322</v>
      </c>
      <c r="L13" s="569" t="s">
        <v>322</v>
      </c>
      <c r="M13" s="569" t="s">
        <v>322</v>
      </c>
      <c r="N13" s="569" t="s">
        <v>322</v>
      </c>
      <c r="O13" s="569" t="s">
        <v>322</v>
      </c>
      <c r="P13" s="569" t="s">
        <v>322</v>
      </c>
      <c r="Q13" s="569" t="s">
        <v>74</v>
      </c>
      <c r="R13" s="569" t="s">
        <v>74</v>
      </c>
    </row>
    <row r="14" spans="1:20">
      <c r="A14" s="1080"/>
      <c r="B14" s="284" t="s">
        <v>144</v>
      </c>
      <c r="C14" s="569" t="s">
        <v>322</v>
      </c>
      <c r="D14" s="569" t="s">
        <v>322</v>
      </c>
      <c r="E14" s="569" t="s">
        <v>322</v>
      </c>
      <c r="F14" s="569" t="s">
        <v>322</v>
      </c>
      <c r="G14" s="569" t="s">
        <v>322</v>
      </c>
      <c r="H14" s="569" t="s">
        <v>322</v>
      </c>
      <c r="I14" s="569" t="s">
        <v>322</v>
      </c>
      <c r="J14" s="569" t="s">
        <v>322</v>
      </c>
      <c r="K14" s="569" t="s">
        <v>322</v>
      </c>
      <c r="L14" s="569" t="s">
        <v>322</v>
      </c>
      <c r="M14" s="569" t="s">
        <v>322</v>
      </c>
      <c r="N14" s="569" t="s">
        <v>322</v>
      </c>
      <c r="O14" s="569" t="s">
        <v>322</v>
      </c>
      <c r="P14" s="569" t="s">
        <v>322</v>
      </c>
      <c r="Q14" s="569" t="s">
        <v>74</v>
      </c>
      <c r="R14" s="569" t="s">
        <v>74</v>
      </c>
    </row>
    <row r="15" spans="1:20">
      <c r="A15" s="1080"/>
      <c r="B15" s="284" t="s">
        <v>143</v>
      </c>
      <c r="C15" s="569" t="s">
        <v>322</v>
      </c>
      <c r="D15" s="569" t="s">
        <v>322</v>
      </c>
      <c r="E15" s="569" t="s">
        <v>322</v>
      </c>
      <c r="F15" s="569" t="s">
        <v>322</v>
      </c>
      <c r="G15" s="569" t="s">
        <v>322</v>
      </c>
      <c r="H15" s="569" t="s">
        <v>322</v>
      </c>
      <c r="I15" s="569" t="s">
        <v>322</v>
      </c>
      <c r="J15" s="569" t="s">
        <v>322</v>
      </c>
      <c r="K15" s="569" t="s">
        <v>322</v>
      </c>
      <c r="L15" s="569" t="s">
        <v>322</v>
      </c>
      <c r="M15" s="569" t="s">
        <v>322</v>
      </c>
      <c r="N15" s="569" t="s">
        <v>322</v>
      </c>
      <c r="O15" s="569" t="s">
        <v>322</v>
      </c>
      <c r="P15" s="569" t="s">
        <v>322</v>
      </c>
      <c r="Q15" s="569" t="s">
        <v>74</v>
      </c>
      <c r="R15" s="569" t="s">
        <v>74</v>
      </c>
    </row>
    <row r="16" spans="1:20">
      <c r="A16" s="1080" t="s">
        <v>11</v>
      </c>
      <c r="B16" s="284" t="s">
        <v>251</v>
      </c>
      <c r="C16" s="569">
        <v>2480.4699999999998</v>
      </c>
      <c r="D16" s="569">
        <v>2662.4650000000001</v>
      </c>
      <c r="E16" s="569">
        <v>2603.9650000000001</v>
      </c>
      <c r="F16" s="569">
        <v>2800</v>
      </c>
      <c r="G16" s="569">
        <v>3030</v>
      </c>
      <c r="H16" s="569">
        <v>3392.4589999999998</v>
      </c>
      <c r="I16" s="569">
        <v>3487.93</v>
      </c>
      <c r="J16" s="569">
        <v>3595.7550000000001</v>
      </c>
      <c r="K16" s="569">
        <v>3914.1750000000002</v>
      </c>
      <c r="L16" s="569">
        <v>4540.4350000000004</v>
      </c>
      <c r="M16" s="569">
        <v>4737.9650000000001</v>
      </c>
      <c r="N16" s="569">
        <v>4300.1850000000004</v>
      </c>
      <c r="O16" s="569">
        <v>4000</v>
      </c>
      <c r="P16" s="569">
        <v>3610.63</v>
      </c>
      <c r="Q16" s="569">
        <v>3977.8629999999998</v>
      </c>
      <c r="R16" s="569" t="s">
        <v>429</v>
      </c>
    </row>
    <row r="17" spans="1:27">
      <c r="A17" s="1080"/>
      <c r="B17" s="284" t="s">
        <v>144</v>
      </c>
      <c r="C17" s="569">
        <v>1209300</v>
      </c>
      <c r="D17" s="569">
        <v>1212650</v>
      </c>
      <c r="E17" s="569">
        <v>1216020</v>
      </c>
      <c r="F17" s="569">
        <v>1219400</v>
      </c>
      <c r="G17" s="569">
        <v>1238000</v>
      </c>
      <c r="H17" s="569">
        <v>1250000</v>
      </c>
      <c r="I17" s="569">
        <v>1260660</v>
      </c>
      <c r="J17" s="569">
        <v>1272030</v>
      </c>
      <c r="K17" s="569">
        <v>1283560</v>
      </c>
      <c r="L17" s="569">
        <v>1545000</v>
      </c>
      <c r="M17" s="569">
        <v>1613000</v>
      </c>
      <c r="N17" s="569">
        <v>1464000</v>
      </c>
      <c r="O17" s="569">
        <v>1350000</v>
      </c>
      <c r="P17" s="569">
        <v>1300000</v>
      </c>
      <c r="Q17" s="569">
        <v>1432221.4959716171</v>
      </c>
      <c r="R17" s="569" t="s">
        <v>429</v>
      </c>
    </row>
    <row r="18" spans="1:27">
      <c r="A18" s="1080"/>
      <c r="B18" s="284" t="s">
        <v>143</v>
      </c>
      <c r="C18" s="569">
        <f t="shared" ref="C18:P18" si="2">C16*1000000/C17</f>
        <v>2051.1618291573636</v>
      </c>
      <c r="D18" s="569">
        <f t="shared" si="2"/>
        <v>2195.5758050550448</v>
      </c>
      <c r="E18" s="569">
        <f t="shared" si="2"/>
        <v>2141.3833654051741</v>
      </c>
      <c r="F18" s="569">
        <f t="shared" si="2"/>
        <v>2296.211251435132</v>
      </c>
      <c r="G18" s="569">
        <f t="shared" si="2"/>
        <v>2447.4959612277867</v>
      </c>
      <c r="H18" s="569">
        <f t="shared" si="2"/>
        <v>2713.9672</v>
      </c>
      <c r="I18" s="569">
        <f t="shared" si="2"/>
        <v>2766.7491631367698</v>
      </c>
      <c r="J18" s="569">
        <f t="shared" si="2"/>
        <v>2826.7847456427912</v>
      </c>
      <c r="K18" s="569">
        <f t="shared" si="2"/>
        <v>3049.4678861915299</v>
      </c>
      <c r="L18" s="569">
        <f t="shared" si="2"/>
        <v>2938.7928802588995</v>
      </c>
      <c r="M18" s="569">
        <f t="shared" si="2"/>
        <v>2937.3620582765034</v>
      </c>
      <c r="N18" s="569">
        <f t="shared" si="2"/>
        <v>2937.2848360655739</v>
      </c>
      <c r="O18" s="569">
        <f t="shared" si="2"/>
        <v>2962.962962962963</v>
      </c>
      <c r="P18" s="569">
        <f t="shared" si="2"/>
        <v>2777.4076923076923</v>
      </c>
      <c r="Q18" s="569">
        <v>2777.4076923076923</v>
      </c>
      <c r="R18" s="569" t="s">
        <v>429</v>
      </c>
    </row>
    <row r="19" spans="1:27" s="299" customFormat="1">
      <c r="A19" s="1080" t="s">
        <v>10</v>
      </c>
      <c r="B19" s="284" t="s">
        <v>251</v>
      </c>
      <c r="C19" s="569">
        <v>71.596000000000004</v>
      </c>
      <c r="D19" s="569">
        <v>93.150999999999996</v>
      </c>
      <c r="E19" s="569">
        <v>94.186999999999998</v>
      </c>
      <c r="F19" s="569">
        <v>94.106999999999999</v>
      </c>
      <c r="G19" s="569">
        <v>47.841000000000001</v>
      </c>
      <c r="H19" s="569">
        <v>36.735999999999997</v>
      </c>
      <c r="I19" s="569">
        <v>77.471000000000004</v>
      </c>
      <c r="J19" s="569">
        <v>102.19499999999999</v>
      </c>
      <c r="K19" s="569">
        <v>115.038</v>
      </c>
      <c r="L19" s="569">
        <v>135.88499999999999</v>
      </c>
      <c r="M19" s="569">
        <v>103.20699999999999</v>
      </c>
      <c r="N19" s="569">
        <v>109.47499999999999</v>
      </c>
      <c r="O19" s="569">
        <v>111.59</v>
      </c>
      <c r="P19" s="569">
        <v>124.527</v>
      </c>
      <c r="Q19" s="569">
        <v>132.00200000000001</v>
      </c>
      <c r="R19" s="569">
        <v>111.437</v>
      </c>
      <c r="S19" s="296" t="s">
        <v>17</v>
      </c>
      <c r="T19" s="132"/>
      <c r="U19" s="132"/>
      <c r="V19" s="132"/>
    </row>
    <row r="20" spans="1:27" s="299" customFormat="1">
      <c r="A20" s="1080"/>
      <c r="B20" s="284" t="s">
        <v>144</v>
      </c>
      <c r="C20" s="569">
        <v>43520</v>
      </c>
      <c r="D20" s="569">
        <v>50147</v>
      </c>
      <c r="E20" s="569">
        <v>56463</v>
      </c>
      <c r="F20" s="569">
        <v>63112</v>
      </c>
      <c r="G20" s="569">
        <v>41982</v>
      </c>
      <c r="H20" s="569">
        <v>45835</v>
      </c>
      <c r="I20" s="569">
        <v>46533</v>
      </c>
      <c r="J20" s="569">
        <v>62878</v>
      </c>
      <c r="K20" s="569">
        <v>36816</v>
      </c>
      <c r="L20" s="569">
        <v>63969</v>
      </c>
      <c r="M20" s="569">
        <v>56835</v>
      </c>
      <c r="N20" s="569">
        <v>58601</v>
      </c>
      <c r="O20" s="569">
        <v>62063</v>
      </c>
      <c r="P20" s="569">
        <v>64454</v>
      </c>
      <c r="Q20" s="569">
        <v>67400</v>
      </c>
      <c r="R20" s="569">
        <v>65761</v>
      </c>
    </row>
    <row r="21" spans="1:27" s="299" customFormat="1">
      <c r="A21" s="1080"/>
      <c r="B21" s="284" t="s">
        <v>143</v>
      </c>
      <c r="C21" s="569">
        <f t="shared" ref="C21:R21" si="3">C19*1000000/C20</f>
        <v>1645.1286764705883</v>
      </c>
      <c r="D21" s="569">
        <f t="shared" si="3"/>
        <v>1857.5587771950466</v>
      </c>
      <c r="E21" s="569">
        <f t="shared" si="3"/>
        <v>1668.1189451499213</v>
      </c>
      <c r="F21" s="569">
        <f t="shared" si="3"/>
        <v>1491.1110406895677</v>
      </c>
      <c r="G21" s="569">
        <f t="shared" si="3"/>
        <v>1139.5598113477204</v>
      </c>
      <c r="H21" s="569">
        <f t="shared" si="3"/>
        <v>801.48358241518486</v>
      </c>
      <c r="I21" s="569">
        <f t="shared" si="3"/>
        <v>1664.8614961425226</v>
      </c>
      <c r="J21" s="569">
        <f t="shared" si="3"/>
        <v>1625.2902446006553</v>
      </c>
      <c r="K21" s="569">
        <f t="shared" si="3"/>
        <v>3124.6740547588006</v>
      </c>
      <c r="L21" s="569">
        <f t="shared" si="3"/>
        <v>2124.2320498991699</v>
      </c>
      <c r="M21" s="569">
        <f t="shared" si="3"/>
        <v>1815.9056919151931</v>
      </c>
      <c r="N21" s="569">
        <f t="shared" si="3"/>
        <v>1868.1421818740293</v>
      </c>
      <c r="O21" s="569">
        <f t="shared" si="3"/>
        <v>1798.0116977909543</v>
      </c>
      <c r="P21" s="569">
        <f t="shared" si="3"/>
        <v>1932.0290439693424</v>
      </c>
      <c r="Q21" s="569">
        <f t="shared" si="3"/>
        <v>1958.4866468842731</v>
      </c>
      <c r="R21" s="569">
        <f t="shared" si="3"/>
        <v>1694.5758124116117</v>
      </c>
    </row>
    <row r="22" spans="1:27" s="299" customFormat="1">
      <c r="A22" s="1080" t="s">
        <v>9</v>
      </c>
      <c r="B22" s="284" t="s">
        <v>251</v>
      </c>
      <c r="C22" s="569" t="s">
        <v>429</v>
      </c>
      <c r="D22" s="569" t="s">
        <v>429</v>
      </c>
      <c r="E22" s="569" t="s">
        <v>429</v>
      </c>
      <c r="F22" s="569" t="s">
        <v>429</v>
      </c>
      <c r="G22" s="569" t="s">
        <v>429</v>
      </c>
      <c r="H22" s="569" t="s">
        <v>429</v>
      </c>
      <c r="I22" s="569" t="s">
        <v>429</v>
      </c>
      <c r="J22" s="569" t="s">
        <v>429</v>
      </c>
      <c r="K22" s="569" t="s">
        <v>429</v>
      </c>
      <c r="L22" s="569" t="s">
        <v>429</v>
      </c>
      <c r="M22" s="569" t="s">
        <v>429</v>
      </c>
      <c r="N22" s="569">
        <v>0.3</v>
      </c>
      <c r="O22" s="569">
        <v>0.8</v>
      </c>
      <c r="P22" s="569">
        <v>0.6</v>
      </c>
      <c r="Q22" s="569">
        <v>1.2</v>
      </c>
      <c r="R22" s="569">
        <v>0.7</v>
      </c>
    </row>
    <row r="23" spans="1:27">
      <c r="A23" s="1080"/>
      <c r="B23" s="284" t="s">
        <v>144</v>
      </c>
      <c r="C23" s="569" t="s">
        <v>429</v>
      </c>
      <c r="D23" s="569" t="s">
        <v>429</v>
      </c>
      <c r="E23" s="569" t="s">
        <v>429</v>
      </c>
      <c r="F23" s="569" t="s">
        <v>429</v>
      </c>
      <c r="G23" s="569" t="s">
        <v>429</v>
      </c>
      <c r="H23" s="569" t="s">
        <v>429</v>
      </c>
      <c r="I23" s="569" t="s">
        <v>429</v>
      </c>
      <c r="J23" s="569" t="s">
        <v>429</v>
      </c>
      <c r="K23" s="569" t="s">
        <v>429</v>
      </c>
      <c r="L23" s="569" t="s">
        <v>429</v>
      </c>
      <c r="M23" s="569" t="s">
        <v>429</v>
      </c>
      <c r="N23" s="569">
        <v>120</v>
      </c>
      <c r="O23" s="569">
        <v>309</v>
      </c>
      <c r="P23" s="569">
        <v>304</v>
      </c>
      <c r="Q23" s="569">
        <v>412</v>
      </c>
      <c r="R23" s="569">
        <v>340</v>
      </c>
    </row>
    <row r="24" spans="1:27">
      <c r="A24" s="1080"/>
      <c r="B24" s="284" t="s">
        <v>143</v>
      </c>
      <c r="C24" s="569" t="s">
        <v>429</v>
      </c>
      <c r="D24" s="569" t="s">
        <v>429</v>
      </c>
      <c r="E24" s="569" t="s">
        <v>429</v>
      </c>
      <c r="F24" s="569" t="s">
        <v>429</v>
      </c>
      <c r="G24" s="569" t="s">
        <v>429</v>
      </c>
      <c r="H24" s="569" t="s">
        <v>429</v>
      </c>
      <c r="I24" s="569" t="s">
        <v>429</v>
      </c>
      <c r="J24" s="569" t="s">
        <v>429</v>
      </c>
      <c r="K24" s="569" t="s">
        <v>429</v>
      </c>
      <c r="L24" s="569" t="s">
        <v>429</v>
      </c>
      <c r="M24" s="569" t="s">
        <v>429</v>
      </c>
      <c r="N24" s="569">
        <v>2633.3333333333335</v>
      </c>
      <c r="O24" s="569">
        <v>2689</v>
      </c>
      <c r="P24" s="569">
        <v>2125</v>
      </c>
      <c r="Q24" s="569">
        <v>2878.6407766990292</v>
      </c>
      <c r="R24" s="569">
        <f>R22*1000000/R23</f>
        <v>2058.8235294117649</v>
      </c>
      <c r="S24" s="14"/>
      <c r="T24" s="14"/>
      <c r="U24" s="14"/>
      <c r="V24" s="14"/>
      <c r="W24" s="14"/>
      <c r="X24" s="14"/>
      <c r="Y24" s="14"/>
      <c r="Z24" s="14"/>
      <c r="AA24" s="14"/>
    </row>
    <row r="25" spans="1:27">
      <c r="A25" s="1080" t="s">
        <v>7</v>
      </c>
      <c r="B25" s="284" t="s">
        <v>251</v>
      </c>
      <c r="C25" s="569">
        <v>201.75899999999999</v>
      </c>
      <c r="D25" s="569">
        <v>166.87200000000001</v>
      </c>
      <c r="E25" s="569">
        <v>115</v>
      </c>
      <c r="F25" s="569">
        <v>201.75899999999999</v>
      </c>
      <c r="G25" s="569">
        <v>166.87200000000001</v>
      </c>
      <c r="H25" s="569">
        <v>115</v>
      </c>
      <c r="I25" s="569">
        <v>201.75899999999999</v>
      </c>
      <c r="J25" s="569">
        <v>166.87200000000001</v>
      </c>
      <c r="K25" s="569">
        <v>115</v>
      </c>
      <c r="L25" s="569" t="s">
        <v>8</v>
      </c>
      <c r="M25" s="569" t="s">
        <v>8</v>
      </c>
      <c r="N25" s="569" t="s">
        <v>8</v>
      </c>
      <c r="O25" s="569">
        <v>280</v>
      </c>
      <c r="P25" s="569">
        <v>114.012</v>
      </c>
      <c r="Q25" s="575">
        <v>155.74100000000001</v>
      </c>
      <c r="R25" s="569">
        <v>126.883</v>
      </c>
      <c r="S25" s="77"/>
      <c r="T25" s="77"/>
      <c r="U25" s="77"/>
      <c r="V25" s="77"/>
      <c r="W25" s="77"/>
      <c r="X25" s="77"/>
      <c r="Y25" s="77"/>
      <c r="Z25" s="77"/>
      <c r="AA25" s="77"/>
    </row>
    <row r="26" spans="1:27">
      <c r="A26" s="1080"/>
      <c r="B26" s="284" t="s">
        <v>144</v>
      </c>
      <c r="C26" s="569">
        <v>406100</v>
      </c>
      <c r="D26" s="569">
        <v>383800</v>
      </c>
      <c r="E26" s="569">
        <v>384300</v>
      </c>
      <c r="F26" s="569">
        <v>406100</v>
      </c>
      <c r="G26" s="569">
        <v>383800</v>
      </c>
      <c r="H26" s="569">
        <v>384300</v>
      </c>
      <c r="I26" s="569">
        <v>406100</v>
      </c>
      <c r="J26" s="569">
        <v>383800</v>
      </c>
      <c r="K26" s="569">
        <v>384300</v>
      </c>
      <c r="L26" s="569" t="s">
        <v>8</v>
      </c>
      <c r="M26" s="569" t="s">
        <v>8</v>
      </c>
      <c r="N26" s="569" t="s">
        <v>8</v>
      </c>
      <c r="O26" s="569">
        <v>238000</v>
      </c>
      <c r="P26" s="569">
        <v>403700</v>
      </c>
      <c r="Q26" s="592">
        <v>376500</v>
      </c>
      <c r="R26" s="569">
        <v>230611</v>
      </c>
      <c r="S26" s="14"/>
      <c r="T26" s="14"/>
      <c r="U26" s="14"/>
      <c r="V26" s="14"/>
      <c r="W26" s="14"/>
      <c r="X26" s="14"/>
      <c r="Y26" s="14"/>
      <c r="Z26" s="14"/>
      <c r="AA26" s="14"/>
    </row>
    <row r="27" spans="1:27">
      <c r="A27" s="1080"/>
      <c r="B27" s="284" t="s">
        <v>143</v>
      </c>
      <c r="C27" s="569">
        <f t="shared" ref="C27:R27" si="4">C25*1000000/C26</f>
        <v>496.82098005417384</v>
      </c>
      <c r="D27" s="569">
        <f t="shared" si="4"/>
        <v>434.78895257946846</v>
      </c>
      <c r="E27" s="569">
        <f t="shared" si="4"/>
        <v>299.24538121259434</v>
      </c>
      <c r="F27" s="569">
        <f t="shared" si="4"/>
        <v>496.82098005417384</v>
      </c>
      <c r="G27" s="569">
        <f t="shared" si="4"/>
        <v>434.78895257946846</v>
      </c>
      <c r="H27" s="569">
        <f t="shared" si="4"/>
        <v>299.24538121259434</v>
      </c>
      <c r="I27" s="569">
        <f t="shared" si="4"/>
        <v>496.82098005417384</v>
      </c>
      <c r="J27" s="569">
        <f t="shared" si="4"/>
        <v>434.78895257946846</v>
      </c>
      <c r="K27" s="569">
        <f t="shared" si="4"/>
        <v>299.24538121259434</v>
      </c>
      <c r="L27" s="569" t="s">
        <v>8</v>
      </c>
      <c r="M27" s="569" t="s">
        <v>8</v>
      </c>
      <c r="N27" s="569" t="s">
        <v>8</v>
      </c>
      <c r="O27" s="569">
        <f t="shared" si="4"/>
        <v>1176.4705882352941</v>
      </c>
      <c r="P27" s="569">
        <f t="shared" si="4"/>
        <v>282.41763685905374</v>
      </c>
      <c r="Q27" s="569">
        <f t="shared" si="4"/>
        <v>413.6547144754316</v>
      </c>
      <c r="R27" s="569">
        <f t="shared" si="4"/>
        <v>550.20358959459872</v>
      </c>
    </row>
    <row r="28" spans="1:27">
      <c r="A28" s="1080" t="s">
        <v>6</v>
      </c>
      <c r="B28" s="284" t="s">
        <v>251</v>
      </c>
      <c r="C28" s="569" t="s">
        <v>322</v>
      </c>
      <c r="D28" s="569" t="s">
        <v>322</v>
      </c>
      <c r="E28" s="569" t="s">
        <v>322</v>
      </c>
      <c r="F28" s="569" t="s">
        <v>322</v>
      </c>
      <c r="G28" s="569" t="s">
        <v>322</v>
      </c>
      <c r="H28" s="569" t="s">
        <v>322</v>
      </c>
      <c r="I28" s="569" t="s">
        <v>322</v>
      </c>
      <c r="J28" s="569" t="s">
        <v>322</v>
      </c>
      <c r="K28" s="569" t="s">
        <v>322</v>
      </c>
      <c r="L28" s="569" t="s">
        <v>322</v>
      </c>
      <c r="M28" s="569" t="s">
        <v>322</v>
      </c>
      <c r="N28" s="569" t="s">
        <v>322</v>
      </c>
      <c r="O28" s="569" t="s">
        <v>322</v>
      </c>
      <c r="P28" s="569" t="s">
        <v>322</v>
      </c>
      <c r="Q28" s="569" t="s">
        <v>322</v>
      </c>
      <c r="R28" s="569" t="s">
        <v>322</v>
      </c>
    </row>
    <row r="29" spans="1:27">
      <c r="A29" s="1080"/>
      <c r="B29" s="284" t="s">
        <v>144</v>
      </c>
      <c r="C29" s="569" t="s">
        <v>322</v>
      </c>
      <c r="D29" s="569" t="s">
        <v>322</v>
      </c>
      <c r="E29" s="569" t="s">
        <v>322</v>
      </c>
      <c r="F29" s="569" t="s">
        <v>322</v>
      </c>
      <c r="G29" s="569" t="s">
        <v>322</v>
      </c>
      <c r="H29" s="569" t="s">
        <v>322</v>
      </c>
      <c r="I29" s="569" t="s">
        <v>322</v>
      </c>
      <c r="J29" s="569" t="s">
        <v>322</v>
      </c>
      <c r="K29" s="569" t="s">
        <v>322</v>
      </c>
      <c r="L29" s="569" t="s">
        <v>322</v>
      </c>
      <c r="M29" s="569" t="s">
        <v>322</v>
      </c>
      <c r="N29" s="569" t="s">
        <v>322</v>
      </c>
      <c r="O29" s="569" t="s">
        <v>322</v>
      </c>
      <c r="P29" s="569" t="s">
        <v>322</v>
      </c>
      <c r="Q29" s="569" t="s">
        <v>322</v>
      </c>
      <c r="R29" s="569" t="s">
        <v>322</v>
      </c>
    </row>
    <row r="30" spans="1:27">
      <c r="A30" s="1080"/>
      <c r="B30" s="284" t="s">
        <v>143</v>
      </c>
      <c r="C30" s="569" t="s">
        <v>322</v>
      </c>
      <c r="D30" s="569" t="s">
        <v>322</v>
      </c>
      <c r="E30" s="569" t="s">
        <v>322</v>
      </c>
      <c r="F30" s="569" t="s">
        <v>322</v>
      </c>
      <c r="G30" s="569" t="s">
        <v>322</v>
      </c>
      <c r="H30" s="569" t="s">
        <v>322</v>
      </c>
      <c r="I30" s="569" t="s">
        <v>322</v>
      </c>
      <c r="J30" s="569" t="s">
        <v>322</v>
      </c>
      <c r="K30" s="569" t="s">
        <v>322</v>
      </c>
      <c r="L30" s="569" t="s">
        <v>322</v>
      </c>
      <c r="M30" s="569" t="s">
        <v>322</v>
      </c>
      <c r="N30" s="569" t="s">
        <v>322</v>
      </c>
      <c r="O30" s="569" t="s">
        <v>322</v>
      </c>
      <c r="P30" s="569" t="s">
        <v>322</v>
      </c>
      <c r="Q30" s="569" t="s">
        <v>322</v>
      </c>
      <c r="R30" s="569" t="s">
        <v>322</v>
      </c>
    </row>
    <row r="31" spans="1:27">
      <c r="A31" s="1080" t="s">
        <v>5</v>
      </c>
      <c r="B31" s="284" t="s">
        <v>251</v>
      </c>
      <c r="C31" s="569" t="s">
        <v>322</v>
      </c>
      <c r="D31" s="569" t="s">
        <v>322</v>
      </c>
      <c r="E31" s="569" t="s">
        <v>322</v>
      </c>
      <c r="F31" s="569" t="s">
        <v>322</v>
      </c>
      <c r="G31" s="569" t="s">
        <v>322</v>
      </c>
      <c r="H31" s="569" t="s">
        <v>322</v>
      </c>
      <c r="I31" s="569" t="s">
        <v>322</v>
      </c>
      <c r="J31" s="569" t="s">
        <v>322</v>
      </c>
      <c r="K31" s="569" t="s">
        <v>322</v>
      </c>
      <c r="L31" s="569" t="s">
        <v>322</v>
      </c>
      <c r="M31" s="569" t="s">
        <v>322</v>
      </c>
      <c r="N31" s="569" t="s">
        <v>322</v>
      </c>
      <c r="O31" s="569" t="s">
        <v>322</v>
      </c>
      <c r="P31" s="569" t="s">
        <v>322</v>
      </c>
      <c r="Q31" s="569" t="s">
        <v>322</v>
      </c>
      <c r="R31" s="569" t="s">
        <v>322</v>
      </c>
    </row>
    <row r="32" spans="1:27">
      <c r="A32" s="1080"/>
      <c r="B32" s="284" t="s">
        <v>144</v>
      </c>
      <c r="C32" s="569" t="s">
        <v>322</v>
      </c>
      <c r="D32" s="569" t="s">
        <v>322</v>
      </c>
      <c r="E32" s="569" t="s">
        <v>322</v>
      </c>
      <c r="F32" s="569" t="s">
        <v>322</v>
      </c>
      <c r="G32" s="569" t="s">
        <v>322</v>
      </c>
      <c r="H32" s="569" t="s">
        <v>322</v>
      </c>
      <c r="I32" s="569" t="s">
        <v>322</v>
      </c>
      <c r="J32" s="569" t="s">
        <v>322</v>
      </c>
      <c r="K32" s="569" t="s">
        <v>322</v>
      </c>
      <c r="L32" s="569" t="s">
        <v>322</v>
      </c>
      <c r="M32" s="569" t="s">
        <v>322</v>
      </c>
      <c r="N32" s="569" t="s">
        <v>322</v>
      </c>
      <c r="O32" s="569" t="s">
        <v>322</v>
      </c>
      <c r="P32" s="569" t="s">
        <v>322</v>
      </c>
      <c r="Q32" s="569" t="s">
        <v>322</v>
      </c>
      <c r="R32" s="569" t="s">
        <v>322</v>
      </c>
    </row>
    <row r="33" spans="1:18">
      <c r="A33" s="1080"/>
      <c r="B33" s="284" t="s">
        <v>143</v>
      </c>
      <c r="C33" s="569" t="s">
        <v>322</v>
      </c>
      <c r="D33" s="569" t="s">
        <v>322</v>
      </c>
      <c r="E33" s="569" t="s">
        <v>322</v>
      </c>
      <c r="F33" s="569" t="s">
        <v>322</v>
      </c>
      <c r="G33" s="569" t="s">
        <v>322</v>
      </c>
      <c r="H33" s="569" t="s">
        <v>322</v>
      </c>
      <c r="I33" s="569" t="s">
        <v>322</v>
      </c>
      <c r="J33" s="569" t="s">
        <v>322</v>
      </c>
      <c r="K33" s="569" t="s">
        <v>322</v>
      </c>
      <c r="L33" s="569" t="s">
        <v>322</v>
      </c>
      <c r="M33" s="569" t="s">
        <v>322</v>
      </c>
      <c r="N33" s="569" t="s">
        <v>322</v>
      </c>
      <c r="O33" s="569" t="s">
        <v>322</v>
      </c>
      <c r="P33" s="569" t="s">
        <v>322</v>
      </c>
      <c r="Q33" s="569" t="s">
        <v>322</v>
      </c>
      <c r="R33" s="569" t="s">
        <v>322</v>
      </c>
    </row>
    <row r="34" spans="1:18">
      <c r="A34" s="1080" t="s">
        <v>4</v>
      </c>
      <c r="B34" s="284" t="s">
        <v>251</v>
      </c>
      <c r="C34" s="569">
        <v>3</v>
      </c>
      <c r="D34" s="569">
        <v>3.2</v>
      </c>
      <c r="E34" s="569">
        <v>3.2</v>
      </c>
      <c r="F34" s="569">
        <v>3.2</v>
      </c>
      <c r="G34" s="569">
        <v>3.2</v>
      </c>
      <c r="H34" s="569">
        <v>3.2</v>
      </c>
      <c r="I34" s="569">
        <v>3.2</v>
      </c>
      <c r="J34" s="569">
        <v>3.2</v>
      </c>
      <c r="K34" s="569">
        <v>3</v>
      </c>
      <c r="L34" s="569">
        <v>2.8479999999999999</v>
      </c>
      <c r="M34" s="569">
        <v>2.9</v>
      </c>
      <c r="N34" s="569">
        <v>2.5270000000000001</v>
      </c>
      <c r="O34" s="569">
        <v>3</v>
      </c>
      <c r="P34" s="569">
        <v>3</v>
      </c>
      <c r="Q34" s="569" t="s">
        <v>8</v>
      </c>
      <c r="R34" s="569" t="s">
        <v>429</v>
      </c>
    </row>
    <row r="35" spans="1:18">
      <c r="A35" s="1080"/>
      <c r="B35" s="284" t="s">
        <v>144</v>
      </c>
      <c r="C35" s="569">
        <v>1300</v>
      </c>
      <c r="D35" s="569">
        <v>1400</v>
      </c>
      <c r="E35" s="569">
        <v>1400</v>
      </c>
      <c r="F35" s="569">
        <v>1400</v>
      </c>
      <c r="G35" s="569">
        <v>1400</v>
      </c>
      <c r="H35" s="569">
        <v>1400</v>
      </c>
      <c r="I35" s="569">
        <v>1400</v>
      </c>
      <c r="J35" s="569">
        <v>1400</v>
      </c>
      <c r="K35" s="569">
        <v>1199</v>
      </c>
      <c r="L35" s="569">
        <v>1046</v>
      </c>
      <c r="M35" s="569">
        <v>1100</v>
      </c>
      <c r="N35" s="569">
        <v>1012</v>
      </c>
      <c r="O35" s="569">
        <v>1100</v>
      </c>
      <c r="P35" s="569">
        <v>1150</v>
      </c>
      <c r="Q35" s="569" t="s">
        <v>8</v>
      </c>
      <c r="R35" s="569" t="s">
        <v>429</v>
      </c>
    </row>
    <row r="36" spans="1:18">
      <c r="A36" s="1080"/>
      <c r="B36" s="284" t="s">
        <v>143</v>
      </c>
      <c r="C36" s="569">
        <f t="shared" ref="C36:P36" si="5">C34*1000000/C35</f>
        <v>2307.6923076923076</v>
      </c>
      <c r="D36" s="569">
        <f t="shared" si="5"/>
        <v>2285.7142857142858</v>
      </c>
      <c r="E36" s="569">
        <f t="shared" si="5"/>
        <v>2285.7142857142858</v>
      </c>
      <c r="F36" s="569">
        <f t="shared" si="5"/>
        <v>2285.7142857142858</v>
      </c>
      <c r="G36" s="569">
        <f t="shared" si="5"/>
        <v>2285.7142857142858</v>
      </c>
      <c r="H36" s="569">
        <f t="shared" si="5"/>
        <v>2285.7142857142858</v>
      </c>
      <c r="I36" s="569">
        <f t="shared" si="5"/>
        <v>2285.7142857142858</v>
      </c>
      <c r="J36" s="569">
        <f t="shared" si="5"/>
        <v>2285.7142857142858</v>
      </c>
      <c r="K36" s="569">
        <f t="shared" si="5"/>
        <v>2502.0850708924104</v>
      </c>
      <c r="L36" s="569">
        <f t="shared" si="5"/>
        <v>2722.7533460803061</v>
      </c>
      <c r="M36" s="569">
        <f t="shared" si="5"/>
        <v>2636.3636363636365</v>
      </c>
      <c r="N36" s="569">
        <f t="shared" si="5"/>
        <v>2497.0355731225295</v>
      </c>
      <c r="O36" s="569">
        <f t="shared" si="5"/>
        <v>2727.2727272727275</v>
      </c>
      <c r="P36" s="569">
        <f t="shared" si="5"/>
        <v>2608.695652173913</v>
      </c>
      <c r="Q36" s="569" t="s">
        <v>8</v>
      </c>
      <c r="R36" s="569" t="s">
        <v>429</v>
      </c>
    </row>
    <row r="37" spans="1:18">
      <c r="A37" s="1080" t="s">
        <v>3</v>
      </c>
      <c r="B37" s="284" t="s">
        <v>251</v>
      </c>
      <c r="C37" s="569">
        <v>0.17</v>
      </c>
      <c r="D37" s="569">
        <v>0.17</v>
      </c>
      <c r="E37" s="569">
        <v>0.17</v>
      </c>
      <c r="F37" s="569">
        <v>0.17</v>
      </c>
      <c r="G37" s="569">
        <v>0.17</v>
      </c>
      <c r="H37" s="569">
        <v>0.17</v>
      </c>
      <c r="I37" s="569">
        <v>0.17</v>
      </c>
      <c r="J37" s="569">
        <v>0.17</v>
      </c>
      <c r="K37" s="569">
        <v>0.10299999999999999</v>
      </c>
      <c r="L37" s="569">
        <v>9.8000000000000004E-2</v>
      </c>
      <c r="M37" s="569">
        <v>0.105</v>
      </c>
      <c r="N37" s="569">
        <v>9.1999999999999998E-2</v>
      </c>
      <c r="O37" s="569">
        <v>0.1</v>
      </c>
      <c r="P37" s="569">
        <v>0.105</v>
      </c>
      <c r="Q37" s="569">
        <v>0.105</v>
      </c>
      <c r="R37" s="569" t="s">
        <v>429</v>
      </c>
    </row>
    <row r="38" spans="1:18">
      <c r="A38" s="1080"/>
      <c r="B38" s="284" t="s">
        <v>144</v>
      </c>
      <c r="C38" s="569">
        <v>50</v>
      </c>
      <c r="D38" s="569">
        <v>50</v>
      </c>
      <c r="E38" s="569">
        <v>50</v>
      </c>
      <c r="F38" s="569">
        <v>50</v>
      </c>
      <c r="G38" s="569">
        <v>50</v>
      </c>
      <c r="H38" s="569">
        <v>50</v>
      </c>
      <c r="I38" s="569">
        <v>50</v>
      </c>
      <c r="J38" s="569">
        <v>50</v>
      </c>
      <c r="K38" s="569">
        <v>35</v>
      </c>
      <c r="L38" s="569">
        <v>32</v>
      </c>
      <c r="M38" s="569">
        <v>35</v>
      </c>
      <c r="N38" s="569">
        <v>32</v>
      </c>
      <c r="O38" s="569">
        <v>35</v>
      </c>
      <c r="P38" s="569">
        <v>35</v>
      </c>
      <c r="Q38" s="569">
        <v>35</v>
      </c>
      <c r="R38" s="569" t="s">
        <v>429</v>
      </c>
    </row>
    <row r="39" spans="1:18">
      <c r="A39" s="1080"/>
      <c r="B39" s="284" t="s">
        <v>143</v>
      </c>
      <c r="C39" s="569">
        <f t="shared" ref="C39:Q39" si="6">C37*1000000/C38</f>
        <v>3400</v>
      </c>
      <c r="D39" s="569">
        <f t="shared" si="6"/>
        <v>3400</v>
      </c>
      <c r="E39" s="569">
        <f t="shared" si="6"/>
        <v>3400</v>
      </c>
      <c r="F39" s="569">
        <f t="shared" si="6"/>
        <v>3400</v>
      </c>
      <c r="G39" s="569">
        <f t="shared" si="6"/>
        <v>3400</v>
      </c>
      <c r="H39" s="569">
        <f t="shared" si="6"/>
        <v>3400</v>
      </c>
      <c r="I39" s="569">
        <f t="shared" si="6"/>
        <v>3400</v>
      </c>
      <c r="J39" s="569">
        <f t="shared" si="6"/>
        <v>3400</v>
      </c>
      <c r="K39" s="569">
        <f t="shared" si="6"/>
        <v>2942.8571428571427</v>
      </c>
      <c r="L39" s="569">
        <f t="shared" si="6"/>
        <v>3062.5</v>
      </c>
      <c r="M39" s="569">
        <f t="shared" si="6"/>
        <v>3000</v>
      </c>
      <c r="N39" s="569">
        <f t="shared" si="6"/>
        <v>2875</v>
      </c>
      <c r="O39" s="569">
        <f t="shared" si="6"/>
        <v>2857.1428571428573</v>
      </c>
      <c r="P39" s="569">
        <f t="shared" si="6"/>
        <v>3000</v>
      </c>
      <c r="Q39" s="569">
        <f t="shared" si="6"/>
        <v>3000</v>
      </c>
      <c r="R39" s="569" t="s">
        <v>429</v>
      </c>
    </row>
    <row r="40" spans="1:18">
      <c r="A40" s="1081" t="s">
        <v>79</v>
      </c>
      <c r="B40" s="284" t="s">
        <v>251</v>
      </c>
      <c r="C40" s="569">
        <v>8.1677299999999988</v>
      </c>
      <c r="D40" s="569">
        <v>8.4301842857142848</v>
      </c>
      <c r="E40" s="569">
        <v>11.645</v>
      </c>
      <c r="F40" s="569">
        <v>10.743</v>
      </c>
      <c r="G40" s="569">
        <v>11.699293089999999</v>
      </c>
      <c r="H40" s="569">
        <v>13.33747</v>
      </c>
      <c r="I40" s="569">
        <v>13.962999999999999</v>
      </c>
      <c r="J40" s="569">
        <v>872</v>
      </c>
      <c r="K40" s="569">
        <v>875</v>
      </c>
      <c r="L40" s="569">
        <v>885</v>
      </c>
      <c r="M40" s="569">
        <v>2650</v>
      </c>
      <c r="N40" s="569">
        <v>1461</v>
      </c>
      <c r="O40" s="569">
        <v>1170</v>
      </c>
      <c r="P40" s="569">
        <v>1307</v>
      </c>
      <c r="Q40" s="569">
        <v>1681</v>
      </c>
      <c r="R40" s="569" t="s">
        <v>429</v>
      </c>
    </row>
    <row r="41" spans="1:18">
      <c r="A41" s="1081"/>
      <c r="B41" s="284" t="s">
        <v>144</v>
      </c>
      <c r="C41" s="569">
        <v>9804.4500000000007</v>
      </c>
      <c r="D41" s="569">
        <v>14321</v>
      </c>
      <c r="E41" s="569">
        <v>12927</v>
      </c>
      <c r="F41" s="569">
        <v>10305</v>
      </c>
      <c r="G41" s="569">
        <v>12378.75</v>
      </c>
      <c r="H41" s="569">
        <v>18243</v>
      </c>
      <c r="I41" s="569">
        <v>14359</v>
      </c>
      <c r="J41" s="569">
        <v>545000</v>
      </c>
      <c r="K41" s="569">
        <v>546875</v>
      </c>
      <c r="L41" s="569">
        <v>553125</v>
      </c>
      <c r="M41" s="569">
        <v>1656250</v>
      </c>
      <c r="N41" s="569">
        <v>913125</v>
      </c>
      <c r="O41" s="569">
        <v>731250</v>
      </c>
      <c r="P41" s="569">
        <v>816875</v>
      </c>
      <c r="Q41" s="569">
        <v>1050625</v>
      </c>
      <c r="R41" s="569" t="s">
        <v>429</v>
      </c>
    </row>
    <row r="42" spans="1:18">
      <c r="A42" s="1081"/>
      <c r="B42" s="284" t="s">
        <v>143</v>
      </c>
      <c r="C42" s="569">
        <f t="shared" ref="C42:P42" si="7">C40*1000000/C41</f>
        <v>833.06355787423047</v>
      </c>
      <c r="D42" s="569">
        <f t="shared" si="7"/>
        <v>588.65891248615912</v>
      </c>
      <c r="E42" s="569">
        <f t="shared" si="7"/>
        <v>900.82772491684068</v>
      </c>
      <c r="F42" s="569">
        <f t="shared" si="7"/>
        <v>1042.5036390101893</v>
      </c>
      <c r="G42" s="569">
        <f t="shared" si="7"/>
        <v>945.11102413410072</v>
      </c>
      <c r="H42" s="569">
        <f t="shared" si="7"/>
        <v>731.10069615743021</v>
      </c>
      <c r="I42" s="569">
        <f t="shared" si="7"/>
        <v>972.42147781878964</v>
      </c>
      <c r="J42" s="569">
        <f t="shared" si="7"/>
        <v>1600</v>
      </c>
      <c r="K42" s="569">
        <f t="shared" si="7"/>
        <v>1600</v>
      </c>
      <c r="L42" s="569">
        <f t="shared" si="7"/>
        <v>1600</v>
      </c>
      <c r="M42" s="569">
        <f t="shared" si="7"/>
        <v>1600</v>
      </c>
      <c r="N42" s="569">
        <f t="shared" si="7"/>
        <v>1600</v>
      </c>
      <c r="O42" s="569">
        <f t="shared" si="7"/>
        <v>1600</v>
      </c>
      <c r="P42" s="569">
        <f t="shared" si="7"/>
        <v>1600</v>
      </c>
      <c r="Q42" s="569">
        <v>1600</v>
      </c>
      <c r="R42" s="569" t="s">
        <v>429</v>
      </c>
    </row>
    <row r="43" spans="1:18">
      <c r="A43" s="1080" t="s">
        <v>2</v>
      </c>
      <c r="B43" s="284" t="s">
        <v>251</v>
      </c>
      <c r="C43" s="569">
        <v>8.1679999999999993</v>
      </c>
      <c r="D43" s="569">
        <v>8.43</v>
      </c>
      <c r="E43" s="569">
        <v>11.645</v>
      </c>
      <c r="F43" s="569">
        <v>10.743</v>
      </c>
      <c r="G43" s="569">
        <v>11.699</v>
      </c>
      <c r="H43" s="569">
        <v>13.337</v>
      </c>
      <c r="I43" s="569">
        <v>13.962999999999999</v>
      </c>
      <c r="J43" s="569">
        <v>18.317</v>
      </c>
      <c r="K43" s="569">
        <v>24.023</v>
      </c>
      <c r="L43" s="569">
        <v>41.929000000000002</v>
      </c>
      <c r="M43" s="569">
        <v>51.655999999999999</v>
      </c>
      <c r="N43" s="569">
        <v>49.41</v>
      </c>
      <c r="O43" s="569">
        <v>45.320999999999998</v>
      </c>
      <c r="P43" s="569">
        <v>44.747</v>
      </c>
      <c r="Q43" s="569">
        <v>49.6</v>
      </c>
      <c r="R43" s="569">
        <v>25.5</v>
      </c>
    </row>
    <row r="44" spans="1:18">
      <c r="A44" s="1080"/>
      <c r="B44" s="284" t="s">
        <v>144</v>
      </c>
      <c r="C44" s="569">
        <v>9804</v>
      </c>
      <c r="D44" s="569">
        <v>14321</v>
      </c>
      <c r="E44" s="569">
        <v>12927</v>
      </c>
      <c r="F44" s="569">
        <v>10305</v>
      </c>
      <c r="G44" s="569">
        <v>12379</v>
      </c>
      <c r="H44" s="569">
        <v>18243</v>
      </c>
      <c r="I44" s="569">
        <v>14359</v>
      </c>
      <c r="J44" s="569">
        <v>20067</v>
      </c>
      <c r="K44" s="569">
        <v>25177</v>
      </c>
      <c r="L44" s="569">
        <v>31032</v>
      </c>
      <c r="M44" s="569">
        <v>35841</v>
      </c>
      <c r="N44" s="569">
        <v>27490</v>
      </c>
      <c r="O44" s="569">
        <v>26000</v>
      </c>
      <c r="P44" s="569">
        <v>38520</v>
      </c>
      <c r="Q44" s="569">
        <v>40974</v>
      </c>
      <c r="R44" s="569">
        <v>42984</v>
      </c>
    </row>
    <row r="45" spans="1:18">
      <c r="A45" s="1080"/>
      <c r="B45" s="284" t="s">
        <v>143</v>
      </c>
      <c r="C45" s="569">
        <f t="shared" ref="C45:P45" si="8">C43*1000000/C44</f>
        <v>833.12933496532014</v>
      </c>
      <c r="D45" s="569">
        <f t="shared" si="8"/>
        <v>588.64604427065149</v>
      </c>
      <c r="E45" s="569">
        <f t="shared" si="8"/>
        <v>900.82772491684068</v>
      </c>
      <c r="F45" s="569">
        <f t="shared" si="8"/>
        <v>1042.5036390101893</v>
      </c>
      <c r="G45" s="569">
        <f t="shared" si="8"/>
        <v>945.06826076419748</v>
      </c>
      <c r="H45" s="569">
        <f t="shared" si="8"/>
        <v>731.07493285095654</v>
      </c>
      <c r="I45" s="569">
        <f t="shared" si="8"/>
        <v>972.42147781878964</v>
      </c>
      <c r="J45" s="569">
        <f t="shared" si="8"/>
        <v>912.79214630986201</v>
      </c>
      <c r="K45" s="569">
        <f t="shared" si="8"/>
        <v>954.1645152321563</v>
      </c>
      <c r="L45" s="569">
        <f t="shared" si="8"/>
        <v>1351.1536478473834</v>
      </c>
      <c r="M45" s="569">
        <f t="shared" si="8"/>
        <v>1441.2544292848972</v>
      </c>
      <c r="N45" s="569">
        <f t="shared" si="8"/>
        <v>1797.3808657693708</v>
      </c>
      <c r="O45" s="569">
        <f t="shared" si="8"/>
        <v>1743.1153846153845</v>
      </c>
      <c r="P45" s="569">
        <f t="shared" si="8"/>
        <v>1161.656282450675</v>
      </c>
      <c r="Q45" s="569">
        <v>1211.5</v>
      </c>
      <c r="R45" s="569">
        <v>593.6</v>
      </c>
    </row>
    <row r="46" spans="1:18">
      <c r="A46" s="1080" t="s">
        <v>1</v>
      </c>
      <c r="B46" s="284" t="s">
        <v>251</v>
      </c>
      <c r="C46" s="569">
        <v>0.5</v>
      </c>
      <c r="D46" s="569">
        <v>0.6</v>
      </c>
      <c r="E46" s="569">
        <v>0.6</v>
      </c>
      <c r="F46" s="569">
        <v>0.7</v>
      </c>
      <c r="G46" s="569">
        <v>0.7</v>
      </c>
      <c r="H46" s="569">
        <v>0.7</v>
      </c>
      <c r="I46" s="569">
        <v>0.6</v>
      </c>
      <c r="J46" s="569">
        <v>0.6</v>
      </c>
      <c r="K46" s="569">
        <v>0.40600000000000003</v>
      </c>
      <c r="L46" s="569">
        <v>0.41499999999999998</v>
      </c>
      <c r="M46" s="569">
        <v>0.39</v>
      </c>
      <c r="N46" s="569">
        <v>0.63500000000000001</v>
      </c>
      <c r="O46" s="569">
        <v>0.7</v>
      </c>
      <c r="P46" s="569">
        <v>0.7</v>
      </c>
      <c r="Q46" s="569">
        <v>0.7</v>
      </c>
      <c r="R46" s="569">
        <f>Q46*'[9]Agriculture_Feb 2016_'!$Y$14/'[9]Agriculture_Feb 2016_'!$X$14</f>
        <v>0.76215942256942604</v>
      </c>
    </row>
    <row r="47" spans="1:18">
      <c r="A47" s="1080"/>
      <c r="B47" s="284" t="s">
        <v>144</v>
      </c>
      <c r="C47" s="569">
        <v>250</v>
      </c>
      <c r="D47" s="569">
        <v>250</v>
      </c>
      <c r="E47" s="569">
        <v>250</v>
      </c>
      <c r="F47" s="569">
        <v>290</v>
      </c>
      <c r="G47" s="569">
        <v>290</v>
      </c>
      <c r="H47" s="569">
        <v>290</v>
      </c>
      <c r="I47" s="569">
        <v>250</v>
      </c>
      <c r="J47" s="569">
        <v>250</v>
      </c>
      <c r="K47" s="569">
        <v>244</v>
      </c>
      <c r="L47" s="569">
        <v>314</v>
      </c>
      <c r="M47" s="569">
        <v>290</v>
      </c>
      <c r="N47" s="569">
        <v>304</v>
      </c>
      <c r="O47" s="569">
        <v>310</v>
      </c>
      <c r="P47" s="569">
        <v>310</v>
      </c>
      <c r="Q47" s="569">
        <v>310</v>
      </c>
      <c r="R47" s="569">
        <v>310</v>
      </c>
    </row>
    <row r="48" spans="1:18">
      <c r="A48" s="1080"/>
      <c r="B48" s="284" t="s">
        <v>143</v>
      </c>
      <c r="C48" s="569">
        <f t="shared" ref="C48:P48" si="9">C46*1000000/C47</f>
        <v>2000</v>
      </c>
      <c r="D48" s="569">
        <f t="shared" si="9"/>
        <v>2400</v>
      </c>
      <c r="E48" s="569">
        <f t="shared" si="9"/>
        <v>2400</v>
      </c>
      <c r="F48" s="569">
        <f t="shared" si="9"/>
        <v>2413.7931034482758</v>
      </c>
      <c r="G48" s="569">
        <f t="shared" si="9"/>
        <v>2413.7931034482758</v>
      </c>
      <c r="H48" s="569">
        <f t="shared" si="9"/>
        <v>2413.7931034482758</v>
      </c>
      <c r="I48" s="569">
        <f t="shared" si="9"/>
        <v>2400</v>
      </c>
      <c r="J48" s="569">
        <f t="shared" si="9"/>
        <v>2400</v>
      </c>
      <c r="K48" s="569">
        <f t="shared" si="9"/>
        <v>1663.9344262295083</v>
      </c>
      <c r="L48" s="569">
        <f t="shared" si="9"/>
        <v>1321.656050955414</v>
      </c>
      <c r="M48" s="569">
        <f t="shared" si="9"/>
        <v>1344.8275862068965</v>
      </c>
      <c r="N48" s="569">
        <f t="shared" si="9"/>
        <v>2088.8157894736842</v>
      </c>
      <c r="O48" s="569">
        <f t="shared" si="9"/>
        <v>2258.0645161290322</v>
      </c>
      <c r="P48" s="569">
        <f t="shared" si="9"/>
        <v>2258.0645161290322</v>
      </c>
      <c r="Q48" s="569">
        <v>2258.0645161290322</v>
      </c>
      <c r="R48" s="569">
        <v>2258.0645161290322</v>
      </c>
    </row>
    <row r="49" spans="1:18">
      <c r="A49" s="1080" t="s">
        <v>34</v>
      </c>
      <c r="B49" s="284" t="s">
        <v>251</v>
      </c>
      <c r="C49" s="569">
        <f t="shared" ref="C49:P49" si="10">C46+C43+C40+C37+C34+C25+C19+C16+C10+C4</f>
        <v>3117.4067299999997</v>
      </c>
      <c r="D49" s="569">
        <f t="shared" si="10"/>
        <v>3274.6781842857145</v>
      </c>
      <c r="E49" s="569">
        <f t="shared" si="10"/>
        <v>3159.732</v>
      </c>
      <c r="F49" s="569">
        <f t="shared" si="10"/>
        <v>3446.8990000000003</v>
      </c>
      <c r="G49" s="569">
        <f t="shared" si="10"/>
        <v>3597.36829309</v>
      </c>
      <c r="H49" s="569">
        <f t="shared" si="10"/>
        <v>3899.0694699999999</v>
      </c>
      <c r="I49" s="569">
        <f t="shared" si="10"/>
        <v>4118.7169999999996</v>
      </c>
      <c r="J49" s="569">
        <f t="shared" si="10"/>
        <v>5079.9240000000009</v>
      </c>
      <c r="K49" s="569">
        <f t="shared" si="10"/>
        <v>5371.6909999999998</v>
      </c>
      <c r="L49" s="569">
        <f t="shared" ref="L49:N50" si="11">L46+L43+L40+L37+L34+L19+L16+L10+L4</f>
        <v>5937.7810000000009</v>
      </c>
      <c r="M49" s="569">
        <f t="shared" si="11"/>
        <v>7881.1509999999998</v>
      </c>
      <c r="N49" s="569">
        <f t="shared" si="11"/>
        <v>6965.5330000000004</v>
      </c>
      <c r="O49" s="569">
        <f t="shared" si="10"/>
        <v>6681.2029999999995</v>
      </c>
      <c r="P49" s="569">
        <f t="shared" si="10"/>
        <v>5597.3290000000006</v>
      </c>
      <c r="Q49" s="569">
        <f>Q46+Q40+Q37+Q25+Q22+Q19+Q16</f>
        <v>5948.6109999999999</v>
      </c>
      <c r="R49" s="569">
        <f>R19+R22+R25+R43+R46</f>
        <v>265.28215942256941</v>
      </c>
    </row>
    <row r="50" spans="1:18">
      <c r="A50" s="1080"/>
      <c r="B50" s="284" t="s">
        <v>144</v>
      </c>
      <c r="C50" s="569">
        <f t="shared" ref="C50:P50" si="12">C47+C44+C41+C38+C35+C26+C20+C17+C11</f>
        <v>2127545.4500000002</v>
      </c>
      <c r="D50" s="569">
        <f t="shared" si="12"/>
        <v>2108760</v>
      </c>
      <c r="E50" s="569">
        <f t="shared" si="12"/>
        <v>2100801</v>
      </c>
      <c r="F50" s="569">
        <f t="shared" si="12"/>
        <v>2127889</v>
      </c>
      <c r="G50" s="569">
        <f t="shared" si="12"/>
        <v>2107670.75</v>
      </c>
      <c r="H50" s="569">
        <f t="shared" si="12"/>
        <v>2136215</v>
      </c>
      <c r="I50" s="569">
        <f t="shared" si="12"/>
        <v>2162029</v>
      </c>
      <c r="J50" s="569">
        <f t="shared" si="12"/>
        <v>2704256</v>
      </c>
      <c r="K50" s="569">
        <f t="shared" si="12"/>
        <v>2697451</v>
      </c>
      <c r="L50" s="569">
        <f t="shared" si="11"/>
        <v>2628518</v>
      </c>
      <c r="M50" s="569">
        <f t="shared" si="11"/>
        <v>3808688</v>
      </c>
      <c r="N50" s="569">
        <f t="shared" si="11"/>
        <v>2990752</v>
      </c>
      <c r="O50" s="569">
        <f t="shared" si="12"/>
        <v>2908758</v>
      </c>
      <c r="P50" s="569">
        <f t="shared" si="12"/>
        <v>3135044</v>
      </c>
      <c r="Q50" s="569">
        <f>Q47+Q41+Q38+Q26+Q23+Q20+Q17</f>
        <v>2927503.4959716173</v>
      </c>
      <c r="R50" s="569">
        <f>R20+R23+R26+R44+R47</f>
        <v>340006</v>
      </c>
    </row>
    <row r="51" spans="1:18">
      <c r="A51" s="1080"/>
      <c r="B51" s="284" t="s">
        <v>143</v>
      </c>
      <c r="C51" s="569">
        <f t="shared" ref="C51:P51" si="13">C49*1000000/C50</f>
        <v>1465.2597574354988</v>
      </c>
      <c r="D51" s="569">
        <f t="shared" si="13"/>
        <v>1552.8927826237764</v>
      </c>
      <c r="E51" s="569">
        <f t="shared" si="13"/>
        <v>1504.0605940305627</v>
      </c>
      <c r="F51" s="569">
        <f t="shared" si="13"/>
        <v>1619.8678596486943</v>
      </c>
      <c r="G51" s="569">
        <f t="shared" si="13"/>
        <v>1706.798034318216</v>
      </c>
      <c r="H51" s="569">
        <f t="shared" si="13"/>
        <v>1825.2233366023552</v>
      </c>
      <c r="I51" s="569">
        <f t="shared" si="13"/>
        <v>1905.0239381617914</v>
      </c>
      <c r="J51" s="569">
        <f t="shared" si="13"/>
        <v>1878.4922729209072</v>
      </c>
      <c r="K51" s="569">
        <f t="shared" si="13"/>
        <v>1991.3952097739682</v>
      </c>
      <c r="L51" s="569">
        <f t="shared" si="13"/>
        <v>2258.9843402251768</v>
      </c>
      <c r="M51" s="569">
        <f t="shared" si="13"/>
        <v>2069.2561322954257</v>
      </c>
      <c r="N51" s="569">
        <f t="shared" si="13"/>
        <v>2329.0239377922344</v>
      </c>
      <c r="O51" s="569">
        <f t="shared" si="13"/>
        <v>2296.9263857632704</v>
      </c>
      <c r="P51" s="569">
        <f t="shared" si="13"/>
        <v>1785.4068395850268</v>
      </c>
      <c r="Q51" s="569">
        <f>Q49*1000000/Q50</f>
        <v>2031.9740038519403</v>
      </c>
      <c r="R51" s="569">
        <f>R49*1000000/R50</f>
        <v>780.22787663326346</v>
      </c>
    </row>
    <row r="52" spans="1:18">
      <c r="A52" s="57"/>
      <c r="B52" s="57"/>
      <c r="C52" s="173"/>
      <c r="D52" s="173"/>
      <c r="E52" s="173"/>
      <c r="F52" s="173"/>
      <c r="G52" s="173"/>
      <c r="H52" s="173"/>
      <c r="I52" s="173"/>
      <c r="J52" s="173"/>
      <c r="K52" s="173"/>
      <c r="L52" s="173"/>
      <c r="M52" s="173"/>
      <c r="P52" s="57"/>
    </row>
    <row r="53" spans="1:18" ht="15" customHeight="1">
      <c r="A53" s="136" t="s">
        <v>33</v>
      </c>
      <c r="B53" s="142"/>
      <c r="D53" s="736"/>
      <c r="E53" s="736"/>
      <c r="F53" s="736"/>
      <c r="G53" s="736"/>
      <c r="H53" s="736"/>
      <c r="I53" s="736"/>
      <c r="J53" s="736"/>
      <c r="K53" s="736"/>
      <c r="L53" s="736"/>
      <c r="M53" s="736"/>
      <c r="N53" s="736"/>
      <c r="P53" s="57"/>
    </row>
    <row r="54" spans="1:18" s="283" customFormat="1">
      <c r="A54" s="289"/>
      <c r="B54" s="289"/>
      <c r="D54" s="287"/>
      <c r="E54" s="132"/>
      <c r="F54" s="132"/>
      <c r="G54" s="132"/>
      <c r="H54" s="132"/>
      <c r="I54" s="132"/>
      <c r="J54" s="132"/>
      <c r="K54" s="132"/>
      <c r="L54" s="132"/>
      <c r="M54" s="132"/>
      <c r="P54" s="289"/>
      <c r="Q54" s="499"/>
      <c r="R54" s="499"/>
    </row>
    <row r="55" spans="1:18">
      <c r="A55" s="736" t="s">
        <v>896</v>
      </c>
      <c r="B55" s="134"/>
      <c r="D55" s="132"/>
      <c r="E55" s="132"/>
      <c r="F55" s="132"/>
      <c r="G55" s="132"/>
      <c r="H55" s="132"/>
      <c r="I55" s="132"/>
      <c r="J55" s="132"/>
      <c r="K55" s="132"/>
      <c r="L55" s="132"/>
      <c r="M55" s="132"/>
      <c r="P55" s="57"/>
    </row>
    <row r="56" spans="1:18">
      <c r="A56" s="142"/>
      <c r="B56" s="135"/>
      <c r="D56" s="256"/>
      <c r="E56" s="165"/>
      <c r="F56" s="133"/>
      <c r="G56" s="133"/>
      <c r="H56" s="132"/>
      <c r="I56" s="132"/>
      <c r="J56" s="132"/>
      <c r="K56" s="132"/>
      <c r="L56" s="132"/>
      <c r="M56" s="132"/>
      <c r="P56" s="57"/>
    </row>
    <row r="57" spans="1:18">
      <c r="A57" s="256" t="s">
        <v>452</v>
      </c>
      <c r="B57" s="134"/>
      <c r="D57" s="132"/>
      <c r="E57" s="132"/>
      <c r="F57" s="132"/>
      <c r="G57" s="132"/>
      <c r="H57" s="132"/>
      <c r="I57" s="132"/>
      <c r="J57" s="132"/>
      <c r="K57" s="132"/>
      <c r="L57" s="132"/>
      <c r="M57" s="132"/>
      <c r="P57" s="57"/>
    </row>
    <row r="58" spans="1:18">
      <c r="A58" s="25"/>
      <c r="B58" s="135"/>
      <c r="D58" s="130"/>
      <c r="E58" s="133"/>
      <c r="F58" s="133"/>
      <c r="G58" s="133"/>
      <c r="H58" s="132"/>
      <c r="I58" s="132"/>
      <c r="J58" s="132"/>
      <c r="K58" s="132"/>
      <c r="L58" s="132"/>
      <c r="M58" s="132"/>
      <c r="P58" s="57"/>
    </row>
    <row r="59" spans="1:18" ht="14.65" customHeight="1">
      <c r="A59" s="256" t="s">
        <v>453</v>
      </c>
      <c r="B59" s="171"/>
      <c r="D59" s="131"/>
      <c r="E59" s="131"/>
      <c r="F59" s="131"/>
      <c r="G59" s="131"/>
      <c r="H59" s="131"/>
      <c r="I59" s="131"/>
      <c r="J59" s="131"/>
      <c r="K59" s="131"/>
      <c r="L59" s="131"/>
      <c r="M59" s="131"/>
      <c r="N59" s="131"/>
      <c r="P59" s="57"/>
    </row>
    <row r="60" spans="1:18">
      <c r="A60" s="25"/>
      <c r="B60" s="57"/>
      <c r="D60" s="131"/>
      <c r="E60" s="131"/>
      <c r="F60" s="131"/>
      <c r="G60" s="131"/>
      <c r="H60" s="131"/>
      <c r="I60" s="131"/>
      <c r="J60" s="131"/>
      <c r="K60" s="131"/>
      <c r="L60" s="131"/>
      <c r="M60" s="131"/>
      <c r="N60" s="131"/>
      <c r="P60" s="57"/>
    </row>
    <row r="61" spans="1:18">
      <c r="A61" s="167" t="s">
        <v>431</v>
      </c>
      <c r="C61" s="65"/>
      <c r="H61" s="65"/>
      <c r="I61" s="65"/>
    </row>
    <row r="62" spans="1:18">
      <c r="A62" s="131"/>
    </row>
  </sheetData>
  <mergeCells count="16">
    <mergeCell ref="A19:A21"/>
    <mergeCell ref="A22:A24"/>
    <mergeCell ref="A4:A6"/>
    <mergeCell ref="A7:A9"/>
    <mergeCell ref="A10:A12"/>
    <mergeCell ref="A13:A15"/>
    <mergeCell ref="A16:A18"/>
    <mergeCell ref="A43:A45"/>
    <mergeCell ref="A46:A48"/>
    <mergeCell ref="A49:A51"/>
    <mergeCell ref="A25:A27"/>
    <mergeCell ref="A28:A30"/>
    <mergeCell ref="A31:A33"/>
    <mergeCell ref="A34:A36"/>
    <mergeCell ref="A37:A39"/>
    <mergeCell ref="A40:A42"/>
  </mergeCells>
  <conditionalFormatting sqref="C3:M3">
    <cfRule type="expression" dxfId="194" priority="2" stopIfTrue="1">
      <formula>ISNA(ACTIVECELL)</formula>
    </cfRule>
  </conditionalFormatting>
  <conditionalFormatting sqref="N1:O2">
    <cfRule type="expression" dxfId="193" priority="1" stopIfTrue="1">
      <formula>#N/A</formula>
    </cfRule>
  </conditionalFormatting>
  <hyperlinks>
    <hyperlink ref="T6" location="Content!B408" display="Back to Content Page"/>
  </hyperlinks>
  <pageMargins left="0.7" right="0.7" top="0.75" bottom="0.75" header="0.3" footer="0.3"/>
  <pageSetup paperSize="9" orientation="portrait" horizontalDpi="4294967293" verticalDpi="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3"/>
  <sheetViews>
    <sheetView topLeftCell="K1" workbookViewId="0">
      <selection activeCell="Y6" sqref="Y6"/>
    </sheetView>
  </sheetViews>
  <sheetFormatPr defaultRowHeight="14.5"/>
  <cols>
    <col min="1" max="1" width="33.81640625" customWidth="1"/>
    <col min="2" max="22" width="7" customWidth="1"/>
    <col min="23" max="24" width="9.1796875" style="499"/>
  </cols>
  <sheetData>
    <row r="1" spans="1:25">
      <c r="A1" s="140" t="s">
        <v>1365</v>
      </c>
      <c r="B1" s="57"/>
      <c r="C1" s="57"/>
      <c r="D1" s="57"/>
      <c r="E1" s="57"/>
      <c r="F1" s="57"/>
      <c r="G1" s="57"/>
      <c r="H1" s="57"/>
      <c r="I1" s="57"/>
      <c r="J1" s="57"/>
      <c r="K1" s="57"/>
      <c r="L1" s="57"/>
      <c r="M1" s="57"/>
      <c r="N1" s="57"/>
      <c r="O1" s="57"/>
      <c r="P1" s="57"/>
      <c r="Q1" s="57"/>
      <c r="R1" s="57"/>
      <c r="S1" s="57"/>
      <c r="T1" s="57"/>
    </row>
    <row r="2" spans="1:25">
      <c r="A2" s="57"/>
      <c r="B2" s="57"/>
      <c r="C2" s="57"/>
      <c r="D2" s="57"/>
      <c r="E2" s="57"/>
      <c r="F2" s="57"/>
      <c r="G2" s="57"/>
      <c r="H2" s="57"/>
      <c r="I2" s="57"/>
      <c r="J2" s="57"/>
      <c r="K2" s="57"/>
      <c r="L2" s="57"/>
      <c r="M2" s="57"/>
      <c r="N2" s="57"/>
      <c r="O2" s="57"/>
      <c r="P2" s="57"/>
      <c r="Q2" s="57"/>
      <c r="R2" s="57"/>
      <c r="S2" s="57"/>
      <c r="T2" s="57"/>
    </row>
    <row r="3" spans="1:25" s="3" customFormat="1">
      <c r="A3" s="742" t="s">
        <v>53</v>
      </c>
      <c r="B3" s="108">
        <v>1995</v>
      </c>
      <c r="C3" s="108">
        <v>1996</v>
      </c>
      <c r="D3" s="108">
        <v>1997</v>
      </c>
      <c r="E3" s="108">
        <v>1998</v>
      </c>
      <c r="F3" s="108">
        <v>1999</v>
      </c>
      <c r="G3" s="108">
        <v>2000</v>
      </c>
      <c r="H3" s="108">
        <v>2001</v>
      </c>
      <c r="I3" s="108">
        <v>2002</v>
      </c>
      <c r="J3" s="108">
        <v>2003</v>
      </c>
      <c r="K3" s="108">
        <v>2004</v>
      </c>
      <c r="L3" s="108">
        <v>2005</v>
      </c>
      <c r="M3" s="108">
        <v>2006</v>
      </c>
      <c r="N3" s="108">
        <v>2007</v>
      </c>
      <c r="O3" s="108">
        <v>2008</v>
      </c>
      <c r="P3" s="108">
        <v>2009</v>
      </c>
      <c r="Q3" s="108">
        <v>2010</v>
      </c>
      <c r="R3" s="108">
        <v>2011</v>
      </c>
      <c r="S3" s="108">
        <v>2012</v>
      </c>
      <c r="T3" s="741">
        <v>2013</v>
      </c>
      <c r="U3" s="741">
        <v>2014</v>
      </c>
      <c r="V3" s="741">
        <v>2015</v>
      </c>
      <c r="W3" s="286"/>
      <c r="X3" s="286"/>
    </row>
    <row r="4" spans="1:25">
      <c r="A4" s="284" t="s">
        <v>15</v>
      </c>
      <c r="B4" s="603" t="s">
        <v>429</v>
      </c>
      <c r="C4" s="603" t="s">
        <v>429</v>
      </c>
      <c r="D4" s="603" t="s">
        <v>429</v>
      </c>
      <c r="E4" s="603" t="s">
        <v>429</v>
      </c>
      <c r="F4" s="603" t="s">
        <v>429</v>
      </c>
      <c r="G4" s="603" t="s">
        <v>429</v>
      </c>
      <c r="H4" s="603" t="s">
        <v>429</v>
      </c>
      <c r="I4" s="603" t="s">
        <v>429</v>
      </c>
      <c r="J4" s="603" t="s">
        <v>429</v>
      </c>
      <c r="K4" s="603" t="s">
        <v>429</v>
      </c>
      <c r="L4" s="603" t="s">
        <v>429</v>
      </c>
      <c r="M4" s="603" t="s">
        <v>429</v>
      </c>
      <c r="N4" s="603">
        <v>83</v>
      </c>
      <c r="O4" s="603">
        <v>81</v>
      </c>
      <c r="P4" s="603">
        <v>73</v>
      </c>
      <c r="Q4" s="603">
        <v>91</v>
      </c>
      <c r="R4" s="603">
        <v>86</v>
      </c>
      <c r="S4" s="603">
        <v>91</v>
      </c>
      <c r="T4" s="603">
        <v>93</v>
      </c>
      <c r="U4" s="603">
        <v>83</v>
      </c>
      <c r="V4" s="603">
        <v>44.1</v>
      </c>
      <c r="W4" s="134" t="s">
        <v>17</v>
      </c>
    </row>
    <row r="5" spans="1:25">
      <c r="A5" s="284" t="s">
        <v>14</v>
      </c>
      <c r="B5" s="603">
        <v>73</v>
      </c>
      <c r="C5" s="603">
        <v>62</v>
      </c>
      <c r="D5" s="603">
        <v>60</v>
      </c>
      <c r="E5" s="603">
        <v>77</v>
      </c>
      <c r="F5" s="603">
        <v>85</v>
      </c>
      <c r="G5" s="603">
        <v>86</v>
      </c>
      <c r="H5" s="603">
        <v>87</v>
      </c>
      <c r="I5" s="603">
        <v>88</v>
      </c>
      <c r="J5" s="603">
        <v>90</v>
      </c>
      <c r="K5" s="603">
        <v>91</v>
      </c>
      <c r="L5" s="603">
        <v>92</v>
      </c>
      <c r="M5" s="603">
        <v>93</v>
      </c>
      <c r="N5" s="603">
        <v>93</v>
      </c>
      <c r="O5" s="603">
        <v>93</v>
      </c>
      <c r="P5" s="603">
        <v>93</v>
      </c>
      <c r="Q5" s="603">
        <v>83</v>
      </c>
      <c r="R5" s="603">
        <v>93</v>
      </c>
      <c r="S5" s="603">
        <v>99</v>
      </c>
      <c r="T5" s="603">
        <v>98</v>
      </c>
      <c r="U5" s="603">
        <v>92</v>
      </c>
      <c r="V5" s="603">
        <v>87</v>
      </c>
    </row>
    <row r="6" spans="1:25">
      <c r="A6" s="284" t="s">
        <v>268</v>
      </c>
      <c r="B6" s="603" t="s">
        <v>429</v>
      </c>
      <c r="C6" s="603" t="s">
        <v>429</v>
      </c>
      <c r="D6" s="603" t="s">
        <v>429</v>
      </c>
      <c r="E6" s="603" t="s">
        <v>429</v>
      </c>
      <c r="F6" s="603" t="s">
        <v>429</v>
      </c>
      <c r="G6" s="603" t="s">
        <v>429</v>
      </c>
      <c r="H6" s="603" t="s">
        <v>429</v>
      </c>
      <c r="I6" s="603" t="s">
        <v>429</v>
      </c>
      <c r="J6" s="603" t="s">
        <v>429</v>
      </c>
      <c r="K6" s="603" t="s">
        <v>429</v>
      </c>
      <c r="L6" s="603" t="s">
        <v>429</v>
      </c>
      <c r="M6" s="603" t="s">
        <v>429</v>
      </c>
      <c r="N6" s="603">
        <v>72</v>
      </c>
      <c r="O6" s="603">
        <v>68</v>
      </c>
      <c r="P6" s="603">
        <v>77</v>
      </c>
      <c r="Q6" s="603">
        <v>58</v>
      </c>
      <c r="R6" s="603">
        <v>70</v>
      </c>
      <c r="S6" s="603">
        <v>72</v>
      </c>
      <c r="T6" s="603">
        <v>72</v>
      </c>
      <c r="U6" s="603">
        <v>61</v>
      </c>
      <c r="V6" s="609" t="s">
        <v>429</v>
      </c>
      <c r="Y6" s="285" t="s">
        <v>13</v>
      </c>
    </row>
    <row r="7" spans="1:25">
      <c r="A7" s="284" t="s">
        <v>12</v>
      </c>
      <c r="B7" s="603" t="s">
        <v>429</v>
      </c>
      <c r="C7" s="603" t="s">
        <v>429</v>
      </c>
      <c r="D7" s="603" t="s">
        <v>429</v>
      </c>
      <c r="E7" s="603" t="s">
        <v>429</v>
      </c>
      <c r="F7" s="603" t="s">
        <v>429</v>
      </c>
      <c r="G7" s="603" t="s">
        <v>429</v>
      </c>
      <c r="H7" s="603" t="s">
        <v>429</v>
      </c>
      <c r="I7" s="603" t="s">
        <v>429</v>
      </c>
      <c r="J7" s="603">
        <v>17</v>
      </c>
      <c r="K7" s="603">
        <v>14</v>
      </c>
      <c r="L7" s="603">
        <v>87</v>
      </c>
      <c r="M7" s="603">
        <v>86</v>
      </c>
      <c r="N7" s="603">
        <v>84</v>
      </c>
      <c r="O7" s="603">
        <v>83</v>
      </c>
      <c r="P7" s="603" t="s">
        <v>429</v>
      </c>
      <c r="Q7" s="603">
        <v>83</v>
      </c>
      <c r="R7" s="603">
        <v>83</v>
      </c>
      <c r="S7" s="603">
        <v>96</v>
      </c>
      <c r="T7" s="603">
        <v>96</v>
      </c>
      <c r="U7" s="603">
        <v>98.3</v>
      </c>
      <c r="V7" s="609" t="s">
        <v>429</v>
      </c>
    </row>
    <row r="8" spans="1:25">
      <c r="A8" s="284" t="s">
        <v>11</v>
      </c>
      <c r="B8" s="603" t="s">
        <v>429</v>
      </c>
      <c r="C8" s="603" t="s">
        <v>429</v>
      </c>
      <c r="D8" s="603" t="s">
        <v>429</v>
      </c>
      <c r="E8" s="603" t="s">
        <v>429</v>
      </c>
      <c r="F8" s="603" t="s">
        <v>429</v>
      </c>
      <c r="G8" s="603" t="s">
        <v>429</v>
      </c>
      <c r="H8" s="603" t="s">
        <v>429</v>
      </c>
      <c r="I8" s="603" t="s">
        <v>429</v>
      </c>
      <c r="J8" s="603">
        <v>59</v>
      </c>
      <c r="K8" s="603">
        <v>69</v>
      </c>
      <c r="L8" s="603">
        <v>79</v>
      </c>
      <c r="M8" s="603">
        <v>80</v>
      </c>
      <c r="N8" s="603">
        <v>82</v>
      </c>
      <c r="O8" s="603">
        <v>76</v>
      </c>
      <c r="P8" s="603">
        <v>78</v>
      </c>
      <c r="Q8" s="603">
        <v>85</v>
      </c>
      <c r="R8" s="603">
        <v>89</v>
      </c>
      <c r="S8" s="603">
        <v>70</v>
      </c>
      <c r="T8" s="603">
        <v>74</v>
      </c>
      <c r="U8" s="603" t="s">
        <v>429</v>
      </c>
      <c r="V8" s="570" t="s">
        <v>429</v>
      </c>
    </row>
    <row r="9" spans="1:25">
      <c r="A9" s="284" t="s">
        <v>10</v>
      </c>
      <c r="B9" s="603" t="s">
        <v>429</v>
      </c>
      <c r="C9" s="603" t="s">
        <v>429</v>
      </c>
      <c r="D9" s="603" t="s">
        <v>429</v>
      </c>
      <c r="E9" s="603" t="s">
        <v>429</v>
      </c>
      <c r="F9" s="603" t="s">
        <v>429</v>
      </c>
      <c r="G9" s="603">
        <v>84.2</v>
      </c>
      <c r="H9" s="603" t="s">
        <v>429</v>
      </c>
      <c r="I9" s="603">
        <v>64</v>
      </c>
      <c r="J9" s="603">
        <v>84</v>
      </c>
      <c r="K9" s="603">
        <v>81.5</v>
      </c>
      <c r="L9" s="603">
        <v>93</v>
      </c>
      <c r="M9" s="603">
        <v>99</v>
      </c>
      <c r="N9" s="603">
        <v>87</v>
      </c>
      <c r="O9" s="603">
        <v>91</v>
      </c>
      <c r="P9" s="603">
        <v>93</v>
      </c>
      <c r="Q9" s="603">
        <v>93</v>
      </c>
      <c r="R9" s="603">
        <v>97</v>
      </c>
      <c r="S9" s="603">
        <v>96</v>
      </c>
      <c r="T9" s="603">
        <v>91</v>
      </c>
      <c r="U9" s="603">
        <v>93</v>
      </c>
      <c r="V9" s="570" t="s">
        <v>429</v>
      </c>
    </row>
    <row r="10" spans="1:25">
      <c r="A10" s="284" t="s">
        <v>9</v>
      </c>
      <c r="B10" s="603">
        <v>90</v>
      </c>
      <c r="C10" s="603">
        <v>91</v>
      </c>
      <c r="D10" s="603">
        <v>90</v>
      </c>
      <c r="E10" s="603">
        <v>90</v>
      </c>
      <c r="F10" s="603">
        <v>85</v>
      </c>
      <c r="G10" s="603">
        <v>88</v>
      </c>
      <c r="H10" s="603">
        <v>92</v>
      </c>
      <c r="I10" s="603">
        <v>88</v>
      </c>
      <c r="J10" s="603">
        <v>92</v>
      </c>
      <c r="K10" s="603">
        <v>98</v>
      </c>
      <c r="L10" s="603">
        <v>97</v>
      </c>
      <c r="M10" s="603">
        <v>97</v>
      </c>
      <c r="N10" s="603">
        <v>97</v>
      </c>
      <c r="O10" s="603">
        <v>99</v>
      </c>
      <c r="P10" s="603">
        <v>99</v>
      </c>
      <c r="Q10" s="603">
        <v>98</v>
      </c>
      <c r="R10" s="603">
        <v>99</v>
      </c>
      <c r="S10" s="603">
        <v>98</v>
      </c>
      <c r="T10" s="603">
        <v>98</v>
      </c>
      <c r="U10" s="603">
        <v>97</v>
      </c>
      <c r="V10" s="661">
        <v>97</v>
      </c>
    </row>
    <row r="11" spans="1:25">
      <c r="A11" s="284" t="s">
        <v>7</v>
      </c>
      <c r="B11" s="603" t="s">
        <v>429</v>
      </c>
      <c r="C11" s="603" t="s">
        <v>429</v>
      </c>
      <c r="D11" s="603" t="s">
        <v>429</v>
      </c>
      <c r="E11" s="603" t="s">
        <v>429</v>
      </c>
      <c r="F11" s="603" t="s">
        <v>429</v>
      </c>
      <c r="G11" s="603" t="s">
        <v>429</v>
      </c>
      <c r="H11" s="603">
        <v>25</v>
      </c>
      <c r="I11" s="603">
        <v>72</v>
      </c>
      <c r="J11" s="603">
        <v>72</v>
      </c>
      <c r="K11" s="603">
        <v>72</v>
      </c>
      <c r="L11" s="603">
        <v>72</v>
      </c>
      <c r="M11" s="603">
        <v>72</v>
      </c>
      <c r="N11" s="603">
        <v>72</v>
      </c>
      <c r="O11" s="603">
        <v>72</v>
      </c>
      <c r="P11" s="603">
        <v>72</v>
      </c>
      <c r="Q11" s="603">
        <v>67</v>
      </c>
      <c r="R11" s="603">
        <v>85</v>
      </c>
      <c r="S11" s="603">
        <v>98</v>
      </c>
      <c r="T11" s="603" t="s">
        <v>429</v>
      </c>
      <c r="U11" s="603" t="s">
        <v>8</v>
      </c>
      <c r="V11" s="603" t="s">
        <v>8</v>
      </c>
    </row>
    <row r="12" spans="1:25">
      <c r="A12" s="284" t="s">
        <v>32</v>
      </c>
      <c r="B12" s="603" t="s">
        <v>429</v>
      </c>
      <c r="C12" s="603" t="s">
        <v>429</v>
      </c>
      <c r="D12" s="603" t="s">
        <v>429</v>
      </c>
      <c r="E12" s="603" t="s">
        <v>429</v>
      </c>
      <c r="F12" s="603" t="s">
        <v>429</v>
      </c>
      <c r="G12" s="603" t="s">
        <v>429</v>
      </c>
      <c r="H12" s="603" t="s">
        <v>429</v>
      </c>
      <c r="I12" s="603" t="s">
        <v>429</v>
      </c>
      <c r="J12" s="603" t="s">
        <v>429</v>
      </c>
      <c r="K12" s="603" t="s">
        <v>429</v>
      </c>
      <c r="L12" s="603" t="s">
        <v>429</v>
      </c>
      <c r="M12" s="603" t="s">
        <v>429</v>
      </c>
      <c r="N12" s="603" t="s">
        <v>429</v>
      </c>
      <c r="O12" s="603" t="s">
        <v>429</v>
      </c>
      <c r="P12" s="603" t="s">
        <v>429</v>
      </c>
      <c r="Q12" s="603">
        <v>83</v>
      </c>
      <c r="R12" s="603">
        <v>82</v>
      </c>
      <c r="S12" s="603">
        <v>84</v>
      </c>
      <c r="T12" s="603">
        <v>89</v>
      </c>
      <c r="U12" s="603" t="s">
        <v>429</v>
      </c>
      <c r="V12" s="592" t="s">
        <v>429</v>
      </c>
    </row>
    <row r="13" spans="1:25">
      <c r="A13" s="284" t="s">
        <v>5</v>
      </c>
      <c r="B13" s="603">
        <v>99</v>
      </c>
      <c r="C13" s="603">
        <v>98</v>
      </c>
      <c r="D13" s="603">
        <v>97</v>
      </c>
      <c r="E13" s="603">
        <v>97</v>
      </c>
      <c r="F13" s="603">
        <v>99</v>
      </c>
      <c r="G13" s="603">
        <v>98</v>
      </c>
      <c r="H13" s="603">
        <v>96</v>
      </c>
      <c r="I13" s="603">
        <v>99</v>
      </c>
      <c r="J13" s="603">
        <v>99</v>
      </c>
      <c r="K13" s="603">
        <v>99</v>
      </c>
      <c r="L13" s="603">
        <v>99</v>
      </c>
      <c r="M13" s="603">
        <v>99</v>
      </c>
      <c r="N13" s="603">
        <v>99</v>
      </c>
      <c r="O13" s="603">
        <v>99</v>
      </c>
      <c r="P13" s="603">
        <v>99</v>
      </c>
      <c r="Q13" s="603">
        <v>99</v>
      </c>
      <c r="R13" s="603">
        <v>99</v>
      </c>
      <c r="S13" s="603">
        <v>99</v>
      </c>
      <c r="T13" s="603">
        <v>99</v>
      </c>
      <c r="U13" s="603">
        <v>99</v>
      </c>
      <c r="V13" s="587">
        <v>99</v>
      </c>
    </row>
    <row r="14" spans="1:25">
      <c r="A14" s="284" t="s">
        <v>4</v>
      </c>
      <c r="B14" s="603" t="s">
        <v>429</v>
      </c>
      <c r="C14" s="603" t="s">
        <v>429</v>
      </c>
      <c r="D14" s="603">
        <v>74</v>
      </c>
      <c r="E14" s="603">
        <v>73</v>
      </c>
      <c r="F14" s="603">
        <v>72</v>
      </c>
      <c r="G14" s="603">
        <v>71</v>
      </c>
      <c r="H14" s="603">
        <v>69</v>
      </c>
      <c r="I14" s="603">
        <v>68</v>
      </c>
      <c r="J14" s="603">
        <v>67</v>
      </c>
      <c r="K14" s="603">
        <v>67</v>
      </c>
      <c r="L14" s="603">
        <v>67</v>
      </c>
      <c r="M14" s="603">
        <v>67</v>
      </c>
      <c r="N14" s="603">
        <v>67</v>
      </c>
      <c r="O14" s="603">
        <v>67</v>
      </c>
      <c r="P14" s="603">
        <v>67</v>
      </c>
      <c r="Q14" s="603">
        <v>74</v>
      </c>
      <c r="R14" s="603">
        <v>76</v>
      </c>
      <c r="S14" s="603">
        <v>73</v>
      </c>
      <c r="T14" s="603">
        <v>65</v>
      </c>
      <c r="U14" s="603" t="s">
        <v>429</v>
      </c>
      <c r="V14" s="609" t="s">
        <v>429</v>
      </c>
    </row>
    <row r="15" spans="1:25">
      <c r="A15" s="284" t="s">
        <v>3</v>
      </c>
      <c r="B15" s="603" t="s">
        <v>429</v>
      </c>
      <c r="C15" s="603">
        <v>76</v>
      </c>
      <c r="D15" s="603">
        <v>76</v>
      </c>
      <c r="E15" s="603">
        <v>78</v>
      </c>
      <c r="F15" s="603">
        <v>80</v>
      </c>
      <c r="G15" s="603">
        <v>82</v>
      </c>
      <c r="H15" s="603">
        <v>85</v>
      </c>
      <c r="I15" s="603">
        <v>87</v>
      </c>
      <c r="J15" s="603">
        <v>89</v>
      </c>
      <c r="K15" s="603">
        <v>91</v>
      </c>
      <c r="L15" s="603">
        <v>93</v>
      </c>
      <c r="M15" s="603">
        <v>93</v>
      </c>
      <c r="N15" s="603">
        <v>93</v>
      </c>
      <c r="O15" s="603">
        <v>93</v>
      </c>
      <c r="P15" s="603">
        <v>95</v>
      </c>
      <c r="Q15" s="603">
        <v>89</v>
      </c>
      <c r="R15" s="603">
        <v>91</v>
      </c>
      <c r="S15" s="603">
        <v>95</v>
      </c>
      <c r="T15" s="603">
        <v>90</v>
      </c>
      <c r="U15" s="603">
        <v>90</v>
      </c>
      <c r="V15" s="587">
        <v>90</v>
      </c>
    </row>
    <row r="16" spans="1:25">
      <c r="A16" s="284" t="s">
        <v>79</v>
      </c>
      <c r="B16" s="603" t="s">
        <v>429</v>
      </c>
      <c r="C16" s="603" t="s">
        <v>429</v>
      </c>
      <c r="D16" s="603" t="s">
        <v>429</v>
      </c>
      <c r="E16" s="603" t="s">
        <v>429</v>
      </c>
      <c r="F16" s="603" t="s">
        <v>429</v>
      </c>
      <c r="G16" s="603" t="s">
        <v>429</v>
      </c>
      <c r="H16" s="603" t="s">
        <v>429</v>
      </c>
      <c r="I16" s="603">
        <v>89</v>
      </c>
      <c r="J16" s="603">
        <v>95</v>
      </c>
      <c r="K16" s="603">
        <v>95</v>
      </c>
      <c r="L16" s="603">
        <v>90</v>
      </c>
      <c r="M16" s="603">
        <v>90</v>
      </c>
      <c r="N16" s="603">
        <v>83</v>
      </c>
      <c r="O16" s="603">
        <v>86</v>
      </c>
      <c r="P16" s="603">
        <v>85</v>
      </c>
      <c r="Q16" s="603">
        <v>88</v>
      </c>
      <c r="R16" s="603">
        <v>90</v>
      </c>
      <c r="S16" s="603">
        <v>92</v>
      </c>
      <c r="T16" s="603">
        <v>91</v>
      </c>
      <c r="U16" s="603">
        <v>92</v>
      </c>
      <c r="V16" s="603">
        <v>92</v>
      </c>
    </row>
    <row r="17" spans="1:24">
      <c r="A17" s="284" t="s">
        <v>2</v>
      </c>
      <c r="B17" s="603" t="s">
        <v>429</v>
      </c>
      <c r="C17" s="603" t="s">
        <v>429</v>
      </c>
      <c r="D17" s="603" t="s">
        <v>429</v>
      </c>
      <c r="E17" s="603" t="s">
        <v>429</v>
      </c>
      <c r="F17" s="603" t="s">
        <v>429</v>
      </c>
      <c r="G17" s="603" t="s">
        <v>429</v>
      </c>
      <c r="H17" s="603" t="s">
        <v>429</v>
      </c>
      <c r="I17" s="603" t="s">
        <v>429</v>
      </c>
      <c r="J17" s="603" t="s">
        <v>429</v>
      </c>
      <c r="K17" s="603" t="s">
        <v>429</v>
      </c>
      <c r="L17" s="603">
        <v>82</v>
      </c>
      <c r="M17" s="603">
        <v>80</v>
      </c>
      <c r="N17" s="603">
        <v>80</v>
      </c>
      <c r="O17" s="603">
        <v>80</v>
      </c>
      <c r="P17" s="603">
        <v>80</v>
      </c>
      <c r="Q17" s="603">
        <v>83</v>
      </c>
      <c r="R17" s="603">
        <v>81</v>
      </c>
      <c r="S17" s="603">
        <v>90.1</v>
      </c>
      <c r="T17" s="603">
        <v>91.9</v>
      </c>
      <c r="U17" s="603">
        <v>82</v>
      </c>
      <c r="V17" s="570" t="s">
        <v>429</v>
      </c>
    </row>
    <row r="18" spans="1:24">
      <c r="A18" s="284" t="s">
        <v>50</v>
      </c>
      <c r="B18" s="603">
        <v>1</v>
      </c>
      <c r="C18" s="603">
        <v>9</v>
      </c>
      <c r="D18" s="603">
        <v>16</v>
      </c>
      <c r="E18" s="603">
        <v>24</v>
      </c>
      <c r="F18" s="603">
        <v>31</v>
      </c>
      <c r="G18" s="603">
        <v>78</v>
      </c>
      <c r="H18" s="603">
        <v>75</v>
      </c>
      <c r="I18" s="603">
        <v>73</v>
      </c>
      <c r="J18" s="603">
        <v>70</v>
      </c>
      <c r="K18" s="603">
        <v>67</v>
      </c>
      <c r="L18" s="603">
        <v>64</v>
      </c>
      <c r="M18" s="603">
        <v>68</v>
      </c>
      <c r="N18" s="603">
        <v>71</v>
      </c>
      <c r="O18" s="603">
        <v>75</v>
      </c>
      <c r="P18" s="603">
        <v>73</v>
      </c>
      <c r="Q18" s="603">
        <v>83</v>
      </c>
      <c r="R18" s="603">
        <v>93</v>
      </c>
      <c r="S18" s="603">
        <v>95</v>
      </c>
      <c r="T18" s="603">
        <v>95</v>
      </c>
      <c r="U18" s="603">
        <v>93.7</v>
      </c>
      <c r="V18" s="663">
        <v>83.4</v>
      </c>
    </row>
    <row r="19" spans="1:24">
      <c r="A19" s="57"/>
      <c r="B19" s="57"/>
      <c r="C19" s="57"/>
      <c r="D19" s="57"/>
      <c r="E19" s="57"/>
      <c r="F19" s="57"/>
      <c r="G19" s="57"/>
      <c r="H19" s="57"/>
      <c r="I19" s="57"/>
      <c r="J19" s="57"/>
      <c r="K19" s="57"/>
      <c r="L19" s="57"/>
      <c r="M19" s="57"/>
      <c r="N19" s="57"/>
      <c r="O19" s="57"/>
      <c r="P19" s="57"/>
      <c r="Q19" s="57"/>
      <c r="R19" s="57"/>
      <c r="S19" s="57"/>
      <c r="T19" s="57"/>
    </row>
    <row r="20" spans="1:24" ht="15" customHeight="1">
      <c r="A20" s="136" t="s">
        <v>78</v>
      </c>
      <c r="B20" s="298"/>
      <c r="D20" s="454"/>
      <c r="E20" s="454"/>
      <c r="F20" s="454"/>
      <c r="G20" s="454"/>
      <c r="H20" s="454"/>
      <c r="I20" s="454"/>
      <c r="J20" s="454"/>
      <c r="K20" s="454"/>
      <c r="L20" s="454"/>
      <c r="M20" s="454"/>
      <c r="N20" s="454"/>
      <c r="O20" s="454"/>
      <c r="P20" s="454"/>
      <c r="Q20" s="454"/>
      <c r="R20" s="454"/>
      <c r="S20" s="57"/>
      <c r="T20" s="57"/>
    </row>
    <row r="21" spans="1:24" s="283" customFormat="1">
      <c r="B21" s="12"/>
      <c r="D21" s="33"/>
      <c r="E21" s="33"/>
      <c r="F21" s="33"/>
      <c r="G21" s="33"/>
      <c r="H21" s="33"/>
      <c r="I21" s="33"/>
      <c r="J21" s="33"/>
      <c r="K21" s="33"/>
      <c r="L21" s="33"/>
      <c r="M21" s="33"/>
      <c r="N21" s="33"/>
      <c r="O21" s="33"/>
      <c r="P21" s="33"/>
      <c r="Q21" s="33"/>
      <c r="R21" s="33"/>
      <c r="S21" s="289"/>
      <c r="W21" s="499"/>
      <c r="X21" s="499"/>
    </row>
    <row r="22" spans="1:24" ht="15" customHeight="1">
      <c r="A22" s="454" t="s">
        <v>1143</v>
      </c>
      <c r="B22" s="134"/>
      <c r="D22" s="131"/>
      <c r="E22" s="131"/>
      <c r="F22" s="131"/>
      <c r="G22" s="131"/>
      <c r="H22" s="131"/>
      <c r="I22" s="131"/>
      <c r="J22" s="131"/>
      <c r="K22" s="131"/>
      <c r="L22" s="131"/>
      <c r="M22" s="131"/>
      <c r="N22" s="131"/>
      <c r="O22" s="131"/>
      <c r="P22" s="131"/>
      <c r="Q22" s="131"/>
      <c r="R22" s="131"/>
      <c r="S22" s="251"/>
      <c r="T22" s="251"/>
      <c r="U22" s="251"/>
    </row>
    <row r="23" spans="1:24" s="499" customFormat="1" ht="15" customHeight="1">
      <c r="A23" s="33"/>
      <c r="B23" s="134"/>
      <c r="D23" s="131"/>
      <c r="E23" s="131"/>
      <c r="F23" s="131"/>
      <c r="G23" s="131"/>
      <c r="H23" s="131"/>
      <c r="I23" s="131"/>
      <c r="J23" s="131"/>
      <c r="K23" s="131"/>
      <c r="L23" s="131"/>
      <c r="M23" s="131"/>
      <c r="N23" s="131"/>
      <c r="O23" s="131"/>
      <c r="P23" s="131"/>
      <c r="Q23" s="131"/>
      <c r="R23" s="131"/>
      <c r="S23" s="251"/>
      <c r="T23" s="251"/>
      <c r="U23" s="251"/>
    </row>
    <row r="24" spans="1:24">
      <c r="A24" s="167" t="s">
        <v>431</v>
      </c>
      <c r="C24" s="131"/>
      <c r="D24" s="131"/>
      <c r="E24" s="131"/>
      <c r="F24" s="131"/>
      <c r="G24" s="131"/>
      <c r="H24" s="131"/>
      <c r="I24" s="131"/>
      <c r="J24" s="131"/>
      <c r="K24" s="131"/>
      <c r="L24" s="131"/>
      <c r="M24" s="131"/>
      <c r="N24" s="131"/>
      <c r="O24" s="131"/>
      <c r="P24" s="131"/>
      <c r="Q24" s="131"/>
      <c r="R24" s="131"/>
      <c r="S24" s="251"/>
      <c r="T24" s="251"/>
      <c r="U24" s="251"/>
    </row>
    <row r="25" spans="1:24">
      <c r="A25" s="131"/>
      <c r="C25" s="131"/>
      <c r="D25" s="131"/>
      <c r="E25" s="131"/>
      <c r="F25" s="131"/>
      <c r="G25" s="131"/>
      <c r="H25" s="131"/>
      <c r="I25" s="131"/>
      <c r="J25" s="131"/>
      <c r="K25" s="131"/>
      <c r="L25" s="131"/>
      <c r="M25" s="131"/>
      <c r="N25" s="131"/>
      <c r="O25" s="131"/>
      <c r="P25" s="131"/>
      <c r="Q25" s="131"/>
      <c r="R25" s="131"/>
      <c r="S25" s="57"/>
    </row>
    <row r="26" spans="1:24">
      <c r="Q26" s="57"/>
      <c r="R26" s="57"/>
      <c r="S26" s="57"/>
    </row>
    <row r="27" spans="1:24">
      <c r="Q27" s="57"/>
      <c r="R27" s="57"/>
      <c r="S27" s="57"/>
    </row>
    <row r="28" spans="1:24">
      <c r="Q28" s="57"/>
      <c r="R28" s="57"/>
      <c r="S28" s="57"/>
    </row>
    <row r="29" spans="1:24">
      <c r="Q29" s="57"/>
      <c r="R29" s="57"/>
      <c r="S29" s="57"/>
    </row>
    <row r="30" spans="1:24">
      <c r="Q30" s="57"/>
      <c r="R30" s="57"/>
      <c r="S30" s="57"/>
    </row>
    <row r="31" spans="1:24">
      <c r="Q31" s="57"/>
      <c r="R31" s="57"/>
      <c r="S31" s="57"/>
    </row>
    <row r="32" spans="1:24">
      <c r="Q32" s="57"/>
      <c r="R32" s="57"/>
      <c r="S32" s="57"/>
    </row>
    <row r="33" spans="17:19">
      <c r="Q33" s="57"/>
      <c r="R33" s="57"/>
      <c r="S33" s="57"/>
    </row>
    <row r="34" spans="17:19">
      <c r="Q34" s="57"/>
      <c r="R34" s="57"/>
      <c r="S34" s="57"/>
    </row>
    <row r="35" spans="17:19">
      <c r="Q35" s="57"/>
      <c r="R35" s="57"/>
      <c r="S35" s="57"/>
    </row>
    <row r="36" spans="17:19">
      <c r="Q36" s="57"/>
      <c r="R36" s="57"/>
      <c r="S36" s="57"/>
    </row>
    <row r="37" spans="17:19">
      <c r="Q37" s="57"/>
      <c r="R37" s="57"/>
      <c r="S37" s="57"/>
    </row>
    <row r="38" spans="17:19">
      <c r="Q38" s="57"/>
      <c r="R38" s="57"/>
      <c r="S38" s="57"/>
    </row>
    <row r="39" spans="17:19">
      <c r="Q39" s="57"/>
      <c r="R39" s="57"/>
      <c r="S39" s="57"/>
    </row>
    <row r="40" spans="17:19">
      <c r="Q40" s="57"/>
      <c r="R40" s="57"/>
      <c r="S40" s="57"/>
    </row>
    <row r="41" spans="17:19">
      <c r="Q41" s="57"/>
      <c r="R41" s="57"/>
      <c r="S41" s="57"/>
    </row>
    <row r="42" spans="17:19">
      <c r="Q42" s="57"/>
      <c r="R42" s="57"/>
      <c r="S42" s="57"/>
    </row>
    <row r="43" spans="17:19">
      <c r="Q43" s="57"/>
      <c r="R43" s="57"/>
      <c r="S43" s="57"/>
    </row>
  </sheetData>
  <hyperlinks>
    <hyperlink ref="Y6" location="Content!B37" display="Back to Content Page"/>
  </hyperlinks>
  <pageMargins left="0.7" right="0.7" top="0.75" bottom="0.75" header="0.3" footer="0.3"/>
</worksheet>
</file>

<file path=xl/worksheets/sheet3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1"/>
  <sheetViews>
    <sheetView topLeftCell="N1" zoomScale="95" zoomScaleNormal="95" workbookViewId="0">
      <selection activeCell="T6" sqref="T6"/>
    </sheetView>
  </sheetViews>
  <sheetFormatPr defaultRowHeight="14.5"/>
  <cols>
    <col min="1" max="1" width="14.7265625" customWidth="1"/>
    <col min="2" max="2" width="27.26953125" customWidth="1"/>
    <col min="3" max="13" width="11.90625" style="66" customWidth="1"/>
    <col min="14" max="16" width="11.90625" customWidth="1"/>
    <col min="17" max="18" width="11.90625" style="499" customWidth="1"/>
  </cols>
  <sheetData>
    <row r="1" spans="1:20">
      <c r="A1" s="140" t="s">
        <v>1429</v>
      </c>
      <c r="B1" s="57"/>
      <c r="C1" s="165"/>
      <c r="D1" s="165"/>
      <c r="E1" s="165"/>
      <c r="F1" s="165"/>
      <c r="G1" s="165"/>
      <c r="H1" s="165"/>
      <c r="I1" s="165"/>
      <c r="J1" s="165"/>
      <c r="K1" s="165"/>
      <c r="L1" s="165"/>
      <c r="M1" s="165"/>
      <c r="N1" s="177"/>
      <c r="O1" s="177"/>
      <c r="P1" s="57"/>
      <c r="R1" s="287"/>
    </row>
    <row r="2" spans="1:20">
      <c r="A2" s="257"/>
      <c r="B2" s="257"/>
      <c r="C2" s="172"/>
      <c r="D2" s="165" t="s">
        <v>17</v>
      </c>
      <c r="E2" s="172"/>
      <c r="F2" s="172"/>
      <c r="G2" s="172"/>
      <c r="H2" s="172"/>
      <c r="I2" s="172"/>
      <c r="J2" s="172"/>
      <c r="K2" s="165"/>
      <c r="L2" s="165"/>
      <c r="M2" s="165"/>
      <c r="N2" s="177"/>
      <c r="O2" s="177"/>
      <c r="P2" s="57"/>
      <c r="R2" s="287"/>
    </row>
    <row r="3" spans="1:20">
      <c r="A3" s="769" t="s">
        <v>16</v>
      </c>
      <c r="B3" s="769" t="s">
        <v>115</v>
      </c>
      <c r="C3" s="121">
        <v>2000</v>
      </c>
      <c r="D3" s="121">
        <v>2001</v>
      </c>
      <c r="E3" s="121">
        <v>2002</v>
      </c>
      <c r="F3" s="121">
        <v>2003</v>
      </c>
      <c r="G3" s="121">
        <v>2004</v>
      </c>
      <c r="H3" s="121">
        <v>2005</v>
      </c>
      <c r="I3" s="121">
        <v>2006</v>
      </c>
      <c r="J3" s="121">
        <v>2007</v>
      </c>
      <c r="K3" s="121">
        <v>2008</v>
      </c>
      <c r="L3" s="121">
        <v>2009</v>
      </c>
      <c r="M3" s="121">
        <v>2010</v>
      </c>
      <c r="N3" s="62">
        <v>2011</v>
      </c>
      <c r="O3" s="62">
        <v>2012</v>
      </c>
      <c r="P3" s="62">
        <v>2013</v>
      </c>
      <c r="Q3" s="62">
        <v>2014</v>
      </c>
      <c r="R3" s="62">
        <v>2015</v>
      </c>
    </row>
    <row r="4" spans="1:20">
      <c r="A4" s="1080" t="s">
        <v>15</v>
      </c>
      <c r="B4" s="284" t="s">
        <v>251</v>
      </c>
      <c r="C4" s="569">
        <v>4433.0259999999998</v>
      </c>
      <c r="D4" s="569">
        <v>5394.3220000000001</v>
      </c>
      <c r="E4" s="569">
        <v>6522.7650000000003</v>
      </c>
      <c r="F4" s="569">
        <v>6892.1620000000003</v>
      </c>
      <c r="G4" s="569">
        <v>8586.8739999999998</v>
      </c>
      <c r="H4" s="569">
        <v>8806.2090000000007</v>
      </c>
      <c r="I4" s="569">
        <v>9037.0239999999994</v>
      </c>
      <c r="J4" s="569">
        <v>9730.2610000000004</v>
      </c>
      <c r="K4" s="569">
        <v>10057.376</v>
      </c>
      <c r="L4" s="569">
        <v>12827.58</v>
      </c>
      <c r="M4" s="569">
        <v>13858.681</v>
      </c>
      <c r="N4" s="569">
        <v>14333.509</v>
      </c>
      <c r="O4" s="569">
        <v>10636.4</v>
      </c>
      <c r="P4" s="569">
        <v>16411.7</v>
      </c>
      <c r="Q4" s="569" t="s">
        <v>429</v>
      </c>
      <c r="R4" s="569" t="s">
        <v>429</v>
      </c>
    </row>
    <row r="5" spans="1:20">
      <c r="A5" s="1080"/>
      <c r="B5" s="284" t="s">
        <v>144</v>
      </c>
      <c r="C5" s="569">
        <v>534150</v>
      </c>
      <c r="D5" s="569">
        <v>573428</v>
      </c>
      <c r="E5" s="569">
        <v>592596</v>
      </c>
      <c r="F5" s="569">
        <v>720430</v>
      </c>
      <c r="G5" s="569">
        <v>683741</v>
      </c>
      <c r="H5" s="569">
        <v>748646</v>
      </c>
      <c r="I5" s="569">
        <v>771072</v>
      </c>
      <c r="J5" s="569">
        <v>843271</v>
      </c>
      <c r="K5" s="569">
        <v>679168</v>
      </c>
      <c r="L5" s="569">
        <v>994422</v>
      </c>
      <c r="M5" s="569">
        <v>1046610</v>
      </c>
      <c r="N5" s="569">
        <v>1082264</v>
      </c>
      <c r="O5" s="569">
        <v>1142179</v>
      </c>
      <c r="P5" s="569">
        <v>1167950</v>
      </c>
      <c r="Q5" s="569" t="s">
        <v>429</v>
      </c>
      <c r="R5" s="569" t="s">
        <v>429</v>
      </c>
    </row>
    <row r="6" spans="1:20">
      <c r="A6" s="1080"/>
      <c r="B6" s="284" t="s">
        <v>143</v>
      </c>
      <c r="C6" s="569">
        <f>C4*1000000/C5</f>
        <v>8299.2155761490212</v>
      </c>
      <c r="D6" s="569">
        <f t="shared" ref="D6:P6" si="0">D4*1000000/D5</f>
        <v>9407.147889534519</v>
      </c>
      <c r="E6" s="569">
        <f t="shared" si="0"/>
        <v>11007.102646659781</v>
      </c>
      <c r="F6" s="569">
        <f t="shared" si="0"/>
        <v>9566.7337562289194</v>
      </c>
      <c r="G6" s="569">
        <f t="shared" si="0"/>
        <v>12558.664757561708</v>
      </c>
      <c r="H6" s="569">
        <f t="shared" si="0"/>
        <v>11762.847861339003</v>
      </c>
      <c r="I6" s="569">
        <f t="shared" si="0"/>
        <v>11720.078021248341</v>
      </c>
      <c r="J6" s="569">
        <f t="shared" si="0"/>
        <v>11538.711754584232</v>
      </c>
      <c r="K6" s="569">
        <f t="shared" si="0"/>
        <v>14808.377308707124</v>
      </c>
      <c r="L6" s="569">
        <f t="shared" si="0"/>
        <v>12899.533598411941</v>
      </c>
      <c r="M6" s="569">
        <f t="shared" si="0"/>
        <v>13241.494921699583</v>
      </c>
      <c r="N6" s="569">
        <f t="shared" si="0"/>
        <v>13244.004235565444</v>
      </c>
      <c r="O6" s="569">
        <f t="shared" si="0"/>
        <v>9312.3757309493521</v>
      </c>
      <c r="P6" s="569">
        <f t="shared" si="0"/>
        <v>14051.714542574597</v>
      </c>
      <c r="Q6" s="569" t="s">
        <v>429</v>
      </c>
      <c r="R6" s="569" t="s">
        <v>429</v>
      </c>
      <c r="T6" s="92" t="s">
        <v>13</v>
      </c>
    </row>
    <row r="7" spans="1:20">
      <c r="A7" s="1080" t="s">
        <v>14</v>
      </c>
      <c r="B7" s="284" t="s">
        <v>251</v>
      </c>
      <c r="C7" s="569" t="s">
        <v>429</v>
      </c>
      <c r="D7" s="569" t="s">
        <v>429</v>
      </c>
      <c r="E7" s="569" t="s">
        <v>429</v>
      </c>
      <c r="F7" s="569" t="s">
        <v>429</v>
      </c>
      <c r="G7" s="569" t="s">
        <v>429</v>
      </c>
      <c r="H7" s="569" t="s">
        <v>429</v>
      </c>
      <c r="I7" s="569" t="s">
        <v>429</v>
      </c>
      <c r="J7" s="569" t="s">
        <v>429</v>
      </c>
      <c r="K7" s="569" t="s">
        <v>429</v>
      </c>
      <c r="L7" s="569" t="s">
        <v>429</v>
      </c>
      <c r="M7" s="569" t="s">
        <v>429</v>
      </c>
      <c r="N7" s="569" t="s">
        <v>429</v>
      </c>
      <c r="O7" s="569" t="s">
        <v>429</v>
      </c>
      <c r="P7" s="569" t="s">
        <v>429</v>
      </c>
      <c r="Q7" s="569" t="s">
        <v>429</v>
      </c>
      <c r="R7" s="569" t="s">
        <v>429</v>
      </c>
    </row>
    <row r="8" spans="1:20">
      <c r="A8" s="1080"/>
      <c r="B8" s="284" t="s">
        <v>144</v>
      </c>
      <c r="C8" s="569" t="s">
        <v>429</v>
      </c>
      <c r="D8" s="569" t="s">
        <v>429</v>
      </c>
      <c r="E8" s="569" t="s">
        <v>429</v>
      </c>
      <c r="F8" s="569" t="s">
        <v>429</v>
      </c>
      <c r="G8" s="569" t="s">
        <v>429</v>
      </c>
      <c r="H8" s="569" t="s">
        <v>429</v>
      </c>
      <c r="I8" s="569" t="s">
        <v>429</v>
      </c>
      <c r="J8" s="569" t="s">
        <v>429</v>
      </c>
      <c r="K8" s="569" t="s">
        <v>429</v>
      </c>
      <c r="L8" s="569" t="s">
        <v>429</v>
      </c>
      <c r="M8" s="569" t="s">
        <v>429</v>
      </c>
      <c r="N8" s="569" t="s">
        <v>429</v>
      </c>
      <c r="O8" s="569" t="s">
        <v>429</v>
      </c>
      <c r="P8" s="569" t="s">
        <v>429</v>
      </c>
      <c r="Q8" s="569" t="s">
        <v>429</v>
      </c>
      <c r="R8" s="569" t="s">
        <v>429</v>
      </c>
    </row>
    <row r="9" spans="1:20">
      <c r="A9" s="1080"/>
      <c r="B9" s="284" t="s">
        <v>143</v>
      </c>
      <c r="C9" s="569" t="s">
        <v>429</v>
      </c>
      <c r="D9" s="569" t="s">
        <v>429</v>
      </c>
      <c r="E9" s="569" t="s">
        <v>429</v>
      </c>
      <c r="F9" s="569" t="s">
        <v>429</v>
      </c>
      <c r="G9" s="569" t="s">
        <v>429</v>
      </c>
      <c r="H9" s="569" t="s">
        <v>429</v>
      </c>
      <c r="I9" s="569" t="s">
        <v>429</v>
      </c>
      <c r="J9" s="569" t="s">
        <v>429</v>
      </c>
      <c r="K9" s="569" t="s">
        <v>429</v>
      </c>
      <c r="L9" s="569" t="s">
        <v>429</v>
      </c>
      <c r="M9" s="569" t="s">
        <v>429</v>
      </c>
      <c r="N9" s="569" t="s">
        <v>429</v>
      </c>
      <c r="O9" s="569" t="s">
        <v>429</v>
      </c>
      <c r="P9" s="569" t="s">
        <v>429</v>
      </c>
      <c r="Q9" s="569" t="s">
        <v>429</v>
      </c>
      <c r="R9" s="569" t="s">
        <v>429</v>
      </c>
    </row>
    <row r="10" spans="1:20">
      <c r="A10" s="1081" t="s">
        <v>268</v>
      </c>
      <c r="B10" s="284" t="s">
        <v>251</v>
      </c>
      <c r="C10" s="569">
        <v>15959</v>
      </c>
      <c r="D10" s="569">
        <v>15435.7</v>
      </c>
      <c r="E10" s="569">
        <v>14929.64</v>
      </c>
      <c r="F10" s="569">
        <v>14944.57</v>
      </c>
      <c r="G10" s="569">
        <v>14950.52</v>
      </c>
      <c r="H10" s="569">
        <v>14974.47</v>
      </c>
      <c r="I10" s="569">
        <v>14989.44</v>
      </c>
      <c r="J10" s="569">
        <v>15004.43</v>
      </c>
      <c r="K10" s="569">
        <v>15013.49</v>
      </c>
      <c r="L10" s="569">
        <v>15054.45</v>
      </c>
      <c r="M10" s="569">
        <v>15049.483</v>
      </c>
      <c r="N10" s="569">
        <v>15569.138000000001</v>
      </c>
      <c r="O10" s="569">
        <v>16000</v>
      </c>
      <c r="P10" s="569">
        <v>16500</v>
      </c>
      <c r="Q10" s="569" t="s">
        <v>429</v>
      </c>
      <c r="R10" s="569" t="s">
        <v>429</v>
      </c>
    </row>
    <row r="11" spans="1:20">
      <c r="A11" s="1081"/>
      <c r="B11" s="284" t="s">
        <v>144</v>
      </c>
      <c r="C11" s="569">
        <v>1966847</v>
      </c>
      <c r="D11" s="569">
        <v>1902359</v>
      </c>
      <c r="E11" s="569">
        <v>1839985</v>
      </c>
      <c r="F11" s="569">
        <v>1841825</v>
      </c>
      <c r="G11" s="569">
        <v>1842559</v>
      </c>
      <c r="H11" s="569">
        <v>1845510</v>
      </c>
      <c r="I11" s="569">
        <v>1877355</v>
      </c>
      <c r="J11" s="569">
        <v>1849203</v>
      </c>
      <c r="K11" s="569">
        <v>1851051</v>
      </c>
      <c r="L11" s="569">
        <v>1852902</v>
      </c>
      <c r="M11" s="569">
        <v>1854754</v>
      </c>
      <c r="N11" s="569">
        <v>2171181</v>
      </c>
      <c r="O11" s="569">
        <v>2200000</v>
      </c>
      <c r="P11" s="569">
        <v>2200000</v>
      </c>
      <c r="Q11" s="569" t="s">
        <v>429</v>
      </c>
      <c r="R11" s="569" t="s">
        <v>429</v>
      </c>
    </row>
    <row r="12" spans="1:20">
      <c r="A12" s="1081"/>
      <c r="B12" s="284" t="s">
        <v>143</v>
      </c>
      <c r="C12" s="569">
        <f t="shared" ref="C12:P12" si="1">C10*1000000/C11</f>
        <v>8114.0017500090244</v>
      </c>
      <c r="D12" s="569">
        <f t="shared" si="1"/>
        <v>8113.9784867104472</v>
      </c>
      <c r="E12" s="569">
        <f t="shared" si="1"/>
        <v>8114.0009293554021</v>
      </c>
      <c r="F12" s="569">
        <f t="shared" si="1"/>
        <v>8114.0010587325069</v>
      </c>
      <c r="G12" s="569">
        <f t="shared" si="1"/>
        <v>8113.9979778123798</v>
      </c>
      <c r="H12" s="569">
        <f t="shared" si="1"/>
        <v>8114.0010078514879</v>
      </c>
      <c r="I12" s="569">
        <f t="shared" si="1"/>
        <v>7984.3396693752647</v>
      </c>
      <c r="J12" s="569">
        <f t="shared" si="1"/>
        <v>8113.9983008896261</v>
      </c>
      <c r="K12" s="569">
        <f t="shared" si="1"/>
        <v>8110.7921931918681</v>
      </c>
      <c r="L12" s="569">
        <f t="shared" si="1"/>
        <v>8124.7955909163029</v>
      </c>
      <c r="M12" s="569">
        <f t="shared" si="1"/>
        <v>8114.0048761183425</v>
      </c>
      <c r="N12" s="569">
        <f t="shared" si="1"/>
        <v>7170.8153304584002</v>
      </c>
      <c r="O12" s="569">
        <f t="shared" si="1"/>
        <v>7272.727272727273</v>
      </c>
      <c r="P12" s="569">
        <f t="shared" si="1"/>
        <v>7500</v>
      </c>
      <c r="Q12" s="569" t="s">
        <v>429</v>
      </c>
      <c r="R12" s="569" t="s">
        <v>429</v>
      </c>
    </row>
    <row r="13" spans="1:20">
      <c r="A13" s="1080" t="s">
        <v>12</v>
      </c>
      <c r="B13" s="284" t="s">
        <v>251</v>
      </c>
      <c r="C13" s="569" t="s">
        <v>322</v>
      </c>
      <c r="D13" s="569" t="s">
        <v>322</v>
      </c>
      <c r="E13" s="569" t="s">
        <v>322</v>
      </c>
      <c r="F13" s="569" t="s">
        <v>322</v>
      </c>
      <c r="G13" s="569" t="s">
        <v>322</v>
      </c>
      <c r="H13" s="569" t="s">
        <v>322</v>
      </c>
      <c r="I13" s="569" t="s">
        <v>322</v>
      </c>
      <c r="J13" s="569" t="s">
        <v>322</v>
      </c>
      <c r="K13" s="569" t="s">
        <v>322</v>
      </c>
      <c r="L13" s="569" t="s">
        <v>322</v>
      </c>
      <c r="M13" s="569" t="s">
        <v>322</v>
      </c>
      <c r="N13" s="569" t="s">
        <v>322</v>
      </c>
      <c r="O13" s="569" t="s">
        <v>322</v>
      </c>
      <c r="P13" s="569" t="s">
        <v>322</v>
      </c>
      <c r="Q13" s="569" t="s">
        <v>74</v>
      </c>
      <c r="R13" s="569" t="s">
        <v>74</v>
      </c>
    </row>
    <row r="14" spans="1:20">
      <c r="A14" s="1080"/>
      <c r="B14" s="284" t="s">
        <v>144</v>
      </c>
      <c r="C14" s="569" t="s">
        <v>322</v>
      </c>
      <c r="D14" s="569" t="s">
        <v>322</v>
      </c>
      <c r="E14" s="569" t="s">
        <v>322</v>
      </c>
      <c r="F14" s="569" t="s">
        <v>322</v>
      </c>
      <c r="G14" s="569" t="s">
        <v>322</v>
      </c>
      <c r="H14" s="569" t="s">
        <v>322</v>
      </c>
      <c r="I14" s="569" t="s">
        <v>322</v>
      </c>
      <c r="J14" s="569" t="s">
        <v>322</v>
      </c>
      <c r="K14" s="569" t="s">
        <v>322</v>
      </c>
      <c r="L14" s="569" t="s">
        <v>322</v>
      </c>
      <c r="M14" s="569" t="s">
        <v>322</v>
      </c>
      <c r="N14" s="569" t="s">
        <v>322</v>
      </c>
      <c r="O14" s="569" t="s">
        <v>322</v>
      </c>
      <c r="P14" s="569" t="s">
        <v>322</v>
      </c>
      <c r="Q14" s="569" t="s">
        <v>74</v>
      </c>
      <c r="R14" s="569" t="s">
        <v>74</v>
      </c>
    </row>
    <row r="15" spans="1:20">
      <c r="A15" s="1080"/>
      <c r="B15" s="284" t="s">
        <v>143</v>
      </c>
      <c r="C15" s="569" t="s">
        <v>322</v>
      </c>
      <c r="D15" s="569" t="s">
        <v>322</v>
      </c>
      <c r="E15" s="569" t="s">
        <v>322</v>
      </c>
      <c r="F15" s="569" t="s">
        <v>322</v>
      </c>
      <c r="G15" s="569" t="s">
        <v>322</v>
      </c>
      <c r="H15" s="569" t="s">
        <v>322</v>
      </c>
      <c r="I15" s="569" t="s">
        <v>322</v>
      </c>
      <c r="J15" s="569" t="s">
        <v>322</v>
      </c>
      <c r="K15" s="569" t="s">
        <v>322</v>
      </c>
      <c r="L15" s="569" t="s">
        <v>322</v>
      </c>
      <c r="M15" s="569" t="s">
        <v>322</v>
      </c>
      <c r="N15" s="569" t="s">
        <v>322</v>
      </c>
      <c r="O15" s="569" t="s">
        <v>322</v>
      </c>
      <c r="P15" s="569" t="s">
        <v>322</v>
      </c>
      <c r="Q15" s="569" t="s">
        <v>74</v>
      </c>
      <c r="R15" s="569" t="s">
        <v>74</v>
      </c>
    </row>
    <row r="16" spans="1:20">
      <c r="A16" s="1080" t="s">
        <v>11</v>
      </c>
      <c r="B16" s="284" t="s">
        <v>251</v>
      </c>
      <c r="C16" s="569">
        <v>2463.36</v>
      </c>
      <c r="D16" s="569">
        <v>2510.34</v>
      </c>
      <c r="E16" s="569">
        <v>2366.25</v>
      </c>
      <c r="F16" s="569">
        <v>1992.1990000000001</v>
      </c>
      <c r="G16" s="569">
        <v>1949.4</v>
      </c>
      <c r="H16" s="569">
        <v>2964</v>
      </c>
      <c r="I16" s="569">
        <v>2982.4810000000002</v>
      </c>
      <c r="J16" s="569">
        <v>2993.5770000000002</v>
      </c>
      <c r="K16" s="569">
        <v>3021.08</v>
      </c>
      <c r="L16" s="569">
        <v>3019.9659999999999</v>
      </c>
      <c r="M16" s="569">
        <v>3008.886</v>
      </c>
      <c r="N16" s="569">
        <v>3490.3</v>
      </c>
      <c r="O16" s="569">
        <v>3500</v>
      </c>
      <c r="P16" s="569">
        <v>3114.58</v>
      </c>
      <c r="Q16" s="569">
        <v>2929.7440000000001</v>
      </c>
      <c r="R16" s="569" t="s">
        <v>429</v>
      </c>
    </row>
    <row r="17" spans="1:22">
      <c r="A17" s="1080"/>
      <c r="B17" s="284" t="s">
        <v>144</v>
      </c>
      <c r="C17" s="569">
        <v>351730</v>
      </c>
      <c r="D17" s="569">
        <v>351985</v>
      </c>
      <c r="E17" s="569">
        <v>352345</v>
      </c>
      <c r="F17" s="569">
        <v>352815</v>
      </c>
      <c r="G17" s="569">
        <v>353290</v>
      </c>
      <c r="H17" s="569">
        <v>388779</v>
      </c>
      <c r="I17" s="569">
        <v>391000</v>
      </c>
      <c r="J17" s="569">
        <v>393000</v>
      </c>
      <c r="K17" s="569">
        <v>396000</v>
      </c>
      <c r="L17" s="569">
        <v>447306</v>
      </c>
      <c r="M17" s="569">
        <v>450000</v>
      </c>
      <c r="N17" s="569">
        <v>521000</v>
      </c>
      <c r="O17" s="569">
        <v>370500</v>
      </c>
      <c r="P17" s="569">
        <v>475000</v>
      </c>
      <c r="Q17" s="569">
        <v>446810.93437959533</v>
      </c>
      <c r="R17" s="569" t="s">
        <v>429</v>
      </c>
    </row>
    <row r="18" spans="1:22">
      <c r="A18" s="1080"/>
      <c r="B18" s="284" t="s">
        <v>143</v>
      </c>
      <c r="C18" s="569">
        <f t="shared" ref="C18:P18" si="2">C16*1000000/C17</f>
        <v>7003.5538623375887</v>
      </c>
      <c r="D18" s="569">
        <f t="shared" si="2"/>
        <v>7131.9516456667188</v>
      </c>
      <c r="E18" s="569">
        <f t="shared" si="2"/>
        <v>6715.7189686245019</v>
      </c>
      <c r="F18" s="569">
        <f t="shared" si="2"/>
        <v>5646.5824865722825</v>
      </c>
      <c r="G18" s="569">
        <f t="shared" si="2"/>
        <v>5517.8465283478163</v>
      </c>
      <c r="H18" s="569">
        <f t="shared" si="2"/>
        <v>7623.868573148241</v>
      </c>
      <c r="I18" s="569">
        <f t="shared" si="2"/>
        <v>7627.8286445012791</v>
      </c>
      <c r="J18" s="569">
        <f t="shared" si="2"/>
        <v>7617.2442748091607</v>
      </c>
      <c r="K18" s="569">
        <f t="shared" si="2"/>
        <v>7628.9898989898993</v>
      </c>
      <c r="L18" s="569">
        <f t="shared" si="2"/>
        <v>6751.4542617358138</v>
      </c>
      <c r="M18" s="569">
        <f t="shared" si="2"/>
        <v>6686.413333333333</v>
      </c>
      <c r="N18" s="569">
        <f t="shared" si="2"/>
        <v>6699.2322456813818</v>
      </c>
      <c r="O18" s="569">
        <f t="shared" si="2"/>
        <v>9446.6936572199738</v>
      </c>
      <c r="P18" s="569">
        <f t="shared" si="2"/>
        <v>6557.0105263157893</v>
      </c>
      <c r="Q18" s="569">
        <v>6557.0105263157893</v>
      </c>
      <c r="R18" s="569" t="s">
        <v>429</v>
      </c>
    </row>
    <row r="19" spans="1:22" s="299" customFormat="1">
      <c r="A19" s="1080" t="s">
        <v>10</v>
      </c>
      <c r="B19" s="284" t="s">
        <v>251</v>
      </c>
      <c r="C19" s="569">
        <v>2757.2</v>
      </c>
      <c r="D19" s="569">
        <v>3312.6060000000002</v>
      </c>
      <c r="E19" s="569">
        <v>3105.3890000000001</v>
      </c>
      <c r="F19" s="569">
        <v>2574.4389999999999</v>
      </c>
      <c r="G19" s="569">
        <v>2532.0790000000002</v>
      </c>
      <c r="H19" s="569">
        <v>2151.4609999999998</v>
      </c>
      <c r="I19" s="569">
        <v>2756.5569999999998</v>
      </c>
      <c r="J19" s="569">
        <v>3137.3069999999998</v>
      </c>
      <c r="K19" s="569">
        <v>3497.4479999999999</v>
      </c>
      <c r="L19" s="569">
        <v>3843.9369999999999</v>
      </c>
      <c r="M19" s="569">
        <v>3948.4589999999998</v>
      </c>
      <c r="N19" s="569">
        <v>4333.3270000000002</v>
      </c>
      <c r="O19" s="569">
        <v>1.901</v>
      </c>
      <c r="P19" s="569">
        <v>4751.9219999999996</v>
      </c>
      <c r="Q19" s="569">
        <v>5102.692</v>
      </c>
      <c r="R19" s="569">
        <v>5012.7629999999999</v>
      </c>
      <c r="S19" s="296" t="s">
        <v>17</v>
      </c>
      <c r="T19" s="132"/>
      <c r="U19" s="132"/>
      <c r="V19" s="132"/>
    </row>
    <row r="20" spans="1:22" s="299" customFormat="1">
      <c r="A20" s="1080"/>
      <c r="B20" s="284" t="s">
        <v>144</v>
      </c>
      <c r="C20" s="569">
        <v>180738</v>
      </c>
      <c r="D20" s="569">
        <v>198470</v>
      </c>
      <c r="E20" s="569">
        <v>208849</v>
      </c>
      <c r="F20" s="569">
        <v>147129</v>
      </c>
      <c r="G20" s="569">
        <v>154945</v>
      </c>
      <c r="H20" s="569">
        <v>149427</v>
      </c>
      <c r="I20" s="569">
        <v>158333</v>
      </c>
      <c r="J20" s="569">
        <v>162363</v>
      </c>
      <c r="K20" s="569">
        <v>183351</v>
      </c>
      <c r="L20" s="569">
        <v>189784</v>
      </c>
      <c r="M20" s="569">
        <v>193481</v>
      </c>
      <c r="N20" s="569">
        <v>1216</v>
      </c>
      <c r="O20" s="569">
        <v>1291</v>
      </c>
      <c r="P20" s="569">
        <v>232926</v>
      </c>
      <c r="Q20" s="569">
        <v>216405</v>
      </c>
      <c r="R20" s="569">
        <v>222750</v>
      </c>
    </row>
    <row r="21" spans="1:22" s="299" customFormat="1">
      <c r="A21" s="1080"/>
      <c r="B21" s="284" t="s">
        <v>143</v>
      </c>
      <c r="C21" s="569">
        <f t="shared" ref="C21:R21" si="3">C19*1000000/C20</f>
        <v>15255.231329327535</v>
      </c>
      <c r="D21" s="569">
        <f t="shared" si="3"/>
        <v>16690.713961807829</v>
      </c>
      <c r="E21" s="569">
        <f t="shared" si="3"/>
        <v>14869.063294533371</v>
      </c>
      <c r="F21" s="569">
        <f t="shared" si="3"/>
        <v>17497.835233026799</v>
      </c>
      <c r="G21" s="569">
        <f t="shared" si="3"/>
        <v>16341.792248862499</v>
      </c>
      <c r="H21" s="569">
        <f t="shared" si="3"/>
        <v>14398.073975921352</v>
      </c>
      <c r="I21" s="569">
        <f t="shared" si="3"/>
        <v>17409.870336569129</v>
      </c>
      <c r="J21" s="569">
        <f t="shared" si="3"/>
        <v>19322.795218122355</v>
      </c>
      <c r="K21" s="569">
        <f t="shared" si="3"/>
        <v>19075.150940000327</v>
      </c>
      <c r="L21" s="569">
        <f t="shared" si="3"/>
        <v>20254.273279096236</v>
      </c>
      <c r="M21" s="569">
        <f t="shared" si="3"/>
        <v>20407.476703138811</v>
      </c>
      <c r="N21" s="569">
        <f t="shared" si="3"/>
        <v>3563591.2828947366</v>
      </c>
      <c r="O21" s="569">
        <f t="shared" si="3"/>
        <v>1472.5019364833463</v>
      </c>
      <c r="P21" s="569">
        <f t="shared" si="3"/>
        <v>20400.994307204863</v>
      </c>
      <c r="Q21" s="569">
        <f t="shared" si="3"/>
        <v>23579.36276888242</v>
      </c>
      <c r="R21" s="569">
        <f t="shared" si="3"/>
        <v>22503.986531986531</v>
      </c>
    </row>
    <row r="22" spans="1:22" ht="15" customHeight="1">
      <c r="A22" s="1080" t="s">
        <v>9</v>
      </c>
      <c r="B22" s="284" t="s">
        <v>251</v>
      </c>
      <c r="C22" s="569">
        <v>0.151</v>
      </c>
      <c r="D22" s="569">
        <v>0.186</v>
      </c>
      <c r="E22" s="569">
        <v>0.14000000000000001</v>
      </c>
      <c r="F22" s="569">
        <v>0.13</v>
      </c>
      <c r="G22" s="569">
        <v>0.22500000000000001</v>
      </c>
      <c r="H22" s="569">
        <v>0.20599999999999999</v>
      </c>
      <c r="I22" s="569">
        <v>0.23</v>
      </c>
      <c r="J22" s="569">
        <v>0.24</v>
      </c>
      <c r="K22" s="569">
        <v>0.3</v>
      </c>
      <c r="L22" s="569">
        <v>0.4</v>
      </c>
      <c r="M22" s="569">
        <v>0.44900000000000001</v>
      </c>
      <c r="N22" s="569">
        <v>0.3</v>
      </c>
      <c r="O22" s="569">
        <v>0.5</v>
      </c>
      <c r="P22" s="569">
        <v>0.50700000000000001</v>
      </c>
      <c r="Q22" s="569">
        <v>0.5</v>
      </c>
      <c r="R22" s="569">
        <v>0.9</v>
      </c>
    </row>
    <row r="23" spans="1:22">
      <c r="A23" s="1080"/>
      <c r="B23" s="284" t="s">
        <v>144</v>
      </c>
      <c r="C23" s="569">
        <v>10</v>
      </c>
      <c r="D23" s="569">
        <v>13</v>
      </c>
      <c r="E23" s="569">
        <v>13</v>
      </c>
      <c r="F23" s="569">
        <v>9</v>
      </c>
      <c r="G23" s="569">
        <v>12</v>
      </c>
      <c r="H23" s="569">
        <v>14</v>
      </c>
      <c r="I23" s="569">
        <v>14</v>
      </c>
      <c r="J23" s="569">
        <v>17</v>
      </c>
      <c r="K23" s="569">
        <v>22</v>
      </c>
      <c r="L23" s="569">
        <v>27</v>
      </c>
      <c r="M23" s="569">
        <v>34</v>
      </c>
      <c r="N23" s="569">
        <v>24</v>
      </c>
      <c r="O23" s="569">
        <v>40</v>
      </c>
      <c r="P23" s="569">
        <v>37</v>
      </c>
      <c r="Q23" s="569">
        <v>31</v>
      </c>
      <c r="R23" s="569">
        <v>71.400000000000006</v>
      </c>
    </row>
    <row r="24" spans="1:22">
      <c r="A24" s="1080"/>
      <c r="B24" s="284" t="s">
        <v>143</v>
      </c>
      <c r="C24" s="569">
        <f t="shared" ref="C24:P24" si="4">C22*1000000/C23</f>
        <v>15100</v>
      </c>
      <c r="D24" s="569">
        <f t="shared" si="4"/>
        <v>14307.692307692309</v>
      </c>
      <c r="E24" s="569">
        <f t="shared" si="4"/>
        <v>10769.23076923077</v>
      </c>
      <c r="F24" s="569">
        <f t="shared" si="4"/>
        <v>14444.444444444445</v>
      </c>
      <c r="G24" s="569">
        <f t="shared" si="4"/>
        <v>18750</v>
      </c>
      <c r="H24" s="569">
        <f t="shared" si="4"/>
        <v>14714.285714285714</v>
      </c>
      <c r="I24" s="569">
        <f t="shared" si="4"/>
        <v>16428.571428571428</v>
      </c>
      <c r="J24" s="569">
        <f t="shared" si="4"/>
        <v>14117.64705882353</v>
      </c>
      <c r="K24" s="569">
        <f t="shared" si="4"/>
        <v>13636.363636363636</v>
      </c>
      <c r="L24" s="569">
        <f t="shared" si="4"/>
        <v>14814.814814814816</v>
      </c>
      <c r="M24" s="569">
        <f t="shared" si="4"/>
        <v>13205.882352941177</v>
      </c>
      <c r="N24" s="569">
        <f t="shared" si="4"/>
        <v>12500</v>
      </c>
      <c r="O24" s="569">
        <f t="shared" si="4"/>
        <v>12500</v>
      </c>
      <c r="P24" s="569">
        <f t="shared" si="4"/>
        <v>13702.702702702703</v>
      </c>
      <c r="Q24" s="569">
        <v>15032.258064516129</v>
      </c>
      <c r="R24" s="569">
        <f>R22*1000000/R23</f>
        <v>12605.042016806721</v>
      </c>
    </row>
    <row r="25" spans="1:22">
      <c r="A25" s="1080" t="s">
        <v>7</v>
      </c>
      <c r="B25" s="284" t="s">
        <v>251</v>
      </c>
      <c r="C25" s="569">
        <v>5361.9740000000002</v>
      </c>
      <c r="D25" s="569">
        <v>5974.59</v>
      </c>
      <c r="E25" s="569">
        <v>5924.5510000000004</v>
      </c>
      <c r="F25" s="569">
        <v>6149.9</v>
      </c>
      <c r="G25" s="569">
        <v>6412.77</v>
      </c>
      <c r="H25" s="569">
        <v>4782.42</v>
      </c>
      <c r="I25" s="569">
        <v>5481.34</v>
      </c>
      <c r="J25" s="569">
        <v>4959.26</v>
      </c>
      <c r="K25" s="569">
        <v>4054.59</v>
      </c>
      <c r="L25" s="569" t="s">
        <v>8</v>
      </c>
      <c r="M25" s="569" t="s">
        <v>8</v>
      </c>
      <c r="N25" s="569" t="s">
        <v>8</v>
      </c>
      <c r="O25" s="569">
        <v>4098997</v>
      </c>
      <c r="P25" s="569" t="s">
        <v>8</v>
      </c>
      <c r="Q25" s="575">
        <v>4136.2650000000003</v>
      </c>
      <c r="R25" s="569">
        <v>3529.078</v>
      </c>
    </row>
    <row r="26" spans="1:22">
      <c r="A26" s="1080"/>
      <c r="B26" s="284" t="s">
        <v>144</v>
      </c>
      <c r="C26" s="569">
        <v>925902</v>
      </c>
      <c r="D26" s="569">
        <v>834128</v>
      </c>
      <c r="E26" s="569">
        <v>1019667</v>
      </c>
      <c r="F26" s="569">
        <v>1045625</v>
      </c>
      <c r="G26" s="569">
        <v>1068500</v>
      </c>
      <c r="H26" s="569">
        <v>1108200</v>
      </c>
      <c r="I26" s="569">
        <v>857700</v>
      </c>
      <c r="J26" s="569">
        <v>993800</v>
      </c>
      <c r="K26" s="569">
        <v>953600</v>
      </c>
      <c r="L26" s="569" t="s">
        <v>8</v>
      </c>
      <c r="M26" s="569" t="s">
        <v>8</v>
      </c>
      <c r="N26" s="569" t="s">
        <v>8</v>
      </c>
      <c r="O26" s="569">
        <v>762598</v>
      </c>
      <c r="P26" s="569" t="s">
        <v>8</v>
      </c>
      <c r="Q26" s="587">
        <v>870300</v>
      </c>
      <c r="R26" s="569">
        <v>620605</v>
      </c>
    </row>
    <row r="27" spans="1:22">
      <c r="A27" s="1080"/>
      <c r="B27" s="284" t="s">
        <v>143</v>
      </c>
      <c r="C27" s="569">
        <f t="shared" ref="C27:R27" si="5">C25*1000000/C26</f>
        <v>5791.0815615475503</v>
      </c>
      <c r="D27" s="569">
        <f t="shared" si="5"/>
        <v>7162.6776705733409</v>
      </c>
      <c r="E27" s="569">
        <f t="shared" si="5"/>
        <v>5810.280218934221</v>
      </c>
      <c r="F27" s="569">
        <f t="shared" si="5"/>
        <v>5881.5540944411241</v>
      </c>
      <c r="G27" s="569">
        <f t="shared" si="5"/>
        <v>6001.6565278427706</v>
      </c>
      <c r="H27" s="569">
        <f t="shared" si="5"/>
        <v>4315.4845695722797</v>
      </c>
      <c r="I27" s="569">
        <f t="shared" si="5"/>
        <v>6390.7426839221171</v>
      </c>
      <c r="J27" s="569">
        <f t="shared" si="5"/>
        <v>4990.199235258603</v>
      </c>
      <c r="K27" s="569">
        <f t="shared" si="5"/>
        <v>4251.877097315436</v>
      </c>
      <c r="L27" s="569" t="s">
        <v>8</v>
      </c>
      <c r="M27" s="569" t="s">
        <v>8</v>
      </c>
      <c r="N27" s="569" t="s">
        <v>8</v>
      </c>
      <c r="O27" s="569">
        <f t="shared" si="5"/>
        <v>5375042.9453001451</v>
      </c>
      <c r="P27" s="569" t="s">
        <v>8</v>
      </c>
      <c r="Q27" s="569">
        <f t="shared" si="5"/>
        <v>4752.6887280248193</v>
      </c>
      <c r="R27" s="569">
        <f t="shared" si="5"/>
        <v>5686.5123548795127</v>
      </c>
    </row>
    <row r="28" spans="1:22">
      <c r="A28" s="1080" t="s">
        <v>6</v>
      </c>
      <c r="B28" s="284" t="s">
        <v>251</v>
      </c>
      <c r="C28" s="569" t="s">
        <v>322</v>
      </c>
      <c r="D28" s="569" t="s">
        <v>322</v>
      </c>
      <c r="E28" s="569" t="s">
        <v>322</v>
      </c>
      <c r="F28" s="569" t="s">
        <v>322</v>
      </c>
      <c r="G28" s="569" t="s">
        <v>322</v>
      </c>
      <c r="H28" s="569" t="s">
        <v>322</v>
      </c>
      <c r="I28" s="569" t="s">
        <v>322</v>
      </c>
      <c r="J28" s="569" t="s">
        <v>322</v>
      </c>
      <c r="K28" s="569" t="s">
        <v>322</v>
      </c>
      <c r="L28" s="569" t="s">
        <v>322</v>
      </c>
      <c r="M28" s="569" t="s">
        <v>322</v>
      </c>
      <c r="N28" s="569" t="s">
        <v>322</v>
      </c>
      <c r="O28" s="569" t="s">
        <v>322</v>
      </c>
      <c r="P28" s="569" t="s">
        <v>322</v>
      </c>
      <c r="Q28" s="569" t="s">
        <v>322</v>
      </c>
      <c r="R28" s="569" t="s">
        <v>322</v>
      </c>
    </row>
    <row r="29" spans="1:22">
      <c r="A29" s="1080"/>
      <c r="B29" s="284" t="s">
        <v>144</v>
      </c>
      <c r="C29" s="569" t="s">
        <v>322</v>
      </c>
      <c r="D29" s="569" t="s">
        <v>322</v>
      </c>
      <c r="E29" s="569" t="s">
        <v>322</v>
      </c>
      <c r="F29" s="569" t="s">
        <v>322</v>
      </c>
      <c r="G29" s="569" t="s">
        <v>322</v>
      </c>
      <c r="H29" s="569" t="s">
        <v>322</v>
      </c>
      <c r="I29" s="569" t="s">
        <v>322</v>
      </c>
      <c r="J29" s="569" t="s">
        <v>322</v>
      </c>
      <c r="K29" s="569" t="s">
        <v>322</v>
      </c>
      <c r="L29" s="569" t="s">
        <v>322</v>
      </c>
      <c r="M29" s="569" t="s">
        <v>322</v>
      </c>
      <c r="N29" s="569" t="s">
        <v>322</v>
      </c>
      <c r="O29" s="569" t="s">
        <v>322</v>
      </c>
      <c r="P29" s="569" t="s">
        <v>322</v>
      </c>
      <c r="Q29" s="569" t="s">
        <v>322</v>
      </c>
      <c r="R29" s="569" t="s">
        <v>322</v>
      </c>
    </row>
    <row r="30" spans="1:22">
      <c r="A30" s="1080"/>
      <c r="B30" s="284" t="s">
        <v>143</v>
      </c>
      <c r="C30" s="569" t="s">
        <v>322</v>
      </c>
      <c r="D30" s="569" t="s">
        <v>322</v>
      </c>
      <c r="E30" s="569" t="s">
        <v>322</v>
      </c>
      <c r="F30" s="569" t="s">
        <v>322</v>
      </c>
      <c r="G30" s="569" t="s">
        <v>322</v>
      </c>
      <c r="H30" s="569" t="s">
        <v>322</v>
      </c>
      <c r="I30" s="569" t="s">
        <v>322</v>
      </c>
      <c r="J30" s="569" t="s">
        <v>322</v>
      </c>
      <c r="K30" s="569" t="s">
        <v>322</v>
      </c>
      <c r="L30" s="569" t="s">
        <v>322</v>
      </c>
      <c r="M30" s="569" t="s">
        <v>322</v>
      </c>
      <c r="N30" s="569" t="s">
        <v>322</v>
      </c>
      <c r="O30" s="569" t="s">
        <v>322</v>
      </c>
      <c r="P30" s="569" t="s">
        <v>322</v>
      </c>
      <c r="Q30" s="569" t="s">
        <v>322</v>
      </c>
      <c r="R30" s="569" t="s">
        <v>322</v>
      </c>
    </row>
    <row r="31" spans="1:22">
      <c r="A31" s="1080" t="s">
        <v>5</v>
      </c>
      <c r="B31" s="284" t="s">
        <v>251</v>
      </c>
      <c r="C31" s="569">
        <v>0.15</v>
      </c>
      <c r="D31" s="569">
        <v>0.15</v>
      </c>
      <c r="E31" s="569">
        <v>0.15</v>
      </c>
      <c r="F31" s="569">
        <v>0.15</v>
      </c>
      <c r="G31" s="569">
        <v>0.15</v>
      </c>
      <c r="H31" s="569">
        <v>0.15</v>
      </c>
      <c r="I31" s="569">
        <v>0.15</v>
      </c>
      <c r="J31" s="569">
        <v>0.15</v>
      </c>
      <c r="K31" s="569">
        <v>0.19500000000000001</v>
      </c>
      <c r="L31" s="569">
        <v>0.20399999999999999</v>
      </c>
      <c r="M31" s="569">
        <v>0.19</v>
      </c>
      <c r="N31" s="569">
        <v>0.22275</v>
      </c>
      <c r="O31" s="569">
        <v>0.22275</v>
      </c>
      <c r="P31" s="569">
        <v>0.22</v>
      </c>
      <c r="Q31" s="569" t="s">
        <v>429</v>
      </c>
      <c r="R31" s="569">
        <f>R32*R33/1000000</f>
        <v>0.15583333333333335</v>
      </c>
    </row>
    <row r="32" spans="1:22">
      <c r="A32" s="1080"/>
      <c r="B32" s="284" t="s">
        <v>144</v>
      </c>
      <c r="C32" s="569">
        <v>30</v>
      </c>
      <c r="D32" s="569">
        <v>30</v>
      </c>
      <c r="E32" s="569">
        <v>30</v>
      </c>
      <c r="F32" s="569">
        <v>30</v>
      </c>
      <c r="G32" s="569">
        <v>30</v>
      </c>
      <c r="H32" s="569">
        <v>30</v>
      </c>
      <c r="I32" s="569">
        <v>30</v>
      </c>
      <c r="J32" s="569">
        <v>30</v>
      </c>
      <c r="K32" s="569">
        <v>31</v>
      </c>
      <c r="L32" s="569">
        <v>37</v>
      </c>
      <c r="M32" s="569">
        <v>30</v>
      </c>
      <c r="N32" s="569">
        <v>17.82</v>
      </c>
      <c r="O32" s="569">
        <v>17.82</v>
      </c>
      <c r="P32" s="569">
        <v>18</v>
      </c>
      <c r="Q32" s="569" t="s">
        <v>429</v>
      </c>
      <c r="R32" s="569">
        <v>12.75</v>
      </c>
      <c r="S32" s="614" t="s">
        <v>17</v>
      </c>
    </row>
    <row r="33" spans="1:19">
      <c r="A33" s="1080"/>
      <c r="B33" s="284" t="s">
        <v>143</v>
      </c>
      <c r="C33" s="569">
        <f t="shared" ref="C33:P33" si="6">C31*1000000/C32</f>
        <v>5000</v>
      </c>
      <c r="D33" s="569">
        <f t="shared" si="6"/>
        <v>5000</v>
      </c>
      <c r="E33" s="569">
        <f t="shared" si="6"/>
        <v>5000</v>
      </c>
      <c r="F33" s="569">
        <f t="shared" si="6"/>
        <v>5000</v>
      </c>
      <c r="G33" s="569">
        <f t="shared" si="6"/>
        <v>5000</v>
      </c>
      <c r="H33" s="569">
        <f t="shared" si="6"/>
        <v>5000</v>
      </c>
      <c r="I33" s="569">
        <f t="shared" si="6"/>
        <v>5000</v>
      </c>
      <c r="J33" s="569">
        <f t="shared" si="6"/>
        <v>5000</v>
      </c>
      <c r="K33" s="569">
        <f t="shared" si="6"/>
        <v>6290.322580645161</v>
      </c>
      <c r="L33" s="569">
        <f t="shared" si="6"/>
        <v>5513.5135135135133</v>
      </c>
      <c r="M33" s="569">
        <f t="shared" si="6"/>
        <v>6333.333333333333</v>
      </c>
      <c r="N33" s="569">
        <f t="shared" si="6"/>
        <v>12500</v>
      </c>
      <c r="O33" s="569">
        <f t="shared" si="6"/>
        <v>12500</v>
      </c>
      <c r="P33" s="569">
        <f t="shared" si="6"/>
        <v>12222.222222222223</v>
      </c>
      <c r="Q33" s="569" t="s">
        <v>429</v>
      </c>
      <c r="R33" s="569">
        <v>12222.222222222223</v>
      </c>
    </row>
    <row r="34" spans="1:19">
      <c r="A34" s="1080" t="s">
        <v>4</v>
      </c>
      <c r="B34" s="284" t="s">
        <v>251</v>
      </c>
      <c r="C34" s="569" t="s">
        <v>429</v>
      </c>
      <c r="D34" s="569" t="s">
        <v>429</v>
      </c>
      <c r="E34" s="569" t="s">
        <v>429</v>
      </c>
      <c r="F34" s="569" t="s">
        <v>429</v>
      </c>
      <c r="G34" s="569" t="s">
        <v>429</v>
      </c>
      <c r="H34" s="569" t="s">
        <v>429</v>
      </c>
      <c r="I34" s="569" t="s">
        <v>429</v>
      </c>
      <c r="J34" s="569" t="s">
        <v>429</v>
      </c>
      <c r="K34" s="569" t="s">
        <v>429</v>
      </c>
      <c r="L34" s="569" t="s">
        <v>429</v>
      </c>
      <c r="M34" s="569" t="s">
        <v>429</v>
      </c>
      <c r="N34" s="569" t="s">
        <v>429</v>
      </c>
      <c r="O34" s="569" t="s">
        <v>429</v>
      </c>
      <c r="P34" s="569" t="s">
        <v>429</v>
      </c>
      <c r="Q34" s="569" t="s">
        <v>429</v>
      </c>
      <c r="R34" s="569" t="s">
        <v>429</v>
      </c>
    </row>
    <row r="35" spans="1:19">
      <c r="A35" s="1080"/>
      <c r="B35" s="284" t="s">
        <v>144</v>
      </c>
      <c r="C35" s="569" t="s">
        <v>429</v>
      </c>
      <c r="D35" s="569" t="s">
        <v>429</v>
      </c>
      <c r="E35" s="569" t="s">
        <v>429</v>
      </c>
      <c r="F35" s="569" t="s">
        <v>429</v>
      </c>
      <c r="G35" s="569" t="s">
        <v>429</v>
      </c>
      <c r="H35" s="569" t="s">
        <v>429</v>
      </c>
      <c r="I35" s="569" t="s">
        <v>429</v>
      </c>
      <c r="J35" s="569" t="s">
        <v>429</v>
      </c>
      <c r="K35" s="569" t="s">
        <v>429</v>
      </c>
      <c r="L35" s="569" t="s">
        <v>429</v>
      </c>
      <c r="M35" s="569" t="s">
        <v>429</v>
      </c>
      <c r="N35" s="569" t="s">
        <v>429</v>
      </c>
      <c r="O35" s="569" t="s">
        <v>429</v>
      </c>
      <c r="P35" s="569" t="s">
        <v>429</v>
      </c>
      <c r="Q35" s="569" t="s">
        <v>429</v>
      </c>
      <c r="R35" s="569" t="s">
        <v>429</v>
      </c>
    </row>
    <row r="36" spans="1:19">
      <c r="A36" s="1080"/>
      <c r="B36" s="284" t="s">
        <v>143</v>
      </c>
      <c r="C36" s="569" t="s">
        <v>429</v>
      </c>
      <c r="D36" s="569" t="s">
        <v>429</v>
      </c>
      <c r="E36" s="569" t="s">
        <v>429</v>
      </c>
      <c r="F36" s="569" t="s">
        <v>429</v>
      </c>
      <c r="G36" s="569" t="s">
        <v>429</v>
      </c>
      <c r="H36" s="569" t="s">
        <v>429</v>
      </c>
      <c r="I36" s="569" t="s">
        <v>429</v>
      </c>
      <c r="J36" s="569" t="s">
        <v>429</v>
      </c>
      <c r="K36" s="569" t="s">
        <v>429</v>
      </c>
      <c r="L36" s="569" t="s">
        <v>429</v>
      </c>
      <c r="M36" s="569" t="s">
        <v>429</v>
      </c>
      <c r="N36" s="569" t="s">
        <v>429</v>
      </c>
      <c r="O36" s="569" t="s">
        <v>429</v>
      </c>
      <c r="P36" s="569" t="s">
        <v>429</v>
      </c>
      <c r="Q36" s="569" t="s">
        <v>429</v>
      </c>
      <c r="R36" s="569" t="s">
        <v>429</v>
      </c>
    </row>
    <row r="37" spans="1:19">
      <c r="A37" s="1080" t="s">
        <v>3</v>
      </c>
      <c r="B37" s="284" t="s">
        <v>251</v>
      </c>
      <c r="C37" s="569" t="s">
        <v>429</v>
      </c>
      <c r="D37" s="569" t="s">
        <v>429</v>
      </c>
      <c r="E37" s="569" t="s">
        <v>429</v>
      </c>
      <c r="F37" s="569" t="s">
        <v>429</v>
      </c>
      <c r="G37" s="569" t="s">
        <v>429</v>
      </c>
      <c r="H37" s="569" t="s">
        <v>429</v>
      </c>
      <c r="I37" s="569" t="s">
        <v>429</v>
      </c>
      <c r="J37" s="569" t="s">
        <v>429</v>
      </c>
      <c r="K37" s="569" t="s">
        <v>429</v>
      </c>
      <c r="L37" s="569" t="s">
        <v>429</v>
      </c>
      <c r="M37" s="569" t="s">
        <v>429</v>
      </c>
      <c r="N37" s="569" t="s">
        <v>429</v>
      </c>
      <c r="O37" s="569" t="s">
        <v>429</v>
      </c>
      <c r="P37" s="569" t="s">
        <v>429</v>
      </c>
      <c r="Q37" s="569" t="s">
        <v>429</v>
      </c>
      <c r="R37" s="569" t="s">
        <v>429</v>
      </c>
      <c r="S37" s="499"/>
    </row>
    <row r="38" spans="1:19">
      <c r="A38" s="1080"/>
      <c r="B38" s="284" t="s">
        <v>144</v>
      </c>
      <c r="C38" s="569" t="s">
        <v>429</v>
      </c>
      <c r="D38" s="569" t="s">
        <v>429</v>
      </c>
      <c r="E38" s="569" t="s">
        <v>429</v>
      </c>
      <c r="F38" s="569" t="s">
        <v>429</v>
      </c>
      <c r="G38" s="569" t="s">
        <v>429</v>
      </c>
      <c r="H38" s="569" t="s">
        <v>429</v>
      </c>
      <c r="I38" s="569" t="s">
        <v>429</v>
      </c>
      <c r="J38" s="569" t="s">
        <v>429</v>
      </c>
      <c r="K38" s="569" t="s">
        <v>429</v>
      </c>
      <c r="L38" s="569" t="s">
        <v>429</v>
      </c>
      <c r="M38" s="569" t="s">
        <v>429</v>
      </c>
      <c r="N38" s="569" t="s">
        <v>429</v>
      </c>
      <c r="O38" s="569" t="s">
        <v>429</v>
      </c>
      <c r="P38" s="569" t="s">
        <v>429</v>
      </c>
      <c r="Q38" s="569" t="s">
        <v>429</v>
      </c>
      <c r="R38" s="569" t="s">
        <v>429</v>
      </c>
      <c r="S38" s="499"/>
    </row>
    <row r="39" spans="1:19">
      <c r="A39" s="1080"/>
      <c r="B39" s="284" t="s">
        <v>143</v>
      </c>
      <c r="C39" s="569" t="s">
        <v>429</v>
      </c>
      <c r="D39" s="569" t="s">
        <v>429</v>
      </c>
      <c r="E39" s="569" t="s">
        <v>429</v>
      </c>
      <c r="F39" s="569" t="s">
        <v>429</v>
      </c>
      <c r="G39" s="569" t="s">
        <v>429</v>
      </c>
      <c r="H39" s="569" t="s">
        <v>429</v>
      </c>
      <c r="I39" s="569" t="s">
        <v>429</v>
      </c>
      <c r="J39" s="569" t="s">
        <v>429</v>
      </c>
      <c r="K39" s="569" t="s">
        <v>429</v>
      </c>
      <c r="L39" s="569" t="s">
        <v>429</v>
      </c>
      <c r="M39" s="569" t="s">
        <v>429</v>
      </c>
      <c r="N39" s="569" t="s">
        <v>429</v>
      </c>
      <c r="O39" s="569" t="s">
        <v>429</v>
      </c>
      <c r="P39" s="569" t="s">
        <v>429</v>
      </c>
      <c r="Q39" s="569" t="s">
        <v>429</v>
      </c>
      <c r="R39" s="569" t="s">
        <v>429</v>
      </c>
      <c r="S39" s="499"/>
    </row>
    <row r="40" spans="1:19">
      <c r="A40" s="1081" t="s">
        <v>79</v>
      </c>
      <c r="B40" s="284" t="s">
        <v>251</v>
      </c>
      <c r="C40" s="569">
        <v>5342.1059999999998</v>
      </c>
      <c r="D40" s="569">
        <v>4336.37</v>
      </c>
      <c r="E40" s="569">
        <v>2103</v>
      </c>
      <c r="F40" s="569">
        <v>2103</v>
      </c>
      <c r="G40" s="569">
        <v>4440.5879999999997</v>
      </c>
      <c r="H40" s="569">
        <v>5539.1620000000003</v>
      </c>
      <c r="I40" s="569">
        <v>6158.3010000000004</v>
      </c>
      <c r="J40" s="569">
        <v>1733</v>
      </c>
      <c r="K40" s="569">
        <v>1797</v>
      </c>
      <c r="L40" s="569">
        <v>1759</v>
      </c>
      <c r="M40" s="569">
        <v>4548</v>
      </c>
      <c r="N40" s="569">
        <v>1549</v>
      </c>
      <c r="O40" s="569">
        <v>1821</v>
      </c>
      <c r="P40" s="569">
        <v>1943</v>
      </c>
      <c r="Q40" s="569">
        <v>1664</v>
      </c>
      <c r="R40" s="569" t="s">
        <v>429</v>
      </c>
      <c r="S40" s="499"/>
    </row>
    <row r="41" spans="1:19">
      <c r="A41" s="1081"/>
      <c r="B41" s="284" t="s">
        <v>144</v>
      </c>
      <c r="C41" s="569">
        <v>809700</v>
      </c>
      <c r="D41" s="569">
        <v>660900</v>
      </c>
      <c r="E41" s="569">
        <v>660260</v>
      </c>
      <c r="F41" s="569">
        <v>660000</v>
      </c>
      <c r="G41" s="569">
        <v>660000</v>
      </c>
      <c r="H41" s="569">
        <v>670000</v>
      </c>
      <c r="I41" s="569">
        <v>670000</v>
      </c>
      <c r="J41" s="569">
        <v>675000</v>
      </c>
      <c r="K41" s="569">
        <v>837744</v>
      </c>
      <c r="L41" s="569">
        <v>1081380</v>
      </c>
      <c r="M41" s="569">
        <v>798000</v>
      </c>
      <c r="N41" s="569">
        <v>739794</v>
      </c>
      <c r="O41" s="569">
        <v>971200</v>
      </c>
      <c r="P41" s="569">
        <v>341824.10572445398</v>
      </c>
      <c r="Q41" s="569">
        <v>292740.76784636715</v>
      </c>
      <c r="R41" s="569" t="s">
        <v>429</v>
      </c>
    </row>
    <row r="42" spans="1:19">
      <c r="A42" s="1081"/>
      <c r="B42" s="284" t="s">
        <v>143</v>
      </c>
      <c r="C42" s="569">
        <f t="shared" ref="C42:P42" si="7">C40*1000000/C41</f>
        <v>6597.6361615413116</v>
      </c>
      <c r="D42" s="569">
        <f t="shared" si="7"/>
        <v>6561.310334392495</v>
      </c>
      <c r="E42" s="569">
        <f t="shared" si="7"/>
        <v>3185.1088964953201</v>
      </c>
      <c r="F42" s="569">
        <f t="shared" si="7"/>
        <v>3186.3636363636365</v>
      </c>
      <c r="G42" s="569">
        <f t="shared" si="7"/>
        <v>6728.1636363636362</v>
      </c>
      <c r="H42" s="569">
        <f t="shared" si="7"/>
        <v>8267.4059701492533</v>
      </c>
      <c r="I42" s="569">
        <f t="shared" si="7"/>
        <v>9191.4940298507463</v>
      </c>
      <c r="J42" s="569">
        <f t="shared" si="7"/>
        <v>2567.4074074074074</v>
      </c>
      <c r="K42" s="569">
        <f t="shared" si="7"/>
        <v>2145.0466968429496</v>
      </c>
      <c r="L42" s="569">
        <f t="shared" si="7"/>
        <v>1626.6252381216593</v>
      </c>
      <c r="M42" s="569">
        <f t="shared" si="7"/>
        <v>5699.2481203007519</v>
      </c>
      <c r="N42" s="569">
        <f t="shared" si="7"/>
        <v>2093.8261191629022</v>
      </c>
      <c r="O42" s="569">
        <f t="shared" si="7"/>
        <v>1875</v>
      </c>
      <c r="P42" s="569">
        <f t="shared" si="7"/>
        <v>5684.2100000000046</v>
      </c>
      <c r="Q42" s="569">
        <v>5684.2100000000046</v>
      </c>
      <c r="R42" s="569" t="s">
        <v>429</v>
      </c>
    </row>
    <row r="43" spans="1:19">
      <c r="A43" s="1080" t="s">
        <v>2</v>
      </c>
      <c r="B43" s="284" t="s">
        <v>251</v>
      </c>
      <c r="C43" s="569">
        <v>815.24800000000005</v>
      </c>
      <c r="D43" s="569">
        <v>950</v>
      </c>
      <c r="E43" s="569">
        <v>918.01599999999996</v>
      </c>
      <c r="F43" s="569">
        <v>957</v>
      </c>
      <c r="G43" s="569">
        <v>957</v>
      </c>
      <c r="H43" s="569">
        <v>1056</v>
      </c>
      <c r="I43" s="569">
        <v>1059.8900000000001</v>
      </c>
      <c r="J43" s="569">
        <v>1059.8900000000001</v>
      </c>
      <c r="K43" s="569">
        <v>1185.5999999999999</v>
      </c>
      <c r="L43" s="569">
        <v>1160.8530000000001</v>
      </c>
      <c r="M43" s="569">
        <v>1151.6997131522901</v>
      </c>
      <c r="N43" s="569">
        <v>1266.2950000000001</v>
      </c>
      <c r="O43" s="569">
        <v>1266.2950000000001</v>
      </c>
      <c r="P43" s="569">
        <v>1070</v>
      </c>
      <c r="Q43" s="569">
        <v>3678</v>
      </c>
      <c r="R43" s="569">
        <v>3811.4</v>
      </c>
    </row>
    <row r="44" spans="1:19">
      <c r="A44" s="1080"/>
      <c r="B44" s="284" t="s">
        <v>144</v>
      </c>
      <c r="C44" s="569">
        <v>290951.7</v>
      </c>
      <c r="D44" s="569">
        <v>309004</v>
      </c>
      <c r="E44" s="569">
        <v>348009</v>
      </c>
      <c r="F44" s="569">
        <v>327561</v>
      </c>
      <c r="G44" s="569">
        <v>311684</v>
      </c>
      <c r="H44" s="569">
        <v>361028</v>
      </c>
      <c r="I44" s="569">
        <v>362354</v>
      </c>
      <c r="J44" s="569">
        <v>391844</v>
      </c>
      <c r="K44" s="569">
        <v>398000</v>
      </c>
      <c r="L44" s="569">
        <v>400651</v>
      </c>
      <c r="M44" s="569">
        <v>403302.04871405795</v>
      </c>
      <c r="N44" s="569">
        <v>203319</v>
      </c>
      <c r="O44" s="569">
        <v>203319</v>
      </c>
      <c r="P44" s="569">
        <v>215000</v>
      </c>
      <c r="Q44" s="569">
        <v>314357.84737134678</v>
      </c>
      <c r="R44" s="569">
        <v>325759.61137124873</v>
      </c>
    </row>
    <row r="45" spans="1:19">
      <c r="A45" s="1080"/>
      <c r="B45" s="284" t="s">
        <v>143</v>
      </c>
      <c r="C45" s="569">
        <f t="shared" ref="C45:P45" si="8">C43*1000000/C44</f>
        <v>2802.0045938896387</v>
      </c>
      <c r="D45" s="569">
        <f t="shared" si="8"/>
        <v>3074.3938589791719</v>
      </c>
      <c r="E45" s="569">
        <f t="shared" si="8"/>
        <v>2637.9087897152085</v>
      </c>
      <c r="F45" s="569">
        <f t="shared" si="8"/>
        <v>2921.5932299632741</v>
      </c>
      <c r="G45" s="569">
        <f t="shared" si="8"/>
        <v>3070.4174741083916</v>
      </c>
      <c r="H45" s="569">
        <f t="shared" si="8"/>
        <v>2924.980887908971</v>
      </c>
      <c r="I45" s="569">
        <f t="shared" si="8"/>
        <v>2925.0125567814903</v>
      </c>
      <c r="J45" s="569">
        <f t="shared" si="8"/>
        <v>2704.8774512305922</v>
      </c>
      <c r="K45" s="569">
        <f t="shared" si="8"/>
        <v>2978.8944723618092</v>
      </c>
      <c r="L45" s="569">
        <f t="shared" si="8"/>
        <v>2897.4169539075156</v>
      </c>
      <c r="M45" s="569">
        <f t="shared" si="8"/>
        <v>2855.6753352097344</v>
      </c>
      <c r="N45" s="569">
        <f t="shared" si="8"/>
        <v>6228.1193592335194</v>
      </c>
      <c r="O45" s="569">
        <f t="shared" si="8"/>
        <v>6228.1193592335194</v>
      </c>
      <c r="P45" s="569">
        <f t="shared" si="8"/>
        <v>4976.7441860465115</v>
      </c>
      <c r="Q45" s="569">
        <v>11699.9</v>
      </c>
      <c r="R45" s="569">
        <v>11699.9</v>
      </c>
    </row>
    <row r="46" spans="1:19">
      <c r="A46" s="1080" t="s">
        <v>1</v>
      </c>
      <c r="B46" s="284" t="s">
        <v>251</v>
      </c>
      <c r="C46" s="569">
        <v>175</v>
      </c>
      <c r="D46" s="569">
        <v>175</v>
      </c>
      <c r="E46" s="569">
        <v>175</v>
      </c>
      <c r="F46" s="569">
        <v>180</v>
      </c>
      <c r="G46" s="569">
        <v>190</v>
      </c>
      <c r="H46" s="569">
        <v>190</v>
      </c>
      <c r="I46" s="569">
        <v>190</v>
      </c>
      <c r="J46" s="569">
        <v>192</v>
      </c>
      <c r="K46" s="569">
        <v>206.14699999999999</v>
      </c>
      <c r="L46" s="569">
        <v>216.149</v>
      </c>
      <c r="M46" s="569">
        <v>203</v>
      </c>
      <c r="N46" s="569">
        <v>224.55799999999999</v>
      </c>
      <c r="O46" s="569">
        <v>228</v>
      </c>
      <c r="P46" s="569">
        <v>230</v>
      </c>
      <c r="Q46" s="569">
        <v>232.01754385964912</v>
      </c>
      <c r="R46" s="569">
        <v>232.01754385964912</v>
      </c>
    </row>
    <row r="47" spans="1:19">
      <c r="A47" s="1080"/>
      <c r="B47" s="284" t="s">
        <v>144</v>
      </c>
      <c r="C47" s="569">
        <v>40000</v>
      </c>
      <c r="D47" s="569">
        <v>40000</v>
      </c>
      <c r="E47" s="569">
        <v>40000</v>
      </c>
      <c r="F47" s="569">
        <v>43000</v>
      </c>
      <c r="G47" s="569">
        <v>43500</v>
      </c>
      <c r="H47" s="569">
        <v>43500</v>
      </c>
      <c r="I47" s="569">
        <v>44000</v>
      </c>
      <c r="J47" s="569">
        <v>44500</v>
      </c>
      <c r="K47" s="569">
        <v>47130</v>
      </c>
      <c r="L47" s="569">
        <v>56092</v>
      </c>
      <c r="M47" s="569">
        <v>44400</v>
      </c>
      <c r="N47" s="569">
        <v>47865</v>
      </c>
      <c r="O47" s="569">
        <v>48500</v>
      </c>
      <c r="P47" s="569">
        <v>50000</v>
      </c>
      <c r="Q47" s="569">
        <v>51546.391752577314</v>
      </c>
      <c r="R47" s="569">
        <v>51546.391752577314</v>
      </c>
    </row>
    <row r="48" spans="1:19">
      <c r="A48" s="1080"/>
      <c r="B48" s="284" t="s">
        <v>143</v>
      </c>
      <c r="C48" s="569">
        <f t="shared" ref="C48:P48" si="9">C46*1000000/C47</f>
        <v>4375</v>
      </c>
      <c r="D48" s="569">
        <f t="shared" si="9"/>
        <v>4375</v>
      </c>
      <c r="E48" s="569">
        <f t="shared" si="9"/>
        <v>4375</v>
      </c>
      <c r="F48" s="569">
        <f t="shared" si="9"/>
        <v>4186.0465116279074</v>
      </c>
      <c r="G48" s="569">
        <f t="shared" si="9"/>
        <v>4367.8160919540232</v>
      </c>
      <c r="H48" s="569">
        <f t="shared" si="9"/>
        <v>4367.8160919540232</v>
      </c>
      <c r="I48" s="569">
        <f t="shared" si="9"/>
        <v>4318.181818181818</v>
      </c>
      <c r="J48" s="569">
        <f t="shared" si="9"/>
        <v>4314.606741573034</v>
      </c>
      <c r="K48" s="569">
        <f t="shared" si="9"/>
        <v>4374.0080628050073</v>
      </c>
      <c r="L48" s="569">
        <f t="shared" si="9"/>
        <v>3853.4728660058477</v>
      </c>
      <c r="M48" s="569">
        <f t="shared" si="9"/>
        <v>4572.0720720720719</v>
      </c>
      <c r="N48" s="569">
        <f t="shared" si="9"/>
        <v>4691.4864723702076</v>
      </c>
      <c r="O48" s="569">
        <f t="shared" si="9"/>
        <v>4701.0309278350514</v>
      </c>
      <c r="P48" s="569">
        <f t="shared" si="9"/>
        <v>4600</v>
      </c>
      <c r="Q48" s="569">
        <v>4501.1403508771928</v>
      </c>
      <c r="R48" s="569">
        <v>4501.1403508771928</v>
      </c>
    </row>
    <row r="49" spans="1:18">
      <c r="A49" s="1080" t="s">
        <v>34</v>
      </c>
      <c r="B49" s="284" t="s">
        <v>251</v>
      </c>
      <c r="C49" s="569">
        <f>C46+C43+C40+C31+C25+C22+C19+C16+C10+C4</f>
        <v>37307.214999999997</v>
      </c>
      <c r="D49" s="569">
        <f t="shared" ref="D49:K49" si="10">D46+D43+D40+D31+D25+D22+D19+D16+D10+D4</f>
        <v>38089.263999999996</v>
      </c>
      <c r="E49" s="569">
        <f t="shared" si="10"/>
        <v>36044.900999999998</v>
      </c>
      <c r="F49" s="569">
        <f t="shared" si="10"/>
        <v>35793.550000000003</v>
      </c>
      <c r="G49" s="569">
        <f t="shared" si="10"/>
        <v>40019.606</v>
      </c>
      <c r="H49" s="569">
        <f t="shared" si="10"/>
        <v>40464.078000000001</v>
      </c>
      <c r="I49" s="569">
        <f t="shared" si="10"/>
        <v>42655.413</v>
      </c>
      <c r="J49" s="569">
        <f t="shared" si="10"/>
        <v>38810.115000000005</v>
      </c>
      <c r="K49" s="569">
        <f t="shared" si="10"/>
        <v>38833.225999999995</v>
      </c>
      <c r="L49" s="569">
        <f t="shared" ref="L49:N50" si="11">L46+L43+L40+L31+L22+L19+L16+L10+L4</f>
        <v>37882.539000000004</v>
      </c>
      <c r="M49" s="569">
        <f t="shared" si="11"/>
        <v>41768.847713152296</v>
      </c>
      <c r="N49" s="569">
        <f t="shared" si="11"/>
        <v>40766.649749999997</v>
      </c>
      <c r="O49" s="569">
        <f>O46+O43+O40+O31+O25+O22+O19+O16+O10+O4</f>
        <v>4132451.3187500001</v>
      </c>
      <c r="P49" s="569">
        <f>P46+P43+P40+P31+P22+P19+P16+P10+P4</f>
        <v>44021.929000000004</v>
      </c>
      <c r="Q49" s="569">
        <f>Q46+Q40+Q25+Q22+Q19+Q16</f>
        <v>14065.21854385965</v>
      </c>
      <c r="R49" s="569">
        <f>R46+R43+R31+R25+R22+R19</f>
        <v>12586.314377192983</v>
      </c>
    </row>
    <row r="50" spans="1:18">
      <c r="A50" s="1080"/>
      <c r="B50" s="284" t="s">
        <v>144</v>
      </c>
      <c r="C50" s="569">
        <f>C47+C44+C41+C32+C26+C23+C20+C17+C11+C5</f>
        <v>5100058.7</v>
      </c>
      <c r="D50" s="569">
        <f t="shared" ref="D50:O50" si="12">D47+D44+D41+D32+D26+D23+D20+D17+D11+D5</f>
        <v>4870317</v>
      </c>
      <c r="E50" s="569">
        <f t="shared" si="12"/>
        <v>5061754</v>
      </c>
      <c r="F50" s="569">
        <f t="shared" si="12"/>
        <v>5138424</v>
      </c>
      <c r="G50" s="569">
        <f t="shared" si="12"/>
        <v>5118261</v>
      </c>
      <c r="H50" s="569">
        <f t="shared" si="12"/>
        <v>5315134</v>
      </c>
      <c r="I50" s="569">
        <f t="shared" si="12"/>
        <v>5131858</v>
      </c>
      <c r="J50" s="569">
        <f t="shared" si="12"/>
        <v>5353028</v>
      </c>
      <c r="K50" s="569">
        <f t="shared" si="12"/>
        <v>5346097</v>
      </c>
      <c r="L50" s="569">
        <f t="shared" si="11"/>
        <v>5022601</v>
      </c>
      <c r="M50" s="569">
        <f t="shared" si="11"/>
        <v>4790611.0487140585</v>
      </c>
      <c r="N50" s="569">
        <f t="shared" si="11"/>
        <v>4766680.82</v>
      </c>
      <c r="O50" s="569">
        <f t="shared" si="12"/>
        <v>5699644.8200000003</v>
      </c>
      <c r="P50" s="569">
        <f>P47+P44+P41+P32+P23+P20+P17+P11+P5</f>
        <v>4682755.1057244539</v>
      </c>
      <c r="Q50" s="569">
        <f>Q47+Q41+Q26+Q23+Q20+Q17</f>
        <v>1877834.0939785398</v>
      </c>
      <c r="R50" s="569">
        <f>R47+R44+R32+R26+R23+R20</f>
        <v>1220745.1531238263</v>
      </c>
    </row>
    <row r="51" spans="1:18">
      <c r="A51" s="1080"/>
      <c r="B51" s="284" t="s">
        <v>143</v>
      </c>
      <c r="C51" s="569">
        <f t="shared" ref="C51:P51" si="13">C49*1000000/C50</f>
        <v>7315.0560012181813</v>
      </c>
      <c r="D51" s="569">
        <f t="shared" si="13"/>
        <v>7820.6950389471549</v>
      </c>
      <c r="E51" s="569">
        <f t="shared" si="13"/>
        <v>7121.0297853273787</v>
      </c>
      <c r="F51" s="569">
        <f t="shared" si="13"/>
        <v>6965.8615170721605</v>
      </c>
      <c r="G51" s="569">
        <f t="shared" si="13"/>
        <v>7818.9850029140753</v>
      </c>
      <c r="H51" s="569">
        <f t="shared" si="13"/>
        <v>7612.9930120294239</v>
      </c>
      <c r="I51" s="569">
        <f t="shared" si="13"/>
        <v>8311.8848962695374</v>
      </c>
      <c r="J51" s="569">
        <f t="shared" si="13"/>
        <v>7250.1236683237985</v>
      </c>
      <c r="K51" s="569">
        <f t="shared" si="13"/>
        <v>7263.8461292415741</v>
      </c>
      <c r="L51" s="569">
        <f t="shared" si="13"/>
        <v>7542.4145776262158</v>
      </c>
      <c r="M51" s="569">
        <f t="shared" si="13"/>
        <v>8718.8977123000404</v>
      </c>
      <c r="N51" s="569">
        <f t="shared" si="13"/>
        <v>8552.4186093920162</v>
      </c>
      <c r="O51" s="569">
        <f t="shared" si="13"/>
        <v>725036.63811633794</v>
      </c>
      <c r="P51" s="569">
        <f t="shared" si="13"/>
        <v>9400.8608193465443</v>
      </c>
      <c r="Q51" s="569">
        <f>Q49*1000000/Q50</f>
        <v>7490.1284351802751</v>
      </c>
      <c r="R51" s="569">
        <f>R49*1000000/R50</f>
        <v>10310.353758100311</v>
      </c>
    </row>
    <row r="52" spans="1:18">
      <c r="A52" s="57"/>
      <c r="B52" s="57"/>
      <c r="C52" s="165"/>
      <c r="D52" s="165"/>
      <c r="E52" s="165"/>
      <c r="F52" s="165"/>
      <c r="G52" s="165"/>
      <c r="H52" s="165"/>
      <c r="I52" s="165"/>
      <c r="J52" s="165"/>
      <c r="K52" s="165"/>
      <c r="L52" s="165"/>
      <c r="M52" s="165"/>
      <c r="P52" s="57"/>
    </row>
    <row r="53" spans="1:18" s="283" customFormat="1" ht="14.65" customHeight="1">
      <c r="A53" s="136" t="s">
        <v>33</v>
      </c>
      <c r="B53" s="142"/>
      <c r="D53" s="486"/>
      <c r="E53" s="486"/>
      <c r="F53" s="486"/>
      <c r="G53" s="486"/>
      <c r="H53" s="486"/>
      <c r="I53" s="486"/>
      <c r="J53" s="486"/>
      <c r="K53" s="486"/>
      <c r="L53" s="486"/>
      <c r="M53" s="486"/>
      <c r="P53" s="289"/>
      <c r="Q53" s="499"/>
      <c r="R53" s="499"/>
    </row>
    <row r="54" spans="1:18" s="283" customFormat="1">
      <c r="A54" s="289"/>
      <c r="B54" s="165"/>
      <c r="E54" s="165"/>
      <c r="F54" s="165"/>
      <c r="G54" s="165"/>
      <c r="H54" s="165"/>
      <c r="I54" s="165"/>
      <c r="J54" s="165"/>
      <c r="K54" s="165"/>
      <c r="L54" s="165"/>
      <c r="M54" s="165"/>
      <c r="P54" s="289"/>
      <c r="Q54" s="499"/>
      <c r="R54" s="499"/>
    </row>
    <row r="55" spans="1:18" s="283" customFormat="1">
      <c r="A55" s="486" t="s">
        <v>895</v>
      </c>
      <c r="E55" s="165"/>
      <c r="F55" s="165"/>
      <c r="G55" s="165"/>
      <c r="H55" s="165"/>
      <c r="I55" s="165"/>
      <c r="J55" s="165"/>
      <c r="K55" s="165"/>
      <c r="L55" s="165"/>
      <c r="M55" s="165"/>
      <c r="P55" s="289"/>
      <c r="Q55" s="499"/>
      <c r="R55" s="499"/>
    </row>
    <row r="56" spans="1:18">
      <c r="A56" s="165"/>
      <c r="E56" s="132"/>
      <c r="F56" s="132"/>
      <c r="G56" s="132"/>
      <c r="H56" s="132"/>
      <c r="I56" s="132"/>
      <c r="J56" s="132"/>
      <c r="K56" s="132"/>
      <c r="L56" s="132"/>
      <c r="M56" s="132"/>
      <c r="P56" s="57"/>
    </row>
    <row r="57" spans="1:18">
      <c r="A57" s="256" t="s">
        <v>454</v>
      </c>
      <c r="E57" s="165"/>
      <c r="F57" s="133"/>
      <c r="G57" s="133"/>
      <c r="H57" s="132"/>
      <c r="I57" s="132"/>
      <c r="J57" s="132"/>
      <c r="K57" s="132"/>
      <c r="L57" s="132"/>
      <c r="M57" s="132"/>
      <c r="P57" s="57"/>
    </row>
    <row r="58" spans="1:18">
      <c r="A58" s="66"/>
      <c r="E58" s="132"/>
      <c r="F58" s="132"/>
      <c r="G58" s="132"/>
      <c r="H58" s="132"/>
      <c r="I58" s="132"/>
      <c r="J58" s="132"/>
      <c r="K58" s="132"/>
      <c r="L58" s="132"/>
      <c r="M58" s="132"/>
      <c r="P58" s="57"/>
    </row>
    <row r="59" spans="1:18" ht="14.65" customHeight="1">
      <c r="A59" s="256" t="s">
        <v>455</v>
      </c>
      <c r="D59" s="131"/>
      <c r="E59" s="131"/>
      <c r="F59" s="131"/>
      <c r="G59" s="131"/>
      <c r="H59" s="131"/>
      <c r="I59" s="131"/>
      <c r="J59" s="131"/>
      <c r="K59" s="131"/>
      <c r="L59" s="131"/>
      <c r="M59" s="131"/>
      <c r="P59" s="57"/>
    </row>
    <row r="60" spans="1:18">
      <c r="A60" s="66"/>
      <c r="B60" s="171"/>
      <c r="C60" s="131"/>
      <c r="D60" s="131"/>
      <c r="E60" s="131"/>
      <c r="F60" s="131"/>
      <c r="G60" s="131"/>
      <c r="H60" s="131"/>
      <c r="I60" s="131"/>
      <c r="J60" s="131"/>
      <c r="K60" s="131"/>
      <c r="L60" s="131"/>
      <c r="M60" s="131"/>
      <c r="P60" s="57"/>
    </row>
    <row r="61" spans="1:18">
      <c r="A61" s="167" t="s">
        <v>431</v>
      </c>
      <c r="B61" s="57"/>
      <c r="C61" s="165"/>
      <c r="D61" s="165"/>
      <c r="E61" s="165"/>
      <c r="F61" s="165"/>
      <c r="G61" s="165"/>
      <c r="H61" s="165"/>
      <c r="I61" s="165"/>
      <c r="J61" s="165"/>
      <c r="K61" s="165"/>
      <c r="L61" s="165"/>
      <c r="M61" s="165"/>
      <c r="P61" s="57"/>
    </row>
  </sheetData>
  <mergeCells count="16">
    <mergeCell ref="A4:A6"/>
    <mergeCell ref="A7:A9"/>
    <mergeCell ref="A10:A12"/>
    <mergeCell ref="A13:A15"/>
    <mergeCell ref="A16:A18"/>
    <mergeCell ref="A19:A21"/>
    <mergeCell ref="A22:A24"/>
    <mergeCell ref="A25:A27"/>
    <mergeCell ref="A46:A48"/>
    <mergeCell ref="A49:A51"/>
    <mergeCell ref="A28:A30"/>
    <mergeCell ref="A31:A33"/>
    <mergeCell ref="A34:A36"/>
    <mergeCell ref="A37:A39"/>
    <mergeCell ref="A40:A42"/>
    <mergeCell ref="A43:A45"/>
  </mergeCells>
  <conditionalFormatting sqref="C3:M3">
    <cfRule type="expression" dxfId="192" priority="2" stopIfTrue="1">
      <formula>ISNA(ACTIVECELL)</formula>
    </cfRule>
  </conditionalFormatting>
  <conditionalFormatting sqref="N1:O2">
    <cfRule type="expression" dxfId="191" priority="1" stopIfTrue="1">
      <formula>#N/A</formula>
    </cfRule>
  </conditionalFormatting>
  <hyperlinks>
    <hyperlink ref="T6" location="Content!B408" display="Back to Content Page"/>
  </hyperlinks>
  <pageMargins left="0.7" right="0.7" top="0.75" bottom="0.75" header="0.3" footer="0.3"/>
  <ignoredErrors>
    <ignoredError sqref="O49:O50" formula="1"/>
  </ignoredErrors>
</worksheet>
</file>

<file path=xl/worksheets/sheet3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2"/>
  <sheetViews>
    <sheetView topLeftCell="J1" zoomScale="96" zoomScaleNormal="96" workbookViewId="0">
      <selection activeCell="T6" sqref="T6"/>
    </sheetView>
  </sheetViews>
  <sheetFormatPr defaultRowHeight="14.5"/>
  <cols>
    <col min="1" max="1" width="14.7265625" customWidth="1"/>
    <col min="2" max="2" width="27.26953125" customWidth="1"/>
    <col min="3" max="5" width="13.08984375" customWidth="1"/>
    <col min="6" max="15" width="11.90625" customWidth="1"/>
    <col min="16" max="16" width="13.08984375" customWidth="1"/>
    <col min="17" max="17" width="13.08984375" style="499" customWidth="1"/>
    <col min="18" max="18" width="11.90625" style="499" customWidth="1"/>
  </cols>
  <sheetData>
    <row r="1" spans="1:20">
      <c r="A1" s="140" t="s">
        <v>1430</v>
      </c>
      <c r="B1" s="57"/>
      <c r="C1" s="57"/>
      <c r="D1" s="57"/>
      <c r="E1" s="57"/>
      <c r="F1" s="57"/>
      <c r="G1" s="57"/>
      <c r="H1" s="57"/>
      <c r="I1" s="57"/>
      <c r="J1" s="57"/>
      <c r="K1" s="57"/>
      <c r="L1" s="57"/>
      <c r="M1" s="57"/>
      <c r="N1" s="177"/>
      <c r="O1" s="177"/>
      <c r="R1" s="287"/>
    </row>
    <row r="2" spans="1:20">
      <c r="A2" s="257"/>
      <c r="B2" s="257"/>
      <c r="C2" s="257"/>
      <c r="D2" s="57" t="s">
        <v>17</v>
      </c>
      <c r="E2" s="257"/>
      <c r="F2" s="257"/>
      <c r="G2" s="257"/>
      <c r="H2" s="257"/>
      <c r="I2" s="257"/>
      <c r="J2" s="257"/>
      <c r="K2" s="57"/>
      <c r="L2" s="57"/>
      <c r="M2" s="57"/>
      <c r="N2" s="177"/>
      <c r="O2" s="177"/>
      <c r="R2" s="287"/>
    </row>
    <row r="3" spans="1:20">
      <c r="A3" s="769" t="s">
        <v>16</v>
      </c>
      <c r="B3" s="769" t="s">
        <v>115</v>
      </c>
      <c r="C3" s="121">
        <v>2000</v>
      </c>
      <c r="D3" s="121">
        <v>2001</v>
      </c>
      <c r="E3" s="121">
        <v>2002</v>
      </c>
      <c r="F3" s="121">
        <v>2003</v>
      </c>
      <c r="G3" s="121">
        <v>2004</v>
      </c>
      <c r="H3" s="121">
        <v>2005</v>
      </c>
      <c r="I3" s="121">
        <v>2006</v>
      </c>
      <c r="J3" s="121">
        <v>2007</v>
      </c>
      <c r="K3" s="121">
        <v>2008</v>
      </c>
      <c r="L3" s="121">
        <v>2009</v>
      </c>
      <c r="M3" s="121">
        <v>2010</v>
      </c>
      <c r="N3" s="62">
        <v>2011</v>
      </c>
      <c r="O3" s="62">
        <v>2012</v>
      </c>
      <c r="P3" s="62">
        <v>2013</v>
      </c>
      <c r="Q3" s="62">
        <v>2014</v>
      </c>
      <c r="R3" s="62">
        <v>2015</v>
      </c>
    </row>
    <row r="4" spans="1:20">
      <c r="A4" s="1080" t="s">
        <v>15</v>
      </c>
      <c r="B4" s="284" t="s">
        <v>251</v>
      </c>
      <c r="C4" s="572">
        <v>4</v>
      </c>
      <c r="D4" s="572">
        <v>4</v>
      </c>
      <c r="E4" s="572">
        <v>4</v>
      </c>
      <c r="F4" s="572">
        <v>4</v>
      </c>
      <c r="G4" s="572">
        <v>4</v>
      </c>
      <c r="H4" s="572">
        <v>4</v>
      </c>
      <c r="I4" s="572">
        <v>4</v>
      </c>
      <c r="J4" s="572">
        <v>4.8</v>
      </c>
      <c r="K4" s="572">
        <v>4.4000000000000004</v>
      </c>
      <c r="L4" s="572">
        <v>5</v>
      </c>
      <c r="M4" s="572">
        <v>5</v>
      </c>
      <c r="N4" s="572">
        <v>4</v>
      </c>
      <c r="O4" s="572">
        <v>4</v>
      </c>
      <c r="P4" s="572">
        <v>4</v>
      </c>
      <c r="Q4" s="572" t="s">
        <v>429</v>
      </c>
      <c r="R4" s="572" t="s">
        <v>429</v>
      </c>
    </row>
    <row r="5" spans="1:20">
      <c r="A5" s="1080"/>
      <c r="B5" s="284" t="s">
        <v>144</v>
      </c>
      <c r="C5" s="572">
        <v>2300</v>
      </c>
      <c r="D5" s="572">
        <v>2400</v>
      </c>
      <c r="E5" s="572">
        <v>2400</v>
      </c>
      <c r="F5" s="572">
        <v>2400</v>
      </c>
      <c r="G5" s="572">
        <v>2400</v>
      </c>
      <c r="H5" s="572">
        <v>2400</v>
      </c>
      <c r="I5" s="572">
        <v>2400</v>
      </c>
      <c r="J5" s="572">
        <v>2500</v>
      </c>
      <c r="K5" s="572">
        <v>2000</v>
      </c>
      <c r="L5" s="572">
        <v>2500</v>
      </c>
      <c r="M5" s="572">
        <v>2500</v>
      </c>
      <c r="N5" s="572">
        <v>3650</v>
      </c>
      <c r="O5" s="572">
        <v>3400</v>
      </c>
      <c r="P5" s="572">
        <v>3400</v>
      </c>
      <c r="Q5" s="572" t="s">
        <v>429</v>
      </c>
      <c r="R5" s="572" t="s">
        <v>429</v>
      </c>
    </row>
    <row r="6" spans="1:20">
      <c r="A6" s="1080"/>
      <c r="B6" s="284" t="s">
        <v>143</v>
      </c>
      <c r="C6" s="572">
        <f t="shared" ref="C6:O6" si="0">(C4*1000*1000)/C5</f>
        <v>1739.1304347826087</v>
      </c>
      <c r="D6" s="572">
        <f t="shared" si="0"/>
        <v>1666.6666666666667</v>
      </c>
      <c r="E6" s="572">
        <f t="shared" si="0"/>
        <v>1666.6666666666667</v>
      </c>
      <c r="F6" s="572">
        <f t="shared" si="0"/>
        <v>1666.6666666666667</v>
      </c>
      <c r="G6" s="572">
        <f t="shared" si="0"/>
        <v>1666.6666666666667</v>
      </c>
      <c r="H6" s="572">
        <f t="shared" si="0"/>
        <v>1666.6666666666667</v>
      </c>
      <c r="I6" s="572">
        <f t="shared" si="0"/>
        <v>1666.6666666666667</v>
      </c>
      <c r="J6" s="572">
        <f t="shared" si="0"/>
        <v>1920</v>
      </c>
      <c r="K6" s="572">
        <f t="shared" si="0"/>
        <v>2200</v>
      </c>
      <c r="L6" s="572">
        <f t="shared" si="0"/>
        <v>2000</v>
      </c>
      <c r="M6" s="572">
        <f t="shared" si="0"/>
        <v>2000</v>
      </c>
      <c r="N6" s="572">
        <f t="shared" si="0"/>
        <v>1095.8904109589041</v>
      </c>
      <c r="O6" s="572">
        <f t="shared" si="0"/>
        <v>1176.4705882352941</v>
      </c>
      <c r="P6" s="572">
        <v>1176.4705882352941</v>
      </c>
      <c r="Q6" s="572" t="s">
        <v>429</v>
      </c>
      <c r="R6" s="572" t="s">
        <v>429</v>
      </c>
      <c r="T6" s="92" t="s">
        <v>13</v>
      </c>
    </row>
    <row r="7" spans="1:20">
      <c r="A7" s="1080" t="s">
        <v>14</v>
      </c>
      <c r="B7" s="284" t="s">
        <v>251</v>
      </c>
      <c r="C7" s="572">
        <v>0.5</v>
      </c>
      <c r="D7" s="572">
        <v>0.55000000000000004</v>
      </c>
      <c r="E7" s="572">
        <v>0.55000000000000004</v>
      </c>
      <c r="F7" s="572">
        <v>0.55000000000000004</v>
      </c>
      <c r="G7" s="572">
        <v>0.55000000000000004</v>
      </c>
      <c r="H7" s="572">
        <v>0.55000000000000004</v>
      </c>
      <c r="I7" s="572">
        <v>0.55000000000000004</v>
      </c>
      <c r="J7" s="572">
        <v>0.6</v>
      </c>
      <c r="K7" s="572">
        <v>0.104</v>
      </c>
      <c r="L7" s="572">
        <v>1.5</v>
      </c>
      <c r="M7" s="572">
        <v>1.65</v>
      </c>
      <c r="N7" s="572">
        <v>2.7</v>
      </c>
      <c r="O7" s="572">
        <v>2.2999999999999998</v>
      </c>
      <c r="P7" s="572">
        <v>3.9580000000000002</v>
      </c>
      <c r="Q7" s="572">
        <v>4.0999999999999996</v>
      </c>
      <c r="R7" s="572">
        <v>4.2</v>
      </c>
    </row>
    <row r="8" spans="1:20">
      <c r="A8" s="1080"/>
      <c r="B8" s="284" t="s">
        <v>144</v>
      </c>
      <c r="C8" s="572">
        <v>300</v>
      </c>
      <c r="D8" s="572">
        <v>350</v>
      </c>
      <c r="E8" s="572">
        <v>350</v>
      </c>
      <c r="F8" s="572">
        <v>350</v>
      </c>
      <c r="G8" s="572">
        <v>350</v>
      </c>
      <c r="H8" s="572">
        <v>350</v>
      </c>
      <c r="I8" s="572">
        <v>350</v>
      </c>
      <c r="J8" s="572">
        <v>400</v>
      </c>
      <c r="K8" s="572">
        <v>130</v>
      </c>
      <c r="L8" s="572">
        <v>1752</v>
      </c>
      <c r="M8" s="572">
        <v>1583</v>
      </c>
      <c r="N8" s="572">
        <v>1325</v>
      </c>
      <c r="O8" s="572">
        <v>1258</v>
      </c>
      <c r="P8" s="572">
        <v>3420</v>
      </c>
      <c r="Q8" s="572">
        <v>3562</v>
      </c>
      <c r="R8" s="572">
        <v>3796.5</v>
      </c>
    </row>
    <row r="9" spans="1:20">
      <c r="A9" s="1080"/>
      <c r="B9" s="284" t="s">
        <v>143</v>
      </c>
      <c r="C9" s="572">
        <f t="shared" ref="C9:P9" si="1">(C7*1000*1000)/C8</f>
        <v>1666.6666666666667</v>
      </c>
      <c r="D9" s="572">
        <f t="shared" si="1"/>
        <v>1571.4285714285713</v>
      </c>
      <c r="E9" s="572">
        <f t="shared" si="1"/>
        <v>1571.4285714285713</v>
      </c>
      <c r="F9" s="572">
        <f t="shared" si="1"/>
        <v>1571.4285714285713</v>
      </c>
      <c r="G9" s="572">
        <f t="shared" si="1"/>
        <v>1571.4285714285713</v>
      </c>
      <c r="H9" s="572">
        <f t="shared" si="1"/>
        <v>1571.4285714285713</v>
      </c>
      <c r="I9" s="572">
        <f t="shared" si="1"/>
        <v>1571.4285714285713</v>
      </c>
      <c r="J9" s="572">
        <f t="shared" si="1"/>
        <v>1500</v>
      </c>
      <c r="K9" s="572">
        <f t="shared" si="1"/>
        <v>800</v>
      </c>
      <c r="L9" s="572">
        <f t="shared" si="1"/>
        <v>856.16438356164383</v>
      </c>
      <c r="M9" s="572">
        <f t="shared" si="1"/>
        <v>1042.3246999368289</v>
      </c>
      <c r="N9" s="572">
        <f t="shared" si="1"/>
        <v>2037.7358490566037</v>
      </c>
      <c r="O9" s="572">
        <f t="shared" si="1"/>
        <v>1828.2988871224165</v>
      </c>
      <c r="P9" s="572">
        <f t="shared" si="1"/>
        <v>1157.3099415204679</v>
      </c>
      <c r="Q9" s="572" t="s">
        <v>1124</v>
      </c>
      <c r="R9" s="572">
        <v>1170.9000000000001</v>
      </c>
    </row>
    <row r="10" spans="1:20">
      <c r="A10" s="1081" t="s">
        <v>268</v>
      </c>
      <c r="B10" s="284" t="s">
        <v>251</v>
      </c>
      <c r="C10" s="572">
        <v>9.3849999999999998</v>
      </c>
      <c r="D10" s="572">
        <v>8.8970000000000002</v>
      </c>
      <c r="E10" s="572">
        <v>8.44</v>
      </c>
      <c r="F10" s="572">
        <v>8.49</v>
      </c>
      <c r="G10" s="572">
        <v>8.5399999999999991</v>
      </c>
      <c r="H10" s="572">
        <v>8.59</v>
      </c>
      <c r="I10" s="572">
        <v>8.64</v>
      </c>
      <c r="J10" s="572">
        <v>8.69</v>
      </c>
      <c r="K10" s="572">
        <v>8.74</v>
      </c>
      <c r="L10" s="572">
        <v>8.7899999999999991</v>
      </c>
      <c r="M10" s="572">
        <v>8.8409999999999993</v>
      </c>
      <c r="N10" s="572">
        <v>10.361000000000001</v>
      </c>
      <c r="O10" s="572">
        <v>9</v>
      </c>
      <c r="P10" s="572">
        <v>0</v>
      </c>
      <c r="Q10" s="572" t="s">
        <v>429</v>
      </c>
      <c r="R10" s="572" t="s">
        <v>429</v>
      </c>
    </row>
    <row r="11" spans="1:20">
      <c r="A11" s="1081"/>
      <c r="B11" s="284" t="s">
        <v>144</v>
      </c>
      <c r="C11" s="572">
        <v>7304</v>
      </c>
      <c r="D11" s="572">
        <v>6924</v>
      </c>
      <c r="E11" s="572">
        <v>6557</v>
      </c>
      <c r="F11" s="572">
        <v>7000</v>
      </c>
      <c r="G11" s="572">
        <v>6650</v>
      </c>
      <c r="H11" s="572">
        <v>6685</v>
      </c>
      <c r="I11" s="572">
        <v>6724</v>
      </c>
      <c r="J11" s="572">
        <v>6763</v>
      </c>
      <c r="K11" s="572">
        <v>6802</v>
      </c>
      <c r="L11" s="572">
        <v>6840</v>
      </c>
      <c r="M11" s="572">
        <v>6878</v>
      </c>
      <c r="N11" s="572">
        <v>7766</v>
      </c>
      <c r="O11" s="572">
        <v>7500</v>
      </c>
      <c r="P11" s="572">
        <v>0</v>
      </c>
      <c r="Q11" s="572" t="s">
        <v>429</v>
      </c>
      <c r="R11" s="572" t="s">
        <v>429</v>
      </c>
    </row>
    <row r="12" spans="1:20">
      <c r="A12" s="1081"/>
      <c r="B12" s="284" t="s">
        <v>143</v>
      </c>
      <c r="C12" s="572">
        <f t="shared" ref="C12:O12" si="2">(C10*1000*1000)/C11</f>
        <v>1284.9123767798467</v>
      </c>
      <c r="D12" s="572">
        <f t="shared" si="2"/>
        <v>1284.950895436164</v>
      </c>
      <c r="E12" s="572">
        <f t="shared" si="2"/>
        <v>1287.174012505719</v>
      </c>
      <c r="F12" s="572">
        <f t="shared" si="2"/>
        <v>1212.8571428571429</v>
      </c>
      <c r="G12" s="572">
        <f t="shared" si="2"/>
        <v>1284.2105263157894</v>
      </c>
      <c r="H12" s="572">
        <f t="shared" si="2"/>
        <v>1284.9663425579656</v>
      </c>
      <c r="I12" s="572">
        <f t="shared" si="2"/>
        <v>1284.9494348602022</v>
      </c>
      <c r="J12" s="572">
        <f t="shared" si="2"/>
        <v>1284.9327221647197</v>
      </c>
      <c r="K12" s="572">
        <f t="shared" si="2"/>
        <v>1284.9162011173185</v>
      </c>
      <c r="L12" s="572">
        <f t="shared" si="2"/>
        <v>1285.0877192982457</v>
      </c>
      <c r="M12" s="572">
        <f t="shared" si="2"/>
        <v>1285.4027333527188</v>
      </c>
      <c r="N12" s="572">
        <f t="shared" si="2"/>
        <v>1334.1488539788822</v>
      </c>
      <c r="O12" s="572">
        <f t="shared" si="2"/>
        <v>1200</v>
      </c>
      <c r="P12" s="572">
        <v>0</v>
      </c>
      <c r="Q12" s="572" t="s">
        <v>429</v>
      </c>
      <c r="R12" s="572" t="s">
        <v>429</v>
      </c>
    </row>
    <row r="13" spans="1:20">
      <c r="A13" s="1080" t="s">
        <v>12</v>
      </c>
      <c r="B13" s="284" t="s">
        <v>251</v>
      </c>
      <c r="C13" s="572">
        <v>15.545999999999999</v>
      </c>
      <c r="D13" s="572">
        <v>50.755000000000003</v>
      </c>
      <c r="E13" s="572">
        <v>18.957999999999998</v>
      </c>
      <c r="F13" s="572">
        <v>13.109</v>
      </c>
      <c r="G13" s="572">
        <v>11.647</v>
      </c>
      <c r="H13" s="572">
        <v>2.0499999999999998</v>
      </c>
      <c r="I13" s="572">
        <v>2.98</v>
      </c>
      <c r="J13" s="572">
        <v>1.2649999999999999</v>
      </c>
      <c r="K13" s="572">
        <v>2.411</v>
      </c>
      <c r="L13" s="572">
        <v>4.9009999999999998</v>
      </c>
      <c r="M13" s="572">
        <v>29.5</v>
      </c>
      <c r="N13" s="572">
        <v>20.065000000000001</v>
      </c>
      <c r="O13" s="572">
        <v>10.5</v>
      </c>
      <c r="P13" s="572">
        <v>13.2</v>
      </c>
      <c r="Q13" s="587">
        <v>12.401</v>
      </c>
      <c r="R13" s="572">
        <f>6652/1000</f>
        <v>6.6520000000000001</v>
      </c>
    </row>
    <row r="14" spans="1:20">
      <c r="A14" s="1080"/>
      <c r="B14" s="284" t="s">
        <v>144</v>
      </c>
      <c r="C14" s="572">
        <v>14284</v>
      </c>
      <c r="D14" s="572">
        <v>25847</v>
      </c>
      <c r="E14" s="572">
        <v>17486</v>
      </c>
      <c r="F14" s="572">
        <v>15999</v>
      </c>
      <c r="G14" s="572">
        <v>16031</v>
      </c>
      <c r="H14" s="572">
        <v>11794</v>
      </c>
      <c r="I14" s="572">
        <v>9166</v>
      </c>
      <c r="J14" s="572">
        <v>9453</v>
      </c>
      <c r="K14" s="572">
        <v>15522</v>
      </c>
      <c r="L14" s="572">
        <v>21500</v>
      </c>
      <c r="M14" s="572">
        <v>14088</v>
      </c>
      <c r="N14" s="572">
        <v>20136</v>
      </c>
      <c r="O14" s="572">
        <v>14151</v>
      </c>
      <c r="P14" s="572">
        <v>11259</v>
      </c>
      <c r="Q14" s="587">
        <v>13745</v>
      </c>
      <c r="R14" s="572">
        <v>8409</v>
      </c>
    </row>
    <row r="15" spans="1:20">
      <c r="A15" s="1080"/>
      <c r="B15" s="284" t="s">
        <v>143</v>
      </c>
      <c r="C15" s="572">
        <f t="shared" ref="C15:R15" si="3">(C13*1000*1000)/C14</f>
        <v>1088.3506020722486</v>
      </c>
      <c r="D15" s="572">
        <f t="shared" si="3"/>
        <v>1963.670832204898</v>
      </c>
      <c r="E15" s="572">
        <f t="shared" si="3"/>
        <v>1084.1816310191009</v>
      </c>
      <c r="F15" s="572">
        <f t="shared" si="3"/>
        <v>819.36371023188951</v>
      </c>
      <c r="G15" s="572">
        <f t="shared" si="3"/>
        <v>726.52984841868874</v>
      </c>
      <c r="H15" s="572">
        <f t="shared" si="3"/>
        <v>173.81719518399186</v>
      </c>
      <c r="I15" s="572">
        <f t="shared" si="3"/>
        <v>325.11455378572987</v>
      </c>
      <c r="J15" s="572">
        <f t="shared" si="3"/>
        <v>133.8199513381995</v>
      </c>
      <c r="K15" s="572">
        <f t="shared" si="3"/>
        <v>155.32792165957994</v>
      </c>
      <c r="L15" s="572">
        <f t="shared" si="3"/>
        <v>227.95348837209303</v>
      </c>
      <c r="M15" s="572">
        <f t="shared" si="3"/>
        <v>2093.9806927881887</v>
      </c>
      <c r="N15" s="572">
        <f t="shared" si="3"/>
        <v>996.47397695669451</v>
      </c>
      <c r="O15" s="572">
        <f t="shared" si="3"/>
        <v>741.99703201187197</v>
      </c>
      <c r="P15" s="572">
        <f t="shared" si="3"/>
        <v>1172.3954169997335</v>
      </c>
      <c r="Q15" s="698">
        <f t="shared" si="3"/>
        <v>902.21898872317206</v>
      </c>
      <c r="R15" s="572">
        <f t="shared" si="3"/>
        <v>791.05720061838508</v>
      </c>
    </row>
    <row r="16" spans="1:20">
      <c r="A16" s="1080" t="s">
        <v>11</v>
      </c>
      <c r="B16" s="284" t="s">
        <v>251</v>
      </c>
      <c r="C16" s="572">
        <v>9</v>
      </c>
      <c r="D16" s="572">
        <v>10</v>
      </c>
      <c r="E16" s="572">
        <v>10</v>
      </c>
      <c r="F16" s="572">
        <v>10.97</v>
      </c>
      <c r="G16" s="572">
        <v>11.891</v>
      </c>
      <c r="H16" s="572">
        <v>13.314</v>
      </c>
      <c r="I16" s="572">
        <v>10</v>
      </c>
      <c r="J16" s="572">
        <v>11</v>
      </c>
      <c r="K16" s="572">
        <v>10</v>
      </c>
      <c r="L16" s="572">
        <v>11.43</v>
      </c>
      <c r="M16" s="572">
        <v>11.853999999999999</v>
      </c>
      <c r="N16" s="572">
        <v>10</v>
      </c>
      <c r="O16" s="572">
        <v>10</v>
      </c>
      <c r="P16" s="572">
        <v>13</v>
      </c>
      <c r="Q16" s="572" t="s">
        <v>429</v>
      </c>
      <c r="R16" s="572" t="s">
        <v>429</v>
      </c>
    </row>
    <row r="17" spans="1:22">
      <c r="A17" s="1080"/>
      <c r="B17" s="284" t="s">
        <v>144</v>
      </c>
      <c r="C17" s="572">
        <v>4044</v>
      </c>
      <c r="D17" s="572">
        <v>4200</v>
      </c>
      <c r="E17" s="572">
        <v>4213</v>
      </c>
      <c r="F17" s="572">
        <v>4226</v>
      </c>
      <c r="G17" s="572">
        <v>4285</v>
      </c>
      <c r="H17" s="572">
        <v>4300</v>
      </c>
      <c r="I17" s="572">
        <v>4300</v>
      </c>
      <c r="J17" s="572">
        <v>4500</v>
      </c>
      <c r="K17" s="572">
        <v>4200</v>
      </c>
      <c r="L17" s="572">
        <v>4595</v>
      </c>
      <c r="M17" s="572">
        <v>5006</v>
      </c>
      <c r="N17" s="572">
        <v>4553</v>
      </c>
      <c r="O17" s="572">
        <v>4000</v>
      </c>
      <c r="P17" s="572">
        <v>15000</v>
      </c>
      <c r="Q17" s="572" t="s">
        <v>429</v>
      </c>
      <c r="R17" s="572" t="s">
        <v>429</v>
      </c>
    </row>
    <row r="18" spans="1:22">
      <c r="A18" s="1080"/>
      <c r="B18" s="284" t="s">
        <v>143</v>
      </c>
      <c r="C18" s="572">
        <f t="shared" ref="C18:P18" si="4">(C16*1000*1000)/C17</f>
        <v>2225.519287833828</v>
      </c>
      <c r="D18" s="572">
        <f t="shared" si="4"/>
        <v>2380.9523809523807</v>
      </c>
      <c r="E18" s="572">
        <f t="shared" si="4"/>
        <v>2373.6055067647758</v>
      </c>
      <c r="F18" s="572">
        <f t="shared" si="4"/>
        <v>2595.8353052531943</v>
      </c>
      <c r="G18" s="572">
        <f t="shared" si="4"/>
        <v>2775.029171528588</v>
      </c>
      <c r="H18" s="572">
        <f t="shared" si="4"/>
        <v>3096.2790697674418</v>
      </c>
      <c r="I18" s="572">
        <f t="shared" si="4"/>
        <v>2325.5813953488373</v>
      </c>
      <c r="J18" s="572">
        <f t="shared" si="4"/>
        <v>2444.4444444444443</v>
      </c>
      <c r="K18" s="572">
        <f t="shared" si="4"/>
        <v>2380.9523809523807</v>
      </c>
      <c r="L18" s="572">
        <f t="shared" si="4"/>
        <v>2487.4863982589773</v>
      </c>
      <c r="M18" s="572">
        <f t="shared" si="4"/>
        <v>2367.958449860168</v>
      </c>
      <c r="N18" s="572">
        <f t="shared" si="4"/>
        <v>2196.3540522732264</v>
      </c>
      <c r="O18" s="572">
        <f t="shared" si="4"/>
        <v>2500</v>
      </c>
      <c r="P18" s="572">
        <f t="shared" si="4"/>
        <v>866.66666666666663</v>
      </c>
      <c r="Q18" s="572" t="s">
        <v>429</v>
      </c>
      <c r="R18" s="572" t="s">
        <v>429</v>
      </c>
    </row>
    <row r="19" spans="1:22" s="299" customFormat="1">
      <c r="A19" s="1080" t="s">
        <v>10</v>
      </c>
      <c r="B19" s="284" t="s">
        <v>251</v>
      </c>
      <c r="C19" s="572">
        <v>1.8149999999999999</v>
      </c>
      <c r="D19" s="572">
        <v>2.2410000000000001</v>
      </c>
      <c r="E19" s="572">
        <v>1.52</v>
      </c>
      <c r="F19" s="572">
        <v>1.502</v>
      </c>
      <c r="G19" s="572">
        <v>1.6679999999999999</v>
      </c>
      <c r="H19" s="572">
        <v>1.73</v>
      </c>
      <c r="I19" s="572">
        <v>2</v>
      </c>
      <c r="J19" s="572">
        <v>4.6050000000000004</v>
      </c>
      <c r="K19" s="572">
        <v>2.3860000000000001</v>
      </c>
      <c r="L19" s="572">
        <v>2.59</v>
      </c>
      <c r="M19" s="572">
        <v>2.34</v>
      </c>
      <c r="N19" s="572">
        <v>1.85</v>
      </c>
      <c r="O19" s="572">
        <v>1.901</v>
      </c>
      <c r="P19" s="572">
        <v>1.7</v>
      </c>
      <c r="Q19" s="572">
        <v>1.2</v>
      </c>
      <c r="R19" s="572">
        <v>1.1779999999999999</v>
      </c>
      <c r="S19" s="296" t="s">
        <v>17</v>
      </c>
      <c r="T19" s="132"/>
      <c r="U19" s="132"/>
      <c r="V19" s="132"/>
    </row>
    <row r="20" spans="1:22" s="299" customFormat="1">
      <c r="A20" s="1080"/>
      <c r="B20" s="284" t="s">
        <v>144</v>
      </c>
      <c r="C20" s="572">
        <v>2278</v>
      </c>
      <c r="D20" s="572">
        <v>2493</v>
      </c>
      <c r="E20" s="572">
        <v>2720</v>
      </c>
      <c r="F20" s="572">
        <v>2000</v>
      </c>
      <c r="G20" s="572">
        <v>2213</v>
      </c>
      <c r="H20" s="572">
        <v>1987</v>
      </c>
      <c r="I20" s="572">
        <v>1656</v>
      </c>
      <c r="J20" s="572">
        <v>2005</v>
      </c>
      <c r="K20" s="572">
        <v>1479</v>
      </c>
      <c r="L20" s="572">
        <v>1726</v>
      </c>
      <c r="M20" s="572">
        <v>2000</v>
      </c>
      <c r="N20" s="572">
        <v>1216</v>
      </c>
      <c r="O20" s="572">
        <v>1291</v>
      </c>
      <c r="P20" s="572">
        <v>1269</v>
      </c>
      <c r="Q20" s="572">
        <v>946</v>
      </c>
      <c r="R20" s="572">
        <v>921</v>
      </c>
    </row>
    <row r="21" spans="1:22" s="299" customFormat="1">
      <c r="A21" s="1080"/>
      <c r="B21" s="284" t="s">
        <v>143</v>
      </c>
      <c r="C21" s="572">
        <f t="shared" ref="C21:R21" si="5">(C19*1000*1000)/C20</f>
        <v>796.75153643546969</v>
      </c>
      <c r="D21" s="572">
        <f t="shared" si="5"/>
        <v>898.91696750902531</v>
      </c>
      <c r="E21" s="572">
        <f t="shared" si="5"/>
        <v>558.82352941176475</v>
      </c>
      <c r="F21" s="572">
        <f t="shared" si="5"/>
        <v>751</v>
      </c>
      <c r="G21" s="572">
        <f t="shared" si="5"/>
        <v>753.7279710799819</v>
      </c>
      <c r="H21" s="572">
        <f t="shared" si="5"/>
        <v>870.65928535480623</v>
      </c>
      <c r="I21" s="572">
        <f t="shared" si="5"/>
        <v>1207.7294685990339</v>
      </c>
      <c r="J21" s="572">
        <f t="shared" si="5"/>
        <v>2296.7581047381545</v>
      </c>
      <c r="K21" s="572">
        <f t="shared" si="5"/>
        <v>1613.2521974306965</v>
      </c>
      <c r="L21" s="572">
        <f t="shared" si="5"/>
        <v>1500.5793742757821</v>
      </c>
      <c r="M21" s="572">
        <f t="shared" si="5"/>
        <v>1170</v>
      </c>
      <c r="N21" s="572">
        <f t="shared" si="5"/>
        <v>1521.3815789473683</v>
      </c>
      <c r="O21" s="572">
        <f t="shared" si="5"/>
        <v>1472.5019364833463</v>
      </c>
      <c r="P21" s="572">
        <f t="shared" si="5"/>
        <v>1339.6375098502758</v>
      </c>
      <c r="Q21" s="572">
        <f t="shared" si="5"/>
        <v>1268.4989429175475</v>
      </c>
      <c r="R21" s="572">
        <f t="shared" si="5"/>
        <v>1279.0445168295332</v>
      </c>
    </row>
    <row r="22" spans="1:22" s="299" customFormat="1">
      <c r="A22" s="1080" t="s">
        <v>9</v>
      </c>
      <c r="B22" s="284" t="s">
        <v>251</v>
      </c>
      <c r="C22" s="572" t="s">
        <v>429</v>
      </c>
      <c r="D22" s="572" t="s">
        <v>429</v>
      </c>
      <c r="E22" s="572" t="s">
        <v>429</v>
      </c>
      <c r="F22" s="572" t="s">
        <v>429</v>
      </c>
      <c r="G22" s="572" t="s">
        <v>429</v>
      </c>
      <c r="H22" s="572" t="s">
        <v>429</v>
      </c>
      <c r="I22" s="572" t="s">
        <v>429</v>
      </c>
      <c r="J22" s="572" t="s">
        <v>429</v>
      </c>
      <c r="K22" s="572" t="s">
        <v>429</v>
      </c>
      <c r="L22" s="572" t="s">
        <v>429</v>
      </c>
      <c r="M22" s="572" t="s">
        <v>429</v>
      </c>
      <c r="N22" s="572" t="s">
        <v>429</v>
      </c>
      <c r="O22" s="572" t="s">
        <v>429</v>
      </c>
      <c r="P22" s="572" t="s">
        <v>429</v>
      </c>
      <c r="Q22" s="572" t="s">
        <v>429</v>
      </c>
      <c r="R22" s="572" t="s">
        <v>429</v>
      </c>
    </row>
    <row r="23" spans="1:22">
      <c r="A23" s="1080"/>
      <c r="B23" s="284" t="s">
        <v>144</v>
      </c>
      <c r="C23" s="572" t="s">
        <v>429</v>
      </c>
      <c r="D23" s="572" t="s">
        <v>429</v>
      </c>
      <c r="E23" s="572" t="s">
        <v>429</v>
      </c>
      <c r="F23" s="572" t="s">
        <v>429</v>
      </c>
      <c r="G23" s="572" t="s">
        <v>429</v>
      </c>
      <c r="H23" s="572" t="s">
        <v>429</v>
      </c>
      <c r="I23" s="572" t="s">
        <v>429</v>
      </c>
      <c r="J23" s="572" t="s">
        <v>429</v>
      </c>
      <c r="K23" s="572" t="s">
        <v>429</v>
      </c>
      <c r="L23" s="572" t="s">
        <v>429</v>
      </c>
      <c r="M23" s="572" t="s">
        <v>429</v>
      </c>
      <c r="N23" s="572" t="s">
        <v>429</v>
      </c>
      <c r="O23" s="572" t="s">
        <v>429</v>
      </c>
      <c r="P23" s="572" t="s">
        <v>429</v>
      </c>
      <c r="Q23" s="572" t="s">
        <v>429</v>
      </c>
      <c r="R23" s="572" t="s">
        <v>429</v>
      </c>
    </row>
    <row r="24" spans="1:22">
      <c r="A24" s="1080"/>
      <c r="B24" s="284" t="s">
        <v>143</v>
      </c>
      <c r="C24" s="572" t="s">
        <v>429</v>
      </c>
      <c r="D24" s="572" t="s">
        <v>429</v>
      </c>
      <c r="E24" s="572" t="s">
        <v>429</v>
      </c>
      <c r="F24" s="572" t="s">
        <v>429</v>
      </c>
      <c r="G24" s="572" t="s">
        <v>429</v>
      </c>
      <c r="H24" s="572" t="s">
        <v>429</v>
      </c>
      <c r="I24" s="572" t="s">
        <v>429</v>
      </c>
      <c r="J24" s="572" t="s">
        <v>429</v>
      </c>
      <c r="K24" s="572" t="s">
        <v>429</v>
      </c>
      <c r="L24" s="572" t="s">
        <v>429</v>
      </c>
      <c r="M24" s="572" t="s">
        <v>429</v>
      </c>
      <c r="N24" s="572" t="s">
        <v>429</v>
      </c>
      <c r="O24" s="572" t="s">
        <v>429</v>
      </c>
      <c r="P24" s="572" t="s">
        <v>429</v>
      </c>
      <c r="Q24" s="572" t="s">
        <v>429</v>
      </c>
      <c r="R24" s="572" t="s">
        <v>429</v>
      </c>
    </row>
    <row r="25" spans="1:22">
      <c r="A25" s="1080" t="s">
        <v>7</v>
      </c>
      <c r="B25" s="284" t="s">
        <v>251</v>
      </c>
      <c r="C25" s="572">
        <v>1.5</v>
      </c>
      <c r="D25" s="572">
        <v>2</v>
      </c>
      <c r="E25" s="572">
        <v>2.7</v>
      </c>
      <c r="F25" s="572">
        <v>3.8</v>
      </c>
      <c r="G25" s="572">
        <v>5</v>
      </c>
      <c r="H25" s="572">
        <v>6.2</v>
      </c>
      <c r="I25" s="572">
        <v>8.4</v>
      </c>
      <c r="J25" s="572">
        <v>10</v>
      </c>
      <c r="K25" s="572">
        <v>12.5</v>
      </c>
      <c r="L25" s="572">
        <v>15</v>
      </c>
      <c r="M25" s="572">
        <v>17.87</v>
      </c>
      <c r="N25" s="699">
        <v>20.350000000000001</v>
      </c>
      <c r="O25" s="699">
        <v>20.2</v>
      </c>
      <c r="P25" s="699">
        <v>19.88</v>
      </c>
      <c r="Q25" s="575">
        <v>20.58</v>
      </c>
      <c r="R25" s="572" t="s">
        <v>429</v>
      </c>
    </row>
    <row r="26" spans="1:22">
      <c r="A26" s="1080"/>
      <c r="B26" s="284" t="s">
        <v>144</v>
      </c>
      <c r="C26" s="572">
        <v>1500</v>
      </c>
      <c r="D26" s="572">
        <v>2000</v>
      </c>
      <c r="E26" s="572">
        <v>2600</v>
      </c>
      <c r="F26" s="572">
        <v>3200</v>
      </c>
      <c r="G26" s="572">
        <v>4600</v>
      </c>
      <c r="H26" s="572">
        <v>5600</v>
      </c>
      <c r="I26" s="572">
        <v>6800</v>
      </c>
      <c r="J26" s="572">
        <v>8500</v>
      </c>
      <c r="K26" s="572">
        <v>10000</v>
      </c>
      <c r="L26" s="572">
        <v>12000</v>
      </c>
      <c r="M26" s="572">
        <v>13369</v>
      </c>
      <c r="N26" s="699">
        <v>11941</v>
      </c>
      <c r="O26" s="699">
        <v>12000</v>
      </c>
      <c r="P26" s="699">
        <v>18081</v>
      </c>
      <c r="Q26" s="587">
        <v>18800</v>
      </c>
      <c r="R26" s="572" t="s">
        <v>429</v>
      </c>
    </row>
    <row r="27" spans="1:22">
      <c r="A27" s="1080"/>
      <c r="B27" s="284" t="s">
        <v>143</v>
      </c>
      <c r="C27" s="698">
        <f t="shared" ref="C27:Q27" si="6">(C25*1000*1000)/C26</f>
        <v>1000</v>
      </c>
      <c r="D27" s="698">
        <f t="shared" si="6"/>
        <v>1000</v>
      </c>
      <c r="E27" s="698">
        <f t="shared" si="6"/>
        <v>1038.4615384615386</v>
      </c>
      <c r="F27" s="698">
        <f t="shared" si="6"/>
        <v>1187.5</v>
      </c>
      <c r="G27" s="698">
        <f t="shared" si="6"/>
        <v>1086.9565217391305</v>
      </c>
      <c r="H27" s="698">
        <f t="shared" si="6"/>
        <v>1107.1428571428571</v>
      </c>
      <c r="I27" s="698">
        <f t="shared" si="6"/>
        <v>1235.2941176470588</v>
      </c>
      <c r="J27" s="698">
        <f t="shared" si="6"/>
        <v>1176.4705882352941</v>
      </c>
      <c r="K27" s="698">
        <f t="shared" si="6"/>
        <v>1250</v>
      </c>
      <c r="L27" s="698">
        <f t="shared" si="6"/>
        <v>1250</v>
      </c>
      <c r="M27" s="698">
        <f t="shared" si="6"/>
        <v>1336.6743959907249</v>
      </c>
      <c r="N27" s="698">
        <f t="shared" si="6"/>
        <v>1704.2123775228206</v>
      </c>
      <c r="O27" s="698">
        <f t="shared" si="6"/>
        <v>1683.3333333333333</v>
      </c>
      <c r="P27" s="698">
        <f t="shared" si="6"/>
        <v>1099.4967092528068</v>
      </c>
      <c r="Q27" s="698">
        <f t="shared" si="6"/>
        <v>1094.6808510638298</v>
      </c>
      <c r="R27" s="572" t="s">
        <v>429</v>
      </c>
      <c r="S27" s="299" t="s">
        <v>17</v>
      </c>
    </row>
    <row r="28" spans="1:22">
      <c r="A28" s="1080" t="s">
        <v>6</v>
      </c>
      <c r="B28" s="284" t="s">
        <v>251</v>
      </c>
      <c r="C28" s="572">
        <v>6.1189999999999998</v>
      </c>
      <c r="D28" s="572">
        <v>6.8460000000000001</v>
      </c>
      <c r="E28" s="572">
        <v>10.289</v>
      </c>
      <c r="F28" s="572">
        <v>8.2620000000000005</v>
      </c>
      <c r="G28" s="572">
        <v>11.34</v>
      </c>
      <c r="H28" s="572">
        <v>12.987</v>
      </c>
      <c r="I28" s="572">
        <v>12.311999999999999</v>
      </c>
      <c r="J28" s="572">
        <v>12.163</v>
      </c>
      <c r="K28" s="572">
        <v>14.581</v>
      </c>
      <c r="L28" s="572">
        <v>12.448</v>
      </c>
      <c r="M28" s="572">
        <v>12.5</v>
      </c>
      <c r="N28" s="572">
        <v>14</v>
      </c>
      <c r="O28" s="572">
        <v>14</v>
      </c>
      <c r="P28" s="572">
        <v>14</v>
      </c>
      <c r="Q28" s="572" t="s">
        <v>429</v>
      </c>
      <c r="R28" s="572" t="s">
        <v>429</v>
      </c>
    </row>
    <row r="29" spans="1:22">
      <c r="A29" s="1080"/>
      <c r="B29" s="284" t="s">
        <v>144</v>
      </c>
      <c r="C29" s="572">
        <v>765</v>
      </c>
      <c r="D29" s="572">
        <v>1012</v>
      </c>
      <c r="E29" s="572">
        <v>1646</v>
      </c>
      <c r="F29" s="572">
        <v>1479</v>
      </c>
      <c r="G29" s="572">
        <v>2123</v>
      </c>
      <c r="H29" s="572">
        <v>2435</v>
      </c>
      <c r="I29" s="572">
        <v>2136</v>
      </c>
      <c r="J29" s="572">
        <v>2369</v>
      </c>
      <c r="K29" s="572">
        <v>2734</v>
      </c>
      <c r="L29" s="572">
        <v>2734</v>
      </c>
      <c r="M29" s="572">
        <v>1900</v>
      </c>
      <c r="N29" s="572">
        <v>2200</v>
      </c>
      <c r="O29" s="572">
        <v>2000</v>
      </c>
      <c r="P29" s="572">
        <v>2314</v>
      </c>
      <c r="Q29" s="572" t="s">
        <v>429</v>
      </c>
      <c r="R29" s="572" t="s">
        <v>429</v>
      </c>
    </row>
    <row r="30" spans="1:22">
      <c r="A30" s="1080"/>
      <c r="B30" s="284" t="s">
        <v>143</v>
      </c>
      <c r="C30" s="572">
        <f t="shared" ref="C30:P30" si="7">(C28*1000*1000)/C29</f>
        <v>7998.6928104575163</v>
      </c>
      <c r="D30" s="572">
        <f t="shared" si="7"/>
        <v>6764.822134387352</v>
      </c>
      <c r="E30" s="572">
        <f t="shared" si="7"/>
        <v>6250.9113001215064</v>
      </c>
      <c r="F30" s="572">
        <f t="shared" si="7"/>
        <v>5586.2068965517237</v>
      </c>
      <c r="G30" s="572">
        <f t="shared" si="7"/>
        <v>5341.4978803579843</v>
      </c>
      <c r="H30" s="572">
        <f t="shared" si="7"/>
        <v>5333.4702258726902</v>
      </c>
      <c r="I30" s="572">
        <f t="shared" si="7"/>
        <v>5764.0449438202249</v>
      </c>
      <c r="J30" s="572">
        <f t="shared" si="7"/>
        <v>5134.2338539468128</v>
      </c>
      <c r="K30" s="572">
        <f t="shared" si="7"/>
        <v>5333.2114118507679</v>
      </c>
      <c r="L30" s="572">
        <f t="shared" si="7"/>
        <v>4553.0358449158739</v>
      </c>
      <c r="M30" s="572">
        <f t="shared" si="7"/>
        <v>6578.9473684210525</v>
      </c>
      <c r="N30" s="572">
        <f t="shared" si="7"/>
        <v>6363.636363636364</v>
      </c>
      <c r="O30" s="572">
        <f t="shared" si="7"/>
        <v>7000</v>
      </c>
      <c r="P30" s="572">
        <f t="shared" si="7"/>
        <v>6050.1296456352638</v>
      </c>
      <c r="Q30" s="572" t="s">
        <v>429</v>
      </c>
      <c r="R30" s="572" t="s">
        <v>429</v>
      </c>
    </row>
    <row r="31" spans="1:22">
      <c r="A31" s="1080" t="s">
        <v>5</v>
      </c>
      <c r="B31" s="284" t="s">
        <v>251</v>
      </c>
      <c r="C31" s="572" t="s">
        <v>322</v>
      </c>
      <c r="D31" s="572" t="s">
        <v>322</v>
      </c>
      <c r="E31" s="572" t="s">
        <v>322</v>
      </c>
      <c r="F31" s="572" t="s">
        <v>322</v>
      </c>
      <c r="G31" s="572" t="s">
        <v>322</v>
      </c>
      <c r="H31" s="572" t="s">
        <v>322</v>
      </c>
      <c r="I31" s="572" t="s">
        <v>322</v>
      </c>
      <c r="J31" s="572" t="s">
        <v>322</v>
      </c>
      <c r="K31" s="572" t="s">
        <v>322</v>
      </c>
      <c r="L31" s="572" t="s">
        <v>322</v>
      </c>
      <c r="M31" s="572" t="s">
        <v>322</v>
      </c>
      <c r="N31" s="572" t="s">
        <v>322</v>
      </c>
      <c r="O31" s="572" t="s">
        <v>322</v>
      </c>
      <c r="P31" s="572" t="s">
        <v>322</v>
      </c>
      <c r="Q31" s="572" t="s">
        <v>322</v>
      </c>
      <c r="R31" s="572" t="s">
        <v>322</v>
      </c>
    </row>
    <row r="32" spans="1:22">
      <c r="A32" s="1080"/>
      <c r="B32" s="284" t="s">
        <v>144</v>
      </c>
      <c r="C32" s="572" t="s">
        <v>322</v>
      </c>
      <c r="D32" s="572" t="s">
        <v>322</v>
      </c>
      <c r="E32" s="572" t="s">
        <v>322</v>
      </c>
      <c r="F32" s="572" t="s">
        <v>322</v>
      </c>
      <c r="G32" s="572" t="s">
        <v>322</v>
      </c>
      <c r="H32" s="572" t="s">
        <v>322</v>
      </c>
      <c r="I32" s="572" t="s">
        <v>322</v>
      </c>
      <c r="J32" s="572" t="s">
        <v>322</v>
      </c>
      <c r="K32" s="572" t="s">
        <v>322</v>
      </c>
      <c r="L32" s="572" t="s">
        <v>322</v>
      </c>
      <c r="M32" s="572" t="s">
        <v>322</v>
      </c>
      <c r="N32" s="572" t="s">
        <v>322</v>
      </c>
      <c r="O32" s="572" t="s">
        <v>322</v>
      </c>
      <c r="P32" s="572" t="s">
        <v>322</v>
      </c>
      <c r="Q32" s="572" t="s">
        <v>322</v>
      </c>
      <c r="R32" s="572" t="s">
        <v>322</v>
      </c>
    </row>
    <row r="33" spans="1:18">
      <c r="A33" s="1080"/>
      <c r="B33" s="284" t="s">
        <v>143</v>
      </c>
      <c r="C33" s="572" t="s">
        <v>322</v>
      </c>
      <c r="D33" s="572" t="s">
        <v>322</v>
      </c>
      <c r="E33" s="572" t="s">
        <v>322</v>
      </c>
      <c r="F33" s="572" t="s">
        <v>322</v>
      </c>
      <c r="G33" s="572" t="s">
        <v>322</v>
      </c>
      <c r="H33" s="572" t="s">
        <v>322</v>
      </c>
      <c r="I33" s="572" t="s">
        <v>322</v>
      </c>
      <c r="J33" s="572" t="s">
        <v>322</v>
      </c>
      <c r="K33" s="572" t="s">
        <v>322</v>
      </c>
      <c r="L33" s="572" t="s">
        <v>322</v>
      </c>
      <c r="M33" s="572" t="s">
        <v>322</v>
      </c>
      <c r="N33" s="572" t="s">
        <v>322</v>
      </c>
      <c r="O33" s="572" t="s">
        <v>322</v>
      </c>
      <c r="P33" s="572" t="s">
        <v>322</v>
      </c>
      <c r="Q33" s="572" t="s">
        <v>322</v>
      </c>
      <c r="R33" s="572" t="s">
        <v>322</v>
      </c>
    </row>
    <row r="34" spans="1:18">
      <c r="A34" s="1080" t="s">
        <v>4</v>
      </c>
      <c r="B34" s="284" t="s">
        <v>251</v>
      </c>
      <c r="C34" s="572">
        <v>2428</v>
      </c>
      <c r="D34" s="572">
        <v>2504</v>
      </c>
      <c r="E34" s="572">
        <v>2438</v>
      </c>
      <c r="F34" s="572">
        <v>1547</v>
      </c>
      <c r="G34" s="572">
        <v>1687</v>
      </c>
      <c r="H34" s="572">
        <v>1913</v>
      </c>
      <c r="I34" s="572">
        <v>2114</v>
      </c>
      <c r="J34" s="572">
        <v>1913</v>
      </c>
      <c r="K34" s="572">
        <v>2139</v>
      </c>
      <c r="L34" s="572">
        <v>1955</v>
      </c>
      <c r="M34" s="572">
        <v>1436</v>
      </c>
      <c r="N34" s="572">
        <v>2005</v>
      </c>
      <c r="O34" s="572">
        <v>1870</v>
      </c>
      <c r="P34" s="572">
        <v>1870</v>
      </c>
      <c r="Q34" s="572">
        <v>1775.5</v>
      </c>
      <c r="R34" s="572">
        <v>1440</v>
      </c>
    </row>
    <row r="35" spans="1:18">
      <c r="A35" s="1080"/>
      <c r="B35" s="284" t="s">
        <v>144</v>
      </c>
      <c r="C35" s="572">
        <v>934000</v>
      </c>
      <c r="D35" s="572">
        <v>974000</v>
      </c>
      <c r="E35" s="572">
        <v>941000</v>
      </c>
      <c r="F35" s="572">
        <v>748000</v>
      </c>
      <c r="G35" s="572">
        <v>830000</v>
      </c>
      <c r="H35" s="572">
        <v>805000</v>
      </c>
      <c r="I35" s="572">
        <v>765000</v>
      </c>
      <c r="J35" s="572">
        <v>632000</v>
      </c>
      <c r="K35" s="572">
        <v>748000</v>
      </c>
      <c r="L35" s="572">
        <v>642500</v>
      </c>
      <c r="M35" s="572">
        <v>558100</v>
      </c>
      <c r="N35" s="572">
        <v>604700</v>
      </c>
      <c r="O35" s="572">
        <v>511200</v>
      </c>
      <c r="P35" s="572">
        <v>505500</v>
      </c>
      <c r="Q35" s="572">
        <v>476570</v>
      </c>
      <c r="R35" s="572">
        <v>482150</v>
      </c>
    </row>
    <row r="36" spans="1:18">
      <c r="A36" s="1080"/>
      <c r="B36" s="284" t="s">
        <v>143</v>
      </c>
      <c r="C36" s="572">
        <f t="shared" ref="C36:P36" si="8">(C34*1000*1000)/C35</f>
        <v>2599.5717344753748</v>
      </c>
      <c r="D36" s="572">
        <f t="shared" si="8"/>
        <v>2570.8418891170431</v>
      </c>
      <c r="E36" s="572">
        <f t="shared" si="8"/>
        <v>2590.8607863974494</v>
      </c>
      <c r="F36" s="572">
        <f t="shared" si="8"/>
        <v>2068.181818181818</v>
      </c>
      <c r="G36" s="572">
        <f t="shared" si="8"/>
        <v>2032.5301204819277</v>
      </c>
      <c r="H36" s="572">
        <f t="shared" si="8"/>
        <v>2376.3975155279504</v>
      </c>
      <c r="I36" s="572">
        <f t="shared" si="8"/>
        <v>2763.3986928104573</v>
      </c>
      <c r="J36" s="572">
        <f t="shared" si="8"/>
        <v>3026.8987341772154</v>
      </c>
      <c r="K36" s="572">
        <f t="shared" si="8"/>
        <v>2859.6256684491977</v>
      </c>
      <c r="L36" s="572">
        <f t="shared" si="8"/>
        <v>3042.8015564202333</v>
      </c>
      <c r="M36" s="572">
        <f t="shared" si="8"/>
        <v>2573.015588604193</v>
      </c>
      <c r="N36" s="572">
        <f t="shared" si="8"/>
        <v>3315.693732429304</v>
      </c>
      <c r="O36" s="572">
        <f t="shared" si="8"/>
        <v>3658.0594679186229</v>
      </c>
      <c r="P36" s="572">
        <f t="shared" si="8"/>
        <v>3699.307616221563</v>
      </c>
      <c r="Q36" s="572">
        <v>3725.7</v>
      </c>
      <c r="R36" s="572">
        <v>2986.6224204085865</v>
      </c>
    </row>
    <row r="37" spans="1:18">
      <c r="A37" s="1080" t="s">
        <v>3</v>
      </c>
      <c r="B37" s="284" t="s">
        <v>251</v>
      </c>
      <c r="C37" s="572">
        <v>0.3</v>
      </c>
      <c r="D37" s="572">
        <v>0.3</v>
      </c>
      <c r="E37" s="572">
        <v>0.3</v>
      </c>
      <c r="F37" s="572">
        <v>0.3</v>
      </c>
      <c r="G37" s="572">
        <v>0.3</v>
      </c>
      <c r="H37" s="572">
        <v>0.3</v>
      </c>
      <c r="I37" s="572">
        <v>0.3</v>
      </c>
      <c r="J37" s="572">
        <v>0.32500000000000001</v>
      </c>
      <c r="K37" s="572">
        <v>0.36299999999999999</v>
      </c>
      <c r="L37" s="572">
        <v>0.42</v>
      </c>
      <c r="M37" s="572">
        <v>0.45</v>
      </c>
      <c r="N37" s="572">
        <v>0.628</v>
      </c>
      <c r="O37" s="572">
        <v>0.7</v>
      </c>
      <c r="P37" s="572">
        <v>1760</v>
      </c>
      <c r="Q37" s="572">
        <v>1760</v>
      </c>
      <c r="R37" s="572" t="s">
        <v>429</v>
      </c>
    </row>
    <row r="38" spans="1:18">
      <c r="A38" s="1080"/>
      <c r="B38" s="284" t="s">
        <v>144</v>
      </c>
      <c r="C38" s="572">
        <v>200</v>
      </c>
      <c r="D38" s="572">
        <v>200</v>
      </c>
      <c r="E38" s="572">
        <v>200</v>
      </c>
      <c r="F38" s="572">
        <v>200</v>
      </c>
      <c r="G38" s="572">
        <v>200</v>
      </c>
      <c r="H38" s="572">
        <v>200</v>
      </c>
      <c r="I38" s="572">
        <v>200</v>
      </c>
      <c r="J38" s="572">
        <v>220</v>
      </c>
      <c r="K38" s="572">
        <v>262</v>
      </c>
      <c r="L38" s="572">
        <v>280</v>
      </c>
      <c r="M38" s="572">
        <v>300</v>
      </c>
      <c r="N38" s="572">
        <v>328</v>
      </c>
      <c r="O38" s="572">
        <v>350</v>
      </c>
      <c r="P38" s="572">
        <v>500000</v>
      </c>
      <c r="Q38" s="572">
        <v>500000</v>
      </c>
      <c r="R38" s="572" t="s">
        <v>429</v>
      </c>
    </row>
    <row r="39" spans="1:18">
      <c r="A39" s="1080"/>
      <c r="B39" s="284" t="s">
        <v>143</v>
      </c>
      <c r="C39" s="572">
        <f t="shared" ref="C39:Q39" si="9">(C37*1000*1000)/C38</f>
        <v>1500</v>
      </c>
      <c r="D39" s="572">
        <f t="shared" si="9"/>
        <v>1500</v>
      </c>
      <c r="E39" s="572">
        <f t="shared" si="9"/>
        <v>1500</v>
      </c>
      <c r="F39" s="572">
        <f t="shared" si="9"/>
        <v>1500</v>
      </c>
      <c r="G39" s="572">
        <f t="shared" si="9"/>
        <v>1500</v>
      </c>
      <c r="H39" s="572">
        <f t="shared" si="9"/>
        <v>1500</v>
      </c>
      <c r="I39" s="572">
        <f t="shared" si="9"/>
        <v>1500</v>
      </c>
      <c r="J39" s="572">
        <f t="shared" si="9"/>
        <v>1477.2727272727273</v>
      </c>
      <c r="K39" s="572">
        <f t="shared" si="9"/>
        <v>1385.4961832061069</v>
      </c>
      <c r="L39" s="572">
        <f t="shared" si="9"/>
        <v>1500</v>
      </c>
      <c r="M39" s="572">
        <f t="shared" si="9"/>
        <v>1500</v>
      </c>
      <c r="N39" s="572">
        <f t="shared" si="9"/>
        <v>1914.6341463414635</v>
      </c>
      <c r="O39" s="572">
        <f t="shared" si="9"/>
        <v>2000</v>
      </c>
      <c r="P39" s="572">
        <f t="shared" si="9"/>
        <v>3520</v>
      </c>
      <c r="Q39" s="572">
        <f t="shared" si="9"/>
        <v>3520</v>
      </c>
      <c r="R39" s="572" t="s">
        <v>429</v>
      </c>
    </row>
    <row r="40" spans="1:18">
      <c r="A40" s="1081" t="s">
        <v>79</v>
      </c>
      <c r="B40" s="284" t="s">
        <v>251</v>
      </c>
      <c r="C40" s="572">
        <v>32.79</v>
      </c>
      <c r="D40" s="572">
        <v>89.322999999999993</v>
      </c>
      <c r="E40" s="572">
        <v>76.527000000000001</v>
      </c>
      <c r="F40" s="572">
        <v>73.715999999999994</v>
      </c>
      <c r="G40" s="572">
        <v>66.653000000000006</v>
      </c>
      <c r="H40" s="572">
        <v>101.91200000000001</v>
      </c>
      <c r="I40" s="572">
        <v>109.53100000000001</v>
      </c>
      <c r="J40" s="572">
        <v>82.784000000000006</v>
      </c>
      <c r="K40" s="572">
        <v>92.399000000000001</v>
      </c>
      <c r="L40" s="572">
        <v>95</v>
      </c>
      <c r="M40" s="572">
        <v>62.13</v>
      </c>
      <c r="N40" s="572">
        <v>112.658</v>
      </c>
      <c r="O40" s="572">
        <v>109</v>
      </c>
      <c r="P40" s="572">
        <v>102</v>
      </c>
      <c r="Q40" s="572">
        <v>167</v>
      </c>
      <c r="R40" s="572" t="s">
        <v>429</v>
      </c>
    </row>
    <row r="41" spans="1:18">
      <c r="A41" s="1081"/>
      <c r="B41" s="284" t="s">
        <v>144</v>
      </c>
      <c r="C41" s="572">
        <v>71700</v>
      </c>
      <c r="D41" s="572">
        <v>52120</v>
      </c>
      <c r="E41" s="572">
        <v>30670</v>
      </c>
      <c r="F41" s="572">
        <v>26890</v>
      </c>
      <c r="G41" s="572">
        <v>34380</v>
      </c>
      <c r="H41" s="572">
        <v>35370</v>
      </c>
      <c r="I41" s="572">
        <v>40000</v>
      </c>
      <c r="J41" s="572">
        <v>92000</v>
      </c>
      <c r="K41" s="572">
        <v>32000</v>
      </c>
      <c r="L41" s="572">
        <v>35000</v>
      </c>
      <c r="M41" s="572">
        <v>25000</v>
      </c>
      <c r="N41" s="572">
        <v>108287</v>
      </c>
      <c r="O41" s="572">
        <v>43182</v>
      </c>
      <c r="P41" s="572">
        <v>40408.84403669725</v>
      </c>
      <c r="Q41" s="572">
        <v>66159.577981651382</v>
      </c>
      <c r="R41" s="572" t="s">
        <v>429</v>
      </c>
    </row>
    <row r="42" spans="1:18">
      <c r="A42" s="1081"/>
      <c r="B42" s="284" t="s">
        <v>143</v>
      </c>
      <c r="C42" s="572">
        <f t="shared" ref="C42:O42" si="10">(C40*1000*1000)/C41</f>
        <v>457.32217573221754</v>
      </c>
      <c r="D42" s="572">
        <f t="shared" si="10"/>
        <v>1713.7950882578664</v>
      </c>
      <c r="E42" s="572">
        <f t="shared" si="10"/>
        <v>2495.1744375611347</v>
      </c>
      <c r="F42" s="572">
        <f t="shared" si="10"/>
        <v>2741.3908516177016</v>
      </c>
      <c r="G42" s="572">
        <f t="shared" si="10"/>
        <v>1938.7143688190808</v>
      </c>
      <c r="H42" s="572">
        <f t="shared" si="10"/>
        <v>2881.3118461973422</v>
      </c>
      <c r="I42" s="572">
        <f t="shared" si="10"/>
        <v>2738.2750000000001</v>
      </c>
      <c r="J42" s="572">
        <f t="shared" si="10"/>
        <v>899.82608695652175</v>
      </c>
      <c r="K42" s="572">
        <f t="shared" si="10"/>
        <v>2887.46875</v>
      </c>
      <c r="L42" s="572">
        <f t="shared" si="10"/>
        <v>2714.2857142857142</v>
      </c>
      <c r="M42" s="572">
        <f t="shared" si="10"/>
        <v>2485.1999999999998</v>
      </c>
      <c r="N42" s="572">
        <f t="shared" si="10"/>
        <v>1040.3649560889119</v>
      </c>
      <c r="O42" s="572">
        <f t="shared" si="10"/>
        <v>2524.1998981056922</v>
      </c>
      <c r="P42" s="572">
        <v>2524.1998981056922</v>
      </c>
      <c r="Q42" s="572">
        <v>2524.1998981056922</v>
      </c>
      <c r="R42" s="572" t="s">
        <v>429</v>
      </c>
    </row>
    <row r="43" spans="1:18">
      <c r="A43" s="1080" t="s">
        <v>2</v>
      </c>
      <c r="B43" s="284" t="s">
        <v>251</v>
      </c>
      <c r="C43" s="572">
        <v>75</v>
      </c>
      <c r="D43" s="572">
        <v>80</v>
      </c>
      <c r="E43" s="572">
        <v>75</v>
      </c>
      <c r="F43" s="572">
        <v>135.96700000000001</v>
      </c>
      <c r="G43" s="572">
        <v>82.858000000000004</v>
      </c>
      <c r="H43" s="572">
        <v>136.833</v>
      </c>
      <c r="I43" s="572">
        <v>53.478999999999999</v>
      </c>
      <c r="J43" s="572">
        <v>115.843</v>
      </c>
      <c r="K43" s="572">
        <v>113.242</v>
      </c>
      <c r="L43" s="572">
        <v>195.45599999999999</v>
      </c>
      <c r="M43" s="572">
        <v>172.256</v>
      </c>
      <c r="N43" s="572">
        <v>237.33199999999999</v>
      </c>
      <c r="O43" s="572">
        <v>253.255</v>
      </c>
      <c r="P43" s="572">
        <v>103.973</v>
      </c>
      <c r="Q43" s="572">
        <v>201.5</v>
      </c>
      <c r="R43" s="572">
        <v>214.2</v>
      </c>
    </row>
    <row r="44" spans="1:18">
      <c r="A44" s="1080"/>
      <c r="B44" s="284" t="s">
        <v>144</v>
      </c>
      <c r="C44" s="572">
        <v>12077</v>
      </c>
      <c r="D44" s="572">
        <v>12000</v>
      </c>
      <c r="E44" s="572">
        <v>12000</v>
      </c>
      <c r="F44" s="572">
        <v>21000</v>
      </c>
      <c r="G44" s="572">
        <v>13543</v>
      </c>
      <c r="H44" s="572">
        <v>22323</v>
      </c>
      <c r="I44" s="572">
        <v>9714</v>
      </c>
      <c r="J44" s="572">
        <v>19188</v>
      </c>
      <c r="K44" s="572">
        <v>19480</v>
      </c>
      <c r="L44" s="572">
        <v>34296</v>
      </c>
      <c r="M44" s="572">
        <v>27192</v>
      </c>
      <c r="N44" s="572">
        <v>37631</v>
      </c>
      <c r="O44" s="572">
        <v>37309</v>
      </c>
      <c r="P44" s="572">
        <v>107189</v>
      </c>
      <c r="Q44" s="572">
        <v>28160.842825820797</v>
      </c>
      <c r="R44" s="572">
        <v>33459.21296207088</v>
      </c>
    </row>
    <row r="45" spans="1:18">
      <c r="A45" s="1080"/>
      <c r="B45" s="284" t="s">
        <v>143</v>
      </c>
      <c r="C45" s="572">
        <f t="shared" ref="C45:P45" si="11">(C43*1000*1000)/C44</f>
        <v>6210.1515276972759</v>
      </c>
      <c r="D45" s="572">
        <f t="shared" si="11"/>
        <v>6666.666666666667</v>
      </c>
      <c r="E45" s="572">
        <f t="shared" si="11"/>
        <v>6250</v>
      </c>
      <c r="F45" s="572">
        <f t="shared" si="11"/>
        <v>6474.6190476190477</v>
      </c>
      <c r="G45" s="572">
        <f t="shared" si="11"/>
        <v>6118.142213689729</v>
      </c>
      <c r="H45" s="572">
        <f t="shared" si="11"/>
        <v>6129.6868700443492</v>
      </c>
      <c r="I45" s="572">
        <f t="shared" si="11"/>
        <v>5505.3530986205478</v>
      </c>
      <c r="J45" s="572">
        <f t="shared" si="11"/>
        <v>6037.2628726287267</v>
      </c>
      <c r="K45" s="572">
        <f t="shared" si="11"/>
        <v>5813.2443531827512</v>
      </c>
      <c r="L45" s="572">
        <f t="shared" si="11"/>
        <v>5699.0902729181244</v>
      </c>
      <c r="M45" s="572">
        <f t="shared" si="11"/>
        <v>6334.8043542218302</v>
      </c>
      <c r="N45" s="572">
        <f t="shared" si="11"/>
        <v>6306.8215035476069</v>
      </c>
      <c r="O45" s="572">
        <f t="shared" si="11"/>
        <v>6788.0404192018013</v>
      </c>
      <c r="P45" s="572">
        <f t="shared" si="11"/>
        <v>969.99692132588234</v>
      </c>
      <c r="Q45" s="572">
        <v>7155.4</v>
      </c>
      <c r="R45" s="572">
        <v>6402.7</v>
      </c>
    </row>
    <row r="46" spans="1:18">
      <c r="A46" s="1080" t="s">
        <v>1</v>
      </c>
      <c r="B46" s="284" t="s">
        <v>251</v>
      </c>
      <c r="C46" s="572">
        <v>250</v>
      </c>
      <c r="D46" s="572">
        <v>325</v>
      </c>
      <c r="E46" s="572">
        <v>160</v>
      </c>
      <c r="F46" s="572">
        <v>120</v>
      </c>
      <c r="G46" s="572">
        <v>122</v>
      </c>
      <c r="H46" s="572">
        <v>134</v>
      </c>
      <c r="I46" s="572">
        <v>144</v>
      </c>
      <c r="J46" s="572">
        <v>128</v>
      </c>
      <c r="K46" s="572">
        <v>31</v>
      </c>
      <c r="L46" s="572">
        <v>40</v>
      </c>
      <c r="M46" s="572">
        <v>41.8</v>
      </c>
      <c r="N46" s="572">
        <v>44</v>
      </c>
      <c r="O46" s="572">
        <v>42</v>
      </c>
      <c r="P46" s="572">
        <v>273.584</v>
      </c>
      <c r="Q46" s="572">
        <v>554.13024110344827</v>
      </c>
      <c r="R46" s="572">
        <f>Q46*'[9]Agriculture_Feb 2016_'!$Y$14/'[9]Agriculture_Feb 2016_'!$X$14</f>
        <v>603.33654941094426</v>
      </c>
    </row>
    <row r="47" spans="1:18">
      <c r="A47" s="1080"/>
      <c r="B47" s="284" t="s">
        <v>144</v>
      </c>
      <c r="C47" s="572">
        <v>46375</v>
      </c>
      <c r="D47" s="572">
        <v>45500</v>
      </c>
      <c r="E47" s="572">
        <v>37500</v>
      </c>
      <c r="F47" s="572">
        <v>26500</v>
      </c>
      <c r="G47" s="572">
        <v>26300</v>
      </c>
      <c r="H47" s="572">
        <v>28000</v>
      </c>
      <c r="I47" s="572">
        <v>35000</v>
      </c>
      <c r="J47" s="572">
        <v>28000</v>
      </c>
      <c r="K47" s="572">
        <v>10300</v>
      </c>
      <c r="L47" s="572">
        <v>13000</v>
      </c>
      <c r="M47" s="572">
        <v>15000</v>
      </c>
      <c r="N47" s="572">
        <v>13000</v>
      </c>
      <c r="O47" s="572">
        <v>12500</v>
      </c>
      <c r="P47" s="572">
        <v>41810</v>
      </c>
      <c r="Q47" s="572">
        <v>84683.992413793094</v>
      </c>
      <c r="R47" s="572">
        <v>84683.992413793094</v>
      </c>
    </row>
    <row r="48" spans="1:18">
      <c r="A48" s="1080"/>
      <c r="B48" s="284" t="s">
        <v>143</v>
      </c>
      <c r="C48" s="572">
        <f t="shared" ref="C48:P48" si="12">(C46*1000*1000)/C47</f>
        <v>5390.8355795148245</v>
      </c>
      <c r="D48" s="572">
        <f t="shared" si="12"/>
        <v>7142.8571428571431</v>
      </c>
      <c r="E48" s="572">
        <f t="shared" si="12"/>
        <v>4266.666666666667</v>
      </c>
      <c r="F48" s="572">
        <f t="shared" si="12"/>
        <v>4528.3018867924529</v>
      </c>
      <c r="G48" s="572">
        <f t="shared" si="12"/>
        <v>4638.7832699619776</v>
      </c>
      <c r="H48" s="572">
        <f t="shared" si="12"/>
        <v>4785.7142857142853</v>
      </c>
      <c r="I48" s="572">
        <f t="shared" si="12"/>
        <v>4114.2857142857147</v>
      </c>
      <c r="J48" s="572">
        <f t="shared" si="12"/>
        <v>4571.4285714285716</v>
      </c>
      <c r="K48" s="572">
        <f t="shared" si="12"/>
        <v>3009.7087378640776</v>
      </c>
      <c r="L48" s="572">
        <f t="shared" si="12"/>
        <v>3076.9230769230771</v>
      </c>
      <c r="M48" s="572">
        <f t="shared" si="12"/>
        <v>2786.6666666666665</v>
      </c>
      <c r="N48" s="572">
        <f t="shared" si="12"/>
        <v>3384.6153846153848</v>
      </c>
      <c r="O48" s="572">
        <f t="shared" si="12"/>
        <v>3360</v>
      </c>
      <c r="P48" s="572">
        <f t="shared" si="12"/>
        <v>6543.5063381966038</v>
      </c>
      <c r="Q48" s="572">
        <v>13253.533630792832</v>
      </c>
      <c r="R48" s="572">
        <v>13253.533630792832</v>
      </c>
    </row>
    <row r="49" spans="1:18">
      <c r="A49" s="1080" t="s">
        <v>34</v>
      </c>
      <c r="B49" s="284" t="s">
        <v>251</v>
      </c>
      <c r="C49" s="572">
        <f t="shared" ref="C49:K49" si="13">C46+C43+C40+C37+C34+C28+C25+C19+C16+C13+C10+C7+C4</f>
        <v>2833.9550000000004</v>
      </c>
      <c r="D49" s="572">
        <f t="shared" si="13"/>
        <v>3083.9120000000003</v>
      </c>
      <c r="E49" s="572">
        <f t="shared" si="13"/>
        <v>2806.2840000000006</v>
      </c>
      <c r="F49" s="572">
        <f t="shared" si="13"/>
        <v>1927.6659999999997</v>
      </c>
      <c r="G49" s="572">
        <f t="shared" si="13"/>
        <v>2013.4469999999999</v>
      </c>
      <c r="H49" s="572">
        <f t="shared" si="13"/>
        <v>2335.4660000000003</v>
      </c>
      <c r="I49" s="572">
        <f t="shared" si="13"/>
        <v>2470.192</v>
      </c>
      <c r="J49" s="572">
        <f t="shared" si="13"/>
        <v>2293.0750000000003</v>
      </c>
      <c r="K49" s="572">
        <f t="shared" si="13"/>
        <v>2431.1259999999997</v>
      </c>
      <c r="L49" s="572">
        <f>L46+L43+L40+L37+L34+L28+L25+L19+L16+L13+L10+L4</f>
        <v>2346.0349999999999</v>
      </c>
      <c r="M49" s="572">
        <f>M46+M43+M40+M37+M34+M28+M25+M19+M16+M13+M10+M4</f>
        <v>1800.5409999999997</v>
      </c>
      <c r="N49" s="572">
        <f>N46+N43+N40+N37+N34+N28+N25+N19+N16+N13+N10+N4</f>
        <v>2480.2439999999997</v>
      </c>
      <c r="O49" s="572">
        <f>O46+O43+O40+O37+O34+O28+O25+O19+O16+O13+O10+O4</f>
        <v>2344.5559999999996</v>
      </c>
      <c r="P49" s="572">
        <f>P46+P43+P40+P37+P34+P28+P25+P19+P16+P13+P10</f>
        <v>4171.3369999999995</v>
      </c>
      <c r="Q49" s="572">
        <f>Q46+Q40+Q37+Q34+Q25+Q19+Q7</f>
        <v>4282.5102411034486</v>
      </c>
      <c r="R49" s="572">
        <f>R46+R43+R34+R19+R13+R7</f>
        <v>2269.5665494109439</v>
      </c>
    </row>
    <row r="50" spans="1:18">
      <c r="A50" s="1080"/>
      <c r="B50" s="284" t="s">
        <v>144</v>
      </c>
      <c r="C50" s="572">
        <f t="shared" ref="C50:K50" si="14">C47+C44+C41+C38+C35+C29+C26+C20+C14+C11+C8+C5</f>
        <v>1093083</v>
      </c>
      <c r="D50" s="572">
        <f t="shared" si="14"/>
        <v>1124846</v>
      </c>
      <c r="E50" s="572">
        <f t="shared" si="14"/>
        <v>1055129</v>
      </c>
      <c r="F50" s="572">
        <f t="shared" si="14"/>
        <v>855018</v>
      </c>
      <c r="G50" s="572">
        <f t="shared" si="14"/>
        <v>938790</v>
      </c>
      <c r="H50" s="572">
        <f t="shared" si="14"/>
        <v>922144</v>
      </c>
      <c r="I50" s="572">
        <f t="shared" si="14"/>
        <v>879146</v>
      </c>
      <c r="J50" s="572">
        <f t="shared" si="14"/>
        <v>803398</v>
      </c>
      <c r="K50" s="572">
        <f t="shared" si="14"/>
        <v>848709</v>
      </c>
      <c r="L50" s="572">
        <f>L47+L44+L41+L38+L35+L29+L26+L20+L14+L11+L5</f>
        <v>772376</v>
      </c>
      <c r="M50" s="572">
        <f>M47+M44+M41+M38+M35+M29+M26+M20+M14+M11+M5</f>
        <v>666327</v>
      </c>
      <c r="N50" s="572">
        <f>N47+N44+N41+N38+N35+N29+N26+N20+N14+N11+N5</f>
        <v>810855</v>
      </c>
      <c r="O50" s="572">
        <f>O47+O44+O41+O38+O35+O29+O26+O20+O14+O11+O5</f>
        <v>644883</v>
      </c>
      <c r="P50" s="572">
        <f>P47+P44+P41+P38+P35+P29+P26+P20+P14+P11</f>
        <v>1227830.8440366972</v>
      </c>
      <c r="Q50" s="572">
        <f>Q47+Q41+Q38+Q35+Q26+Q20+Q8</f>
        <v>1150721.5703954445</v>
      </c>
      <c r="R50" s="572">
        <f>R47+R44+R35+R20+R14+R8</f>
        <v>613419.70537586394</v>
      </c>
    </row>
    <row r="51" spans="1:18">
      <c r="A51" s="1080"/>
      <c r="B51" s="284" t="s">
        <v>143</v>
      </c>
      <c r="C51" s="572">
        <f t="shared" ref="C51:P51" si="15">(C49*1000*1000)/C50</f>
        <v>2592.6256286119174</v>
      </c>
      <c r="D51" s="572">
        <f t="shared" si="15"/>
        <v>2741.6304098516603</v>
      </c>
      <c r="E51" s="572">
        <f t="shared" si="15"/>
        <v>2659.6596245577562</v>
      </c>
      <c r="F51" s="572">
        <f t="shared" si="15"/>
        <v>2254.5326531137353</v>
      </c>
      <c r="G51" s="572">
        <f t="shared" si="15"/>
        <v>2144.7256574952867</v>
      </c>
      <c r="H51" s="572">
        <f t="shared" si="15"/>
        <v>2532.6478294062535</v>
      </c>
      <c r="I51" s="572">
        <f t="shared" si="15"/>
        <v>2809.7631110191028</v>
      </c>
      <c r="J51" s="572">
        <f t="shared" si="15"/>
        <v>2854.2204486443834</v>
      </c>
      <c r="K51" s="572">
        <f t="shared" si="15"/>
        <v>2864.498903628923</v>
      </c>
      <c r="L51" s="572">
        <f t="shared" si="15"/>
        <v>3037.4260722756794</v>
      </c>
      <c r="M51" s="572">
        <f t="shared" si="15"/>
        <v>2702.188264920977</v>
      </c>
      <c r="N51" s="572">
        <f t="shared" si="15"/>
        <v>3058.8008953512026</v>
      </c>
      <c r="O51" s="572">
        <f>(O49*1000*1000)/O50</f>
        <v>3635.6300290130139</v>
      </c>
      <c r="P51" s="572">
        <f t="shared" si="15"/>
        <v>3397.3222127944259</v>
      </c>
      <c r="Q51" s="572">
        <f>(Q49*1000*1000)/Q50</f>
        <v>3721.5868297591464</v>
      </c>
      <c r="R51" s="572">
        <f>(R49*1000*1000)/R50</f>
        <v>3699.8592146959159</v>
      </c>
    </row>
    <row r="52" spans="1:18">
      <c r="A52" s="57"/>
      <c r="B52" s="57"/>
      <c r="C52" s="57"/>
      <c r="D52" s="57"/>
      <c r="E52" s="57"/>
      <c r="F52" s="57"/>
      <c r="G52" s="57"/>
      <c r="H52" s="57"/>
      <c r="I52" s="57"/>
      <c r="J52" s="57"/>
      <c r="K52" s="57"/>
      <c r="L52" s="57"/>
      <c r="M52" s="57"/>
    </row>
    <row r="53" spans="1:18" ht="14.65" customHeight="1">
      <c r="A53" s="136" t="s">
        <v>33</v>
      </c>
      <c r="B53" s="142"/>
      <c r="D53" s="486"/>
      <c r="E53" s="486"/>
      <c r="F53" s="486"/>
      <c r="G53" s="486"/>
      <c r="H53" s="486"/>
      <c r="I53" s="486"/>
      <c r="J53" s="486"/>
      <c r="K53" s="486"/>
      <c r="L53" s="486"/>
      <c r="M53" s="486"/>
    </row>
    <row r="54" spans="1:18" s="283" customFormat="1">
      <c r="A54" s="289"/>
      <c r="B54" s="289"/>
      <c r="D54" s="289"/>
      <c r="E54" s="289"/>
      <c r="F54" s="289"/>
      <c r="G54" s="289"/>
      <c r="H54" s="289"/>
      <c r="I54" s="289"/>
      <c r="J54" s="289"/>
      <c r="K54" s="289"/>
      <c r="L54" s="289"/>
      <c r="M54" s="289"/>
      <c r="Q54" s="499"/>
      <c r="R54" s="499"/>
    </row>
    <row r="55" spans="1:18">
      <c r="A55" s="486" t="s">
        <v>1163</v>
      </c>
      <c r="B55" s="134"/>
      <c r="D55" s="132"/>
      <c r="E55" s="132"/>
      <c r="F55" s="132"/>
      <c r="G55" s="132"/>
      <c r="H55" s="132"/>
      <c r="I55" s="132"/>
      <c r="J55" s="132"/>
      <c r="K55" s="132"/>
      <c r="L55" s="132"/>
      <c r="M55" s="132"/>
    </row>
    <row r="56" spans="1:18">
      <c r="A56" s="289"/>
      <c r="B56" s="135"/>
      <c r="D56" s="256"/>
      <c r="E56" s="165"/>
      <c r="F56" s="133"/>
      <c r="G56" s="133"/>
      <c r="H56" s="132"/>
      <c r="I56" s="132"/>
      <c r="J56" s="132"/>
      <c r="K56" s="132"/>
      <c r="L56" s="132"/>
      <c r="M56" s="132"/>
    </row>
    <row r="57" spans="1:18" ht="15" customHeight="1">
      <c r="A57" s="256" t="s">
        <v>456</v>
      </c>
      <c r="B57" s="134"/>
      <c r="D57" s="96"/>
      <c r="E57" s="96"/>
      <c r="F57" s="96"/>
      <c r="G57" s="96"/>
      <c r="H57" s="96"/>
      <c r="I57" s="96"/>
      <c r="J57" s="96"/>
      <c r="K57" s="96"/>
      <c r="L57" s="96"/>
      <c r="M57" s="96"/>
    </row>
    <row r="58" spans="1:18">
      <c r="B58" s="135"/>
      <c r="D58" s="130"/>
      <c r="E58" s="133"/>
      <c r="F58" s="133"/>
      <c r="G58" s="133"/>
      <c r="H58" s="132"/>
      <c r="I58" s="132"/>
      <c r="J58" s="132"/>
      <c r="K58" s="132"/>
      <c r="L58" s="132"/>
      <c r="M58" s="132"/>
    </row>
    <row r="59" spans="1:18" ht="15" customHeight="1">
      <c r="A59" s="96" t="s">
        <v>457</v>
      </c>
      <c r="B59" s="171"/>
      <c r="D59" s="131"/>
      <c r="E59" s="131"/>
      <c r="F59" s="131"/>
      <c r="G59" s="131"/>
      <c r="H59" s="131"/>
      <c r="I59" s="131"/>
      <c r="J59" s="131"/>
      <c r="K59" s="131"/>
      <c r="L59" s="131"/>
      <c r="M59" s="131"/>
    </row>
    <row r="60" spans="1:18">
      <c r="B60" s="57"/>
      <c r="D60" s="131"/>
      <c r="E60" s="131"/>
      <c r="F60" s="131"/>
      <c r="G60" s="131"/>
      <c r="H60" s="131"/>
      <c r="I60" s="131"/>
      <c r="J60" s="131"/>
      <c r="K60" s="131"/>
      <c r="L60" s="131"/>
      <c r="M60" s="131"/>
    </row>
    <row r="61" spans="1:18">
      <c r="A61" s="167" t="s">
        <v>431</v>
      </c>
      <c r="B61" s="57"/>
      <c r="C61" s="57"/>
      <c r="D61" s="57"/>
      <c r="E61" s="57"/>
      <c r="F61" s="57"/>
      <c r="G61" s="57"/>
      <c r="H61" s="57"/>
      <c r="I61" s="57"/>
      <c r="J61" s="57"/>
      <c r="K61" s="57"/>
      <c r="L61" s="57"/>
      <c r="M61" s="57"/>
    </row>
    <row r="62" spans="1:18">
      <c r="A62" s="131"/>
    </row>
  </sheetData>
  <mergeCells count="16">
    <mergeCell ref="A19:A21"/>
    <mergeCell ref="A40:A42"/>
    <mergeCell ref="A43:A45"/>
    <mergeCell ref="A46:A48"/>
    <mergeCell ref="A49:A51"/>
    <mergeCell ref="A22:A24"/>
    <mergeCell ref="A25:A27"/>
    <mergeCell ref="A28:A30"/>
    <mergeCell ref="A31:A33"/>
    <mergeCell ref="A34:A36"/>
    <mergeCell ref="A37:A39"/>
    <mergeCell ref="A4:A6"/>
    <mergeCell ref="A7:A9"/>
    <mergeCell ref="A10:A12"/>
    <mergeCell ref="A13:A15"/>
    <mergeCell ref="A16:A18"/>
  </mergeCells>
  <conditionalFormatting sqref="C3:M3">
    <cfRule type="expression" dxfId="190" priority="2" stopIfTrue="1">
      <formula>ISNA(ACTIVECELL)</formula>
    </cfRule>
  </conditionalFormatting>
  <conditionalFormatting sqref="N1:O2">
    <cfRule type="expression" dxfId="189" priority="1" stopIfTrue="1">
      <formula>#N/A</formula>
    </cfRule>
  </conditionalFormatting>
  <hyperlinks>
    <hyperlink ref="T6" location="Content!B408" display="Back to Content Page"/>
  </hyperlinks>
  <pageMargins left="0.7" right="0.7" top="0.75" bottom="0.75" header="0.3" footer="0.3"/>
</worksheet>
</file>

<file path=xl/worksheets/sheet3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1"/>
  <sheetViews>
    <sheetView topLeftCell="L1" zoomScale="99" zoomScaleNormal="99" workbookViewId="0">
      <selection activeCell="T6" sqref="T6"/>
    </sheetView>
  </sheetViews>
  <sheetFormatPr defaultRowHeight="14.5"/>
  <cols>
    <col min="1" max="1" width="14.81640625" customWidth="1"/>
    <col min="2" max="2" width="27.54296875" customWidth="1"/>
    <col min="3" max="16" width="11.36328125" customWidth="1"/>
    <col min="17" max="18" width="11.36328125" style="499" customWidth="1"/>
  </cols>
  <sheetData>
    <row r="1" spans="1:20">
      <c r="A1" s="140" t="s">
        <v>1431</v>
      </c>
      <c r="B1" s="57"/>
      <c r="C1" s="57"/>
      <c r="D1" s="57"/>
      <c r="E1" s="57"/>
      <c r="F1" s="57"/>
      <c r="G1" s="57"/>
      <c r="H1" s="57"/>
      <c r="I1" s="57"/>
      <c r="J1" s="57"/>
      <c r="K1" s="57"/>
      <c r="L1" s="57"/>
      <c r="M1" s="57"/>
      <c r="N1" s="177"/>
      <c r="O1" s="177"/>
      <c r="P1" s="57"/>
      <c r="R1" s="287"/>
    </row>
    <row r="2" spans="1:20">
      <c r="A2" s="257"/>
      <c r="B2" s="257"/>
      <c r="C2" s="257"/>
      <c r="D2" s="57" t="s">
        <v>17</v>
      </c>
      <c r="E2" s="257"/>
      <c r="F2" s="257"/>
      <c r="G2" s="257"/>
      <c r="H2" s="257"/>
      <c r="I2" s="257"/>
      <c r="J2" s="257"/>
      <c r="K2" s="57"/>
      <c r="L2" s="57"/>
      <c r="M2" s="57"/>
      <c r="N2" s="177"/>
      <c r="O2" s="177"/>
      <c r="P2" s="57"/>
      <c r="R2" s="287"/>
    </row>
    <row r="3" spans="1:20">
      <c r="A3" s="773" t="s">
        <v>16</v>
      </c>
      <c r="B3" s="773" t="s">
        <v>115</v>
      </c>
      <c r="C3" s="121">
        <v>2000</v>
      </c>
      <c r="D3" s="121">
        <v>2001</v>
      </c>
      <c r="E3" s="121">
        <v>2002</v>
      </c>
      <c r="F3" s="121">
        <v>2003</v>
      </c>
      <c r="G3" s="121">
        <v>2004</v>
      </c>
      <c r="H3" s="121">
        <v>2005</v>
      </c>
      <c r="I3" s="121">
        <v>2006</v>
      </c>
      <c r="J3" s="121">
        <v>2007</v>
      </c>
      <c r="K3" s="121">
        <v>2008</v>
      </c>
      <c r="L3" s="121">
        <v>2009</v>
      </c>
      <c r="M3" s="121">
        <v>2010</v>
      </c>
      <c r="N3" s="62">
        <v>2011</v>
      </c>
      <c r="O3" s="62">
        <v>2012</v>
      </c>
      <c r="P3" s="62">
        <v>2013</v>
      </c>
      <c r="Q3" s="62">
        <v>2014</v>
      </c>
      <c r="R3" s="62">
        <v>2015</v>
      </c>
    </row>
    <row r="4" spans="1:20">
      <c r="A4" s="1080" t="s">
        <v>15</v>
      </c>
      <c r="B4" s="284" t="s">
        <v>251</v>
      </c>
      <c r="C4" s="573">
        <v>12.75</v>
      </c>
      <c r="D4" s="573">
        <v>27.055</v>
      </c>
      <c r="E4" s="573">
        <v>31.446999999999999</v>
      </c>
      <c r="F4" s="573">
        <v>58.85</v>
      </c>
      <c r="G4" s="573">
        <v>49.978000000000002</v>
      </c>
      <c r="H4" s="573">
        <v>66.001000000000005</v>
      </c>
      <c r="I4" s="573">
        <v>70.540000000000006</v>
      </c>
      <c r="J4" s="573">
        <v>66.66</v>
      </c>
      <c r="K4" s="573">
        <v>91.924000000000007</v>
      </c>
      <c r="L4" s="573">
        <v>110.828</v>
      </c>
      <c r="M4" s="573">
        <v>115.164</v>
      </c>
      <c r="N4" s="573">
        <v>161.11600000000001</v>
      </c>
      <c r="O4" s="573">
        <v>66.616</v>
      </c>
      <c r="P4" s="573">
        <v>191.72800000000001</v>
      </c>
      <c r="Q4" s="573" t="s">
        <v>429</v>
      </c>
      <c r="R4" s="573" t="s">
        <v>429</v>
      </c>
    </row>
    <row r="5" spans="1:20">
      <c r="A5" s="1080"/>
      <c r="B5" s="284" t="s">
        <v>144</v>
      </c>
      <c r="C5" s="573">
        <v>38541</v>
      </c>
      <c r="D5" s="573">
        <v>81482</v>
      </c>
      <c r="E5" s="573">
        <v>75867</v>
      </c>
      <c r="F5" s="573">
        <v>150279</v>
      </c>
      <c r="G5" s="573">
        <v>173249</v>
      </c>
      <c r="H5" s="573">
        <v>162607</v>
      </c>
      <c r="I5" s="573">
        <v>197646</v>
      </c>
      <c r="J5" s="573">
        <v>231741</v>
      </c>
      <c r="K5" s="573">
        <v>259083</v>
      </c>
      <c r="L5" s="573">
        <v>289347</v>
      </c>
      <c r="M5" s="573">
        <v>297174</v>
      </c>
      <c r="N5" s="573">
        <v>317364</v>
      </c>
      <c r="O5" s="573">
        <v>342824</v>
      </c>
      <c r="P5" s="573">
        <v>334662</v>
      </c>
      <c r="Q5" s="573" t="s">
        <v>429</v>
      </c>
      <c r="R5" s="573" t="s">
        <v>429</v>
      </c>
    </row>
    <row r="6" spans="1:20">
      <c r="A6" s="1080"/>
      <c r="B6" s="284" t="s">
        <v>143</v>
      </c>
      <c r="C6" s="573">
        <f t="shared" ref="C6:P6" si="0">(C4*1000*1000)/C5</f>
        <v>330.81653304273374</v>
      </c>
      <c r="D6" s="573">
        <f t="shared" si="0"/>
        <v>332.036523403942</v>
      </c>
      <c r="E6" s="573">
        <f t="shared" si="0"/>
        <v>414.50169375354238</v>
      </c>
      <c r="F6" s="573">
        <f t="shared" si="0"/>
        <v>391.60494812981187</v>
      </c>
      <c r="G6" s="573">
        <f t="shared" si="0"/>
        <v>288.4749695524938</v>
      </c>
      <c r="H6" s="573">
        <f t="shared" si="0"/>
        <v>405.89273524510014</v>
      </c>
      <c r="I6" s="573">
        <f t="shared" si="0"/>
        <v>356.90072149196038</v>
      </c>
      <c r="J6" s="573">
        <f t="shared" si="0"/>
        <v>287.64871127681334</v>
      </c>
      <c r="K6" s="573">
        <f t="shared" si="0"/>
        <v>354.80521686100593</v>
      </c>
      <c r="L6" s="573">
        <f t="shared" si="0"/>
        <v>383.02799061334662</v>
      </c>
      <c r="M6" s="573">
        <f t="shared" si="0"/>
        <v>387.53053766480247</v>
      </c>
      <c r="N6" s="573">
        <f t="shared" si="0"/>
        <v>507.6694269041227</v>
      </c>
      <c r="O6" s="573">
        <f t="shared" si="0"/>
        <v>194.3154504935477</v>
      </c>
      <c r="P6" s="573">
        <f t="shared" si="0"/>
        <v>572.9004189301445</v>
      </c>
      <c r="Q6" s="573" t="s">
        <v>429</v>
      </c>
      <c r="R6" s="573" t="s">
        <v>429</v>
      </c>
      <c r="T6" s="92" t="s">
        <v>13</v>
      </c>
    </row>
    <row r="7" spans="1:20">
      <c r="A7" s="1080" t="s">
        <v>14</v>
      </c>
      <c r="B7" s="284" t="s">
        <v>251</v>
      </c>
      <c r="C7" s="573">
        <v>1.23</v>
      </c>
      <c r="D7" s="573">
        <v>0.14699999999999999</v>
      </c>
      <c r="E7" s="573">
        <v>0.13700000000000001</v>
      </c>
      <c r="F7" s="573">
        <v>0.57799999999999996</v>
      </c>
      <c r="G7" s="573">
        <v>0.6</v>
      </c>
      <c r="H7" s="573">
        <v>0.6</v>
      </c>
      <c r="I7" s="573">
        <v>0.6</v>
      </c>
      <c r="J7" s="573">
        <v>0.6</v>
      </c>
      <c r="K7" s="573">
        <v>1.1599999999999999</v>
      </c>
      <c r="L7" s="573">
        <v>0.8</v>
      </c>
      <c r="M7" s="573">
        <v>0.6</v>
      </c>
      <c r="N7" s="573">
        <v>0.8</v>
      </c>
      <c r="O7" s="573">
        <v>1.5</v>
      </c>
      <c r="P7" s="573">
        <v>5.7</v>
      </c>
      <c r="Q7" s="573">
        <v>4.5</v>
      </c>
      <c r="R7" s="573">
        <v>3.6</v>
      </c>
    </row>
    <row r="8" spans="1:20">
      <c r="A8" s="1080"/>
      <c r="B8" s="284" t="s">
        <v>144</v>
      </c>
      <c r="C8" s="573">
        <v>1230</v>
      </c>
      <c r="D8" s="573">
        <v>150</v>
      </c>
      <c r="E8" s="573">
        <v>140</v>
      </c>
      <c r="F8" s="573">
        <v>600</v>
      </c>
      <c r="G8" s="573">
        <v>600</v>
      </c>
      <c r="H8" s="573">
        <v>600</v>
      </c>
      <c r="I8" s="573">
        <v>600</v>
      </c>
      <c r="J8" s="573">
        <v>600</v>
      </c>
      <c r="K8" s="573">
        <v>959</v>
      </c>
      <c r="L8" s="573">
        <v>518</v>
      </c>
      <c r="M8" s="573">
        <v>520</v>
      </c>
      <c r="N8" s="573">
        <v>2491</v>
      </c>
      <c r="O8" s="573">
        <v>2685</v>
      </c>
      <c r="P8" s="573">
        <v>9800</v>
      </c>
      <c r="Q8" s="573">
        <v>7600</v>
      </c>
      <c r="R8" s="573">
        <v>7235</v>
      </c>
    </row>
    <row r="9" spans="1:20">
      <c r="A9" s="1080"/>
      <c r="B9" s="284" t="s">
        <v>143</v>
      </c>
      <c r="C9" s="573">
        <f t="shared" ref="C9:P9" si="1">(C7*1000*1000)/C8</f>
        <v>1000</v>
      </c>
      <c r="D9" s="573">
        <f t="shared" si="1"/>
        <v>980</v>
      </c>
      <c r="E9" s="573">
        <f t="shared" si="1"/>
        <v>978.57142857142856</v>
      </c>
      <c r="F9" s="573">
        <f t="shared" si="1"/>
        <v>963.33333333333337</v>
      </c>
      <c r="G9" s="573">
        <f t="shared" si="1"/>
        <v>1000</v>
      </c>
      <c r="H9" s="573">
        <f t="shared" si="1"/>
        <v>1000</v>
      </c>
      <c r="I9" s="573">
        <f t="shared" si="1"/>
        <v>1000</v>
      </c>
      <c r="J9" s="573">
        <f t="shared" si="1"/>
        <v>1000</v>
      </c>
      <c r="K9" s="573">
        <f t="shared" si="1"/>
        <v>1209.5933263816476</v>
      </c>
      <c r="L9" s="573">
        <f t="shared" si="1"/>
        <v>1544.4015444015445</v>
      </c>
      <c r="M9" s="573">
        <f t="shared" si="1"/>
        <v>1153.8461538461538</v>
      </c>
      <c r="N9" s="573">
        <f t="shared" si="1"/>
        <v>321.15616218386191</v>
      </c>
      <c r="O9" s="573">
        <f t="shared" si="1"/>
        <v>558.65921787709499</v>
      </c>
      <c r="P9" s="573">
        <f t="shared" si="1"/>
        <v>581.63265306122446</v>
      </c>
      <c r="Q9" s="573">
        <v>723.9</v>
      </c>
      <c r="R9" s="573">
        <v>796.2</v>
      </c>
    </row>
    <row r="10" spans="1:20">
      <c r="A10" s="1081" t="s">
        <v>268</v>
      </c>
      <c r="B10" s="284" t="s">
        <v>251</v>
      </c>
      <c r="C10" s="573">
        <v>382</v>
      </c>
      <c r="D10" s="573">
        <v>368.495</v>
      </c>
      <c r="E10" s="573">
        <v>355.48</v>
      </c>
      <c r="F10" s="573">
        <v>359.64</v>
      </c>
      <c r="G10" s="573">
        <v>363.85</v>
      </c>
      <c r="H10" s="573">
        <v>368.11</v>
      </c>
      <c r="I10" s="573">
        <v>368.74</v>
      </c>
      <c r="J10" s="573">
        <v>369.37</v>
      </c>
      <c r="K10" s="573">
        <v>370</v>
      </c>
      <c r="L10" s="573">
        <v>370.63099999999997</v>
      </c>
      <c r="M10" s="573">
        <v>371.26299999999998</v>
      </c>
      <c r="N10" s="573">
        <v>1190</v>
      </c>
      <c r="O10" s="573">
        <v>1202</v>
      </c>
      <c r="P10" s="573">
        <v>370</v>
      </c>
      <c r="Q10" s="573" t="s">
        <v>429</v>
      </c>
      <c r="R10" s="573" t="s">
        <v>429</v>
      </c>
    </row>
    <row r="11" spans="1:20">
      <c r="A11" s="1081"/>
      <c r="B11" s="284" t="s">
        <v>144</v>
      </c>
      <c r="C11" s="573">
        <v>491003</v>
      </c>
      <c r="D11" s="573">
        <v>473644</v>
      </c>
      <c r="E11" s="573">
        <v>456915</v>
      </c>
      <c r="F11" s="573">
        <v>462262</v>
      </c>
      <c r="G11" s="573">
        <v>467674</v>
      </c>
      <c r="H11" s="573">
        <v>473149</v>
      </c>
      <c r="I11" s="573">
        <v>473959</v>
      </c>
      <c r="J11" s="573">
        <v>474769</v>
      </c>
      <c r="K11" s="573">
        <v>475578</v>
      </c>
      <c r="L11" s="573">
        <v>476388</v>
      </c>
      <c r="M11" s="573">
        <v>477199</v>
      </c>
      <c r="N11" s="573">
        <v>473000</v>
      </c>
      <c r="O11" s="573">
        <v>477000</v>
      </c>
      <c r="P11" s="573">
        <v>477000</v>
      </c>
      <c r="Q11" s="573" t="s">
        <v>429</v>
      </c>
      <c r="R11" s="573" t="s">
        <v>429</v>
      </c>
    </row>
    <row r="12" spans="1:20">
      <c r="A12" s="1081"/>
      <c r="B12" s="284" t="s">
        <v>143</v>
      </c>
      <c r="C12" s="573">
        <f t="shared" ref="C12:P12" si="2">(C10*1000*1000)/C11</f>
        <v>777.9993197597571</v>
      </c>
      <c r="D12" s="573">
        <f t="shared" si="2"/>
        <v>777.99993243870927</v>
      </c>
      <c r="E12" s="573">
        <f t="shared" si="2"/>
        <v>778.00028451681385</v>
      </c>
      <c r="F12" s="573">
        <f t="shared" si="2"/>
        <v>778.00035477716096</v>
      </c>
      <c r="G12" s="573">
        <f t="shared" si="2"/>
        <v>777.99920457412645</v>
      </c>
      <c r="H12" s="573">
        <f t="shared" si="2"/>
        <v>778.00016485293213</v>
      </c>
      <c r="I12" s="573">
        <f t="shared" si="2"/>
        <v>777.9997847915115</v>
      </c>
      <c r="J12" s="573">
        <f t="shared" si="2"/>
        <v>777.99940602693096</v>
      </c>
      <c r="K12" s="573">
        <f t="shared" si="2"/>
        <v>778.00066445462153</v>
      </c>
      <c r="L12" s="573">
        <f t="shared" si="2"/>
        <v>778.00238461086337</v>
      </c>
      <c r="M12" s="573">
        <f t="shared" si="2"/>
        <v>778.00456413362144</v>
      </c>
      <c r="N12" s="573">
        <f t="shared" si="2"/>
        <v>2515.8562367864693</v>
      </c>
      <c r="O12" s="573">
        <f t="shared" si="2"/>
        <v>2519.9161425576522</v>
      </c>
      <c r="P12" s="573">
        <f t="shared" si="2"/>
        <v>775.68134171907752</v>
      </c>
      <c r="Q12" s="573" t="s">
        <v>429</v>
      </c>
      <c r="R12" s="573" t="s">
        <v>429</v>
      </c>
    </row>
    <row r="13" spans="1:20">
      <c r="A13" s="1080" t="s">
        <v>12</v>
      </c>
      <c r="B13" s="284" t="s">
        <v>251</v>
      </c>
      <c r="C13" s="573" t="s">
        <v>322</v>
      </c>
      <c r="D13" s="573" t="s">
        <v>322</v>
      </c>
      <c r="E13" s="573" t="s">
        <v>322</v>
      </c>
      <c r="F13" s="573" t="s">
        <v>322</v>
      </c>
      <c r="G13" s="573" t="s">
        <v>322</v>
      </c>
      <c r="H13" s="573" t="s">
        <v>322</v>
      </c>
      <c r="I13" s="573" t="s">
        <v>322</v>
      </c>
      <c r="J13" s="573" t="s">
        <v>322</v>
      </c>
      <c r="K13" s="573" t="s">
        <v>322</v>
      </c>
      <c r="L13" s="573" t="s">
        <v>322</v>
      </c>
      <c r="M13" s="573" t="s">
        <v>322</v>
      </c>
      <c r="N13" s="573" t="s">
        <v>322</v>
      </c>
      <c r="O13" s="573" t="s">
        <v>322</v>
      </c>
      <c r="P13" s="573" t="s">
        <v>322</v>
      </c>
      <c r="Q13" s="573" t="s">
        <v>74</v>
      </c>
      <c r="R13" s="573" t="s">
        <v>322</v>
      </c>
    </row>
    <row r="14" spans="1:20">
      <c r="A14" s="1080"/>
      <c r="B14" s="284" t="s">
        <v>144</v>
      </c>
      <c r="C14" s="573" t="s">
        <v>322</v>
      </c>
      <c r="D14" s="573" t="s">
        <v>322</v>
      </c>
      <c r="E14" s="573" t="s">
        <v>322</v>
      </c>
      <c r="F14" s="573" t="s">
        <v>322</v>
      </c>
      <c r="G14" s="573" t="s">
        <v>322</v>
      </c>
      <c r="H14" s="573" t="s">
        <v>322</v>
      </c>
      <c r="I14" s="573" t="s">
        <v>322</v>
      </c>
      <c r="J14" s="573" t="s">
        <v>322</v>
      </c>
      <c r="K14" s="573" t="s">
        <v>322</v>
      </c>
      <c r="L14" s="573" t="s">
        <v>322</v>
      </c>
      <c r="M14" s="573" t="s">
        <v>322</v>
      </c>
      <c r="N14" s="573" t="s">
        <v>322</v>
      </c>
      <c r="O14" s="573" t="s">
        <v>322</v>
      </c>
      <c r="P14" s="573" t="s">
        <v>322</v>
      </c>
      <c r="Q14" s="573" t="s">
        <v>74</v>
      </c>
      <c r="R14" s="573" t="s">
        <v>322</v>
      </c>
    </row>
    <row r="15" spans="1:20">
      <c r="A15" s="1080"/>
      <c r="B15" s="284" t="s">
        <v>143</v>
      </c>
      <c r="C15" s="573" t="s">
        <v>322</v>
      </c>
      <c r="D15" s="573" t="s">
        <v>322</v>
      </c>
      <c r="E15" s="573" t="s">
        <v>322</v>
      </c>
      <c r="F15" s="573" t="s">
        <v>322</v>
      </c>
      <c r="G15" s="573" t="s">
        <v>322</v>
      </c>
      <c r="H15" s="573" t="s">
        <v>322</v>
      </c>
      <c r="I15" s="573" t="s">
        <v>322</v>
      </c>
      <c r="J15" s="573" t="s">
        <v>322</v>
      </c>
      <c r="K15" s="573" t="s">
        <v>322</v>
      </c>
      <c r="L15" s="573" t="s">
        <v>322</v>
      </c>
      <c r="M15" s="573" t="s">
        <v>322</v>
      </c>
      <c r="N15" s="573" t="s">
        <v>322</v>
      </c>
      <c r="O15" s="573" t="s">
        <v>322</v>
      </c>
      <c r="P15" s="573" t="s">
        <v>322</v>
      </c>
      <c r="Q15" s="573" t="s">
        <v>74</v>
      </c>
      <c r="R15" s="573" t="s">
        <v>322</v>
      </c>
    </row>
    <row r="16" spans="1:20">
      <c r="A16" s="1080" t="s">
        <v>11</v>
      </c>
      <c r="B16" s="284" t="s">
        <v>251</v>
      </c>
      <c r="C16" s="573">
        <v>35.03</v>
      </c>
      <c r="D16" s="573">
        <v>35.24</v>
      </c>
      <c r="E16" s="573">
        <v>35.454999999999998</v>
      </c>
      <c r="F16" s="573">
        <v>35.61</v>
      </c>
      <c r="G16" s="573">
        <v>34.6</v>
      </c>
      <c r="H16" s="573">
        <v>38.052999999999997</v>
      </c>
      <c r="I16" s="573">
        <v>41.857999999999997</v>
      </c>
      <c r="J16" s="573">
        <v>32</v>
      </c>
      <c r="K16" s="573">
        <v>34</v>
      </c>
      <c r="L16" s="573">
        <v>26</v>
      </c>
      <c r="M16" s="573">
        <v>30</v>
      </c>
      <c r="N16" s="573">
        <v>31</v>
      </c>
      <c r="O16" s="573">
        <v>33</v>
      </c>
      <c r="P16" s="573">
        <v>33</v>
      </c>
      <c r="Q16" s="573" t="s">
        <v>429</v>
      </c>
      <c r="R16" s="573" t="s">
        <v>429</v>
      </c>
    </row>
    <row r="17" spans="1:18">
      <c r="A17" s="1080"/>
      <c r="B17" s="284" t="s">
        <v>144</v>
      </c>
      <c r="C17" s="573">
        <v>47205</v>
      </c>
      <c r="D17" s="573">
        <v>47450</v>
      </c>
      <c r="E17" s="573">
        <v>47735</v>
      </c>
      <c r="F17" s="573">
        <v>47950</v>
      </c>
      <c r="G17" s="573">
        <v>48480</v>
      </c>
      <c r="H17" s="573">
        <v>54506</v>
      </c>
      <c r="I17" s="573">
        <v>54800</v>
      </c>
      <c r="J17" s="573">
        <v>52000</v>
      </c>
      <c r="K17" s="573">
        <v>54000</v>
      </c>
      <c r="L17" s="573">
        <v>50000</v>
      </c>
      <c r="M17" s="573">
        <v>52000</v>
      </c>
      <c r="N17" s="573">
        <v>53000</v>
      </c>
      <c r="O17" s="573">
        <v>55000</v>
      </c>
      <c r="P17" s="573">
        <v>55000</v>
      </c>
      <c r="Q17" s="573" t="s">
        <v>429</v>
      </c>
      <c r="R17" s="573" t="s">
        <v>429</v>
      </c>
    </row>
    <row r="18" spans="1:18">
      <c r="A18" s="1080"/>
      <c r="B18" s="284" t="s">
        <v>143</v>
      </c>
      <c r="C18" s="573">
        <f t="shared" ref="C18:P18" si="3">(C16*1000*1000)/C17</f>
        <v>742.08240652473251</v>
      </c>
      <c r="D18" s="573">
        <f t="shared" si="3"/>
        <v>742.67650158061122</v>
      </c>
      <c r="E18" s="573">
        <f t="shared" si="3"/>
        <v>742.7464124855976</v>
      </c>
      <c r="F18" s="573">
        <f t="shared" si="3"/>
        <v>742.64859228362877</v>
      </c>
      <c r="G18" s="573">
        <f t="shared" si="3"/>
        <v>713.69636963696371</v>
      </c>
      <c r="H18" s="573">
        <f t="shared" si="3"/>
        <v>698.1433236707885</v>
      </c>
      <c r="I18" s="573">
        <f t="shared" si="3"/>
        <v>763.83211678832117</v>
      </c>
      <c r="J18" s="573">
        <f t="shared" si="3"/>
        <v>615.38461538461536</v>
      </c>
      <c r="K18" s="573">
        <f t="shared" si="3"/>
        <v>629.62962962962968</v>
      </c>
      <c r="L18" s="573">
        <f t="shared" si="3"/>
        <v>520</v>
      </c>
      <c r="M18" s="573">
        <f t="shared" si="3"/>
        <v>576.92307692307691</v>
      </c>
      <c r="N18" s="573">
        <f t="shared" si="3"/>
        <v>584.90566037735846</v>
      </c>
      <c r="O18" s="573">
        <f t="shared" si="3"/>
        <v>600</v>
      </c>
      <c r="P18" s="573">
        <f t="shared" si="3"/>
        <v>600</v>
      </c>
      <c r="Q18" s="573" t="s">
        <v>429</v>
      </c>
      <c r="R18" s="573" t="s">
        <v>429</v>
      </c>
    </row>
    <row r="19" spans="1:18">
      <c r="A19" s="1080" t="s">
        <v>10</v>
      </c>
      <c r="B19" s="284" t="s">
        <v>251</v>
      </c>
      <c r="C19" s="573">
        <v>116.551</v>
      </c>
      <c r="D19" s="573">
        <v>147.72900000000001</v>
      </c>
      <c r="E19" s="573">
        <v>150.60400000000001</v>
      </c>
      <c r="F19" s="573">
        <v>179.32599999999999</v>
      </c>
      <c r="G19" s="573">
        <v>153.41399999999999</v>
      </c>
      <c r="H19" s="573">
        <v>141.078</v>
      </c>
      <c r="I19" s="573">
        <v>203.071</v>
      </c>
      <c r="J19" s="573">
        <v>261.81</v>
      </c>
      <c r="K19" s="573">
        <v>243.215</v>
      </c>
      <c r="L19" s="573">
        <v>275.17599999999999</v>
      </c>
      <c r="M19" s="573">
        <v>278</v>
      </c>
      <c r="N19" s="573">
        <v>304.96899999999999</v>
      </c>
      <c r="O19" s="573">
        <v>348.78</v>
      </c>
      <c r="P19" s="573">
        <v>362</v>
      </c>
      <c r="Q19" s="573" t="s">
        <v>429</v>
      </c>
      <c r="R19" s="573">
        <v>296.49799999999999</v>
      </c>
    </row>
    <row r="20" spans="1:18">
      <c r="A20" s="1080"/>
      <c r="B20" s="284" t="s">
        <v>144</v>
      </c>
      <c r="C20" s="573">
        <v>169078</v>
      </c>
      <c r="D20" s="573">
        <v>181337</v>
      </c>
      <c r="E20" s="573">
        <v>205726</v>
      </c>
      <c r="F20" s="573">
        <v>229996</v>
      </c>
      <c r="G20" s="573">
        <v>218028</v>
      </c>
      <c r="H20" s="573">
        <v>248276</v>
      </c>
      <c r="I20" s="573">
        <v>244567</v>
      </c>
      <c r="J20" s="573">
        <v>258111</v>
      </c>
      <c r="K20" s="573">
        <v>266115</v>
      </c>
      <c r="L20" s="573">
        <v>266946</v>
      </c>
      <c r="M20" s="573">
        <v>260000</v>
      </c>
      <c r="N20" s="573">
        <v>291854</v>
      </c>
      <c r="O20" s="573">
        <v>337487</v>
      </c>
      <c r="P20" s="573">
        <v>346519</v>
      </c>
      <c r="Q20" s="573" t="s">
        <v>429</v>
      </c>
      <c r="R20" s="573">
        <v>373925</v>
      </c>
    </row>
    <row r="21" spans="1:18">
      <c r="A21" s="1080"/>
      <c r="B21" s="284" t="s">
        <v>143</v>
      </c>
      <c r="C21" s="573">
        <f t="shared" ref="C21:P21" si="4">(C19*1000*1000)/C20</f>
        <v>689.33273400442397</v>
      </c>
      <c r="D21" s="573">
        <f t="shared" si="4"/>
        <v>814.66551227824436</v>
      </c>
      <c r="E21" s="573">
        <f t="shared" si="4"/>
        <v>732.06109096565331</v>
      </c>
      <c r="F21" s="573">
        <f t="shared" si="4"/>
        <v>779.69182072731701</v>
      </c>
      <c r="G21" s="573">
        <f t="shared" si="4"/>
        <v>703.64356871594475</v>
      </c>
      <c r="H21" s="573">
        <f t="shared" si="4"/>
        <v>568.2305176497124</v>
      </c>
      <c r="I21" s="573">
        <f t="shared" si="4"/>
        <v>830.32870338189537</v>
      </c>
      <c r="J21" s="573">
        <f t="shared" si="4"/>
        <v>1014.3310436207678</v>
      </c>
      <c r="K21" s="573">
        <f t="shared" si="4"/>
        <v>913.94697781034517</v>
      </c>
      <c r="L21" s="573">
        <f t="shared" si="4"/>
        <v>1030.8302053598854</v>
      </c>
      <c r="M21" s="573">
        <f t="shared" si="4"/>
        <v>1069.2307692307693</v>
      </c>
      <c r="N21" s="573">
        <f t="shared" si="4"/>
        <v>1044.9368519876377</v>
      </c>
      <c r="O21" s="573">
        <f t="shared" si="4"/>
        <v>1033.4620296485493</v>
      </c>
      <c r="P21" s="573">
        <f t="shared" si="4"/>
        <v>1044.6757609250863</v>
      </c>
      <c r="Q21" s="573" t="s">
        <v>429</v>
      </c>
      <c r="R21" s="573">
        <f>(R19*1000*1000)/R20</f>
        <v>792.9344119810122</v>
      </c>
    </row>
    <row r="22" spans="1:18" ht="15" customHeight="1">
      <c r="A22" s="1080" t="s">
        <v>9</v>
      </c>
      <c r="B22" s="284" t="s">
        <v>251</v>
      </c>
      <c r="C22" s="573">
        <v>0.40799999999999997</v>
      </c>
      <c r="D22" s="573">
        <v>0.32300000000000001</v>
      </c>
      <c r="E22" s="573">
        <v>0.28399999999999997</v>
      </c>
      <c r="F22" s="573">
        <v>0.89300000000000002</v>
      </c>
      <c r="G22" s="573">
        <v>0.61</v>
      </c>
      <c r="H22" s="573">
        <v>0.23100000000000001</v>
      </c>
      <c r="I22" s="573">
        <v>0.38100000000000001</v>
      </c>
      <c r="J22" s="573">
        <v>0.28999999999999998</v>
      </c>
      <c r="K22" s="573">
        <v>0.32</v>
      </c>
      <c r="L22" s="573">
        <v>0.58699999999999997</v>
      </c>
      <c r="M22" s="573">
        <v>0.88500000000000001</v>
      </c>
      <c r="N22" s="573">
        <v>0.5</v>
      </c>
      <c r="O22" s="573">
        <v>0.7</v>
      </c>
      <c r="P22" s="573">
        <v>0.4</v>
      </c>
      <c r="Q22" s="573">
        <v>0.6</v>
      </c>
      <c r="R22" s="573">
        <v>0.2</v>
      </c>
    </row>
    <row r="23" spans="1:18">
      <c r="A23" s="1080"/>
      <c r="B23" s="284" t="s">
        <v>144</v>
      </c>
      <c r="C23" s="573">
        <v>123</v>
      </c>
      <c r="D23" s="573">
        <v>123</v>
      </c>
      <c r="E23" s="573">
        <v>116</v>
      </c>
      <c r="F23" s="573">
        <v>255</v>
      </c>
      <c r="G23" s="573">
        <v>212</v>
      </c>
      <c r="H23" s="573">
        <v>137</v>
      </c>
      <c r="I23" s="573">
        <v>178</v>
      </c>
      <c r="J23" s="573">
        <v>140</v>
      </c>
      <c r="K23" s="573">
        <v>143</v>
      </c>
      <c r="L23" s="573">
        <v>241</v>
      </c>
      <c r="M23" s="573">
        <v>400</v>
      </c>
      <c r="N23" s="573">
        <v>163</v>
      </c>
      <c r="O23" s="573">
        <v>266</v>
      </c>
      <c r="P23" s="573">
        <v>182</v>
      </c>
      <c r="Q23" s="573">
        <v>240</v>
      </c>
      <c r="R23" s="573">
        <v>98.65</v>
      </c>
    </row>
    <row r="24" spans="1:18">
      <c r="A24" s="1080"/>
      <c r="B24" s="284" t="s">
        <v>143</v>
      </c>
      <c r="C24" s="573">
        <f t="shared" ref="C24:P24" si="5">(C22*1000*1000)/C23</f>
        <v>3317.0731707317073</v>
      </c>
      <c r="D24" s="573">
        <f t="shared" si="5"/>
        <v>2626.0162601626016</v>
      </c>
      <c r="E24" s="573">
        <f t="shared" si="5"/>
        <v>2448.2758620689656</v>
      </c>
      <c r="F24" s="573">
        <f t="shared" si="5"/>
        <v>3501.9607843137255</v>
      </c>
      <c r="G24" s="573">
        <f t="shared" si="5"/>
        <v>2877.3584905660377</v>
      </c>
      <c r="H24" s="573">
        <f t="shared" si="5"/>
        <v>1686.1313868613138</v>
      </c>
      <c r="I24" s="573">
        <f t="shared" si="5"/>
        <v>2140.4494382022472</v>
      </c>
      <c r="J24" s="573">
        <f t="shared" si="5"/>
        <v>2071.4285714285716</v>
      </c>
      <c r="K24" s="573">
        <f t="shared" si="5"/>
        <v>2237.7622377622379</v>
      </c>
      <c r="L24" s="573">
        <f t="shared" si="5"/>
        <v>2435.6846473029045</v>
      </c>
      <c r="M24" s="573">
        <f t="shared" si="5"/>
        <v>2212.5</v>
      </c>
      <c r="N24" s="573">
        <f t="shared" si="5"/>
        <v>3067.4846625766872</v>
      </c>
      <c r="O24" s="573">
        <f t="shared" si="5"/>
        <v>2631.5789473684213</v>
      </c>
      <c r="P24" s="573">
        <f t="shared" si="5"/>
        <v>2197.802197802198</v>
      </c>
      <c r="Q24" s="573">
        <v>2575</v>
      </c>
      <c r="R24" s="573">
        <f>R22*1000000/R23</f>
        <v>2027.3694880892042</v>
      </c>
    </row>
    <row r="25" spans="1:18">
      <c r="A25" s="1080" t="s">
        <v>7</v>
      </c>
      <c r="B25" s="284" t="s">
        <v>251</v>
      </c>
      <c r="C25" s="688">
        <v>124.29</v>
      </c>
      <c r="D25" s="688">
        <v>109.175</v>
      </c>
      <c r="E25" s="688">
        <v>101.074</v>
      </c>
      <c r="F25" s="688">
        <v>87.462999999999994</v>
      </c>
      <c r="G25" s="688" t="s">
        <v>8</v>
      </c>
      <c r="H25" s="688">
        <v>93</v>
      </c>
      <c r="I25" s="688">
        <v>85.977000000000004</v>
      </c>
      <c r="J25" s="688">
        <v>102.932</v>
      </c>
      <c r="K25" s="688">
        <v>94.453999999999994</v>
      </c>
      <c r="L25" s="688" t="s">
        <v>8</v>
      </c>
      <c r="M25" s="688" t="s">
        <v>8</v>
      </c>
      <c r="N25" s="688" t="s">
        <v>8</v>
      </c>
      <c r="O25" s="688">
        <v>112.913</v>
      </c>
      <c r="P25" s="688">
        <v>121.4</v>
      </c>
      <c r="Q25" s="573">
        <v>139.9</v>
      </c>
      <c r="R25" s="573">
        <v>92.7</v>
      </c>
    </row>
    <row r="26" spans="1:18">
      <c r="A26" s="1080"/>
      <c r="B26" s="284" t="s">
        <v>144</v>
      </c>
      <c r="C26" s="688">
        <v>269442</v>
      </c>
      <c r="D26" s="688">
        <v>237272</v>
      </c>
      <c r="E26" s="688">
        <v>279787</v>
      </c>
      <c r="F26" s="688">
        <v>292537</v>
      </c>
      <c r="G26" s="688" t="s">
        <v>8</v>
      </c>
      <c r="H26" s="688">
        <v>293000</v>
      </c>
      <c r="I26" s="688">
        <v>295000</v>
      </c>
      <c r="J26" s="688">
        <v>295000</v>
      </c>
      <c r="K26" s="688">
        <v>295000</v>
      </c>
      <c r="L26" s="688" t="s">
        <v>8</v>
      </c>
      <c r="M26" s="688" t="s">
        <v>8</v>
      </c>
      <c r="N26" s="688" t="s">
        <v>8</v>
      </c>
      <c r="O26" s="688">
        <v>389266</v>
      </c>
      <c r="P26" s="688">
        <v>404700</v>
      </c>
      <c r="Q26" s="688">
        <v>416500</v>
      </c>
      <c r="R26" s="573">
        <v>382302.45999999996</v>
      </c>
    </row>
    <row r="27" spans="1:18">
      <c r="A27" s="1080"/>
      <c r="B27" s="284" t="s">
        <v>143</v>
      </c>
      <c r="C27" s="696">
        <f t="shared" ref="C27:R27" si="6">(C25*1000*1000)/C26</f>
        <v>461.28665909546396</v>
      </c>
      <c r="D27" s="696">
        <f t="shared" si="6"/>
        <v>460.12593142047945</v>
      </c>
      <c r="E27" s="696">
        <f t="shared" si="6"/>
        <v>361.25338203704962</v>
      </c>
      <c r="F27" s="696">
        <f t="shared" si="6"/>
        <v>298.98098360207428</v>
      </c>
      <c r="G27" s="696" t="s">
        <v>8</v>
      </c>
      <c r="H27" s="696">
        <f t="shared" si="6"/>
        <v>317.4061433447099</v>
      </c>
      <c r="I27" s="696">
        <f t="shared" si="6"/>
        <v>291.44745762711864</v>
      </c>
      <c r="J27" s="696">
        <f t="shared" si="6"/>
        <v>348.92203389830507</v>
      </c>
      <c r="K27" s="696">
        <f t="shared" si="6"/>
        <v>320.18305084745765</v>
      </c>
      <c r="L27" s="696" t="s">
        <v>8</v>
      </c>
      <c r="M27" s="696" t="s">
        <v>8</v>
      </c>
      <c r="N27" s="696" t="s">
        <v>8</v>
      </c>
      <c r="O27" s="696">
        <f t="shared" si="6"/>
        <v>290.06643272209749</v>
      </c>
      <c r="P27" s="696">
        <f t="shared" si="6"/>
        <v>299.97529033852237</v>
      </c>
      <c r="Q27" s="696">
        <f t="shared" si="6"/>
        <v>335.89435774309726</v>
      </c>
      <c r="R27" s="573">
        <f t="shared" si="6"/>
        <v>242.47816767906752</v>
      </c>
    </row>
    <row r="28" spans="1:18">
      <c r="A28" s="1080" t="s">
        <v>6</v>
      </c>
      <c r="B28" s="284" t="s">
        <v>251</v>
      </c>
      <c r="C28" s="573">
        <v>0.25</v>
      </c>
      <c r="D28" s="573">
        <v>0.25</v>
      </c>
      <c r="E28" s="573">
        <v>0.25</v>
      </c>
      <c r="F28" s="573">
        <v>0.25</v>
      </c>
      <c r="G28" s="573">
        <v>0.25600000000000001</v>
      </c>
      <c r="H28" s="573">
        <v>0.25600000000000001</v>
      </c>
      <c r="I28" s="573">
        <v>0.21</v>
      </c>
      <c r="J28" s="573">
        <v>0.21</v>
      </c>
      <c r="K28" s="573">
        <v>0.37</v>
      </c>
      <c r="L28" s="573">
        <v>0.4</v>
      </c>
      <c r="M28" s="573">
        <v>0.42</v>
      </c>
      <c r="N28" s="573">
        <v>0.26</v>
      </c>
      <c r="O28" s="573">
        <v>0.3</v>
      </c>
      <c r="P28" s="573">
        <v>0.3</v>
      </c>
      <c r="Q28" s="573" t="s">
        <v>429</v>
      </c>
      <c r="R28" s="573" t="s">
        <v>429</v>
      </c>
    </row>
    <row r="29" spans="1:18">
      <c r="A29" s="1080"/>
      <c r="B29" s="284" t="s">
        <v>144</v>
      </c>
      <c r="C29" s="573">
        <v>536</v>
      </c>
      <c r="D29" s="573">
        <v>536</v>
      </c>
      <c r="E29" s="573">
        <v>536</v>
      </c>
      <c r="F29" s="573">
        <v>536</v>
      </c>
      <c r="G29" s="573">
        <v>550</v>
      </c>
      <c r="H29" s="573">
        <v>550</v>
      </c>
      <c r="I29" s="573">
        <v>500</v>
      </c>
      <c r="J29" s="573">
        <v>500</v>
      </c>
      <c r="K29" s="573">
        <v>713</v>
      </c>
      <c r="L29" s="573">
        <v>718</v>
      </c>
      <c r="M29" s="573">
        <v>720</v>
      </c>
      <c r="N29" s="573">
        <v>754</v>
      </c>
      <c r="O29" s="573">
        <v>800</v>
      </c>
      <c r="P29" s="573">
        <v>800</v>
      </c>
      <c r="Q29" s="573" t="s">
        <v>429</v>
      </c>
      <c r="R29" s="573" t="s">
        <v>429</v>
      </c>
    </row>
    <row r="30" spans="1:18">
      <c r="A30" s="1080"/>
      <c r="B30" s="284" t="s">
        <v>143</v>
      </c>
      <c r="C30" s="573">
        <f t="shared" ref="C30:P30" si="7">(C28*1000*1000)/C29</f>
        <v>466.41791044776119</v>
      </c>
      <c r="D30" s="573">
        <f t="shared" si="7"/>
        <v>466.41791044776119</v>
      </c>
      <c r="E30" s="573">
        <f t="shared" si="7"/>
        <v>466.41791044776119</v>
      </c>
      <c r="F30" s="573">
        <f t="shared" si="7"/>
        <v>466.41791044776119</v>
      </c>
      <c r="G30" s="573">
        <f t="shared" si="7"/>
        <v>465.45454545454544</v>
      </c>
      <c r="H30" s="573">
        <f t="shared" si="7"/>
        <v>465.45454545454544</v>
      </c>
      <c r="I30" s="573">
        <f t="shared" si="7"/>
        <v>420</v>
      </c>
      <c r="J30" s="573">
        <f t="shared" si="7"/>
        <v>420</v>
      </c>
      <c r="K30" s="573">
        <f t="shared" si="7"/>
        <v>518.93408134642357</v>
      </c>
      <c r="L30" s="573">
        <f t="shared" si="7"/>
        <v>557.10306406685231</v>
      </c>
      <c r="M30" s="573">
        <f t="shared" si="7"/>
        <v>583.33333333333337</v>
      </c>
      <c r="N30" s="573">
        <f t="shared" si="7"/>
        <v>344.82758620689657</v>
      </c>
      <c r="O30" s="573">
        <f t="shared" si="7"/>
        <v>375</v>
      </c>
      <c r="P30" s="573">
        <f t="shared" si="7"/>
        <v>375</v>
      </c>
      <c r="Q30" s="573" t="s">
        <v>429</v>
      </c>
      <c r="R30" s="573" t="s">
        <v>429</v>
      </c>
    </row>
    <row r="31" spans="1:18">
      <c r="A31" s="1080" t="s">
        <v>5</v>
      </c>
      <c r="B31" s="284" t="s">
        <v>251</v>
      </c>
      <c r="C31" s="573" t="s">
        <v>322</v>
      </c>
      <c r="D31" s="573" t="s">
        <v>322</v>
      </c>
      <c r="E31" s="573" t="s">
        <v>322</v>
      </c>
      <c r="F31" s="573" t="s">
        <v>322</v>
      </c>
      <c r="G31" s="573" t="s">
        <v>322</v>
      </c>
      <c r="H31" s="573" t="s">
        <v>322</v>
      </c>
      <c r="I31" s="573" t="s">
        <v>322</v>
      </c>
      <c r="J31" s="573" t="s">
        <v>322</v>
      </c>
      <c r="K31" s="573" t="s">
        <v>322</v>
      </c>
      <c r="L31" s="573" t="s">
        <v>322</v>
      </c>
      <c r="M31" s="573" t="s">
        <v>322</v>
      </c>
      <c r="N31" s="573" t="s">
        <v>322</v>
      </c>
      <c r="O31" s="573" t="s">
        <v>322</v>
      </c>
      <c r="P31" s="573" t="s">
        <v>322</v>
      </c>
      <c r="Q31" s="573" t="s">
        <v>322</v>
      </c>
      <c r="R31" s="573" t="s">
        <v>322</v>
      </c>
    </row>
    <row r="32" spans="1:18">
      <c r="A32" s="1080"/>
      <c r="B32" s="284" t="s">
        <v>144</v>
      </c>
      <c r="C32" s="573" t="s">
        <v>322</v>
      </c>
      <c r="D32" s="573" t="s">
        <v>322</v>
      </c>
      <c r="E32" s="573" t="s">
        <v>322</v>
      </c>
      <c r="F32" s="573" t="s">
        <v>322</v>
      </c>
      <c r="G32" s="573" t="s">
        <v>322</v>
      </c>
      <c r="H32" s="573" t="s">
        <v>322</v>
      </c>
      <c r="I32" s="573" t="s">
        <v>322</v>
      </c>
      <c r="J32" s="573" t="s">
        <v>322</v>
      </c>
      <c r="K32" s="573" t="s">
        <v>322</v>
      </c>
      <c r="L32" s="573" t="s">
        <v>322</v>
      </c>
      <c r="M32" s="573" t="s">
        <v>322</v>
      </c>
      <c r="N32" s="573" t="s">
        <v>322</v>
      </c>
      <c r="O32" s="573" t="s">
        <v>322</v>
      </c>
      <c r="P32" s="573" t="s">
        <v>322</v>
      </c>
      <c r="Q32" s="573" t="s">
        <v>322</v>
      </c>
      <c r="R32" s="573" t="s">
        <v>322</v>
      </c>
    </row>
    <row r="33" spans="1:19">
      <c r="A33" s="1080"/>
      <c r="B33" s="284" t="s">
        <v>143</v>
      </c>
      <c r="C33" s="573" t="s">
        <v>322</v>
      </c>
      <c r="D33" s="573" t="s">
        <v>322</v>
      </c>
      <c r="E33" s="573" t="s">
        <v>322</v>
      </c>
      <c r="F33" s="573" t="s">
        <v>322</v>
      </c>
      <c r="G33" s="573" t="s">
        <v>322</v>
      </c>
      <c r="H33" s="573" t="s">
        <v>322</v>
      </c>
      <c r="I33" s="573" t="s">
        <v>322</v>
      </c>
      <c r="J33" s="573" t="s">
        <v>322</v>
      </c>
      <c r="K33" s="573" t="s">
        <v>322</v>
      </c>
      <c r="L33" s="573" t="s">
        <v>322</v>
      </c>
      <c r="M33" s="573" t="s">
        <v>322</v>
      </c>
      <c r="N33" s="573" t="s">
        <v>322</v>
      </c>
      <c r="O33" s="573" t="s">
        <v>322</v>
      </c>
      <c r="P33" s="573" t="s">
        <v>322</v>
      </c>
      <c r="Q33" s="573" t="s">
        <v>322</v>
      </c>
      <c r="R33" s="573" t="s">
        <v>322</v>
      </c>
    </row>
    <row r="34" spans="1:19">
      <c r="A34" s="1080" t="s">
        <v>4</v>
      </c>
      <c r="B34" s="284" t="s">
        <v>251</v>
      </c>
      <c r="C34" s="573">
        <v>136</v>
      </c>
      <c r="D34" s="573">
        <v>222</v>
      </c>
      <c r="E34" s="573">
        <v>134</v>
      </c>
      <c r="F34" s="573">
        <v>67</v>
      </c>
      <c r="G34" s="573">
        <v>128</v>
      </c>
      <c r="H34" s="573">
        <v>72</v>
      </c>
      <c r="I34" s="573">
        <v>84</v>
      </c>
      <c r="J34" s="573">
        <v>66</v>
      </c>
      <c r="K34" s="573">
        <v>100</v>
      </c>
      <c r="L34" s="573">
        <v>113</v>
      </c>
      <c r="M34" s="573">
        <v>100</v>
      </c>
      <c r="N34" s="573">
        <v>64.25</v>
      </c>
      <c r="O34" s="573">
        <v>59</v>
      </c>
      <c r="P34" s="573">
        <v>41.5</v>
      </c>
      <c r="Q34" s="573">
        <v>74.5</v>
      </c>
      <c r="R34" s="573">
        <v>62.3</v>
      </c>
    </row>
    <row r="35" spans="1:19">
      <c r="A35" s="1080"/>
      <c r="B35" s="284" t="s">
        <v>144</v>
      </c>
      <c r="C35" s="573">
        <v>83000</v>
      </c>
      <c r="D35" s="573">
        <v>165000</v>
      </c>
      <c r="E35" s="573">
        <v>94000</v>
      </c>
      <c r="F35" s="573">
        <v>50000</v>
      </c>
      <c r="G35" s="573">
        <v>72000</v>
      </c>
      <c r="H35" s="573">
        <v>40000</v>
      </c>
      <c r="I35" s="573">
        <v>48550</v>
      </c>
      <c r="J35" s="573">
        <v>40770</v>
      </c>
      <c r="K35" s="573">
        <v>54200</v>
      </c>
      <c r="L35" s="573">
        <v>54550</v>
      </c>
      <c r="M35" s="573">
        <v>57450</v>
      </c>
      <c r="N35" s="573">
        <v>55150</v>
      </c>
      <c r="O35" s="573">
        <v>45450</v>
      </c>
      <c r="P35" s="573">
        <v>46900</v>
      </c>
      <c r="Q35" s="573">
        <v>52125</v>
      </c>
      <c r="R35" s="573">
        <v>58000</v>
      </c>
    </row>
    <row r="36" spans="1:19">
      <c r="A36" s="1080"/>
      <c r="B36" s="284" t="s">
        <v>143</v>
      </c>
      <c r="C36" s="573">
        <f t="shared" ref="C36:P36" si="8">(C34*1000*1000)/C35</f>
        <v>1638.5542168674699</v>
      </c>
      <c r="D36" s="573">
        <f t="shared" si="8"/>
        <v>1345.4545454545455</v>
      </c>
      <c r="E36" s="573">
        <f t="shared" si="8"/>
        <v>1425.5319148936171</v>
      </c>
      <c r="F36" s="573">
        <f t="shared" si="8"/>
        <v>1340</v>
      </c>
      <c r="G36" s="573">
        <f t="shared" si="8"/>
        <v>1777.7777777777778</v>
      </c>
      <c r="H36" s="573">
        <f t="shared" si="8"/>
        <v>1800</v>
      </c>
      <c r="I36" s="573">
        <f t="shared" si="8"/>
        <v>1730.1750772399589</v>
      </c>
      <c r="J36" s="573">
        <f t="shared" si="8"/>
        <v>1618.8373804267844</v>
      </c>
      <c r="K36" s="573">
        <f t="shared" si="8"/>
        <v>1845.0184501845019</v>
      </c>
      <c r="L36" s="573">
        <f t="shared" si="8"/>
        <v>2071.4940421631532</v>
      </c>
      <c r="M36" s="573">
        <f t="shared" si="8"/>
        <v>1740.6440382941689</v>
      </c>
      <c r="N36" s="573">
        <f t="shared" si="8"/>
        <v>1165.0045330915684</v>
      </c>
      <c r="O36" s="573">
        <f t="shared" si="8"/>
        <v>1298.1298129812981</v>
      </c>
      <c r="P36" s="573">
        <f t="shared" si="8"/>
        <v>884.86140724946699</v>
      </c>
      <c r="Q36" s="573">
        <v>1429.3</v>
      </c>
      <c r="R36" s="573">
        <v>1074.1379310344828</v>
      </c>
    </row>
    <row r="37" spans="1:19">
      <c r="A37" s="1080" t="s">
        <v>3</v>
      </c>
      <c r="B37" s="284" t="s">
        <v>251</v>
      </c>
      <c r="C37" s="573">
        <v>4.0549999999999997</v>
      </c>
      <c r="D37" s="573">
        <v>4.0999999999999996</v>
      </c>
      <c r="E37" s="573">
        <v>4.2</v>
      </c>
      <c r="F37" s="573">
        <v>4.2</v>
      </c>
      <c r="G37" s="573">
        <v>4.3</v>
      </c>
      <c r="H37" s="573">
        <v>4.3</v>
      </c>
      <c r="I37" s="573">
        <v>4.0999999999999996</v>
      </c>
      <c r="J37" s="573">
        <v>4.0999999999999996</v>
      </c>
      <c r="K37" s="573">
        <v>3.4710000000000001</v>
      </c>
      <c r="L37" s="573">
        <v>3.6989999999999998</v>
      </c>
      <c r="M37" s="573">
        <v>3.7</v>
      </c>
      <c r="N37" s="573">
        <v>2.7010000000000001</v>
      </c>
      <c r="O37" s="573">
        <v>3</v>
      </c>
      <c r="P37" s="573">
        <v>3</v>
      </c>
      <c r="Q37" s="573">
        <v>3</v>
      </c>
      <c r="R37" s="573" t="s">
        <v>429</v>
      </c>
    </row>
    <row r="38" spans="1:19">
      <c r="A38" s="1080"/>
      <c r="B38" s="284" t="s">
        <v>144</v>
      </c>
      <c r="C38" s="573">
        <v>5510</v>
      </c>
      <c r="D38" s="573">
        <v>5500</v>
      </c>
      <c r="E38" s="573">
        <v>5500</v>
      </c>
      <c r="F38" s="573">
        <v>5500</v>
      </c>
      <c r="G38" s="573">
        <v>5600</v>
      </c>
      <c r="H38" s="573">
        <v>5600</v>
      </c>
      <c r="I38" s="573">
        <v>5500</v>
      </c>
      <c r="J38" s="573">
        <v>5500</v>
      </c>
      <c r="K38" s="573">
        <v>7325</v>
      </c>
      <c r="L38" s="573">
        <v>7372</v>
      </c>
      <c r="M38" s="573">
        <v>7500</v>
      </c>
      <c r="N38" s="573">
        <v>7853</v>
      </c>
      <c r="O38" s="573">
        <v>8000</v>
      </c>
      <c r="P38" s="573">
        <v>8000</v>
      </c>
      <c r="Q38" s="573">
        <v>8000</v>
      </c>
      <c r="R38" s="573" t="s">
        <v>429</v>
      </c>
    </row>
    <row r="39" spans="1:19">
      <c r="A39" s="1080"/>
      <c r="B39" s="284" t="s">
        <v>143</v>
      </c>
      <c r="C39" s="573">
        <f t="shared" ref="C39:Q39" si="9">(C37*1000*1000)/C38</f>
        <v>735.9346642468239</v>
      </c>
      <c r="D39" s="573">
        <f t="shared" si="9"/>
        <v>745.4545454545455</v>
      </c>
      <c r="E39" s="573">
        <f t="shared" si="9"/>
        <v>763.63636363636363</v>
      </c>
      <c r="F39" s="573">
        <f t="shared" si="9"/>
        <v>763.63636363636363</v>
      </c>
      <c r="G39" s="573">
        <f t="shared" si="9"/>
        <v>767.85714285714289</v>
      </c>
      <c r="H39" s="573">
        <f t="shared" si="9"/>
        <v>767.85714285714289</v>
      </c>
      <c r="I39" s="573">
        <f t="shared" si="9"/>
        <v>745.4545454545455</v>
      </c>
      <c r="J39" s="573">
        <f t="shared" si="9"/>
        <v>745.4545454545455</v>
      </c>
      <c r="K39" s="573">
        <f t="shared" si="9"/>
        <v>473.85665529010237</v>
      </c>
      <c r="L39" s="573">
        <f t="shared" si="9"/>
        <v>501.76342919153552</v>
      </c>
      <c r="M39" s="573">
        <f t="shared" si="9"/>
        <v>493.33333333333331</v>
      </c>
      <c r="N39" s="573">
        <f t="shared" si="9"/>
        <v>343.94498917611105</v>
      </c>
      <c r="O39" s="573">
        <f t="shared" si="9"/>
        <v>375</v>
      </c>
      <c r="P39" s="573">
        <f t="shared" si="9"/>
        <v>375</v>
      </c>
      <c r="Q39" s="573">
        <f t="shared" si="9"/>
        <v>375</v>
      </c>
      <c r="R39" s="573" t="s">
        <v>429</v>
      </c>
    </row>
    <row r="40" spans="1:19">
      <c r="A40" s="1081" t="s">
        <v>79</v>
      </c>
      <c r="B40" s="284" t="s">
        <v>251</v>
      </c>
      <c r="C40" s="573">
        <v>52</v>
      </c>
      <c r="D40" s="573">
        <v>206.8</v>
      </c>
      <c r="E40" s="573">
        <v>160</v>
      </c>
      <c r="F40" s="573">
        <v>160</v>
      </c>
      <c r="G40" s="573">
        <v>331.66</v>
      </c>
      <c r="H40" s="573">
        <v>293.87</v>
      </c>
      <c r="I40" s="573">
        <v>290</v>
      </c>
      <c r="J40" s="573">
        <v>300</v>
      </c>
      <c r="K40" s="573">
        <v>301</v>
      </c>
      <c r="L40" s="573">
        <v>301</v>
      </c>
      <c r="M40" s="573">
        <v>390</v>
      </c>
      <c r="N40" s="573">
        <v>651.39700000000005</v>
      </c>
      <c r="O40" s="573">
        <v>329.41789999999997</v>
      </c>
      <c r="P40" s="573">
        <v>785</v>
      </c>
      <c r="Q40" s="573" t="s">
        <v>429</v>
      </c>
      <c r="R40" s="573" t="s">
        <v>429</v>
      </c>
    </row>
    <row r="41" spans="1:19">
      <c r="A41" s="1081"/>
      <c r="B41" s="284" t="s">
        <v>144</v>
      </c>
      <c r="C41" s="573">
        <v>117000</v>
      </c>
      <c r="D41" s="573">
        <v>247300</v>
      </c>
      <c r="E41" s="573">
        <v>366940</v>
      </c>
      <c r="F41" s="573">
        <v>347980</v>
      </c>
      <c r="G41" s="573">
        <v>374550</v>
      </c>
      <c r="H41" s="573">
        <v>409320</v>
      </c>
      <c r="I41" s="573">
        <v>410000</v>
      </c>
      <c r="J41" s="573">
        <v>415000</v>
      </c>
      <c r="K41" s="573">
        <v>550000</v>
      </c>
      <c r="L41" s="573">
        <v>535000</v>
      </c>
      <c r="M41" s="573">
        <v>540000</v>
      </c>
      <c r="N41" s="573">
        <v>675226</v>
      </c>
      <c r="O41" s="573">
        <v>470597</v>
      </c>
      <c r="P41" s="573">
        <v>740000</v>
      </c>
      <c r="Q41" s="573" t="s">
        <v>429</v>
      </c>
      <c r="R41" s="573" t="s">
        <v>429</v>
      </c>
    </row>
    <row r="42" spans="1:19">
      <c r="A42" s="1081"/>
      <c r="B42" s="284" t="s">
        <v>143</v>
      </c>
      <c r="C42" s="573">
        <f t="shared" ref="C42:P42" si="10">(C40*1000*1000)/C41</f>
        <v>444.44444444444446</v>
      </c>
      <c r="D42" s="573">
        <f t="shared" si="10"/>
        <v>836.23129801860091</v>
      </c>
      <c r="E42" s="573">
        <f t="shared" si="10"/>
        <v>436.03858941516324</v>
      </c>
      <c r="F42" s="573">
        <f t="shared" si="10"/>
        <v>459.79654003103627</v>
      </c>
      <c r="G42" s="573">
        <f t="shared" si="10"/>
        <v>885.48925377119212</v>
      </c>
      <c r="H42" s="573">
        <f t="shared" si="10"/>
        <v>717.94683865923969</v>
      </c>
      <c r="I42" s="573">
        <f t="shared" si="10"/>
        <v>707.31707317073176</v>
      </c>
      <c r="J42" s="573">
        <f t="shared" si="10"/>
        <v>722.89156626506019</v>
      </c>
      <c r="K42" s="573">
        <f t="shared" si="10"/>
        <v>547.27272727272725</v>
      </c>
      <c r="L42" s="573">
        <f t="shared" si="10"/>
        <v>562.61682242990651</v>
      </c>
      <c r="M42" s="573">
        <f t="shared" si="10"/>
        <v>722.22222222222217</v>
      </c>
      <c r="N42" s="573">
        <f t="shared" si="10"/>
        <v>964.70959352868522</v>
      </c>
      <c r="O42" s="573">
        <f t="shared" si="10"/>
        <v>699.99999999999989</v>
      </c>
      <c r="P42" s="573">
        <f t="shared" si="10"/>
        <v>1060.8108108108108</v>
      </c>
      <c r="Q42" s="573" t="s">
        <v>429</v>
      </c>
      <c r="R42" s="573" t="s">
        <v>429</v>
      </c>
      <c r="S42" t="s">
        <v>17</v>
      </c>
    </row>
    <row r="43" spans="1:19">
      <c r="A43" s="1080" t="s">
        <v>2</v>
      </c>
      <c r="B43" s="284" t="s">
        <v>251</v>
      </c>
      <c r="C43" s="573">
        <v>23.446999999999999</v>
      </c>
      <c r="D43" s="573">
        <v>57.753</v>
      </c>
      <c r="E43" s="573">
        <v>41.420999999999999</v>
      </c>
      <c r="F43" s="573">
        <v>82.551000000000002</v>
      </c>
      <c r="G43" s="573">
        <v>69.695999999999998</v>
      </c>
      <c r="H43" s="573">
        <v>74.218000000000004</v>
      </c>
      <c r="I43" s="573">
        <v>84.01</v>
      </c>
      <c r="J43" s="573">
        <v>55.215000000000003</v>
      </c>
      <c r="K43" s="573">
        <v>70.527000000000001</v>
      </c>
      <c r="L43" s="573">
        <v>120.56399999999999</v>
      </c>
      <c r="M43" s="573">
        <v>163.733</v>
      </c>
      <c r="N43" s="573">
        <v>278.77499999999998</v>
      </c>
      <c r="O43" s="573">
        <v>113.02500000000001</v>
      </c>
      <c r="P43" s="573">
        <v>106.792</v>
      </c>
      <c r="Q43" s="573">
        <v>143.6</v>
      </c>
      <c r="R43" s="573">
        <v>111.4</v>
      </c>
    </row>
    <row r="44" spans="1:19">
      <c r="A44" s="1080"/>
      <c r="B44" s="284" t="s">
        <v>144</v>
      </c>
      <c r="C44" s="573">
        <v>70018</v>
      </c>
      <c r="D44" s="573">
        <v>137108</v>
      </c>
      <c r="E44" s="573">
        <v>129473</v>
      </c>
      <c r="F44" s="573">
        <v>150460</v>
      </c>
      <c r="G44" s="573">
        <v>116494</v>
      </c>
      <c r="H44" s="573">
        <v>161962</v>
      </c>
      <c r="I44" s="573">
        <v>144251</v>
      </c>
      <c r="J44" s="573">
        <v>147320</v>
      </c>
      <c r="K44" s="573">
        <v>144201</v>
      </c>
      <c r="L44" s="573">
        <v>216126</v>
      </c>
      <c r="M44" s="573">
        <v>267565</v>
      </c>
      <c r="N44" s="573">
        <v>209237</v>
      </c>
      <c r="O44" s="573">
        <v>176162</v>
      </c>
      <c r="P44" s="573">
        <v>207249</v>
      </c>
      <c r="Q44" s="573">
        <v>249432</v>
      </c>
      <c r="R44" s="573">
        <v>243397</v>
      </c>
    </row>
    <row r="45" spans="1:19">
      <c r="A45" s="1080"/>
      <c r="B45" s="284" t="s">
        <v>143</v>
      </c>
      <c r="C45" s="573">
        <f t="shared" ref="C45:P45" si="11">(C43*1000*1000)/C44</f>
        <v>334.87103316290097</v>
      </c>
      <c r="D45" s="573">
        <f t="shared" si="11"/>
        <v>421.22268576596554</v>
      </c>
      <c r="E45" s="573">
        <f t="shared" si="11"/>
        <v>319.919983316985</v>
      </c>
      <c r="F45" s="573">
        <f t="shared" si="11"/>
        <v>548.65745048517874</v>
      </c>
      <c r="G45" s="573">
        <f t="shared" si="11"/>
        <v>598.27973972908478</v>
      </c>
      <c r="H45" s="573">
        <f t="shared" si="11"/>
        <v>458.24329163630978</v>
      </c>
      <c r="I45" s="573">
        <f t="shared" si="11"/>
        <v>582.38764375983533</v>
      </c>
      <c r="J45" s="573">
        <f t="shared" si="11"/>
        <v>374.79636166168882</v>
      </c>
      <c r="K45" s="573">
        <f t="shared" si="11"/>
        <v>489.08814779370459</v>
      </c>
      <c r="L45" s="573">
        <f t="shared" si="11"/>
        <v>557.84125926542845</v>
      </c>
      <c r="M45" s="573">
        <f t="shared" si="11"/>
        <v>611.93728626688846</v>
      </c>
      <c r="N45" s="573">
        <f t="shared" si="11"/>
        <v>1332.3408383794454</v>
      </c>
      <c r="O45" s="573">
        <f t="shared" si="11"/>
        <v>641.59693918098117</v>
      </c>
      <c r="P45" s="573">
        <f t="shared" si="11"/>
        <v>515.28354780963957</v>
      </c>
      <c r="Q45" s="573">
        <v>575.70000000000005</v>
      </c>
      <c r="R45" s="573">
        <v>457.8</v>
      </c>
    </row>
    <row r="46" spans="1:19">
      <c r="A46" s="1080" t="s">
        <v>1</v>
      </c>
      <c r="B46" s="284" t="s">
        <v>251</v>
      </c>
      <c r="C46" s="573">
        <v>124.117</v>
      </c>
      <c r="D46" s="573">
        <v>168.749</v>
      </c>
      <c r="E46" s="573">
        <v>56.378</v>
      </c>
      <c r="F46" s="573">
        <v>86.494</v>
      </c>
      <c r="G46" s="573">
        <v>64.156999999999996</v>
      </c>
      <c r="H46" s="573">
        <v>57.753999999999998</v>
      </c>
      <c r="I46" s="573">
        <v>83.17</v>
      </c>
      <c r="J46" s="573">
        <v>100.16800000000001</v>
      </c>
      <c r="K46" s="573">
        <v>78.599999999999994</v>
      </c>
      <c r="L46" s="573">
        <v>92.85</v>
      </c>
      <c r="M46" s="573">
        <v>106.14700000000001</v>
      </c>
      <c r="N46" s="573">
        <v>85.7</v>
      </c>
      <c r="O46" s="573">
        <v>92.85</v>
      </c>
      <c r="P46" s="573">
        <v>102</v>
      </c>
      <c r="Q46" s="573">
        <v>135.13800000000001</v>
      </c>
      <c r="R46" s="573">
        <f>Q46*'[9]Agriculture_Feb 2016_'!$Y$13/'[9]Agriculture_Feb 2016_'!$X$13</f>
        <v>135.13800000000001</v>
      </c>
    </row>
    <row r="47" spans="1:19">
      <c r="A47" s="1080"/>
      <c r="B47" s="284" t="s">
        <v>144</v>
      </c>
      <c r="C47" s="573">
        <v>175773</v>
      </c>
      <c r="D47" s="573">
        <v>275036</v>
      </c>
      <c r="E47" s="573">
        <v>258610</v>
      </c>
      <c r="F47" s="573">
        <v>105052</v>
      </c>
      <c r="G47" s="573">
        <v>133339</v>
      </c>
      <c r="H47" s="573">
        <v>200592</v>
      </c>
      <c r="I47" s="573">
        <v>176196</v>
      </c>
      <c r="J47" s="573">
        <v>224318</v>
      </c>
      <c r="K47" s="573">
        <v>180000</v>
      </c>
      <c r="L47" s="573">
        <v>170000</v>
      </c>
      <c r="M47" s="573">
        <v>256207</v>
      </c>
      <c r="N47" s="573">
        <v>200000</v>
      </c>
      <c r="O47" s="573">
        <v>220000</v>
      </c>
      <c r="P47" s="573">
        <v>230000</v>
      </c>
      <c r="Q47" s="573">
        <v>358910.96148367296</v>
      </c>
      <c r="R47" s="573">
        <v>358910.96148367296</v>
      </c>
    </row>
    <row r="48" spans="1:19">
      <c r="A48" s="1080"/>
      <c r="B48" s="284" t="s">
        <v>143</v>
      </c>
      <c r="C48" s="573">
        <f t="shared" ref="C48:P48" si="12">(C46*1000*1000)/C47</f>
        <v>706.12096283274445</v>
      </c>
      <c r="D48" s="573">
        <f t="shared" si="12"/>
        <v>613.55240768481212</v>
      </c>
      <c r="E48" s="573">
        <f t="shared" si="12"/>
        <v>218.00394416302541</v>
      </c>
      <c r="F48" s="573">
        <f t="shared" si="12"/>
        <v>823.34462932642884</v>
      </c>
      <c r="G48" s="573">
        <f t="shared" si="12"/>
        <v>481.15705082533992</v>
      </c>
      <c r="H48" s="573">
        <f t="shared" si="12"/>
        <v>287.917763420276</v>
      </c>
      <c r="I48" s="573">
        <f t="shared" si="12"/>
        <v>472.03114713160346</v>
      </c>
      <c r="J48" s="573">
        <f t="shared" si="12"/>
        <v>446.54463752351575</v>
      </c>
      <c r="K48" s="573">
        <f t="shared" si="12"/>
        <v>436.66666666666669</v>
      </c>
      <c r="L48" s="573">
        <f t="shared" si="12"/>
        <v>546.17647058823525</v>
      </c>
      <c r="M48" s="573">
        <f t="shared" si="12"/>
        <v>414.30171697104294</v>
      </c>
      <c r="N48" s="573">
        <f t="shared" si="12"/>
        <v>428.5</v>
      </c>
      <c r="O48" s="573">
        <f t="shared" si="12"/>
        <v>422.04545454545456</v>
      </c>
      <c r="P48" s="573">
        <f t="shared" si="12"/>
        <v>443.47826086956519</v>
      </c>
      <c r="Q48" s="573">
        <v>692.0400391556642</v>
      </c>
      <c r="R48" s="573">
        <v>692.0400391556642</v>
      </c>
    </row>
    <row r="49" spans="1:18">
      <c r="A49" s="1080" t="s">
        <v>34</v>
      </c>
      <c r="B49" s="284" t="s">
        <v>251</v>
      </c>
      <c r="C49" s="573">
        <f t="shared" ref="C49:K49" si="13">C46+C43+C40+C37+C34+C28+C25+C22+C19+C16+C10+C7+C4</f>
        <v>1012.128</v>
      </c>
      <c r="D49" s="573">
        <f t="shared" si="13"/>
        <v>1347.816</v>
      </c>
      <c r="E49" s="573">
        <f t="shared" si="13"/>
        <v>1070.73</v>
      </c>
      <c r="F49" s="573">
        <f t="shared" si="13"/>
        <v>1122.8549999999998</v>
      </c>
      <c r="G49" s="573">
        <f>G46+G43+G40+G37+G34+G28+G22+G19+G16+G10+G7+G4</f>
        <v>1201.1210000000001</v>
      </c>
      <c r="H49" s="573">
        <f t="shared" si="13"/>
        <v>1209.4709999999998</v>
      </c>
      <c r="I49" s="573">
        <f t="shared" si="13"/>
        <v>1316.6569999999997</v>
      </c>
      <c r="J49" s="573">
        <f t="shared" si="13"/>
        <v>1359.3550000000002</v>
      </c>
      <c r="K49" s="573">
        <f t="shared" si="13"/>
        <v>1389.0409999999999</v>
      </c>
      <c r="L49" s="573">
        <f t="shared" ref="L49:N50" si="14">L46+L43+L40+L37+L34+L28+L22+L19+L16+L10+L7+L4</f>
        <v>1415.5349999999996</v>
      </c>
      <c r="M49" s="573">
        <f t="shared" si="14"/>
        <v>1559.9119999999998</v>
      </c>
      <c r="N49" s="573">
        <f t="shared" si="14"/>
        <v>2771.4680000000003</v>
      </c>
      <c r="O49" s="573">
        <f>O46+O43+O40+O37+O34+O28+O25+O22+O19+O16+O10+O7+O4</f>
        <v>2363.1018999999997</v>
      </c>
      <c r="P49" s="573">
        <f>P46+P43+P40+P37+P34+P28+P25+P22+P19+P16+P10+P7+P4</f>
        <v>2122.8200000000002</v>
      </c>
      <c r="Q49" s="573">
        <f>Q46+Q43+Q37+Q34+R25+Q22+Q7</f>
        <v>454.03800000000001</v>
      </c>
      <c r="R49" s="573">
        <f>R46+R43+R34+R25+R22+R19+R7</f>
        <v>701.83600000000001</v>
      </c>
    </row>
    <row r="50" spans="1:18">
      <c r="A50" s="1080"/>
      <c r="B50" s="284" t="s">
        <v>144</v>
      </c>
      <c r="C50" s="573">
        <f t="shared" ref="C50:K50" si="15">C47+C44+C41+C38+C35+C29+C26+C23+C20+C17+C11+C8+C5</f>
        <v>1468459</v>
      </c>
      <c r="D50" s="573">
        <f t="shared" si="15"/>
        <v>1851938</v>
      </c>
      <c r="E50" s="573">
        <f t="shared" si="15"/>
        <v>1921345</v>
      </c>
      <c r="F50" s="573">
        <f t="shared" si="15"/>
        <v>1843407</v>
      </c>
      <c r="G50" s="573">
        <f>G47+G44+G41+G38+G35+G29+G23+G20+G17+G11+G8+G5</f>
        <v>1610776</v>
      </c>
      <c r="H50" s="573">
        <f t="shared" si="15"/>
        <v>2050299</v>
      </c>
      <c r="I50" s="573">
        <f t="shared" si="15"/>
        <v>2051747</v>
      </c>
      <c r="J50" s="573">
        <f t="shared" si="15"/>
        <v>2145769</v>
      </c>
      <c r="K50" s="573">
        <f t="shared" si="15"/>
        <v>2287317</v>
      </c>
      <c r="L50" s="573">
        <f t="shared" si="14"/>
        <v>2067206</v>
      </c>
      <c r="M50" s="573">
        <f t="shared" si="14"/>
        <v>2216735</v>
      </c>
      <c r="N50" s="573">
        <f t="shared" si="14"/>
        <v>2286092</v>
      </c>
      <c r="O50" s="573">
        <f>O47+O44+O41+O38+O35+O29+O26+O23+O20+O17+O11+O8+O5</f>
        <v>2525537</v>
      </c>
      <c r="P50" s="573">
        <f>P47+P44+P41+P38+P35+P29+P26+P23+P20+P17+P11+P8+P5</f>
        <v>2860812</v>
      </c>
      <c r="Q50" s="573">
        <f>Q47+Q44+Q38+Q35+R26+Q23+Q8</f>
        <v>1058610.4214836729</v>
      </c>
      <c r="R50" s="573">
        <f>R47+R44+R35+R26+R23+R20+R8</f>
        <v>1423869.0714836731</v>
      </c>
    </row>
    <row r="51" spans="1:18">
      <c r="A51" s="1080"/>
      <c r="B51" s="284" t="s">
        <v>143</v>
      </c>
      <c r="C51" s="573">
        <f t="shared" ref="C51:R51" si="16">(C49*1000*1000)/C50</f>
        <v>689.24498402747372</v>
      </c>
      <c r="D51" s="573">
        <f t="shared" si="16"/>
        <v>727.78678335883819</v>
      </c>
      <c r="E51" s="573">
        <f t="shared" si="16"/>
        <v>557.28148770782968</v>
      </c>
      <c r="F51" s="573">
        <f t="shared" si="16"/>
        <v>609.11941855488226</v>
      </c>
      <c r="G51" s="573">
        <f t="shared" si="16"/>
        <v>745.67848043427512</v>
      </c>
      <c r="H51" s="573">
        <f t="shared" si="16"/>
        <v>589.89981461240518</v>
      </c>
      <c r="I51" s="573">
        <f t="shared" si="16"/>
        <v>641.72483254514316</v>
      </c>
      <c r="J51" s="573">
        <f t="shared" si="16"/>
        <v>633.50481808619668</v>
      </c>
      <c r="K51" s="573">
        <f t="shared" si="16"/>
        <v>607.27962062101585</v>
      </c>
      <c r="L51" s="573">
        <f t="shared" si="16"/>
        <v>684.75759068036734</v>
      </c>
      <c r="M51" s="573">
        <f t="shared" si="16"/>
        <v>703.69800630206123</v>
      </c>
      <c r="N51" s="573">
        <f t="shared" si="16"/>
        <v>1212.3169146298576</v>
      </c>
      <c r="O51" s="573">
        <f t="shared" si="16"/>
        <v>935.68294584478451</v>
      </c>
      <c r="P51" s="573">
        <f t="shared" si="16"/>
        <v>742.03407983467628</v>
      </c>
      <c r="Q51" s="573">
        <f t="shared" si="16"/>
        <v>428.89999076681363</v>
      </c>
      <c r="R51" s="573">
        <f t="shared" si="16"/>
        <v>492.90767954436018</v>
      </c>
    </row>
    <row r="52" spans="1:18">
      <c r="A52" s="57"/>
      <c r="B52" s="57"/>
      <c r="C52" s="57"/>
      <c r="D52" s="57"/>
      <c r="E52" s="57"/>
      <c r="F52" s="57"/>
      <c r="G52" s="57"/>
      <c r="H52" s="57"/>
      <c r="I52" s="57"/>
      <c r="J52" s="57"/>
      <c r="K52" s="57"/>
      <c r="L52" s="57"/>
      <c r="M52" s="57"/>
      <c r="P52" s="57"/>
    </row>
    <row r="53" spans="1:18" s="283" customFormat="1" ht="15" customHeight="1">
      <c r="A53" s="136" t="s">
        <v>33</v>
      </c>
      <c r="B53" s="142"/>
      <c r="D53" s="736"/>
      <c r="E53" s="736"/>
      <c r="F53" s="736"/>
      <c r="G53" s="736"/>
      <c r="H53" s="736"/>
      <c r="I53" s="736"/>
      <c r="J53" s="736"/>
      <c r="K53" s="736"/>
      <c r="L53" s="736"/>
      <c r="M53" s="736"/>
      <c r="P53" s="289"/>
      <c r="Q53" s="499"/>
      <c r="R53" s="499"/>
    </row>
    <row r="54" spans="1:18" s="283" customFormat="1">
      <c r="A54" s="289"/>
      <c r="B54" s="134"/>
      <c r="D54" s="58"/>
      <c r="E54" s="132"/>
      <c r="F54" s="132"/>
      <c r="G54" s="132"/>
      <c r="H54" s="132"/>
      <c r="I54" s="132"/>
      <c r="J54" s="132"/>
      <c r="K54" s="132"/>
      <c r="L54" s="132"/>
      <c r="M54" s="132"/>
      <c r="P54" s="289"/>
      <c r="Q54" s="499"/>
      <c r="R54" s="499"/>
    </row>
    <row r="55" spans="1:18">
      <c r="A55" s="736" t="s">
        <v>894</v>
      </c>
      <c r="B55" s="135"/>
      <c r="D55" s="132"/>
      <c r="E55" s="165"/>
      <c r="F55" s="133"/>
      <c r="G55" s="133"/>
      <c r="H55" s="132"/>
      <c r="I55" s="132"/>
      <c r="J55" s="132"/>
      <c r="K55" s="132"/>
      <c r="L55" s="132"/>
      <c r="M55" s="132"/>
      <c r="P55" s="57"/>
    </row>
    <row r="56" spans="1:18">
      <c r="A56" s="289"/>
      <c r="B56" s="134"/>
      <c r="D56" s="256"/>
      <c r="E56" s="132"/>
      <c r="F56" s="132"/>
      <c r="G56" s="132"/>
      <c r="H56" s="132"/>
      <c r="I56" s="132"/>
      <c r="J56" s="132"/>
      <c r="K56" s="132"/>
      <c r="L56" s="132"/>
      <c r="M56" s="132"/>
      <c r="P56" s="57"/>
    </row>
    <row r="57" spans="1:18">
      <c r="A57" s="256" t="s">
        <v>458</v>
      </c>
      <c r="B57" s="135"/>
      <c r="D57" s="132"/>
      <c r="E57" s="133"/>
      <c r="F57" s="133"/>
      <c r="G57" s="133"/>
      <c r="H57" s="132"/>
      <c r="I57" s="132"/>
      <c r="J57" s="132"/>
      <c r="K57" s="132"/>
      <c r="L57" s="132"/>
      <c r="M57" s="132"/>
      <c r="P57" s="57"/>
    </row>
    <row r="58" spans="1:18">
      <c r="B58" s="171"/>
      <c r="D58" s="130"/>
      <c r="E58" s="132"/>
      <c r="F58" s="132"/>
      <c r="G58" s="132"/>
      <c r="H58" s="132"/>
      <c r="I58" s="132"/>
      <c r="J58" s="132"/>
      <c r="K58" s="132"/>
      <c r="L58" s="132"/>
      <c r="M58" s="132"/>
      <c r="P58" s="57"/>
    </row>
    <row r="59" spans="1:18" ht="14.65" customHeight="1">
      <c r="A59" s="256" t="s">
        <v>459</v>
      </c>
      <c r="B59" s="57"/>
      <c r="D59" s="131"/>
      <c r="E59" s="131"/>
      <c r="F59" s="131"/>
      <c r="G59" s="131"/>
      <c r="H59" s="131"/>
      <c r="I59" s="131"/>
      <c r="J59" s="131"/>
      <c r="K59" s="131"/>
      <c r="L59" s="131"/>
      <c r="M59" s="131"/>
      <c r="P59" s="57"/>
    </row>
    <row r="60" spans="1:18">
      <c r="B60" s="57"/>
      <c r="C60" s="131"/>
      <c r="D60" s="131"/>
      <c r="E60" s="131"/>
      <c r="F60" s="131"/>
      <c r="G60" s="131"/>
      <c r="H60" s="131"/>
      <c r="I60" s="131"/>
      <c r="J60" s="131"/>
      <c r="K60" s="131"/>
      <c r="L60" s="131"/>
      <c r="M60" s="131"/>
      <c r="P60" s="57"/>
    </row>
    <row r="61" spans="1:18">
      <c r="A61" s="167" t="s">
        <v>431</v>
      </c>
    </row>
  </sheetData>
  <mergeCells count="16">
    <mergeCell ref="A19:A21"/>
    <mergeCell ref="A22:A24"/>
    <mergeCell ref="A4:A6"/>
    <mergeCell ref="A7:A9"/>
    <mergeCell ref="A10:A12"/>
    <mergeCell ref="A13:A15"/>
    <mergeCell ref="A16:A18"/>
    <mergeCell ref="A43:A45"/>
    <mergeCell ref="A46:A48"/>
    <mergeCell ref="A49:A51"/>
    <mergeCell ref="A25:A27"/>
    <mergeCell ref="A28:A30"/>
    <mergeCell ref="A31:A33"/>
    <mergeCell ref="A34:A36"/>
    <mergeCell ref="A37:A39"/>
    <mergeCell ref="A40:A42"/>
  </mergeCells>
  <conditionalFormatting sqref="C3:M3">
    <cfRule type="expression" dxfId="188" priority="3" stopIfTrue="1">
      <formula>ISNA(ACTIVECELL)</formula>
    </cfRule>
  </conditionalFormatting>
  <conditionalFormatting sqref="N1:O2">
    <cfRule type="expression" dxfId="187" priority="1" stopIfTrue="1">
      <formula>#N/A</formula>
    </cfRule>
  </conditionalFormatting>
  <hyperlinks>
    <hyperlink ref="T6" location="Content!B408" display="Back to Content Page"/>
  </hyperlinks>
  <pageMargins left="0.7" right="0.7" top="0.75" bottom="0.75" header="0.3" footer="0.3"/>
  <ignoredErrors>
    <ignoredError sqref="G49:G50" formula="1"/>
  </ignoredErrors>
</worksheet>
</file>

<file path=xl/worksheets/sheet3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9"/>
  <sheetViews>
    <sheetView topLeftCell="M1" zoomScale="99" zoomScaleNormal="99" workbookViewId="0">
      <selection activeCell="T6" sqref="T6"/>
    </sheetView>
  </sheetViews>
  <sheetFormatPr defaultRowHeight="14.5"/>
  <cols>
    <col min="1" max="1" width="15" style="17" customWidth="1"/>
    <col min="2" max="2" width="27.54296875" style="17" customWidth="1"/>
    <col min="3" max="16" width="11.54296875" customWidth="1"/>
    <col min="17" max="18" width="11.54296875" style="499" customWidth="1"/>
  </cols>
  <sheetData>
    <row r="1" spans="1:20">
      <c r="A1" s="154" t="s">
        <v>1432</v>
      </c>
      <c r="B1" s="256"/>
      <c r="C1" s="57"/>
      <c r="D1" s="57"/>
      <c r="E1" s="57"/>
      <c r="F1" s="57"/>
      <c r="G1" s="57"/>
      <c r="H1" s="57"/>
      <c r="I1" s="57"/>
      <c r="J1" s="57"/>
      <c r="K1" s="57"/>
      <c r="L1" s="57"/>
      <c r="M1" s="57"/>
      <c r="N1" s="177"/>
      <c r="O1" s="177"/>
      <c r="P1" s="57"/>
      <c r="R1" s="287"/>
    </row>
    <row r="2" spans="1:20">
      <c r="A2" s="105"/>
      <c r="B2" s="256"/>
      <c r="C2" s="57"/>
      <c r="D2" s="57"/>
      <c r="E2" s="57"/>
      <c r="F2" s="57"/>
      <c r="G2" s="57"/>
      <c r="H2" s="57"/>
      <c r="I2" s="57"/>
      <c r="J2" s="57"/>
      <c r="K2" s="57"/>
      <c r="L2" s="57"/>
      <c r="M2" s="57"/>
      <c r="N2" s="177"/>
      <c r="O2" s="177"/>
      <c r="P2" s="57"/>
      <c r="R2" s="287"/>
    </row>
    <row r="3" spans="1:20">
      <c r="A3" s="767" t="s">
        <v>16</v>
      </c>
      <c r="B3" s="767" t="s">
        <v>115</v>
      </c>
      <c r="C3" s="121">
        <v>2000</v>
      </c>
      <c r="D3" s="121">
        <v>2001</v>
      </c>
      <c r="E3" s="121">
        <v>2002</v>
      </c>
      <c r="F3" s="121">
        <v>2003</v>
      </c>
      <c r="G3" s="121">
        <v>2004</v>
      </c>
      <c r="H3" s="121">
        <v>2005</v>
      </c>
      <c r="I3" s="121">
        <v>2006</v>
      </c>
      <c r="J3" s="121">
        <v>2007</v>
      </c>
      <c r="K3" s="121">
        <v>2008</v>
      </c>
      <c r="L3" s="121">
        <v>2009</v>
      </c>
      <c r="M3" s="121">
        <v>2010</v>
      </c>
      <c r="N3" s="62">
        <v>2011</v>
      </c>
      <c r="O3" s="62">
        <v>2012</v>
      </c>
      <c r="P3" s="62">
        <v>2013</v>
      </c>
      <c r="Q3" s="62">
        <v>2014</v>
      </c>
      <c r="R3" s="62">
        <v>2015</v>
      </c>
    </row>
    <row r="4" spans="1:20" s="13" customFormat="1" ht="16.5" customHeight="1">
      <c r="A4" s="1080" t="s">
        <v>15</v>
      </c>
      <c r="B4" s="73" t="s">
        <v>251</v>
      </c>
      <c r="C4" s="572">
        <v>0.7</v>
      </c>
      <c r="D4" s="572">
        <v>0.8</v>
      </c>
      <c r="E4" s="572">
        <v>1</v>
      </c>
      <c r="F4" s="572">
        <v>1.3</v>
      </c>
      <c r="G4" s="572">
        <v>1.8</v>
      </c>
      <c r="H4" s="572">
        <v>2.2000000000000002</v>
      </c>
      <c r="I4" s="572">
        <v>3</v>
      </c>
      <c r="J4" s="572">
        <v>7.0640000000000001</v>
      </c>
      <c r="K4" s="572">
        <v>14.711</v>
      </c>
      <c r="L4" s="572">
        <v>5.9359999999999999</v>
      </c>
      <c r="M4" s="572">
        <v>6.0869999999999997</v>
      </c>
      <c r="N4" s="572">
        <v>7.7430000000000003</v>
      </c>
      <c r="O4" s="572">
        <v>5.8979999999999997</v>
      </c>
      <c r="P4" s="572">
        <v>10.326000000000001</v>
      </c>
      <c r="Q4" s="572" t="s">
        <v>429</v>
      </c>
      <c r="R4" s="572" t="s">
        <v>429</v>
      </c>
    </row>
    <row r="5" spans="1:20" s="13" customFormat="1" ht="16.5" customHeight="1">
      <c r="A5" s="1080"/>
      <c r="B5" s="73" t="s">
        <v>144</v>
      </c>
      <c r="C5" s="572">
        <v>3000</v>
      </c>
      <c r="D5" s="572">
        <v>3200</v>
      </c>
      <c r="E5" s="572">
        <v>3500</v>
      </c>
      <c r="F5" s="572">
        <v>4000</v>
      </c>
      <c r="G5" s="572">
        <v>5000</v>
      </c>
      <c r="H5" s="572">
        <v>5800</v>
      </c>
      <c r="I5" s="572">
        <v>7000</v>
      </c>
      <c r="J5" s="572">
        <v>10263</v>
      </c>
      <c r="K5" s="572">
        <v>17156</v>
      </c>
      <c r="L5" s="572">
        <v>13341</v>
      </c>
      <c r="M5" s="572">
        <v>13690</v>
      </c>
      <c r="N5" s="572">
        <v>14625</v>
      </c>
      <c r="O5" s="572">
        <v>35946</v>
      </c>
      <c r="P5" s="572">
        <v>23443</v>
      </c>
      <c r="Q5" s="572" t="s">
        <v>429</v>
      </c>
      <c r="R5" s="572" t="s">
        <v>429</v>
      </c>
      <c r="S5"/>
    </row>
    <row r="6" spans="1:20" s="13" customFormat="1" ht="14">
      <c r="A6" s="1080"/>
      <c r="B6" s="73" t="s">
        <v>143</v>
      </c>
      <c r="C6" s="572">
        <f t="shared" ref="C6:P6" si="0">(C4*1000*1000)/C5</f>
        <v>233.33333333333334</v>
      </c>
      <c r="D6" s="572">
        <f t="shared" si="0"/>
        <v>250</v>
      </c>
      <c r="E6" s="572">
        <f t="shared" si="0"/>
        <v>285.71428571428572</v>
      </c>
      <c r="F6" s="572">
        <f t="shared" si="0"/>
        <v>325</v>
      </c>
      <c r="G6" s="572">
        <f t="shared" si="0"/>
        <v>360</v>
      </c>
      <c r="H6" s="572">
        <f t="shared" si="0"/>
        <v>379.31034482758622</v>
      </c>
      <c r="I6" s="572">
        <f t="shared" si="0"/>
        <v>428.57142857142856</v>
      </c>
      <c r="J6" s="572">
        <f t="shared" si="0"/>
        <v>688.2977686836208</v>
      </c>
      <c r="K6" s="572">
        <f t="shared" si="0"/>
        <v>857.48426206574959</v>
      </c>
      <c r="L6" s="572">
        <f t="shared" si="0"/>
        <v>444.94415710966194</v>
      </c>
      <c r="M6" s="572">
        <f t="shared" si="0"/>
        <v>444.6311176040906</v>
      </c>
      <c r="N6" s="572">
        <f t="shared" si="0"/>
        <v>529.43589743589746</v>
      </c>
      <c r="O6" s="572">
        <f t="shared" si="0"/>
        <v>164.07945251210148</v>
      </c>
      <c r="P6" s="572">
        <f t="shared" si="0"/>
        <v>440.47263575480952</v>
      </c>
      <c r="Q6" s="572" t="s">
        <v>429</v>
      </c>
      <c r="R6" s="572" t="s">
        <v>429</v>
      </c>
      <c r="S6" s="245" t="s">
        <v>17</v>
      </c>
      <c r="T6" s="92" t="s">
        <v>13</v>
      </c>
    </row>
    <row r="7" spans="1:20" s="13" customFormat="1" ht="14">
      <c r="A7" s="1080" t="s">
        <v>14</v>
      </c>
      <c r="B7" s="73" t="s">
        <v>251</v>
      </c>
      <c r="C7" s="572" t="s">
        <v>322</v>
      </c>
      <c r="D7" s="572" t="s">
        <v>322</v>
      </c>
      <c r="E7" s="572" t="s">
        <v>322</v>
      </c>
      <c r="F7" s="572" t="s">
        <v>322</v>
      </c>
      <c r="G7" s="572" t="s">
        <v>322</v>
      </c>
      <c r="H7" s="572" t="s">
        <v>322</v>
      </c>
      <c r="I7" s="572" t="s">
        <v>322</v>
      </c>
      <c r="J7" s="572" t="s">
        <v>322</v>
      </c>
      <c r="K7" s="572" t="s">
        <v>322</v>
      </c>
      <c r="L7" s="572" t="s">
        <v>322</v>
      </c>
      <c r="M7" s="572" t="s">
        <v>322</v>
      </c>
      <c r="N7" s="572" t="s">
        <v>322</v>
      </c>
      <c r="O7" s="572" t="s">
        <v>322</v>
      </c>
      <c r="P7" s="572" t="s">
        <v>322</v>
      </c>
      <c r="Q7" s="572" t="s">
        <v>322</v>
      </c>
      <c r="R7" s="572" t="s">
        <v>322</v>
      </c>
    </row>
    <row r="8" spans="1:20" s="13" customFormat="1" ht="16.5" customHeight="1">
      <c r="A8" s="1080"/>
      <c r="B8" s="73" t="s">
        <v>144</v>
      </c>
      <c r="C8" s="572" t="s">
        <v>322</v>
      </c>
      <c r="D8" s="572" t="s">
        <v>322</v>
      </c>
      <c r="E8" s="572" t="s">
        <v>322</v>
      </c>
      <c r="F8" s="572" t="s">
        <v>322</v>
      </c>
      <c r="G8" s="572" t="s">
        <v>322</v>
      </c>
      <c r="H8" s="572" t="s">
        <v>322</v>
      </c>
      <c r="I8" s="572" t="s">
        <v>322</v>
      </c>
      <c r="J8" s="572" t="s">
        <v>322</v>
      </c>
      <c r="K8" s="572" t="s">
        <v>322</v>
      </c>
      <c r="L8" s="572" t="s">
        <v>322</v>
      </c>
      <c r="M8" s="572" t="s">
        <v>322</v>
      </c>
      <c r="N8" s="572" t="s">
        <v>322</v>
      </c>
      <c r="O8" s="572" t="s">
        <v>322</v>
      </c>
      <c r="P8" s="572" t="s">
        <v>322</v>
      </c>
      <c r="Q8" s="572" t="s">
        <v>322</v>
      </c>
      <c r="R8" s="572" t="s">
        <v>322</v>
      </c>
    </row>
    <row r="9" spans="1:20" s="13" customFormat="1" ht="14">
      <c r="A9" s="1080"/>
      <c r="B9" s="73" t="s">
        <v>143</v>
      </c>
      <c r="C9" s="572" t="s">
        <v>322</v>
      </c>
      <c r="D9" s="572" t="s">
        <v>322</v>
      </c>
      <c r="E9" s="572" t="s">
        <v>322</v>
      </c>
      <c r="F9" s="572" t="s">
        <v>322</v>
      </c>
      <c r="G9" s="572" t="s">
        <v>322</v>
      </c>
      <c r="H9" s="572" t="s">
        <v>322</v>
      </c>
      <c r="I9" s="572" t="s">
        <v>322</v>
      </c>
      <c r="J9" s="572" t="s">
        <v>322</v>
      </c>
      <c r="K9" s="572" t="s">
        <v>322</v>
      </c>
      <c r="L9" s="572" t="s">
        <v>322</v>
      </c>
      <c r="M9" s="572" t="s">
        <v>322</v>
      </c>
      <c r="N9" s="572" t="s">
        <v>322</v>
      </c>
      <c r="O9" s="572" t="s">
        <v>322</v>
      </c>
      <c r="P9" s="572" t="s">
        <v>322</v>
      </c>
      <c r="Q9" s="572" t="s">
        <v>322</v>
      </c>
      <c r="R9" s="572" t="s">
        <v>322</v>
      </c>
    </row>
    <row r="10" spans="1:20" s="13" customFormat="1" ht="14">
      <c r="A10" s="1081" t="s">
        <v>268</v>
      </c>
      <c r="B10" s="73" t="s">
        <v>251</v>
      </c>
      <c r="C10" s="572">
        <v>11.368</v>
      </c>
      <c r="D10" s="572">
        <v>12.664</v>
      </c>
      <c r="E10" s="572">
        <v>14.108000000000001</v>
      </c>
      <c r="F10" s="572">
        <v>14.25</v>
      </c>
      <c r="G10" s="572">
        <v>14.63</v>
      </c>
      <c r="H10" s="572">
        <v>14.92</v>
      </c>
      <c r="I10" s="572">
        <v>15.53</v>
      </c>
      <c r="J10" s="572">
        <v>16.170000000000002</v>
      </c>
      <c r="K10" s="572">
        <v>16.829999999999998</v>
      </c>
      <c r="L10" s="572">
        <v>17.516999999999999</v>
      </c>
      <c r="M10" s="572">
        <v>18.231999999999999</v>
      </c>
      <c r="N10" s="572">
        <v>18.977</v>
      </c>
      <c r="O10" s="572">
        <v>22</v>
      </c>
      <c r="P10" s="572">
        <v>23</v>
      </c>
      <c r="Q10" s="572" t="s">
        <v>429</v>
      </c>
      <c r="R10" s="572" t="s">
        <v>429</v>
      </c>
    </row>
    <row r="11" spans="1:20" s="13" customFormat="1" ht="16.5" customHeight="1">
      <c r="A11" s="1081"/>
      <c r="B11" s="73" t="s">
        <v>144</v>
      </c>
      <c r="C11" s="572">
        <v>23536</v>
      </c>
      <c r="D11" s="572">
        <v>26219</v>
      </c>
      <c r="E11" s="572">
        <v>29208</v>
      </c>
      <c r="F11" s="572">
        <v>30000</v>
      </c>
      <c r="G11" s="572">
        <v>30290</v>
      </c>
      <c r="H11" s="572">
        <v>30890</v>
      </c>
      <c r="I11" s="572">
        <v>32153</v>
      </c>
      <c r="J11" s="572">
        <v>33478</v>
      </c>
      <c r="K11" s="572">
        <v>34845</v>
      </c>
      <c r="L11" s="572">
        <v>36273</v>
      </c>
      <c r="M11" s="572">
        <v>37760</v>
      </c>
      <c r="N11" s="572">
        <v>41000</v>
      </c>
      <c r="O11" s="572">
        <v>41000</v>
      </c>
      <c r="P11" s="572">
        <v>42000</v>
      </c>
      <c r="Q11" s="572" t="s">
        <v>429</v>
      </c>
      <c r="R11" s="572" t="s">
        <v>429</v>
      </c>
    </row>
    <row r="12" spans="1:20" s="13" customFormat="1" ht="14">
      <c r="A12" s="1081"/>
      <c r="B12" s="73" t="s">
        <v>143</v>
      </c>
      <c r="C12" s="572">
        <f t="shared" ref="C12:P12" si="1">(C10*1000*1000)/C11</f>
        <v>483.00475866757307</v>
      </c>
      <c r="D12" s="572">
        <f t="shared" si="1"/>
        <v>483.00850528242876</v>
      </c>
      <c r="E12" s="572">
        <f t="shared" si="1"/>
        <v>483.01835113667488</v>
      </c>
      <c r="F12" s="572">
        <f t="shared" si="1"/>
        <v>475</v>
      </c>
      <c r="G12" s="572">
        <f t="shared" si="1"/>
        <v>482.99768900627271</v>
      </c>
      <c r="H12" s="572">
        <f t="shared" si="1"/>
        <v>483.00420848170927</v>
      </c>
      <c r="I12" s="572">
        <f t="shared" si="1"/>
        <v>483.00314123098934</v>
      </c>
      <c r="J12" s="572">
        <f t="shared" si="1"/>
        <v>483.00376366569094</v>
      </c>
      <c r="K12" s="572">
        <f t="shared" si="1"/>
        <v>482.99612569952649</v>
      </c>
      <c r="L12" s="572">
        <f t="shared" si="1"/>
        <v>482.92118104375157</v>
      </c>
      <c r="M12" s="572">
        <f t="shared" si="1"/>
        <v>482.83898305084745</v>
      </c>
      <c r="N12" s="572">
        <f t="shared" si="1"/>
        <v>462.85365853658539</v>
      </c>
      <c r="O12" s="572">
        <f t="shared" si="1"/>
        <v>536.58536585365857</v>
      </c>
      <c r="P12" s="572">
        <f t="shared" si="1"/>
        <v>547.61904761904759</v>
      </c>
      <c r="Q12" s="572" t="s">
        <v>429</v>
      </c>
      <c r="R12" s="572" t="s">
        <v>429</v>
      </c>
    </row>
    <row r="13" spans="1:20" s="13" customFormat="1" ht="14">
      <c r="A13" s="1080" t="s">
        <v>12</v>
      </c>
      <c r="B13" s="73" t="s">
        <v>251</v>
      </c>
      <c r="C13" s="572" t="s">
        <v>322</v>
      </c>
      <c r="D13" s="572" t="s">
        <v>322</v>
      </c>
      <c r="E13" s="572" t="s">
        <v>322</v>
      </c>
      <c r="F13" s="572" t="s">
        <v>322</v>
      </c>
      <c r="G13" s="572" t="s">
        <v>322</v>
      </c>
      <c r="H13" s="572" t="s">
        <v>322</v>
      </c>
      <c r="I13" s="572" t="s">
        <v>322</v>
      </c>
      <c r="J13" s="572" t="s">
        <v>322</v>
      </c>
      <c r="K13" s="572" t="s">
        <v>322</v>
      </c>
      <c r="L13" s="572" t="s">
        <v>322</v>
      </c>
      <c r="M13" s="572" t="s">
        <v>322</v>
      </c>
      <c r="N13" s="572" t="s">
        <v>322</v>
      </c>
      <c r="O13" s="572" t="s">
        <v>322</v>
      </c>
      <c r="P13" s="572" t="s">
        <v>322</v>
      </c>
      <c r="Q13" s="572" t="s">
        <v>74</v>
      </c>
      <c r="R13" s="572" t="s">
        <v>322</v>
      </c>
    </row>
    <row r="14" spans="1:20" s="13" customFormat="1" ht="16.5" customHeight="1">
      <c r="A14" s="1080"/>
      <c r="B14" s="73" t="s">
        <v>144</v>
      </c>
      <c r="C14" s="572" t="s">
        <v>322</v>
      </c>
      <c r="D14" s="572" t="s">
        <v>322</v>
      </c>
      <c r="E14" s="572" t="s">
        <v>322</v>
      </c>
      <c r="F14" s="572" t="s">
        <v>322</v>
      </c>
      <c r="G14" s="572" t="s">
        <v>322</v>
      </c>
      <c r="H14" s="572" t="s">
        <v>322</v>
      </c>
      <c r="I14" s="572" t="s">
        <v>322</v>
      </c>
      <c r="J14" s="572" t="s">
        <v>322</v>
      </c>
      <c r="K14" s="572" t="s">
        <v>322</v>
      </c>
      <c r="L14" s="572" t="s">
        <v>322</v>
      </c>
      <c r="M14" s="572" t="s">
        <v>322</v>
      </c>
      <c r="N14" s="572" t="s">
        <v>322</v>
      </c>
      <c r="O14" s="572" t="s">
        <v>322</v>
      </c>
      <c r="P14" s="572" t="s">
        <v>322</v>
      </c>
      <c r="Q14" s="572" t="s">
        <v>74</v>
      </c>
      <c r="R14" s="572" t="s">
        <v>322</v>
      </c>
    </row>
    <row r="15" spans="1:20" s="13" customFormat="1" ht="14">
      <c r="A15" s="1080"/>
      <c r="B15" s="73" t="s">
        <v>143</v>
      </c>
      <c r="C15" s="572" t="s">
        <v>322</v>
      </c>
      <c r="D15" s="572" t="s">
        <v>322</v>
      </c>
      <c r="E15" s="572" t="s">
        <v>322</v>
      </c>
      <c r="F15" s="572" t="s">
        <v>322</v>
      </c>
      <c r="G15" s="572" t="s">
        <v>322</v>
      </c>
      <c r="H15" s="572" t="s">
        <v>322</v>
      </c>
      <c r="I15" s="572" t="s">
        <v>322</v>
      </c>
      <c r="J15" s="572" t="s">
        <v>322</v>
      </c>
      <c r="K15" s="572" t="s">
        <v>322</v>
      </c>
      <c r="L15" s="572" t="s">
        <v>322</v>
      </c>
      <c r="M15" s="572" t="s">
        <v>322</v>
      </c>
      <c r="N15" s="572" t="s">
        <v>322</v>
      </c>
      <c r="O15" s="572" t="s">
        <v>322</v>
      </c>
      <c r="P15" s="572" t="s">
        <v>322</v>
      </c>
      <c r="Q15" s="572" t="s">
        <v>74</v>
      </c>
      <c r="R15" s="572" t="s">
        <v>322</v>
      </c>
    </row>
    <row r="16" spans="1:20" s="13" customFormat="1" ht="14">
      <c r="A16" s="1080" t="s">
        <v>11</v>
      </c>
      <c r="B16" s="73" t="s">
        <v>251</v>
      </c>
      <c r="C16" s="572">
        <v>0.05</v>
      </c>
      <c r="D16" s="572">
        <v>4.9000000000000002E-2</v>
      </c>
      <c r="E16" s="572">
        <v>3.5000000000000003E-2</v>
      </c>
      <c r="F16" s="572">
        <v>3.7999999999999999E-2</v>
      </c>
      <c r="G16" s="572">
        <v>3.9E-2</v>
      </c>
      <c r="H16" s="572">
        <v>4.5999999999999999E-2</v>
      </c>
      <c r="I16" s="572">
        <v>4.8000000000000001E-2</v>
      </c>
      <c r="J16" s="572">
        <v>4.2999999999999997E-2</v>
      </c>
      <c r="K16" s="572">
        <v>4.3999999999999997E-2</v>
      </c>
      <c r="L16" s="572">
        <v>3.7999999999999999E-2</v>
      </c>
      <c r="M16" s="572">
        <v>4.1000000000000002E-2</v>
      </c>
      <c r="N16" s="572">
        <v>4.2000000000000003E-2</v>
      </c>
      <c r="O16" s="572">
        <v>4.4999999999999998E-2</v>
      </c>
      <c r="P16" s="572">
        <v>4.3999999999999997E-2</v>
      </c>
      <c r="Q16" s="572" t="s">
        <v>429</v>
      </c>
      <c r="R16" s="572" t="s">
        <v>429</v>
      </c>
    </row>
    <row r="17" spans="1:20" s="13" customFormat="1" ht="16.5" customHeight="1">
      <c r="A17" s="1080"/>
      <c r="B17" s="73" t="s">
        <v>144</v>
      </c>
      <c r="C17" s="572">
        <v>71</v>
      </c>
      <c r="D17" s="572">
        <v>78</v>
      </c>
      <c r="E17" s="572">
        <v>82</v>
      </c>
      <c r="F17" s="572">
        <v>90</v>
      </c>
      <c r="G17" s="572">
        <v>87</v>
      </c>
      <c r="H17" s="572">
        <v>85</v>
      </c>
      <c r="I17" s="572">
        <v>88</v>
      </c>
      <c r="J17" s="572">
        <v>99</v>
      </c>
      <c r="K17" s="572">
        <v>100</v>
      </c>
      <c r="L17" s="572">
        <v>82</v>
      </c>
      <c r="M17" s="572">
        <v>76</v>
      </c>
      <c r="N17" s="572">
        <v>74</v>
      </c>
      <c r="O17" s="572">
        <v>75</v>
      </c>
      <c r="P17" s="572">
        <v>75</v>
      </c>
      <c r="Q17" s="572" t="s">
        <v>429</v>
      </c>
      <c r="R17" s="572" t="s">
        <v>429</v>
      </c>
    </row>
    <row r="18" spans="1:20" s="13" customFormat="1" ht="14">
      <c r="A18" s="1080"/>
      <c r="B18" s="73" t="s">
        <v>143</v>
      </c>
      <c r="C18" s="572">
        <f t="shared" ref="C18:P18" si="2">(C16*1000*1000)/C17</f>
        <v>704.22535211267609</v>
      </c>
      <c r="D18" s="572">
        <f t="shared" si="2"/>
        <v>628.20512820512818</v>
      </c>
      <c r="E18" s="572">
        <f t="shared" si="2"/>
        <v>426.82926829268291</v>
      </c>
      <c r="F18" s="572">
        <f t="shared" si="2"/>
        <v>422.22222222222223</v>
      </c>
      <c r="G18" s="572">
        <f t="shared" si="2"/>
        <v>448.27586206896552</v>
      </c>
      <c r="H18" s="572">
        <f t="shared" si="2"/>
        <v>541.17647058823525</v>
      </c>
      <c r="I18" s="572">
        <f t="shared" si="2"/>
        <v>545.4545454545455</v>
      </c>
      <c r="J18" s="572">
        <f t="shared" si="2"/>
        <v>434.34343434343435</v>
      </c>
      <c r="K18" s="572">
        <f t="shared" si="2"/>
        <v>440</v>
      </c>
      <c r="L18" s="572">
        <f t="shared" si="2"/>
        <v>463.41463414634148</v>
      </c>
      <c r="M18" s="572">
        <f t="shared" si="2"/>
        <v>539.47368421052636</v>
      </c>
      <c r="N18" s="572">
        <f t="shared" si="2"/>
        <v>567.56756756756761</v>
      </c>
      <c r="O18" s="572">
        <f t="shared" si="2"/>
        <v>600</v>
      </c>
      <c r="P18" s="572">
        <f t="shared" si="2"/>
        <v>586.66666666666663</v>
      </c>
      <c r="Q18" s="572" t="s">
        <v>429</v>
      </c>
      <c r="R18" s="572" t="s">
        <v>429</v>
      </c>
    </row>
    <row r="19" spans="1:20" s="13" customFormat="1" ht="14">
      <c r="A19" s="1080" t="s">
        <v>10</v>
      </c>
      <c r="B19" s="73" t="s">
        <v>251</v>
      </c>
      <c r="C19" s="572">
        <v>46.914999999999999</v>
      </c>
      <c r="D19" s="572">
        <v>35.9</v>
      </c>
      <c r="E19" s="572">
        <v>29.568000000000001</v>
      </c>
      <c r="F19" s="572">
        <v>38.744999999999997</v>
      </c>
      <c r="G19" s="572">
        <v>33.758000000000003</v>
      </c>
      <c r="H19" s="572">
        <v>40.396000000000001</v>
      </c>
      <c r="I19" s="572">
        <v>55.247999999999998</v>
      </c>
      <c r="J19" s="572">
        <v>67.331999999999994</v>
      </c>
      <c r="K19" s="572">
        <v>60.213999999999999</v>
      </c>
      <c r="L19" s="572">
        <v>79.614999999999995</v>
      </c>
      <c r="M19" s="572">
        <v>68</v>
      </c>
      <c r="N19" s="572">
        <v>69.596000000000004</v>
      </c>
      <c r="O19" s="572">
        <v>97.27</v>
      </c>
      <c r="P19" s="572">
        <v>109</v>
      </c>
      <c r="Q19" s="572" t="s">
        <v>429</v>
      </c>
      <c r="R19" s="572">
        <v>120.90300000000001</v>
      </c>
    </row>
    <row r="20" spans="1:20" s="13" customFormat="1" ht="16.5" customHeight="1">
      <c r="A20" s="1080"/>
      <c r="B20" s="73" t="s">
        <v>144</v>
      </c>
      <c r="C20" s="572">
        <v>65386.759581881532</v>
      </c>
      <c r="D20" s="572">
        <v>50034.843205574914</v>
      </c>
      <c r="E20" s="572">
        <v>41209.756097560974</v>
      </c>
      <c r="F20" s="572">
        <v>54000</v>
      </c>
      <c r="G20" s="572">
        <v>76000</v>
      </c>
      <c r="H20" s="572">
        <v>69000</v>
      </c>
      <c r="I20" s="572">
        <v>72000</v>
      </c>
      <c r="J20" s="572">
        <v>79465</v>
      </c>
      <c r="K20" s="572">
        <v>73942</v>
      </c>
      <c r="L20" s="572">
        <v>86796</v>
      </c>
      <c r="M20" s="572">
        <v>75000</v>
      </c>
      <c r="N20" s="572">
        <v>70955</v>
      </c>
      <c r="O20" s="572">
        <v>97430</v>
      </c>
      <c r="P20" s="572">
        <v>114369</v>
      </c>
      <c r="Q20" s="572" t="s">
        <v>429</v>
      </c>
      <c r="R20" s="572">
        <v>138928</v>
      </c>
    </row>
    <row r="21" spans="1:20" s="13" customFormat="1" ht="14">
      <c r="A21" s="1080"/>
      <c r="B21" s="73" t="s">
        <v>143</v>
      </c>
      <c r="C21" s="572">
        <f t="shared" ref="C21:P21" si="3">(C19*1000*1000)/C20</f>
        <v>717.5</v>
      </c>
      <c r="D21" s="572">
        <f t="shared" si="3"/>
        <v>717.5</v>
      </c>
      <c r="E21" s="572">
        <f t="shared" si="3"/>
        <v>717.5</v>
      </c>
      <c r="F21" s="572">
        <f t="shared" si="3"/>
        <v>717.5</v>
      </c>
      <c r="G21" s="572">
        <f t="shared" si="3"/>
        <v>444.18421052631578</v>
      </c>
      <c r="H21" s="572">
        <f t="shared" si="3"/>
        <v>585.44927536231887</v>
      </c>
      <c r="I21" s="572">
        <f t="shared" si="3"/>
        <v>767.33333333333337</v>
      </c>
      <c r="J21" s="572">
        <f t="shared" si="3"/>
        <v>847.31642861637204</v>
      </c>
      <c r="K21" s="572">
        <f t="shared" si="3"/>
        <v>814.34096994941979</v>
      </c>
      <c r="L21" s="572">
        <f t="shared" si="3"/>
        <v>917.26577261624959</v>
      </c>
      <c r="M21" s="572">
        <f t="shared" si="3"/>
        <v>906.66666666666663</v>
      </c>
      <c r="N21" s="572">
        <f t="shared" si="3"/>
        <v>980.84701571418509</v>
      </c>
      <c r="O21" s="572">
        <f t="shared" si="3"/>
        <v>998.35779534024425</v>
      </c>
      <c r="P21" s="572">
        <f t="shared" si="3"/>
        <v>953.05546083291802</v>
      </c>
      <c r="Q21" s="572" t="s">
        <v>429</v>
      </c>
      <c r="R21" s="572">
        <f>(R19*1000*1000)/R20</f>
        <v>870.25653575953015</v>
      </c>
      <c r="S21" s="246"/>
      <c r="T21" s="13" t="s">
        <v>17</v>
      </c>
    </row>
    <row r="22" spans="1:20" s="13" customFormat="1" ht="14">
      <c r="A22" s="1080" t="s">
        <v>9</v>
      </c>
      <c r="B22" s="73" t="s">
        <v>251</v>
      </c>
      <c r="C22" s="572" t="s">
        <v>429</v>
      </c>
      <c r="D22" s="572" t="s">
        <v>429</v>
      </c>
      <c r="E22" s="572" t="s">
        <v>429</v>
      </c>
      <c r="F22" s="572" t="s">
        <v>429</v>
      </c>
      <c r="G22" s="572" t="s">
        <v>429</v>
      </c>
      <c r="H22" s="572" t="s">
        <v>429</v>
      </c>
      <c r="I22" s="572" t="s">
        <v>429</v>
      </c>
      <c r="J22" s="572" t="s">
        <v>429</v>
      </c>
      <c r="K22" s="572" t="s">
        <v>429</v>
      </c>
      <c r="L22" s="572" t="s">
        <v>429</v>
      </c>
      <c r="M22" s="572" t="s">
        <v>429</v>
      </c>
      <c r="N22" s="572" t="s">
        <v>429</v>
      </c>
      <c r="O22" s="572" t="s">
        <v>429</v>
      </c>
      <c r="P22" s="572" t="s">
        <v>429</v>
      </c>
      <c r="Q22" s="572" t="s">
        <v>429</v>
      </c>
      <c r="R22" s="572" t="s">
        <v>429</v>
      </c>
    </row>
    <row r="23" spans="1:20" s="13" customFormat="1" ht="16.5" customHeight="1">
      <c r="A23" s="1080"/>
      <c r="B23" s="73" t="s">
        <v>144</v>
      </c>
      <c r="C23" s="572" t="s">
        <v>429</v>
      </c>
      <c r="D23" s="572" t="s">
        <v>429</v>
      </c>
      <c r="E23" s="572" t="s">
        <v>429</v>
      </c>
      <c r="F23" s="572" t="s">
        <v>429</v>
      </c>
      <c r="G23" s="572" t="s">
        <v>429</v>
      </c>
      <c r="H23" s="572" t="s">
        <v>429</v>
      </c>
      <c r="I23" s="572" t="s">
        <v>429</v>
      </c>
      <c r="J23" s="572" t="s">
        <v>429</v>
      </c>
      <c r="K23" s="572" t="s">
        <v>429</v>
      </c>
      <c r="L23" s="572" t="s">
        <v>429</v>
      </c>
      <c r="M23" s="572" t="s">
        <v>429</v>
      </c>
      <c r="N23" s="572" t="s">
        <v>429</v>
      </c>
      <c r="O23" s="572" t="s">
        <v>429</v>
      </c>
      <c r="P23" s="572" t="s">
        <v>429</v>
      </c>
      <c r="Q23" s="572" t="s">
        <v>429</v>
      </c>
      <c r="R23" s="572" t="s">
        <v>429</v>
      </c>
    </row>
    <row r="24" spans="1:20" s="13" customFormat="1" ht="14">
      <c r="A24" s="1080"/>
      <c r="B24" s="73" t="s">
        <v>143</v>
      </c>
      <c r="C24" s="572" t="s">
        <v>429</v>
      </c>
      <c r="D24" s="572" t="s">
        <v>429</v>
      </c>
      <c r="E24" s="572" t="s">
        <v>429</v>
      </c>
      <c r="F24" s="572" t="s">
        <v>429</v>
      </c>
      <c r="G24" s="572" t="s">
        <v>429</v>
      </c>
      <c r="H24" s="572" t="s">
        <v>429</v>
      </c>
      <c r="I24" s="572" t="s">
        <v>429</v>
      </c>
      <c r="J24" s="572" t="s">
        <v>429</v>
      </c>
      <c r="K24" s="572" t="s">
        <v>429</v>
      </c>
      <c r="L24" s="572" t="s">
        <v>429</v>
      </c>
      <c r="M24" s="572" t="s">
        <v>429</v>
      </c>
      <c r="N24" s="572" t="s">
        <v>429</v>
      </c>
      <c r="O24" s="572" t="s">
        <v>429</v>
      </c>
      <c r="P24" s="572" t="s">
        <v>429</v>
      </c>
      <c r="Q24" s="572" t="s">
        <v>429</v>
      </c>
      <c r="R24" s="572" t="s">
        <v>429</v>
      </c>
    </row>
    <row r="25" spans="1:20" s="13" customFormat="1" ht="14">
      <c r="A25" s="1080" t="s">
        <v>7</v>
      </c>
      <c r="B25" s="73" t="s">
        <v>251</v>
      </c>
      <c r="C25" s="700" t="s">
        <v>429</v>
      </c>
      <c r="D25" s="700" t="s">
        <v>429</v>
      </c>
      <c r="E25" s="700" t="s">
        <v>429</v>
      </c>
      <c r="F25" s="700" t="s">
        <v>429</v>
      </c>
      <c r="G25" s="700" t="s">
        <v>429</v>
      </c>
      <c r="H25" s="700" t="s">
        <v>429</v>
      </c>
      <c r="I25" s="700" t="s">
        <v>429</v>
      </c>
      <c r="J25" s="700" t="s">
        <v>429</v>
      </c>
      <c r="K25" s="700" t="s">
        <v>429</v>
      </c>
      <c r="L25" s="700" t="s">
        <v>429</v>
      </c>
      <c r="M25" s="700">
        <v>7.4</v>
      </c>
      <c r="N25" s="700">
        <v>11.855</v>
      </c>
      <c r="O25" s="700">
        <v>24.521999999999998</v>
      </c>
      <c r="P25" s="572">
        <v>35.020000000000003</v>
      </c>
      <c r="Q25" s="572">
        <v>48.93</v>
      </c>
      <c r="R25" s="572" t="s">
        <v>429</v>
      </c>
    </row>
    <row r="26" spans="1:20" s="13" customFormat="1" ht="16.5" customHeight="1">
      <c r="A26" s="1080"/>
      <c r="B26" s="73" t="s">
        <v>144</v>
      </c>
      <c r="C26" s="700" t="s">
        <v>429</v>
      </c>
      <c r="D26" s="700" t="s">
        <v>429</v>
      </c>
      <c r="E26" s="700" t="s">
        <v>429</v>
      </c>
      <c r="F26" s="700" t="s">
        <v>429</v>
      </c>
      <c r="G26" s="700" t="s">
        <v>429</v>
      </c>
      <c r="H26" s="700" t="s">
        <v>429</v>
      </c>
      <c r="I26" s="700" t="s">
        <v>429</v>
      </c>
      <c r="J26" s="700" t="s">
        <v>429</v>
      </c>
      <c r="K26" s="700" t="s">
        <v>429</v>
      </c>
      <c r="L26" s="700" t="s">
        <v>429</v>
      </c>
      <c r="M26" s="700">
        <v>8726</v>
      </c>
      <c r="N26" s="700">
        <v>12321</v>
      </c>
      <c r="O26" s="700">
        <v>23734</v>
      </c>
      <c r="P26" s="572">
        <v>30987</v>
      </c>
      <c r="Q26" s="572">
        <v>38933</v>
      </c>
      <c r="R26" s="572" t="s">
        <v>429</v>
      </c>
    </row>
    <row r="27" spans="1:20" s="13" customFormat="1" ht="14">
      <c r="A27" s="1080"/>
      <c r="B27" s="73" t="s">
        <v>143</v>
      </c>
      <c r="C27" s="700" t="s">
        <v>429</v>
      </c>
      <c r="D27" s="700" t="s">
        <v>429</v>
      </c>
      <c r="E27" s="700" t="s">
        <v>429</v>
      </c>
      <c r="F27" s="700" t="s">
        <v>429</v>
      </c>
      <c r="G27" s="700" t="s">
        <v>429</v>
      </c>
      <c r="H27" s="700" t="s">
        <v>429</v>
      </c>
      <c r="I27" s="700" t="s">
        <v>429</v>
      </c>
      <c r="J27" s="700" t="s">
        <v>429</v>
      </c>
      <c r="K27" s="700" t="s">
        <v>429</v>
      </c>
      <c r="L27" s="700" t="s">
        <v>429</v>
      </c>
      <c r="M27" s="569">
        <f>(M25*1000*1000)/M26</f>
        <v>848.04033921613564</v>
      </c>
      <c r="N27" s="569">
        <f>(N25*1000*1000)/N26</f>
        <v>962.17839461082701</v>
      </c>
      <c r="O27" s="569">
        <f>(O25*1000*1000)/O26</f>
        <v>1033.2013145698154</v>
      </c>
      <c r="P27" s="572">
        <f>(P25*1000*1000)/P26</f>
        <v>1130.1513537935264</v>
      </c>
      <c r="Q27" s="572">
        <f>(Q25*1000*1000)/Q26</f>
        <v>1256.774458685434</v>
      </c>
      <c r="R27" s="572" t="s">
        <v>429</v>
      </c>
    </row>
    <row r="28" spans="1:20" s="13" customFormat="1" ht="14">
      <c r="A28" s="1080" t="s">
        <v>6</v>
      </c>
      <c r="B28" s="73" t="s">
        <v>251</v>
      </c>
      <c r="C28" s="572" t="s">
        <v>322</v>
      </c>
      <c r="D28" s="572" t="s">
        <v>322</v>
      </c>
      <c r="E28" s="572" t="s">
        <v>322</v>
      </c>
      <c r="F28" s="572" t="s">
        <v>322</v>
      </c>
      <c r="G28" s="572" t="s">
        <v>322</v>
      </c>
      <c r="H28" s="572" t="s">
        <v>322</v>
      </c>
      <c r="I28" s="572" t="s">
        <v>322</v>
      </c>
      <c r="J28" s="572" t="s">
        <v>322</v>
      </c>
      <c r="K28" s="572" t="s">
        <v>322</v>
      </c>
      <c r="L28" s="572" t="s">
        <v>322</v>
      </c>
      <c r="M28" s="572" t="s">
        <v>322</v>
      </c>
      <c r="N28" s="572" t="s">
        <v>322</v>
      </c>
      <c r="O28" s="572" t="s">
        <v>322</v>
      </c>
      <c r="P28" s="572" t="s">
        <v>322</v>
      </c>
      <c r="Q28" s="572" t="s">
        <v>322</v>
      </c>
      <c r="R28" s="572" t="s">
        <v>322</v>
      </c>
    </row>
    <row r="29" spans="1:20" s="13" customFormat="1" ht="16.5" customHeight="1">
      <c r="A29" s="1080"/>
      <c r="B29" s="73" t="s">
        <v>144</v>
      </c>
      <c r="C29" s="572" t="s">
        <v>322</v>
      </c>
      <c r="D29" s="572" t="s">
        <v>322</v>
      </c>
      <c r="E29" s="572" t="s">
        <v>322</v>
      </c>
      <c r="F29" s="572" t="s">
        <v>322</v>
      </c>
      <c r="G29" s="572" t="s">
        <v>322</v>
      </c>
      <c r="H29" s="572" t="s">
        <v>322</v>
      </c>
      <c r="I29" s="572" t="s">
        <v>322</v>
      </c>
      <c r="J29" s="572" t="s">
        <v>322</v>
      </c>
      <c r="K29" s="572" t="s">
        <v>322</v>
      </c>
      <c r="L29" s="572" t="s">
        <v>322</v>
      </c>
      <c r="M29" s="572" t="s">
        <v>322</v>
      </c>
      <c r="N29" s="572" t="s">
        <v>322</v>
      </c>
      <c r="O29" s="572" t="s">
        <v>322</v>
      </c>
      <c r="P29" s="572" t="s">
        <v>322</v>
      </c>
      <c r="Q29" s="572" t="s">
        <v>322</v>
      </c>
      <c r="R29" s="572" t="s">
        <v>322</v>
      </c>
    </row>
    <row r="30" spans="1:20" s="13" customFormat="1" ht="14">
      <c r="A30" s="1080"/>
      <c r="B30" s="73" t="s">
        <v>143</v>
      </c>
      <c r="C30" s="572" t="s">
        <v>322</v>
      </c>
      <c r="D30" s="572" t="s">
        <v>322</v>
      </c>
      <c r="E30" s="572" t="s">
        <v>322</v>
      </c>
      <c r="F30" s="572" t="s">
        <v>322</v>
      </c>
      <c r="G30" s="572" t="s">
        <v>322</v>
      </c>
      <c r="H30" s="572" t="s">
        <v>322</v>
      </c>
      <c r="I30" s="572" t="s">
        <v>322</v>
      </c>
      <c r="J30" s="572" t="s">
        <v>322</v>
      </c>
      <c r="K30" s="572" t="s">
        <v>322</v>
      </c>
      <c r="L30" s="572" t="s">
        <v>322</v>
      </c>
      <c r="M30" s="572" t="s">
        <v>322</v>
      </c>
      <c r="N30" s="572" t="s">
        <v>322</v>
      </c>
      <c r="O30" s="572" t="s">
        <v>322</v>
      </c>
      <c r="P30" s="572" t="s">
        <v>322</v>
      </c>
      <c r="Q30" s="572" t="s">
        <v>322</v>
      </c>
      <c r="R30" s="572" t="s">
        <v>322</v>
      </c>
    </row>
    <row r="31" spans="1:20" s="13" customFormat="1" ht="14">
      <c r="A31" s="1080" t="s">
        <v>5</v>
      </c>
      <c r="B31" s="73" t="s">
        <v>251</v>
      </c>
      <c r="C31" s="572" t="s">
        <v>322</v>
      </c>
      <c r="D31" s="572" t="s">
        <v>322</v>
      </c>
      <c r="E31" s="572" t="s">
        <v>322</v>
      </c>
      <c r="F31" s="572" t="s">
        <v>322</v>
      </c>
      <c r="G31" s="572" t="s">
        <v>322</v>
      </c>
      <c r="H31" s="572" t="s">
        <v>322</v>
      </c>
      <c r="I31" s="572" t="s">
        <v>322</v>
      </c>
      <c r="J31" s="572" t="s">
        <v>322</v>
      </c>
      <c r="K31" s="572" t="s">
        <v>322</v>
      </c>
      <c r="L31" s="572" t="s">
        <v>322</v>
      </c>
      <c r="M31" s="572" t="s">
        <v>322</v>
      </c>
      <c r="N31" s="572" t="s">
        <v>322</v>
      </c>
      <c r="O31" s="572" t="s">
        <v>322</v>
      </c>
      <c r="P31" s="572" t="s">
        <v>322</v>
      </c>
      <c r="Q31" s="572" t="s">
        <v>322</v>
      </c>
      <c r="R31" s="572" t="s">
        <v>322</v>
      </c>
    </row>
    <row r="32" spans="1:20" s="13" customFormat="1" ht="16.5" customHeight="1">
      <c r="A32" s="1080"/>
      <c r="B32" s="73" t="s">
        <v>144</v>
      </c>
      <c r="C32" s="572" t="s">
        <v>322</v>
      </c>
      <c r="D32" s="572" t="s">
        <v>322</v>
      </c>
      <c r="E32" s="572" t="s">
        <v>322</v>
      </c>
      <c r="F32" s="572" t="s">
        <v>322</v>
      </c>
      <c r="G32" s="572" t="s">
        <v>322</v>
      </c>
      <c r="H32" s="572" t="s">
        <v>322</v>
      </c>
      <c r="I32" s="572" t="s">
        <v>322</v>
      </c>
      <c r="J32" s="572" t="s">
        <v>322</v>
      </c>
      <c r="K32" s="572" t="s">
        <v>322</v>
      </c>
      <c r="L32" s="572" t="s">
        <v>322</v>
      </c>
      <c r="M32" s="572" t="s">
        <v>322</v>
      </c>
      <c r="N32" s="572" t="s">
        <v>322</v>
      </c>
      <c r="O32" s="572" t="s">
        <v>322</v>
      </c>
      <c r="P32" s="572" t="s">
        <v>322</v>
      </c>
      <c r="Q32" s="572" t="s">
        <v>322</v>
      </c>
      <c r="R32" s="572" t="s">
        <v>322</v>
      </c>
    </row>
    <row r="33" spans="1:19" s="13" customFormat="1" ht="14">
      <c r="A33" s="1080"/>
      <c r="B33" s="73" t="s">
        <v>143</v>
      </c>
      <c r="C33" s="572" t="s">
        <v>322</v>
      </c>
      <c r="D33" s="572" t="s">
        <v>322</v>
      </c>
      <c r="E33" s="572" t="s">
        <v>322</v>
      </c>
      <c r="F33" s="572" t="s">
        <v>322</v>
      </c>
      <c r="G33" s="572" t="s">
        <v>322</v>
      </c>
      <c r="H33" s="572" t="s">
        <v>322</v>
      </c>
      <c r="I33" s="572" t="s">
        <v>322</v>
      </c>
      <c r="J33" s="572" t="s">
        <v>322</v>
      </c>
      <c r="K33" s="572" t="s">
        <v>322</v>
      </c>
      <c r="L33" s="572" t="s">
        <v>322</v>
      </c>
      <c r="M33" s="572" t="s">
        <v>322</v>
      </c>
      <c r="N33" s="572" t="s">
        <v>322</v>
      </c>
      <c r="O33" s="572" t="s">
        <v>322</v>
      </c>
      <c r="P33" s="572" t="s">
        <v>322</v>
      </c>
      <c r="Q33" s="572" t="s">
        <v>322</v>
      </c>
      <c r="R33" s="572" t="s">
        <v>322</v>
      </c>
    </row>
    <row r="34" spans="1:19" s="13" customFormat="1" ht="14">
      <c r="A34" s="1080" t="s">
        <v>4</v>
      </c>
      <c r="B34" s="73" t="s">
        <v>251</v>
      </c>
      <c r="C34" s="572">
        <v>153.5</v>
      </c>
      <c r="D34" s="572">
        <v>226.1</v>
      </c>
      <c r="E34" s="572">
        <v>223</v>
      </c>
      <c r="F34" s="572">
        <v>136.5</v>
      </c>
      <c r="G34" s="572">
        <v>220</v>
      </c>
      <c r="H34" s="572">
        <v>272.5</v>
      </c>
      <c r="I34" s="572">
        <v>424</v>
      </c>
      <c r="J34" s="572">
        <v>205</v>
      </c>
      <c r="K34" s="572">
        <v>282</v>
      </c>
      <c r="L34" s="572">
        <v>516</v>
      </c>
      <c r="M34" s="572">
        <v>566</v>
      </c>
      <c r="N34" s="572">
        <v>710</v>
      </c>
      <c r="O34" s="572">
        <v>650</v>
      </c>
      <c r="P34" s="572">
        <v>784.5</v>
      </c>
      <c r="Q34" s="572">
        <v>948</v>
      </c>
      <c r="R34" s="572">
        <v>1070</v>
      </c>
    </row>
    <row r="35" spans="1:19" s="13" customFormat="1" ht="16.5" customHeight="1">
      <c r="A35" s="1080"/>
      <c r="B35" s="73" t="s">
        <v>144</v>
      </c>
      <c r="C35" s="572">
        <v>94000</v>
      </c>
      <c r="D35" s="572">
        <v>134000</v>
      </c>
      <c r="E35" s="572">
        <v>124000</v>
      </c>
      <c r="F35" s="572">
        <v>100000</v>
      </c>
      <c r="G35" s="572">
        <v>135000</v>
      </c>
      <c r="H35" s="572">
        <v>150000</v>
      </c>
      <c r="I35" s="572">
        <v>241000</v>
      </c>
      <c r="J35" s="572">
        <v>183000</v>
      </c>
      <c r="K35" s="572">
        <v>165400</v>
      </c>
      <c r="L35" s="572">
        <v>237750</v>
      </c>
      <c r="M35" s="572">
        <v>311450</v>
      </c>
      <c r="N35" s="572">
        <v>418000</v>
      </c>
      <c r="O35" s="572">
        <v>472000</v>
      </c>
      <c r="P35" s="572">
        <v>516500</v>
      </c>
      <c r="Q35" s="572">
        <v>502900</v>
      </c>
      <c r="R35" s="572">
        <v>687300</v>
      </c>
    </row>
    <row r="36" spans="1:19" s="13" customFormat="1">
      <c r="A36" s="1080"/>
      <c r="B36" s="73" t="s">
        <v>143</v>
      </c>
      <c r="C36" s="572">
        <f t="shared" ref="C36:P36" si="4">(C34*1000*1000)/C35</f>
        <v>1632.9787234042553</v>
      </c>
      <c r="D36" s="572">
        <f t="shared" si="4"/>
        <v>1687.313432835821</v>
      </c>
      <c r="E36" s="572">
        <f t="shared" si="4"/>
        <v>1798.3870967741937</v>
      </c>
      <c r="F36" s="572">
        <f t="shared" si="4"/>
        <v>1365</v>
      </c>
      <c r="G36" s="572">
        <f t="shared" si="4"/>
        <v>1629.6296296296296</v>
      </c>
      <c r="H36" s="572">
        <f t="shared" si="4"/>
        <v>1816.6666666666667</v>
      </c>
      <c r="I36" s="572">
        <f t="shared" si="4"/>
        <v>1759.3360995850621</v>
      </c>
      <c r="J36" s="572">
        <f t="shared" si="4"/>
        <v>1120.2185792349726</v>
      </c>
      <c r="K36" s="572">
        <f t="shared" si="4"/>
        <v>1704.9576783555019</v>
      </c>
      <c r="L36" s="572">
        <f t="shared" si="4"/>
        <v>2170.3470031545739</v>
      </c>
      <c r="M36" s="572">
        <f t="shared" si="4"/>
        <v>1817.3061486594959</v>
      </c>
      <c r="N36" s="572">
        <f t="shared" si="4"/>
        <v>1698.5645933014355</v>
      </c>
      <c r="O36" s="572">
        <f t="shared" si="4"/>
        <v>1377.1186440677966</v>
      </c>
      <c r="P36" s="572">
        <f t="shared" si="4"/>
        <v>1518.8770571151983</v>
      </c>
      <c r="Q36" s="572">
        <v>1885.1</v>
      </c>
      <c r="R36" s="572">
        <v>1556.8165284446384</v>
      </c>
      <c r="S36" s="499"/>
    </row>
    <row r="37" spans="1:19" s="13" customFormat="1">
      <c r="A37" s="1080" t="s">
        <v>3</v>
      </c>
      <c r="B37" s="73" t="s">
        <v>251</v>
      </c>
      <c r="C37" s="572" t="s">
        <v>429</v>
      </c>
      <c r="D37" s="572" t="s">
        <v>429</v>
      </c>
      <c r="E37" s="572" t="s">
        <v>429</v>
      </c>
      <c r="F37" s="572" t="s">
        <v>429</v>
      </c>
      <c r="G37" s="572" t="s">
        <v>429</v>
      </c>
      <c r="H37" s="572" t="s">
        <v>429</v>
      </c>
      <c r="I37" s="572" t="s">
        <v>429</v>
      </c>
      <c r="J37" s="572" t="s">
        <v>429</v>
      </c>
      <c r="K37" s="572" t="s">
        <v>429</v>
      </c>
      <c r="L37" s="572" t="s">
        <v>429</v>
      </c>
      <c r="M37" s="572" t="s">
        <v>429</v>
      </c>
      <c r="N37" s="572" t="s">
        <v>429</v>
      </c>
      <c r="O37" s="572" t="s">
        <v>429</v>
      </c>
      <c r="P37" s="572" t="s">
        <v>429</v>
      </c>
      <c r="Q37" s="572" t="s">
        <v>429</v>
      </c>
      <c r="R37" s="572" t="s">
        <v>429</v>
      </c>
      <c r="S37" s="499"/>
    </row>
    <row r="38" spans="1:19" s="13" customFormat="1" ht="16.5" customHeight="1">
      <c r="A38" s="1080"/>
      <c r="B38" s="73" t="s">
        <v>144</v>
      </c>
      <c r="C38" s="572" t="s">
        <v>429</v>
      </c>
      <c r="D38" s="572" t="s">
        <v>429</v>
      </c>
      <c r="E38" s="572" t="s">
        <v>429</v>
      </c>
      <c r="F38" s="572" t="s">
        <v>429</v>
      </c>
      <c r="G38" s="572" t="s">
        <v>429</v>
      </c>
      <c r="H38" s="572" t="s">
        <v>429</v>
      </c>
      <c r="I38" s="572" t="s">
        <v>429</v>
      </c>
      <c r="J38" s="572" t="s">
        <v>429</v>
      </c>
      <c r="K38" s="572" t="s">
        <v>429</v>
      </c>
      <c r="L38" s="572" t="s">
        <v>429</v>
      </c>
      <c r="M38" s="572" t="s">
        <v>429</v>
      </c>
      <c r="N38" s="572" t="s">
        <v>429</v>
      </c>
      <c r="O38" s="572" t="s">
        <v>429</v>
      </c>
      <c r="P38" s="572" t="s">
        <v>429</v>
      </c>
      <c r="Q38" s="572" t="s">
        <v>429</v>
      </c>
      <c r="R38" s="572" t="s">
        <v>429</v>
      </c>
      <c r="S38" s="499"/>
    </row>
    <row r="39" spans="1:19" s="13" customFormat="1">
      <c r="A39" s="1080"/>
      <c r="B39" s="73" t="s">
        <v>143</v>
      </c>
      <c r="C39" s="572" t="s">
        <v>429</v>
      </c>
      <c r="D39" s="572" t="s">
        <v>429</v>
      </c>
      <c r="E39" s="572" t="s">
        <v>429</v>
      </c>
      <c r="F39" s="572" t="s">
        <v>429</v>
      </c>
      <c r="G39" s="572" t="s">
        <v>429</v>
      </c>
      <c r="H39" s="572" t="s">
        <v>429</v>
      </c>
      <c r="I39" s="572" t="s">
        <v>429</v>
      </c>
      <c r="J39" s="572" t="s">
        <v>429</v>
      </c>
      <c r="K39" s="572" t="s">
        <v>429</v>
      </c>
      <c r="L39" s="572" t="s">
        <v>429</v>
      </c>
      <c r="M39" s="572" t="s">
        <v>429</v>
      </c>
      <c r="N39" s="572" t="s">
        <v>429</v>
      </c>
      <c r="O39" s="572" t="s">
        <v>429</v>
      </c>
      <c r="P39" s="572" t="s">
        <v>429</v>
      </c>
      <c r="Q39" s="572" t="s">
        <v>429</v>
      </c>
      <c r="R39" s="572" t="s">
        <v>429</v>
      </c>
      <c r="S39" s="499"/>
    </row>
    <row r="40" spans="1:19" s="13" customFormat="1">
      <c r="A40" s="1081" t="s">
        <v>79</v>
      </c>
      <c r="B40" s="73" t="s">
        <v>251</v>
      </c>
      <c r="C40" s="572">
        <v>2.1</v>
      </c>
      <c r="D40" s="572">
        <v>2.1</v>
      </c>
      <c r="E40" s="572">
        <v>2.1</v>
      </c>
      <c r="F40" s="572">
        <v>0.84299999999999997</v>
      </c>
      <c r="G40" s="572">
        <v>2.1</v>
      </c>
      <c r="H40" s="572">
        <v>2.1</v>
      </c>
      <c r="I40" s="572">
        <v>1.9</v>
      </c>
      <c r="J40" s="572">
        <v>1.9</v>
      </c>
      <c r="K40" s="572">
        <v>3.45</v>
      </c>
      <c r="L40" s="572">
        <v>3.9</v>
      </c>
      <c r="M40" s="572">
        <v>4</v>
      </c>
      <c r="N40" s="572">
        <v>2.5</v>
      </c>
      <c r="O40" s="572">
        <v>5.4</v>
      </c>
      <c r="P40" s="572">
        <v>3.55</v>
      </c>
      <c r="Q40" s="572" t="s">
        <v>429</v>
      </c>
      <c r="R40" s="572" t="s">
        <v>429</v>
      </c>
      <c r="S40" s="499"/>
    </row>
    <row r="41" spans="1:19" s="13" customFormat="1" ht="16.5" customHeight="1">
      <c r="A41" s="1081"/>
      <c r="B41" s="73" t="s">
        <v>144</v>
      </c>
      <c r="C41" s="572">
        <v>5600</v>
      </c>
      <c r="D41" s="572">
        <v>5600</v>
      </c>
      <c r="E41" s="572">
        <v>5600</v>
      </c>
      <c r="F41" s="572">
        <v>2300</v>
      </c>
      <c r="G41" s="572">
        <v>5600</v>
      </c>
      <c r="H41" s="572">
        <v>5600</v>
      </c>
      <c r="I41" s="572">
        <v>5000</v>
      </c>
      <c r="J41" s="572">
        <v>5000</v>
      </c>
      <c r="K41" s="572">
        <v>9200</v>
      </c>
      <c r="L41" s="572">
        <v>10500</v>
      </c>
      <c r="M41" s="572">
        <v>11000</v>
      </c>
      <c r="N41" s="572">
        <v>2879</v>
      </c>
      <c r="O41" s="572">
        <v>7522</v>
      </c>
      <c r="P41" s="572">
        <v>4100</v>
      </c>
      <c r="Q41" s="572" t="s">
        <v>429</v>
      </c>
      <c r="R41" s="572" t="s">
        <v>429</v>
      </c>
    </row>
    <row r="42" spans="1:19" s="13" customFormat="1" ht="14">
      <c r="A42" s="1081"/>
      <c r="B42" s="73" t="s">
        <v>143</v>
      </c>
      <c r="C42" s="572">
        <f t="shared" ref="C42:P42" si="5">(C40*1000*1000)/C41</f>
        <v>375</v>
      </c>
      <c r="D42" s="572">
        <f t="shared" si="5"/>
        <v>375</v>
      </c>
      <c r="E42" s="572">
        <f t="shared" si="5"/>
        <v>375</v>
      </c>
      <c r="F42" s="572">
        <f t="shared" si="5"/>
        <v>366.52173913043481</v>
      </c>
      <c r="G42" s="572">
        <f t="shared" si="5"/>
        <v>375</v>
      </c>
      <c r="H42" s="572">
        <f t="shared" si="5"/>
        <v>375</v>
      </c>
      <c r="I42" s="572">
        <f t="shared" si="5"/>
        <v>380</v>
      </c>
      <c r="J42" s="572">
        <f t="shared" si="5"/>
        <v>380</v>
      </c>
      <c r="K42" s="572">
        <f t="shared" si="5"/>
        <v>375</v>
      </c>
      <c r="L42" s="572">
        <f t="shared" si="5"/>
        <v>371.42857142857144</v>
      </c>
      <c r="M42" s="572">
        <f t="shared" si="5"/>
        <v>363.63636363636363</v>
      </c>
      <c r="N42" s="572">
        <f t="shared" si="5"/>
        <v>868.35706842653701</v>
      </c>
      <c r="O42" s="572">
        <f t="shared" si="5"/>
        <v>717.89417708056374</v>
      </c>
      <c r="P42" s="572">
        <f t="shared" si="5"/>
        <v>865.85365853658539</v>
      </c>
      <c r="Q42" s="572" t="s">
        <v>429</v>
      </c>
      <c r="R42" s="572" t="s">
        <v>429</v>
      </c>
    </row>
    <row r="43" spans="1:19" s="13" customFormat="1" ht="14">
      <c r="A43" s="1080" t="s">
        <v>2</v>
      </c>
      <c r="B43" s="73" t="s">
        <v>251</v>
      </c>
      <c r="C43" s="572">
        <v>1.839</v>
      </c>
      <c r="D43" s="572">
        <v>28.311</v>
      </c>
      <c r="E43" s="572">
        <v>2.35</v>
      </c>
      <c r="F43" s="572">
        <v>42.119</v>
      </c>
      <c r="G43" s="572">
        <v>54.686999999999998</v>
      </c>
      <c r="H43" s="572">
        <v>89.66</v>
      </c>
      <c r="I43" s="572">
        <v>57.814999999999998</v>
      </c>
      <c r="J43" s="572">
        <v>55.194000000000003</v>
      </c>
      <c r="K43" s="572">
        <v>56.838999999999999</v>
      </c>
      <c r="L43" s="572">
        <v>118.794</v>
      </c>
      <c r="M43" s="572">
        <v>111.88800000000001</v>
      </c>
      <c r="N43" s="572">
        <v>116.539</v>
      </c>
      <c r="O43" s="572">
        <v>203.03800000000001</v>
      </c>
      <c r="P43" s="572">
        <v>261.06299999999999</v>
      </c>
      <c r="Q43" s="572">
        <v>214.2</v>
      </c>
      <c r="R43" s="572">
        <v>226.3</v>
      </c>
    </row>
    <row r="44" spans="1:19" s="13" customFormat="1" ht="16.5" customHeight="1">
      <c r="A44" s="1080"/>
      <c r="B44" s="73" t="s">
        <v>144</v>
      </c>
      <c r="C44" s="572">
        <v>2554</v>
      </c>
      <c r="D44" s="572">
        <v>16754</v>
      </c>
      <c r="E44" s="572">
        <v>3998</v>
      </c>
      <c r="F44" s="572">
        <v>17402</v>
      </c>
      <c r="G44" s="572">
        <v>33186</v>
      </c>
      <c r="H44" s="572">
        <v>65170</v>
      </c>
      <c r="I44" s="572">
        <v>44034</v>
      </c>
      <c r="J44" s="572">
        <v>38947</v>
      </c>
      <c r="K44" s="572">
        <v>32404</v>
      </c>
      <c r="L44" s="572">
        <v>64680</v>
      </c>
      <c r="M44" s="572">
        <v>62331</v>
      </c>
      <c r="N44" s="572">
        <v>59988</v>
      </c>
      <c r="O44" s="572">
        <v>84809</v>
      </c>
      <c r="P44" s="572">
        <v>124858</v>
      </c>
      <c r="Q44" s="572">
        <v>116515</v>
      </c>
      <c r="R44" s="572" t="s">
        <v>1511</v>
      </c>
    </row>
    <row r="45" spans="1:19" s="13" customFormat="1" ht="14">
      <c r="A45" s="1080"/>
      <c r="B45" s="73" t="s">
        <v>143</v>
      </c>
      <c r="C45" s="572">
        <f t="shared" ref="C45:P45" si="6">(C43*1000*1000)/C44</f>
        <v>720.04698512137827</v>
      </c>
      <c r="D45" s="572">
        <f t="shared" si="6"/>
        <v>1689.8054196012893</v>
      </c>
      <c r="E45" s="572">
        <f t="shared" si="6"/>
        <v>587.79389694847418</v>
      </c>
      <c r="F45" s="572">
        <f t="shared" si="6"/>
        <v>2420.353982300885</v>
      </c>
      <c r="G45" s="572">
        <f t="shared" si="6"/>
        <v>1647.8936901102875</v>
      </c>
      <c r="H45" s="572">
        <f t="shared" si="6"/>
        <v>1375.7864047874789</v>
      </c>
      <c r="I45" s="572">
        <f t="shared" si="6"/>
        <v>1312.962710632693</v>
      </c>
      <c r="J45" s="572">
        <f t="shared" si="6"/>
        <v>1417.1566487791101</v>
      </c>
      <c r="K45" s="572">
        <f t="shared" si="6"/>
        <v>1754.0735711640539</v>
      </c>
      <c r="L45" s="572">
        <f t="shared" si="6"/>
        <v>1836.6419294990724</v>
      </c>
      <c r="M45" s="572">
        <f t="shared" si="6"/>
        <v>1795.0618472349233</v>
      </c>
      <c r="N45" s="572">
        <f t="shared" si="6"/>
        <v>1942.7052077082083</v>
      </c>
      <c r="O45" s="572">
        <f t="shared" si="6"/>
        <v>2394.0619509721846</v>
      </c>
      <c r="P45" s="572">
        <f t="shared" si="6"/>
        <v>2090.8792388152942</v>
      </c>
      <c r="Q45" s="572">
        <v>1838.2</v>
      </c>
      <c r="R45" s="572">
        <v>1747.6</v>
      </c>
    </row>
    <row r="46" spans="1:19" s="13" customFormat="1" ht="14">
      <c r="A46" s="1080" t="s">
        <v>1</v>
      </c>
      <c r="B46" s="73" t="s">
        <v>251</v>
      </c>
      <c r="C46" s="572">
        <v>135.417</v>
      </c>
      <c r="D46" s="572">
        <v>140.79300000000001</v>
      </c>
      <c r="E46" s="572">
        <v>84.441000000000003</v>
      </c>
      <c r="F46" s="572">
        <v>41.197000000000003</v>
      </c>
      <c r="G46" s="572">
        <v>85.826999999999998</v>
      </c>
      <c r="H46" s="572">
        <v>56.73</v>
      </c>
      <c r="I46" s="572">
        <v>70.272999999999996</v>
      </c>
      <c r="J46" s="572">
        <v>101.904</v>
      </c>
      <c r="K46" s="572">
        <v>100</v>
      </c>
      <c r="L46" s="572">
        <v>90</v>
      </c>
      <c r="M46" s="572">
        <v>57.328000000000003</v>
      </c>
      <c r="N46" s="572">
        <v>80</v>
      </c>
      <c r="O46" s="572">
        <v>85</v>
      </c>
      <c r="P46" s="572">
        <v>90</v>
      </c>
      <c r="Q46" s="572">
        <v>84.661000000000001</v>
      </c>
      <c r="R46" s="572">
        <v>84.661000000000001</v>
      </c>
    </row>
    <row r="47" spans="1:19" s="13" customFormat="1" ht="16.5" customHeight="1">
      <c r="A47" s="1080"/>
      <c r="B47" s="73" t="s">
        <v>144</v>
      </c>
      <c r="C47" s="572">
        <v>60650</v>
      </c>
      <c r="D47" s="572">
        <v>64009</v>
      </c>
      <c r="E47" s="572">
        <v>51282</v>
      </c>
      <c r="F47" s="572">
        <v>25390</v>
      </c>
      <c r="G47" s="572">
        <v>49572</v>
      </c>
      <c r="H47" s="572">
        <v>41871</v>
      </c>
      <c r="I47" s="572">
        <v>47137</v>
      </c>
      <c r="J47" s="572">
        <v>62099</v>
      </c>
      <c r="K47" s="572">
        <v>62000</v>
      </c>
      <c r="L47" s="572">
        <v>60000</v>
      </c>
      <c r="M47" s="572">
        <v>42288</v>
      </c>
      <c r="N47" s="572">
        <v>56000</v>
      </c>
      <c r="O47" s="572">
        <v>60000</v>
      </c>
      <c r="P47" s="572">
        <v>60000</v>
      </c>
      <c r="Q47" s="572">
        <v>66026.053241131885</v>
      </c>
      <c r="R47" s="572">
        <f>Q47*'[9]Agriculture_Feb 2016_'!$Y$17/'[9]Agriculture_Feb 2016_'!$X$17</f>
        <v>66026.053241131885</v>
      </c>
    </row>
    <row r="48" spans="1:19" s="13" customFormat="1" ht="14">
      <c r="A48" s="1080"/>
      <c r="B48" s="73" t="s">
        <v>143</v>
      </c>
      <c r="C48" s="572">
        <f t="shared" ref="C48:P48" si="7">(C46*1000*1000)/C47</f>
        <v>2232.7617477328936</v>
      </c>
      <c r="D48" s="572">
        <f t="shared" si="7"/>
        <v>2199.5813088784389</v>
      </c>
      <c r="E48" s="572">
        <f t="shared" si="7"/>
        <v>1646.6011466011466</v>
      </c>
      <c r="F48" s="572">
        <f t="shared" si="7"/>
        <v>1622.567940133911</v>
      </c>
      <c r="G48" s="572">
        <f t="shared" si="7"/>
        <v>1731.360445412733</v>
      </c>
      <c r="H48" s="572">
        <f t="shared" si="7"/>
        <v>1354.8756896181128</v>
      </c>
      <c r="I48" s="572">
        <f t="shared" si="7"/>
        <v>1490.8246176040054</v>
      </c>
      <c r="J48" s="572">
        <f t="shared" si="7"/>
        <v>1640.9926085766276</v>
      </c>
      <c r="K48" s="572">
        <f t="shared" si="7"/>
        <v>1612.9032258064517</v>
      </c>
      <c r="L48" s="572">
        <f t="shared" si="7"/>
        <v>1500</v>
      </c>
      <c r="M48" s="572">
        <f t="shared" si="7"/>
        <v>1355.6564510026485</v>
      </c>
      <c r="N48" s="572">
        <f t="shared" si="7"/>
        <v>1428.5714285714287</v>
      </c>
      <c r="O48" s="572">
        <f t="shared" si="7"/>
        <v>1416.6666666666667</v>
      </c>
      <c r="P48" s="572">
        <f t="shared" si="7"/>
        <v>1500</v>
      </c>
      <c r="Q48" s="572">
        <v>1650.6513310282971</v>
      </c>
      <c r="R48" s="572">
        <v>1650.6513310282971</v>
      </c>
    </row>
    <row r="49" spans="1:18" s="13" customFormat="1" ht="14">
      <c r="A49" s="1080" t="s">
        <v>34</v>
      </c>
      <c r="B49" s="73" t="s">
        <v>251</v>
      </c>
      <c r="C49" s="572">
        <f>C46+C43+C40+C34+C19+C16+C10+C4</f>
        <v>351.88900000000001</v>
      </c>
      <c r="D49" s="572">
        <f t="shared" ref="D49:I50" si="8">D46+D43+D40+D34+D19+D16+D10</f>
        <v>445.91699999999992</v>
      </c>
      <c r="E49" s="572">
        <f t="shared" si="8"/>
        <v>355.60199999999998</v>
      </c>
      <c r="F49" s="572">
        <f t="shared" si="8"/>
        <v>273.69200000000001</v>
      </c>
      <c r="G49" s="572">
        <f t="shared" si="8"/>
        <v>411.041</v>
      </c>
      <c r="H49" s="572">
        <f t="shared" si="8"/>
        <v>476.35200000000003</v>
      </c>
      <c r="I49" s="572">
        <f t="shared" si="8"/>
        <v>624.81400000000008</v>
      </c>
      <c r="J49" s="572">
        <f t="shared" ref="J49:O49" si="9">J46+J43+J40+J34+J19+J16+J10+J4</f>
        <v>454.60700000000008</v>
      </c>
      <c r="K49" s="572">
        <f t="shared" si="9"/>
        <v>534.08799999999997</v>
      </c>
      <c r="L49" s="572">
        <f t="shared" si="9"/>
        <v>831.80000000000007</v>
      </c>
      <c r="M49" s="572">
        <f t="shared" si="9"/>
        <v>831.57600000000002</v>
      </c>
      <c r="N49" s="572">
        <f>N46+N43+N40+N34+N19+N16+N10+N4</f>
        <v>1005.397</v>
      </c>
      <c r="O49" s="572">
        <f t="shared" si="9"/>
        <v>1068.6510000000001</v>
      </c>
      <c r="P49" s="572">
        <f>P46+P43+P40+P34+P19+P16+P10+P4</f>
        <v>1281.4830000000002</v>
      </c>
      <c r="Q49" s="572" t="s">
        <v>429</v>
      </c>
      <c r="R49" s="572" t="s">
        <v>429</v>
      </c>
    </row>
    <row r="50" spans="1:18" s="13" customFormat="1" ht="14">
      <c r="A50" s="1080"/>
      <c r="B50" s="73" t="s">
        <v>144</v>
      </c>
      <c r="C50" s="572">
        <f>C47+C44+C41+C35+C20+C17+C11</f>
        <v>251797.75958188152</v>
      </c>
      <c r="D50" s="572">
        <f t="shared" si="8"/>
        <v>296694.8432055749</v>
      </c>
      <c r="E50" s="572">
        <f t="shared" si="8"/>
        <v>255379.75609756098</v>
      </c>
      <c r="F50" s="572">
        <f t="shared" si="8"/>
        <v>229182</v>
      </c>
      <c r="G50" s="572">
        <f t="shared" si="8"/>
        <v>329735</v>
      </c>
      <c r="H50" s="572">
        <f t="shared" si="8"/>
        <v>362616</v>
      </c>
      <c r="I50" s="572">
        <f t="shared" si="8"/>
        <v>441412</v>
      </c>
      <c r="J50" s="572">
        <f>J47+J44+J41+J35+J20+J17+J11</f>
        <v>402088</v>
      </c>
      <c r="K50" s="572">
        <f>K47+K44+K41+K35+K20+K17+K11</f>
        <v>377891</v>
      </c>
      <c r="L50" s="572">
        <f>L47+L44+L41+L35+L20+L17+L11</f>
        <v>496081</v>
      </c>
      <c r="M50" s="572">
        <f>M47+M44+M41+M35+M20+M17+M11</f>
        <v>539905</v>
      </c>
      <c r="N50" s="572">
        <f>N47+N44+N41+N35+N20+N17+N11+N5</f>
        <v>663521</v>
      </c>
      <c r="O50" s="572">
        <f>O47+O44+O41+O35+O20+O17+O11+O5</f>
        <v>798782</v>
      </c>
      <c r="P50" s="572">
        <f>P47+P44+P41+P35+P20+P17+P11+P5</f>
        <v>885345</v>
      </c>
      <c r="Q50" s="572" t="s">
        <v>429</v>
      </c>
      <c r="R50" s="572" t="s">
        <v>429</v>
      </c>
    </row>
    <row r="51" spans="1:18" s="13" customFormat="1" ht="14">
      <c r="A51" s="1080"/>
      <c r="B51" s="73" t="s">
        <v>143</v>
      </c>
      <c r="C51" s="572">
        <f t="shared" ref="C51:P51" si="10">(C49*1000*1000)/C50</f>
        <v>1397.5064773583501</v>
      </c>
      <c r="D51" s="572">
        <f t="shared" si="10"/>
        <v>1502.9482655720831</v>
      </c>
      <c r="E51" s="572">
        <f t="shared" si="10"/>
        <v>1392.4439643687019</v>
      </c>
      <c r="F51" s="572">
        <f t="shared" si="10"/>
        <v>1194.212459966315</v>
      </c>
      <c r="G51" s="572">
        <f t="shared" si="10"/>
        <v>1246.5798292568275</v>
      </c>
      <c r="H51" s="572">
        <f t="shared" si="10"/>
        <v>1313.6541134423194</v>
      </c>
      <c r="I51" s="572">
        <f t="shared" si="10"/>
        <v>1415.4893840674927</v>
      </c>
      <c r="J51" s="572">
        <f t="shared" si="10"/>
        <v>1130.6156861184618</v>
      </c>
      <c r="K51" s="572">
        <f t="shared" si="10"/>
        <v>1413.3387669989495</v>
      </c>
      <c r="L51" s="572">
        <f t="shared" si="10"/>
        <v>1676.7423061959641</v>
      </c>
      <c r="M51" s="572">
        <f t="shared" si="10"/>
        <v>1540.2265213324567</v>
      </c>
      <c r="N51" s="572">
        <f t="shared" si="10"/>
        <v>1515.2451844026036</v>
      </c>
      <c r="O51" s="572">
        <f t="shared" si="10"/>
        <v>1337.8506275804914</v>
      </c>
      <c r="P51" s="572">
        <f t="shared" si="10"/>
        <v>1447.4391338969556</v>
      </c>
      <c r="Q51" s="572" t="s">
        <v>429</v>
      </c>
      <c r="R51" s="572" t="s">
        <v>429</v>
      </c>
    </row>
    <row r="52" spans="1:18">
      <c r="A52" s="256"/>
      <c r="B52" s="256"/>
      <c r="C52" s="57"/>
      <c r="D52" s="57"/>
      <c r="E52" s="57"/>
      <c r="F52" s="57"/>
      <c r="G52" s="57"/>
      <c r="H52" s="57"/>
      <c r="I52" s="57"/>
      <c r="J52" s="57"/>
      <c r="K52" s="57"/>
      <c r="L52" s="57"/>
      <c r="M52" s="57"/>
      <c r="P52" s="57"/>
    </row>
    <row r="53" spans="1:18" s="283" customFormat="1" ht="15" customHeight="1">
      <c r="A53" s="136" t="s">
        <v>33</v>
      </c>
      <c r="B53" s="142"/>
      <c r="D53" s="736"/>
      <c r="E53" s="736"/>
      <c r="F53" s="736"/>
      <c r="G53" s="736"/>
      <c r="H53" s="736"/>
      <c r="I53" s="736"/>
      <c r="J53" s="736"/>
      <c r="K53" s="736"/>
      <c r="L53" s="736"/>
      <c r="M53" s="736"/>
      <c r="N53" s="407"/>
      <c r="O53" s="407"/>
      <c r="P53" s="407"/>
      <c r="Q53" s="499"/>
      <c r="R53" s="499"/>
    </row>
    <row r="54" spans="1:18" s="283" customFormat="1">
      <c r="A54" s="308"/>
      <c r="B54" s="308"/>
      <c r="D54" s="407"/>
      <c r="E54" s="407"/>
      <c r="F54" s="407"/>
      <c r="G54" s="407"/>
      <c r="H54" s="407"/>
      <c r="I54" s="407"/>
      <c r="J54" s="407"/>
      <c r="K54" s="407"/>
      <c r="L54" s="407"/>
      <c r="M54" s="407"/>
      <c r="P54" s="289"/>
      <c r="Q54" s="499"/>
      <c r="R54" s="499"/>
    </row>
    <row r="55" spans="1:18" ht="14.65" customHeight="1">
      <c r="A55" s="736" t="s">
        <v>893</v>
      </c>
      <c r="B55" s="134"/>
      <c r="D55" s="96"/>
      <c r="E55" s="96"/>
      <c r="F55" s="96"/>
      <c r="G55" s="96"/>
      <c r="H55" s="96"/>
      <c r="I55" s="96"/>
      <c r="J55" s="96"/>
      <c r="K55" s="96"/>
      <c r="L55" s="96"/>
      <c r="M55" s="96"/>
      <c r="P55" s="57"/>
    </row>
    <row r="56" spans="1:18">
      <c r="A56" s="407"/>
      <c r="B56" s="135"/>
      <c r="D56" s="256"/>
      <c r="E56" s="163"/>
      <c r="F56" s="133"/>
      <c r="G56" s="133"/>
      <c r="H56" s="132"/>
      <c r="I56" s="132"/>
      <c r="J56" s="132"/>
      <c r="K56" s="132"/>
      <c r="L56" s="132"/>
      <c r="M56" s="132"/>
      <c r="P56" s="57"/>
    </row>
    <row r="57" spans="1:18" ht="14.65" customHeight="1">
      <c r="A57" s="96" t="s">
        <v>460</v>
      </c>
      <c r="B57" s="250"/>
      <c r="D57" s="131"/>
      <c r="E57" s="131"/>
      <c r="F57" s="131"/>
      <c r="G57" s="131"/>
      <c r="H57" s="131"/>
      <c r="I57" s="131"/>
      <c r="J57" s="131"/>
      <c r="K57" s="131"/>
      <c r="L57" s="131"/>
      <c r="M57" s="131"/>
      <c r="P57" s="57"/>
    </row>
    <row r="58" spans="1:18">
      <c r="A58"/>
      <c r="B58" s="256"/>
      <c r="C58" s="131"/>
      <c r="D58" s="131"/>
      <c r="E58" s="131"/>
      <c r="F58" s="131"/>
      <c r="G58" s="131"/>
      <c r="H58" s="131"/>
      <c r="I58" s="131"/>
      <c r="J58" s="131"/>
      <c r="K58" s="131"/>
      <c r="L58" s="131"/>
      <c r="M58" s="131"/>
      <c r="P58" s="57"/>
    </row>
    <row r="59" spans="1:18">
      <c r="A59" s="167" t="s">
        <v>431</v>
      </c>
    </row>
  </sheetData>
  <mergeCells count="16">
    <mergeCell ref="A19:A21"/>
    <mergeCell ref="A4:A6"/>
    <mergeCell ref="A7:A9"/>
    <mergeCell ref="A10:A12"/>
    <mergeCell ref="A13:A15"/>
    <mergeCell ref="A16:A18"/>
    <mergeCell ref="A40:A42"/>
    <mergeCell ref="A43:A45"/>
    <mergeCell ref="A46:A48"/>
    <mergeCell ref="A49:A51"/>
    <mergeCell ref="A22:A24"/>
    <mergeCell ref="A25:A27"/>
    <mergeCell ref="A28:A30"/>
    <mergeCell ref="A31:A33"/>
    <mergeCell ref="A34:A36"/>
    <mergeCell ref="A37:A39"/>
  </mergeCells>
  <conditionalFormatting sqref="C3:M3">
    <cfRule type="expression" dxfId="186" priority="2" stopIfTrue="1">
      <formula>ISNA(ACTIVECELL)</formula>
    </cfRule>
  </conditionalFormatting>
  <conditionalFormatting sqref="N1:O2">
    <cfRule type="expression" dxfId="185" priority="1" stopIfTrue="1">
      <formula>#N/A</formula>
    </cfRule>
  </conditionalFormatting>
  <hyperlinks>
    <hyperlink ref="T6" location="Content!B408" display="Back to Content Page"/>
  </hyperlinks>
  <pageMargins left="0.7" right="0.7" top="0.75" bottom="0.75" header="0.3" footer="0.3"/>
</worksheet>
</file>

<file path=xl/worksheets/sheet3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8"/>
  <sheetViews>
    <sheetView topLeftCell="N1" zoomScale="95" zoomScaleNormal="95" workbookViewId="0">
      <selection activeCell="T6" sqref="T6"/>
    </sheetView>
  </sheetViews>
  <sheetFormatPr defaultRowHeight="14.5"/>
  <cols>
    <col min="1" max="1" width="14.7265625" customWidth="1"/>
    <col min="2" max="2" width="27.26953125" customWidth="1"/>
    <col min="3" max="12" width="10.81640625" style="66" customWidth="1"/>
    <col min="13" max="16" width="10.81640625" customWidth="1"/>
    <col min="17" max="17" width="9.7265625" style="499" customWidth="1"/>
    <col min="18" max="18" width="8.7265625" style="499" customWidth="1"/>
  </cols>
  <sheetData>
    <row r="1" spans="1:20">
      <c r="A1" s="140" t="s">
        <v>1433</v>
      </c>
      <c r="B1" s="57"/>
      <c r="C1" s="165"/>
      <c r="D1" s="165"/>
      <c r="E1" s="165"/>
      <c r="F1" s="165"/>
      <c r="G1" s="165"/>
      <c r="H1" s="165"/>
      <c r="I1" s="165"/>
      <c r="J1" s="165"/>
      <c r="K1" s="165"/>
      <c r="L1" s="165"/>
      <c r="M1" s="57"/>
      <c r="N1" s="177"/>
      <c r="O1" s="177"/>
      <c r="P1" s="57"/>
      <c r="R1" s="287"/>
    </row>
    <row r="2" spans="1:20">
      <c r="A2" s="257"/>
      <c r="B2" s="257"/>
      <c r="C2" s="165" t="s">
        <v>17</v>
      </c>
      <c r="D2" s="172"/>
      <c r="E2" s="172"/>
      <c r="F2" s="172"/>
      <c r="G2" s="172"/>
      <c r="H2" s="172"/>
      <c r="I2" s="172"/>
      <c r="J2" s="165"/>
      <c r="K2" s="165"/>
      <c r="L2" s="165"/>
      <c r="M2" s="57"/>
      <c r="N2" s="177"/>
      <c r="O2" s="177"/>
      <c r="P2" s="57"/>
      <c r="R2" s="287"/>
    </row>
    <row r="3" spans="1:20">
      <c r="A3" s="767" t="s">
        <v>16</v>
      </c>
      <c r="B3" s="767" t="s">
        <v>115</v>
      </c>
      <c r="C3" s="121">
        <v>2000</v>
      </c>
      <c r="D3" s="121">
        <v>2001</v>
      </c>
      <c r="E3" s="121">
        <v>2002</v>
      </c>
      <c r="F3" s="121">
        <v>2003</v>
      </c>
      <c r="G3" s="121">
        <v>2004</v>
      </c>
      <c r="H3" s="121">
        <v>2005</v>
      </c>
      <c r="I3" s="121">
        <v>2006</v>
      </c>
      <c r="J3" s="121">
        <v>2007</v>
      </c>
      <c r="K3" s="121">
        <v>2008</v>
      </c>
      <c r="L3" s="121">
        <v>2009</v>
      </c>
      <c r="M3" s="121">
        <v>2010</v>
      </c>
      <c r="N3" s="62">
        <v>2011</v>
      </c>
      <c r="O3" s="62">
        <v>2012</v>
      </c>
      <c r="P3" s="62">
        <v>2013</v>
      </c>
      <c r="Q3" s="62">
        <v>2014</v>
      </c>
      <c r="R3" s="62">
        <v>2015</v>
      </c>
    </row>
    <row r="4" spans="1:20">
      <c r="A4" s="1080" t="s">
        <v>15</v>
      </c>
      <c r="B4" s="73" t="s">
        <v>251</v>
      </c>
      <c r="C4" s="569">
        <v>4.26</v>
      </c>
      <c r="D4" s="569">
        <v>3.3</v>
      </c>
      <c r="E4" s="569">
        <v>1.26</v>
      </c>
      <c r="F4" s="569">
        <v>2.04</v>
      </c>
      <c r="G4" s="569">
        <v>1.98</v>
      </c>
      <c r="H4" s="569">
        <v>1.86</v>
      </c>
      <c r="I4" s="569">
        <v>2.1</v>
      </c>
      <c r="J4" s="569">
        <v>11.523</v>
      </c>
      <c r="K4" s="569">
        <v>4</v>
      </c>
      <c r="L4" s="569">
        <v>11.891999999999999</v>
      </c>
      <c r="M4" s="569">
        <v>9.9510000000000005</v>
      </c>
      <c r="N4" s="569">
        <v>10.757999999999999</v>
      </c>
      <c r="O4" s="569">
        <v>50</v>
      </c>
      <c r="P4" s="569">
        <v>13</v>
      </c>
      <c r="Q4" s="569" t="s">
        <v>429</v>
      </c>
      <c r="R4" s="569" t="s">
        <v>429</v>
      </c>
    </row>
    <row r="5" spans="1:20">
      <c r="A5" s="1080"/>
      <c r="B5" s="73" t="s">
        <v>144</v>
      </c>
      <c r="C5" s="569">
        <v>100000</v>
      </c>
      <c r="D5" s="569">
        <v>87735</v>
      </c>
      <c r="E5" s="569">
        <v>53000</v>
      </c>
      <c r="F5" s="569">
        <v>65000</v>
      </c>
      <c r="G5" s="569">
        <v>64940</v>
      </c>
      <c r="H5" s="569">
        <v>64879</v>
      </c>
      <c r="I5" s="569">
        <v>64818</v>
      </c>
      <c r="J5" s="569">
        <v>23046</v>
      </c>
      <c r="K5" s="569">
        <v>69000</v>
      </c>
      <c r="L5" s="569">
        <v>47567</v>
      </c>
      <c r="M5" s="569">
        <v>47791</v>
      </c>
      <c r="N5" s="569">
        <v>40258</v>
      </c>
      <c r="O5" s="569">
        <v>31000</v>
      </c>
      <c r="P5" s="569">
        <v>8060</v>
      </c>
      <c r="Q5" s="569" t="s">
        <v>429</v>
      </c>
      <c r="R5" s="569" t="s">
        <v>429</v>
      </c>
    </row>
    <row r="6" spans="1:20">
      <c r="A6" s="1080"/>
      <c r="B6" s="73" t="s">
        <v>143</v>
      </c>
      <c r="C6" s="569">
        <f t="shared" ref="C6:O6" si="0">(C4*1000*1000)/C5</f>
        <v>42.6</v>
      </c>
      <c r="D6" s="569">
        <f t="shared" si="0"/>
        <v>37.613267225166695</v>
      </c>
      <c r="E6" s="569">
        <f t="shared" si="0"/>
        <v>23.773584905660378</v>
      </c>
      <c r="F6" s="569">
        <f t="shared" si="0"/>
        <v>31.384615384615383</v>
      </c>
      <c r="G6" s="569">
        <f t="shared" si="0"/>
        <v>30.489682784108407</v>
      </c>
      <c r="H6" s="569">
        <f t="shared" si="0"/>
        <v>28.668752600995699</v>
      </c>
      <c r="I6" s="569">
        <f t="shared" si="0"/>
        <v>32.398407849671386</v>
      </c>
      <c r="J6" s="569">
        <f t="shared" si="0"/>
        <v>500</v>
      </c>
      <c r="K6" s="569">
        <f t="shared" si="0"/>
        <v>57.971014492753625</v>
      </c>
      <c r="L6" s="569">
        <f t="shared" si="0"/>
        <v>250.00525574452877</v>
      </c>
      <c r="M6" s="569">
        <f t="shared" si="0"/>
        <v>208.21912075495385</v>
      </c>
      <c r="N6" s="569">
        <f t="shared" si="0"/>
        <v>267.22638978588105</v>
      </c>
      <c r="O6" s="569">
        <f t="shared" si="0"/>
        <v>1612.9032258064517</v>
      </c>
      <c r="P6" s="569">
        <v>1612.9032258064517</v>
      </c>
      <c r="Q6" s="569" t="s">
        <v>429</v>
      </c>
      <c r="R6" s="569" t="s">
        <v>429</v>
      </c>
      <c r="T6" s="92" t="s">
        <v>13</v>
      </c>
    </row>
    <row r="7" spans="1:20">
      <c r="A7" s="1080" t="s">
        <v>14</v>
      </c>
      <c r="B7" s="73" t="s">
        <v>251</v>
      </c>
      <c r="C7" s="569" t="s">
        <v>322</v>
      </c>
      <c r="D7" s="569" t="s">
        <v>322</v>
      </c>
      <c r="E7" s="569" t="s">
        <v>322</v>
      </c>
      <c r="F7" s="569" t="s">
        <v>322</v>
      </c>
      <c r="G7" s="569" t="s">
        <v>322</v>
      </c>
      <c r="H7" s="569" t="s">
        <v>322</v>
      </c>
      <c r="I7" s="569" t="s">
        <v>322</v>
      </c>
      <c r="J7" s="569" t="s">
        <v>322</v>
      </c>
      <c r="K7" s="569" t="s">
        <v>322</v>
      </c>
      <c r="L7" s="569" t="s">
        <v>322</v>
      </c>
      <c r="M7" s="569" t="s">
        <v>322</v>
      </c>
      <c r="N7" s="569" t="s">
        <v>322</v>
      </c>
      <c r="O7" s="569" t="s">
        <v>322</v>
      </c>
      <c r="P7" s="569" t="s">
        <v>322</v>
      </c>
      <c r="Q7" s="569" t="s">
        <v>322</v>
      </c>
      <c r="R7" s="572" t="s">
        <v>322</v>
      </c>
    </row>
    <row r="8" spans="1:20">
      <c r="A8" s="1080"/>
      <c r="B8" s="73" t="s">
        <v>144</v>
      </c>
      <c r="C8" s="569" t="s">
        <v>322</v>
      </c>
      <c r="D8" s="569" t="s">
        <v>322</v>
      </c>
      <c r="E8" s="569" t="s">
        <v>322</v>
      </c>
      <c r="F8" s="569" t="s">
        <v>322</v>
      </c>
      <c r="G8" s="569" t="s">
        <v>322</v>
      </c>
      <c r="H8" s="569" t="s">
        <v>322</v>
      </c>
      <c r="I8" s="569" t="s">
        <v>322</v>
      </c>
      <c r="J8" s="569" t="s">
        <v>322</v>
      </c>
      <c r="K8" s="569" t="s">
        <v>322</v>
      </c>
      <c r="L8" s="569" t="s">
        <v>322</v>
      </c>
      <c r="M8" s="569" t="s">
        <v>322</v>
      </c>
      <c r="N8" s="569" t="s">
        <v>322</v>
      </c>
      <c r="O8" s="569" t="s">
        <v>322</v>
      </c>
      <c r="P8" s="569" t="s">
        <v>322</v>
      </c>
      <c r="Q8" s="569" t="s">
        <v>322</v>
      </c>
      <c r="R8" s="572" t="s">
        <v>322</v>
      </c>
    </row>
    <row r="9" spans="1:20">
      <c r="A9" s="1080"/>
      <c r="B9" s="73" t="s">
        <v>143</v>
      </c>
      <c r="C9" s="569" t="s">
        <v>322</v>
      </c>
      <c r="D9" s="569" t="s">
        <v>322</v>
      </c>
      <c r="E9" s="569" t="s">
        <v>322</v>
      </c>
      <c r="F9" s="569" t="s">
        <v>322</v>
      </c>
      <c r="G9" s="569" t="s">
        <v>322</v>
      </c>
      <c r="H9" s="569" t="s">
        <v>322</v>
      </c>
      <c r="I9" s="569" t="s">
        <v>322</v>
      </c>
      <c r="J9" s="569" t="s">
        <v>322</v>
      </c>
      <c r="K9" s="569" t="s">
        <v>322</v>
      </c>
      <c r="L9" s="569" t="s">
        <v>322</v>
      </c>
      <c r="M9" s="569" t="s">
        <v>322</v>
      </c>
      <c r="N9" s="569" t="s">
        <v>322</v>
      </c>
      <c r="O9" s="569" t="s">
        <v>322</v>
      </c>
      <c r="P9" s="569" t="s">
        <v>322</v>
      </c>
      <c r="Q9" s="569" t="s">
        <v>322</v>
      </c>
      <c r="R9" s="572" t="s">
        <v>322</v>
      </c>
    </row>
    <row r="10" spans="1:20">
      <c r="A10" s="1081" t="s">
        <v>268</v>
      </c>
      <c r="B10" s="73" t="s">
        <v>251</v>
      </c>
      <c r="C10" s="569">
        <v>46.767000000000003</v>
      </c>
      <c r="D10" s="569">
        <v>34.722999999999999</v>
      </c>
      <c r="E10" s="569">
        <v>32.08</v>
      </c>
      <c r="F10" s="569">
        <v>32.049999999999997</v>
      </c>
      <c r="G10" s="569">
        <v>32.020000000000003</v>
      </c>
      <c r="H10" s="569">
        <v>31.99</v>
      </c>
      <c r="I10" s="569">
        <v>31.96</v>
      </c>
      <c r="J10" s="569">
        <v>31.93</v>
      </c>
      <c r="K10" s="569">
        <v>31.9</v>
      </c>
      <c r="L10" s="569">
        <v>31.87</v>
      </c>
      <c r="M10" s="569">
        <v>31.84</v>
      </c>
      <c r="N10" s="569">
        <v>47.8</v>
      </c>
      <c r="O10" s="569">
        <v>32.5</v>
      </c>
      <c r="P10" s="569">
        <v>31</v>
      </c>
      <c r="Q10" s="569" t="s">
        <v>429</v>
      </c>
      <c r="R10" s="569" t="s">
        <v>429</v>
      </c>
    </row>
    <row r="11" spans="1:20">
      <c r="A11" s="1081"/>
      <c r="B11" s="73" t="s">
        <v>144</v>
      </c>
      <c r="C11" s="569">
        <v>114538</v>
      </c>
      <c r="D11" s="569">
        <v>99649</v>
      </c>
      <c r="E11" s="569">
        <v>82256</v>
      </c>
      <c r="F11" s="569">
        <v>82179</v>
      </c>
      <c r="G11" s="569">
        <v>82103</v>
      </c>
      <c r="H11" s="569">
        <v>82026</v>
      </c>
      <c r="I11" s="569">
        <v>81949</v>
      </c>
      <c r="J11" s="569">
        <v>81872</v>
      </c>
      <c r="K11" s="569">
        <v>81795</v>
      </c>
      <c r="L11" s="569">
        <v>81718</v>
      </c>
      <c r="M11" s="569">
        <v>81641</v>
      </c>
      <c r="N11" s="569">
        <v>85000</v>
      </c>
      <c r="O11" s="569">
        <v>86000</v>
      </c>
      <c r="P11" s="569">
        <v>82030.76923076922</v>
      </c>
      <c r="Q11" s="569" t="s">
        <v>429</v>
      </c>
      <c r="R11" s="569" t="s">
        <v>429</v>
      </c>
    </row>
    <row r="12" spans="1:20">
      <c r="A12" s="1081"/>
      <c r="B12" s="73" t="s">
        <v>143</v>
      </c>
      <c r="C12" s="569">
        <f t="shared" ref="C12:O12" si="1">(C10*1000*1000)/C11</f>
        <v>408.30990588276381</v>
      </c>
      <c r="D12" s="569">
        <f t="shared" si="1"/>
        <v>348.4530702766711</v>
      </c>
      <c r="E12" s="569">
        <f t="shared" si="1"/>
        <v>390.00194514685859</v>
      </c>
      <c r="F12" s="569">
        <f t="shared" si="1"/>
        <v>390.0023120261867</v>
      </c>
      <c r="G12" s="569">
        <f t="shared" si="1"/>
        <v>389.99792943010613</v>
      </c>
      <c r="H12" s="569">
        <f t="shared" si="1"/>
        <v>389.99829322409965</v>
      </c>
      <c r="I12" s="569">
        <f t="shared" si="1"/>
        <v>389.99865770174131</v>
      </c>
      <c r="J12" s="569">
        <f t="shared" si="1"/>
        <v>389.99902286495995</v>
      </c>
      <c r="K12" s="569">
        <f t="shared" si="1"/>
        <v>389.99938871569168</v>
      </c>
      <c r="L12" s="569">
        <f t="shared" si="1"/>
        <v>389.99975525587996</v>
      </c>
      <c r="M12" s="569">
        <f t="shared" si="1"/>
        <v>390.00012248747566</v>
      </c>
      <c r="N12" s="569">
        <f t="shared" si="1"/>
        <v>562.35294117647061</v>
      </c>
      <c r="O12" s="569">
        <f t="shared" si="1"/>
        <v>377.90697674418607</v>
      </c>
      <c r="P12" s="569">
        <v>377.90697674418607</v>
      </c>
      <c r="Q12" s="569" t="s">
        <v>429</v>
      </c>
      <c r="R12" s="569" t="s">
        <v>429</v>
      </c>
    </row>
    <row r="13" spans="1:20">
      <c r="A13" s="1080" t="s">
        <v>12</v>
      </c>
      <c r="B13" s="73" t="s">
        <v>251</v>
      </c>
      <c r="C13" s="569" t="s">
        <v>322</v>
      </c>
      <c r="D13" s="569" t="s">
        <v>322</v>
      </c>
      <c r="E13" s="569" t="s">
        <v>322</v>
      </c>
      <c r="F13" s="569" t="s">
        <v>322</v>
      </c>
      <c r="G13" s="569" t="s">
        <v>322</v>
      </c>
      <c r="H13" s="569" t="s">
        <v>322</v>
      </c>
      <c r="I13" s="569" t="s">
        <v>322</v>
      </c>
      <c r="J13" s="569" t="s">
        <v>322</v>
      </c>
      <c r="K13" s="569" t="s">
        <v>322</v>
      </c>
      <c r="L13" s="569" t="s">
        <v>322</v>
      </c>
      <c r="M13" s="569" t="s">
        <v>322</v>
      </c>
      <c r="N13" s="569" t="s">
        <v>322</v>
      </c>
      <c r="O13" s="569" t="s">
        <v>322</v>
      </c>
      <c r="P13" s="569" t="s">
        <v>322</v>
      </c>
      <c r="Q13" s="569" t="s">
        <v>74</v>
      </c>
      <c r="R13" s="572" t="s">
        <v>322</v>
      </c>
    </row>
    <row r="14" spans="1:20">
      <c r="A14" s="1080"/>
      <c r="B14" s="73" t="s">
        <v>144</v>
      </c>
      <c r="C14" s="569" t="s">
        <v>322</v>
      </c>
      <c r="D14" s="569" t="s">
        <v>322</v>
      </c>
      <c r="E14" s="569" t="s">
        <v>322</v>
      </c>
      <c r="F14" s="569" t="s">
        <v>322</v>
      </c>
      <c r="G14" s="569" t="s">
        <v>322</v>
      </c>
      <c r="H14" s="569" t="s">
        <v>322</v>
      </c>
      <c r="I14" s="569" t="s">
        <v>322</v>
      </c>
      <c r="J14" s="569" t="s">
        <v>322</v>
      </c>
      <c r="K14" s="569" t="s">
        <v>322</v>
      </c>
      <c r="L14" s="569" t="s">
        <v>322</v>
      </c>
      <c r="M14" s="569" t="s">
        <v>322</v>
      </c>
      <c r="N14" s="569" t="s">
        <v>322</v>
      </c>
      <c r="O14" s="569" t="s">
        <v>322</v>
      </c>
      <c r="P14" s="569" t="s">
        <v>322</v>
      </c>
      <c r="Q14" s="569" t="s">
        <v>74</v>
      </c>
      <c r="R14" s="572" t="s">
        <v>322</v>
      </c>
    </row>
    <row r="15" spans="1:20">
      <c r="A15" s="1080"/>
      <c r="B15" s="73" t="s">
        <v>143</v>
      </c>
      <c r="C15" s="569" t="s">
        <v>322</v>
      </c>
      <c r="D15" s="569" t="s">
        <v>322</v>
      </c>
      <c r="E15" s="569" t="s">
        <v>322</v>
      </c>
      <c r="F15" s="569" t="s">
        <v>322</v>
      </c>
      <c r="G15" s="569" t="s">
        <v>322</v>
      </c>
      <c r="H15" s="569" t="s">
        <v>322</v>
      </c>
      <c r="I15" s="569" t="s">
        <v>322</v>
      </c>
      <c r="J15" s="569" t="s">
        <v>322</v>
      </c>
      <c r="K15" s="569" t="s">
        <v>322</v>
      </c>
      <c r="L15" s="569" t="s">
        <v>322</v>
      </c>
      <c r="M15" s="569" t="s">
        <v>322</v>
      </c>
      <c r="N15" s="569" t="s">
        <v>322</v>
      </c>
      <c r="O15" s="569" t="s">
        <v>322</v>
      </c>
      <c r="P15" s="569" t="s">
        <v>322</v>
      </c>
      <c r="Q15" s="569" t="s">
        <v>74</v>
      </c>
      <c r="R15" s="572" t="s">
        <v>322</v>
      </c>
    </row>
    <row r="16" spans="1:20">
      <c r="A16" s="1080" t="s">
        <v>11</v>
      </c>
      <c r="B16" s="73" t="s">
        <v>251</v>
      </c>
      <c r="C16" s="569">
        <v>58.08</v>
      </c>
      <c r="D16" s="569">
        <v>64.53</v>
      </c>
      <c r="E16" s="569">
        <v>61.52</v>
      </c>
      <c r="F16" s="569">
        <v>70.314999999999998</v>
      </c>
      <c r="G16" s="569">
        <v>67.775000000000006</v>
      </c>
      <c r="H16" s="569">
        <v>55.5</v>
      </c>
      <c r="I16" s="569">
        <v>61.634999999999998</v>
      </c>
      <c r="J16" s="569">
        <v>67</v>
      </c>
      <c r="K16" s="569">
        <v>59.555999999999997</v>
      </c>
      <c r="L16" s="569">
        <v>65</v>
      </c>
      <c r="M16" s="569">
        <v>81.25</v>
      </c>
      <c r="N16" s="569">
        <v>52.813000000000002</v>
      </c>
      <c r="O16" s="569">
        <v>72</v>
      </c>
      <c r="P16" s="569">
        <v>64</v>
      </c>
      <c r="Q16" s="569" t="s">
        <v>429</v>
      </c>
      <c r="R16" s="570" t="s">
        <v>429</v>
      </c>
    </row>
    <row r="17" spans="1:18">
      <c r="A17" s="1080"/>
      <c r="B17" s="73" t="s">
        <v>144</v>
      </c>
      <c r="C17" s="569">
        <v>193200</v>
      </c>
      <c r="D17" s="569">
        <v>193355</v>
      </c>
      <c r="E17" s="569">
        <v>193510</v>
      </c>
      <c r="F17" s="569">
        <v>193670</v>
      </c>
      <c r="G17" s="569">
        <v>193770</v>
      </c>
      <c r="H17" s="569">
        <v>115020</v>
      </c>
      <c r="I17" s="569">
        <v>115100</v>
      </c>
      <c r="J17" s="569">
        <v>125000</v>
      </c>
      <c r="K17" s="569">
        <v>126940</v>
      </c>
      <c r="L17" s="569">
        <v>130000</v>
      </c>
      <c r="M17" s="569">
        <v>131985</v>
      </c>
      <c r="N17" s="569">
        <v>155966</v>
      </c>
      <c r="O17" s="569">
        <v>138000</v>
      </c>
      <c r="P17" s="569">
        <v>122666.66666666666</v>
      </c>
      <c r="Q17" s="569" t="s">
        <v>429</v>
      </c>
      <c r="R17" s="570" t="s">
        <v>429</v>
      </c>
    </row>
    <row r="18" spans="1:18">
      <c r="A18" s="1080"/>
      <c r="B18" s="73" t="s">
        <v>143</v>
      </c>
      <c r="C18" s="569">
        <f t="shared" ref="C18:O18" si="2">(C16*1000*1000)/C17</f>
        <v>300.62111801242236</v>
      </c>
      <c r="D18" s="569">
        <f t="shared" si="2"/>
        <v>333.73846034496137</v>
      </c>
      <c r="E18" s="569">
        <f t="shared" si="2"/>
        <v>317.91638675003878</v>
      </c>
      <c r="F18" s="569">
        <f t="shared" si="2"/>
        <v>363.06604017142564</v>
      </c>
      <c r="G18" s="569">
        <f t="shared" si="2"/>
        <v>349.77034628683492</v>
      </c>
      <c r="H18" s="569">
        <f t="shared" si="2"/>
        <v>482.5247782994262</v>
      </c>
      <c r="I18" s="569">
        <f t="shared" si="2"/>
        <v>535.49087749782802</v>
      </c>
      <c r="J18" s="569">
        <f t="shared" si="2"/>
        <v>536</v>
      </c>
      <c r="K18" s="569">
        <f t="shared" si="2"/>
        <v>469.16653537104145</v>
      </c>
      <c r="L18" s="569">
        <f t="shared" si="2"/>
        <v>500</v>
      </c>
      <c r="M18" s="569">
        <f t="shared" si="2"/>
        <v>615.60025760503083</v>
      </c>
      <c r="N18" s="569">
        <f t="shared" si="2"/>
        <v>338.61867330059113</v>
      </c>
      <c r="O18" s="569">
        <f t="shared" si="2"/>
        <v>521.73913043478262</v>
      </c>
      <c r="P18" s="569">
        <v>521.73913043478262</v>
      </c>
      <c r="Q18" s="569" t="s">
        <v>429</v>
      </c>
      <c r="R18" s="570" t="s">
        <v>429</v>
      </c>
    </row>
    <row r="19" spans="1:18">
      <c r="A19" s="1080" t="s">
        <v>10</v>
      </c>
      <c r="B19" s="73" t="s">
        <v>251</v>
      </c>
      <c r="C19" s="569">
        <v>0.98799999999999999</v>
      </c>
      <c r="D19" s="569">
        <v>2.7639999999999998</v>
      </c>
      <c r="E19" s="569">
        <v>0.51</v>
      </c>
      <c r="F19" s="569">
        <v>2.5840000000000001</v>
      </c>
      <c r="G19" s="569">
        <v>0.45500000000000002</v>
      </c>
      <c r="H19" s="569">
        <v>1.181</v>
      </c>
      <c r="I19" s="569">
        <v>2.0910000000000002</v>
      </c>
      <c r="J19" s="569">
        <v>1.403</v>
      </c>
      <c r="K19" s="569">
        <v>1.1229</v>
      </c>
      <c r="L19" s="569">
        <v>4.1740000000000004</v>
      </c>
      <c r="M19" s="569">
        <v>1.0069999999999999</v>
      </c>
      <c r="N19" s="569">
        <v>4.0149999999999997</v>
      </c>
      <c r="O19" s="569">
        <v>5.6989999999999998</v>
      </c>
      <c r="P19" s="569">
        <v>6</v>
      </c>
      <c r="Q19" s="569" t="s">
        <v>429</v>
      </c>
      <c r="R19" s="569" t="s">
        <v>429</v>
      </c>
    </row>
    <row r="20" spans="1:18">
      <c r="A20" s="1080"/>
      <c r="B20" s="73" t="s">
        <v>144</v>
      </c>
      <c r="C20" s="569">
        <v>2527</v>
      </c>
      <c r="D20" s="569">
        <v>4500</v>
      </c>
      <c r="E20" s="569">
        <v>3234</v>
      </c>
      <c r="F20" s="569">
        <v>2489</v>
      </c>
      <c r="G20" s="569">
        <v>2280</v>
      </c>
      <c r="H20" s="569">
        <v>1500</v>
      </c>
      <c r="I20" s="569">
        <v>2100</v>
      </c>
      <c r="J20" s="569">
        <v>1500</v>
      </c>
      <c r="K20" s="569">
        <v>1300</v>
      </c>
      <c r="L20" s="569">
        <v>3000</v>
      </c>
      <c r="M20" s="569">
        <v>2000</v>
      </c>
      <c r="N20" s="569">
        <v>2025.021</v>
      </c>
      <c r="O20" s="569">
        <v>3564.2</v>
      </c>
      <c r="P20" s="569">
        <v>3595</v>
      </c>
      <c r="Q20" s="569" t="s">
        <v>429</v>
      </c>
      <c r="R20" s="569" t="s">
        <v>429</v>
      </c>
    </row>
    <row r="21" spans="1:18">
      <c r="A21" s="1080"/>
      <c r="B21" s="73" t="s">
        <v>143</v>
      </c>
      <c r="C21" s="569">
        <f t="shared" ref="C21:P21" si="3">(C19*1000*1000)/C20</f>
        <v>390.97744360902254</v>
      </c>
      <c r="D21" s="569">
        <f t="shared" si="3"/>
        <v>614.22222222222217</v>
      </c>
      <c r="E21" s="569">
        <f t="shared" si="3"/>
        <v>157.69944341372914</v>
      </c>
      <c r="F21" s="569">
        <f t="shared" si="3"/>
        <v>1038.1679389312976</v>
      </c>
      <c r="G21" s="569">
        <f t="shared" si="3"/>
        <v>199.56140350877192</v>
      </c>
      <c r="H21" s="569">
        <f t="shared" si="3"/>
        <v>787.33333333333337</v>
      </c>
      <c r="I21" s="569">
        <f t="shared" si="3"/>
        <v>995.71428571428567</v>
      </c>
      <c r="J21" s="569">
        <f t="shared" si="3"/>
        <v>935.33333333333337</v>
      </c>
      <c r="K21" s="569">
        <f t="shared" si="3"/>
        <v>863.76923076923072</v>
      </c>
      <c r="L21" s="569">
        <f t="shared" si="3"/>
        <v>1391.3333333333333</v>
      </c>
      <c r="M21" s="569">
        <f t="shared" si="3"/>
        <v>503.49999999999994</v>
      </c>
      <c r="N21" s="569">
        <f t="shared" si="3"/>
        <v>1982.6954880961725</v>
      </c>
      <c r="O21" s="569">
        <f t="shared" si="3"/>
        <v>1598.9562875259526</v>
      </c>
      <c r="P21" s="569">
        <f t="shared" si="3"/>
        <v>1668.9847009735745</v>
      </c>
      <c r="Q21" s="569" t="s">
        <v>429</v>
      </c>
      <c r="R21" s="569" t="s">
        <v>429</v>
      </c>
    </row>
    <row r="22" spans="1:18">
      <c r="A22" s="1080" t="s">
        <v>9</v>
      </c>
      <c r="B22" s="73" t="s">
        <v>251</v>
      </c>
      <c r="C22" s="569" t="s">
        <v>429</v>
      </c>
      <c r="D22" s="569" t="s">
        <v>429</v>
      </c>
      <c r="E22" s="569" t="s">
        <v>429</v>
      </c>
      <c r="F22" s="569" t="s">
        <v>429</v>
      </c>
      <c r="G22" s="569" t="s">
        <v>429</v>
      </c>
      <c r="H22" s="569" t="s">
        <v>429</v>
      </c>
      <c r="I22" s="569" t="s">
        <v>429</v>
      </c>
      <c r="J22" s="569" t="s">
        <v>429</v>
      </c>
      <c r="K22" s="569" t="s">
        <v>429</v>
      </c>
      <c r="L22" s="569" t="s">
        <v>429</v>
      </c>
      <c r="M22" s="569" t="s">
        <v>429</v>
      </c>
      <c r="N22" s="569" t="s">
        <v>429</v>
      </c>
      <c r="O22" s="569" t="s">
        <v>429</v>
      </c>
      <c r="P22" s="569" t="s">
        <v>429</v>
      </c>
      <c r="Q22" s="569" t="s">
        <v>429</v>
      </c>
      <c r="R22" s="569" t="s">
        <v>429</v>
      </c>
    </row>
    <row r="23" spans="1:18">
      <c r="A23" s="1080"/>
      <c r="B23" s="73" t="s">
        <v>144</v>
      </c>
      <c r="C23" s="569" t="s">
        <v>429</v>
      </c>
      <c r="D23" s="569" t="s">
        <v>429</v>
      </c>
      <c r="E23" s="569" t="s">
        <v>429</v>
      </c>
      <c r="F23" s="569" t="s">
        <v>429</v>
      </c>
      <c r="G23" s="569" t="s">
        <v>429</v>
      </c>
      <c r="H23" s="569" t="s">
        <v>429</v>
      </c>
      <c r="I23" s="569" t="s">
        <v>429</v>
      </c>
      <c r="J23" s="569" t="s">
        <v>429</v>
      </c>
      <c r="K23" s="569" t="s">
        <v>429</v>
      </c>
      <c r="L23" s="569" t="s">
        <v>429</v>
      </c>
      <c r="M23" s="569" t="s">
        <v>429</v>
      </c>
      <c r="N23" s="569" t="s">
        <v>429</v>
      </c>
      <c r="O23" s="569" t="s">
        <v>429</v>
      </c>
      <c r="P23" s="569" t="s">
        <v>429</v>
      </c>
      <c r="Q23" s="569" t="s">
        <v>429</v>
      </c>
      <c r="R23" s="569" t="s">
        <v>429</v>
      </c>
    </row>
    <row r="24" spans="1:18">
      <c r="A24" s="1080"/>
      <c r="B24" s="73" t="s">
        <v>143</v>
      </c>
      <c r="C24" s="569" t="s">
        <v>429</v>
      </c>
      <c r="D24" s="569" t="s">
        <v>429</v>
      </c>
      <c r="E24" s="569" t="s">
        <v>429</v>
      </c>
      <c r="F24" s="569" t="s">
        <v>429</v>
      </c>
      <c r="G24" s="569" t="s">
        <v>429</v>
      </c>
      <c r="H24" s="569" t="s">
        <v>429</v>
      </c>
      <c r="I24" s="569" t="s">
        <v>429</v>
      </c>
      <c r="J24" s="569" t="s">
        <v>429</v>
      </c>
      <c r="K24" s="569" t="s">
        <v>429</v>
      </c>
      <c r="L24" s="569" t="s">
        <v>429</v>
      </c>
      <c r="M24" s="569" t="s">
        <v>429</v>
      </c>
      <c r="N24" s="569" t="s">
        <v>429</v>
      </c>
      <c r="O24" s="569" t="s">
        <v>429</v>
      </c>
      <c r="P24" s="569" t="s">
        <v>429</v>
      </c>
      <c r="Q24" s="569" t="s">
        <v>429</v>
      </c>
      <c r="R24" s="569" t="s">
        <v>429</v>
      </c>
    </row>
    <row r="25" spans="1:18">
      <c r="A25" s="1080" t="s">
        <v>7</v>
      </c>
      <c r="B25" s="73" t="s">
        <v>251</v>
      </c>
      <c r="C25" s="569">
        <v>0.6</v>
      </c>
      <c r="D25" s="569">
        <v>0.51800000000000002</v>
      </c>
      <c r="E25" s="569">
        <v>0.72199999999999998</v>
      </c>
      <c r="F25" s="569">
        <v>0.72799999999999998</v>
      </c>
      <c r="G25" s="569">
        <v>0.86799999999999999</v>
      </c>
      <c r="H25" s="569">
        <v>0.91800000000000004</v>
      </c>
      <c r="I25" s="569">
        <v>0.93300000000000005</v>
      </c>
      <c r="J25" s="569">
        <v>1.19</v>
      </c>
      <c r="K25" s="569">
        <v>1.0880000000000001</v>
      </c>
      <c r="L25" s="569">
        <v>1.169</v>
      </c>
      <c r="M25" s="569">
        <v>1</v>
      </c>
      <c r="N25" s="569">
        <v>0.8</v>
      </c>
      <c r="O25" s="569">
        <v>0.9</v>
      </c>
      <c r="P25" s="569">
        <v>0.9</v>
      </c>
      <c r="Q25" s="569" t="s">
        <v>429</v>
      </c>
      <c r="R25" s="569" t="s">
        <v>429</v>
      </c>
    </row>
    <row r="26" spans="1:18">
      <c r="A26" s="1080"/>
      <c r="B26" s="73" t="s">
        <v>144</v>
      </c>
      <c r="C26" s="569">
        <v>1000</v>
      </c>
      <c r="D26" s="569">
        <v>945</v>
      </c>
      <c r="E26" s="569">
        <v>875</v>
      </c>
      <c r="F26" s="569">
        <v>874</v>
      </c>
      <c r="G26" s="569">
        <v>881</v>
      </c>
      <c r="H26" s="569">
        <v>771</v>
      </c>
      <c r="I26" s="569">
        <v>818</v>
      </c>
      <c r="J26" s="569">
        <v>794</v>
      </c>
      <c r="K26" s="569">
        <v>806</v>
      </c>
      <c r="L26" s="569">
        <v>796</v>
      </c>
      <c r="M26" s="569">
        <v>990</v>
      </c>
      <c r="N26" s="569">
        <v>950</v>
      </c>
      <c r="O26" s="569">
        <v>980</v>
      </c>
      <c r="P26" s="569">
        <v>980</v>
      </c>
      <c r="Q26" s="569" t="s">
        <v>429</v>
      </c>
      <c r="R26" s="569" t="s">
        <v>429</v>
      </c>
    </row>
    <row r="27" spans="1:18">
      <c r="A27" s="1080"/>
      <c r="B27" s="73" t="s">
        <v>143</v>
      </c>
      <c r="C27" s="569">
        <f t="shared" ref="C27:O27" si="4">(C25*1000*1000)/C26</f>
        <v>600</v>
      </c>
      <c r="D27" s="569">
        <f t="shared" si="4"/>
        <v>548.14814814814815</v>
      </c>
      <c r="E27" s="569">
        <f t="shared" si="4"/>
        <v>825.14285714285711</v>
      </c>
      <c r="F27" s="569">
        <f t="shared" si="4"/>
        <v>832.95194508009149</v>
      </c>
      <c r="G27" s="569">
        <f t="shared" si="4"/>
        <v>985.24404086265611</v>
      </c>
      <c r="H27" s="569">
        <f t="shared" si="4"/>
        <v>1190.6614785992217</v>
      </c>
      <c r="I27" s="569">
        <f t="shared" si="4"/>
        <v>1140.5867970660147</v>
      </c>
      <c r="J27" s="569">
        <f t="shared" si="4"/>
        <v>1498.7405541561714</v>
      </c>
      <c r="K27" s="569">
        <f t="shared" si="4"/>
        <v>1349.8759305210917</v>
      </c>
      <c r="L27" s="569">
        <f t="shared" si="4"/>
        <v>1468.5929648241206</v>
      </c>
      <c r="M27" s="569">
        <f t="shared" si="4"/>
        <v>1010.10101010101</v>
      </c>
      <c r="N27" s="569">
        <f t="shared" si="4"/>
        <v>842.10526315789468</v>
      </c>
      <c r="O27" s="569">
        <f t="shared" si="4"/>
        <v>918.36734693877554</v>
      </c>
      <c r="P27" s="569">
        <v>918.36734693877554</v>
      </c>
      <c r="Q27" s="569" t="s">
        <v>429</v>
      </c>
      <c r="R27" s="569" t="s">
        <v>429</v>
      </c>
    </row>
    <row r="28" spans="1:18">
      <c r="A28" s="1080" t="s">
        <v>6</v>
      </c>
      <c r="B28" s="73" t="s">
        <v>251</v>
      </c>
      <c r="C28" s="569" t="s">
        <v>322</v>
      </c>
      <c r="D28" s="569" t="s">
        <v>322</v>
      </c>
      <c r="E28" s="569" t="s">
        <v>322</v>
      </c>
      <c r="F28" s="569" t="s">
        <v>322</v>
      </c>
      <c r="G28" s="569" t="s">
        <v>322</v>
      </c>
      <c r="H28" s="569" t="s">
        <v>322</v>
      </c>
      <c r="I28" s="569" t="s">
        <v>322</v>
      </c>
      <c r="J28" s="569" t="s">
        <v>322</v>
      </c>
      <c r="K28" s="569" t="s">
        <v>322</v>
      </c>
      <c r="L28" s="569" t="s">
        <v>322</v>
      </c>
      <c r="M28" s="569" t="s">
        <v>322</v>
      </c>
      <c r="N28" s="569" t="s">
        <v>322</v>
      </c>
      <c r="O28" s="569" t="s">
        <v>322</v>
      </c>
      <c r="P28" s="569" t="s">
        <v>322</v>
      </c>
      <c r="Q28" s="569" t="s">
        <v>322</v>
      </c>
      <c r="R28" s="569" t="s">
        <v>322</v>
      </c>
    </row>
    <row r="29" spans="1:18">
      <c r="A29" s="1080"/>
      <c r="B29" s="73" t="s">
        <v>144</v>
      </c>
      <c r="C29" s="569" t="s">
        <v>322</v>
      </c>
      <c r="D29" s="569" t="s">
        <v>322</v>
      </c>
      <c r="E29" s="569" t="s">
        <v>322</v>
      </c>
      <c r="F29" s="569" t="s">
        <v>322</v>
      </c>
      <c r="G29" s="569" t="s">
        <v>322</v>
      </c>
      <c r="H29" s="569" t="s">
        <v>322</v>
      </c>
      <c r="I29" s="569" t="s">
        <v>322</v>
      </c>
      <c r="J29" s="569" t="s">
        <v>322</v>
      </c>
      <c r="K29" s="569" t="s">
        <v>322</v>
      </c>
      <c r="L29" s="569" t="s">
        <v>322</v>
      </c>
      <c r="M29" s="569" t="s">
        <v>322</v>
      </c>
      <c r="N29" s="569" t="s">
        <v>322</v>
      </c>
      <c r="O29" s="569" t="s">
        <v>322</v>
      </c>
      <c r="P29" s="569" t="s">
        <v>322</v>
      </c>
      <c r="Q29" s="569" t="s">
        <v>322</v>
      </c>
      <c r="R29" s="569" t="s">
        <v>322</v>
      </c>
    </row>
    <row r="30" spans="1:18">
      <c r="A30" s="1080"/>
      <c r="B30" s="73" t="s">
        <v>143</v>
      </c>
      <c r="C30" s="569" t="s">
        <v>322</v>
      </c>
      <c r="D30" s="569" t="s">
        <v>322</v>
      </c>
      <c r="E30" s="569" t="s">
        <v>322</v>
      </c>
      <c r="F30" s="569" t="s">
        <v>322</v>
      </c>
      <c r="G30" s="569" t="s">
        <v>322</v>
      </c>
      <c r="H30" s="569" t="s">
        <v>322</v>
      </c>
      <c r="I30" s="569" t="s">
        <v>322</v>
      </c>
      <c r="J30" s="569" t="s">
        <v>322</v>
      </c>
      <c r="K30" s="569" t="s">
        <v>322</v>
      </c>
      <c r="L30" s="569" t="s">
        <v>322</v>
      </c>
      <c r="M30" s="569" t="s">
        <v>322</v>
      </c>
      <c r="N30" s="569" t="s">
        <v>322</v>
      </c>
      <c r="O30" s="569" t="s">
        <v>322</v>
      </c>
      <c r="P30" s="569" t="s">
        <v>322</v>
      </c>
      <c r="Q30" s="569" t="s">
        <v>322</v>
      </c>
      <c r="R30" s="569" t="s">
        <v>322</v>
      </c>
    </row>
    <row r="31" spans="1:18">
      <c r="A31" s="1080" t="s">
        <v>5</v>
      </c>
      <c r="B31" s="73" t="s">
        <v>251</v>
      </c>
      <c r="C31" s="569" t="s">
        <v>322</v>
      </c>
      <c r="D31" s="569" t="s">
        <v>322</v>
      </c>
      <c r="E31" s="569" t="s">
        <v>322</v>
      </c>
      <c r="F31" s="569" t="s">
        <v>322</v>
      </c>
      <c r="G31" s="569" t="s">
        <v>322</v>
      </c>
      <c r="H31" s="569" t="s">
        <v>322</v>
      </c>
      <c r="I31" s="569" t="s">
        <v>322</v>
      </c>
      <c r="J31" s="569" t="s">
        <v>322</v>
      </c>
      <c r="K31" s="569" t="s">
        <v>322</v>
      </c>
      <c r="L31" s="569" t="s">
        <v>322</v>
      </c>
      <c r="M31" s="569" t="s">
        <v>322</v>
      </c>
      <c r="N31" s="569" t="s">
        <v>322</v>
      </c>
      <c r="O31" s="569" t="s">
        <v>322</v>
      </c>
      <c r="P31" s="569" t="s">
        <v>322</v>
      </c>
      <c r="Q31" s="569" t="s">
        <v>322</v>
      </c>
      <c r="R31" s="572" t="s">
        <v>322</v>
      </c>
    </row>
    <row r="32" spans="1:18">
      <c r="A32" s="1080"/>
      <c r="B32" s="73" t="s">
        <v>144</v>
      </c>
      <c r="C32" s="569" t="s">
        <v>322</v>
      </c>
      <c r="D32" s="569" t="s">
        <v>322</v>
      </c>
      <c r="E32" s="569" t="s">
        <v>322</v>
      </c>
      <c r="F32" s="569" t="s">
        <v>322</v>
      </c>
      <c r="G32" s="569" t="s">
        <v>322</v>
      </c>
      <c r="H32" s="569" t="s">
        <v>322</v>
      </c>
      <c r="I32" s="569" t="s">
        <v>322</v>
      </c>
      <c r="J32" s="569" t="s">
        <v>322</v>
      </c>
      <c r="K32" s="569" t="s">
        <v>322</v>
      </c>
      <c r="L32" s="569" t="s">
        <v>322</v>
      </c>
      <c r="M32" s="569" t="s">
        <v>322</v>
      </c>
      <c r="N32" s="569" t="s">
        <v>322</v>
      </c>
      <c r="O32" s="569" t="s">
        <v>322</v>
      </c>
      <c r="P32" s="569" t="s">
        <v>322</v>
      </c>
      <c r="Q32" s="569" t="s">
        <v>322</v>
      </c>
      <c r="R32" s="572" t="s">
        <v>322</v>
      </c>
    </row>
    <row r="33" spans="1:19">
      <c r="A33" s="1080"/>
      <c r="B33" s="73" t="s">
        <v>143</v>
      </c>
      <c r="C33" s="569" t="s">
        <v>322</v>
      </c>
      <c r="D33" s="569" t="s">
        <v>322</v>
      </c>
      <c r="E33" s="569" t="s">
        <v>322</v>
      </c>
      <c r="F33" s="569" t="s">
        <v>322</v>
      </c>
      <c r="G33" s="569" t="s">
        <v>322</v>
      </c>
      <c r="H33" s="569" t="s">
        <v>322</v>
      </c>
      <c r="I33" s="569" t="s">
        <v>322</v>
      </c>
      <c r="J33" s="569" t="s">
        <v>322</v>
      </c>
      <c r="K33" s="569" t="s">
        <v>322</v>
      </c>
      <c r="L33" s="569" t="s">
        <v>322</v>
      </c>
      <c r="M33" s="569" t="s">
        <v>322</v>
      </c>
      <c r="N33" s="569" t="s">
        <v>322</v>
      </c>
      <c r="O33" s="569" t="s">
        <v>322</v>
      </c>
      <c r="P33" s="569" t="s">
        <v>322</v>
      </c>
      <c r="Q33" s="569" t="s">
        <v>322</v>
      </c>
      <c r="R33" s="572" t="s">
        <v>322</v>
      </c>
    </row>
    <row r="34" spans="1:19">
      <c r="A34" s="1080" t="s">
        <v>4</v>
      </c>
      <c r="B34" s="73" t="s">
        <v>251</v>
      </c>
      <c r="C34" s="569" t="s">
        <v>429</v>
      </c>
      <c r="D34" s="569" t="s">
        <v>429</v>
      </c>
      <c r="E34" s="569" t="s">
        <v>429</v>
      </c>
      <c r="F34" s="569" t="s">
        <v>429</v>
      </c>
      <c r="G34" s="569" t="s">
        <v>429</v>
      </c>
      <c r="H34" s="569" t="s">
        <v>429</v>
      </c>
      <c r="I34" s="569" t="s">
        <v>429</v>
      </c>
      <c r="J34" s="569" t="s">
        <v>429</v>
      </c>
      <c r="K34" s="569" t="s">
        <v>429</v>
      </c>
      <c r="L34" s="569" t="s">
        <v>429</v>
      </c>
      <c r="M34" s="569" t="s">
        <v>429</v>
      </c>
      <c r="N34" s="569" t="s">
        <v>429</v>
      </c>
      <c r="O34" s="569" t="s">
        <v>429</v>
      </c>
      <c r="P34" s="569" t="s">
        <v>429</v>
      </c>
      <c r="Q34" s="569" t="s">
        <v>429</v>
      </c>
      <c r="R34" s="569" t="s">
        <v>429</v>
      </c>
    </row>
    <row r="35" spans="1:19">
      <c r="A35" s="1080"/>
      <c r="B35" s="73" t="s">
        <v>144</v>
      </c>
      <c r="C35" s="569" t="s">
        <v>429</v>
      </c>
      <c r="D35" s="569" t="s">
        <v>429</v>
      </c>
      <c r="E35" s="569" t="s">
        <v>429</v>
      </c>
      <c r="F35" s="569" t="s">
        <v>429</v>
      </c>
      <c r="G35" s="569" t="s">
        <v>429</v>
      </c>
      <c r="H35" s="569" t="s">
        <v>429</v>
      </c>
      <c r="I35" s="569" t="s">
        <v>429</v>
      </c>
      <c r="J35" s="569" t="s">
        <v>429</v>
      </c>
      <c r="K35" s="569" t="s">
        <v>429</v>
      </c>
      <c r="L35" s="569" t="s">
        <v>429</v>
      </c>
      <c r="M35" s="569" t="s">
        <v>429</v>
      </c>
      <c r="N35" s="569" t="s">
        <v>429</v>
      </c>
      <c r="O35" s="569" t="s">
        <v>429</v>
      </c>
      <c r="P35" s="569" t="s">
        <v>429</v>
      </c>
      <c r="Q35" s="569" t="s">
        <v>429</v>
      </c>
      <c r="R35" s="569" t="s">
        <v>429</v>
      </c>
    </row>
    <row r="36" spans="1:19">
      <c r="A36" s="1080"/>
      <c r="B36" s="73" t="s">
        <v>143</v>
      </c>
      <c r="C36" s="569" t="s">
        <v>429</v>
      </c>
      <c r="D36" s="569" t="s">
        <v>429</v>
      </c>
      <c r="E36" s="569" t="s">
        <v>429</v>
      </c>
      <c r="F36" s="569" t="s">
        <v>429</v>
      </c>
      <c r="G36" s="569" t="s">
        <v>429</v>
      </c>
      <c r="H36" s="569" t="s">
        <v>429</v>
      </c>
      <c r="I36" s="569" t="s">
        <v>429</v>
      </c>
      <c r="J36" s="569" t="s">
        <v>429</v>
      </c>
      <c r="K36" s="569" t="s">
        <v>429</v>
      </c>
      <c r="L36" s="569" t="s">
        <v>429</v>
      </c>
      <c r="M36" s="569" t="s">
        <v>429</v>
      </c>
      <c r="N36" s="569" t="s">
        <v>429</v>
      </c>
      <c r="O36" s="569" t="s">
        <v>429</v>
      </c>
      <c r="P36" s="569" t="s">
        <v>429</v>
      </c>
      <c r="Q36" s="569" t="s">
        <v>429</v>
      </c>
      <c r="R36" s="569" t="s">
        <v>429</v>
      </c>
    </row>
    <row r="37" spans="1:19">
      <c r="A37" s="1080" t="s">
        <v>3</v>
      </c>
      <c r="B37" s="73" t="s">
        <v>251</v>
      </c>
      <c r="C37" s="569" t="s">
        <v>429</v>
      </c>
      <c r="D37" s="569" t="s">
        <v>429</v>
      </c>
      <c r="E37" s="569" t="s">
        <v>429</v>
      </c>
      <c r="F37" s="569" t="s">
        <v>429</v>
      </c>
      <c r="G37" s="569" t="s">
        <v>429</v>
      </c>
      <c r="H37" s="569" t="s">
        <v>429</v>
      </c>
      <c r="I37" s="569" t="s">
        <v>429</v>
      </c>
      <c r="J37" s="569" t="s">
        <v>429</v>
      </c>
      <c r="K37" s="569" t="s">
        <v>429</v>
      </c>
      <c r="L37" s="569" t="s">
        <v>429</v>
      </c>
      <c r="M37" s="569" t="s">
        <v>429</v>
      </c>
      <c r="N37" s="569" t="s">
        <v>429</v>
      </c>
      <c r="O37" s="569" t="s">
        <v>429</v>
      </c>
      <c r="P37" s="569" t="s">
        <v>429</v>
      </c>
      <c r="Q37" s="569" t="s">
        <v>429</v>
      </c>
      <c r="R37" s="569" t="s">
        <v>429</v>
      </c>
      <c r="S37" s="499"/>
    </row>
    <row r="38" spans="1:19">
      <c r="A38" s="1080"/>
      <c r="B38" s="73" t="s">
        <v>144</v>
      </c>
      <c r="C38" s="569" t="s">
        <v>429</v>
      </c>
      <c r="D38" s="569" t="s">
        <v>429</v>
      </c>
      <c r="E38" s="569" t="s">
        <v>429</v>
      </c>
      <c r="F38" s="569" t="s">
        <v>429</v>
      </c>
      <c r="G38" s="569" t="s">
        <v>429</v>
      </c>
      <c r="H38" s="569" t="s">
        <v>429</v>
      </c>
      <c r="I38" s="569" t="s">
        <v>429</v>
      </c>
      <c r="J38" s="569" t="s">
        <v>429</v>
      </c>
      <c r="K38" s="569" t="s">
        <v>429</v>
      </c>
      <c r="L38" s="569" t="s">
        <v>429</v>
      </c>
      <c r="M38" s="569" t="s">
        <v>429</v>
      </c>
      <c r="N38" s="569" t="s">
        <v>429</v>
      </c>
      <c r="O38" s="569" t="s">
        <v>429</v>
      </c>
      <c r="P38" s="569" t="s">
        <v>429</v>
      </c>
      <c r="Q38" s="569" t="s">
        <v>429</v>
      </c>
      <c r="R38" s="569" t="s">
        <v>429</v>
      </c>
      <c r="S38" s="499"/>
    </row>
    <row r="39" spans="1:19">
      <c r="A39" s="1080"/>
      <c r="B39" s="73" t="s">
        <v>143</v>
      </c>
      <c r="C39" s="569" t="s">
        <v>429</v>
      </c>
      <c r="D39" s="569" t="s">
        <v>429</v>
      </c>
      <c r="E39" s="569" t="s">
        <v>429</v>
      </c>
      <c r="F39" s="569" t="s">
        <v>429</v>
      </c>
      <c r="G39" s="569" t="s">
        <v>429</v>
      </c>
      <c r="H39" s="569" t="s">
        <v>429</v>
      </c>
      <c r="I39" s="569" t="s">
        <v>429</v>
      </c>
      <c r="J39" s="569" t="s">
        <v>429</v>
      </c>
      <c r="K39" s="569" t="s">
        <v>429</v>
      </c>
      <c r="L39" s="569" t="s">
        <v>429</v>
      </c>
      <c r="M39" s="569" t="s">
        <v>429</v>
      </c>
      <c r="N39" s="569" t="s">
        <v>429</v>
      </c>
      <c r="O39" s="569" t="s">
        <v>429</v>
      </c>
      <c r="P39" s="569" t="s">
        <v>429</v>
      </c>
      <c r="Q39" s="569" t="s">
        <v>429</v>
      </c>
      <c r="R39" s="569" t="s">
        <v>429</v>
      </c>
      <c r="S39" s="499"/>
    </row>
    <row r="40" spans="1:19">
      <c r="A40" s="1081" t="s">
        <v>79</v>
      </c>
      <c r="B40" s="73" t="s">
        <v>251</v>
      </c>
      <c r="C40" s="569" t="s">
        <v>429</v>
      </c>
      <c r="D40" s="569" t="s">
        <v>429</v>
      </c>
      <c r="E40" s="569">
        <v>44</v>
      </c>
      <c r="F40" s="569">
        <v>46.204999999999998</v>
      </c>
      <c r="G40" s="569">
        <v>51.97</v>
      </c>
      <c r="H40" s="569">
        <v>34.334000000000003</v>
      </c>
      <c r="I40" s="569">
        <v>45.533999999999999</v>
      </c>
      <c r="J40" s="569">
        <v>33.707999999999998</v>
      </c>
      <c r="K40" s="569">
        <v>58.052</v>
      </c>
      <c r="L40" s="569">
        <v>40</v>
      </c>
      <c r="M40" s="569">
        <v>60.575000000000003</v>
      </c>
      <c r="N40" s="569">
        <v>33.219000000000001</v>
      </c>
      <c r="O40" s="569">
        <v>65.555999999999997</v>
      </c>
      <c r="P40" s="569">
        <v>48</v>
      </c>
      <c r="Q40" s="569">
        <v>40.759</v>
      </c>
      <c r="R40" s="569" t="s">
        <v>429</v>
      </c>
    </row>
    <row r="41" spans="1:19">
      <c r="A41" s="1081"/>
      <c r="B41" s="73" t="s">
        <v>144</v>
      </c>
      <c r="C41" s="569" t="s">
        <v>429</v>
      </c>
      <c r="D41" s="569" t="s">
        <v>429</v>
      </c>
      <c r="E41" s="569">
        <v>66360.655737704918</v>
      </c>
      <c r="F41" s="569">
        <v>103691.59459016394</v>
      </c>
      <c r="G41" s="569">
        <v>161130.63249276558</v>
      </c>
      <c r="H41" s="569">
        <v>107205.23289368859</v>
      </c>
      <c r="I41" s="569">
        <v>100000</v>
      </c>
      <c r="J41" s="569">
        <v>120000.00000000001</v>
      </c>
      <c r="K41" s="569">
        <v>91224.57142857142</v>
      </c>
      <c r="L41" s="569">
        <v>85714.28571428571</v>
      </c>
      <c r="M41" s="569">
        <v>151361.81909045478</v>
      </c>
      <c r="N41" s="569">
        <v>63892.352488650431</v>
      </c>
      <c r="O41" s="569">
        <v>69338.753623188401</v>
      </c>
      <c r="P41" s="569">
        <f>P40*1000*1000/P42</f>
        <v>50769.726247987113</v>
      </c>
      <c r="Q41" s="569">
        <f>Q40*1000*1000/Q42</f>
        <v>43110.901502952227</v>
      </c>
      <c r="R41" s="569" t="s">
        <v>429</v>
      </c>
      <c r="S41" t="s">
        <v>17</v>
      </c>
    </row>
    <row r="42" spans="1:19">
      <c r="A42" s="1081"/>
      <c r="B42" s="73" t="s">
        <v>143</v>
      </c>
      <c r="C42" s="569" t="s">
        <v>429</v>
      </c>
      <c r="D42" s="569" t="s">
        <v>429</v>
      </c>
      <c r="E42" s="569">
        <f t="shared" ref="E42:O42" si="5">(E40*1000*1000)/E41</f>
        <v>663.04347826086962</v>
      </c>
      <c r="F42" s="569">
        <f t="shared" si="5"/>
        <v>445.60024544538112</v>
      </c>
      <c r="G42" s="569">
        <f t="shared" si="5"/>
        <v>322.53333333333336</v>
      </c>
      <c r="H42" s="569">
        <f t="shared" si="5"/>
        <v>320.26421727051087</v>
      </c>
      <c r="I42" s="569">
        <f t="shared" si="5"/>
        <v>455.34</v>
      </c>
      <c r="J42" s="569">
        <f t="shared" si="5"/>
        <v>280.89999999999998</v>
      </c>
      <c r="K42" s="569">
        <f t="shared" si="5"/>
        <v>636.36363636363637</v>
      </c>
      <c r="L42" s="569">
        <f t="shared" si="5"/>
        <v>466.66666666666669</v>
      </c>
      <c r="M42" s="569">
        <f t="shared" si="5"/>
        <v>400.2</v>
      </c>
      <c r="N42" s="569">
        <f t="shared" si="5"/>
        <v>519.92137878943936</v>
      </c>
      <c r="O42" s="569">
        <f t="shared" si="5"/>
        <v>945.44531844709468</v>
      </c>
      <c r="P42" s="569">
        <v>945.44531844709468</v>
      </c>
      <c r="Q42" s="569">
        <v>945.44531844709468</v>
      </c>
      <c r="R42" s="569" t="s">
        <v>429</v>
      </c>
    </row>
    <row r="43" spans="1:19">
      <c r="A43" s="1080" t="s">
        <v>2</v>
      </c>
      <c r="B43" s="73" t="s">
        <v>251</v>
      </c>
      <c r="C43" s="569">
        <v>5.4</v>
      </c>
      <c r="D43" s="569">
        <v>5.76</v>
      </c>
      <c r="E43" s="569">
        <v>6.48</v>
      </c>
      <c r="F43" s="569">
        <v>6.06</v>
      </c>
      <c r="G43" s="569">
        <v>5</v>
      </c>
      <c r="H43" s="569">
        <v>4.5</v>
      </c>
      <c r="I43" s="569">
        <v>5.0330000000000004</v>
      </c>
      <c r="J43" s="569">
        <v>5.0999999999999996</v>
      </c>
      <c r="K43" s="569">
        <v>5.8689999999999998</v>
      </c>
      <c r="L43" s="569">
        <v>6.3079999999999998</v>
      </c>
      <c r="M43" s="569">
        <v>6.5</v>
      </c>
      <c r="N43" s="569">
        <v>6</v>
      </c>
      <c r="O43" s="569">
        <v>6.5</v>
      </c>
      <c r="P43" s="569">
        <v>6.5</v>
      </c>
      <c r="Q43" s="569" t="s">
        <v>429</v>
      </c>
      <c r="R43" s="569" t="s">
        <v>429</v>
      </c>
    </row>
    <row r="44" spans="1:19">
      <c r="A44" s="1080"/>
      <c r="B44" s="73" t="s">
        <v>144</v>
      </c>
      <c r="C44" s="569">
        <v>5500</v>
      </c>
      <c r="D44" s="569">
        <v>5900</v>
      </c>
      <c r="E44" s="569">
        <v>7000</v>
      </c>
      <c r="F44" s="569">
        <v>6989</v>
      </c>
      <c r="G44" s="569">
        <v>5500</v>
      </c>
      <c r="H44" s="569">
        <v>5000</v>
      </c>
      <c r="I44" s="569">
        <v>5306</v>
      </c>
      <c r="J44" s="569">
        <v>5600</v>
      </c>
      <c r="K44" s="569">
        <v>6400</v>
      </c>
      <c r="L44" s="569">
        <v>6900</v>
      </c>
      <c r="M44" s="569">
        <v>7100</v>
      </c>
      <c r="N44" s="569">
        <v>6800</v>
      </c>
      <c r="O44" s="569">
        <v>7000</v>
      </c>
      <c r="P44" s="569">
        <v>7000.0032307707215</v>
      </c>
      <c r="Q44" s="569" t="s">
        <v>429</v>
      </c>
      <c r="R44" s="569" t="s">
        <v>429</v>
      </c>
    </row>
    <row r="45" spans="1:19">
      <c r="A45" s="1080"/>
      <c r="B45" s="73" t="s">
        <v>143</v>
      </c>
      <c r="C45" s="569">
        <v>981.81818181818187</v>
      </c>
      <c r="D45" s="569">
        <v>976.27118644067798</v>
      </c>
      <c r="E45" s="569">
        <v>925.71428571428567</v>
      </c>
      <c r="F45" s="569">
        <v>867.07683502647012</v>
      </c>
      <c r="G45" s="569">
        <v>909.09090909090912</v>
      </c>
      <c r="H45" s="569">
        <v>900</v>
      </c>
      <c r="I45" s="569">
        <v>948.5488126649077</v>
      </c>
      <c r="J45" s="569">
        <v>910.71428571428567</v>
      </c>
      <c r="K45" s="569">
        <v>917.03125</v>
      </c>
      <c r="L45" s="569">
        <v>914.20289855072463</v>
      </c>
      <c r="M45" s="569">
        <v>915.49295774647885</v>
      </c>
      <c r="N45" s="569">
        <f>(N43*1000*1000)/N44</f>
        <v>882.35294117647061</v>
      </c>
      <c r="O45" s="569">
        <v>928.57100000000003</v>
      </c>
      <c r="P45" s="569">
        <v>928.57100000000003</v>
      </c>
      <c r="Q45" s="569" t="s">
        <v>429</v>
      </c>
      <c r="R45" s="569" t="s">
        <v>429</v>
      </c>
    </row>
    <row r="46" spans="1:19">
      <c r="A46" s="1080" t="s">
        <v>1</v>
      </c>
      <c r="B46" s="73" t="s">
        <v>251</v>
      </c>
      <c r="C46" s="569">
        <v>9.1</v>
      </c>
      <c r="D46" s="569">
        <v>7.5179999999999998</v>
      </c>
      <c r="E46" s="569">
        <v>8.0500000000000007</v>
      </c>
      <c r="F46" s="569">
        <v>10</v>
      </c>
      <c r="G46" s="569">
        <v>5.8</v>
      </c>
      <c r="H46" s="569">
        <v>3.96</v>
      </c>
      <c r="I46" s="569">
        <v>2.7</v>
      </c>
      <c r="J46" s="569">
        <v>1.86</v>
      </c>
      <c r="K46" s="569">
        <v>1.44</v>
      </c>
      <c r="L46" s="569">
        <v>1.38</v>
      </c>
      <c r="M46" s="569">
        <v>2.1</v>
      </c>
      <c r="N46" s="569">
        <v>2.7970000000000002</v>
      </c>
      <c r="O46" s="569">
        <v>2.7970000000000002</v>
      </c>
      <c r="P46" s="569">
        <v>0.5</v>
      </c>
      <c r="Q46" s="569">
        <v>1.9610000000000001</v>
      </c>
      <c r="R46" s="569">
        <f>Q46*'[9]Agriculture_Feb 2016_'!$Y$16/'[9]Agriculture_Feb 2016_'!$X$16</f>
        <v>1.9610000000000003</v>
      </c>
    </row>
    <row r="47" spans="1:19">
      <c r="A47" s="1080"/>
      <c r="B47" s="73" t="s">
        <v>144</v>
      </c>
      <c r="C47" s="569">
        <v>6500</v>
      </c>
      <c r="D47" s="569">
        <v>5500</v>
      </c>
      <c r="E47" s="569">
        <v>5800</v>
      </c>
      <c r="F47" s="569">
        <v>7000</v>
      </c>
      <c r="G47" s="569">
        <v>4500</v>
      </c>
      <c r="H47" s="569">
        <v>3600</v>
      </c>
      <c r="I47" s="569">
        <v>3750</v>
      </c>
      <c r="J47" s="569">
        <v>3800</v>
      </c>
      <c r="K47" s="569">
        <v>3859</v>
      </c>
      <c r="L47" s="569">
        <v>3810</v>
      </c>
      <c r="M47" s="569">
        <v>4600</v>
      </c>
      <c r="N47" s="569">
        <v>5397</v>
      </c>
      <c r="O47" s="569">
        <v>5397</v>
      </c>
      <c r="P47" s="569">
        <v>96.478347364500976</v>
      </c>
      <c r="Q47" s="569">
        <v>8432.8125</v>
      </c>
      <c r="R47" s="569">
        <v>8432.8125</v>
      </c>
    </row>
    <row r="48" spans="1:19">
      <c r="A48" s="1080"/>
      <c r="B48" s="73" t="s">
        <v>143</v>
      </c>
      <c r="C48" s="569">
        <v>1400</v>
      </c>
      <c r="D48" s="569">
        <v>1366.909090909091</v>
      </c>
      <c r="E48" s="569">
        <v>1387.9310344827588</v>
      </c>
      <c r="F48" s="569">
        <v>1428.5714285714287</v>
      </c>
      <c r="G48" s="569">
        <v>1288.8888888888889</v>
      </c>
      <c r="H48" s="569">
        <v>1100</v>
      </c>
      <c r="I48" s="569">
        <v>720</v>
      </c>
      <c r="J48" s="569">
        <v>489.4736842105263</v>
      </c>
      <c r="K48" s="569">
        <v>373.15366675304483</v>
      </c>
      <c r="L48" s="569">
        <v>362.20472440944883</v>
      </c>
      <c r="M48" s="569">
        <v>456.52173913043481</v>
      </c>
      <c r="N48" s="569">
        <f>(N46*1000*1000)/N47</f>
        <v>518.2508801185844</v>
      </c>
      <c r="O48" s="569">
        <v>5182.51</v>
      </c>
      <c r="P48" s="569">
        <v>5182.51</v>
      </c>
      <c r="Q48" s="569">
        <v>8097.6718749999991</v>
      </c>
      <c r="R48" s="569">
        <v>8097.6718749999991</v>
      </c>
    </row>
    <row r="49" spans="1:18">
      <c r="A49" s="1080" t="s">
        <v>34</v>
      </c>
      <c r="B49" s="73" t="s">
        <v>251</v>
      </c>
      <c r="C49" s="569">
        <f>C46+C43+C25+C19+C16+C10+C4</f>
        <v>125.19500000000001</v>
      </c>
      <c r="D49" s="569">
        <f>D46+D43+D25+D19+D16+D10+D4</f>
        <v>119.113</v>
      </c>
      <c r="E49" s="569">
        <f>E46+E43+E40+E25+E19+E16+E10+E4</f>
        <v>154.62200000000001</v>
      </c>
      <c r="F49" s="569">
        <f t="shared" ref="F49:O49" si="6">F46+F43+F40+F25+F19+F16+F10+F4</f>
        <v>169.982</v>
      </c>
      <c r="G49" s="569">
        <f t="shared" si="6"/>
        <v>165.86799999999999</v>
      </c>
      <c r="H49" s="569">
        <f t="shared" si="6"/>
        <v>134.24300000000002</v>
      </c>
      <c r="I49" s="569">
        <f t="shared" si="6"/>
        <v>151.98599999999999</v>
      </c>
      <c r="J49" s="569">
        <f t="shared" si="6"/>
        <v>153.714</v>
      </c>
      <c r="K49" s="569">
        <f t="shared" si="6"/>
        <v>163.02789999999999</v>
      </c>
      <c r="L49" s="569">
        <f t="shared" si="6"/>
        <v>161.79300000000001</v>
      </c>
      <c r="M49" s="569">
        <f t="shared" si="6"/>
        <v>194.22300000000001</v>
      </c>
      <c r="N49" s="569">
        <f t="shared" si="6"/>
        <v>158.20200000000003</v>
      </c>
      <c r="O49" s="569">
        <f t="shared" si="6"/>
        <v>235.952</v>
      </c>
      <c r="P49" s="569">
        <f>P40+P19</f>
        <v>54</v>
      </c>
      <c r="Q49" s="569" t="s">
        <v>429</v>
      </c>
      <c r="R49" s="569" t="s">
        <v>429</v>
      </c>
    </row>
    <row r="50" spans="1:18">
      <c r="A50" s="1080"/>
      <c r="B50" s="73" t="s">
        <v>144</v>
      </c>
      <c r="C50" s="569">
        <f>C47+C44+C26+C20+C17+C11+C5</f>
        <v>423265</v>
      </c>
      <c r="D50" s="569">
        <f>D47+D44+D26+D20+D17+D11+D5</f>
        <v>397584</v>
      </c>
      <c r="E50" s="569">
        <f t="shared" ref="E50:M50" si="7">E47+E44+E41+E26+E20+E17+E11+E5</f>
        <v>412035.65573770495</v>
      </c>
      <c r="F50" s="569">
        <f t="shared" si="7"/>
        <v>461892.59459016391</v>
      </c>
      <c r="G50" s="569">
        <f t="shared" si="7"/>
        <v>515104.63249276555</v>
      </c>
      <c r="H50" s="569">
        <f t="shared" si="7"/>
        <v>380001.2328936886</v>
      </c>
      <c r="I50" s="569">
        <f t="shared" si="7"/>
        <v>373841</v>
      </c>
      <c r="J50" s="569">
        <f t="shared" si="7"/>
        <v>361612</v>
      </c>
      <c r="K50" s="569">
        <f t="shared" si="7"/>
        <v>381324.57142857142</v>
      </c>
      <c r="L50" s="569">
        <f t="shared" si="7"/>
        <v>359505.28571428568</v>
      </c>
      <c r="M50" s="569">
        <f t="shared" si="7"/>
        <v>427468.81909045478</v>
      </c>
      <c r="N50" s="569">
        <f>N47+N44+N41+N26+N20+N11+N5</f>
        <v>204322.37348865042</v>
      </c>
      <c r="O50" s="569">
        <f>O47+O44+O41+O26+O20+O17+O11+O5</f>
        <v>341279.95362318843</v>
      </c>
      <c r="P50" s="569">
        <f>P41+P20</f>
        <v>54364.726247987113</v>
      </c>
      <c r="Q50" s="569" t="s">
        <v>429</v>
      </c>
      <c r="R50" s="569" t="s">
        <v>429</v>
      </c>
    </row>
    <row r="51" spans="1:18">
      <c r="A51" s="1080"/>
      <c r="B51" s="73" t="s">
        <v>143</v>
      </c>
      <c r="C51" s="569">
        <f t="shared" ref="C51:O51" si="8">(C49*1000*1000)/C50</f>
        <v>295.7839651282294</v>
      </c>
      <c r="D51" s="569">
        <f t="shared" si="8"/>
        <v>299.59203589681675</v>
      </c>
      <c r="E51" s="569">
        <f t="shared" si="8"/>
        <v>375.26364004388444</v>
      </c>
      <c r="F51" s="569">
        <f t="shared" si="8"/>
        <v>368.0119620684211</v>
      </c>
      <c r="G51" s="569">
        <f t="shared" si="8"/>
        <v>322.00836400423862</v>
      </c>
      <c r="H51" s="569">
        <f t="shared" si="8"/>
        <v>353.26990646253154</v>
      </c>
      <c r="I51" s="569">
        <f t="shared" si="8"/>
        <v>406.55251831661053</v>
      </c>
      <c r="J51" s="569">
        <f t="shared" si="8"/>
        <v>425.07991991416213</v>
      </c>
      <c r="K51" s="569">
        <f t="shared" si="8"/>
        <v>427.5305401622615</v>
      </c>
      <c r="L51" s="569">
        <f t="shared" si="8"/>
        <v>450.04345256994043</v>
      </c>
      <c r="M51" s="569">
        <f t="shared" si="8"/>
        <v>454.35594674076413</v>
      </c>
      <c r="N51" s="569">
        <f t="shared" si="8"/>
        <v>774.27644020975379</v>
      </c>
      <c r="O51" s="569">
        <f t="shared" si="8"/>
        <v>691.3737460844759</v>
      </c>
      <c r="P51" s="569">
        <f>(P49*1000*1000)/P50</f>
        <v>993.29112324922971</v>
      </c>
      <c r="Q51" s="569" t="s">
        <v>429</v>
      </c>
      <c r="R51" s="569" t="s">
        <v>429</v>
      </c>
    </row>
    <row r="52" spans="1:18">
      <c r="A52" s="57"/>
      <c r="B52" s="57"/>
      <c r="C52" s="165"/>
      <c r="D52" s="165"/>
      <c r="E52" s="165"/>
      <c r="F52" s="165"/>
      <c r="G52" s="165"/>
      <c r="H52" s="165"/>
      <c r="I52" s="165"/>
      <c r="J52" s="165"/>
      <c r="K52" s="165"/>
      <c r="L52" s="165"/>
      <c r="M52" s="57"/>
      <c r="P52" s="57"/>
    </row>
    <row r="53" spans="1:18" s="283" customFormat="1" ht="15" customHeight="1">
      <c r="A53" s="136" t="s">
        <v>33</v>
      </c>
      <c r="B53" s="142"/>
      <c r="D53" s="486"/>
      <c r="E53" s="486"/>
      <c r="F53" s="486"/>
      <c r="G53" s="486"/>
      <c r="H53" s="486"/>
      <c r="I53" s="486"/>
      <c r="J53" s="486"/>
      <c r="K53" s="486"/>
      <c r="L53" s="486"/>
      <c r="M53" s="132"/>
      <c r="P53" s="289"/>
      <c r="Q53" s="499"/>
      <c r="R53" s="499"/>
    </row>
    <row r="54" spans="1:18">
      <c r="A54" s="93"/>
      <c r="B54" s="135"/>
      <c r="D54" s="133"/>
      <c r="E54" s="133"/>
      <c r="F54" s="133"/>
      <c r="G54" s="133"/>
      <c r="H54" s="132"/>
      <c r="I54" s="132"/>
      <c r="J54" s="132"/>
      <c r="K54" s="132"/>
      <c r="L54" s="132"/>
      <c r="M54" s="132"/>
      <c r="P54" s="57"/>
    </row>
    <row r="55" spans="1:18" ht="14.65" customHeight="1">
      <c r="A55" s="486" t="s">
        <v>1164</v>
      </c>
      <c r="B55" s="134"/>
      <c r="D55" s="96"/>
      <c r="E55" s="96"/>
      <c r="F55" s="96"/>
      <c r="G55" s="96"/>
      <c r="H55" s="96"/>
      <c r="I55" s="96"/>
      <c r="J55" s="96"/>
      <c r="K55" s="96"/>
      <c r="L55" s="96"/>
      <c r="M55" s="132"/>
      <c r="P55" s="57"/>
    </row>
    <row r="56" spans="1:18" s="283" customFormat="1">
      <c r="A56" s="133"/>
      <c r="B56" s="134"/>
      <c r="D56" s="385"/>
      <c r="E56" s="385"/>
      <c r="F56" s="385"/>
      <c r="G56" s="385"/>
      <c r="H56" s="385"/>
      <c r="I56" s="385"/>
      <c r="J56" s="385"/>
      <c r="K56" s="385"/>
      <c r="L56" s="385"/>
      <c r="M56" s="132"/>
      <c r="P56" s="289"/>
      <c r="Q56" s="499"/>
      <c r="R56" s="499"/>
    </row>
    <row r="57" spans="1:18" ht="14.65" customHeight="1">
      <c r="A57" s="96" t="s">
        <v>892</v>
      </c>
      <c r="B57" s="171"/>
      <c r="D57" s="131"/>
      <c r="E57" s="131"/>
      <c r="F57" s="131"/>
      <c r="G57" s="131"/>
      <c r="H57" s="131"/>
      <c r="I57" s="131"/>
      <c r="J57" s="131"/>
      <c r="K57" s="131"/>
      <c r="L57" s="131"/>
      <c r="M57" s="132"/>
      <c r="P57" s="57"/>
    </row>
    <row r="58" spans="1:18">
      <c r="A58" s="385"/>
      <c r="B58" s="57"/>
      <c r="C58" s="131"/>
      <c r="D58" s="131"/>
      <c r="E58" s="131"/>
      <c r="F58" s="131"/>
      <c r="G58" s="131"/>
      <c r="H58" s="131"/>
      <c r="I58" s="131"/>
      <c r="J58" s="131"/>
      <c r="K58" s="131"/>
      <c r="L58" s="131"/>
      <c r="M58" s="57"/>
      <c r="P58" s="57"/>
    </row>
    <row r="59" spans="1:18">
      <c r="A59" s="167" t="s">
        <v>431</v>
      </c>
      <c r="B59" s="57"/>
      <c r="C59" s="165"/>
      <c r="D59" s="165"/>
      <c r="E59" s="165"/>
      <c r="F59" s="165"/>
      <c r="G59" s="165"/>
      <c r="H59" s="165"/>
      <c r="I59" s="165"/>
      <c r="J59" s="165"/>
      <c r="K59" s="165"/>
      <c r="L59" s="165"/>
      <c r="M59" s="57"/>
      <c r="P59" s="57"/>
    </row>
    <row r="60" spans="1:18">
      <c r="A60" s="57"/>
      <c r="B60" s="57"/>
      <c r="C60" s="165"/>
      <c r="D60" s="165"/>
      <c r="E60" s="165"/>
      <c r="F60" s="165"/>
      <c r="G60" s="165"/>
      <c r="H60" s="165"/>
      <c r="I60" s="165"/>
      <c r="J60" s="165"/>
      <c r="K60" s="165"/>
      <c r="L60" s="165"/>
      <c r="M60" s="57"/>
      <c r="P60" s="57"/>
    </row>
    <row r="61" spans="1:18">
      <c r="A61" s="57"/>
      <c r="B61" s="57"/>
      <c r="C61" s="165"/>
      <c r="D61" s="165"/>
      <c r="E61" s="165"/>
      <c r="F61" s="165"/>
      <c r="G61" s="165"/>
      <c r="H61" s="165"/>
      <c r="I61" s="165"/>
      <c r="J61" s="165"/>
      <c r="K61" s="165"/>
      <c r="L61" s="165"/>
      <c r="M61" s="57"/>
      <c r="P61" s="57"/>
    </row>
    <row r="62" spans="1:18">
      <c r="A62" s="57"/>
      <c r="B62" s="57"/>
      <c r="C62" s="165"/>
      <c r="D62" s="165"/>
      <c r="E62" s="165"/>
      <c r="F62" s="165"/>
      <c r="G62" s="165"/>
      <c r="H62" s="165"/>
      <c r="I62" s="165"/>
      <c r="J62" s="165"/>
      <c r="K62" s="165"/>
      <c r="L62" s="165"/>
      <c r="M62" s="57"/>
      <c r="P62" s="57"/>
    </row>
    <row r="63" spans="1:18">
      <c r="A63" s="57"/>
      <c r="B63" s="57"/>
      <c r="C63" s="165"/>
      <c r="D63" s="165"/>
      <c r="E63" s="165"/>
      <c r="F63" s="165"/>
      <c r="G63" s="165"/>
      <c r="H63" s="165"/>
      <c r="I63" s="165"/>
      <c r="J63" s="165"/>
      <c r="K63" s="165"/>
      <c r="L63" s="165"/>
      <c r="M63" s="57"/>
      <c r="P63" s="57"/>
    </row>
    <row r="64" spans="1:18">
      <c r="A64" s="57"/>
      <c r="B64" s="57"/>
      <c r="C64" s="165"/>
      <c r="D64" s="165"/>
      <c r="E64" s="165"/>
      <c r="F64" s="165"/>
      <c r="G64" s="165"/>
      <c r="H64" s="165"/>
      <c r="I64" s="165"/>
      <c r="J64" s="165"/>
      <c r="K64" s="165"/>
      <c r="L64" s="165"/>
      <c r="M64" s="57"/>
      <c r="P64" s="57"/>
    </row>
    <row r="65" spans="1:16">
      <c r="A65" s="57"/>
      <c r="B65" s="57"/>
      <c r="C65" s="165"/>
      <c r="D65" s="165"/>
      <c r="E65" s="165"/>
      <c r="F65" s="165"/>
      <c r="G65" s="165"/>
      <c r="H65" s="165"/>
      <c r="I65" s="165"/>
      <c r="J65" s="165"/>
      <c r="K65" s="165"/>
      <c r="L65" s="165"/>
      <c r="M65" s="57"/>
      <c r="P65" s="57"/>
    </row>
    <row r="66" spans="1:16">
      <c r="A66" s="57"/>
      <c r="B66" s="57"/>
      <c r="C66" s="165"/>
      <c r="D66" s="165"/>
      <c r="E66" s="165"/>
      <c r="F66" s="165"/>
      <c r="G66" s="165"/>
      <c r="H66" s="165"/>
      <c r="I66" s="165"/>
      <c r="J66" s="165"/>
      <c r="K66" s="165"/>
      <c r="L66" s="165"/>
      <c r="M66" s="57"/>
      <c r="P66" s="57"/>
    </row>
    <row r="67" spans="1:16">
      <c r="A67" s="57"/>
      <c r="B67" s="57"/>
      <c r="C67" s="165"/>
      <c r="D67" s="165"/>
      <c r="E67" s="165"/>
      <c r="F67" s="165"/>
      <c r="G67" s="165"/>
      <c r="H67" s="165"/>
      <c r="I67" s="165"/>
      <c r="J67" s="165"/>
      <c r="K67" s="165"/>
      <c r="L67" s="165"/>
      <c r="M67" s="57"/>
      <c r="P67" s="57"/>
    </row>
    <row r="68" spans="1:16">
      <c r="A68" s="57"/>
      <c r="B68" s="57"/>
      <c r="C68" s="165"/>
      <c r="D68" s="165"/>
      <c r="E68" s="165"/>
      <c r="F68" s="165"/>
      <c r="G68" s="165"/>
      <c r="H68" s="165"/>
      <c r="I68" s="165"/>
      <c r="J68" s="165"/>
      <c r="K68" s="165"/>
      <c r="L68" s="165"/>
      <c r="M68" s="57"/>
      <c r="P68" s="57"/>
    </row>
    <row r="69" spans="1:16">
      <c r="A69" s="57"/>
      <c r="B69" s="57"/>
      <c r="C69" s="165"/>
      <c r="D69" s="165"/>
      <c r="E69" s="165"/>
      <c r="F69" s="165"/>
      <c r="G69" s="165"/>
      <c r="H69" s="165"/>
      <c r="I69" s="165"/>
      <c r="J69" s="165"/>
      <c r="K69" s="165"/>
      <c r="L69" s="165"/>
      <c r="M69" s="57"/>
      <c r="P69" s="57"/>
    </row>
    <row r="70" spans="1:16">
      <c r="A70" s="57"/>
      <c r="B70" s="57"/>
      <c r="C70" s="165"/>
      <c r="D70" s="165"/>
      <c r="E70" s="165"/>
      <c r="F70" s="165"/>
      <c r="G70" s="165"/>
      <c r="H70" s="165"/>
      <c r="I70" s="165"/>
      <c r="J70" s="165"/>
      <c r="K70" s="165"/>
      <c r="L70" s="165"/>
      <c r="M70" s="57"/>
      <c r="P70" s="57"/>
    </row>
    <row r="71" spans="1:16">
      <c r="A71" s="57"/>
      <c r="B71" s="57"/>
      <c r="C71" s="165"/>
      <c r="D71" s="165"/>
      <c r="E71" s="165"/>
      <c r="F71" s="165"/>
      <c r="G71" s="165"/>
      <c r="H71" s="165"/>
      <c r="I71" s="165"/>
      <c r="J71" s="165"/>
      <c r="K71" s="165"/>
      <c r="L71" s="165"/>
      <c r="M71" s="57"/>
      <c r="P71" s="57"/>
    </row>
    <row r="72" spans="1:16">
      <c r="A72" s="57"/>
      <c r="B72" s="57"/>
      <c r="C72" s="165"/>
      <c r="D72" s="165"/>
      <c r="E72" s="165"/>
      <c r="F72" s="165"/>
      <c r="G72" s="165"/>
      <c r="H72" s="165"/>
      <c r="I72" s="165"/>
      <c r="J72" s="165"/>
      <c r="K72" s="165"/>
      <c r="L72" s="165"/>
      <c r="M72" s="57"/>
      <c r="P72" s="57"/>
    </row>
    <row r="73" spans="1:16">
      <c r="A73" s="57"/>
      <c r="B73" s="57"/>
      <c r="C73" s="165"/>
      <c r="D73" s="165"/>
      <c r="E73" s="165"/>
      <c r="F73" s="165"/>
      <c r="G73" s="165"/>
      <c r="H73" s="165"/>
      <c r="I73" s="165"/>
      <c r="J73" s="165"/>
      <c r="K73" s="165"/>
      <c r="L73" s="165"/>
      <c r="M73" s="57"/>
      <c r="P73" s="57"/>
    </row>
    <row r="74" spans="1:16">
      <c r="A74" s="57"/>
      <c r="B74" s="57"/>
      <c r="C74" s="165"/>
      <c r="D74" s="165"/>
      <c r="E74" s="165"/>
      <c r="F74" s="165"/>
      <c r="G74" s="165"/>
      <c r="H74" s="165"/>
      <c r="I74" s="165"/>
      <c r="J74" s="165"/>
      <c r="K74" s="165"/>
      <c r="L74" s="165"/>
      <c r="M74" s="57"/>
      <c r="P74" s="57"/>
    </row>
    <row r="75" spans="1:16">
      <c r="A75" s="57"/>
      <c r="B75" s="57"/>
      <c r="C75" s="165"/>
      <c r="D75" s="165"/>
      <c r="E75" s="165"/>
      <c r="F75" s="165"/>
      <c r="G75" s="165"/>
      <c r="H75" s="165"/>
      <c r="I75" s="165"/>
      <c r="J75" s="165"/>
      <c r="K75" s="165"/>
      <c r="L75" s="165"/>
      <c r="M75" s="57"/>
      <c r="P75" s="57"/>
    </row>
    <row r="76" spans="1:16">
      <c r="A76" s="57"/>
      <c r="B76" s="57"/>
      <c r="C76" s="165"/>
      <c r="D76" s="165"/>
      <c r="E76" s="165"/>
      <c r="F76" s="165"/>
      <c r="G76" s="165"/>
      <c r="H76" s="165"/>
      <c r="I76" s="165"/>
      <c r="J76" s="165"/>
      <c r="K76" s="165"/>
      <c r="L76" s="165"/>
      <c r="M76" s="57"/>
      <c r="P76" s="57"/>
    </row>
    <row r="77" spans="1:16">
      <c r="A77" s="57"/>
      <c r="B77" s="57"/>
      <c r="C77" s="165"/>
      <c r="D77" s="165"/>
      <c r="E77" s="165"/>
      <c r="F77" s="165"/>
      <c r="G77" s="165"/>
      <c r="H77" s="165"/>
      <c r="I77" s="165"/>
      <c r="J77" s="165"/>
      <c r="K77" s="165"/>
      <c r="L77" s="165"/>
      <c r="M77" s="57"/>
      <c r="P77" s="57"/>
    </row>
    <row r="78" spans="1:16">
      <c r="A78" s="57"/>
      <c r="B78" s="57"/>
      <c r="C78" s="165"/>
      <c r="D78" s="165"/>
      <c r="E78" s="165"/>
      <c r="F78" s="165"/>
      <c r="G78" s="165"/>
      <c r="H78" s="165"/>
      <c r="I78" s="165"/>
      <c r="J78" s="165"/>
      <c r="K78" s="165"/>
      <c r="L78" s="165"/>
      <c r="M78" s="57"/>
      <c r="P78" s="57"/>
    </row>
    <row r="79" spans="1:16">
      <c r="A79" s="57"/>
      <c r="B79" s="57"/>
      <c r="C79" s="165"/>
      <c r="D79" s="165"/>
      <c r="E79" s="165"/>
      <c r="F79" s="165"/>
      <c r="G79" s="165"/>
      <c r="H79" s="165"/>
      <c r="I79" s="165"/>
      <c r="J79" s="165"/>
      <c r="K79" s="165"/>
      <c r="L79" s="165"/>
      <c r="M79" s="57"/>
      <c r="P79" s="57"/>
    </row>
    <row r="80" spans="1:16">
      <c r="A80" s="57"/>
      <c r="B80" s="57"/>
      <c r="C80" s="165"/>
      <c r="D80" s="165"/>
      <c r="E80" s="165"/>
      <c r="F80" s="165"/>
      <c r="G80" s="165"/>
      <c r="H80" s="165"/>
      <c r="I80" s="165"/>
      <c r="J80" s="165"/>
      <c r="K80" s="165"/>
      <c r="L80" s="165"/>
      <c r="M80" s="57"/>
      <c r="P80" s="57"/>
    </row>
    <row r="81" spans="1:16">
      <c r="A81" s="57"/>
      <c r="B81" s="57"/>
      <c r="C81" s="165"/>
      <c r="D81" s="165"/>
      <c r="E81" s="165"/>
      <c r="F81" s="165"/>
      <c r="G81" s="165"/>
      <c r="H81" s="165"/>
      <c r="I81" s="165"/>
      <c r="J81" s="165"/>
      <c r="K81" s="165"/>
      <c r="L81" s="165"/>
      <c r="M81" s="57"/>
      <c r="P81" s="57"/>
    </row>
    <row r="82" spans="1:16">
      <c r="A82" s="57"/>
      <c r="B82" s="57"/>
      <c r="C82" s="165"/>
      <c r="D82" s="165"/>
      <c r="E82" s="165"/>
      <c r="F82" s="165"/>
      <c r="G82" s="165"/>
      <c r="H82" s="165"/>
      <c r="I82" s="165"/>
      <c r="J82" s="165"/>
      <c r="K82" s="165"/>
      <c r="L82" s="165"/>
      <c r="M82" s="57"/>
      <c r="P82" s="57"/>
    </row>
    <row r="83" spans="1:16">
      <c r="A83" s="57"/>
      <c r="B83" s="57"/>
      <c r="C83" s="165"/>
      <c r="D83" s="165"/>
      <c r="E83" s="165"/>
      <c r="F83" s="165"/>
      <c r="G83" s="165"/>
      <c r="H83" s="165"/>
      <c r="I83" s="165"/>
      <c r="J83" s="165"/>
      <c r="K83" s="165"/>
      <c r="L83" s="165"/>
      <c r="M83" s="57"/>
      <c r="P83" s="57"/>
    </row>
    <row r="84" spans="1:16">
      <c r="A84" s="57"/>
      <c r="B84" s="57"/>
      <c r="C84" s="165"/>
      <c r="D84" s="165"/>
      <c r="E84" s="165"/>
      <c r="F84" s="165"/>
      <c r="G84" s="165"/>
      <c r="H84" s="165"/>
      <c r="I84" s="165"/>
      <c r="J84" s="165"/>
      <c r="K84" s="165"/>
      <c r="L84" s="165"/>
      <c r="M84" s="57"/>
      <c r="P84" s="57"/>
    </row>
    <row r="85" spans="1:16">
      <c r="A85" s="57"/>
      <c r="B85" s="57"/>
      <c r="C85" s="165"/>
      <c r="D85" s="165"/>
      <c r="E85" s="165"/>
      <c r="F85" s="165"/>
      <c r="G85" s="165"/>
      <c r="H85" s="165"/>
      <c r="I85" s="165"/>
      <c r="J85" s="165"/>
      <c r="K85" s="165"/>
      <c r="L85" s="165"/>
      <c r="M85" s="57"/>
      <c r="P85" s="57"/>
    </row>
    <row r="86" spans="1:16">
      <c r="A86" s="57"/>
      <c r="B86" s="57"/>
      <c r="C86" s="165"/>
      <c r="D86" s="165"/>
      <c r="E86" s="165"/>
      <c r="F86" s="165"/>
      <c r="G86" s="165"/>
      <c r="H86" s="165"/>
      <c r="I86" s="165"/>
      <c r="J86" s="165"/>
      <c r="K86" s="165"/>
      <c r="L86" s="165"/>
      <c r="M86" s="57"/>
      <c r="P86" s="57"/>
    </row>
    <row r="87" spans="1:16">
      <c r="A87" s="57"/>
      <c r="B87" s="57"/>
      <c r="C87" s="165"/>
      <c r="D87" s="165"/>
      <c r="E87" s="165"/>
      <c r="F87" s="165"/>
      <c r="G87" s="165"/>
      <c r="H87" s="165"/>
      <c r="I87" s="165"/>
      <c r="J87" s="165"/>
      <c r="K87" s="165"/>
      <c r="L87" s="165"/>
      <c r="M87" s="57"/>
      <c r="P87" s="57"/>
    </row>
    <row r="88" spans="1:16">
      <c r="A88" s="57"/>
      <c r="B88" s="57"/>
      <c r="C88" s="165"/>
      <c r="D88" s="165"/>
      <c r="E88" s="165"/>
      <c r="F88" s="165"/>
      <c r="G88" s="165"/>
      <c r="H88" s="165"/>
      <c r="I88" s="165"/>
      <c r="J88" s="165"/>
      <c r="K88" s="165"/>
      <c r="L88" s="165"/>
      <c r="M88" s="57"/>
      <c r="P88" s="57"/>
    </row>
  </sheetData>
  <mergeCells count="16">
    <mergeCell ref="A19:A21"/>
    <mergeCell ref="A22:A24"/>
    <mergeCell ref="A4:A6"/>
    <mergeCell ref="A7:A9"/>
    <mergeCell ref="A10:A12"/>
    <mergeCell ref="A13:A15"/>
    <mergeCell ref="A16:A18"/>
    <mergeCell ref="A43:A45"/>
    <mergeCell ref="A46:A48"/>
    <mergeCell ref="A49:A51"/>
    <mergeCell ref="A25:A27"/>
    <mergeCell ref="A28:A30"/>
    <mergeCell ref="A31:A33"/>
    <mergeCell ref="A34:A36"/>
    <mergeCell ref="A37:A39"/>
    <mergeCell ref="A40:A42"/>
  </mergeCells>
  <conditionalFormatting sqref="C3:M3">
    <cfRule type="expression" dxfId="184" priority="2" stopIfTrue="1">
      <formula>ISNA(ACTIVECELL)</formula>
    </cfRule>
  </conditionalFormatting>
  <conditionalFormatting sqref="N1:O2">
    <cfRule type="expression" dxfId="183" priority="1" stopIfTrue="1">
      <formula>#N/A</formula>
    </cfRule>
  </conditionalFormatting>
  <hyperlinks>
    <hyperlink ref="T6" location="Content!B408" display="Back to Content Page"/>
  </hyperlinks>
  <pageMargins left="0.7" right="0.7" top="0.75" bottom="0.75" header="0.3" footer="0.3"/>
  <ignoredErrors>
    <ignoredError sqref="N50" formula="1"/>
  </ignoredErrors>
</worksheet>
</file>

<file path=xl/worksheets/sheet3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3"/>
  <sheetViews>
    <sheetView topLeftCell="K1" zoomScale="102" zoomScaleNormal="102" workbookViewId="0">
      <selection activeCell="T9" sqref="T9"/>
    </sheetView>
  </sheetViews>
  <sheetFormatPr defaultRowHeight="14.5"/>
  <cols>
    <col min="1" max="1" width="14.7265625" customWidth="1"/>
    <col min="2" max="2" width="27.26953125" customWidth="1"/>
    <col min="3" max="12" width="10.36328125" style="64" customWidth="1"/>
    <col min="13" max="16" width="10.36328125" customWidth="1"/>
    <col min="17" max="18" width="10.36328125" style="499" customWidth="1"/>
  </cols>
  <sheetData>
    <row r="1" spans="1:20">
      <c r="A1" s="140" t="s">
        <v>1434</v>
      </c>
      <c r="B1" s="57"/>
      <c r="C1" s="132"/>
      <c r="D1" s="132"/>
      <c r="E1" s="132"/>
      <c r="F1" s="132"/>
      <c r="G1" s="132"/>
      <c r="H1" s="132"/>
      <c r="I1" s="132"/>
      <c r="J1" s="132"/>
      <c r="K1" s="132"/>
      <c r="L1" s="132"/>
      <c r="M1" s="57"/>
      <c r="N1" s="177"/>
      <c r="O1" s="177"/>
      <c r="P1" s="57"/>
      <c r="R1" s="287"/>
    </row>
    <row r="2" spans="1:20">
      <c r="A2" s="57"/>
      <c r="B2" s="57"/>
      <c r="C2" s="132"/>
      <c r="D2" s="132"/>
      <c r="E2" s="132"/>
      <c r="F2" s="132"/>
      <c r="G2" s="132"/>
      <c r="H2" s="132"/>
      <c r="I2" s="132"/>
      <c r="J2" s="132"/>
      <c r="K2" s="132"/>
      <c r="L2" s="132"/>
      <c r="M2" s="57"/>
      <c r="N2" s="177"/>
      <c r="O2" s="177"/>
      <c r="P2" s="57"/>
      <c r="R2" s="287"/>
    </row>
    <row r="3" spans="1:20">
      <c r="A3" s="769" t="s">
        <v>16</v>
      </c>
      <c r="B3" s="769" t="s">
        <v>115</v>
      </c>
      <c r="C3" s="121">
        <v>2000</v>
      </c>
      <c r="D3" s="121">
        <v>2001</v>
      </c>
      <c r="E3" s="121">
        <v>2002</v>
      </c>
      <c r="F3" s="121">
        <v>2003</v>
      </c>
      <c r="G3" s="121">
        <v>2004</v>
      </c>
      <c r="H3" s="121">
        <v>2005</v>
      </c>
      <c r="I3" s="121">
        <v>2006</v>
      </c>
      <c r="J3" s="121">
        <v>2007</v>
      </c>
      <c r="K3" s="121">
        <v>2008</v>
      </c>
      <c r="L3" s="121">
        <v>2009</v>
      </c>
      <c r="M3" s="121">
        <v>2010</v>
      </c>
      <c r="N3" s="62">
        <v>2011</v>
      </c>
      <c r="O3" s="62">
        <v>2012</v>
      </c>
      <c r="P3" s="62">
        <v>2013</v>
      </c>
      <c r="Q3" s="62">
        <v>2014</v>
      </c>
      <c r="R3" s="62">
        <v>2015</v>
      </c>
    </row>
    <row r="4" spans="1:20">
      <c r="A4" s="1080" t="s">
        <v>15</v>
      </c>
      <c r="B4" s="284" t="s">
        <v>251</v>
      </c>
      <c r="C4" s="571" t="s">
        <v>429</v>
      </c>
      <c r="D4" s="571" t="s">
        <v>429</v>
      </c>
      <c r="E4" s="571" t="s">
        <v>429</v>
      </c>
      <c r="F4" s="571" t="s">
        <v>429</v>
      </c>
      <c r="G4" s="571" t="s">
        <v>429</v>
      </c>
      <c r="H4" s="571" t="s">
        <v>429</v>
      </c>
      <c r="I4" s="571" t="s">
        <v>429</v>
      </c>
      <c r="J4" s="571" t="s">
        <v>429</v>
      </c>
      <c r="K4" s="571" t="s">
        <v>429</v>
      </c>
      <c r="L4" s="571" t="s">
        <v>429</v>
      </c>
      <c r="M4" s="571" t="s">
        <v>429</v>
      </c>
      <c r="N4" s="571" t="s">
        <v>429</v>
      </c>
      <c r="O4" s="571" t="s">
        <v>429</v>
      </c>
      <c r="P4" s="571" t="s">
        <v>429</v>
      </c>
      <c r="Q4" s="571" t="s">
        <v>429</v>
      </c>
      <c r="R4" s="571" t="s">
        <v>429</v>
      </c>
      <c r="S4" s="285"/>
    </row>
    <row r="5" spans="1:20">
      <c r="A5" s="1080"/>
      <c r="B5" s="284" t="s">
        <v>144</v>
      </c>
      <c r="C5" s="571" t="s">
        <v>429</v>
      </c>
      <c r="D5" s="571" t="s">
        <v>429</v>
      </c>
      <c r="E5" s="571" t="s">
        <v>429</v>
      </c>
      <c r="F5" s="571" t="s">
        <v>429</v>
      </c>
      <c r="G5" s="571" t="s">
        <v>429</v>
      </c>
      <c r="H5" s="571" t="s">
        <v>429</v>
      </c>
      <c r="I5" s="571" t="s">
        <v>429</v>
      </c>
      <c r="J5" s="571" t="s">
        <v>429</v>
      </c>
      <c r="K5" s="571" t="s">
        <v>429</v>
      </c>
      <c r="L5" s="571" t="s">
        <v>429</v>
      </c>
      <c r="M5" s="571" t="s">
        <v>429</v>
      </c>
      <c r="N5" s="571" t="s">
        <v>429</v>
      </c>
      <c r="O5" s="571" t="s">
        <v>429</v>
      </c>
      <c r="P5" s="571" t="s">
        <v>429</v>
      </c>
      <c r="Q5" s="571" t="s">
        <v>429</v>
      </c>
      <c r="R5" s="571" t="s">
        <v>429</v>
      </c>
    </row>
    <row r="6" spans="1:20">
      <c r="A6" s="1080"/>
      <c r="B6" s="284" t="s">
        <v>143</v>
      </c>
      <c r="C6" s="571" t="s">
        <v>429</v>
      </c>
      <c r="D6" s="571" t="s">
        <v>429</v>
      </c>
      <c r="E6" s="571" t="s">
        <v>429</v>
      </c>
      <c r="F6" s="571" t="s">
        <v>429</v>
      </c>
      <c r="G6" s="571" t="s">
        <v>429</v>
      </c>
      <c r="H6" s="571" t="s">
        <v>429</v>
      </c>
      <c r="I6" s="571" t="s">
        <v>429</v>
      </c>
      <c r="J6" s="571" t="s">
        <v>429</v>
      </c>
      <c r="K6" s="571" t="s">
        <v>429</v>
      </c>
      <c r="L6" s="571" t="s">
        <v>429</v>
      </c>
      <c r="M6" s="571" t="s">
        <v>429</v>
      </c>
      <c r="N6" s="571" t="s">
        <v>429</v>
      </c>
      <c r="O6" s="571" t="s">
        <v>429</v>
      </c>
      <c r="P6" s="571" t="s">
        <v>429</v>
      </c>
      <c r="Q6" s="571" t="s">
        <v>429</v>
      </c>
      <c r="R6" s="571" t="s">
        <v>429</v>
      </c>
    </row>
    <row r="7" spans="1:20">
      <c r="A7" s="1080" t="s">
        <v>14</v>
      </c>
      <c r="B7" s="284" t="s">
        <v>251</v>
      </c>
      <c r="C7" s="571" t="s">
        <v>322</v>
      </c>
      <c r="D7" s="571" t="s">
        <v>322</v>
      </c>
      <c r="E7" s="571" t="s">
        <v>322</v>
      </c>
      <c r="F7" s="571" t="s">
        <v>322</v>
      </c>
      <c r="G7" s="571" t="s">
        <v>322</v>
      </c>
      <c r="H7" s="571" t="s">
        <v>322</v>
      </c>
      <c r="I7" s="571" t="s">
        <v>322</v>
      </c>
      <c r="J7" s="571" t="s">
        <v>322</v>
      </c>
      <c r="K7" s="571" t="s">
        <v>322</v>
      </c>
      <c r="L7" s="571" t="s">
        <v>322</v>
      </c>
      <c r="M7" s="571" t="s">
        <v>322</v>
      </c>
      <c r="N7" s="571" t="s">
        <v>322</v>
      </c>
      <c r="O7" s="571" t="s">
        <v>322</v>
      </c>
      <c r="P7" s="571" t="s">
        <v>322</v>
      </c>
      <c r="Q7" s="571" t="s">
        <v>322</v>
      </c>
      <c r="R7" s="571" t="s">
        <v>322</v>
      </c>
    </row>
    <row r="8" spans="1:20">
      <c r="A8" s="1080"/>
      <c r="B8" s="284" t="s">
        <v>144</v>
      </c>
      <c r="C8" s="571" t="s">
        <v>322</v>
      </c>
      <c r="D8" s="571" t="s">
        <v>322</v>
      </c>
      <c r="E8" s="571" t="s">
        <v>322</v>
      </c>
      <c r="F8" s="571" t="s">
        <v>322</v>
      </c>
      <c r="G8" s="571" t="s">
        <v>322</v>
      </c>
      <c r="H8" s="571" t="s">
        <v>322</v>
      </c>
      <c r="I8" s="571" t="s">
        <v>322</v>
      </c>
      <c r="J8" s="571" t="s">
        <v>322</v>
      </c>
      <c r="K8" s="571" t="s">
        <v>322</v>
      </c>
      <c r="L8" s="571" t="s">
        <v>322</v>
      </c>
      <c r="M8" s="571" t="s">
        <v>322</v>
      </c>
      <c r="N8" s="571" t="s">
        <v>322</v>
      </c>
      <c r="O8" s="571" t="s">
        <v>322</v>
      </c>
      <c r="P8" s="571" t="s">
        <v>322</v>
      </c>
      <c r="Q8" s="571" t="s">
        <v>322</v>
      </c>
      <c r="R8" s="571" t="s">
        <v>322</v>
      </c>
    </row>
    <row r="9" spans="1:20">
      <c r="A9" s="1080"/>
      <c r="B9" s="284" t="s">
        <v>143</v>
      </c>
      <c r="C9" s="571" t="s">
        <v>322</v>
      </c>
      <c r="D9" s="571" t="s">
        <v>322</v>
      </c>
      <c r="E9" s="571" t="s">
        <v>322</v>
      </c>
      <c r="F9" s="571" t="s">
        <v>322</v>
      </c>
      <c r="G9" s="571" t="s">
        <v>322</v>
      </c>
      <c r="H9" s="571" t="s">
        <v>322</v>
      </c>
      <c r="I9" s="571" t="s">
        <v>322</v>
      </c>
      <c r="J9" s="571" t="s">
        <v>322</v>
      </c>
      <c r="K9" s="571" t="s">
        <v>322</v>
      </c>
      <c r="L9" s="571" t="s">
        <v>322</v>
      </c>
      <c r="M9" s="571" t="s">
        <v>322</v>
      </c>
      <c r="N9" s="571" t="s">
        <v>322</v>
      </c>
      <c r="O9" s="571" t="s">
        <v>322</v>
      </c>
      <c r="P9" s="571" t="s">
        <v>322</v>
      </c>
      <c r="Q9" s="571" t="s">
        <v>322</v>
      </c>
      <c r="R9" s="571" t="s">
        <v>322</v>
      </c>
      <c r="T9" s="92" t="s">
        <v>13</v>
      </c>
    </row>
    <row r="10" spans="1:20">
      <c r="A10" s="1081" t="s">
        <v>268</v>
      </c>
      <c r="B10" s="284" t="s">
        <v>251</v>
      </c>
      <c r="C10" s="571">
        <v>1.879</v>
      </c>
      <c r="D10" s="571">
        <v>1.615</v>
      </c>
      <c r="E10" s="571">
        <v>1.389</v>
      </c>
      <c r="F10" s="571">
        <v>1.56</v>
      </c>
      <c r="G10" s="571">
        <v>1.56</v>
      </c>
      <c r="H10" s="571">
        <v>1.57</v>
      </c>
      <c r="I10" s="571">
        <v>1.76</v>
      </c>
      <c r="J10" s="571">
        <v>1.76</v>
      </c>
      <c r="K10" s="571">
        <v>2.2200000000000002</v>
      </c>
      <c r="L10" s="571">
        <v>2.4889999999999999</v>
      </c>
      <c r="M10" s="571">
        <v>2.4790000000000001</v>
      </c>
      <c r="N10" s="571">
        <v>2.6</v>
      </c>
      <c r="O10" s="571">
        <v>3.2</v>
      </c>
      <c r="P10" s="571">
        <v>2.9</v>
      </c>
      <c r="Q10" s="571" t="s">
        <v>429</v>
      </c>
      <c r="R10" s="571" t="s">
        <v>429</v>
      </c>
    </row>
    <row r="11" spans="1:20">
      <c r="A11" s="1081"/>
      <c r="B11" s="284" t="s">
        <v>144</v>
      </c>
      <c r="C11" s="571">
        <v>2723</v>
      </c>
      <c r="D11" s="571">
        <v>2341</v>
      </c>
      <c r="E11" s="571">
        <v>2013</v>
      </c>
      <c r="F11" s="571">
        <v>3000</v>
      </c>
      <c r="G11" s="571">
        <v>4216</v>
      </c>
      <c r="H11" s="571">
        <v>4243</v>
      </c>
      <c r="I11" s="571">
        <v>4757</v>
      </c>
      <c r="J11" s="571">
        <v>5351</v>
      </c>
      <c r="K11" s="571">
        <v>6000</v>
      </c>
      <c r="L11" s="571">
        <v>6730</v>
      </c>
      <c r="M11" s="571">
        <v>7549</v>
      </c>
      <c r="N11" s="571">
        <v>8255</v>
      </c>
      <c r="O11" s="571">
        <v>8400</v>
      </c>
      <c r="P11" s="571">
        <v>7612.5</v>
      </c>
      <c r="Q11" s="571" t="s">
        <v>429</v>
      </c>
      <c r="R11" s="571" t="s">
        <v>429</v>
      </c>
    </row>
    <row r="12" spans="1:20">
      <c r="A12" s="1081"/>
      <c r="B12" s="284" t="s">
        <v>143</v>
      </c>
      <c r="C12" s="571">
        <f t="shared" ref="C12:O12" si="0">(C10*1000*1000)/C11</f>
        <v>690.04774146162322</v>
      </c>
      <c r="D12" s="571">
        <f t="shared" si="0"/>
        <v>689.8761213156771</v>
      </c>
      <c r="E12" s="571">
        <f t="shared" si="0"/>
        <v>690.01490312965723</v>
      </c>
      <c r="F12" s="571">
        <f t="shared" si="0"/>
        <v>520</v>
      </c>
      <c r="G12" s="571">
        <f t="shared" si="0"/>
        <v>370.01897533206829</v>
      </c>
      <c r="H12" s="571">
        <f t="shared" si="0"/>
        <v>370.02121140702332</v>
      </c>
      <c r="I12" s="571">
        <f t="shared" si="0"/>
        <v>369.98108051292832</v>
      </c>
      <c r="J12" s="571">
        <f t="shared" si="0"/>
        <v>328.9104840216782</v>
      </c>
      <c r="K12" s="571">
        <f t="shared" si="0"/>
        <v>370</v>
      </c>
      <c r="L12" s="571">
        <f t="shared" si="0"/>
        <v>369.83655274888559</v>
      </c>
      <c r="M12" s="571">
        <f t="shared" si="0"/>
        <v>328.38786594250894</v>
      </c>
      <c r="N12" s="571">
        <f t="shared" si="0"/>
        <v>314.96062992125985</v>
      </c>
      <c r="O12" s="571">
        <f t="shared" si="0"/>
        <v>380.95238095238096</v>
      </c>
      <c r="P12" s="571">
        <v>380.95238095238096</v>
      </c>
      <c r="Q12" s="571" t="s">
        <v>429</v>
      </c>
      <c r="R12" s="571" t="s">
        <v>429</v>
      </c>
    </row>
    <row r="13" spans="1:20">
      <c r="A13" s="1080" t="s">
        <v>12</v>
      </c>
      <c r="B13" s="284" t="s">
        <v>251</v>
      </c>
      <c r="C13" s="571" t="s">
        <v>322</v>
      </c>
      <c r="D13" s="571" t="s">
        <v>322</v>
      </c>
      <c r="E13" s="571" t="s">
        <v>322</v>
      </c>
      <c r="F13" s="571" t="s">
        <v>322</v>
      </c>
      <c r="G13" s="571" t="s">
        <v>322</v>
      </c>
      <c r="H13" s="571" t="s">
        <v>322</v>
      </c>
      <c r="I13" s="571" t="s">
        <v>322</v>
      </c>
      <c r="J13" s="571" t="s">
        <v>322</v>
      </c>
      <c r="K13" s="571" t="s">
        <v>322</v>
      </c>
      <c r="L13" s="571" t="s">
        <v>322</v>
      </c>
      <c r="M13" s="571" t="s">
        <v>322</v>
      </c>
      <c r="N13" s="571" t="s">
        <v>322</v>
      </c>
      <c r="O13" s="571" t="s">
        <v>322</v>
      </c>
      <c r="P13" s="571" t="s">
        <v>322</v>
      </c>
      <c r="Q13" s="571" t="s">
        <v>74</v>
      </c>
      <c r="R13" s="571" t="s">
        <v>322</v>
      </c>
    </row>
    <row r="14" spans="1:20">
      <c r="A14" s="1080"/>
      <c r="B14" s="284" t="s">
        <v>144</v>
      </c>
      <c r="C14" s="571" t="s">
        <v>322</v>
      </c>
      <c r="D14" s="571" t="s">
        <v>322</v>
      </c>
      <c r="E14" s="571" t="s">
        <v>322</v>
      </c>
      <c r="F14" s="571" t="s">
        <v>322</v>
      </c>
      <c r="G14" s="571" t="s">
        <v>322</v>
      </c>
      <c r="H14" s="571" t="s">
        <v>322</v>
      </c>
      <c r="I14" s="571" t="s">
        <v>322</v>
      </c>
      <c r="J14" s="571" t="s">
        <v>322</v>
      </c>
      <c r="K14" s="571" t="s">
        <v>322</v>
      </c>
      <c r="L14" s="571" t="s">
        <v>322</v>
      </c>
      <c r="M14" s="571" t="s">
        <v>322</v>
      </c>
      <c r="N14" s="571" t="s">
        <v>322</v>
      </c>
      <c r="O14" s="571" t="s">
        <v>322</v>
      </c>
      <c r="P14" s="571" t="s">
        <v>322</v>
      </c>
      <c r="Q14" s="571" t="s">
        <v>74</v>
      </c>
      <c r="R14" s="571" t="s">
        <v>322</v>
      </c>
    </row>
    <row r="15" spans="1:20">
      <c r="A15" s="1080"/>
      <c r="B15" s="284" t="s">
        <v>143</v>
      </c>
      <c r="C15" s="571" t="s">
        <v>322</v>
      </c>
      <c r="D15" s="571" t="s">
        <v>322</v>
      </c>
      <c r="E15" s="571" t="s">
        <v>322</v>
      </c>
      <c r="F15" s="571" t="s">
        <v>322</v>
      </c>
      <c r="G15" s="571" t="s">
        <v>322</v>
      </c>
      <c r="H15" s="571" t="s">
        <v>322</v>
      </c>
      <c r="I15" s="571" t="s">
        <v>322</v>
      </c>
      <c r="J15" s="571" t="s">
        <v>322</v>
      </c>
      <c r="K15" s="571" t="s">
        <v>322</v>
      </c>
      <c r="L15" s="571" t="s">
        <v>322</v>
      </c>
      <c r="M15" s="571" t="s">
        <v>322</v>
      </c>
      <c r="N15" s="571" t="s">
        <v>322</v>
      </c>
      <c r="O15" s="571" t="s">
        <v>322</v>
      </c>
      <c r="P15" s="571" t="s">
        <v>322</v>
      </c>
      <c r="Q15" s="571" t="s">
        <v>74</v>
      </c>
      <c r="R15" s="571" t="s">
        <v>322</v>
      </c>
    </row>
    <row r="16" spans="1:20">
      <c r="A16" s="1080" t="s">
        <v>11</v>
      </c>
      <c r="B16" s="284" t="s">
        <v>251</v>
      </c>
      <c r="C16" s="571">
        <v>0.49</v>
      </c>
      <c r="D16" s="571">
        <v>0.441</v>
      </c>
      <c r="E16" s="571">
        <v>0.51600000000000001</v>
      </c>
      <c r="F16" s="571">
        <v>0.56999999999999995</v>
      </c>
      <c r="G16" s="571">
        <v>0.36499999999999999</v>
      </c>
      <c r="H16" s="571">
        <v>0.55000000000000004</v>
      </c>
      <c r="I16" s="571">
        <v>0.56000000000000005</v>
      </c>
      <c r="J16" s="571">
        <v>0.57999999999999996</v>
      </c>
      <c r="K16" s="571">
        <v>0.51600000000000001</v>
      </c>
      <c r="L16" s="571">
        <v>0.496</v>
      </c>
      <c r="M16" s="571">
        <v>0.58599999999999997</v>
      </c>
      <c r="N16" s="571">
        <v>0.54700000000000004</v>
      </c>
      <c r="O16" s="571">
        <v>0.6</v>
      </c>
      <c r="P16" s="571">
        <v>0.6</v>
      </c>
      <c r="Q16" s="571" t="s">
        <v>429</v>
      </c>
      <c r="R16" s="571" t="s">
        <v>429</v>
      </c>
    </row>
    <row r="17" spans="1:19">
      <c r="A17" s="1080"/>
      <c r="B17" s="284" t="s">
        <v>144</v>
      </c>
      <c r="C17" s="571">
        <v>241</v>
      </c>
      <c r="D17" s="571">
        <v>241</v>
      </c>
      <c r="E17" s="571">
        <v>335</v>
      </c>
      <c r="F17" s="571">
        <v>335</v>
      </c>
      <c r="G17" s="571">
        <v>335</v>
      </c>
      <c r="H17" s="571">
        <v>470</v>
      </c>
      <c r="I17" s="571">
        <v>450</v>
      </c>
      <c r="J17" s="571">
        <v>470</v>
      </c>
      <c r="K17" s="571">
        <v>495</v>
      </c>
      <c r="L17" s="571">
        <v>499</v>
      </c>
      <c r="M17" s="571">
        <v>542</v>
      </c>
      <c r="N17" s="571">
        <v>593</v>
      </c>
      <c r="O17" s="571">
        <v>600</v>
      </c>
      <c r="P17" s="571">
        <v>600</v>
      </c>
      <c r="Q17" s="571" t="s">
        <v>429</v>
      </c>
      <c r="R17" s="571" t="s">
        <v>429</v>
      </c>
    </row>
    <row r="18" spans="1:19">
      <c r="A18" s="1080"/>
      <c r="B18" s="284" t="s">
        <v>143</v>
      </c>
      <c r="C18" s="571">
        <f t="shared" ref="C18:M18" si="1">(C16*1000*1000)/C17</f>
        <v>2033.1950207468881</v>
      </c>
      <c r="D18" s="571">
        <f t="shared" si="1"/>
        <v>1829.8755186721992</v>
      </c>
      <c r="E18" s="571">
        <f t="shared" si="1"/>
        <v>1540.2985074626865</v>
      </c>
      <c r="F18" s="571">
        <f t="shared" si="1"/>
        <v>1701.4925373134329</v>
      </c>
      <c r="G18" s="571">
        <f t="shared" si="1"/>
        <v>1089.5522388059701</v>
      </c>
      <c r="H18" s="571">
        <f t="shared" si="1"/>
        <v>1170.2127659574469</v>
      </c>
      <c r="I18" s="571">
        <f t="shared" si="1"/>
        <v>1244.4444444444443</v>
      </c>
      <c r="J18" s="571">
        <f t="shared" si="1"/>
        <v>1234.0425531914893</v>
      </c>
      <c r="K18" s="571">
        <f t="shared" si="1"/>
        <v>1042.4242424242425</v>
      </c>
      <c r="L18" s="571">
        <f t="shared" si="1"/>
        <v>993.98797595190376</v>
      </c>
      <c r="M18" s="571">
        <f t="shared" si="1"/>
        <v>1081.1808118081181</v>
      </c>
      <c r="N18" s="571">
        <f>(N16*1000*1000)/N17</f>
        <v>922.42833052276558</v>
      </c>
      <c r="O18" s="571">
        <v>1000</v>
      </c>
      <c r="P18" s="571">
        <v>1000</v>
      </c>
      <c r="Q18" s="571" t="s">
        <v>429</v>
      </c>
      <c r="R18" s="571" t="s">
        <v>429</v>
      </c>
    </row>
    <row r="19" spans="1:19">
      <c r="A19" s="1080" t="s">
        <v>10</v>
      </c>
      <c r="B19" s="284" t="s">
        <v>251</v>
      </c>
      <c r="C19" s="571">
        <v>38.469000000000001</v>
      </c>
      <c r="D19" s="571">
        <v>42.113999999999997</v>
      </c>
      <c r="E19" s="571">
        <v>36.770000000000003</v>
      </c>
      <c r="F19" s="571">
        <v>39.183999999999997</v>
      </c>
      <c r="G19" s="571">
        <v>41.692999999999998</v>
      </c>
      <c r="H19" s="571">
        <v>47.503999999999998</v>
      </c>
      <c r="I19" s="571">
        <v>37.978000000000002</v>
      </c>
      <c r="J19" s="571">
        <v>45.01</v>
      </c>
      <c r="K19" s="571">
        <v>48.140999999999998</v>
      </c>
      <c r="L19" s="571">
        <v>41.639000000000003</v>
      </c>
      <c r="M19" s="571">
        <v>52.558999999999997</v>
      </c>
      <c r="N19" s="571">
        <v>52</v>
      </c>
      <c r="O19" s="571">
        <v>53.5</v>
      </c>
      <c r="P19" s="571">
        <v>54</v>
      </c>
      <c r="Q19" s="571">
        <v>45.8</v>
      </c>
      <c r="R19" s="571" t="s">
        <v>429</v>
      </c>
    </row>
    <row r="20" spans="1:19">
      <c r="A20" s="1080"/>
      <c r="B20" s="284" t="s">
        <v>144</v>
      </c>
      <c r="C20" s="571">
        <v>52852.817092903097</v>
      </c>
      <c r="D20" s="571">
        <v>43450.527583991097</v>
      </c>
      <c r="E20" s="571">
        <v>41890.087230423902</v>
      </c>
      <c r="F20" s="571">
        <v>43423.145603139899</v>
      </c>
      <c r="G20" s="571">
        <v>26132.7378410278</v>
      </c>
      <c r="H20" s="571">
        <v>24633.9837899429</v>
      </c>
      <c r="I20" s="571">
        <v>32767.5086746128</v>
      </c>
      <c r="J20" s="571">
        <v>27417.075165329701</v>
      </c>
      <c r="K20" s="571">
        <v>21653.5643718295</v>
      </c>
      <c r="L20" s="571">
        <v>23871.5621401067</v>
      </c>
      <c r="M20" s="571">
        <v>20570.802561085999</v>
      </c>
      <c r="N20" s="571">
        <v>17739.006356206999</v>
      </c>
      <c r="O20" s="571">
        <v>18080.098246571601</v>
      </c>
      <c r="P20" s="571">
        <v>18421.275831445731</v>
      </c>
      <c r="Q20" s="571">
        <v>18458</v>
      </c>
      <c r="R20" s="571" t="s">
        <v>429</v>
      </c>
    </row>
    <row r="21" spans="1:19">
      <c r="A21" s="1080"/>
      <c r="B21" s="284" t="s">
        <v>143</v>
      </c>
      <c r="C21" s="571">
        <f t="shared" ref="C21:N21" si="2">(C19*1000*1000)/C20</f>
        <v>727.85145836938727</v>
      </c>
      <c r="D21" s="571">
        <f t="shared" si="2"/>
        <v>969.24024497959078</v>
      </c>
      <c r="E21" s="571">
        <f t="shared" si="2"/>
        <v>877.77329748061993</v>
      </c>
      <c r="F21" s="571">
        <f t="shared" si="2"/>
        <v>902.37589782456087</v>
      </c>
      <c r="G21" s="571">
        <f t="shared" si="2"/>
        <v>1595.4317627808191</v>
      </c>
      <c r="H21" s="571">
        <f t="shared" si="2"/>
        <v>1928.3929227636352</v>
      </c>
      <c r="I21" s="571">
        <f t="shared" si="2"/>
        <v>1159.0139603571424</v>
      </c>
      <c r="J21" s="571">
        <f t="shared" si="2"/>
        <v>1641.6776672413787</v>
      </c>
      <c r="K21" s="571">
        <f t="shared" si="2"/>
        <v>2223.2367463081364</v>
      </c>
      <c r="L21" s="571">
        <f t="shared" si="2"/>
        <v>1744.2930527802434</v>
      </c>
      <c r="M21" s="571">
        <f t="shared" si="2"/>
        <v>2555.0291411296907</v>
      </c>
      <c r="N21" s="571">
        <f t="shared" si="2"/>
        <v>2931.3930530164585</v>
      </c>
      <c r="O21" s="571">
        <v>2931.3930530164585</v>
      </c>
      <c r="P21" s="571">
        <v>2931.3930530164585</v>
      </c>
      <c r="Q21" s="571">
        <v>2931.3930530164585</v>
      </c>
      <c r="R21" s="571" t="s">
        <v>429</v>
      </c>
    </row>
    <row r="22" spans="1:19">
      <c r="A22" s="1080" t="s">
        <v>9</v>
      </c>
      <c r="B22" s="284" t="s">
        <v>251</v>
      </c>
      <c r="C22" s="571">
        <v>1.3120000000000001</v>
      </c>
      <c r="D22" s="571">
        <v>1.5169999999999999</v>
      </c>
      <c r="E22" s="571">
        <v>1.381</v>
      </c>
      <c r="F22" s="571">
        <v>1.4359999999999999</v>
      </c>
      <c r="G22" s="571">
        <v>1.482</v>
      </c>
      <c r="H22" s="571">
        <v>1.387</v>
      </c>
      <c r="I22" s="571">
        <v>1.5669999999999999</v>
      </c>
      <c r="J22" s="571">
        <v>1.5629999999999999</v>
      </c>
      <c r="K22" s="571">
        <v>1.6679999999999999</v>
      </c>
      <c r="L22" s="571">
        <v>1.4810000000000001</v>
      </c>
      <c r="M22" s="571">
        <v>1.4670000000000001</v>
      </c>
      <c r="N22" s="571">
        <v>1.8</v>
      </c>
      <c r="O22" s="571">
        <v>1.6</v>
      </c>
      <c r="P22" s="571">
        <v>1.5629999999999999</v>
      </c>
      <c r="Q22" s="571">
        <v>1.6</v>
      </c>
      <c r="R22" s="571">
        <v>1.3</v>
      </c>
    </row>
    <row r="23" spans="1:19">
      <c r="A23" s="1080"/>
      <c r="B23" s="284" t="s">
        <v>144</v>
      </c>
      <c r="C23" s="571">
        <v>670</v>
      </c>
      <c r="D23" s="571">
        <v>660</v>
      </c>
      <c r="E23" s="571">
        <v>680</v>
      </c>
      <c r="F23" s="571">
        <v>681</v>
      </c>
      <c r="G23" s="571">
        <v>674</v>
      </c>
      <c r="H23" s="571">
        <v>670</v>
      </c>
      <c r="I23" s="571">
        <v>688</v>
      </c>
      <c r="J23" s="571">
        <v>709</v>
      </c>
      <c r="K23" s="571">
        <v>702</v>
      </c>
      <c r="L23" s="571">
        <v>713</v>
      </c>
      <c r="M23" s="571">
        <v>698</v>
      </c>
      <c r="N23" s="571">
        <v>651</v>
      </c>
      <c r="O23" s="571">
        <v>669</v>
      </c>
      <c r="P23" s="571">
        <v>672</v>
      </c>
      <c r="Q23" s="571">
        <v>672</v>
      </c>
      <c r="R23" s="571">
        <v>574</v>
      </c>
    </row>
    <row r="24" spans="1:19">
      <c r="A24" s="1080"/>
      <c r="B24" s="284" t="s">
        <v>143</v>
      </c>
      <c r="C24" s="571">
        <f t="shared" ref="C24:P24" si="3">(C22*1000*1000)/C23</f>
        <v>1958.2089552238806</v>
      </c>
      <c r="D24" s="571">
        <f t="shared" si="3"/>
        <v>2298.4848484848485</v>
      </c>
      <c r="E24" s="571">
        <f t="shared" si="3"/>
        <v>2030.8823529411766</v>
      </c>
      <c r="F24" s="571">
        <f t="shared" si="3"/>
        <v>2108.6637298091041</v>
      </c>
      <c r="G24" s="571">
        <f t="shared" si="3"/>
        <v>2198.8130563798218</v>
      </c>
      <c r="H24" s="571">
        <f t="shared" si="3"/>
        <v>2070.1492537313434</v>
      </c>
      <c r="I24" s="571">
        <f t="shared" si="3"/>
        <v>2277.6162790697676</v>
      </c>
      <c r="J24" s="571">
        <f t="shared" si="3"/>
        <v>2204.5133991537377</v>
      </c>
      <c r="K24" s="571">
        <f t="shared" si="3"/>
        <v>2376.068376068376</v>
      </c>
      <c r="L24" s="571">
        <f t="shared" si="3"/>
        <v>2077.1388499298737</v>
      </c>
      <c r="M24" s="571">
        <f t="shared" si="3"/>
        <v>2101.7191977077364</v>
      </c>
      <c r="N24" s="571">
        <f t="shared" si="3"/>
        <v>2764.9769585253457</v>
      </c>
      <c r="O24" s="571">
        <f t="shared" si="3"/>
        <v>2391.6292974588937</v>
      </c>
      <c r="P24" s="571">
        <f t="shared" si="3"/>
        <v>2325.8928571428573</v>
      </c>
      <c r="Q24" s="571">
        <v>2238.0952380952381</v>
      </c>
      <c r="R24" s="571">
        <f>R22*1000000/R23</f>
        <v>2264.8083623693378</v>
      </c>
    </row>
    <row r="25" spans="1:19">
      <c r="A25" s="1080" t="s">
        <v>7</v>
      </c>
      <c r="B25" s="284" t="s">
        <v>251</v>
      </c>
      <c r="C25" s="571">
        <v>10.465999999999999</v>
      </c>
      <c r="D25" s="571">
        <v>9.0289999999999999</v>
      </c>
      <c r="E25" s="571">
        <v>12.579000000000001</v>
      </c>
      <c r="F25" s="571">
        <v>12.69</v>
      </c>
      <c r="G25" s="571">
        <v>15.127000000000001</v>
      </c>
      <c r="H25" s="571">
        <v>16</v>
      </c>
      <c r="I25" s="571">
        <v>16.256</v>
      </c>
      <c r="J25" s="571">
        <v>16.256</v>
      </c>
      <c r="K25" s="571">
        <v>16.866</v>
      </c>
      <c r="L25" s="571">
        <v>12.5</v>
      </c>
      <c r="M25" s="571">
        <v>15.8</v>
      </c>
      <c r="N25" s="571">
        <v>27</v>
      </c>
      <c r="O25" s="571">
        <v>22</v>
      </c>
      <c r="P25" s="571">
        <v>23</v>
      </c>
      <c r="Q25" s="571" t="s">
        <v>429</v>
      </c>
      <c r="R25" s="571">
        <v>32</v>
      </c>
    </row>
    <row r="26" spans="1:19">
      <c r="A26" s="1080"/>
      <c r="B26" s="284" t="s">
        <v>144</v>
      </c>
      <c r="C26" s="571">
        <v>5631</v>
      </c>
      <c r="D26" s="571">
        <v>5300</v>
      </c>
      <c r="E26" s="571">
        <v>7200</v>
      </c>
      <c r="F26" s="571">
        <v>7195</v>
      </c>
      <c r="G26" s="571">
        <v>8300</v>
      </c>
      <c r="H26" s="571">
        <v>8400</v>
      </c>
      <c r="I26" s="571">
        <v>8743</v>
      </c>
      <c r="J26" s="571">
        <v>8856</v>
      </c>
      <c r="K26" s="571">
        <v>8500</v>
      </c>
      <c r="L26" s="571">
        <v>6500</v>
      </c>
      <c r="M26" s="571">
        <v>7100</v>
      </c>
      <c r="N26" s="571">
        <v>15800</v>
      </c>
      <c r="O26" s="571">
        <v>13000</v>
      </c>
      <c r="P26" s="571">
        <v>13590.90909090909</v>
      </c>
      <c r="Q26" s="571" t="s">
        <v>429</v>
      </c>
      <c r="R26" s="571">
        <f>R25*1000000/R27</f>
        <v>18909.090909090908</v>
      </c>
    </row>
    <row r="27" spans="1:19">
      <c r="A27" s="1080"/>
      <c r="B27" s="284" t="s">
        <v>143</v>
      </c>
      <c r="C27" s="571">
        <f t="shared" ref="C27:O27" si="4">(C25*1000*1000)/C26</f>
        <v>1858.6396732374355</v>
      </c>
      <c r="D27" s="571">
        <f t="shared" si="4"/>
        <v>1703.5849056603774</v>
      </c>
      <c r="E27" s="571">
        <f t="shared" si="4"/>
        <v>1747.0833333333333</v>
      </c>
      <c r="F27" s="571">
        <f t="shared" si="4"/>
        <v>1763.724808895066</v>
      </c>
      <c r="G27" s="571">
        <f t="shared" si="4"/>
        <v>1822.5301204819277</v>
      </c>
      <c r="H27" s="571">
        <f t="shared" si="4"/>
        <v>1904.7619047619048</v>
      </c>
      <c r="I27" s="571">
        <f t="shared" si="4"/>
        <v>1859.3160242479698</v>
      </c>
      <c r="J27" s="571">
        <f t="shared" si="4"/>
        <v>1835.5916892502257</v>
      </c>
      <c r="K27" s="571">
        <f t="shared" si="4"/>
        <v>1984.2352941176471</v>
      </c>
      <c r="L27" s="571">
        <f t="shared" si="4"/>
        <v>1923.0769230769231</v>
      </c>
      <c r="M27" s="571">
        <f t="shared" si="4"/>
        <v>2225.3521126760565</v>
      </c>
      <c r="N27" s="571">
        <f t="shared" si="4"/>
        <v>1708.8607594936709</v>
      </c>
      <c r="O27" s="571">
        <f t="shared" si="4"/>
        <v>1692.3076923076924</v>
      </c>
      <c r="P27" s="571">
        <v>1692.3076923076924</v>
      </c>
      <c r="Q27" s="571" t="s">
        <v>429</v>
      </c>
      <c r="R27" s="571">
        <v>1692.3076923076924</v>
      </c>
    </row>
    <row r="28" spans="1:19">
      <c r="A28" s="1080" t="s">
        <v>6</v>
      </c>
      <c r="B28" s="284" t="s">
        <v>251</v>
      </c>
      <c r="C28" s="571" t="s">
        <v>322</v>
      </c>
      <c r="D28" s="571" t="s">
        <v>322</v>
      </c>
      <c r="E28" s="571" t="s">
        <v>322</v>
      </c>
      <c r="F28" s="571" t="s">
        <v>322</v>
      </c>
      <c r="G28" s="571" t="s">
        <v>322</v>
      </c>
      <c r="H28" s="571" t="s">
        <v>322</v>
      </c>
      <c r="I28" s="571" t="s">
        <v>322</v>
      </c>
      <c r="J28" s="571" t="s">
        <v>322</v>
      </c>
      <c r="K28" s="571" t="s">
        <v>322</v>
      </c>
      <c r="L28" s="571" t="s">
        <v>322</v>
      </c>
      <c r="M28" s="571" t="s">
        <v>322</v>
      </c>
      <c r="N28" s="571" t="s">
        <v>322</v>
      </c>
      <c r="O28" s="571" t="s">
        <v>322</v>
      </c>
      <c r="P28" s="571" t="s">
        <v>322</v>
      </c>
      <c r="Q28" s="571" t="s">
        <v>322</v>
      </c>
      <c r="R28" s="571" t="s">
        <v>429</v>
      </c>
    </row>
    <row r="29" spans="1:19">
      <c r="A29" s="1080"/>
      <c r="B29" s="284" t="s">
        <v>144</v>
      </c>
      <c r="C29" s="571" t="s">
        <v>322</v>
      </c>
      <c r="D29" s="571" t="s">
        <v>322</v>
      </c>
      <c r="E29" s="571" t="s">
        <v>322</v>
      </c>
      <c r="F29" s="571" t="s">
        <v>322</v>
      </c>
      <c r="G29" s="571" t="s">
        <v>322</v>
      </c>
      <c r="H29" s="571" t="s">
        <v>322</v>
      </c>
      <c r="I29" s="571" t="s">
        <v>322</v>
      </c>
      <c r="J29" s="571" t="s">
        <v>322</v>
      </c>
      <c r="K29" s="571" t="s">
        <v>322</v>
      </c>
      <c r="L29" s="571" t="s">
        <v>322</v>
      </c>
      <c r="M29" s="571" t="s">
        <v>322</v>
      </c>
      <c r="N29" s="571" t="s">
        <v>322</v>
      </c>
      <c r="O29" s="571" t="s">
        <v>322</v>
      </c>
      <c r="P29" s="571" t="s">
        <v>322</v>
      </c>
      <c r="Q29" s="571" t="s">
        <v>322</v>
      </c>
      <c r="R29" s="571" t="s">
        <v>429</v>
      </c>
    </row>
    <row r="30" spans="1:19">
      <c r="A30" s="1080"/>
      <c r="B30" s="284" t="s">
        <v>143</v>
      </c>
      <c r="C30" s="571" t="s">
        <v>322</v>
      </c>
      <c r="D30" s="571" t="s">
        <v>322</v>
      </c>
      <c r="E30" s="571" t="s">
        <v>322</v>
      </c>
      <c r="F30" s="571" t="s">
        <v>322</v>
      </c>
      <c r="G30" s="571" t="s">
        <v>322</v>
      </c>
      <c r="H30" s="571" t="s">
        <v>322</v>
      </c>
      <c r="I30" s="571" t="s">
        <v>322</v>
      </c>
      <c r="J30" s="571" t="s">
        <v>322</v>
      </c>
      <c r="K30" s="571" t="s">
        <v>322</v>
      </c>
      <c r="L30" s="571" t="s">
        <v>322</v>
      </c>
      <c r="M30" s="571" t="s">
        <v>322</v>
      </c>
      <c r="N30" s="571" t="s">
        <v>322</v>
      </c>
      <c r="O30" s="571" t="s">
        <v>322</v>
      </c>
      <c r="P30" s="571" t="s">
        <v>322</v>
      </c>
      <c r="Q30" s="571" t="s">
        <v>322</v>
      </c>
      <c r="R30" s="571" t="s">
        <v>429</v>
      </c>
    </row>
    <row r="31" spans="1:19">
      <c r="A31" s="1080" t="s">
        <v>5</v>
      </c>
      <c r="B31" s="284" t="s">
        <v>251</v>
      </c>
      <c r="C31" s="571">
        <v>0.246</v>
      </c>
      <c r="D31" s="571">
        <v>0.23100000000000001</v>
      </c>
      <c r="E31" s="571">
        <v>0.222</v>
      </c>
      <c r="F31" s="571">
        <v>0.26100000000000001</v>
      </c>
      <c r="G31" s="571">
        <v>0.214</v>
      </c>
      <c r="H31" s="571">
        <v>0.219</v>
      </c>
      <c r="I31" s="571">
        <v>0.189</v>
      </c>
      <c r="J31" s="571">
        <v>0.222</v>
      </c>
      <c r="K31" s="571">
        <v>0.13700000000000001</v>
      </c>
      <c r="L31" s="571">
        <v>6.3E-2</v>
      </c>
      <c r="M31" s="571">
        <v>0.49</v>
      </c>
      <c r="N31" s="571">
        <v>0.38</v>
      </c>
      <c r="O31" s="571">
        <v>0.28000000000000003</v>
      </c>
      <c r="P31" s="571">
        <v>0.21</v>
      </c>
      <c r="Q31" s="571">
        <v>0.27</v>
      </c>
      <c r="R31" s="571">
        <v>0.16</v>
      </c>
      <c r="S31" s="614" t="s">
        <v>17</v>
      </c>
    </row>
    <row r="32" spans="1:19">
      <c r="A32" s="1080"/>
      <c r="B32" s="284" t="s">
        <v>144</v>
      </c>
      <c r="C32" s="571">
        <v>450</v>
      </c>
      <c r="D32" s="571">
        <v>464</v>
      </c>
      <c r="E32" s="571">
        <v>503</v>
      </c>
      <c r="F32" s="571">
        <v>500</v>
      </c>
      <c r="G32" s="571">
        <v>450</v>
      </c>
      <c r="H32" s="571">
        <v>465</v>
      </c>
      <c r="I32" s="571">
        <v>390</v>
      </c>
      <c r="J32" s="571">
        <v>460</v>
      </c>
      <c r="K32" s="571">
        <v>290</v>
      </c>
      <c r="L32" s="571">
        <v>135</v>
      </c>
      <c r="M32" s="571">
        <v>110</v>
      </c>
      <c r="N32" s="571">
        <v>90</v>
      </c>
      <c r="O32" s="571">
        <v>95</v>
      </c>
      <c r="P32" s="571">
        <f>P31*1000*1000/P33</f>
        <v>71.25</v>
      </c>
      <c r="Q32" s="571">
        <f>Q31*1000000/Q33</f>
        <v>91.607142857142861</v>
      </c>
      <c r="R32" s="571">
        <f>R31*1000000/R33</f>
        <v>54.285714285714285</v>
      </c>
    </row>
    <row r="33" spans="1:20">
      <c r="A33" s="1080"/>
      <c r="B33" s="284" t="s">
        <v>143</v>
      </c>
      <c r="C33" s="571">
        <f t="shared" ref="C33:O33" si="5">(C31*1000*1000)/C32</f>
        <v>546.66666666666663</v>
      </c>
      <c r="D33" s="571">
        <f t="shared" si="5"/>
        <v>497.84482758620692</v>
      </c>
      <c r="E33" s="571">
        <f t="shared" si="5"/>
        <v>441.35188866799206</v>
      </c>
      <c r="F33" s="571">
        <f t="shared" si="5"/>
        <v>522</v>
      </c>
      <c r="G33" s="571">
        <f t="shared" si="5"/>
        <v>475.55555555555554</v>
      </c>
      <c r="H33" s="571">
        <f t="shared" si="5"/>
        <v>470.96774193548384</v>
      </c>
      <c r="I33" s="571">
        <f t="shared" si="5"/>
        <v>484.61538461538464</v>
      </c>
      <c r="J33" s="571">
        <f t="shared" si="5"/>
        <v>482.60869565217394</v>
      </c>
      <c r="K33" s="571">
        <f t="shared" si="5"/>
        <v>472.41379310344826</v>
      </c>
      <c r="L33" s="571">
        <f t="shared" si="5"/>
        <v>466.66666666666669</v>
      </c>
      <c r="M33" s="571">
        <f t="shared" si="5"/>
        <v>4454.545454545455</v>
      </c>
      <c r="N33" s="571">
        <f t="shared" si="5"/>
        <v>4222.2222222222226</v>
      </c>
      <c r="O33" s="571">
        <f t="shared" si="5"/>
        <v>2947.3684210526317</v>
      </c>
      <c r="P33" s="571">
        <v>2947.3684210526317</v>
      </c>
      <c r="Q33" s="571">
        <v>2947.3684210526317</v>
      </c>
      <c r="R33" s="571">
        <v>2947.3684210526317</v>
      </c>
    </row>
    <row r="34" spans="1:20">
      <c r="A34" s="1080" t="s">
        <v>4</v>
      </c>
      <c r="B34" s="284" t="s">
        <v>251</v>
      </c>
      <c r="C34" s="571">
        <v>12.513999999999999</v>
      </c>
      <c r="D34" s="571">
        <v>12.670999999999999</v>
      </c>
      <c r="E34" s="571">
        <v>12.5</v>
      </c>
      <c r="F34" s="571">
        <v>12.143000000000001</v>
      </c>
      <c r="G34" s="571">
        <v>4.2789999999999999</v>
      </c>
      <c r="H34" s="571">
        <v>2.2000000000000002</v>
      </c>
      <c r="I34" s="571">
        <v>3</v>
      </c>
      <c r="J34" s="571">
        <v>3.4</v>
      </c>
      <c r="K34" s="571">
        <v>3.5</v>
      </c>
      <c r="L34" s="571">
        <v>3.3</v>
      </c>
      <c r="M34" s="571">
        <v>2.4</v>
      </c>
      <c r="N34" s="571">
        <v>1.3</v>
      </c>
      <c r="O34" s="571">
        <v>1.1000000000000001</v>
      </c>
      <c r="P34" s="571">
        <v>1.5</v>
      </c>
      <c r="Q34" s="571">
        <v>1.8</v>
      </c>
      <c r="R34" s="571" t="s">
        <v>429</v>
      </c>
    </row>
    <row r="35" spans="1:20">
      <c r="A35" s="1080"/>
      <c r="B35" s="284" t="s">
        <v>144</v>
      </c>
      <c r="C35" s="571">
        <v>6821</v>
      </c>
      <c r="D35" s="571">
        <v>7011</v>
      </c>
      <c r="E35" s="571">
        <v>6200</v>
      </c>
      <c r="F35" s="571">
        <v>5300</v>
      </c>
      <c r="G35" s="571">
        <v>2200</v>
      </c>
      <c r="H35" s="571">
        <v>5800</v>
      </c>
      <c r="I35" s="571">
        <v>1900</v>
      </c>
      <c r="J35" s="571">
        <v>2000</v>
      </c>
      <c r="K35" s="571">
        <v>2112</v>
      </c>
      <c r="L35" s="571">
        <v>1500</v>
      </c>
      <c r="M35" s="571">
        <v>1000</v>
      </c>
      <c r="N35" s="571">
        <v>1100</v>
      </c>
      <c r="O35" s="571">
        <v>1000</v>
      </c>
      <c r="P35" s="571">
        <v>1000</v>
      </c>
      <c r="Q35" s="571">
        <v>1000</v>
      </c>
      <c r="R35" s="571" t="s">
        <v>429</v>
      </c>
    </row>
    <row r="36" spans="1:20">
      <c r="A36" s="1080"/>
      <c r="B36" s="284" t="s">
        <v>143</v>
      </c>
      <c r="C36" s="571">
        <f t="shared" ref="C36:O36" si="6">(C34*1000*1000)/C35</f>
        <v>1834.6283536138396</v>
      </c>
      <c r="D36" s="571">
        <f t="shared" si="6"/>
        <v>1807.3028098702039</v>
      </c>
      <c r="E36" s="571">
        <f t="shared" si="6"/>
        <v>2016.1290322580646</v>
      </c>
      <c r="F36" s="571">
        <f t="shared" si="6"/>
        <v>2291.132075471698</v>
      </c>
      <c r="G36" s="571">
        <f t="shared" si="6"/>
        <v>1945</v>
      </c>
      <c r="H36" s="571">
        <f t="shared" si="6"/>
        <v>379.31034482758622</v>
      </c>
      <c r="I36" s="571">
        <f t="shared" si="6"/>
        <v>1578.9473684210527</v>
      </c>
      <c r="J36" s="571">
        <f t="shared" si="6"/>
        <v>1700</v>
      </c>
      <c r="K36" s="571">
        <f t="shared" si="6"/>
        <v>1657.1969696969697</v>
      </c>
      <c r="L36" s="571">
        <f t="shared" si="6"/>
        <v>2200</v>
      </c>
      <c r="M36" s="571">
        <f t="shared" si="6"/>
        <v>2400</v>
      </c>
      <c r="N36" s="571">
        <f t="shared" si="6"/>
        <v>1181.8181818181818</v>
      </c>
      <c r="O36" s="571">
        <f t="shared" si="6"/>
        <v>1100</v>
      </c>
      <c r="P36" s="571">
        <v>1800</v>
      </c>
      <c r="Q36" s="571">
        <v>1880</v>
      </c>
      <c r="R36" s="571" t="s">
        <v>429</v>
      </c>
    </row>
    <row r="37" spans="1:20" ht="16.5" customHeight="1">
      <c r="A37" s="1080" t="s">
        <v>3</v>
      </c>
      <c r="B37" s="284" t="s">
        <v>251</v>
      </c>
      <c r="C37" s="571" t="s">
        <v>429</v>
      </c>
      <c r="D37" s="571" t="s">
        <v>429</v>
      </c>
      <c r="E37" s="571" t="s">
        <v>429</v>
      </c>
      <c r="F37" s="571" t="s">
        <v>429</v>
      </c>
      <c r="G37" s="571" t="s">
        <v>429</v>
      </c>
      <c r="H37" s="571" t="s">
        <v>429</v>
      </c>
      <c r="I37" s="571" t="s">
        <v>429</v>
      </c>
      <c r="J37" s="571" t="s">
        <v>429</v>
      </c>
      <c r="K37" s="571" t="s">
        <v>429</v>
      </c>
      <c r="L37" s="571" t="s">
        <v>429</v>
      </c>
      <c r="M37" s="571" t="s">
        <v>429</v>
      </c>
      <c r="N37" s="571" t="s">
        <v>429</v>
      </c>
      <c r="O37" s="571" t="s">
        <v>429</v>
      </c>
      <c r="P37" s="571" t="s">
        <v>429</v>
      </c>
      <c r="Q37" s="571" t="s">
        <v>429</v>
      </c>
      <c r="R37" s="571" t="s">
        <v>429</v>
      </c>
      <c r="S37" s="499" t="s">
        <v>17</v>
      </c>
      <c r="T37" s="499"/>
    </row>
    <row r="38" spans="1:20">
      <c r="A38" s="1080"/>
      <c r="B38" s="284" t="s">
        <v>144</v>
      </c>
      <c r="C38" s="571" t="s">
        <v>429</v>
      </c>
      <c r="D38" s="571" t="s">
        <v>429</v>
      </c>
      <c r="E38" s="571" t="s">
        <v>429</v>
      </c>
      <c r="F38" s="571" t="s">
        <v>429</v>
      </c>
      <c r="G38" s="571" t="s">
        <v>429</v>
      </c>
      <c r="H38" s="571" t="s">
        <v>429</v>
      </c>
      <c r="I38" s="571" t="s">
        <v>429</v>
      </c>
      <c r="J38" s="571" t="s">
        <v>429</v>
      </c>
      <c r="K38" s="571" t="s">
        <v>429</v>
      </c>
      <c r="L38" s="571" t="s">
        <v>429</v>
      </c>
      <c r="M38" s="571" t="s">
        <v>429</v>
      </c>
      <c r="N38" s="571" t="s">
        <v>429</v>
      </c>
      <c r="O38" s="571" t="s">
        <v>429</v>
      </c>
      <c r="P38" s="571" t="s">
        <v>429</v>
      </c>
      <c r="Q38" s="571" t="s">
        <v>429</v>
      </c>
      <c r="R38" s="571" t="s">
        <v>429</v>
      </c>
      <c r="S38" s="499"/>
      <c r="T38" s="499"/>
    </row>
    <row r="39" spans="1:20">
      <c r="A39" s="1080"/>
      <c r="B39" s="284" t="s">
        <v>143</v>
      </c>
      <c r="C39" s="571" t="s">
        <v>429</v>
      </c>
      <c r="D39" s="571" t="s">
        <v>429</v>
      </c>
      <c r="E39" s="571" t="s">
        <v>429</v>
      </c>
      <c r="F39" s="571" t="s">
        <v>429</v>
      </c>
      <c r="G39" s="571" t="s">
        <v>429</v>
      </c>
      <c r="H39" s="571" t="s">
        <v>429</v>
      </c>
      <c r="I39" s="571" t="s">
        <v>429</v>
      </c>
      <c r="J39" s="571" t="s">
        <v>429</v>
      </c>
      <c r="K39" s="571" t="s">
        <v>429</v>
      </c>
      <c r="L39" s="571" t="s">
        <v>429</v>
      </c>
      <c r="M39" s="571" t="s">
        <v>429</v>
      </c>
      <c r="N39" s="571" t="s">
        <v>429</v>
      </c>
      <c r="O39" s="571" t="s">
        <v>429</v>
      </c>
      <c r="P39" s="571" t="s">
        <v>429</v>
      </c>
      <c r="Q39" s="571" t="s">
        <v>429</v>
      </c>
      <c r="R39" s="571" t="s">
        <v>429</v>
      </c>
      <c r="S39" s="499"/>
      <c r="T39" s="499"/>
    </row>
    <row r="40" spans="1:20">
      <c r="A40" s="1081" t="s">
        <v>79</v>
      </c>
      <c r="B40" s="284" t="s">
        <v>251</v>
      </c>
      <c r="C40" s="571" t="s">
        <v>429</v>
      </c>
      <c r="D40" s="571">
        <v>78</v>
      </c>
      <c r="E40" s="571">
        <v>81</v>
      </c>
      <c r="F40" s="571">
        <v>28.027999999999999</v>
      </c>
      <c r="G40" s="571" t="s">
        <v>429</v>
      </c>
      <c r="H40" s="571">
        <v>30</v>
      </c>
      <c r="I40" s="571">
        <v>31.347999999999999</v>
      </c>
      <c r="J40" s="571">
        <v>34.762999999999998</v>
      </c>
      <c r="K40" s="571">
        <v>34.770000000000003</v>
      </c>
      <c r="L40" s="571">
        <v>33.159999999999997</v>
      </c>
      <c r="M40" s="571">
        <v>31.646000000000001</v>
      </c>
      <c r="N40" s="571">
        <v>33</v>
      </c>
      <c r="O40" s="571">
        <v>32.700000000000003</v>
      </c>
      <c r="P40" s="571">
        <v>32.421999999999997</v>
      </c>
      <c r="Q40" s="571">
        <v>35.5</v>
      </c>
      <c r="R40" s="571" t="s">
        <v>429</v>
      </c>
      <c r="S40" s="499"/>
      <c r="T40" s="499"/>
    </row>
    <row r="41" spans="1:20">
      <c r="A41" s="1081"/>
      <c r="B41" s="284" t="s">
        <v>144</v>
      </c>
      <c r="C41" s="571" t="s">
        <v>429</v>
      </c>
      <c r="D41" s="571">
        <v>12955.876531772434</v>
      </c>
      <c r="E41" s="571">
        <v>15567.405836687751</v>
      </c>
      <c r="F41" s="571">
        <v>4233.9967521432081</v>
      </c>
      <c r="G41" s="571" t="s">
        <v>429</v>
      </c>
      <c r="H41" s="571">
        <v>4773.7186886327181</v>
      </c>
      <c r="I41" s="571">
        <v>22097</v>
      </c>
      <c r="J41" s="571">
        <v>22382</v>
      </c>
      <c r="K41" s="571">
        <v>23590</v>
      </c>
      <c r="L41" s="571">
        <v>24633.734999999997</v>
      </c>
      <c r="M41" s="571">
        <v>28339.701492537311</v>
      </c>
      <c r="N41" s="571">
        <v>8818.21875</v>
      </c>
      <c r="O41" s="571">
        <v>13506.75</v>
      </c>
      <c r="P41" s="571">
        <f>P40*1000*1000/P42</f>
        <v>13391.921972477065</v>
      </c>
      <c r="Q41" s="571">
        <f>Q40*1000*1000/Q42</f>
        <v>14663.291284403673</v>
      </c>
      <c r="R41" s="571" t="s">
        <v>429</v>
      </c>
    </row>
    <row r="42" spans="1:20">
      <c r="A42" s="1081"/>
      <c r="B42" s="284" t="s">
        <v>143</v>
      </c>
      <c r="C42" s="571" t="s">
        <v>429</v>
      </c>
      <c r="D42" s="571">
        <f t="shared" ref="D42:O42" si="7">(D40*1000*1000)/D41</f>
        <v>6020.4340330595278</v>
      </c>
      <c r="E42" s="571">
        <f t="shared" si="7"/>
        <v>5203.1790556334736</v>
      </c>
      <c r="F42" s="571">
        <f t="shared" si="7"/>
        <v>6619.7499999999991</v>
      </c>
      <c r="G42" s="571" t="s">
        <v>429</v>
      </c>
      <c r="H42" s="571">
        <f t="shared" si="7"/>
        <v>6284.4088553933116</v>
      </c>
      <c r="I42" s="571">
        <f t="shared" si="7"/>
        <v>1418.6541159433407</v>
      </c>
      <c r="J42" s="571">
        <f t="shared" si="7"/>
        <v>1553.1677240639799</v>
      </c>
      <c r="K42" s="571">
        <f t="shared" si="7"/>
        <v>1473.9296311996609</v>
      </c>
      <c r="L42" s="571">
        <f t="shared" si="7"/>
        <v>1346.1214874642437</v>
      </c>
      <c r="M42" s="571">
        <f t="shared" si="7"/>
        <v>1116.6666666666667</v>
      </c>
      <c r="N42" s="571">
        <f t="shared" si="7"/>
        <v>3742.2523681440766</v>
      </c>
      <c r="O42" s="571">
        <f t="shared" si="7"/>
        <v>2421.0117163640407</v>
      </c>
      <c r="P42" s="571">
        <v>2421.0117163640398</v>
      </c>
      <c r="Q42" s="571">
        <v>2421.0117163640398</v>
      </c>
      <c r="R42" s="571" t="s">
        <v>429</v>
      </c>
      <c r="S42" t="s">
        <v>17</v>
      </c>
    </row>
    <row r="43" spans="1:20">
      <c r="A43" s="1080" t="s">
        <v>2</v>
      </c>
      <c r="B43" s="284" t="s">
        <v>251</v>
      </c>
      <c r="C43" s="571">
        <v>0.85</v>
      </c>
      <c r="D43" s="571">
        <v>0.55000000000000004</v>
      </c>
      <c r="E43" s="571">
        <v>0.75</v>
      </c>
      <c r="F43" s="571">
        <v>0.70099999999999996</v>
      </c>
      <c r="G43" s="571">
        <v>0.8</v>
      </c>
      <c r="H43" s="571">
        <v>0.79500000000000004</v>
      </c>
      <c r="I43" s="571">
        <v>0.75</v>
      </c>
      <c r="J43" s="571">
        <v>0.877</v>
      </c>
      <c r="K43" s="571">
        <v>0.83699999999999997</v>
      </c>
      <c r="L43" s="571">
        <v>0.78100000000000003</v>
      </c>
      <c r="M43" s="571">
        <v>0.98</v>
      </c>
      <c r="N43" s="571">
        <v>0.878</v>
      </c>
      <c r="O43" s="571">
        <v>0.9</v>
      </c>
      <c r="P43" s="571">
        <v>0.9</v>
      </c>
      <c r="Q43" s="571" t="s">
        <v>429</v>
      </c>
      <c r="R43" s="571" t="s">
        <v>429</v>
      </c>
    </row>
    <row r="44" spans="1:20">
      <c r="A44" s="1080"/>
      <c r="B44" s="284" t="s">
        <v>144</v>
      </c>
      <c r="C44" s="571">
        <v>650</v>
      </c>
      <c r="D44" s="571">
        <v>500</v>
      </c>
      <c r="E44" s="571">
        <v>600</v>
      </c>
      <c r="F44" s="571">
        <v>500</v>
      </c>
      <c r="G44" s="571">
        <v>550</v>
      </c>
      <c r="H44" s="571">
        <v>568</v>
      </c>
      <c r="I44" s="571">
        <v>500</v>
      </c>
      <c r="J44" s="571">
        <v>506</v>
      </c>
      <c r="K44" s="571">
        <v>533</v>
      </c>
      <c r="L44" s="571">
        <v>537</v>
      </c>
      <c r="M44" s="571">
        <v>580</v>
      </c>
      <c r="N44" s="571">
        <v>638</v>
      </c>
      <c r="O44" s="571">
        <v>650</v>
      </c>
      <c r="P44" s="571">
        <v>650</v>
      </c>
      <c r="Q44" s="571" t="s">
        <v>429</v>
      </c>
      <c r="R44" s="571" t="s">
        <v>429</v>
      </c>
    </row>
    <row r="45" spans="1:20">
      <c r="A45" s="1080"/>
      <c r="B45" s="284" t="s">
        <v>143</v>
      </c>
      <c r="C45" s="571">
        <f t="shared" ref="C45:O45" si="8">(C43*1000*1000)/C44</f>
        <v>1307.6923076923076</v>
      </c>
      <c r="D45" s="571">
        <f t="shared" si="8"/>
        <v>1100</v>
      </c>
      <c r="E45" s="571">
        <f t="shared" si="8"/>
        <v>1250</v>
      </c>
      <c r="F45" s="571">
        <f t="shared" si="8"/>
        <v>1402</v>
      </c>
      <c r="G45" s="571">
        <f t="shared" si="8"/>
        <v>1454.5454545454545</v>
      </c>
      <c r="H45" s="571">
        <f t="shared" si="8"/>
        <v>1399.6478873239437</v>
      </c>
      <c r="I45" s="571">
        <f t="shared" si="8"/>
        <v>1500</v>
      </c>
      <c r="J45" s="571">
        <f t="shared" si="8"/>
        <v>1733.201581027668</v>
      </c>
      <c r="K45" s="571">
        <f t="shared" si="8"/>
        <v>1570.3564727954972</v>
      </c>
      <c r="L45" s="571">
        <f t="shared" si="8"/>
        <v>1454.3761638733706</v>
      </c>
      <c r="M45" s="571">
        <f t="shared" si="8"/>
        <v>1689.655172413793</v>
      </c>
      <c r="N45" s="571">
        <f t="shared" si="8"/>
        <v>1376.1755485893416</v>
      </c>
      <c r="O45" s="571">
        <f t="shared" si="8"/>
        <v>1384.6153846153845</v>
      </c>
      <c r="P45" s="571">
        <v>1384.6153846153845</v>
      </c>
      <c r="Q45" s="571" t="s">
        <v>429</v>
      </c>
      <c r="R45" s="571" t="s">
        <v>429</v>
      </c>
    </row>
    <row r="46" spans="1:20">
      <c r="A46" s="1080" t="s">
        <v>1</v>
      </c>
      <c r="B46" s="284" t="s">
        <v>251</v>
      </c>
      <c r="C46" s="571">
        <v>22</v>
      </c>
      <c r="D46" s="571">
        <v>22.4</v>
      </c>
      <c r="E46" s="571">
        <v>22</v>
      </c>
      <c r="F46" s="571">
        <v>22.2</v>
      </c>
      <c r="G46" s="571">
        <v>18.724</v>
      </c>
      <c r="H46" s="571">
        <v>22.2</v>
      </c>
      <c r="I46" s="571">
        <v>22</v>
      </c>
      <c r="J46" s="571">
        <v>22.3</v>
      </c>
      <c r="K46" s="571">
        <v>19.422999999999998</v>
      </c>
      <c r="L46" s="571">
        <v>20.861999999999998</v>
      </c>
      <c r="M46" s="571">
        <v>21</v>
      </c>
      <c r="N46" s="571">
        <v>18.222999999999999</v>
      </c>
      <c r="O46" s="571">
        <v>19</v>
      </c>
      <c r="P46" s="571">
        <v>19</v>
      </c>
      <c r="Q46" s="571">
        <v>24.486000000000001</v>
      </c>
      <c r="R46" s="571">
        <f>Q46*'[9]Agriculture_Feb 2016_'!$Y$18/'[9]Agriculture_Feb 2016_'!$X$18</f>
        <v>26.337123540258148</v>
      </c>
    </row>
    <row r="47" spans="1:20">
      <c r="A47" s="1080"/>
      <c r="B47" s="284" t="s">
        <v>144</v>
      </c>
      <c r="C47" s="571">
        <v>6500</v>
      </c>
      <c r="D47" s="571">
        <v>6698</v>
      </c>
      <c r="E47" s="571">
        <v>7265</v>
      </c>
      <c r="F47" s="571">
        <v>6700</v>
      </c>
      <c r="G47" s="571">
        <v>6882</v>
      </c>
      <c r="H47" s="571">
        <v>7112</v>
      </c>
      <c r="I47" s="571">
        <v>7402</v>
      </c>
      <c r="J47" s="571">
        <v>7497</v>
      </c>
      <c r="K47" s="571">
        <v>7902</v>
      </c>
      <c r="L47" s="571">
        <v>7963</v>
      </c>
      <c r="M47" s="571">
        <v>8600</v>
      </c>
      <c r="N47" s="571">
        <v>9446</v>
      </c>
      <c r="O47" s="571">
        <v>9600</v>
      </c>
      <c r="P47" s="571">
        <v>9600</v>
      </c>
      <c r="Q47" s="571">
        <v>9600</v>
      </c>
      <c r="R47" s="571">
        <v>9600</v>
      </c>
    </row>
    <row r="48" spans="1:20">
      <c r="A48" s="1080"/>
      <c r="B48" s="284" t="s">
        <v>143</v>
      </c>
      <c r="C48" s="571">
        <f t="shared" ref="C48:O48" si="9">(C46*1000*1000)/C47</f>
        <v>3384.6153846153848</v>
      </c>
      <c r="D48" s="571">
        <f t="shared" si="9"/>
        <v>3344.281875186623</v>
      </c>
      <c r="E48" s="571">
        <f t="shared" si="9"/>
        <v>3028.2174810736406</v>
      </c>
      <c r="F48" s="571">
        <f t="shared" si="9"/>
        <v>3313.4328358208954</v>
      </c>
      <c r="G48" s="571">
        <f t="shared" si="9"/>
        <v>2720.7207207207207</v>
      </c>
      <c r="H48" s="571">
        <f t="shared" si="9"/>
        <v>3121.4848143982003</v>
      </c>
      <c r="I48" s="571">
        <f t="shared" si="9"/>
        <v>2972.1696838692246</v>
      </c>
      <c r="J48" s="571">
        <f t="shared" si="9"/>
        <v>2974.5231425903694</v>
      </c>
      <c r="K48" s="571">
        <f t="shared" si="9"/>
        <v>2457.9853201721085</v>
      </c>
      <c r="L48" s="571">
        <f t="shared" si="9"/>
        <v>2619.8668843400728</v>
      </c>
      <c r="M48" s="571">
        <f t="shared" si="9"/>
        <v>2441.8604651162791</v>
      </c>
      <c r="N48" s="571">
        <f t="shared" si="9"/>
        <v>1929.176370950667</v>
      </c>
      <c r="O48" s="571">
        <f t="shared" si="9"/>
        <v>1979.1666666666667</v>
      </c>
      <c r="P48" s="571">
        <v>1979.1666666666667</v>
      </c>
      <c r="Q48" s="571">
        <v>1979.1666666666667</v>
      </c>
      <c r="R48" s="571">
        <v>1979.1666666666667</v>
      </c>
    </row>
    <row r="49" spans="1:18">
      <c r="A49" s="1080" t="s">
        <v>34</v>
      </c>
      <c r="B49" s="284" t="s">
        <v>251</v>
      </c>
      <c r="C49" s="571">
        <f>C46+C43+C34+C31+C25+C22+C16+C10</f>
        <v>49.757000000000005</v>
      </c>
      <c r="D49" s="571">
        <f t="shared" ref="D49:M49" si="10">D46+D43+D40+D34+D31+D25+D22+D16+D10</f>
        <v>126.45399999999999</v>
      </c>
      <c r="E49" s="571">
        <f t="shared" si="10"/>
        <v>132.33699999999999</v>
      </c>
      <c r="F49" s="571">
        <f t="shared" si="10"/>
        <v>79.588999999999999</v>
      </c>
      <c r="G49" s="571">
        <f>G46+G43+G34+G31+G25+G22+G16+G10</f>
        <v>42.551000000000002</v>
      </c>
      <c r="H49" s="571">
        <f t="shared" si="10"/>
        <v>74.921000000000006</v>
      </c>
      <c r="I49" s="571">
        <f t="shared" si="10"/>
        <v>77.430000000000007</v>
      </c>
      <c r="J49" s="571">
        <f t="shared" si="10"/>
        <v>81.721000000000004</v>
      </c>
      <c r="K49" s="571">
        <f t="shared" si="10"/>
        <v>79.937000000000012</v>
      </c>
      <c r="L49" s="571">
        <f t="shared" si="10"/>
        <v>75.131999999999991</v>
      </c>
      <c r="M49" s="571">
        <f t="shared" si="10"/>
        <v>76.847999999999999</v>
      </c>
      <c r="N49" s="571">
        <f>N46+N43+N40+N34+N31+N25+N22+N16+N10</f>
        <v>85.727999999999994</v>
      </c>
      <c r="O49" s="571">
        <f>O46+O43+O40+O34+O31+O25+O22+O19+O16+O10</f>
        <v>134.87999999999997</v>
      </c>
      <c r="P49" s="571">
        <f>P40+P34+P31+P22</f>
        <v>35.695</v>
      </c>
      <c r="Q49" s="571">
        <f>Q46+Q40+Q34+Q22</f>
        <v>63.386000000000003</v>
      </c>
      <c r="R49" s="571">
        <f>R46+R31+R25+R22</f>
        <v>59.797123540258141</v>
      </c>
    </row>
    <row r="50" spans="1:18">
      <c r="A50" s="1080"/>
      <c r="B50" s="284" t="s">
        <v>144</v>
      </c>
      <c r="C50" s="571">
        <f>C47+C44+C35+C32+C26+C23+C17+C11</f>
        <v>23686</v>
      </c>
      <c r="D50" s="571">
        <f t="shared" ref="D50:M50" si="11">D47+D44+D41+D35+D32+D26+D23+D17+D11</f>
        <v>36170.876531772432</v>
      </c>
      <c r="E50" s="571">
        <f t="shared" si="11"/>
        <v>40363.405836687751</v>
      </c>
      <c r="F50" s="571">
        <f>F47+F44+F35+F32+F26+F23+F17+F11</f>
        <v>24211</v>
      </c>
      <c r="G50" s="571">
        <f>G47+G44+G35+G32+G26+G23+G17+G11</f>
        <v>23607</v>
      </c>
      <c r="H50" s="571">
        <f t="shared" si="11"/>
        <v>32501.718688632718</v>
      </c>
      <c r="I50" s="571">
        <f t="shared" si="11"/>
        <v>46927</v>
      </c>
      <c r="J50" s="571">
        <f t="shared" si="11"/>
        <v>48231</v>
      </c>
      <c r="K50" s="571">
        <f t="shared" si="11"/>
        <v>50124</v>
      </c>
      <c r="L50" s="571">
        <f t="shared" si="11"/>
        <v>49210.735000000001</v>
      </c>
      <c r="M50" s="571">
        <f t="shared" si="11"/>
        <v>54518.701492537308</v>
      </c>
      <c r="N50" s="571">
        <f>N47+N44+N41+N35+N32+N26+N23+N17+N11</f>
        <v>45391.21875</v>
      </c>
      <c r="O50" s="571">
        <f>O47+O44+O41+O35+O32+O26+O23+O20+O17+O11</f>
        <v>65600.848246571608</v>
      </c>
      <c r="P50" s="571">
        <f>P41+35+P32</f>
        <v>13498.171972477065</v>
      </c>
      <c r="Q50" s="571">
        <f>Q47+Q41+Q35+Q23</f>
        <v>25935.291284403673</v>
      </c>
      <c r="R50" s="571">
        <f>R47+R32+R26+R23</f>
        <v>29137.376623376622</v>
      </c>
    </row>
    <row r="51" spans="1:18">
      <c r="A51" s="1080"/>
      <c r="B51" s="284" t="s">
        <v>143</v>
      </c>
      <c r="C51" s="571">
        <f t="shared" ref="C51:M51" si="12">(C49*1000*1000)/C50</f>
        <v>2100.6923921303728</v>
      </c>
      <c r="D51" s="571">
        <f t="shared" si="12"/>
        <v>3496.0170204590713</v>
      </c>
      <c r="E51" s="571">
        <f t="shared" si="12"/>
        <v>3278.6380945017813</v>
      </c>
      <c r="F51" s="571">
        <f t="shared" si="12"/>
        <v>3287.3074222460864</v>
      </c>
      <c r="G51" s="571">
        <f t="shared" si="12"/>
        <v>1802.473842504342</v>
      </c>
      <c r="H51" s="571">
        <f t="shared" si="12"/>
        <v>2305.1396363910803</v>
      </c>
      <c r="I51" s="571">
        <f t="shared" si="12"/>
        <v>1650.0095893622008</v>
      </c>
      <c r="J51" s="571">
        <f t="shared" si="12"/>
        <v>1694.3666936202858</v>
      </c>
      <c r="K51" s="571">
        <f t="shared" si="12"/>
        <v>1594.7849333652546</v>
      </c>
      <c r="L51" s="571">
        <f t="shared" si="12"/>
        <v>1526.7400497066337</v>
      </c>
      <c r="M51" s="571">
        <f t="shared" si="12"/>
        <v>1409.5713561798459</v>
      </c>
      <c r="N51" s="571">
        <f>(N49*1000*1000)/N50</f>
        <v>1888.6472397262962</v>
      </c>
      <c r="O51" s="571">
        <f>(O49*1000*1000)/O50</f>
        <v>2056.070974768973</v>
      </c>
      <c r="P51" s="571">
        <f>(P49*1000*1000)/P50</f>
        <v>2644.4321551675689</v>
      </c>
      <c r="Q51" s="571">
        <f>(Q49*1000*1000)/Q50</f>
        <v>2444.0057104011594</v>
      </c>
      <c r="R51" s="571">
        <f>(R49*1000*1000)/R50</f>
        <v>2052.2480219541631</v>
      </c>
    </row>
    <row r="52" spans="1:18">
      <c r="A52" s="57"/>
      <c r="B52" s="57"/>
      <c r="C52" s="132"/>
      <c r="D52" s="132"/>
      <c r="E52" s="132"/>
      <c r="F52" s="132"/>
      <c r="G52" s="132"/>
      <c r="H52" s="132"/>
      <c r="I52" s="132"/>
      <c r="J52" s="132"/>
      <c r="K52" s="132"/>
      <c r="L52" s="132"/>
      <c r="M52" s="57"/>
      <c r="P52" s="57"/>
    </row>
    <row r="53" spans="1:18" ht="15" customHeight="1">
      <c r="A53" s="136" t="s">
        <v>33</v>
      </c>
      <c r="B53" s="142"/>
      <c r="D53" s="736"/>
      <c r="E53" s="736"/>
      <c r="F53" s="736"/>
      <c r="G53" s="736"/>
      <c r="H53" s="736"/>
      <c r="I53" s="736"/>
      <c r="J53" s="736"/>
      <c r="K53" s="736"/>
      <c r="L53" s="736"/>
      <c r="M53" s="736"/>
      <c r="N53" s="736"/>
      <c r="P53" s="57"/>
    </row>
    <row r="54" spans="1:18" s="283" customFormat="1">
      <c r="A54" s="93"/>
      <c r="B54" s="93"/>
      <c r="D54" s="133"/>
      <c r="E54" s="133"/>
      <c r="F54" s="133"/>
      <c r="G54" s="133"/>
      <c r="H54" s="132"/>
      <c r="I54" s="132"/>
      <c r="J54" s="132"/>
      <c r="K54" s="132"/>
      <c r="L54" s="132"/>
      <c r="M54" s="132"/>
      <c r="P54" s="289"/>
      <c r="Q54" s="499"/>
      <c r="R54" s="499"/>
    </row>
    <row r="55" spans="1:18" ht="15" customHeight="1">
      <c r="A55" s="736" t="s">
        <v>1165</v>
      </c>
      <c r="B55" s="134"/>
      <c r="D55" s="96"/>
      <c r="E55" s="96"/>
      <c r="F55" s="96"/>
      <c r="G55" s="96"/>
      <c r="H55" s="96"/>
      <c r="I55" s="96"/>
      <c r="J55" s="96"/>
      <c r="K55" s="96"/>
      <c r="L55" s="96"/>
      <c r="M55" s="96"/>
      <c r="N55" s="96"/>
      <c r="P55" s="57"/>
    </row>
    <row r="56" spans="1:18">
      <c r="A56" s="133"/>
      <c r="B56" s="135"/>
      <c r="D56" s="130"/>
      <c r="E56" s="133"/>
      <c r="F56" s="133"/>
      <c r="G56" s="133"/>
      <c r="H56" s="132"/>
      <c r="I56" s="132"/>
      <c r="J56" s="132"/>
      <c r="K56" s="132"/>
      <c r="L56" s="132"/>
      <c r="M56" s="132"/>
      <c r="P56" s="57"/>
    </row>
    <row r="57" spans="1:18" ht="14.65" customHeight="1">
      <c r="A57" s="96" t="s">
        <v>891</v>
      </c>
      <c r="B57" s="171"/>
      <c r="D57" s="131"/>
      <c r="E57" s="131"/>
      <c r="F57" s="131"/>
      <c r="G57" s="131"/>
      <c r="H57" s="131"/>
      <c r="I57" s="131"/>
      <c r="J57" s="131"/>
      <c r="K57" s="131"/>
      <c r="L57" s="131"/>
      <c r="M57" s="131"/>
      <c r="N57" s="131"/>
      <c r="P57" s="57"/>
    </row>
    <row r="58" spans="1:18">
      <c r="A58" s="64"/>
      <c r="B58" s="57"/>
      <c r="C58" s="131"/>
      <c r="D58" s="131"/>
      <c r="E58" s="131"/>
      <c r="F58" s="131"/>
      <c r="G58" s="131"/>
      <c r="H58" s="131"/>
      <c r="I58" s="131"/>
      <c r="J58" s="131"/>
      <c r="K58" s="131"/>
      <c r="L58" s="131"/>
      <c r="M58" s="131"/>
      <c r="N58" s="131"/>
      <c r="P58" s="57"/>
    </row>
    <row r="59" spans="1:18">
      <c r="A59" s="167" t="s">
        <v>431</v>
      </c>
      <c r="B59" s="57"/>
      <c r="C59" s="132"/>
      <c r="D59" s="132"/>
      <c r="E59" s="132"/>
      <c r="F59" s="132"/>
      <c r="G59" s="132"/>
      <c r="H59" s="132"/>
      <c r="I59" s="132"/>
      <c r="J59" s="132"/>
      <c r="K59" s="132"/>
      <c r="L59" s="132"/>
      <c r="M59" s="57"/>
      <c r="P59" s="57"/>
    </row>
    <row r="60" spans="1:18">
      <c r="A60" s="57"/>
      <c r="B60" s="57"/>
      <c r="C60" s="132"/>
      <c r="D60" s="132"/>
      <c r="E60" s="132"/>
      <c r="F60" s="132"/>
      <c r="G60" s="132"/>
      <c r="H60" s="132"/>
      <c r="I60" s="132"/>
      <c r="J60" s="132"/>
      <c r="K60" s="132"/>
      <c r="L60" s="132"/>
      <c r="M60" s="57"/>
      <c r="P60" s="57"/>
    </row>
    <row r="61" spans="1:18">
      <c r="A61" s="57"/>
      <c r="B61" s="57"/>
      <c r="C61" s="132"/>
      <c r="D61" s="132"/>
      <c r="E61" s="132"/>
      <c r="F61" s="132"/>
      <c r="G61" s="132"/>
      <c r="H61" s="132"/>
      <c r="I61" s="132"/>
      <c r="J61" s="132"/>
      <c r="K61" s="132"/>
      <c r="L61" s="132"/>
      <c r="M61" s="57"/>
      <c r="P61" s="57"/>
    </row>
    <row r="62" spans="1:18">
      <c r="A62" s="57"/>
      <c r="B62" s="57"/>
      <c r="C62" s="132"/>
      <c r="D62" s="132"/>
      <c r="E62" s="132"/>
      <c r="F62" s="132"/>
      <c r="G62" s="132"/>
      <c r="H62" s="132"/>
      <c r="I62" s="132"/>
      <c r="J62" s="132"/>
      <c r="K62" s="132"/>
      <c r="L62" s="132"/>
      <c r="M62" s="57"/>
      <c r="P62" s="57"/>
    </row>
    <row r="63" spans="1:18">
      <c r="A63" s="57"/>
      <c r="B63" s="57"/>
      <c r="C63" s="132"/>
      <c r="D63" s="132"/>
      <c r="E63" s="132"/>
      <c r="F63" s="132"/>
      <c r="G63" s="132"/>
      <c r="H63" s="132"/>
      <c r="I63" s="132"/>
      <c r="J63" s="132"/>
      <c r="K63" s="132"/>
      <c r="L63" s="132"/>
      <c r="M63" s="57"/>
      <c r="P63" s="57"/>
    </row>
  </sheetData>
  <mergeCells count="16">
    <mergeCell ref="A4:A6"/>
    <mergeCell ref="A7:A9"/>
    <mergeCell ref="A10:A12"/>
    <mergeCell ref="A13:A15"/>
    <mergeCell ref="A16:A18"/>
    <mergeCell ref="A19:A21"/>
    <mergeCell ref="A40:A42"/>
    <mergeCell ref="A43:A45"/>
    <mergeCell ref="A46:A48"/>
    <mergeCell ref="A49:A51"/>
    <mergeCell ref="A22:A24"/>
    <mergeCell ref="A25:A27"/>
    <mergeCell ref="A28:A30"/>
    <mergeCell ref="A31:A33"/>
    <mergeCell ref="A34:A36"/>
    <mergeCell ref="A37:A39"/>
  </mergeCells>
  <conditionalFormatting sqref="C3:M3">
    <cfRule type="expression" dxfId="182" priority="2" stopIfTrue="1">
      <formula>ISNA(ACTIVECELL)</formula>
    </cfRule>
  </conditionalFormatting>
  <conditionalFormatting sqref="N1:O2">
    <cfRule type="expression" dxfId="181" priority="1" stopIfTrue="1">
      <formula>#N/A</formula>
    </cfRule>
  </conditionalFormatting>
  <hyperlinks>
    <hyperlink ref="T9" location="Content!B408" display="Back to Content Page"/>
  </hyperlinks>
  <pageMargins left="0.7" right="0.7" top="0.75" bottom="0.75" header="0.3" footer="0.3"/>
  <ignoredErrors>
    <ignoredError sqref="G49" formula="1"/>
  </ignoredErrors>
</worksheet>
</file>

<file path=xl/worksheets/sheet3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1"/>
  <sheetViews>
    <sheetView topLeftCell="J1" zoomScale="93" zoomScaleNormal="93" workbookViewId="0">
      <selection activeCell="T6" sqref="T6"/>
    </sheetView>
  </sheetViews>
  <sheetFormatPr defaultRowHeight="14.5"/>
  <cols>
    <col min="1" max="1" width="19.54296875" customWidth="1"/>
    <col min="2" max="2" width="27.36328125" customWidth="1"/>
    <col min="3" max="3" width="12.1796875" customWidth="1"/>
    <col min="4" max="5" width="13.26953125" customWidth="1"/>
    <col min="6" max="6" width="12.1796875" customWidth="1"/>
    <col min="7" max="12" width="13.26953125" customWidth="1"/>
    <col min="13" max="13" width="12.1796875" customWidth="1"/>
    <col min="14" max="16" width="13.26953125" customWidth="1"/>
    <col min="17" max="18" width="12.1796875" style="499" customWidth="1"/>
  </cols>
  <sheetData>
    <row r="1" spans="1:20">
      <c r="A1" s="140" t="s">
        <v>1435</v>
      </c>
      <c r="B1" s="57"/>
      <c r="C1" s="57"/>
      <c r="D1" s="57"/>
      <c r="E1" s="57"/>
      <c r="F1" s="57"/>
      <c r="G1" s="57"/>
      <c r="H1" s="57"/>
      <c r="I1" s="57"/>
      <c r="J1" s="57"/>
      <c r="K1" s="57"/>
      <c r="L1" s="57"/>
      <c r="M1" s="57"/>
      <c r="N1" s="177"/>
      <c r="O1" s="177"/>
      <c r="R1" s="287"/>
    </row>
    <row r="2" spans="1:20">
      <c r="A2" s="257"/>
      <c r="B2" s="257"/>
      <c r="C2" s="257"/>
      <c r="D2" s="57" t="s">
        <v>17</v>
      </c>
      <c r="E2" s="257"/>
      <c r="F2" s="257"/>
      <c r="G2" s="257"/>
      <c r="H2" s="257"/>
      <c r="I2" s="257"/>
      <c r="J2" s="257"/>
      <c r="K2" s="57"/>
      <c r="L2" s="57"/>
      <c r="M2" s="57"/>
      <c r="N2" s="177"/>
      <c r="O2" s="177"/>
      <c r="R2" s="287"/>
    </row>
    <row r="3" spans="1:20">
      <c r="A3" s="767" t="s">
        <v>16</v>
      </c>
      <c r="B3" s="767" t="s">
        <v>115</v>
      </c>
      <c r="C3" s="62">
        <v>2000</v>
      </c>
      <c r="D3" s="62">
        <v>2001</v>
      </c>
      <c r="E3" s="62">
        <v>2002</v>
      </c>
      <c r="F3" s="62">
        <v>2003</v>
      </c>
      <c r="G3" s="62">
        <v>2004</v>
      </c>
      <c r="H3" s="62">
        <v>2005</v>
      </c>
      <c r="I3" s="62">
        <v>2006</v>
      </c>
      <c r="J3" s="62">
        <v>2007</v>
      </c>
      <c r="K3" s="62">
        <v>2008</v>
      </c>
      <c r="L3" s="62">
        <v>2009</v>
      </c>
      <c r="M3" s="62">
        <v>2010</v>
      </c>
      <c r="N3" s="62">
        <v>2011</v>
      </c>
      <c r="O3" s="62">
        <v>2012</v>
      </c>
      <c r="P3" s="62">
        <v>2013</v>
      </c>
      <c r="Q3" s="62">
        <v>2014</v>
      </c>
      <c r="R3" s="62">
        <v>2015</v>
      </c>
    </row>
    <row r="4" spans="1:20">
      <c r="A4" s="1080" t="s">
        <v>15</v>
      </c>
      <c r="B4" s="73" t="s">
        <v>251</v>
      </c>
      <c r="C4" s="569">
        <v>9.9</v>
      </c>
      <c r="D4" s="569">
        <v>2.7</v>
      </c>
      <c r="E4" s="569">
        <v>2.952</v>
      </c>
      <c r="F4" s="569">
        <v>2.6850000000000001</v>
      </c>
      <c r="G4" s="569">
        <v>2.9670000000000001</v>
      </c>
      <c r="H4" s="569">
        <v>3.7490000000000001</v>
      </c>
      <c r="I4" s="569">
        <v>3.64</v>
      </c>
      <c r="J4" s="569">
        <v>3.6</v>
      </c>
      <c r="K4" s="569">
        <v>3.5</v>
      </c>
      <c r="L4" s="569">
        <v>3.6</v>
      </c>
      <c r="M4" s="569">
        <v>3.4</v>
      </c>
      <c r="N4" s="569">
        <v>5.4</v>
      </c>
      <c r="O4" s="569">
        <v>5.5</v>
      </c>
      <c r="P4" s="569">
        <v>5.5</v>
      </c>
      <c r="Q4" s="569" t="s">
        <v>429</v>
      </c>
      <c r="R4" s="569" t="s">
        <v>429</v>
      </c>
    </row>
    <row r="5" spans="1:20">
      <c r="A5" s="1080"/>
      <c r="B5" s="73" t="s">
        <v>144</v>
      </c>
      <c r="C5" s="569">
        <v>10000</v>
      </c>
      <c r="D5" s="569">
        <v>2000</v>
      </c>
      <c r="E5" s="569">
        <v>2000</v>
      </c>
      <c r="F5" s="569">
        <v>2000</v>
      </c>
      <c r="G5" s="569">
        <v>2000</v>
      </c>
      <c r="H5" s="569">
        <v>2000</v>
      </c>
      <c r="I5" s="569">
        <v>2000</v>
      </c>
      <c r="J5" s="569">
        <v>2000</v>
      </c>
      <c r="K5" s="569">
        <v>2000</v>
      </c>
      <c r="L5" s="569">
        <v>2000</v>
      </c>
      <c r="M5" s="569">
        <v>2000</v>
      </c>
      <c r="N5" s="569">
        <v>3000</v>
      </c>
      <c r="O5" s="569">
        <v>3000</v>
      </c>
      <c r="P5" s="569">
        <v>3000</v>
      </c>
      <c r="Q5" s="569" t="s">
        <v>429</v>
      </c>
      <c r="R5" s="569" t="s">
        <v>429</v>
      </c>
    </row>
    <row r="6" spans="1:20">
      <c r="A6" s="1080"/>
      <c r="B6" s="73" t="s">
        <v>143</v>
      </c>
      <c r="C6" s="569">
        <f>(C4*1000*1000)/C5</f>
        <v>990</v>
      </c>
      <c r="D6" s="569">
        <f t="shared" ref="D6:P6" si="0">(D4*1000*1000)/D5</f>
        <v>1350</v>
      </c>
      <c r="E6" s="569">
        <f t="shared" si="0"/>
        <v>1476</v>
      </c>
      <c r="F6" s="569">
        <f t="shared" si="0"/>
        <v>1342.5</v>
      </c>
      <c r="G6" s="569">
        <f t="shared" si="0"/>
        <v>1483.5</v>
      </c>
      <c r="H6" s="569">
        <f t="shared" si="0"/>
        <v>1874.5</v>
      </c>
      <c r="I6" s="569">
        <f t="shared" si="0"/>
        <v>1820</v>
      </c>
      <c r="J6" s="569">
        <f t="shared" si="0"/>
        <v>1800</v>
      </c>
      <c r="K6" s="569">
        <f t="shared" si="0"/>
        <v>1750</v>
      </c>
      <c r="L6" s="569">
        <f t="shared" si="0"/>
        <v>1800</v>
      </c>
      <c r="M6" s="569">
        <f t="shared" si="0"/>
        <v>1700</v>
      </c>
      <c r="N6" s="569">
        <f t="shared" si="0"/>
        <v>1800</v>
      </c>
      <c r="O6" s="569">
        <f t="shared" si="0"/>
        <v>1833.3333333333333</v>
      </c>
      <c r="P6" s="569">
        <f t="shared" si="0"/>
        <v>1833.3333333333333</v>
      </c>
      <c r="Q6" s="569" t="s">
        <v>429</v>
      </c>
      <c r="R6" s="569" t="s">
        <v>429</v>
      </c>
      <c r="T6" s="92" t="s">
        <v>13</v>
      </c>
    </row>
    <row r="7" spans="1:20">
      <c r="A7" s="1080" t="s">
        <v>14</v>
      </c>
      <c r="B7" s="73" t="s">
        <v>251</v>
      </c>
      <c r="C7" s="569">
        <v>3</v>
      </c>
      <c r="D7" s="569">
        <v>3</v>
      </c>
      <c r="E7" s="569">
        <v>2.5</v>
      </c>
      <c r="F7" s="569">
        <v>2.5</v>
      </c>
      <c r="G7" s="569">
        <v>2.5</v>
      </c>
      <c r="H7" s="569">
        <v>2.5</v>
      </c>
      <c r="I7" s="569">
        <v>2.5</v>
      </c>
      <c r="J7" s="569">
        <v>2.5</v>
      </c>
      <c r="K7" s="569">
        <v>2.484</v>
      </c>
      <c r="L7" s="569">
        <v>1.865</v>
      </c>
      <c r="M7" s="569">
        <v>0.9</v>
      </c>
      <c r="N7" s="569">
        <v>0.97799999999999998</v>
      </c>
      <c r="O7" s="569">
        <v>1</v>
      </c>
      <c r="P7" s="569">
        <v>1</v>
      </c>
      <c r="Q7" s="569" t="s">
        <v>429</v>
      </c>
      <c r="R7" s="569" t="s">
        <v>429</v>
      </c>
      <c r="S7" s="12" t="s">
        <v>17</v>
      </c>
    </row>
    <row r="8" spans="1:20">
      <c r="A8" s="1080"/>
      <c r="B8" s="73" t="s">
        <v>144</v>
      </c>
      <c r="C8" s="569">
        <v>1100</v>
      </c>
      <c r="D8" s="569">
        <v>1100</v>
      </c>
      <c r="E8" s="569">
        <v>1100</v>
      </c>
      <c r="F8" s="569">
        <v>1100</v>
      </c>
      <c r="G8" s="569">
        <v>1100</v>
      </c>
      <c r="H8" s="569">
        <v>1100</v>
      </c>
      <c r="I8" s="569">
        <v>1100</v>
      </c>
      <c r="J8" s="569">
        <v>1100</v>
      </c>
      <c r="K8" s="569">
        <v>387</v>
      </c>
      <c r="L8" s="569">
        <v>327</v>
      </c>
      <c r="M8" s="569">
        <v>130</v>
      </c>
      <c r="N8" s="569">
        <v>440</v>
      </c>
      <c r="O8" s="569">
        <v>450</v>
      </c>
      <c r="P8" s="569">
        <v>470</v>
      </c>
      <c r="Q8" s="569" t="s">
        <v>429</v>
      </c>
      <c r="R8" s="569" t="s">
        <v>429</v>
      </c>
    </row>
    <row r="9" spans="1:20">
      <c r="A9" s="1080"/>
      <c r="B9" s="73" t="s">
        <v>143</v>
      </c>
      <c r="C9" s="569">
        <f t="shared" ref="C9:P9" si="1">(C7*1000*1000)/C8</f>
        <v>2727.2727272727275</v>
      </c>
      <c r="D9" s="569">
        <f t="shared" si="1"/>
        <v>2727.2727272727275</v>
      </c>
      <c r="E9" s="569">
        <f t="shared" si="1"/>
        <v>2272.7272727272725</v>
      </c>
      <c r="F9" s="569">
        <f t="shared" si="1"/>
        <v>2272.7272727272725</v>
      </c>
      <c r="G9" s="569">
        <f t="shared" si="1"/>
        <v>2272.7272727272725</v>
      </c>
      <c r="H9" s="569">
        <f t="shared" si="1"/>
        <v>2272.7272727272725</v>
      </c>
      <c r="I9" s="569">
        <f t="shared" si="1"/>
        <v>2272.7272727272725</v>
      </c>
      <c r="J9" s="569">
        <f t="shared" si="1"/>
        <v>2272.7272727272725</v>
      </c>
      <c r="K9" s="569">
        <f t="shared" si="1"/>
        <v>6418.604651162791</v>
      </c>
      <c r="L9" s="569">
        <f t="shared" si="1"/>
        <v>5703.3639143730888</v>
      </c>
      <c r="M9" s="569">
        <f t="shared" si="1"/>
        <v>6923.0769230769229</v>
      </c>
      <c r="N9" s="569">
        <f t="shared" si="1"/>
        <v>2222.7272727272725</v>
      </c>
      <c r="O9" s="569">
        <f t="shared" si="1"/>
        <v>2222.2222222222222</v>
      </c>
      <c r="P9" s="569">
        <f t="shared" si="1"/>
        <v>2127.6595744680849</v>
      </c>
      <c r="Q9" s="569" t="s">
        <v>429</v>
      </c>
      <c r="R9" s="569" t="s">
        <v>429</v>
      </c>
    </row>
    <row r="10" spans="1:20">
      <c r="A10" s="1081" t="s">
        <v>268</v>
      </c>
      <c r="B10" s="73" t="s">
        <v>251</v>
      </c>
      <c r="C10" s="569">
        <v>29</v>
      </c>
      <c r="D10" s="569">
        <v>30</v>
      </c>
      <c r="E10" s="569">
        <v>30</v>
      </c>
      <c r="F10" s="569">
        <v>30</v>
      </c>
      <c r="G10" s="569">
        <v>31</v>
      </c>
      <c r="H10" s="569">
        <v>31.5</v>
      </c>
      <c r="I10" s="569">
        <v>32</v>
      </c>
      <c r="J10" s="569">
        <v>32</v>
      </c>
      <c r="K10" s="569">
        <v>32.5</v>
      </c>
      <c r="L10" s="569">
        <v>25.6</v>
      </c>
      <c r="M10" s="569">
        <v>25.5</v>
      </c>
      <c r="N10" s="569">
        <v>27</v>
      </c>
      <c r="O10" s="569">
        <v>28</v>
      </c>
      <c r="P10" s="569">
        <v>28</v>
      </c>
      <c r="Q10" s="569" t="s">
        <v>429</v>
      </c>
      <c r="R10" s="569" t="s">
        <v>429</v>
      </c>
    </row>
    <row r="11" spans="1:20">
      <c r="A11" s="1081"/>
      <c r="B11" s="73" t="s">
        <v>144</v>
      </c>
      <c r="C11" s="569">
        <v>68000</v>
      </c>
      <c r="D11" s="569">
        <v>70000</v>
      </c>
      <c r="E11" s="569">
        <v>70000</v>
      </c>
      <c r="F11" s="569">
        <v>70000</v>
      </c>
      <c r="G11" s="569">
        <v>73000</v>
      </c>
      <c r="H11" s="569">
        <v>74000</v>
      </c>
      <c r="I11" s="569">
        <v>75000</v>
      </c>
      <c r="J11" s="569">
        <v>75000</v>
      </c>
      <c r="K11" s="569">
        <v>76000</v>
      </c>
      <c r="L11" s="569">
        <v>60958</v>
      </c>
      <c r="M11" s="569">
        <v>62000</v>
      </c>
      <c r="N11" s="569">
        <v>66000</v>
      </c>
      <c r="O11" s="569">
        <v>67000</v>
      </c>
      <c r="P11" s="569">
        <v>67000</v>
      </c>
      <c r="Q11" s="569" t="s">
        <v>429</v>
      </c>
      <c r="R11" s="569" t="s">
        <v>429</v>
      </c>
    </row>
    <row r="12" spans="1:20">
      <c r="A12" s="1081"/>
      <c r="B12" s="73" t="s">
        <v>143</v>
      </c>
      <c r="C12" s="569">
        <f t="shared" ref="C12:P12" si="2">(C10*1000*1000)/C11</f>
        <v>426.47058823529414</v>
      </c>
      <c r="D12" s="569">
        <f t="shared" si="2"/>
        <v>428.57142857142856</v>
      </c>
      <c r="E12" s="569">
        <f t="shared" si="2"/>
        <v>428.57142857142856</v>
      </c>
      <c r="F12" s="569">
        <f t="shared" si="2"/>
        <v>428.57142857142856</v>
      </c>
      <c r="G12" s="569">
        <f t="shared" si="2"/>
        <v>424.65753424657532</v>
      </c>
      <c r="H12" s="569">
        <f t="shared" si="2"/>
        <v>425.67567567567568</v>
      </c>
      <c r="I12" s="569">
        <f t="shared" si="2"/>
        <v>426.66666666666669</v>
      </c>
      <c r="J12" s="569">
        <f t="shared" si="2"/>
        <v>426.66666666666669</v>
      </c>
      <c r="K12" s="569">
        <f t="shared" si="2"/>
        <v>427.63157894736844</v>
      </c>
      <c r="L12" s="569">
        <f t="shared" si="2"/>
        <v>419.96128481905572</v>
      </c>
      <c r="M12" s="569">
        <f t="shared" si="2"/>
        <v>411.29032258064518</v>
      </c>
      <c r="N12" s="569">
        <f t="shared" si="2"/>
        <v>409.09090909090907</v>
      </c>
      <c r="O12" s="569">
        <f t="shared" si="2"/>
        <v>417.91044776119401</v>
      </c>
      <c r="P12" s="569">
        <f t="shared" si="2"/>
        <v>417.91044776119401</v>
      </c>
      <c r="Q12" s="569" t="s">
        <v>429</v>
      </c>
      <c r="R12" s="569" t="s">
        <v>429</v>
      </c>
    </row>
    <row r="13" spans="1:20">
      <c r="A13" s="1080" t="s">
        <v>12</v>
      </c>
      <c r="B13" s="73" t="s">
        <v>251</v>
      </c>
      <c r="C13" s="569" t="s">
        <v>322</v>
      </c>
      <c r="D13" s="569" t="s">
        <v>322</v>
      </c>
      <c r="E13" s="569" t="s">
        <v>322</v>
      </c>
      <c r="F13" s="569" t="s">
        <v>322</v>
      </c>
      <c r="G13" s="569" t="s">
        <v>322</v>
      </c>
      <c r="H13" s="569" t="s">
        <v>322</v>
      </c>
      <c r="I13" s="569" t="s">
        <v>322</v>
      </c>
      <c r="J13" s="569" t="s">
        <v>322</v>
      </c>
      <c r="K13" s="569" t="s">
        <v>322</v>
      </c>
      <c r="L13" s="569" t="s">
        <v>322</v>
      </c>
      <c r="M13" s="569" t="s">
        <v>322</v>
      </c>
      <c r="N13" s="569" t="s">
        <v>322</v>
      </c>
      <c r="O13" s="569" t="s">
        <v>322</v>
      </c>
      <c r="P13" s="569" t="s">
        <v>322</v>
      </c>
      <c r="Q13" s="569" t="s">
        <v>74</v>
      </c>
      <c r="R13" s="569" t="s">
        <v>322</v>
      </c>
    </row>
    <row r="14" spans="1:20">
      <c r="A14" s="1080"/>
      <c r="B14" s="73" t="s">
        <v>144</v>
      </c>
      <c r="C14" s="569" t="s">
        <v>322</v>
      </c>
      <c r="D14" s="569" t="s">
        <v>322</v>
      </c>
      <c r="E14" s="569" t="s">
        <v>322</v>
      </c>
      <c r="F14" s="569" t="s">
        <v>322</v>
      </c>
      <c r="G14" s="569" t="s">
        <v>322</v>
      </c>
      <c r="H14" s="569" t="s">
        <v>322</v>
      </c>
      <c r="I14" s="569" t="s">
        <v>322</v>
      </c>
      <c r="J14" s="569" t="s">
        <v>322</v>
      </c>
      <c r="K14" s="569" t="s">
        <v>322</v>
      </c>
      <c r="L14" s="569" t="s">
        <v>322</v>
      </c>
      <c r="M14" s="569" t="s">
        <v>322</v>
      </c>
      <c r="N14" s="569" t="s">
        <v>322</v>
      </c>
      <c r="O14" s="569" t="s">
        <v>322</v>
      </c>
      <c r="P14" s="569" t="s">
        <v>322</v>
      </c>
      <c r="Q14" s="569" t="s">
        <v>74</v>
      </c>
      <c r="R14" s="569" t="s">
        <v>322</v>
      </c>
    </row>
    <row r="15" spans="1:20">
      <c r="A15" s="1080"/>
      <c r="B15" s="73" t="s">
        <v>143</v>
      </c>
      <c r="C15" s="569" t="s">
        <v>322</v>
      </c>
      <c r="D15" s="569" t="s">
        <v>322</v>
      </c>
      <c r="E15" s="569" t="s">
        <v>322</v>
      </c>
      <c r="F15" s="569" t="s">
        <v>322</v>
      </c>
      <c r="G15" s="569" t="s">
        <v>322</v>
      </c>
      <c r="H15" s="569" t="s">
        <v>322</v>
      </c>
      <c r="I15" s="569" t="s">
        <v>322</v>
      </c>
      <c r="J15" s="569" t="s">
        <v>322</v>
      </c>
      <c r="K15" s="569" t="s">
        <v>322</v>
      </c>
      <c r="L15" s="569" t="s">
        <v>322</v>
      </c>
      <c r="M15" s="569" t="s">
        <v>322</v>
      </c>
      <c r="N15" s="569" t="s">
        <v>322</v>
      </c>
      <c r="O15" s="569" t="s">
        <v>322</v>
      </c>
      <c r="P15" s="569" t="s">
        <v>322</v>
      </c>
      <c r="Q15" s="569" t="s">
        <v>74</v>
      </c>
      <c r="R15" s="569" t="s">
        <v>322</v>
      </c>
    </row>
    <row r="16" spans="1:20">
      <c r="A16" s="1080" t="s">
        <v>11</v>
      </c>
      <c r="B16" s="73" t="s">
        <v>251</v>
      </c>
      <c r="C16" s="569">
        <v>27.434000000000001</v>
      </c>
      <c r="D16" s="569">
        <v>26.518000000000001</v>
      </c>
      <c r="E16" s="569">
        <v>8.1620000000000008</v>
      </c>
      <c r="F16" s="569">
        <v>11.355</v>
      </c>
      <c r="G16" s="569">
        <v>13.244999999999999</v>
      </c>
      <c r="H16" s="569">
        <v>9.1</v>
      </c>
      <c r="I16" s="569">
        <v>17</v>
      </c>
      <c r="J16" s="569">
        <v>15</v>
      </c>
      <c r="K16" s="569">
        <v>14</v>
      </c>
      <c r="L16" s="569">
        <v>12.5</v>
      </c>
      <c r="M16" s="569">
        <v>14</v>
      </c>
      <c r="N16" s="569">
        <v>14.3</v>
      </c>
      <c r="O16" s="569">
        <v>15.5</v>
      </c>
      <c r="P16" s="569">
        <v>14.3</v>
      </c>
      <c r="Q16" s="569" t="s">
        <v>429</v>
      </c>
      <c r="R16" s="569" t="s">
        <v>429</v>
      </c>
    </row>
    <row r="17" spans="1:18">
      <c r="A17" s="1080"/>
      <c r="B17" s="73" t="s">
        <v>144</v>
      </c>
      <c r="C17" s="569">
        <v>28553</v>
      </c>
      <c r="D17" s="569">
        <v>28345</v>
      </c>
      <c r="E17" s="569">
        <v>12102</v>
      </c>
      <c r="F17" s="569">
        <v>14890</v>
      </c>
      <c r="G17" s="569">
        <v>16309</v>
      </c>
      <c r="H17" s="569">
        <v>9267</v>
      </c>
      <c r="I17" s="569">
        <v>21000</v>
      </c>
      <c r="J17" s="569">
        <v>19000</v>
      </c>
      <c r="K17" s="569">
        <v>18000</v>
      </c>
      <c r="L17" s="569">
        <v>18000</v>
      </c>
      <c r="M17" s="569">
        <v>16000</v>
      </c>
      <c r="N17" s="569">
        <v>15000</v>
      </c>
      <c r="O17" s="569">
        <v>15000</v>
      </c>
      <c r="P17" s="569">
        <v>13000</v>
      </c>
      <c r="Q17" s="569" t="s">
        <v>429</v>
      </c>
      <c r="R17" s="569" t="s">
        <v>429</v>
      </c>
    </row>
    <row r="18" spans="1:18">
      <c r="A18" s="1080"/>
      <c r="B18" s="73" t="s">
        <v>143</v>
      </c>
      <c r="C18" s="569">
        <f t="shared" ref="C18:P18" si="3">(C16*1000*1000)/C17</f>
        <v>960.80972227086465</v>
      </c>
      <c r="D18" s="569">
        <f t="shared" si="3"/>
        <v>935.54418768742278</v>
      </c>
      <c r="E18" s="569">
        <f t="shared" si="3"/>
        <v>674.43397785490015</v>
      </c>
      <c r="F18" s="569">
        <f t="shared" si="3"/>
        <v>762.59234385493619</v>
      </c>
      <c r="G18" s="569">
        <f t="shared" si="3"/>
        <v>812.12827273284688</v>
      </c>
      <c r="H18" s="569">
        <f t="shared" si="3"/>
        <v>981.97906550124094</v>
      </c>
      <c r="I18" s="569">
        <f t="shared" si="3"/>
        <v>809.52380952380952</v>
      </c>
      <c r="J18" s="569">
        <f t="shared" si="3"/>
        <v>789.47368421052636</v>
      </c>
      <c r="K18" s="569">
        <f t="shared" si="3"/>
        <v>777.77777777777783</v>
      </c>
      <c r="L18" s="569">
        <f t="shared" si="3"/>
        <v>694.44444444444446</v>
      </c>
      <c r="M18" s="569">
        <f t="shared" si="3"/>
        <v>875</v>
      </c>
      <c r="N18" s="569">
        <f t="shared" si="3"/>
        <v>953.33333333333337</v>
      </c>
      <c r="O18" s="569">
        <f t="shared" si="3"/>
        <v>1033.3333333333333</v>
      </c>
      <c r="P18" s="569">
        <f t="shared" si="3"/>
        <v>1100</v>
      </c>
      <c r="Q18" s="569" t="s">
        <v>429</v>
      </c>
      <c r="R18" s="569" t="s">
        <v>429</v>
      </c>
    </row>
    <row r="19" spans="1:18">
      <c r="A19" s="1080" t="s">
        <v>10</v>
      </c>
      <c r="B19" s="73" t="s">
        <v>251</v>
      </c>
      <c r="C19" s="569">
        <v>34.906999999999996</v>
      </c>
      <c r="D19" s="569">
        <v>36.741999999999997</v>
      </c>
      <c r="E19" s="569">
        <v>38.826999999999998</v>
      </c>
      <c r="F19" s="569">
        <v>40.039000000000001</v>
      </c>
      <c r="G19" s="569">
        <v>53.581000000000003</v>
      </c>
      <c r="H19" s="569">
        <v>50.363</v>
      </c>
      <c r="I19" s="569">
        <v>58.569000000000003</v>
      </c>
      <c r="J19" s="569">
        <v>63.29</v>
      </c>
      <c r="K19" s="569">
        <v>76.760999999999996</v>
      </c>
      <c r="L19" s="569">
        <v>72.572000000000003</v>
      </c>
      <c r="M19" s="569">
        <v>29</v>
      </c>
      <c r="N19" s="569">
        <v>52.448</v>
      </c>
      <c r="O19" s="569">
        <v>228.904</v>
      </c>
      <c r="P19" s="569">
        <v>158.82599999999999</v>
      </c>
      <c r="Q19" s="569" t="s">
        <v>429</v>
      </c>
      <c r="R19" s="569">
        <v>79.289000000000001</v>
      </c>
    </row>
    <row r="20" spans="1:18">
      <c r="A20" s="1080"/>
      <c r="B20" s="73" t="s">
        <v>144</v>
      </c>
      <c r="C20" s="569">
        <v>40372</v>
      </c>
      <c r="D20" s="569">
        <v>47327</v>
      </c>
      <c r="E20" s="569">
        <v>46773</v>
      </c>
      <c r="F20" s="569">
        <v>43706</v>
      </c>
      <c r="G20" s="569">
        <v>63447</v>
      </c>
      <c r="H20" s="569">
        <v>88535</v>
      </c>
      <c r="I20" s="569">
        <v>62233</v>
      </c>
      <c r="J20" s="569">
        <v>60673</v>
      </c>
      <c r="K20" s="569">
        <v>69826</v>
      </c>
      <c r="L20" s="569">
        <v>83830</v>
      </c>
      <c r="M20" s="569">
        <v>20000</v>
      </c>
      <c r="N20" s="569">
        <v>59616</v>
      </c>
      <c r="O20" s="569">
        <v>250388</v>
      </c>
      <c r="P20" s="569">
        <v>184513</v>
      </c>
      <c r="Q20" s="569" t="s">
        <v>429</v>
      </c>
      <c r="R20" s="569">
        <v>123019</v>
      </c>
    </row>
    <row r="21" spans="1:18">
      <c r="A21" s="1080"/>
      <c r="B21" s="73" t="s">
        <v>143</v>
      </c>
      <c r="C21" s="569">
        <f t="shared" ref="C21:P21" si="4">(C19*1000*1000)/C20</f>
        <v>864.63390468641637</v>
      </c>
      <c r="D21" s="569">
        <f t="shared" si="4"/>
        <v>776.34331354195285</v>
      </c>
      <c r="E21" s="569">
        <f t="shared" si="4"/>
        <v>830.11566502041774</v>
      </c>
      <c r="F21" s="569">
        <f t="shared" si="4"/>
        <v>916.09847618175991</v>
      </c>
      <c r="G21" s="569">
        <f t="shared" si="4"/>
        <v>844.50013397008524</v>
      </c>
      <c r="H21" s="569">
        <f t="shared" si="4"/>
        <v>568.84847800304965</v>
      </c>
      <c r="I21" s="569">
        <f t="shared" si="4"/>
        <v>941.12448379477121</v>
      </c>
      <c r="J21" s="569">
        <f t="shared" si="4"/>
        <v>1043.1328597563991</v>
      </c>
      <c r="K21" s="569">
        <f t="shared" si="4"/>
        <v>1099.3183055022484</v>
      </c>
      <c r="L21" s="569">
        <f t="shared" si="4"/>
        <v>865.70440176547777</v>
      </c>
      <c r="M21" s="569">
        <f t="shared" si="4"/>
        <v>1450</v>
      </c>
      <c r="N21" s="569">
        <f t="shared" si="4"/>
        <v>879.76382179280733</v>
      </c>
      <c r="O21" s="569">
        <f t="shared" si="4"/>
        <v>914.19716599837056</v>
      </c>
      <c r="P21" s="569">
        <f t="shared" si="4"/>
        <v>860.78487694633986</v>
      </c>
      <c r="Q21" s="569" t="s">
        <v>429</v>
      </c>
      <c r="R21" s="569">
        <f>(R19*1000*1000)/R20</f>
        <v>644.52645526300819</v>
      </c>
    </row>
    <row r="22" spans="1:18">
      <c r="A22" s="1080" t="s">
        <v>9</v>
      </c>
      <c r="B22" s="73" t="s">
        <v>251</v>
      </c>
      <c r="C22" s="569" t="s">
        <v>429</v>
      </c>
      <c r="D22" s="569" t="s">
        <v>429</v>
      </c>
      <c r="E22" s="569" t="s">
        <v>429</v>
      </c>
      <c r="F22" s="569" t="s">
        <v>429</v>
      </c>
      <c r="G22" s="569" t="s">
        <v>429</v>
      </c>
      <c r="H22" s="569" t="s">
        <v>429</v>
      </c>
      <c r="I22" s="569" t="s">
        <v>429</v>
      </c>
      <c r="J22" s="569" t="s">
        <v>429</v>
      </c>
      <c r="K22" s="569" t="s">
        <v>429</v>
      </c>
      <c r="L22" s="569" t="s">
        <v>429</v>
      </c>
      <c r="M22" s="569" t="s">
        <v>429</v>
      </c>
      <c r="N22" s="569" t="s">
        <v>429</v>
      </c>
      <c r="O22" s="569" t="s">
        <v>429</v>
      </c>
      <c r="P22" s="569" t="s">
        <v>429</v>
      </c>
      <c r="Q22" s="569" t="s">
        <v>429</v>
      </c>
      <c r="R22" s="569" t="s">
        <v>429</v>
      </c>
    </row>
    <row r="23" spans="1:18">
      <c r="A23" s="1080"/>
      <c r="B23" s="73" t="s">
        <v>144</v>
      </c>
      <c r="C23" s="569" t="s">
        <v>429</v>
      </c>
      <c r="D23" s="569" t="s">
        <v>429</v>
      </c>
      <c r="E23" s="569" t="s">
        <v>429</v>
      </c>
      <c r="F23" s="569" t="s">
        <v>429</v>
      </c>
      <c r="G23" s="569" t="s">
        <v>429</v>
      </c>
      <c r="H23" s="569" t="s">
        <v>429</v>
      </c>
      <c r="I23" s="569" t="s">
        <v>429</v>
      </c>
      <c r="J23" s="569" t="s">
        <v>429</v>
      </c>
      <c r="K23" s="569" t="s">
        <v>429</v>
      </c>
      <c r="L23" s="569" t="s">
        <v>429</v>
      </c>
      <c r="M23" s="569" t="s">
        <v>429</v>
      </c>
      <c r="N23" s="569" t="s">
        <v>429</v>
      </c>
      <c r="O23" s="569" t="s">
        <v>429</v>
      </c>
      <c r="P23" s="569" t="s">
        <v>429</v>
      </c>
      <c r="Q23" s="569" t="s">
        <v>429</v>
      </c>
      <c r="R23" s="569" t="s">
        <v>429</v>
      </c>
    </row>
    <row r="24" spans="1:18">
      <c r="A24" s="1080"/>
      <c r="B24" s="73" t="s">
        <v>143</v>
      </c>
      <c r="C24" s="569" t="s">
        <v>429</v>
      </c>
      <c r="D24" s="569" t="s">
        <v>429</v>
      </c>
      <c r="E24" s="569" t="s">
        <v>429</v>
      </c>
      <c r="F24" s="569" t="s">
        <v>429</v>
      </c>
      <c r="G24" s="569" t="s">
        <v>429</v>
      </c>
      <c r="H24" s="569" t="s">
        <v>429</v>
      </c>
      <c r="I24" s="569" t="s">
        <v>429</v>
      </c>
      <c r="J24" s="569" t="s">
        <v>429</v>
      </c>
      <c r="K24" s="569" t="s">
        <v>429</v>
      </c>
      <c r="L24" s="569" t="s">
        <v>429</v>
      </c>
      <c r="M24" s="569" t="s">
        <v>429</v>
      </c>
      <c r="N24" s="569" t="s">
        <v>429</v>
      </c>
      <c r="O24" s="569" t="s">
        <v>429</v>
      </c>
      <c r="P24" s="569" t="s">
        <v>429</v>
      </c>
      <c r="Q24" s="569" t="s">
        <v>429</v>
      </c>
      <c r="R24" s="569" t="s">
        <v>429</v>
      </c>
    </row>
    <row r="25" spans="1:18">
      <c r="A25" s="1080" t="s">
        <v>7</v>
      </c>
      <c r="B25" s="73" t="s">
        <v>251</v>
      </c>
      <c r="C25" s="569">
        <v>38</v>
      </c>
      <c r="D25" s="569">
        <v>96</v>
      </c>
      <c r="E25" s="569">
        <v>125</v>
      </c>
      <c r="F25" s="569">
        <v>74</v>
      </c>
      <c r="G25" s="569">
        <v>120</v>
      </c>
      <c r="H25" s="569">
        <v>111</v>
      </c>
      <c r="I25" s="569">
        <v>165</v>
      </c>
      <c r="J25" s="569">
        <v>210</v>
      </c>
      <c r="K25" s="569">
        <v>189</v>
      </c>
      <c r="L25" s="569">
        <v>172.78299999999999</v>
      </c>
      <c r="M25" s="569">
        <v>175</v>
      </c>
      <c r="N25" s="569">
        <v>112</v>
      </c>
      <c r="O25" s="569">
        <v>262</v>
      </c>
      <c r="P25" s="569">
        <v>67.391999999999996</v>
      </c>
      <c r="Q25" s="569">
        <v>97</v>
      </c>
      <c r="R25" s="569">
        <v>98</v>
      </c>
    </row>
    <row r="26" spans="1:18">
      <c r="A26" s="1080"/>
      <c r="B26" s="73" t="s">
        <v>144</v>
      </c>
      <c r="C26" s="569">
        <v>105655</v>
      </c>
      <c r="D26" s="569">
        <v>240000</v>
      </c>
      <c r="E26" s="569">
        <v>310000</v>
      </c>
      <c r="F26" s="569">
        <v>148000</v>
      </c>
      <c r="G26" s="569">
        <v>240000</v>
      </c>
      <c r="H26" s="569">
        <v>225000</v>
      </c>
      <c r="I26" s="569">
        <v>330000</v>
      </c>
      <c r="J26" s="569">
        <v>360000</v>
      </c>
      <c r="K26" s="569">
        <v>398000</v>
      </c>
      <c r="L26" s="569">
        <v>365000</v>
      </c>
      <c r="M26" s="569">
        <v>370000</v>
      </c>
      <c r="N26" s="569">
        <v>189000</v>
      </c>
      <c r="O26" s="569">
        <v>189000</v>
      </c>
      <c r="P26" s="569">
        <v>142857</v>
      </c>
      <c r="Q26" s="569">
        <v>157000</v>
      </c>
      <c r="R26" s="569" t="s">
        <v>429</v>
      </c>
    </row>
    <row r="27" spans="1:18">
      <c r="A27" s="1080"/>
      <c r="B27" s="73" t="s">
        <v>143</v>
      </c>
      <c r="C27" s="569">
        <f t="shared" ref="C27:Q27" si="5">(C25*1000*1000)/C26</f>
        <v>359.66116132696038</v>
      </c>
      <c r="D27" s="569">
        <f t="shared" si="5"/>
        <v>400</v>
      </c>
      <c r="E27" s="569">
        <f t="shared" si="5"/>
        <v>403.22580645161293</v>
      </c>
      <c r="F27" s="569">
        <f t="shared" si="5"/>
        <v>500</v>
      </c>
      <c r="G27" s="569">
        <f t="shared" si="5"/>
        <v>500</v>
      </c>
      <c r="H27" s="569">
        <f t="shared" si="5"/>
        <v>493.33333333333331</v>
      </c>
      <c r="I27" s="569">
        <f t="shared" si="5"/>
        <v>500</v>
      </c>
      <c r="J27" s="569">
        <f t="shared" si="5"/>
        <v>583.33333333333337</v>
      </c>
      <c r="K27" s="569">
        <f t="shared" si="5"/>
        <v>474.8743718592965</v>
      </c>
      <c r="L27" s="569">
        <f t="shared" si="5"/>
        <v>473.37808219178083</v>
      </c>
      <c r="M27" s="569">
        <f t="shared" si="5"/>
        <v>472.97297297297297</v>
      </c>
      <c r="N27" s="569">
        <f t="shared" si="5"/>
        <v>592.59259259259261</v>
      </c>
      <c r="O27" s="569">
        <f t="shared" si="5"/>
        <v>1386.2433862433863</v>
      </c>
      <c r="P27" s="569">
        <f t="shared" si="5"/>
        <v>471.74447174447175</v>
      </c>
      <c r="Q27" s="569">
        <f t="shared" si="5"/>
        <v>617.83439490445858</v>
      </c>
      <c r="R27" s="569" t="s">
        <v>429</v>
      </c>
    </row>
    <row r="28" spans="1:18">
      <c r="A28" s="1080" t="s">
        <v>6</v>
      </c>
      <c r="B28" s="73" t="s">
        <v>251</v>
      </c>
      <c r="C28" s="569">
        <v>5.0999999999999996</v>
      </c>
      <c r="D28" s="569">
        <v>5.0999999999999996</v>
      </c>
      <c r="E28" s="569">
        <v>5.7</v>
      </c>
      <c r="F28" s="569">
        <v>5.7</v>
      </c>
      <c r="G28" s="569">
        <v>5.7</v>
      </c>
      <c r="H28" s="569">
        <v>5.7</v>
      </c>
      <c r="I28" s="569">
        <v>5.7</v>
      </c>
      <c r="J28" s="569">
        <v>5.7</v>
      </c>
      <c r="K28" s="569">
        <v>5.1559999999999997</v>
      </c>
      <c r="L28" s="569">
        <v>4.47</v>
      </c>
      <c r="M28" s="569">
        <v>4.5</v>
      </c>
      <c r="N28" s="569" t="s">
        <v>429</v>
      </c>
      <c r="O28" s="569" t="s">
        <v>429</v>
      </c>
      <c r="P28" s="569" t="s">
        <v>429</v>
      </c>
      <c r="Q28" s="569" t="s">
        <v>429</v>
      </c>
      <c r="R28" s="569" t="s">
        <v>429</v>
      </c>
    </row>
    <row r="29" spans="1:18">
      <c r="A29" s="1080"/>
      <c r="B29" s="73" t="s">
        <v>144</v>
      </c>
      <c r="C29" s="569">
        <v>3745</v>
      </c>
      <c r="D29" s="569">
        <v>3500</v>
      </c>
      <c r="E29" s="569">
        <v>3800</v>
      </c>
      <c r="F29" s="569">
        <v>3800</v>
      </c>
      <c r="G29" s="569">
        <v>3800</v>
      </c>
      <c r="H29" s="569">
        <v>3800</v>
      </c>
      <c r="I29" s="569">
        <v>3800</v>
      </c>
      <c r="J29" s="569">
        <v>3800</v>
      </c>
      <c r="K29" s="569">
        <v>2700</v>
      </c>
      <c r="L29" s="569">
        <v>2350</v>
      </c>
      <c r="M29" s="569">
        <v>2370</v>
      </c>
      <c r="N29" s="569" t="s">
        <v>429</v>
      </c>
      <c r="O29" s="569" t="s">
        <v>429</v>
      </c>
      <c r="P29" s="569" t="s">
        <v>429</v>
      </c>
      <c r="Q29" s="569" t="s">
        <v>429</v>
      </c>
      <c r="R29" s="569" t="s">
        <v>429</v>
      </c>
    </row>
    <row r="30" spans="1:18">
      <c r="A30" s="1080"/>
      <c r="B30" s="73" t="s">
        <v>143</v>
      </c>
      <c r="C30" s="569">
        <f t="shared" ref="C30:M30" si="6">(C28*1000*1000)/C29</f>
        <v>1361.8157543391187</v>
      </c>
      <c r="D30" s="569">
        <f t="shared" si="6"/>
        <v>1457.1428571428571</v>
      </c>
      <c r="E30" s="569">
        <f t="shared" si="6"/>
        <v>1500</v>
      </c>
      <c r="F30" s="569">
        <f t="shared" si="6"/>
        <v>1500</v>
      </c>
      <c r="G30" s="569">
        <f t="shared" si="6"/>
        <v>1500</v>
      </c>
      <c r="H30" s="569">
        <f t="shared" si="6"/>
        <v>1500</v>
      </c>
      <c r="I30" s="569">
        <f t="shared" si="6"/>
        <v>1500</v>
      </c>
      <c r="J30" s="569">
        <f t="shared" si="6"/>
        <v>1500</v>
      </c>
      <c r="K30" s="569">
        <f t="shared" si="6"/>
        <v>1909.6296296296296</v>
      </c>
      <c r="L30" s="569">
        <f t="shared" si="6"/>
        <v>1902.127659574468</v>
      </c>
      <c r="M30" s="569">
        <f t="shared" si="6"/>
        <v>1898.7341772151899</v>
      </c>
      <c r="N30" s="569" t="s">
        <v>429</v>
      </c>
      <c r="O30" s="569" t="s">
        <v>429</v>
      </c>
      <c r="P30" s="569" t="s">
        <v>429</v>
      </c>
      <c r="Q30" s="569" t="s">
        <v>429</v>
      </c>
      <c r="R30" s="569" t="s">
        <v>429</v>
      </c>
    </row>
    <row r="31" spans="1:18">
      <c r="A31" s="1080" t="s">
        <v>5</v>
      </c>
      <c r="B31" s="73" t="s">
        <v>251</v>
      </c>
      <c r="C31" s="569" t="s">
        <v>322</v>
      </c>
      <c r="D31" s="569" t="s">
        <v>322</v>
      </c>
      <c r="E31" s="569" t="s">
        <v>322</v>
      </c>
      <c r="F31" s="569" t="s">
        <v>322</v>
      </c>
      <c r="G31" s="569" t="s">
        <v>322</v>
      </c>
      <c r="H31" s="569" t="s">
        <v>322</v>
      </c>
      <c r="I31" s="569" t="s">
        <v>322</v>
      </c>
      <c r="J31" s="569" t="s">
        <v>322</v>
      </c>
      <c r="K31" s="569" t="s">
        <v>322</v>
      </c>
      <c r="L31" s="569" t="s">
        <v>322</v>
      </c>
      <c r="M31" s="569" t="s">
        <v>322</v>
      </c>
      <c r="N31" s="569" t="s">
        <v>322</v>
      </c>
      <c r="O31" s="569" t="s">
        <v>322</v>
      </c>
      <c r="P31" s="569" t="s">
        <v>322</v>
      </c>
      <c r="Q31" s="569" t="s">
        <v>322</v>
      </c>
      <c r="R31" s="569" t="s">
        <v>322</v>
      </c>
    </row>
    <row r="32" spans="1:18">
      <c r="A32" s="1080"/>
      <c r="B32" s="73" t="s">
        <v>144</v>
      </c>
      <c r="C32" s="569" t="s">
        <v>322</v>
      </c>
      <c r="D32" s="569" t="s">
        <v>322</v>
      </c>
      <c r="E32" s="569" t="s">
        <v>322</v>
      </c>
      <c r="F32" s="569" t="s">
        <v>322</v>
      </c>
      <c r="G32" s="569" t="s">
        <v>322</v>
      </c>
      <c r="H32" s="569" t="s">
        <v>322</v>
      </c>
      <c r="I32" s="569" t="s">
        <v>322</v>
      </c>
      <c r="J32" s="569" t="s">
        <v>322</v>
      </c>
      <c r="K32" s="569" t="s">
        <v>322</v>
      </c>
      <c r="L32" s="569" t="s">
        <v>322</v>
      </c>
      <c r="M32" s="569" t="s">
        <v>322</v>
      </c>
      <c r="N32" s="569" t="s">
        <v>322</v>
      </c>
      <c r="O32" s="569" t="s">
        <v>322</v>
      </c>
      <c r="P32" s="569" t="s">
        <v>322</v>
      </c>
      <c r="Q32" s="569" t="s">
        <v>322</v>
      </c>
      <c r="R32" s="569" t="s">
        <v>322</v>
      </c>
    </row>
    <row r="33" spans="1:18">
      <c r="A33" s="1080"/>
      <c r="B33" s="73" t="s">
        <v>143</v>
      </c>
      <c r="C33" s="569" t="s">
        <v>322</v>
      </c>
      <c r="D33" s="569" t="s">
        <v>322</v>
      </c>
      <c r="E33" s="569" t="s">
        <v>322</v>
      </c>
      <c r="F33" s="569" t="s">
        <v>322</v>
      </c>
      <c r="G33" s="569" t="s">
        <v>322</v>
      </c>
      <c r="H33" s="569" t="s">
        <v>322</v>
      </c>
      <c r="I33" s="569" t="s">
        <v>322</v>
      </c>
      <c r="J33" s="569" t="s">
        <v>322</v>
      </c>
      <c r="K33" s="569" t="s">
        <v>322</v>
      </c>
      <c r="L33" s="569" t="s">
        <v>322</v>
      </c>
      <c r="M33" s="569" t="s">
        <v>322</v>
      </c>
      <c r="N33" s="569" t="s">
        <v>322</v>
      </c>
      <c r="O33" s="569" t="s">
        <v>322</v>
      </c>
      <c r="P33" s="569" t="s">
        <v>322</v>
      </c>
      <c r="Q33" s="569" t="s">
        <v>322</v>
      </c>
      <c r="R33" s="569" t="s">
        <v>322</v>
      </c>
    </row>
    <row r="34" spans="1:18">
      <c r="A34" s="1080" t="s">
        <v>4</v>
      </c>
      <c r="B34" s="73" t="s">
        <v>251</v>
      </c>
      <c r="C34" s="569">
        <v>70</v>
      </c>
      <c r="D34" s="569">
        <v>92</v>
      </c>
      <c r="E34" s="569">
        <v>47</v>
      </c>
      <c r="F34" s="569">
        <v>41</v>
      </c>
      <c r="G34" s="569">
        <v>72</v>
      </c>
      <c r="H34" s="569">
        <v>54</v>
      </c>
      <c r="I34" s="569">
        <v>39</v>
      </c>
      <c r="J34" s="569">
        <v>29</v>
      </c>
      <c r="K34" s="569">
        <v>26</v>
      </c>
      <c r="L34" s="569">
        <v>23</v>
      </c>
      <c r="M34" s="569">
        <v>21</v>
      </c>
      <c r="N34" s="569">
        <v>46.348999999999997</v>
      </c>
      <c r="O34" s="569">
        <v>32.6</v>
      </c>
      <c r="P34" s="569">
        <v>14.1</v>
      </c>
      <c r="Q34" s="569">
        <v>23.6</v>
      </c>
      <c r="R34" s="569" t="s">
        <v>322</v>
      </c>
    </row>
    <row r="35" spans="1:18">
      <c r="A35" s="1080"/>
      <c r="B35" s="73" t="s">
        <v>144</v>
      </c>
      <c r="C35" s="569">
        <v>51000</v>
      </c>
      <c r="D35" s="569">
        <v>56692</v>
      </c>
      <c r="E35" s="569">
        <v>36688</v>
      </c>
      <c r="F35" s="569">
        <v>22574</v>
      </c>
      <c r="G35" s="569">
        <v>35719</v>
      </c>
      <c r="H35" s="569">
        <v>21763</v>
      </c>
      <c r="I35" s="569">
        <v>18114</v>
      </c>
      <c r="J35" s="569">
        <v>10563</v>
      </c>
      <c r="K35" s="569">
        <v>9221</v>
      </c>
      <c r="L35" s="569">
        <v>6814</v>
      </c>
      <c r="M35" s="569">
        <v>5111</v>
      </c>
      <c r="N35" s="569">
        <v>13145</v>
      </c>
      <c r="O35" s="569">
        <v>9397</v>
      </c>
      <c r="P35" s="569">
        <v>6827</v>
      </c>
      <c r="Q35" s="569">
        <v>7458</v>
      </c>
      <c r="R35" s="569" t="s">
        <v>429</v>
      </c>
    </row>
    <row r="36" spans="1:18">
      <c r="A36" s="1080"/>
      <c r="B36" s="73" t="s">
        <v>143</v>
      </c>
      <c r="C36" s="569">
        <f t="shared" ref="C36:P36" si="7">(C34*1000*1000)/C35</f>
        <v>1372.5490196078431</v>
      </c>
      <c r="D36" s="569">
        <f t="shared" si="7"/>
        <v>1622.8039229520921</v>
      </c>
      <c r="E36" s="569">
        <f t="shared" si="7"/>
        <v>1281.0728303532489</v>
      </c>
      <c r="F36" s="569">
        <f t="shared" si="7"/>
        <v>1816.2487817843537</v>
      </c>
      <c r="G36" s="569">
        <f t="shared" si="7"/>
        <v>2015.7339231221479</v>
      </c>
      <c r="H36" s="569">
        <f t="shared" si="7"/>
        <v>2481.2755594357395</v>
      </c>
      <c r="I36" s="569">
        <f t="shared" si="7"/>
        <v>2153.0308049022856</v>
      </c>
      <c r="J36" s="569">
        <f t="shared" si="7"/>
        <v>2745.4321688914133</v>
      </c>
      <c r="K36" s="569">
        <f t="shared" si="7"/>
        <v>2819.6507970935909</v>
      </c>
      <c r="L36" s="569">
        <f t="shared" si="7"/>
        <v>3375.4035808629292</v>
      </c>
      <c r="M36" s="569">
        <f t="shared" si="7"/>
        <v>4108.784973586382</v>
      </c>
      <c r="N36" s="569">
        <f t="shared" si="7"/>
        <v>3525.9794598706731</v>
      </c>
      <c r="O36" s="569">
        <f t="shared" si="7"/>
        <v>3469.1922954134297</v>
      </c>
      <c r="P36" s="569">
        <f t="shared" si="7"/>
        <v>2065.3288413651676</v>
      </c>
      <c r="Q36" s="569">
        <v>3167.5</v>
      </c>
      <c r="R36" s="569" t="s">
        <v>429</v>
      </c>
    </row>
    <row r="37" spans="1:18">
      <c r="A37" s="1080" t="s">
        <v>3</v>
      </c>
      <c r="B37" s="73" t="s">
        <v>251</v>
      </c>
      <c r="C37" s="569">
        <v>11.35</v>
      </c>
      <c r="D37" s="569">
        <v>9.1</v>
      </c>
      <c r="E37" s="569">
        <v>6</v>
      </c>
      <c r="F37" s="569">
        <v>1.85</v>
      </c>
      <c r="G37" s="569">
        <v>4.9000000000000004</v>
      </c>
      <c r="H37" s="569">
        <v>6</v>
      </c>
      <c r="I37" s="569">
        <v>7.2</v>
      </c>
      <c r="J37" s="569">
        <v>7.2</v>
      </c>
      <c r="K37" s="569">
        <v>1.4</v>
      </c>
      <c r="L37" s="569">
        <v>1.65</v>
      </c>
      <c r="M37" s="569">
        <v>1.8</v>
      </c>
      <c r="N37" s="569">
        <v>1.3959999999999999</v>
      </c>
      <c r="O37" s="569">
        <v>1.3</v>
      </c>
      <c r="P37" s="569">
        <v>1.4</v>
      </c>
      <c r="Q37" s="569">
        <v>2.4</v>
      </c>
      <c r="R37" s="569" t="s">
        <v>429</v>
      </c>
    </row>
    <row r="38" spans="1:18">
      <c r="A38" s="1080"/>
      <c r="B38" s="73" t="s">
        <v>144</v>
      </c>
      <c r="C38" s="569">
        <v>28300</v>
      </c>
      <c r="D38" s="569">
        <v>9600</v>
      </c>
      <c r="E38" s="569">
        <v>10700</v>
      </c>
      <c r="F38" s="569">
        <v>3500</v>
      </c>
      <c r="G38" s="569">
        <v>2800</v>
      </c>
      <c r="H38" s="569">
        <v>5000</v>
      </c>
      <c r="I38" s="569">
        <v>14800</v>
      </c>
      <c r="J38" s="569">
        <v>14800</v>
      </c>
      <c r="K38" s="569">
        <v>2291</v>
      </c>
      <c r="L38" s="569">
        <v>2688</v>
      </c>
      <c r="M38" s="569">
        <v>2950</v>
      </c>
      <c r="N38" s="569">
        <v>2521</v>
      </c>
      <c r="O38" s="569">
        <v>2500</v>
      </c>
      <c r="P38" s="569">
        <v>2550</v>
      </c>
      <c r="Q38" s="569">
        <v>3000</v>
      </c>
      <c r="R38" s="569" t="s">
        <v>429</v>
      </c>
    </row>
    <row r="39" spans="1:18">
      <c r="A39" s="1080"/>
      <c r="B39" s="73" t="s">
        <v>143</v>
      </c>
      <c r="C39" s="569">
        <f t="shared" ref="C39:P39" si="8">(C37*1000*1000)/C38</f>
        <v>401.06007067137807</v>
      </c>
      <c r="D39" s="569">
        <f t="shared" si="8"/>
        <v>947.91666666666663</v>
      </c>
      <c r="E39" s="569">
        <f t="shared" si="8"/>
        <v>560.74766355140184</v>
      </c>
      <c r="F39" s="569">
        <f t="shared" si="8"/>
        <v>528.57142857142856</v>
      </c>
      <c r="G39" s="569">
        <f t="shared" si="8"/>
        <v>1750</v>
      </c>
      <c r="H39" s="569">
        <f t="shared" si="8"/>
        <v>1200</v>
      </c>
      <c r="I39" s="569">
        <f t="shared" si="8"/>
        <v>486.48648648648651</v>
      </c>
      <c r="J39" s="569">
        <f t="shared" si="8"/>
        <v>486.48648648648651</v>
      </c>
      <c r="K39" s="569">
        <f t="shared" si="8"/>
        <v>611.08686163247489</v>
      </c>
      <c r="L39" s="569">
        <f t="shared" si="8"/>
        <v>613.83928571428567</v>
      </c>
      <c r="M39" s="569">
        <f t="shared" si="8"/>
        <v>610.16949152542372</v>
      </c>
      <c r="N39" s="569">
        <f t="shared" si="8"/>
        <v>553.74851249504161</v>
      </c>
      <c r="O39" s="569">
        <f t="shared" si="8"/>
        <v>520</v>
      </c>
      <c r="P39" s="569">
        <f t="shared" si="8"/>
        <v>549.01960784313724</v>
      </c>
      <c r="Q39" s="569">
        <v>549</v>
      </c>
      <c r="R39" s="569" t="s">
        <v>429</v>
      </c>
    </row>
    <row r="40" spans="1:18">
      <c r="A40" s="1081" t="s">
        <v>79</v>
      </c>
      <c r="B40" s="73" t="s">
        <v>251</v>
      </c>
      <c r="C40" s="569" t="s">
        <v>429</v>
      </c>
      <c r="D40" s="569">
        <v>171</v>
      </c>
      <c r="E40" s="569">
        <v>178</v>
      </c>
      <c r="F40" s="569">
        <v>190.15299999999999</v>
      </c>
      <c r="G40" s="569">
        <v>344.20699999999999</v>
      </c>
      <c r="H40" s="569">
        <v>378</v>
      </c>
      <c r="I40" s="569">
        <v>130.565</v>
      </c>
      <c r="J40" s="569">
        <v>199.95400000000001</v>
      </c>
      <c r="K40" s="569">
        <v>200.66200000000001</v>
      </c>
      <c r="L40" s="569">
        <v>267.00400000000002</v>
      </c>
      <c r="M40" s="569">
        <v>163.518</v>
      </c>
      <c r="N40" s="569">
        <v>225.93799999999999</v>
      </c>
      <c r="O40" s="569">
        <v>357</v>
      </c>
      <c r="P40" s="569">
        <v>245.83099999999999</v>
      </c>
      <c r="Q40" s="569">
        <v>203.31299999999999</v>
      </c>
      <c r="R40" s="569" t="s">
        <v>429</v>
      </c>
    </row>
    <row r="41" spans="1:18">
      <c r="A41" s="1081"/>
      <c r="B41" s="73" t="s">
        <v>144</v>
      </c>
      <c r="C41" s="569" t="s">
        <v>429</v>
      </c>
      <c r="D41" s="569">
        <v>581210.11994367023</v>
      </c>
      <c r="E41" s="569">
        <v>470886.75934674044</v>
      </c>
      <c r="F41" s="569">
        <v>339634.87039520056</v>
      </c>
      <c r="G41" s="569">
        <v>1198990.9545685116</v>
      </c>
      <c r="H41" s="569">
        <v>582864.67070075439</v>
      </c>
      <c r="I41" s="569">
        <v>345000</v>
      </c>
      <c r="J41" s="569">
        <v>450000</v>
      </c>
      <c r="K41" s="569">
        <v>403995.97336841701</v>
      </c>
      <c r="L41" s="569">
        <v>350000</v>
      </c>
      <c r="M41" s="569">
        <v>214059.92727272701</v>
      </c>
      <c r="N41" s="569">
        <v>312729.53868152801</v>
      </c>
      <c r="O41" s="569">
        <v>44625</v>
      </c>
      <c r="P41" s="569">
        <v>33292.1089318003</v>
      </c>
      <c r="Q41" s="569">
        <f>Q40*1000*1000/Q42</f>
        <v>27534.031685390019</v>
      </c>
      <c r="R41" s="569" t="s">
        <v>429</v>
      </c>
    </row>
    <row r="42" spans="1:18">
      <c r="A42" s="1081"/>
      <c r="B42" s="73" t="s">
        <v>143</v>
      </c>
      <c r="C42" s="569" t="s">
        <v>429</v>
      </c>
      <c r="D42" s="569">
        <f t="shared" ref="D42:P42" si="9">(D40*1000*1000)/D41</f>
        <v>294.21373464139441</v>
      </c>
      <c r="E42" s="569">
        <f t="shared" si="9"/>
        <v>378.01020408163265</v>
      </c>
      <c r="F42" s="569">
        <f t="shared" si="9"/>
        <v>559.87478487923568</v>
      </c>
      <c r="G42" s="569">
        <f t="shared" si="9"/>
        <v>287.08056444335057</v>
      </c>
      <c r="H42" s="569">
        <f t="shared" si="9"/>
        <v>648.5210358444715</v>
      </c>
      <c r="I42" s="569">
        <f t="shared" si="9"/>
        <v>378.44927536231882</v>
      </c>
      <c r="J42" s="569">
        <f t="shared" si="9"/>
        <v>444.34222222222223</v>
      </c>
      <c r="K42" s="569">
        <f t="shared" si="9"/>
        <v>496.69306930693051</v>
      </c>
      <c r="L42" s="569">
        <f t="shared" si="9"/>
        <v>762.86857142857139</v>
      </c>
      <c r="M42" s="569">
        <f t="shared" si="9"/>
        <v>763.88888888888982</v>
      </c>
      <c r="N42" s="569">
        <f t="shared" si="9"/>
        <v>722.47092792243961</v>
      </c>
      <c r="O42" s="569">
        <f t="shared" si="9"/>
        <v>8000</v>
      </c>
      <c r="P42" s="569">
        <f t="shared" si="9"/>
        <v>7384.0621062363707</v>
      </c>
      <c r="Q42" s="569">
        <v>7384.0621062363707</v>
      </c>
      <c r="R42" s="569" t="s">
        <v>429</v>
      </c>
    </row>
    <row r="43" spans="1:18">
      <c r="A43" s="1080" t="s">
        <v>2</v>
      </c>
      <c r="B43" s="73" t="s">
        <v>251</v>
      </c>
      <c r="C43" s="569">
        <v>62</v>
      </c>
      <c r="D43" s="569">
        <v>69</v>
      </c>
      <c r="E43" s="569">
        <v>79.2</v>
      </c>
      <c r="F43" s="569">
        <v>98</v>
      </c>
      <c r="G43" s="569">
        <v>115</v>
      </c>
      <c r="H43" s="569">
        <v>142.16</v>
      </c>
      <c r="I43" s="569">
        <v>118.426</v>
      </c>
      <c r="J43" s="569">
        <v>160</v>
      </c>
      <c r="K43" s="569">
        <v>168.34800000000001</v>
      </c>
      <c r="L43" s="569">
        <v>159.363</v>
      </c>
      <c r="M43" s="569">
        <v>107</v>
      </c>
      <c r="N43" s="569">
        <v>131.298</v>
      </c>
      <c r="O43" s="569">
        <v>269.50099999999998</v>
      </c>
      <c r="P43" s="569">
        <v>139.583</v>
      </c>
      <c r="Q43" s="569">
        <v>120.3</v>
      </c>
      <c r="R43" s="569">
        <v>103.9</v>
      </c>
    </row>
    <row r="44" spans="1:18">
      <c r="A44" s="1080"/>
      <c r="B44" s="73" t="s">
        <v>144</v>
      </c>
      <c r="C44" s="569">
        <v>54937</v>
      </c>
      <c r="D44" s="569">
        <v>60000</v>
      </c>
      <c r="E44" s="569">
        <v>66000</v>
      </c>
      <c r="F44" s="569">
        <v>81000</v>
      </c>
      <c r="G44" s="569">
        <v>100000</v>
      </c>
      <c r="H44" s="569">
        <v>129667</v>
      </c>
      <c r="I44" s="569">
        <v>112100</v>
      </c>
      <c r="J44" s="569">
        <v>125000</v>
      </c>
      <c r="K44" s="569">
        <v>83658</v>
      </c>
      <c r="L44" s="569">
        <v>97144</v>
      </c>
      <c r="M44" s="569">
        <v>120000</v>
      </c>
      <c r="N44" s="569">
        <v>121857</v>
      </c>
      <c r="O44" s="569">
        <v>314490</v>
      </c>
      <c r="P44" s="569">
        <v>172160</v>
      </c>
      <c r="Q44" s="569">
        <v>133975</v>
      </c>
      <c r="R44" s="569">
        <v>158619</v>
      </c>
    </row>
    <row r="45" spans="1:18">
      <c r="A45" s="1080"/>
      <c r="B45" s="73" t="s">
        <v>143</v>
      </c>
      <c r="C45" s="569">
        <f t="shared" ref="C45:P45" si="10">(C43*1000*1000)/C44</f>
        <v>1128.565447694632</v>
      </c>
      <c r="D45" s="569">
        <f t="shared" si="10"/>
        <v>1150</v>
      </c>
      <c r="E45" s="569">
        <f t="shared" si="10"/>
        <v>1200</v>
      </c>
      <c r="F45" s="569">
        <f t="shared" si="10"/>
        <v>1209.8765432098764</v>
      </c>
      <c r="G45" s="569">
        <f t="shared" si="10"/>
        <v>1150</v>
      </c>
      <c r="H45" s="569">
        <f t="shared" si="10"/>
        <v>1096.3467960236605</v>
      </c>
      <c r="I45" s="569">
        <f t="shared" si="10"/>
        <v>1056.4317573595004</v>
      </c>
      <c r="J45" s="569">
        <f t="shared" si="10"/>
        <v>1280</v>
      </c>
      <c r="K45" s="569">
        <f t="shared" si="10"/>
        <v>2012.3359391809511</v>
      </c>
      <c r="L45" s="569">
        <f t="shared" si="10"/>
        <v>1640.4821707979906</v>
      </c>
      <c r="M45" s="569">
        <f t="shared" si="10"/>
        <v>891.66666666666663</v>
      </c>
      <c r="N45" s="569">
        <f t="shared" si="10"/>
        <v>1077.4760580024126</v>
      </c>
      <c r="O45" s="569">
        <f t="shared" si="10"/>
        <v>856.94616680975548</v>
      </c>
      <c r="P45" s="569">
        <f t="shared" si="10"/>
        <v>810.77486059479554</v>
      </c>
      <c r="Q45" s="569">
        <v>898</v>
      </c>
      <c r="R45" s="569">
        <v>655</v>
      </c>
    </row>
    <row r="46" spans="1:18">
      <c r="A46" s="1080" t="s">
        <v>1</v>
      </c>
      <c r="B46" s="73" t="s">
        <v>251</v>
      </c>
      <c r="C46" s="569">
        <v>241.964</v>
      </c>
      <c r="D46" s="569">
        <v>280.25400000000002</v>
      </c>
      <c r="E46" s="569">
        <v>194.18899999999999</v>
      </c>
      <c r="F46" s="569">
        <v>159.49700000000001</v>
      </c>
      <c r="G46" s="569">
        <v>364.26600000000002</v>
      </c>
      <c r="H46" s="569">
        <v>196.3</v>
      </c>
      <c r="I46" s="569">
        <v>207.91200000000001</v>
      </c>
      <c r="J46" s="569">
        <v>223.99600000000001</v>
      </c>
      <c r="K46" s="569">
        <v>344</v>
      </c>
      <c r="L46" s="569">
        <v>236</v>
      </c>
      <c r="M46" s="569">
        <v>115.251</v>
      </c>
      <c r="N46" s="569">
        <v>283</v>
      </c>
      <c r="O46" s="569">
        <v>284</v>
      </c>
      <c r="P46" s="569">
        <v>290</v>
      </c>
      <c r="Q46" s="569">
        <v>114.724</v>
      </c>
      <c r="R46" s="569">
        <f>Q46*'[9]Agriculture_Feb 2016_'!$Y$9/'[9]Agriculture_Feb 2016_'!$X$9</f>
        <v>100.3835</v>
      </c>
    </row>
    <row r="47" spans="1:18">
      <c r="A47" s="1080"/>
      <c r="B47" s="73" t="s">
        <v>144</v>
      </c>
      <c r="C47" s="569">
        <v>282469</v>
      </c>
      <c r="D47" s="569">
        <v>384574</v>
      </c>
      <c r="E47" s="569">
        <v>401897</v>
      </c>
      <c r="F47" s="569">
        <v>195077</v>
      </c>
      <c r="G47" s="569">
        <v>331716</v>
      </c>
      <c r="H47" s="569">
        <v>294000</v>
      </c>
      <c r="I47" s="569">
        <v>266084</v>
      </c>
      <c r="J47" s="569">
        <v>348696</v>
      </c>
      <c r="K47" s="569">
        <v>425000</v>
      </c>
      <c r="L47" s="569">
        <v>325000</v>
      </c>
      <c r="M47" s="569">
        <v>156283</v>
      </c>
      <c r="N47" s="569">
        <v>390000</v>
      </c>
      <c r="O47" s="569">
        <v>430000</v>
      </c>
      <c r="P47" s="569">
        <v>397000</v>
      </c>
      <c r="Q47" s="569">
        <v>388671.32867132867</v>
      </c>
      <c r="R47" s="569">
        <v>388671.32867132867</v>
      </c>
    </row>
    <row r="48" spans="1:18">
      <c r="A48" s="1080"/>
      <c r="B48" s="73" t="s">
        <v>143</v>
      </c>
      <c r="C48" s="569">
        <f t="shared" ref="C48:P48" si="11">(C46*1000*1000)/C47</f>
        <v>856.60373350703969</v>
      </c>
      <c r="D48" s="569">
        <f t="shared" si="11"/>
        <v>728.73881229620304</v>
      </c>
      <c r="E48" s="569">
        <f t="shared" si="11"/>
        <v>483.18101404091095</v>
      </c>
      <c r="F48" s="569">
        <f t="shared" si="11"/>
        <v>817.61048201479412</v>
      </c>
      <c r="G48" s="569">
        <f t="shared" si="11"/>
        <v>1098.1261078754114</v>
      </c>
      <c r="H48" s="569">
        <f t="shared" si="11"/>
        <v>667.68707482993193</v>
      </c>
      <c r="I48" s="569">
        <f t="shared" si="11"/>
        <v>781.3773094210851</v>
      </c>
      <c r="J48" s="569">
        <f t="shared" si="11"/>
        <v>642.38190286094482</v>
      </c>
      <c r="K48" s="569">
        <f t="shared" si="11"/>
        <v>809.41176470588232</v>
      </c>
      <c r="L48" s="569">
        <f t="shared" si="11"/>
        <v>726.15384615384619</v>
      </c>
      <c r="M48" s="569">
        <f t="shared" si="11"/>
        <v>737.4506504226307</v>
      </c>
      <c r="N48" s="569">
        <f t="shared" si="11"/>
        <v>725.64102564102564</v>
      </c>
      <c r="O48" s="569">
        <f t="shared" si="11"/>
        <v>660.46511627906978</v>
      </c>
      <c r="P48" s="569">
        <f t="shared" si="11"/>
        <v>730.47858942065488</v>
      </c>
      <c r="Q48" s="569">
        <v>715.15386376847323</v>
      </c>
      <c r="R48" s="569">
        <v>715.15386376847323</v>
      </c>
    </row>
    <row r="49" spans="1:18">
      <c r="A49" s="1080" t="s">
        <v>34</v>
      </c>
      <c r="B49" s="73" t="s">
        <v>251</v>
      </c>
      <c r="C49" s="569">
        <f>C46+C43+C37+C34+C28+C25+C19+C16+C10+C7+C4</f>
        <v>532.65500000000009</v>
      </c>
      <c r="D49" s="569">
        <f>D46+D43+D40+D37+D34+D28+D25+D19+D16+D10+D7+D4</f>
        <v>821.4140000000001</v>
      </c>
      <c r="E49" s="569">
        <f t="shared" ref="E49:M49" si="12">E46+E43+E40+E37+E34+E28+E25+E19+E16+E10+E7+E4</f>
        <v>717.53</v>
      </c>
      <c r="F49" s="569">
        <f t="shared" si="12"/>
        <v>656.779</v>
      </c>
      <c r="G49" s="569">
        <f t="shared" si="12"/>
        <v>1129.3659999999998</v>
      </c>
      <c r="H49" s="569">
        <f t="shared" si="12"/>
        <v>990.37200000000018</v>
      </c>
      <c r="I49" s="569">
        <f t="shared" si="12"/>
        <v>787.51199999999994</v>
      </c>
      <c r="J49" s="569">
        <f t="shared" si="12"/>
        <v>952.24000000000012</v>
      </c>
      <c r="K49" s="569">
        <f t="shared" si="12"/>
        <v>1063.8109999999997</v>
      </c>
      <c r="L49" s="569">
        <f t="shared" si="12"/>
        <v>980.40700000000004</v>
      </c>
      <c r="M49" s="569">
        <f t="shared" si="12"/>
        <v>660.86899999999991</v>
      </c>
      <c r="N49" s="569">
        <f t="shared" ref="N49:P50" si="13">N46+N43+N40+N37+N34+N25+N19+N16 +N10+N4</f>
        <v>899.12899999999991</v>
      </c>
      <c r="O49" s="569">
        <f t="shared" si="13"/>
        <v>1484.3049999999998</v>
      </c>
      <c r="P49" s="569">
        <f t="shared" si="13"/>
        <v>964.93200000000002</v>
      </c>
      <c r="Q49" s="569" t="s">
        <v>429</v>
      </c>
      <c r="R49" s="569" t="s">
        <v>429</v>
      </c>
    </row>
    <row r="50" spans="1:18">
      <c r="A50" s="1080"/>
      <c r="B50" s="73" t="s">
        <v>144</v>
      </c>
      <c r="C50" s="569">
        <f>C47+C44+C38+C35+C29+C26+C20+C17+C11+C8+C5</f>
        <v>674131</v>
      </c>
      <c r="D50" s="569">
        <f t="shared" ref="D50:M50" si="14">D47+D44+D41+D38+D35+D29+D26+D20+D17+D11+D8+D5</f>
        <v>1484348.1199436702</v>
      </c>
      <c r="E50" s="569">
        <f t="shared" si="14"/>
        <v>1431946.7593467403</v>
      </c>
      <c r="F50" s="569">
        <f t="shared" si="14"/>
        <v>925281.87039520056</v>
      </c>
      <c r="G50" s="569">
        <f t="shared" si="14"/>
        <v>2068881.9545685116</v>
      </c>
      <c r="H50" s="569">
        <f t="shared" si="14"/>
        <v>1436996.6707007545</v>
      </c>
      <c r="I50" s="569">
        <f t="shared" si="14"/>
        <v>1251231</v>
      </c>
      <c r="J50" s="569">
        <f t="shared" si="14"/>
        <v>1470632</v>
      </c>
      <c r="K50" s="569">
        <f t="shared" si="14"/>
        <v>1491078.973368417</v>
      </c>
      <c r="L50" s="569">
        <f t="shared" si="14"/>
        <v>1314111</v>
      </c>
      <c r="M50" s="569">
        <f t="shared" si="14"/>
        <v>970903.92727272701</v>
      </c>
      <c r="N50" s="569">
        <f t="shared" si="13"/>
        <v>1172868.5386815281</v>
      </c>
      <c r="O50" s="569">
        <f t="shared" si="13"/>
        <v>1325400</v>
      </c>
      <c r="P50" s="569">
        <f t="shared" si="13"/>
        <v>1022199.1089318004</v>
      </c>
      <c r="Q50" s="569" t="s">
        <v>429</v>
      </c>
      <c r="R50" s="569" t="s">
        <v>429</v>
      </c>
    </row>
    <row r="51" spans="1:18">
      <c r="A51" s="1080"/>
      <c r="B51" s="73" t="s">
        <v>143</v>
      </c>
      <c r="C51" s="569">
        <f t="shared" ref="C51:P51" si="15">(C49*1000*1000)/C50</f>
        <v>790.13574512965602</v>
      </c>
      <c r="D51" s="569">
        <f t="shared" si="15"/>
        <v>553.38366314714108</v>
      </c>
      <c r="E51" s="569">
        <f t="shared" si="15"/>
        <v>501.08706578402399</v>
      </c>
      <c r="F51" s="569">
        <f t="shared" si="15"/>
        <v>709.81505313562525</v>
      </c>
      <c r="G51" s="569">
        <f t="shared" si="15"/>
        <v>545.88228076818507</v>
      </c>
      <c r="H51" s="569">
        <f t="shared" si="15"/>
        <v>689.19575124488165</v>
      </c>
      <c r="I51" s="569">
        <f t="shared" si="15"/>
        <v>629.38977694766197</v>
      </c>
      <c r="J51" s="569">
        <f t="shared" si="15"/>
        <v>647.50393028303483</v>
      </c>
      <c r="K51" s="569">
        <f t="shared" si="15"/>
        <v>713.45047378463198</v>
      </c>
      <c r="L51" s="569">
        <f t="shared" si="15"/>
        <v>746.06102528629617</v>
      </c>
      <c r="M51" s="569">
        <f t="shared" si="15"/>
        <v>680.67393841570254</v>
      </c>
      <c r="N51" s="569">
        <f t="shared" si="15"/>
        <v>766.60680233673031</v>
      </c>
      <c r="O51" s="569">
        <f t="shared" si="15"/>
        <v>1119.8921080428547</v>
      </c>
      <c r="P51" s="569">
        <f t="shared" si="15"/>
        <v>943.97656148258181</v>
      </c>
      <c r="Q51" s="569" t="s">
        <v>429</v>
      </c>
      <c r="R51" s="569" t="s">
        <v>429</v>
      </c>
    </row>
    <row r="52" spans="1:18">
      <c r="A52" s="57"/>
      <c r="B52" s="57"/>
      <c r="C52" s="57"/>
      <c r="D52" s="57"/>
      <c r="E52" s="57"/>
      <c r="F52" s="57"/>
      <c r="G52" s="57"/>
      <c r="H52" s="57"/>
      <c r="I52" s="57"/>
      <c r="J52" s="57"/>
      <c r="K52" s="57"/>
      <c r="L52" s="57"/>
      <c r="M52" s="57"/>
    </row>
    <row r="53" spans="1:18" s="283" customFormat="1" ht="14.65" customHeight="1">
      <c r="A53" s="136" t="s">
        <v>33</v>
      </c>
      <c r="B53" s="142"/>
      <c r="D53" s="486"/>
      <c r="E53" s="486"/>
      <c r="F53" s="486"/>
      <c r="G53" s="486"/>
      <c r="H53" s="486"/>
      <c r="I53" s="486"/>
      <c r="J53" s="486"/>
      <c r="K53" s="486"/>
      <c r="L53" s="486"/>
      <c r="M53" s="486"/>
      <c r="Q53" s="499"/>
      <c r="R53" s="499"/>
    </row>
    <row r="54" spans="1:18" s="283" customFormat="1">
      <c r="A54" s="289"/>
      <c r="B54" s="289"/>
      <c r="D54" s="289"/>
      <c r="E54" s="289"/>
      <c r="F54" s="289"/>
      <c r="G54" s="289"/>
      <c r="H54" s="289"/>
      <c r="I54" s="289"/>
      <c r="J54" s="289"/>
      <c r="K54" s="289"/>
      <c r="L54" s="289"/>
      <c r="M54" s="289"/>
      <c r="Q54" s="499"/>
      <c r="R54" s="499"/>
    </row>
    <row r="55" spans="1:18" ht="17.25" customHeight="1">
      <c r="A55" s="486" t="s">
        <v>890</v>
      </c>
      <c r="B55" s="134"/>
      <c r="D55" s="96"/>
      <c r="E55" s="96"/>
      <c r="F55" s="96"/>
      <c r="G55" s="96"/>
      <c r="H55" s="96"/>
      <c r="I55" s="96"/>
      <c r="J55" s="96"/>
      <c r="K55" s="96"/>
      <c r="L55" s="96"/>
      <c r="M55" s="96"/>
    </row>
    <row r="56" spans="1:18">
      <c r="A56" s="289"/>
      <c r="B56" s="135"/>
      <c r="D56" s="133"/>
      <c r="G56" s="133"/>
      <c r="H56" s="132"/>
      <c r="I56" s="132"/>
      <c r="J56" s="132"/>
      <c r="K56" s="132"/>
      <c r="L56" s="132"/>
      <c r="M56" s="132"/>
    </row>
    <row r="57" spans="1:18" ht="14.65" customHeight="1">
      <c r="A57" s="96" t="s">
        <v>461</v>
      </c>
      <c r="B57" s="134"/>
      <c r="D57" s="96"/>
      <c r="E57" s="96"/>
      <c r="F57" s="96"/>
      <c r="G57" s="96"/>
      <c r="H57" s="96"/>
      <c r="I57" s="96"/>
      <c r="J57" s="96"/>
      <c r="K57" s="96"/>
      <c r="L57" s="96"/>
      <c r="M57" s="96"/>
    </row>
    <row r="58" spans="1:18">
      <c r="A58" s="133"/>
      <c r="B58" s="135"/>
      <c r="D58" s="130"/>
      <c r="G58" s="133"/>
      <c r="H58" s="132"/>
      <c r="I58" s="132"/>
      <c r="J58" s="132"/>
      <c r="K58" s="132"/>
      <c r="L58" s="132"/>
      <c r="M58" s="132"/>
    </row>
    <row r="59" spans="1:18" ht="14.65" customHeight="1">
      <c r="A59" s="96" t="s">
        <v>462</v>
      </c>
      <c r="B59" s="171"/>
      <c r="D59" s="131"/>
      <c r="E59" s="131"/>
      <c r="F59" s="131"/>
      <c r="G59" s="131"/>
      <c r="H59" s="131"/>
      <c r="I59" s="131"/>
      <c r="J59" s="131"/>
      <c r="K59" s="131"/>
      <c r="L59" s="131"/>
      <c r="M59" s="131"/>
    </row>
    <row r="60" spans="1:18">
      <c r="B60" s="57"/>
      <c r="C60" s="131"/>
      <c r="D60" s="131"/>
      <c r="E60" s="131"/>
      <c r="F60" s="131"/>
      <c r="G60" s="131"/>
      <c r="H60" s="131"/>
      <c r="I60" s="131"/>
      <c r="J60" s="131"/>
      <c r="K60" s="131"/>
      <c r="L60" s="131"/>
      <c r="M60" s="131"/>
    </row>
    <row r="61" spans="1:18">
      <c r="A61" s="167" t="s">
        <v>431</v>
      </c>
      <c r="B61" s="57"/>
      <c r="C61" s="57"/>
      <c r="D61" s="57"/>
      <c r="E61" s="57"/>
      <c r="F61" s="57"/>
      <c r="G61" s="57"/>
      <c r="H61" s="57"/>
      <c r="I61" s="57"/>
      <c r="J61" s="57"/>
      <c r="K61" s="57"/>
      <c r="L61" s="57"/>
      <c r="M61" s="57"/>
    </row>
    <row r="62" spans="1:18">
      <c r="A62" s="57"/>
      <c r="B62" s="57"/>
      <c r="C62" s="57"/>
      <c r="D62" s="57"/>
      <c r="E62" s="57"/>
      <c r="F62" s="57"/>
      <c r="G62" s="57"/>
      <c r="H62" s="57"/>
      <c r="I62" s="57"/>
      <c r="J62" s="57"/>
      <c r="K62" s="57"/>
      <c r="L62" s="57"/>
      <c r="M62" s="57"/>
    </row>
    <row r="63" spans="1:18">
      <c r="A63" s="57"/>
      <c r="B63" s="57"/>
      <c r="C63" s="57"/>
      <c r="D63" s="57"/>
      <c r="E63" s="57"/>
      <c r="F63" s="57"/>
      <c r="G63" s="57"/>
      <c r="H63" s="57"/>
      <c r="I63" s="57"/>
      <c r="J63" s="57"/>
      <c r="K63" s="57"/>
      <c r="L63" s="57"/>
      <c r="M63" s="57"/>
    </row>
    <row r="64" spans="1:18">
      <c r="A64" s="57"/>
      <c r="B64" s="57"/>
      <c r="C64" s="57"/>
      <c r="D64" s="57"/>
      <c r="E64" s="57"/>
      <c r="F64" s="57"/>
      <c r="G64" s="57"/>
      <c r="H64" s="57"/>
      <c r="I64" s="57"/>
      <c r="J64" s="57"/>
      <c r="K64" s="57"/>
      <c r="L64" s="57"/>
      <c r="M64" s="57"/>
    </row>
    <row r="65" spans="1:13">
      <c r="A65" s="57"/>
      <c r="B65" s="57"/>
      <c r="C65" s="57"/>
      <c r="D65" s="57"/>
      <c r="E65" s="57"/>
      <c r="F65" s="57"/>
      <c r="G65" s="57"/>
      <c r="H65" s="57"/>
      <c r="I65" s="57"/>
      <c r="J65" s="57"/>
      <c r="K65" s="57"/>
      <c r="L65" s="57"/>
      <c r="M65" s="57"/>
    </row>
    <row r="66" spans="1:13">
      <c r="A66" s="57"/>
      <c r="B66" s="57"/>
      <c r="C66" s="57"/>
      <c r="D66" s="57"/>
      <c r="E66" s="57"/>
      <c r="F66" s="57"/>
      <c r="G66" s="57"/>
      <c r="H66" s="57"/>
      <c r="I66" s="57"/>
      <c r="J66" s="57"/>
      <c r="K66" s="57"/>
      <c r="L66" s="57"/>
      <c r="M66" s="57"/>
    </row>
    <row r="67" spans="1:13">
      <c r="A67" s="57"/>
      <c r="B67" s="57"/>
      <c r="C67" s="57"/>
      <c r="D67" s="57"/>
      <c r="E67" s="57"/>
      <c r="F67" s="57"/>
      <c r="G67" s="57"/>
      <c r="H67" s="57"/>
      <c r="I67" s="57"/>
      <c r="J67" s="57"/>
      <c r="K67" s="57"/>
      <c r="L67" s="57"/>
      <c r="M67" s="57"/>
    </row>
    <row r="68" spans="1:13">
      <c r="A68" s="57"/>
      <c r="B68" s="57"/>
      <c r="C68" s="57"/>
      <c r="D68" s="57"/>
      <c r="E68" s="57"/>
      <c r="F68" s="57"/>
      <c r="G68" s="57"/>
      <c r="H68" s="57"/>
      <c r="I68" s="57"/>
      <c r="J68" s="57"/>
      <c r="K68" s="57"/>
      <c r="L68" s="57"/>
      <c r="M68" s="57"/>
    </row>
    <row r="69" spans="1:13">
      <c r="A69" s="57"/>
      <c r="B69" s="57"/>
      <c r="C69" s="57"/>
      <c r="D69" s="57"/>
      <c r="E69" s="57"/>
      <c r="F69" s="57"/>
      <c r="G69" s="57"/>
      <c r="H69" s="57"/>
      <c r="I69" s="57"/>
      <c r="J69" s="57"/>
      <c r="K69" s="57"/>
      <c r="L69" s="57"/>
      <c r="M69" s="57"/>
    </row>
    <row r="70" spans="1:13">
      <c r="A70" s="57"/>
      <c r="B70" s="57"/>
      <c r="C70" s="57"/>
      <c r="D70" s="57"/>
      <c r="E70" s="57"/>
      <c r="F70" s="57"/>
      <c r="G70" s="57"/>
      <c r="H70" s="57"/>
      <c r="I70" s="57"/>
      <c r="J70" s="57"/>
      <c r="K70" s="57"/>
      <c r="L70" s="57"/>
      <c r="M70" s="57"/>
    </row>
    <row r="71" spans="1:13">
      <c r="A71" s="57"/>
      <c r="B71" s="57"/>
      <c r="C71" s="57"/>
      <c r="D71" s="57"/>
      <c r="E71" s="57"/>
      <c r="F71" s="57"/>
      <c r="G71" s="57"/>
      <c r="H71" s="57"/>
      <c r="I71" s="57"/>
      <c r="J71" s="57"/>
      <c r="K71" s="57"/>
      <c r="L71" s="57"/>
      <c r="M71" s="57"/>
    </row>
    <row r="72" spans="1:13">
      <c r="A72" s="57"/>
      <c r="B72" s="57"/>
      <c r="C72" s="57"/>
      <c r="D72" s="57"/>
      <c r="E72" s="57"/>
      <c r="F72" s="57"/>
      <c r="G72" s="57"/>
      <c r="H72" s="57"/>
      <c r="I72" s="57"/>
      <c r="J72" s="57"/>
      <c r="K72" s="57"/>
      <c r="L72" s="57"/>
      <c r="M72" s="57"/>
    </row>
    <row r="73" spans="1:13">
      <c r="A73" s="57"/>
      <c r="B73" s="57"/>
      <c r="C73" s="57"/>
      <c r="D73" s="57"/>
      <c r="E73" s="57"/>
      <c r="F73" s="57"/>
      <c r="G73" s="57"/>
      <c r="H73" s="57"/>
      <c r="I73" s="57"/>
      <c r="J73" s="57"/>
      <c r="K73" s="57"/>
      <c r="L73" s="57"/>
      <c r="M73" s="57"/>
    </row>
    <row r="74" spans="1:13">
      <c r="A74" s="57"/>
      <c r="B74" s="57"/>
      <c r="C74" s="57"/>
      <c r="D74" s="57"/>
      <c r="E74" s="57"/>
      <c r="F74" s="57"/>
      <c r="G74" s="57"/>
      <c r="H74" s="57"/>
      <c r="I74" s="57"/>
      <c r="J74" s="57"/>
      <c r="K74" s="57"/>
      <c r="L74" s="57"/>
      <c r="M74" s="57"/>
    </row>
    <row r="75" spans="1:13">
      <c r="A75" s="57"/>
      <c r="B75" s="57"/>
      <c r="C75" s="57"/>
      <c r="D75" s="57"/>
      <c r="E75" s="57"/>
      <c r="F75" s="57"/>
      <c r="G75" s="57"/>
      <c r="H75" s="57"/>
      <c r="I75" s="57"/>
      <c r="J75" s="57"/>
      <c r="K75" s="57"/>
      <c r="L75" s="57"/>
      <c r="M75" s="57"/>
    </row>
    <row r="76" spans="1:13">
      <c r="A76" s="57"/>
      <c r="B76" s="57"/>
      <c r="C76" s="57"/>
      <c r="D76" s="57"/>
      <c r="E76" s="57"/>
      <c r="F76" s="57"/>
      <c r="G76" s="57"/>
      <c r="H76" s="57"/>
      <c r="I76" s="57"/>
      <c r="J76" s="57"/>
      <c r="K76" s="57"/>
      <c r="L76" s="57"/>
      <c r="M76" s="57"/>
    </row>
    <row r="77" spans="1:13">
      <c r="A77" s="57"/>
      <c r="B77" s="57"/>
      <c r="C77" s="57"/>
      <c r="D77" s="57"/>
      <c r="E77" s="57"/>
      <c r="F77" s="57"/>
      <c r="G77" s="57"/>
      <c r="H77" s="57"/>
      <c r="I77" s="57"/>
      <c r="J77" s="57"/>
      <c r="K77" s="57"/>
      <c r="L77" s="57"/>
      <c r="M77" s="57"/>
    </row>
    <row r="78" spans="1:13">
      <c r="A78" s="57"/>
      <c r="B78" s="57"/>
      <c r="C78" s="57"/>
      <c r="D78" s="57"/>
      <c r="E78" s="57"/>
      <c r="F78" s="57"/>
      <c r="G78" s="57"/>
      <c r="H78" s="57"/>
      <c r="I78" s="57"/>
      <c r="J78" s="57"/>
      <c r="K78" s="57"/>
      <c r="L78" s="57"/>
      <c r="M78" s="57"/>
    </row>
    <row r="79" spans="1:13">
      <c r="A79" s="57"/>
      <c r="B79" s="57"/>
      <c r="C79" s="57"/>
      <c r="D79" s="57"/>
      <c r="E79" s="57"/>
      <c r="F79" s="57"/>
      <c r="G79" s="57"/>
      <c r="H79" s="57"/>
      <c r="I79" s="57"/>
      <c r="J79" s="57"/>
      <c r="K79" s="57"/>
      <c r="L79" s="57"/>
      <c r="M79" s="57"/>
    </row>
    <row r="80" spans="1:13">
      <c r="A80" s="57"/>
      <c r="B80" s="57"/>
      <c r="C80" s="57"/>
      <c r="D80" s="57"/>
      <c r="E80" s="57"/>
      <c r="F80" s="57"/>
      <c r="G80" s="57"/>
      <c r="H80" s="57"/>
      <c r="I80" s="57"/>
      <c r="J80" s="57"/>
      <c r="K80" s="57"/>
      <c r="L80" s="57"/>
      <c r="M80" s="57"/>
    </row>
    <row r="81" spans="1:13">
      <c r="A81" s="57"/>
      <c r="B81" s="57"/>
      <c r="C81" s="57"/>
      <c r="D81" s="57"/>
      <c r="E81" s="57"/>
      <c r="F81" s="57"/>
      <c r="G81" s="57"/>
      <c r="H81" s="57"/>
      <c r="I81" s="57"/>
      <c r="J81" s="57"/>
      <c r="K81" s="57"/>
      <c r="L81" s="57"/>
      <c r="M81" s="57"/>
    </row>
    <row r="82" spans="1:13">
      <c r="A82" s="57"/>
      <c r="B82" s="57"/>
      <c r="C82" s="57"/>
      <c r="D82" s="57"/>
      <c r="E82" s="57"/>
      <c r="F82" s="57"/>
      <c r="G82" s="57"/>
      <c r="H82" s="57"/>
      <c r="I82" s="57"/>
      <c r="J82" s="57"/>
      <c r="K82" s="57"/>
      <c r="L82" s="57"/>
      <c r="M82" s="57"/>
    </row>
    <row r="83" spans="1:13">
      <c r="A83" s="57"/>
      <c r="B83" s="57"/>
      <c r="C83" s="57"/>
      <c r="D83" s="57"/>
      <c r="E83" s="57"/>
      <c r="F83" s="57"/>
      <c r="G83" s="57"/>
      <c r="H83" s="57"/>
      <c r="I83" s="57"/>
      <c r="J83" s="57"/>
      <c r="K83" s="57"/>
      <c r="L83" s="57"/>
      <c r="M83" s="57"/>
    </row>
    <row r="84" spans="1:13">
      <c r="A84" s="57"/>
      <c r="B84" s="57"/>
      <c r="C84" s="57"/>
      <c r="D84" s="57"/>
      <c r="E84" s="57"/>
      <c r="F84" s="57"/>
      <c r="G84" s="57"/>
      <c r="H84" s="57"/>
      <c r="I84" s="57"/>
      <c r="J84" s="57"/>
      <c r="K84" s="57"/>
      <c r="L84" s="57"/>
      <c r="M84" s="57"/>
    </row>
    <row r="85" spans="1:13">
      <c r="A85" s="57"/>
      <c r="B85" s="57"/>
      <c r="C85" s="57"/>
      <c r="D85" s="57"/>
      <c r="E85" s="57"/>
      <c r="F85" s="57"/>
      <c r="G85" s="57"/>
      <c r="H85" s="57"/>
      <c r="I85" s="57"/>
      <c r="J85" s="57"/>
      <c r="K85" s="57"/>
      <c r="L85" s="57"/>
      <c r="M85" s="57"/>
    </row>
    <row r="86" spans="1:13">
      <c r="A86" s="57"/>
      <c r="B86" s="57"/>
      <c r="C86" s="57"/>
      <c r="D86" s="57"/>
      <c r="E86" s="57"/>
      <c r="F86" s="57"/>
      <c r="G86" s="57"/>
      <c r="H86" s="57"/>
      <c r="I86" s="57"/>
      <c r="J86" s="57"/>
      <c r="K86" s="57"/>
      <c r="L86" s="57"/>
      <c r="M86" s="57"/>
    </row>
    <row r="87" spans="1:13">
      <c r="A87" s="57"/>
      <c r="B87" s="57"/>
      <c r="C87" s="57"/>
      <c r="D87" s="57"/>
      <c r="E87" s="57"/>
      <c r="F87" s="57"/>
      <c r="G87" s="57"/>
      <c r="H87" s="57"/>
      <c r="I87" s="57"/>
      <c r="J87" s="57"/>
      <c r="K87" s="57"/>
      <c r="L87" s="57"/>
      <c r="M87" s="57"/>
    </row>
    <row r="88" spans="1:13">
      <c r="A88" s="57"/>
      <c r="B88" s="57"/>
      <c r="C88" s="57"/>
      <c r="D88" s="57"/>
      <c r="E88" s="57"/>
      <c r="F88" s="57"/>
      <c r="G88" s="57"/>
      <c r="H88" s="57"/>
      <c r="I88" s="57"/>
      <c r="J88" s="57"/>
      <c r="K88" s="57"/>
      <c r="L88" s="57"/>
      <c r="M88" s="57"/>
    </row>
    <row r="89" spans="1:13">
      <c r="A89" s="57"/>
      <c r="B89" s="57"/>
      <c r="C89" s="57"/>
      <c r="D89" s="57"/>
      <c r="E89" s="57"/>
      <c r="F89" s="57"/>
      <c r="G89" s="57"/>
      <c r="H89" s="57"/>
      <c r="I89" s="57"/>
      <c r="J89" s="57"/>
      <c r="K89" s="57"/>
      <c r="L89" s="57"/>
      <c r="M89" s="57"/>
    </row>
    <row r="90" spans="1:13">
      <c r="A90" s="57"/>
      <c r="B90" s="57"/>
      <c r="C90" s="57"/>
      <c r="D90" s="57"/>
      <c r="E90" s="57"/>
      <c r="F90" s="57"/>
      <c r="G90" s="57"/>
      <c r="H90" s="57"/>
      <c r="I90" s="57"/>
      <c r="J90" s="57"/>
      <c r="K90" s="57"/>
      <c r="L90" s="57"/>
      <c r="M90" s="57"/>
    </row>
    <row r="91" spans="1:13">
      <c r="A91" s="57"/>
      <c r="B91" s="57"/>
      <c r="C91" s="57"/>
      <c r="D91" s="57"/>
      <c r="E91" s="57"/>
      <c r="F91" s="57"/>
      <c r="G91" s="57"/>
      <c r="H91" s="57"/>
      <c r="I91" s="57"/>
      <c r="J91" s="57"/>
      <c r="K91" s="57"/>
      <c r="L91" s="57"/>
      <c r="M91" s="57"/>
    </row>
    <row r="92" spans="1:13">
      <c r="A92" s="57"/>
      <c r="B92" s="57"/>
      <c r="C92" s="57"/>
      <c r="D92" s="57"/>
      <c r="E92" s="57"/>
      <c r="F92" s="57"/>
      <c r="G92" s="57"/>
      <c r="H92" s="57"/>
      <c r="I92" s="57"/>
      <c r="J92" s="57"/>
      <c r="K92" s="57"/>
      <c r="L92" s="57"/>
      <c r="M92" s="57"/>
    </row>
    <row r="93" spans="1:13">
      <c r="A93" s="57"/>
      <c r="B93" s="57"/>
      <c r="C93" s="57"/>
      <c r="D93" s="57"/>
      <c r="E93" s="57"/>
      <c r="F93" s="57"/>
      <c r="G93" s="57"/>
      <c r="H93" s="57"/>
      <c r="I93" s="57"/>
      <c r="J93" s="57"/>
      <c r="K93" s="57"/>
      <c r="L93" s="57"/>
      <c r="M93" s="57"/>
    </row>
    <row r="94" spans="1:13">
      <c r="A94" s="57"/>
      <c r="B94" s="57"/>
      <c r="C94" s="57"/>
      <c r="D94" s="57"/>
      <c r="E94" s="57"/>
      <c r="F94" s="57"/>
      <c r="G94" s="57"/>
      <c r="H94" s="57"/>
      <c r="I94" s="57"/>
      <c r="J94" s="57"/>
      <c r="K94" s="57"/>
      <c r="L94" s="57"/>
      <c r="M94" s="57"/>
    </row>
    <row r="95" spans="1:13">
      <c r="A95" s="57"/>
      <c r="B95" s="57"/>
      <c r="C95" s="57"/>
      <c r="D95" s="57"/>
      <c r="E95" s="57"/>
      <c r="F95" s="57"/>
      <c r="G95" s="57"/>
      <c r="H95" s="57"/>
      <c r="I95" s="57"/>
      <c r="J95" s="57"/>
      <c r="K95" s="57"/>
      <c r="L95" s="57"/>
      <c r="M95" s="57"/>
    </row>
    <row r="96" spans="1:13">
      <c r="A96" s="57"/>
      <c r="B96" s="57"/>
      <c r="C96" s="57"/>
      <c r="D96" s="57"/>
      <c r="E96" s="57"/>
      <c r="F96" s="57"/>
      <c r="G96" s="57"/>
      <c r="H96" s="57"/>
      <c r="I96" s="57"/>
      <c r="J96" s="57"/>
      <c r="K96" s="57"/>
      <c r="L96" s="57"/>
      <c r="M96" s="57"/>
    </row>
    <row r="97" spans="1:13">
      <c r="A97" s="57"/>
      <c r="B97" s="57"/>
      <c r="C97" s="57"/>
      <c r="D97" s="57"/>
      <c r="E97" s="57"/>
      <c r="F97" s="57"/>
      <c r="G97" s="57"/>
      <c r="H97" s="57"/>
      <c r="I97" s="57"/>
      <c r="J97" s="57"/>
      <c r="K97" s="57"/>
      <c r="L97" s="57"/>
      <c r="M97" s="57"/>
    </row>
    <row r="98" spans="1:13">
      <c r="A98" s="57"/>
      <c r="B98" s="57"/>
      <c r="C98" s="57"/>
      <c r="D98" s="57"/>
      <c r="E98" s="57"/>
      <c r="F98" s="57"/>
      <c r="G98" s="57"/>
      <c r="H98" s="57"/>
      <c r="I98" s="57"/>
      <c r="J98" s="57"/>
      <c r="K98" s="57"/>
      <c r="L98" s="57"/>
      <c r="M98" s="57"/>
    </row>
    <row r="99" spans="1:13">
      <c r="A99" s="57"/>
      <c r="B99" s="57"/>
      <c r="C99" s="57"/>
      <c r="D99" s="57"/>
      <c r="E99" s="57"/>
      <c r="F99" s="57"/>
      <c r="G99" s="57"/>
      <c r="H99" s="57"/>
      <c r="I99" s="57"/>
      <c r="J99" s="57"/>
      <c r="K99" s="57"/>
      <c r="L99" s="57"/>
      <c r="M99" s="57"/>
    </row>
    <row r="100" spans="1:13">
      <c r="A100" s="57"/>
      <c r="B100" s="57"/>
      <c r="C100" s="57"/>
      <c r="D100" s="57"/>
      <c r="E100" s="57"/>
      <c r="F100" s="57"/>
      <c r="G100" s="57"/>
      <c r="H100" s="57"/>
      <c r="I100" s="57"/>
      <c r="J100" s="57"/>
      <c r="K100" s="57"/>
      <c r="L100" s="57"/>
      <c r="M100" s="57"/>
    </row>
    <row r="101" spans="1:13">
      <c r="A101" s="57"/>
      <c r="B101" s="57"/>
      <c r="C101" s="57"/>
      <c r="D101" s="57"/>
      <c r="E101" s="57"/>
      <c r="F101" s="57"/>
      <c r="G101" s="57"/>
      <c r="H101" s="57"/>
      <c r="I101" s="57"/>
      <c r="J101" s="57"/>
      <c r="K101" s="57"/>
      <c r="L101" s="57"/>
      <c r="M101" s="57"/>
    </row>
  </sheetData>
  <mergeCells count="16">
    <mergeCell ref="A19:A21"/>
    <mergeCell ref="A4:A6"/>
    <mergeCell ref="A7:A9"/>
    <mergeCell ref="A10:A12"/>
    <mergeCell ref="A13:A15"/>
    <mergeCell ref="A16:A18"/>
    <mergeCell ref="A40:A42"/>
    <mergeCell ref="A43:A45"/>
    <mergeCell ref="A46:A48"/>
    <mergeCell ref="A49:A51"/>
    <mergeCell ref="A22:A24"/>
    <mergeCell ref="A25:A27"/>
    <mergeCell ref="A28:A30"/>
    <mergeCell ref="A31:A33"/>
    <mergeCell ref="A34:A36"/>
    <mergeCell ref="A37:A39"/>
  </mergeCells>
  <conditionalFormatting sqref="C3:M3">
    <cfRule type="expression" dxfId="180" priority="3" stopIfTrue="1">
      <formula>ISNA(ACTIVECELL)</formula>
    </cfRule>
  </conditionalFormatting>
  <conditionalFormatting sqref="N1:O2">
    <cfRule type="expression" dxfId="179" priority="2" stopIfTrue="1">
      <formula>#N/A</formula>
    </cfRule>
  </conditionalFormatting>
  <hyperlinks>
    <hyperlink ref="T6" location="Content!B408" display="Back to Content Page"/>
  </hyperlinks>
  <pageMargins left="0.7" right="0.7" top="0.75" bottom="0.75" header="0.3" footer="0.3"/>
</worksheet>
</file>

<file path=xl/worksheets/sheet3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7"/>
  <sheetViews>
    <sheetView topLeftCell="L1" zoomScale="95" zoomScaleNormal="95" workbookViewId="0">
      <selection activeCell="T6" sqref="T6"/>
    </sheetView>
  </sheetViews>
  <sheetFormatPr defaultRowHeight="14.5"/>
  <cols>
    <col min="1" max="1" width="14.7265625" customWidth="1"/>
    <col min="2" max="2" width="27.26953125" customWidth="1"/>
    <col min="3" max="16" width="10.81640625" customWidth="1"/>
    <col min="17" max="18" width="10.81640625" style="499" customWidth="1"/>
  </cols>
  <sheetData>
    <row r="1" spans="1:20">
      <c r="A1" s="140" t="s">
        <v>1436</v>
      </c>
      <c r="B1" s="57"/>
      <c r="C1" s="57"/>
      <c r="D1" s="57"/>
      <c r="E1" s="57"/>
      <c r="F1" s="57"/>
      <c r="G1" s="57"/>
      <c r="H1" s="57"/>
      <c r="I1" s="57"/>
      <c r="J1" s="57"/>
      <c r="K1" s="57"/>
      <c r="L1" s="57"/>
      <c r="M1" s="57"/>
      <c r="N1" s="177"/>
      <c r="O1" s="177"/>
      <c r="P1" s="57"/>
      <c r="R1" s="287"/>
    </row>
    <row r="2" spans="1:20">
      <c r="A2" s="36"/>
      <c r="B2" s="57"/>
      <c r="C2" s="57"/>
      <c r="D2" s="57"/>
      <c r="E2" s="57"/>
      <c r="F2" s="57"/>
      <c r="G2" s="57"/>
      <c r="H2" s="57"/>
      <c r="I2" s="57"/>
      <c r="J2" s="57"/>
      <c r="K2" s="57"/>
      <c r="L2" s="57"/>
      <c r="M2" s="57"/>
      <c r="N2" s="177"/>
      <c r="O2" s="177"/>
      <c r="P2" s="57"/>
      <c r="R2" s="287"/>
    </row>
    <row r="3" spans="1:20">
      <c r="A3" s="769" t="s">
        <v>16</v>
      </c>
      <c r="B3" s="769" t="s">
        <v>115</v>
      </c>
      <c r="C3" s="864">
        <v>2000</v>
      </c>
      <c r="D3" s="864">
        <v>2001</v>
      </c>
      <c r="E3" s="864">
        <v>2002</v>
      </c>
      <c r="F3" s="864">
        <v>2003</v>
      </c>
      <c r="G3" s="864">
        <v>2004</v>
      </c>
      <c r="H3" s="864">
        <v>2005</v>
      </c>
      <c r="I3" s="864">
        <v>2006</v>
      </c>
      <c r="J3" s="864">
        <v>2007</v>
      </c>
      <c r="K3" s="864">
        <v>2008</v>
      </c>
      <c r="L3" s="864">
        <v>2009</v>
      </c>
      <c r="M3" s="864">
        <v>2010</v>
      </c>
      <c r="N3" s="521">
        <v>2011</v>
      </c>
      <c r="O3" s="521">
        <v>2012</v>
      </c>
      <c r="P3" s="521">
        <v>2013</v>
      </c>
      <c r="Q3" s="62">
        <v>2014</v>
      </c>
      <c r="R3" s="62">
        <v>2015</v>
      </c>
    </row>
    <row r="4" spans="1:20">
      <c r="A4" s="1080" t="s">
        <v>15</v>
      </c>
      <c r="B4" s="284" t="s">
        <v>251</v>
      </c>
      <c r="C4" s="569">
        <v>3.3</v>
      </c>
      <c r="D4" s="569">
        <v>3.3</v>
      </c>
      <c r="E4" s="569">
        <v>3.3</v>
      </c>
      <c r="F4" s="569">
        <v>3.2109999999999999</v>
      </c>
      <c r="G4" s="569">
        <v>3.782</v>
      </c>
      <c r="H4" s="569">
        <v>3.6720000000000002</v>
      </c>
      <c r="I4" s="569">
        <v>3.7909999999999999</v>
      </c>
      <c r="J4" s="569">
        <v>4.641</v>
      </c>
      <c r="K4" s="569">
        <v>4.9390000000000001</v>
      </c>
      <c r="L4" s="569">
        <v>5.8049999999999997</v>
      </c>
      <c r="M4" s="569">
        <v>5.6</v>
      </c>
      <c r="N4" s="569">
        <v>5.7590000000000003</v>
      </c>
      <c r="O4" s="569">
        <v>6</v>
      </c>
      <c r="P4" s="569">
        <v>5.9</v>
      </c>
      <c r="Q4" s="569" t="s">
        <v>429</v>
      </c>
      <c r="R4" s="569" t="s">
        <v>429</v>
      </c>
    </row>
    <row r="5" spans="1:20">
      <c r="A5" s="1080"/>
      <c r="B5" s="284" t="s">
        <v>144</v>
      </c>
      <c r="C5" s="569">
        <v>3473</v>
      </c>
      <c r="D5" s="569">
        <v>3500</v>
      </c>
      <c r="E5" s="569">
        <v>3518</v>
      </c>
      <c r="F5" s="569">
        <v>3159</v>
      </c>
      <c r="G5" s="569">
        <v>3397</v>
      </c>
      <c r="H5" s="569">
        <v>3267</v>
      </c>
      <c r="I5" s="569">
        <v>2945</v>
      </c>
      <c r="J5" s="569">
        <v>2836</v>
      </c>
      <c r="K5" s="569">
        <v>3687</v>
      </c>
      <c r="L5" s="569">
        <v>4170</v>
      </c>
      <c r="M5" s="569">
        <v>4200</v>
      </c>
      <c r="N5" s="569">
        <v>4319.2500000000109</v>
      </c>
      <c r="O5" s="569">
        <v>4200</v>
      </c>
      <c r="P5" s="569">
        <v>4130</v>
      </c>
      <c r="Q5" s="569" t="s">
        <v>429</v>
      </c>
      <c r="R5" s="569" t="s">
        <v>429</v>
      </c>
    </row>
    <row r="6" spans="1:20">
      <c r="A6" s="1080"/>
      <c r="B6" s="284" t="s">
        <v>143</v>
      </c>
      <c r="C6" s="569">
        <f t="shared" ref="C6:O6" si="0">(C4*1000*1000)/C5</f>
        <v>950.18715807659089</v>
      </c>
      <c r="D6" s="569">
        <f t="shared" si="0"/>
        <v>942.85714285714289</v>
      </c>
      <c r="E6" s="569">
        <f t="shared" si="0"/>
        <v>938.03297328027293</v>
      </c>
      <c r="F6" s="569">
        <f t="shared" si="0"/>
        <v>1016.4609053497942</v>
      </c>
      <c r="G6" s="569">
        <f t="shared" si="0"/>
        <v>1113.3352958492787</v>
      </c>
      <c r="H6" s="569">
        <f t="shared" si="0"/>
        <v>1123.9669421487604</v>
      </c>
      <c r="I6" s="569">
        <f t="shared" si="0"/>
        <v>1287.2665534804753</v>
      </c>
      <c r="J6" s="569">
        <f t="shared" si="0"/>
        <v>1636.459802538787</v>
      </c>
      <c r="K6" s="569">
        <f t="shared" si="0"/>
        <v>1339.5714673176024</v>
      </c>
      <c r="L6" s="569">
        <f t="shared" si="0"/>
        <v>1392.0863309352519</v>
      </c>
      <c r="M6" s="569">
        <f t="shared" si="0"/>
        <v>1333.3333333333333</v>
      </c>
      <c r="N6" s="569">
        <f t="shared" si="0"/>
        <v>1333.3333333333301</v>
      </c>
      <c r="O6" s="569">
        <f t="shared" si="0"/>
        <v>1428.5714285714287</v>
      </c>
      <c r="P6" s="569">
        <v>1428.5714285714287</v>
      </c>
      <c r="Q6" s="569" t="s">
        <v>429</v>
      </c>
      <c r="R6" s="569" t="s">
        <v>429</v>
      </c>
      <c r="T6" s="92" t="s">
        <v>13</v>
      </c>
    </row>
    <row r="7" spans="1:20">
      <c r="A7" s="1080" t="s">
        <v>14</v>
      </c>
      <c r="B7" s="284" t="s">
        <v>251</v>
      </c>
      <c r="C7" s="569" t="s">
        <v>322</v>
      </c>
      <c r="D7" s="569" t="s">
        <v>322</v>
      </c>
      <c r="E7" s="569" t="s">
        <v>322</v>
      </c>
      <c r="F7" s="569" t="s">
        <v>322</v>
      </c>
      <c r="G7" s="569" t="s">
        <v>322</v>
      </c>
      <c r="H7" s="569" t="s">
        <v>322</v>
      </c>
      <c r="I7" s="569" t="s">
        <v>322</v>
      </c>
      <c r="J7" s="569" t="s">
        <v>322</v>
      </c>
      <c r="K7" s="569" t="s">
        <v>322</v>
      </c>
      <c r="L7" s="569" t="s">
        <v>322</v>
      </c>
      <c r="M7" s="569" t="s">
        <v>322</v>
      </c>
      <c r="N7" s="569" t="s">
        <v>322</v>
      </c>
      <c r="O7" s="569" t="s">
        <v>322</v>
      </c>
      <c r="P7" s="569" t="s">
        <v>322</v>
      </c>
      <c r="Q7" s="569" t="s">
        <v>322</v>
      </c>
      <c r="R7" s="569" t="s">
        <v>322</v>
      </c>
    </row>
    <row r="8" spans="1:20">
      <c r="A8" s="1080"/>
      <c r="B8" s="284" t="s">
        <v>144</v>
      </c>
      <c r="C8" s="569" t="s">
        <v>322</v>
      </c>
      <c r="D8" s="569" t="s">
        <v>322</v>
      </c>
      <c r="E8" s="569" t="s">
        <v>322</v>
      </c>
      <c r="F8" s="569" t="s">
        <v>322</v>
      </c>
      <c r="G8" s="569" t="s">
        <v>322</v>
      </c>
      <c r="H8" s="569" t="s">
        <v>322</v>
      </c>
      <c r="I8" s="569" t="s">
        <v>322</v>
      </c>
      <c r="J8" s="569" t="s">
        <v>322</v>
      </c>
      <c r="K8" s="569" t="s">
        <v>322</v>
      </c>
      <c r="L8" s="569" t="s">
        <v>322</v>
      </c>
      <c r="M8" s="569" t="s">
        <v>322</v>
      </c>
      <c r="N8" s="569" t="s">
        <v>322</v>
      </c>
      <c r="O8" s="569" t="s">
        <v>322</v>
      </c>
      <c r="P8" s="569" t="s">
        <v>322</v>
      </c>
      <c r="Q8" s="569" t="s">
        <v>322</v>
      </c>
      <c r="R8" s="569" t="s">
        <v>322</v>
      </c>
    </row>
    <row r="9" spans="1:20">
      <c r="A9" s="1080"/>
      <c r="B9" s="284" t="s">
        <v>143</v>
      </c>
      <c r="C9" s="569" t="s">
        <v>322</v>
      </c>
      <c r="D9" s="569" t="s">
        <v>322</v>
      </c>
      <c r="E9" s="569" t="s">
        <v>322</v>
      </c>
      <c r="F9" s="569" t="s">
        <v>322</v>
      </c>
      <c r="G9" s="569" t="s">
        <v>322</v>
      </c>
      <c r="H9" s="569" t="s">
        <v>322</v>
      </c>
      <c r="I9" s="569" t="s">
        <v>322</v>
      </c>
      <c r="J9" s="569" t="s">
        <v>322</v>
      </c>
      <c r="K9" s="569" t="s">
        <v>322</v>
      </c>
      <c r="L9" s="569" t="s">
        <v>322</v>
      </c>
      <c r="M9" s="569" t="s">
        <v>322</v>
      </c>
      <c r="N9" s="569" t="s">
        <v>322</v>
      </c>
      <c r="O9" s="569" t="s">
        <v>322</v>
      </c>
      <c r="P9" s="569" t="s">
        <v>322</v>
      </c>
      <c r="Q9" s="569" t="s">
        <v>322</v>
      </c>
      <c r="R9" s="569" t="s">
        <v>322</v>
      </c>
    </row>
    <row r="10" spans="1:20">
      <c r="A10" s="1081" t="s">
        <v>268</v>
      </c>
      <c r="B10" s="284" t="s">
        <v>251</v>
      </c>
      <c r="C10" s="569">
        <v>4.21</v>
      </c>
      <c r="D10" s="569">
        <v>3.7589999999999999</v>
      </c>
      <c r="E10" s="569">
        <v>3.62</v>
      </c>
      <c r="F10" s="569">
        <v>3.5169999999999999</v>
      </c>
      <c r="G10" s="569">
        <v>4.1740000000000004</v>
      </c>
      <c r="H10" s="569">
        <v>4.0529999999999999</v>
      </c>
      <c r="I10" s="569">
        <v>4.1840000000000002</v>
      </c>
      <c r="J10" s="569">
        <v>4.0579999999999998</v>
      </c>
      <c r="K10" s="569">
        <v>3.9369999999999998</v>
      </c>
      <c r="L10" s="569">
        <v>3.819</v>
      </c>
      <c r="M10" s="569">
        <v>3.7090000000000001</v>
      </c>
      <c r="N10" s="569">
        <v>3.6</v>
      </c>
      <c r="O10" s="569">
        <v>3.65</v>
      </c>
      <c r="P10" s="569">
        <v>3.8</v>
      </c>
      <c r="Q10" s="569" t="s">
        <v>429</v>
      </c>
      <c r="R10" s="569" t="s">
        <v>429</v>
      </c>
    </row>
    <row r="11" spans="1:20">
      <c r="A11" s="1081"/>
      <c r="B11" s="284" t="s">
        <v>144</v>
      </c>
      <c r="C11" s="569">
        <v>7958</v>
      </c>
      <c r="D11" s="569">
        <v>8000</v>
      </c>
      <c r="E11" s="569">
        <v>8042</v>
      </c>
      <c r="F11" s="569">
        <v>7400</v>
      </c>
      <c r="G11" s="569">
        <v>8500</v>
      </c>
      <c r="H11" s="569">
        <v>8174</v>
      </c>
      <c r="I11" s="569">
        <v>7369</v>
      </c>
      <c r="J11" s="569">
        <v>8300</v>
      </c>
      <c r="K11" s="569">
        <v>8000</v>
      </c>
      <c r="L11" s="569">
        <v>7800</v>
      </c>
      <c r="M11" s="569">
        <v>7252</v>
      </c>
      <c r="N11" s="569">
        <v>7192</v>
      </c>
      <c r="O11" s="569">
        <v>7200</v>
      </c>
      <c r="P11" s="569">
        <v>7495.8904109589039</v>
      </c>
      <c r="Q11" s="569" t="s">
        <v>429</v>
      </c>
      <c r="R11" s="569" t="s">
        <v>429</v>
      </c>
    </row>
    <row r="12" spans="1:20">
      <c r="A12" s="1081"/>
      <c r="B12" s="284" t="s">
        <v>143</v>
      </c>
      <c r="C12" s="569">
        <f t="shared" ref="C12:O12" si="1">(C10*1000*1000)/C11</f>
        <v>529.02739381754213</v>
      </c>
      <c r="D12" s="569">
        <f t="shared" si="1"/>
        <v>469.875</v>
      </c>
      <c r="E12" s="569">
        <f t="shared" si="1"/>
        <v>450.136781895051</v>
      </c>
      <c r="F12" s="569">
        <f t="shared" si="1"/>
        <v>475.27027027027026</v>
      </c>
      <c r="G12" s="569">
        <f t="shared" si="1"/>
        <v>491.05882352941177</v>
      </c>
      <c r="H12" s="569">
        <f t="shared" si="1"/>
        <v>495.84046978223637</v>
      </c>
      <c r="I12" s="569">
        <f t="shared" si="1"/>
        <v>567.78395983172754</v>
      </c>
      <c r="J12" s="569">
        <f t="shared" si="1"/>
        <v>488.91566265060243</v>
      </c>
      <c r="K12" s="569">
        <f t="shared" si="1"/>
        <v>492.125</v>
      </c>
      <c r="L12" s="569">
        <f t="shared" si="1"/>
        <v>489.61538461538464</v>
      </c>
      <c r="M12" s="569">
        <f t="shared" si="1"/>
        <v>511.44511858797574</v>
      </c>
      <c r="N12" s="569">
        <f t="shared" si="1"/>
        <v>500.55617352614013</v>
      </c>
      <c r="O12" s="569">
        <f t="shared" si="1"/>
        <v>506.94444444444446</v>
      </c>
      <c r="P12" s="569">
        <v>506.94444444444446</v>
      </c>
      <c r="Q12" s="569" t="s">
        <v>429</v>
      </c>
      <c r="R12" s="569" t="s">
        <v>429</v>
      </c>
    </row>
    <row r="13" spans="1:20">
      <c r="A13" s="1080" t="s">
        <v>12</v>
      </c>
      <c r="B13" s="284" t="s">
        <v>251</v>
      </c>
      <c r="C13" s="569" t="s">
        <v>322</v>
      </c>
      <c r="D13" s="569" t="s">
        <v>322</v>
      </c>
      <c r="E13" s="569" t="s">
        <v>322</v>
      </c>
      <c r="F13" s="569" t="s">
        <v>322</v>
      </c>
      <c r="G13" s="569" t="s">
        <v>322</v>
      </c>
      <c r="H13" s="569" t="s">
        <v>322</v>
      </c>
      <c r="I13" s="569" t="s">
        <v>322</v>
      </c>
      <c r="J13" s="569" t="s">
        <v>322</v>
      </c>
      <c r="K13" s="569" t="s">
        <v>322</v>
      </c>
      <c r="L13" s="569" t="s">
        <v>322</v>
      </c>
      <c r="M13" s="569" t="s">
        <v>322</v>
      </c>
      <c r="N13" s="569" t="s">
        <v>322</v>
      </c>
      <c r="O13" s="569" t="s">
        <v>322</v>
      </c>
      <c r="P13" s="569" t="s">
        <v>322</v>
      </c>
      <c r="Q13" s="569" t="s">
        <v>74</v>
      </c>
      <c r="R13" s="569" t="s">
        <v>322</v>
      </c>
    </row>
    <row r="14" spans="1:20">
      <c r="A14" s="1080"/>
      <c r="B14" s="284" t="s">
        <v>144</v>
      </c>
      <c r="C14" s="569" t="s">
        <v>322</v>
      </c>
      <c r="D14" s="569" t="s">
        <v>322</v>
      </c>
      <c r="E14" s="569" t="s">
        <v>322</v>
      </c>
      <c r="F14" s="569" t="s">
        <v>322</v>
      </c>
      <c r="G14" s="569" t="s">
        <v>322</v>
      </c>
      <c r="H14" s="569" t="s">
        <v>322</v>
      </c>
      <c r="I14" s="569" t="s">
        <v>322</v>
      </c>
      <c r="J14" s="569" t="s">
        <v>322</v>
      </c>
      <c r="K14" s="569" t="s">
        <v>322</v>
      </c>
      <c r="L14" s="569" t="s">
        <v>322</v>
      </c>
      <c r="M14" s="569" t="s">
        <v>322</v>
      </c>
      <c r="N14" s="569" t="s">
        <v>322</v>
      </c>
      <c r="O14" s="569" t="s">
        <v>322</v>
      </c>
      <c r="P14" s="569" t="s">
        <v>322</v>
      </c>
      <c r="Q14" s="569" t="s">
        <v>74</v>
      </c>
      <c r="R14" s="569" t="s">
        <v>322</v>
      </c>
    </row>
    <row r="15" spans="1:20">
      <c r="A15" s="1080"/>
      <c r="B15" s="284" t="s">
        <v>143</v>
      </c>
      <c r="C15" s="569" t="s">
        <v>322</v>
      </c>
      <c r="D15" s="569" t="s">
        <v>322</v>
      </c>
      <c r="E15" s="569" t="s">
        <v>322</v>
      </c>
      <c r="F15" s="569" t="s">
        <v>322</v>
      </c>
      <c r="G15" s="569" t="s">
        <v>322</v>
      </c>
      <c r="H15" s="569" t="s">
        <v>322</v>
      </c>
      <c r="I15" s="569" t="s">
        <v>322</v>
      </c>
      <c r="J15" s="569" t="s">
        <v>322</v>
      </c>
      <c r="K15" s="569" t="s">
        <v>322</v>
      </c>
      <c r="L15" s="569" t="s">
        <v>322</v>
      </c>
      <c r="M15" s="569" t="s">
        <v>322</v>
      </c>
      <c r="N15" s="569" t="s">
        <v>322</v>
      </c>
      <c r="O15" s="569" t="s">
        <v>322</v>
      </c>
      <c r="P15" s="569" t="s">
        <v>322</v>
      </c>
      <c r="Q15" s="569" t="s">
        <v>74</v>
      </c>
      <c r="R15" s="569" t="s">
        <v>322</v>
      </c>
    </row>
    <row r="16" spans="1:20">
      <c r="A16" s="1080" t="s">
        <v>11</v>
      </c>
      <c r="B16" s="284" t="s">
        <v>251</v>
      </c>
      <c r="C16" s="569">
        <v>2.2040000000000002</v>
      </c>
      <c r="D16" s="569">
        <v>1.393</v>
      </c>
      <c r="E16" s="569">
        <v>1.2849999999999999</v>
      </c>
      <c r="F16" s="569">
        <v>1.2050000000000001</v>
      </c>
      <c r="G16" s="569">
        <v>1.7070000000000001</v>
      </c>
      <c r="H16" s="569">
        <v>1.6990000000000001</v>
      </c>
      <c r="I16" s="569">
        <v>1.5</v>
      </c>
      <c r="J16" s="569">
        <v>1.6</v>
      </c>
      <c r="K16" s="569">
        <v>1.66</v>
      </c>
      <c r="L16" s="569">
        <v>1.724</v>
      </c>
      <c r="M16" s="569">
        <v>1.5569999999999999</v>
      </c>
      <c r="N16" s="569">
        <v>1.583</v>
      </c>
      <c r="O16" s="569">
        <v>1.6</v>
      </c>
      <c r="P16" s="569">
        <v>1.6</v>
      </c>
      <c r="Q16" s="569" t="s">
        <v>429</v>
      </c>
      <c r="R16" s="569" t="s">
        <v>429</v>
      </c>
    </row>
    <row r="17" spans="1:21">
      <c r="A17" s="1080"/>
      <c r="B17" s="284" t="s">
        <v>144</v>
      </c>
      <c r="C17" s="569">
        <v>2807</v>
      </c>
      <c r="D17" s="569">
        <v>1813</v>
      </c>
      <c r="E17" s="569">
        <v>1902</v>
      </c>
      <c r="F17" s="569">
        <v>1208</v>
      </c>
      <c r="G17" s="569">
        <v>2076</v>
      </c>
      <c r="H17" s="569">
        <v>2055</v>
      </c>
      <c r="I17" s="569">
        <v>1800</v>
      </c>
      <c r="J17" s="569">
        <v>1763</v>
      </c>
      <c r="K17" s="569">
        <v>2402</v>
      </c>
      <c r="L17" s="569">
        <v>2720</v>
      </c>
      <c r="M17" s="569">
        <v>2400</v>
      </c>
      <c r="N17" s="569">
        <v>2400</v>
      </c>
      <c r="O17" s="569">
        <v>2500</v>
      </c>
      <c r="P17" s="569">
        <v>2500</v>
      </c>
      <c r="Q17" s="569" t="s">
        <v>429</v>
      </c>
      <c r="R17" s="569" t="s">
        <v>429</v>
      </c>
    </row>
    <row r="18" spans="1:21">
      <c r="A18" s="1080"/>
      <c r="B18" s="284" t="s">
        <v>143</v>
      </c>
      <c r="C18" s="569">
        <f t="shared" ref="C18:O18" si="2">(C16*1000*1000)/C17</f>
        <v>785.17990737442108</v>
      </c>
      <c r="D18" s="569">
        <f t="shared" si="2"/>
        <v>768.33976833976828</v>
      </c>
      <c r="E18" s="569">
        <f t="shared" si="2"/>
        <v>675.60462670872766</v>
      </c>
      <c r="F18" s="569">
        <f t="shared" si="2"/>
        <v>997.51655629139077</v>
      </c>
      <c r="G18" s="569">
        <f t="shared" si="2"/>
        <v>822.25433526011557</v>
      </c>
      <c r="H18" s="569">
        <f t="shared" si="2"/>
        <v>826.76399026763988</v>
      </c>
      <c r="I18" s="569">
        <f t="shared" si="2"/>
        <v>833.33333333333337</v>
      </c>
      <c r="J18" s="569">
        <f t="shared" si="2"/>
        <v>907.54395916052181</v>
      </c>
      <c r="K18" s="569">
        <f t="shared" si="2"/>
        <v>691.09075770191509</v>
      </c>
      <c r="L18" s="569">
        <f t="shared" si="2"/>
        <v>633.82352941176475</v>
      </c>
      <c r="M18" s="569">
        <f t="shared" si="2"/>
        <v>648.75</v>
      </c>
      <c r="N18" s="569">
        <f t="shared" si="2"/>
        <v>659.58333333333337</v>
      </c>
      <c r="O18" s="569">
        <f t="shared" si="2"/>
        <v>640</v>
      </c>
      <c r="P18" s="569">
        <v>640</v>
      </c>
      <c r="Q18" s="569" t="s">
        <v>429</v>
      </c>
      <c r="R18" s="569" t="s">
        <v>429</v>
      </c>
    </row>
    <row r="19" spans="1:21">
      <c r="A19" s="1080" t="s">
        <v>10</v>
      </c>
      <c r="B19" s="284" t="s">
        <v>251</v>
      </c>
      <c r="C19" s="569">
        <v>159.869</v>
      </c>
      <c r="D19" s="569">
        <v>124.669</v>
      </c>
      <c r="E19" s="569">
        <v>138.18100000000001</v>
      </c>
      <c r="F19" s="569">
        <v>121.042</v>
      </c>
      <c r="G19" s="569">
        <v>180.18100000000001</v>
      </c>
      <c r="H19" s="569">
        <v>145.041</v>
      </c>
      <c r="I19" s="569">
        <v>155.22</v>
      </c>
      <c r="J19" s="569">
        <v>306.3</v>
      </c>
      <c r="K19" s="569">
        <v>160.19999999999999</v>
      </c>
      <c r="L19" s="569">
        <v>208.2</v>
      </c>
      <c r="M19" s="569">
        <v>173</v>
      </c>
      <c r="N19" s="569">
        <v>174.92770899999999</v>
      </c>
      <c r="O19" s="569">
        <v>72.550991999999994</v>
      </c>
      <c r="P19" s="569">
        <v>132.80000000000001</v>
      </c>
      <c r="Q19" s="569" t="s">
        <v>429</v>
      </c>
      <c r="R19" s="569">
        <v>127.19499999999999</v>
      </c>
    </row>
    <row r="20" spans="1:21">
      <c r="A20" s="1080"/>
      <c r="B20" s="284" t="s">
        <v>144</v>
      </c>
      <c r="C20" s="569">
        <v>118752</v>
      </c>
      <c r="D20" s="569">
        <v>114097</v>
      </c>
      <c r="E20" s="569">
        <v>122033</v>
      </c>
      <c r="F20" s="569">
        <v>127521</v>
      </c>
      <c r="G20" s="569">
        <v>136012</v>
      </c>
      <c r="H20" s="569">
        <v>141527</v>
      </c>
      <c r="I20" s="569">
        <v>136527</v>
      </c>
      <c r="J20" s="569">
        <v>118551</v>
      </c>
      <c r="K20" s="569">
        <v>161626</v>
      </c>
      <c r="L20" s="569">
        <v>183052</v>
      </c>
      <c r="M20" s="569">
        <v>180600</v>
      </c>
      <c r="N20" s="569">
        <v>162714</v>
      </c>
      <c r="O20" s="569">
        <v>71249</v>
      </c>
      <c r="P20" s="569">
        <v>120172</v>
      </c>
      <c r="Q20" s="569" t="s">
        <v>429</v>
      </c>
      <c r="R20" s="569">
        <v>123111</v>
      </c>
    </row>
    <row r="21" spans="1:21">
      <c r="A21" s="1080"/>
      <c r="B21" s="284" t="s">
        <v>143</v>
      </c>
      <c r="C21" s="569">
        <f t="shared" ref="C21:P21" si="3">(C19*1000*1000)/C20</f>
        <v>1346.2425895984909</v>
      </c>
      <c r="D21" s="569">
        <f t="shared" si="3"/>
        <v>1092.6580015250181</v>
      </c>
      <c r="E21" s="569">
        <f t="shared" si="3"/>
        <v>1132.3248629469078</v>
      </c>
      <c r="F21" s="569">
        <f t="shared" si="3"/>
        <v>949.19268198963312</v>
      </c>
      <c r="G21" s="569">
        <f t="shared" si="3"/>
        <v>1324.7434049936771</v>
      </c>
      <c r="H21" s="569">
        <f t="shared" si="3"/>
        <v>1024.8291845372262</v>
      </c>
      <c r="I21" s="569">
        <f t="shared" si="3"/>
        <v>1136.9179722692215</v>
      </c>
      <c r="J21" s="569">
        <f t="shared" si="3"/>
        <v>2583.6981552243337</v>
      </c>
      <c r="K21" s="569">
        <f t="shared" si="3"/>
        <v>991.17716209025775</v>
      </c>
      <c r="L21" s="569">
        <f t="shared" si="3"/>
        <v>1137.38172759653</v>
      </c>
      <c r="M21" s="569">
        <f t="shared" si="3"/>
        <v>957.91805094130677</v>
      </c>
      <c r="N21" s="569">
        <f t="shared" si="3"/>
        <v>1075.0624347013779</v>
      </c>
      <c r="O21" s="569">
        <f t="shared" si="3"/>
        <v>1018.2738284046092</v>
      </c>
      <c r="P21" s="569">
        <f t="shared" si="3"/>
        <v>1105.0827147754885</v>
      </c>
      <c r="Q21" s="569" t="s">
        <v>429</v>
      </c>
      <c r="R21" s="569">
        <f>(R19*1000*1000)/R20</f>
        <v>1033.173315138371</v>
      </c>
    </row>
    <row r="22" spans="1:21">
      <c r="A22" s="1080" t="s">
        <v>9</v>
      </c>
      <c r="B22" s="284" t="s">
        <v>251</v>
      </c>
      <c r="C22" s="569">
        <v>0.56299999999999994</v>
      </c>
      <c r="D22" s="569">
        <v>0.55600000000000005</v>
      </c>
      <c r="E22" s="569">
        <v>0.48499999999999999</v>
      </c>
      <c r="F22" s="569">
        <v>0.42599999999999999</v>
      </c>
      <c r="G22" s="569">
        <v>0.35699999999999998</v>
      </c>
      <c r="H22" s="569">
        <v>0.29599999999999999</v>
      </c>
      <c r="I22" s="569">
        <v>0.29799999999999999</v>
      </c>
      <c r="J22" s="569">
        <v>0.316</v>
      </c>
      <c r="K22" s="569">
        <v>0.34699999999999998</v>
      </c>
      <c r="L22" s="569">
        <v>0.314</v>
      </c>
      <c r="M22" s="569">
        <v>0.3</v>
      </c>
      <c r="N22" s="569">
        <v>0.3</v>
      </c>
      <c r="O22" s="569">
        <v>0.245</v>
      </c>
      <c r="P22" s="569">
        <v>1E-3</v>
      </c>
      <c r="Q22" s="569" t="s">
        <v>429</v>
      </c>
      <c r="R22" s="569" t="s">
        <v>429</v>
      </c>
      <c r="S22" s="531" t="s">
        <v>17</v>
      </c>
      <c r="T22" s="247"/>
      <c r="U22" s="247"/>
    </row>
    <row r="23" spans="1:21">
      <c r="A23" s="1080"/>
      <c r="B23" s="284" t="s">
        <v>144</v>
      </c>
      <c r="C23" s="569">
        <v>397</v>
      </c>
      <c r="D23" s="569">
        <v>386</v>
      </c>
      <c r="E23" s="569">
        <v>379</v>
      </c>
      <c r="F23" s="569">
        <v>378</v>
      </c>
      <c r="G23" s="569">
        <v>348</v>
      </c>
      <c r="H23" s="569">
        <v>287</v>
      </c>
      <c r="I23" s="569">
        <v>249</v>
      </c>
      <c r="J23" s="569">
        <v>252</v>
      </c>
      <c r="K23" s="569">
        <v>260</v>
      </c>
      <c r="L23" s="569">
        <v>255</v>
      </c>
      <c r="M23" s="569">
        <v>210</v>
      </c>
      <c r="N23" s="569">
        <v>222</v>
      </c>
      <c r="O23" s="569">
        <v>173</v>
      </c>
      <c r="P23" s="569">
        <v>2</v>
      </c>
      <c r="Q23" s="569" t="s">
        <v>429</v>
      </c>
      <c r="R23" s="569" t="s">
        <v>429</v>
      </c>
    </row>
    <row r="24" spans="1:21">
      <c r="A24" s="1080"/>
      <c r="B24" s="284" t="s">
        <v>143</v>
      </c>
      <c r="C24" s="569">
        <f t="shared" ref="C24:P24" si="4">(C22*1000*1000)/C23</f>
        <v>1418.1360201511336</v>
      </c>
      <c r="D24" s="569">
        <f t="shared" si="4"/>
        <v>1440.4145077720207</v>
      </c>
      <c r="E24" s="569">
        <f t="shared" si="4"/>
        <v>1279.6833773087071</v>
      </c>
      <c r="F24" s="569">
        <f t="shared" si="4"/>
        <v>1126.984126984127</v>
      </c>
      <c r="G24" s="569">
        <f t="shared" si="4"/>
        <v>1025.8620689655172</v>
      </c>
      <c r="H24" s="569">
        <f t="shared" si="4"/>
        <v>1031.3588850174217</v>
      </c>
      <c r="I24" s="569">
        <f t="shared" si="4"/>
        <v>1196.7871485943774</v>
      </c>
      <c r="J24" s="569">
        <f t="shared" si="4"/>
        <v>1253.968253968254</v>
      </c>
      <c r="K24" s="569">
        <f t="shared" si="4"/>
        <v>1334.6153846153845</v>
      </c>
      <c r="L24" s="569">
        <f t="shared" si="4"/>
        <v>1231.3725490196077</v>
      </c>
      <c r="M24" s="569">
        <f t="shared" si="4"/>
        <v>1428.5714285714287</v>
      </c>
      <c r="N24" s="569">
        <f t="shared" si="4"/>
        <v>1351.3513513513512</v>
      </c>
      <c r="O24" s="569">
        <f t="shared" si="4"/>
        <v>1416.1849710982658</v>
      </c>
      <c r="P24" s="569">
        <f t="shared" si="4"/>
        <v>500</v>
      </c>
      <c r="Q24" s="569" t="s">
        <v>429</v>
      </c>
      <c r="R24" s="569" t="s">
        <v>429</v>
      </c>
    </row>
    <row r="25" spans="1:21">
      <c r="A25" s="1080" t="s">
        <v>7</v>
      </c>
      <c r="B25" s="284" t="s">
        <v>251</v>
      </c>
      <c r="C25" s="569">
        <v>9.4700000000000006</v>
      </c>
      <c r="D25" s="569">
        <v>11.17</v>
      </c>
      <c r="E25" s="569">
        <v>25.611000000000001</v>
      </c>
      <c r="F25" s="569">
        <v>37.051000000000002</v>
      </c>
      <c r="G25" s="569">
        <v>49.527999999999999</v>
      </c>
      <c r="H25" s="569">
        <v>65.042000000000002</v>
      </c>
      <c r="I25" s="569">
        <v>59.040999999999997</v>
      </c>
      <c r="J25" s="569">
        <v>58.3</v>
      </c>
      <c r="K25" s="569">
        <v>62.677</v>
      </c>
      <c r="L25" s="569">
        <v>65.031000000000006</v>
      </c>
      <c r="M25" s="569">
        <v>66.983000000000004</v>
      </c>
      <c r="N25" s="569">
        <v>70</v>
      </c>
      <c r="O25" s="569">
        <v>54.45</v>
      </c>
      <c r="P25" s="569">
        <v>76.242000000000004</v>
      </c>
      <c r="Q25" s="569">
        <v>91.21</v>
      </c>
      <c r="R25" s="569">
        <v>81.756</v>
      </c>
    </row>
    <row r="26" spans="1:21">
      <c r="A26" s="1080"/>
      <c r="B26" s="284" t="s">
        <v>144</v>
      </c>
      <c r="C26" s="569">
        <v>9000</v>
      </c>
      <c r="D26" s="569">
        <v>10500</v>
      </c>
      <c r="E26" s="569">
        <v>24000</v>
      </c>
      <c r="F26" s="569">
        <v>35000</v>
      </c>
      <c r="G26" s="569">
        <v>48000</v>
      </c>
      <c r="H26" s="569">
        <v>62500</v>
      </c>
      <c r="I26" s="569">
        <v>58000</v>
      </c>
      <c r="J26" s="569">
        <v>55000</v>
      </c>
      <c r="K26" s="569">
        <v>62000</v>
      </c>
      <c r="L26" s="569">
        <v>60000</v>
      </c>
      <c r="M26" s="569">
        <v>59200</v>
      </c>
      <c r="N26" s="569">
        <v>66000</v>
      </c>
      <c r="O26" s="569">
        <v>44000</v>
      </c>
      <c r="P26" s="569">
        <v>61182</v>
      </c>
      <c r="Q26" s="569">
        <v>84253</v>
      </c>
      <c r="R26" s="569">
        <v>70404</v>
      </c>
    </row>
    <row r="27" spans="1:21">
      <c r="A27" s="1080"/>
      <c r="B27" s="284" t="s">
        <v>143</v>
      </c>
      <c r="C27" s="569">
        <f t="shared" ref="C27:R27" si="5">(C25*1000*1000)/C26</f>
        <v>1052.2222222222222</v>
      </c>
      <c r="D27" s="569">
        <f t="shared" si="5"/>
        <v>1063.8095238095239</v>
      </c>
      <c r="E27" s="569">
        <f t="shared" si="5"/>
        <v>1067.125</v>
      </c>
      <c r="F27" s="569">
        <f t="shared" si="5"/>
        <v>1058.5999999999999</v>
      </c>
      <c r="G27" s="569">
        <f t="shared" si="5"/>
        <v>1031.8333333333333</v>
      </c>
      <c r="H27" s="569">
        <f t="shared" si="5"/>
        <v>1040.672</v>
      </c>
      <c r="I27" s="569">
        <f t="shared" si="5"/>
        <v>1017.948275862069</v>
      </c>
      <c r="J27" s="569">
        <f t="shared" si="5"/>
        <v>1060</v>
      </c>
      <c r="K27" s="569">
        <f t="shared" si="5"/>
        <v>1010.9193548387096</v>
      </c>
      <c r="L27" s="569">
        <f t="shared" si="5"/>
        <v>1083.8500000000001</v>
      </c>
      <c r="M27" s="569">
        <f t="shared" si="5"/>
        <v>1131.4695945945946</v>
      </c>
      <c r="N27" s="569">
        <f t="shared" si="5"/>
        <v>1060.6060606060605</v>
      </c>
      <c r="O27" s="569">
        <f t="shared" si="5"/>
        <v>1237.5</v>
      </c>
      <c r="P27" s="569">
        <f t="shared" si="5"/>
        <v>1246.1508286751005</v>
      </c>
      <c r="Q27" s="569">
        <f t="shared" si="5"/>
        <v>1082.5727273806274</v>
      </c>
      <c r="R27" s="569">
        <f t="shared" si="5"/>
        <v>1161.2408385887165</v>
      </c>
    </row>
    <row r="28" spans="1:21">
      <c r="A28" s="1080" t="s">
        <v>6</v>
      </c>
      <c r="B28" s="284" t="s">
        <v>251</v>
      </c>
      <c r="C28" s="569" t="s">
        <v>322</v>
      </c>
      <c r="D28" s="569" t="s">
        <v>322</v>
      </c>
      <c r="E28" s="569" t="s">
        <v>322</v>
      </c>
      <c r="F28" s="569" t="s">
        <v>322</v>
      </c>
      <c r="G28" s="569" t="s">
        <v>322</v>
      </c>
      <c r="H28" s="569" t="s">
        <v>322</v>
      </c>
      <c r="I28" s="569" t="s">
        <v>322</v>
      </c>
      <c r="J28" s="569" t="s">
        <v>322</v>
      </c>
      <c r="K28" s="569" t="s">
        <v>322</v>
      </c>
      <c r="L28" s="569" t="s">
        <v>322</v>
      </c>
      <c r="M28" s="569" t="s">
        <v>322</v>
      </c>
      <c r="N28" s="569" t="s">
        <v>322</v>
      </c>
      <c r="O28" s="569" t="s">
        <v>322</v>
      </c>
      <c r="P28" s="569" t="s">
        <v>322</v>
      </c>
      <c r="Q28" s="569" t="s">
        <v>322</v>
      </c>
      <c r="R28" s="569" t="s">
        <v>322</v>
      </c>
    </row>
    <row r="29" spans="1:21">
      <c r="A29" s="1080"/>
      <c r="B29" s="284" t="s">
        <v>144</v>
      </c>
      <c r="C29" s="569" t="s">
        <v>322</v>
      </c>
      <c r="D29" s="569" t="s">
        <v>322</v>
      </c>
      <c r="E29" s="569" t="s">
        <v>322</v>
      </c>
      <c r="F29" s="569" t="s">
        <v>322</v>
      </c>
      <c r="G29" s="569" t="s">
        <v>322</v>
      </c>
      <c r="H29" s="569" t="s">
        <v>322</v>
      </c>
      <c r="I29" s="569" t="s">
        <v>322</v>
      </c>
      <c r="J29" s="569" t="s">
        <v>322</v>
      </c>
      <c r="K29" s="569" t="s">
        <v>322</v>
      </c>
      <c r="L29" s="569" t="s">
        <v>322</v>
      </c>
      <c r="M29" s="569" t="s">
        <v>322</v>
      </c>
      <c r="N29" s="569" t="s">
        <v>322</v>
      </c>
      <c r="O29" s="569" t="s">
        <v>322</v>
      </c>
      <c r="P29" s="569" t="s">
        <v>322</v>
      </c>
      <c r="Q29" s="569" t="s">
        <v>322</v>
      </c>
      <c r="R29" s="569" t="s">
        <v>322</v>
      </c>
    </row>
    <row r="30" spans="1:21">
      <c r="A30" s="1080"/>
      <c r="B30" s="284" t="s">
        <v>143</v>
      </c>
      <c r="C30" s="569" t="s">
        <v>322</v>
      </c>
      <c r="D30" s="569" t="s">
        <v>322</v>
      </c>
      <c r="E30" s="569" t="s">
        <v>322</v>
      </c>
      <c r="F30" s="569" t="s">
        <v>322</v>
      </c>
      <c r="G30" s="569" t="s">
        <v>322</v>
      </c>
      <c r="H30" s="569" t="s">
        <v>322</v>
      </c>
      <c r="I30" s="569" t="s">
        <v>322</v>
      </c>
      <c r="J30" s="569" t="s">
        <v>322</v>
      </c>
      <c r="K30" s="569" t="s">
        <v>322</v>
      </c>
      <c r="L30" s="569" t="s">
        <v>322</v>
      </c>
      <c r="M30" s="569" t="s">
        <v>322</v>
      </c>
      <c r="N30" s="569" t="s">
        <v>322</v>
      </c>
      <c r="O30" s="569" t="s">
        <v>322</v>
      </c>
      <c r="P30" s="569" t="s">
        <v>322</v>
      </c>
      <c r="Q30" s="569" t="s">
        <v>322</v>
      </c>
      <c r="R30" s="569" t="s">
        <v>322</v>
      </c>
    </row>
    <row r="31" spans="1:21">
      <c r="A31" s="1080" t="s">
        <v>5</v>
      </c>
      <c r="B31" s="284" t="s">
        <v>251</v>
      </c>
      <c r="C31" s="569" t="s">
        <v>52</v>
      </c>
      <c r="D31" s="569" t="s">
        <v>52</v>
      </c>
      <c r="E31" s="569" t="s">
        <v>52</v>
      </c>
      <c r="F31" s="569" t="s">
        <v>52</v>
      </c>
      <c r="G31" s="569" t="s">
        <v>52</v>
      </c>
      <c r="H31" s="569" t="s">
        <v>52</v>
      </c>
      <c r="I31" s="569" t="s">
        <v>52</v>
      </c>
      <c r="J31" s="569" t="s">
        <v>52</v>
      </c>
      <c r="K31" s="569" t="s">
        <v>52</v>
      </c>
      <c r="L31" s="569" t="s">
        <v>52</v>
      </c>
      <c r="M31" s="569" t="s">
        <v>52</v>
      </c>
      <c r="N31" s="569" t="s">
        <v>52</v>
      </c>
      <c r="O31" s="569" t="s">
        <v>52</v>
      </c>
      <c r="P31" s="569" t="s">
        <v>52</v>
      </c>
      <c r="Q31" s="569" t="s">
        <v>322</v>
      </c>
      <c r="R31" s="569" t="s">
        <v>322</v>
      </c>
    </row>
    <row r="32" spans="1:21">
      <c r="A32" s="1080"/>
      <c r="B32" s="284" t="s">
        <v>144</v>
      </c>
      <c r="C32" s="569" t="s">
        <v>52</v>
      </c>
      <c r="D32" s="569" t="s">
        <v>52</v>
      </c>
      <c r="E32" s="569" t="s">
        <v>52</v>
      </c>
      <c r="F32" s="569" t="s">
        <v>52</v>
      </c>
      <c r="G32" s="569" t="s">
        <v>52</v>
      </c>
      <c r="H32" s="569" t="s">
        <v>52</v>
      </c>
      <c r="I32" s="569" t="s">
        <v>52</v>
      </c>
      <c r="J32" s="569" t="s">
        <v>52</v>
      </c>
      <c r="K32" s="569" t="s">
        <v>52</v>
      </c>
      <c r="L32" s="569" t="s">
        <v>52</v>
      </c>
      <c r="M32" s="569" t="s">
        <v>52</v>
      </c>
      <c r="N32" s="569" t="s">
        <v>52</v>
      </c>
      <c r="O32" s="569" t="s">
        <v>52</v>
      </c>
      <c r="P32" s="569" t="s">
        <v>52</v>
      </c>
      <c r="Q32" s="569" t="s">
        <v>322</v>
      </c>
      <c r="R32" s="569" t="s">
        <v>322</v>
      </c>
    </row>
    <row r="33" spans="1:19">
      <c r="A33" s="1080"/>
      <c r="B33" s="284" t="s">
        <v>143</v>
      </c>
      <c r="C33" s="569" t="s">
        <v>52</v>
      </c>
      <c r="D33" s="569" t="s">
        <v>52</v>
      </c>
      <c r="E33" s="569" t="s">
        <v>52</v>
      </c>
      <c r="F33" s="569" t="s">
        <v>52</v>
      </c>
      <c r="G33" s="569" t="s">
        <v>52</v>
      </c>
      <c r="H33" s="569" t="s">
        <v>52</v>
      </c>
      <c r="I33" s="569" t="s">
        <v>52</v>
      </c>
      <c r="J33" s="569" t="s">
        <v>52</v>
      </c>
      <c r="K33" s="569" t="s">
        <v>52</v>
      </c>
      <c r="L33" s="569" t="s">
        <v>52</v>
      </c>
      <c r="M33" s="569" t="s">
        <v>52</v>
      </c>
      <c r="N33" s="569" t="s">
        <v>52</v>
      </c>
      <c r="O33" s="569" t="s">
        <v>52</v>
      </c>
      <c r="P33" s="569" t="s">
        <v>52</v>
      </c>
      <c r="Q33" s="569" t="s">
        <v>322</v>
      </c>
      <c r="R33" s="569" t="s">
        <v>322</v>
      </c>
    </row>
    <row r="34" spans="1:19">
      <c r="A34" s="1080" t="s">
        <v>4</v>
      </c>
      <c r="B34" s="284" t="s">
        <v>251</v>
      </c>
      <c r="C34" s="569">
        <v>29.7</v>
      </c>
      <c r="D34" s="569">
        <v>33.99</v>
      </c>
      <c r="E34" s="569">
        <v>33.020000000000003</v>
      </c>
      <c r="F34" s="569">
        <v>37.4</v>
      </c>
      <c r="G34" s="569">
        <v>25.2</v>
      </c>
      <c r="H34" s="569">
        <v>23.51</v>
      </c>
      <c r="I34" s="569">
        <v>14.85</v>
      </c>
      <c r="J34" s="569">
        <v>12.81</v>
      </c>
      <c r="K34" s="569">
        <v>9.0399999999999991</v>
      </c>
      <c r="L34" s="569">
        <v>9.57</v>
      </c>
      <c r="M34" s="569">
        <v>12.25</v>
      </c>
      <c r="N34" s="569">
        <v>15</v>
      </c>
      <c r="O34" s="569">
        <v>17.010000000000002</v>
      </c>
      <c r="P34" s="569">
        <v>15.19</v>
      </c>
      <c r="Q34" s="569">
        <v>12.9</v>
      </c>
      <c r="R34" s="569" t="s">
        <v>429</v>
      </c>
    </row>
    <row r="35" spans="1:19">
      <c r="A35" s="1080"/>
      <c r="B35" s="284" t="s">
        <v>144</v>
      </c>
      <c r="C35" s="569">
        <v>15599</v>
      </c>
      <c r="D35" s="569">
        <v>15014</v>
      </c>
      <c r="E35" s="569">
        <v>14735</v>
      </c>
      <c r="F35" s="569">
        <v>13619</v>
      </c>
      <c r="G35" s="569">
        <v>11501</v>
      </c>
      <c r="H35" s="569">
        <v>9182</v>
      </c>
      <c r="I35" s="569">
        <v>5546</v>
      </c>
      <c r="J35" s="569">
        <v>4391</v>
      </c>
      <c r="K35" s="569">
        <v>3362</v>
      </c>
      <c r="L35" s="569">
        <v>3561</v>
      </c>
      <c r="M35" s="569">
        <v>3950</v>
      </c>
      <c r="N35" s="569">
        <v>5400</v>
      </c>
      <c r="O35" s="569">
        <v>5139</v>
      </c>
      <c r="P35" s="569">
        <v>5189</v>
      </c>
      <c r="Q35" s="569">
        <v>4816</v>
      </c>
      <c r="R35" s="569" t="s">
        <v>429</v>
      </c>
    </row>
    <row r="36" spans="1:19">
      <c r="A36" s="1080"/>
      <c r="B36" s="284" t="s">
        <v>143</v>
      </c>
      <c r="C36" s="569">
        <f t="shared" ref="C36:P36" si="6">(C34*1000*1000)/C35</f>
        <v>1903.9682030899417</v>
      </c>
      <c r="D36" s="569">
        <f t="shared" si="6"/>
        <v>2263.8870387638203</v>
      </c>
      <c r="E36" s="569">
        <f t="shared" si="6"/>
        <v>2240.9229725144214</v>
      </c>
      <c r="F36" s="569">
        <f t="shared" si="6"/>
        <v>2746.1634481239444</v>
      </c>
      <c r="G36" s="569">
        <f t="shared" si="6"/>
        <v>2191.1138161898966</v>
      </c>
      <c r="H36" s="569">
        <f t="shared" si="6"/>
        <v>2560.4443476366805</v>
      </c>
      <c r="I36" s="569">
        <f t="shared" si="6"/>
        <v>2677.6054814280565</v>
      </c>
      <c r="J36" s="569">
        <f t="shared" si="6"/>
        <v>2917.3309041220677</v>
      </c>
      <c r="K36" s="569">
        <f t="shared" si="6"/>
        <v>2688.8756692444972</v>
      </c>
      <c r="L36" s="569">
        <f t="shared" si="6"/>
        <v>2687.4473462510532</v>
      </c>
      <c r="M36" s="569">
        <f t="shared" si="6"/>
        <v>3101.2658227848101</v>
      </c>
      <c r="N36" s="569">
        <f t="shared" si="6"/>
        <v>2777.7777777777778</v>
      </c>
      <c r="O36" s="569">
        <f t="shared" si="6"/>
        <v>3309.982486865149</v>
      </c>
      <c r="P36" s="569">
        <f t="shared" si="6"/>
        <v>2927.3463095008674</v>
      </c>
      <c r="Q36" s="569">
        <v>2678.5</v>
      </c>
      <c r="R36" s="569" t="s">
        <v>429</v>
      </c>
    </row>
    <row r="37" spans="1:19">
      <c r="A37" s="1080" t="s">
        <v>3</v>
      </c>
      <c r="B37" s="284" t="s">
        <v>251</v>
      </c>
      <c r="C37" s="569">
        <v>7.0999999999999994E-2</v>
      </c>
      <c r="D37" s="569">
        <v>7.4999999999999997E-2</v>
      </c>
      <c r="E37" s="569">
        <v>7.2999999999999995E-2</v>
      </c>
      <c r="F37" s="569">
        <v>8.3000000000000004E-2</v>
      </c>
      <c r="G37" s="569">
        <v>8.4000000000000005E-2</v>
      </c>
      <c r="H37" s="569">
        <v>9.2999999999999999E-2</v>
      </c>
      <c r="I37" s="569">
        <v>8.5000000000000006E-2</v>
      </c>
      <c r="J37" s="569">
        <v>0.104</v>
      </c>
      <c r="K37" s="569">
        <v>0.111</v>
      </c>
      <c r="L37" s="569">
        <v>0.13</v>
      </c>
      <c r="M37" s="569">
        <v>0.14000000000000001</v>
      </c>
      <c r="N37" s="569">
        <v>0.108</v>
      </c>
      <c r="O37" s="569">
        <v>0.11</v>
      </c>
      <c r="P37" s="569">
        <v>0.1</v>
      </c>
      <c r="Q37" s="569" t="s">
        <v>8</v>
      </c>
      <c r="R37" s="569" t="s">
        <v>429</v>
      </c>
      <c r="S37" s="289"/>
    </row>
    <row r="38" spans="1:19">
      <c r="A38" s="1080"/>
      <c r="B38" s="284" t="s">
        <v>144</v>
      </c>
      <c r="C38" s="569">
        <v>194</v>
      </c>
      <c r="D38" s="569">
        <v>200</v>
      </c>
      <c r="E38" s="569">
        <v>196</v>
      </c>
      <c r="F38" s="569">
        <v>181</v>
      </c>
      <c r="G38" s="569">
        <v>253</v>
      </c>
      <c r="H38" s="569">
        <v>243</v>
      </c>
      <c r="I38" s="569">
        <v>219</v>
      </c>
      <c r="J38" s="569">
        <v>211</v>
      </c>
      <c r="K38" s="569">
        <v>274</v>
      </c>
      <c r="L38" s="569">
        <v>310</v>
      </c>
      <c r="M38" s="569">
        <v>310</v>
      </c>
      <c r="N38" s="569">
        <v>310</v>
      </c>
      <c r="O38" s="569">
        <v>312</v>
      </c>
      <c r="P38" s="569">
        <v>283.63636363636368</v>
      </c>
      <c r="Q38" s="569" t="s">
        <v>8</v>
      </c>
      <c r="R38" s="569" t="s">
        <v>429</v>
      </c>
      <c r="S38" s="289"/>
    </row>
    <row r="39" spans="1:19">
      <c r="A39" s="1080"/>
      <c r="B39" s="284" t="s">
        <v>143</v>
      </c>
      <c r="C39" s="569">
        <f t="shared" ref="C39:O39" si="7">(C37*1000*1000)/C38</f>
        <v>365.97938144329896</v>
      </c>
      <c r="D39" s="569">
        <f t="shared" si="7"/>
        <v>375</v>
      </c>
      <c r="E39" s="569">
        <f t="shared" si="7"/>
        <v>372.44897959183675</v>
      </c>
      <c r="F39" s="569">
        <f t="shared" si="7"/>
        <v>458.56353591160223</v>
      </c>
      <c r="G39" s="569">
        <f t="shared" si="7"/>
        <v>332.01581027667982</v>
      </c>
      <c r="H39" s="569">
        <f t="shared" si="7"/>
        <v>382.71604938271605</v>
      </c>
      <c r="I39" s="569">
        <f t="shared" si="7"/>
        <v>388.12785388127855</v>
      </c>
      <c r="J39" s="569">
        <f t="shared" si="7"/>
        <v>492.89099526066349</v>
      </c>
      <c r="K39" s="569">
        <f t="shared" si="7"/>
        <v>405.1094890510949</v>
      </c>
      <c r="L39" s="569">
        <f t="shared" si="7"/>
        <v>419.35483870967744</v>
      </c>
      <c r="M39" s="569">
        <f t="shared" si="7"/>
        <v>451.61290322580646</v>
      </c>
      <c r="N39" s="569">
        <f t="shared" si="7"/>
        <v>348.38709677419354</v>
      </c>
      <c r="O39" s="569">
        <f t="shared" si="7"/>
        <v>352.56410256410254</v>
      </c>
      <c r="P39" s="569">
        <v>352.56410256410254</v>
      </c>
      <c r="Q39" s="569" t="s">
        <v>8</v>
      </c>
      <c r="R39" s="569" t="s">
        <v>429</v>
      </c>
      <c r="S39" s="289"/>
    </row>
    <row r="40" spans="1:19">
      <c r="A40" s="1081" t="s">
        <v>79</v>
      </c>
      <c r="B40" s="284" t="s">
        <v>251</v>
      </c>
      <c r="C40" s="569" t="s">
        <v>429</v>
      </c>
      <c r="D40" s="569">
        <v>48</v>
      </c>
      <c r="E40" s="569">
        <v>59</v>
      </c>
      <c r="F40" s="569">
        <v>32.694000000000003</v>
      </c>
      <c r="G40" s="569">
        <v>51.972000000000001</v>
      </c>
      <c r="H40" s="569">
        <v>56.5</v>
      </c>
      <c r="I40" s="569">
        <v>50.616999999999997</v>
      </c>
      <c r="J40" s="569">
        <v>50.783999999999999</v>
      </c>
      <c r="K40" s="569">
        <v>55.356000000000002</v>
      </c>
      <c r="L40" s="569">
        <v>60.9</v>
      </c>
      <c r="M40" s="569">
        <v>130</v>
      </c>
      <c r="N40" s="569">
        <v>126.624</v>
      </c>
      <c r="O40" s="569">
        <v>120</v>
      </c>
      <c r="P40" s="569">
        <v>85.876999999999995</v>
      </c>
      <c r="Q40" s="569">
        <v>105.881</v>
      </c>
      <c r="R40" s="569" t="s">
        <v>429</v>
      </c>
    </row>
    <row r="41" spans="1:19">
      <c r="A41" s="1081"/>
      <c r="B41" s="284" t="s">
        <v>144</v>
      </c>
      <c r="C41" s="569" t="s">
        <v>429</v>
      </c>
      <c r="D41" s="569">
        <v>66749.969769035422</v>
      </c>
      <c r="E41" s="569">
        <v>72408.3164885937</v>
      </c>
      <c r="F41" s="569">
        <v>35361.413748564868</v>
      </c>
      <c r="G41" s="569">
        <v>38481.025007463199</v>
      </c>
      <c r="H41" s="569">
        <v>38593.032812796358</v>
      </c>
      <c r="I41" s="569">
        <v>36000</v>
      </c>
      <c r="J41" s="569">
        <v>35264</v>
      </c>
      <c r="K41" s="569">
        <v>36500</v>
      </c>
      <c r="L41" s="569">
        <v>45070.397111913357</v>
      </c>
      <c r="M41" s="569">
        <v>105300</v>
      </c>
      <c r="N41" s="569">
        <v>164112.49624615384</v>
      </c>
      <c r="O41" s="569">
        <v>109090.90909090909</v>
      </c>
      <c r="P41" s="569">
        <f>P40*1000*1000/P42</f>
        <v>78070</v>
      </c>
      <c r="Q41" s="569">
        <f>Q40*1000*1000/Q42</f>
        <v>96255.454545454544</v>
      </c>
      <c r="R41" s="569" t="s">
        <v>429</v>
      </c>
    </row>
    <row r="42" spans="1:19">
      <c r="A42" s="1081"/>
      <c r="B42" s="284" t="s">
        <v>143</v>
      </c>
      <c r="C42" s="569" t="s">
        <v>429</v>
      </c>
      <c r="D42" s="569">
        <f t="shared" ref="D42:O42" si="8">(D40*1000*1000)/D41</f>
        <v>719.10144927536237</v>
      </c>
      <c r="E42" s="569">
        <f t="shared" si="8"/>
        <v>814.82352941176475</v>
      </c>
      <c r="F42" s="569">
        <f t="shared" si="8"/>
        <v>924.56710674716396</v>
      </c>
      <c r="G42" s="569">
        <f t="shared" si="8"/>
        <v>1350.5877244673263</v>
      </c>
      <c r="H42" s="569">
        <f t="shared" si="8"/>
        <v>1463.9948167345428</v>
      </c>
      <c r="I42" s="569">
        <f t="shared" si="8"/>
        <v>1406.0277777777778</v>
      </c>
      <c r="J42" s="569">
        <f t="shared" si="8"/>
        <v>1440.10889292196</v>
      </c>
      <c r="K42" s="569">
        <f t="shared" si="8"/>
        <v>1516.6027397260275</v>
      </c>
      <c r="L42" s="569">
        <f t="shared" si="8"/>
        <v>1351.219512195122</v>
      </c>
      <c r="M42" s="569">
        <f t="shared" si="8"/>
        <v>1234.5679012345679</v>
      </c>
      <c r="N42" s="569">
        <f t="shared" si="8"/>
        <v>771.56830160011395</v>
      </c>
      <c r="O42" s="569">
        <f t="shared" si="8"/>
        <v>1100</v>
      </c>
      <c r="P42" s="569">
        <v>1100</v>
      </c>
      <c r="Q42" s="569">
        <v>1100</v>
      </c>
      <c r="R42" s="569" t="s">
        <v>429</v>
      </c>
    </row>
    <row r="43" spans="1:19">
      <c r="A43" s="1080" t="s">
        <v>2</v>
      </c>
      <c r="B43" s="284" t="s">
        <v>251</v>
      </c>
      <c r="C43" s="569">
        <v>9.5329999999999995</v>
      </c>
      <c r="D43" s="569">
        <v>11.616</v>
      </c>
      <c r="E43" s="569">
        <v>13.981999999999999</v>
      </c>
      <c r="F43" s="569">
        <v>20.035</v>
      </c>
      <c r="G43" s="569">
        <v>37.311</v>
      </c>
      <c r="H43" s="569">
        <v>58.210999999999999</v>
      </c>
      <c r="I43" s="569">
        <v>48</v>
      </c>
      <c r="J43" s="569">
        <v>61.759</v>
      </c>
      <c r="K43" s="569">
        <v>64.066000000000003</v>
      </c>
      <c r="L43" s="569">
        <v>75.334999999999994</v>
      </c>
      <c r="M43" s="569">
        <v>89.7</v>
      </c>
      <c r="N43" s="569">
        <v>60.329000000000001</v>
      </c>
      <c r="O43" s="569">
        <v>61.5</v>
      </c>
      <c r="P43" s="569">
        <v>62</v>
      </c>
      <c r="Q43" s="569">
        <v>35.700000000000003</v>
      </c>
      <c r="R43" s="569">
        <v>25.9</v>
      </c>
    </row>
    <row r="44" spans="1:19">
      <c r="A44" s="1080"/>
      <c r="B44" s="284" t="s">
        <v>144</v>
      </c>
      <c r="C44" s="569">
        <v>9000.1888217522664</v>
      </c>
      <c r="D44" s="569">
        <v>10799.553737448867</v>
      </c>
      <c r="E44" s="569">
        <v>11600.431427860283</v>
      </c>
      <c r="F44" s="569">
        <v>14999.625664445608</v>
      </c>
      <c r="G44" s="569">
        <v>23000.246578720256</v>
      </c>
      <c r="H44" s="569">
        <v>25999.821340837017</v>
      </c>
      <c r="I44" s="569">
        <v>44998.593793943939</v>
      </c>
      <c r="J44" s="569">
        <v>23928.322355676093</v>
      </c>
      <c r="K44" s="569">
        <v>62877.61311217981</v>
      </c>
      <c r="L44" s="569">
        <v>60778.53973376361</v>
      </c>
      <c r="M44" s="569">
        <v>59987.962281816355</v>
      </c>
      <c r="N44" s="569">
        <v>58955</v>
      </c>
      <c r="O44" s="569">
        <v>59000</v>
      </c>
      <c r="P44" s="569">
        <f>P43*1000*1000/P45</f>
        <v>59479.674796747975</v>
      </c>
      <c r="Q44" s="569">
        <v>22588</v>
      </c>
      <c r="R44" s="569">
        <v>15967</v>
      </c>
    </row>
    <row r="45" spans="1:19">
      <c r="A45" s="1080"/>
      <c r="B45" s="284" t="s">
        <v>143</v>
      </c>
      <c r="C45" s="569">
        <f t="shared" ref="C45:O45" si="9">(C43*1000*1000)/C44</f>
        <v>1059.1999999999998</v>
      </c>
      <c r="D45" s="569">
        <f t="shared" si="9"/>
        <v>1075.5999999999999</v>
      </c>
      <c r="E45" s="569">
        <f t="shared" si="9"/>
        <v>1205.3</v>
      </c>
      <c r="F45" s="569">
        <f t="shared" si="9"/>
        <v>1335.7</v>
      </c>
      <c r="G45" s="569">
        <f t="shared" si="9"/>
        <v>1622.2</v>
      </c>
      <c r="H45" s="569">
        <f t="shared" si="9"/>
        <v>2238.9</v>
      </c>
      <c r="I45" s="569">
        <f t="shared" si="9"/>
        <v>1066.7</v>
      </c>
      <c r="J45" s="569">
        <f t="shared" si="9"/>
        <v>2581</v>
      </c>
      <c r="K45" s="569">
        <f t="shared" si="9"/>
        <v>1018.8999999999999</v>
      </c>
      <c r="L45" s="569">
        <f t="shared" si="9"/>
        <v>1239.5</v>
      </c>
      <c r="M45" s="569">
        <f t="shared" si="9"/>
        <v>1495.3</v>
      </c>
      <c r="N45" s="569">
        <f t="shared" si="9"/>
        <v>1023.3059112882707</v>
      </c>
      <c r="O45" s="569">
        <f t="shared" si="9"/>
        <v>1042.3728813559321</v>
      </c>
      <c r="P45" s="569">
        <v>1042.3728813559321</v>
      </c>
      <c r="Q45" s="569">
        <v>1579.1</v>
      </c>
      <c r="R45" s="569">
        <v>1621.7</v>
      </c>
    </row>
    <row r="46" spans="1:19">
      <c r="A46" s="1080" t="s">
        <v>1</v>
      </c>
      <c r="B46" s="284" t="s">
        <v>251</v>
      </c>
      <c r="C46" s="569">
        <v>190.24199999999999</v>
      </c>
      <c r="D46" s="569">
        <v>159.85300000000001</v>
      </c>
      <c r="E46" s="569">
        <v>113.63500000000001</v>
      </c>
      <c r="F46" s="569">
        <v>93.513999999999996</v>
      </c>
      <c r="G46" s="569">
        <v>78.311999999999998</v>
      </c>
      <c r="H46" s="569">
        <v>83.23</v>
      </c>
      <c r="I46" s="569">
        <v>44.451000000000001</v>
      </c>
      <c r="J46" s="569">
        <v>70.602999999999994</v>
      </c>
      <c r="K46" s="569">
        <v>81.951999999999998</v>
      </c>
      <c r="L46" s="569">
        <v>96.367000000000004</v>
      </c>
      <c r="M46" s="569">
        <v>109.73699999999999</v>
      </c>
      <c r="N46" s="569">
        <v>111.57</v>
      </c>
      <c r="O46" s="569">
        <v>115</v>
      </c>
      <c r="P46" s="569">
        <v>150</v>
      </c>
      <c r="Q46" s="569">
        <v>216</v>
      </c>
      <c r="R46" s="569">
        <f>Q46*'[9]Agriculture_Feb 2016_'!$Y$6/'[9]Agriculture_Feb 2016_'!$X$6</f>
        <v>214.82770751999999</v>
      </c>
    </row>
    <row r="47" spans="1:19">
      <c r="A47" s="1080"/>
      <c r="B47" s="284" t="s">
        <v>144</v>
      </c>
      <c r="C47" s="569">
        <v>76486</v>
      </c>
      <c r="D47" s="569">
        <v>67108</v>
      </c>
      <c r="E47" s="569">
        <v>55588</v>
      </c>
      <c r="F47" s="569">
        <v>47293</v>
      </c>
      <c r="G47" s="569">
        <v>55584</v>
      </c>
      <c r="H47" s="569">
        <v>51167</v>
      </c>
      <c r="I47" s="569">
        <v>38865</v>
      </c>
      <c r="J47" s="569">
        <v>49802</v>
      </c>
      <c r="K47" s="569">
        <v>70584</v>
      </c>
      <c r="L47" s="569">
        <v>79917</v>
      </c>
      <c r="M47" s="569">
        <v>94175</v>
      </c>
      <c r="N47" s="569">
        <v>92554</v>
      </c>
      <c r="O47" s="569">
        <v>93000</v>
      </c>
      <c r="P47" s="569" t="s">
        <v>429</v>
      </c>
      <c r="Q47" s="569">
        <v>139017.30103806229</v>
      </c>
      <c r="R47" s="569">
        <v>139017.30103806229</v>
      </c>
    </row>
    <row r="48" spans="1:19">
      <c r="A48" s="1080"/>
      <c r="B48" s="284" t="s">
        <v>143</v>
      </c>
      <c r="C48" s="569">
        <f t="shared" ref="C48:O48" si="10">(C46*1000*1000)/C47</f>
        <v>2487.2787176738225</v>
      </c>
      <c r="D48" s="569">
        <f t="shared" si="10"/>
        <v>2382.0259879597065</v>
      </c>
      <c r="E48" s="569">
        <f t="shared" si="10"/>
        <v>2044.2361660790098</v>
      </c>
      <c r="F48" s="569">
        <f t="shared" si="10"/>
        <v>1977.3327976656165</v>
      </c>
      <c r="G48" s="569">
        <f t="shared" si="10"/>
        <v>1408.894645941278</v>
      </c>
      <c r="H48" s="569">
        <f t="shared" si="10"/>
        <v>1626.6343541735885</v>
      </c>
      <c r="I48" s="569">
        <f t="shared" si="10"/>
        <v>1143.7282902354302</v>
      </c>
      <c r="J48" s="569">
        <f t="shared" si="10"/>
        <v>1417.6739889964258</v>
      </c>
      <c r="K48" s="569">
        <f t="shared" si="10"/>
        <v>1161.0563300464694</v>
      </c>
      <c r="L48" s="569">
        <f t="shared" si="10"/>
        <v>1205.8385575034097</v>
      </c>
      <c r="M48" s="569">
        <f t="shared" si="10"/>
        <v>1165.2455534908415</v>
      </c>
      <c r="N48" s="569">
        <f t="shared" si="10"/>
        <v>1205.4584350757395</v>
      </c>
      <c r="O48" s="569">
        <f t="shared" si="10"/>
        <v>1236.5591397849462</v>
      </c>
      <c r="P48" s="569" t="s">
        <v>429</v>
      </c>
      <c r="Q48" s="569">
        <v>1848.4205826543143</v>
      </c>
      <c r="R48" s="569">
        <v>1848.4205826543143</v>
      </c>
    </row>
    <row r="49" spans="1:18">
      <c r="A49" s="1080" t="s">
        <v>34</v>
      </c>
      <c r="B49" s="284" t="s">
        <v>251</v>
      </c>
      <c r="C49" s="569">
        <f>C46+C43+C37+C34+C25+C22+C19+C16+C10+C4</f>
        <v>409.16199999999998</v>
      </c>
      <c r="D49" s="569">
        <f t="shared" ref="D49:M49" si="11">D46+D43+D40+D37+D34+D25+D22+D19+D16+D10+D4</f>
        <v>398.38099999999997</v>
      </c>
      <c r="E49" s="569">
        <f t="shared" si="11"/>
        <v>392.19200000000012</v>
      </c>
      <c r="F49" s="569">
        <f t="shared" si="11"/>
        <v>350.178</v>
      </c>
      <c r="G49" s="569">
        <f t="shared" si="11"/>
        <v>432.60799999999995</v>
      </c>
      <c r="H49" s="569">
        <f t="shared" si="11"/>
        <v>441.34700000000004</v>
      </c>
      <c r="I49" s="569">
        <f t="shared" si="11"/>
        <v>382.03700000000003</v>
      </c>
      <c r="J49" s="569">
        <f t="shared" si="11"/>
        <v>571.27499999999998</v>
      </c>
      <c r="K49" s="569">
        <f t="shared" si="11"/>
        <v>444.28500000000003</v>
      </c>
      <c r="L49" s="569">
        <f t="shared" si="11"/>
        <v>527.19499999999994</v>
      </c>
      <c r="M49" s="569">
        <f t="shared" si="11"/>
        <v>592.976</v>
      </c>
      <c r="N49" s="569">
        <f>N46+N43+N40+N37+N34+N25+N22+N19+N16+N10+N4</f>
        <v>569.8007090000001</v>
      </c>
      <c r="O49" s="569">
        <f>O46+O43+O40+O37+O34+O25+O19+O16+O10+O4</f>
        <v>451.870992</v>
      </c>
      <c r="P49" s="569">
        <f>P40+P34+P22+P19</f>
        <v>233.86799999999999</v>
      </c>
      <c r="Q49" s="569" t="s">
        <v>429</v>
      </c>
      <c r="R49" s="569" t="s">
        <v>429</v>
      </c>
    </row>
    <row r="50" spans="1:18">
      <c r="A50" s="1080"/>
      <c r="B50" s="284" t="s">
        <v>144</v>
      </c>
      <c r="C50" s="569">
        <f>C47+C44+C38+C35+C26+C23+C20+C17+C11+C5</f>
        <v>243666.18882175226</v>
      </c>
      <c r="D50" s="569">
        <f t="shared" ref="D50:M50" si="12">D47+D44+D41+D38+D35+D26+D23+D20+D17+D11+D5</f>
        <v>298167.52350648429</v>
      </c>
      <c r="E50" s="569">
        <f t="shared" si="12"/>
        <v>314401.74791645398</v>
      </c>
      <c r="F50" s="569">
        <f t="shared" si="12"/>
        <v>286120.03941301047</v>
      </c>
      <c r="G50" s="569">
        <f t="shared" si="12"/>
        <v>327152.27158618346</v>
      </c>
      <c r="H50" s="569">
        <f t="shared" si="12"/>
        <v>342994.85415363335</v>
      </c>
      <c r="I50" s="569">
        <f t="shared" si="12"/>
        <v>332518.59379394393</v>
      </c>
      <c r="J50" s="569">
        <f t="shared" si="12"/>
        <v>300298.32235567609</v>
      </c>
      <c r="K50" s="569">
        <f t="shared" si="12"/>
        <v>411572.6131121798</v>
      </c>
      <c r="L50" s="569">
        <f t="shared" si="12"/>
        <v>447633.93684567697</v>
      </c>
      <c r="M50" s="569">
        <f t="shared" si="12"/>
        <v>517584.96228181635</v>
      </c>
      <c r="N50" s="569">
        <f>N47+N44+N41+N38+N35+N26+N23+N20+N17+N11+N5</f>
        <v>564178.74624615384</v>
      </c>
      <c r="O50" s="569">
        <f>O47+O44+O41+O38+O35+O26+O20+O17+O11+O5</f>
        <v>395690.90909090906</v>
      </c>
      <c r="P50" s="569">
        <f>P41+P35+P23+P20</f>
        <v>203433</v>
      </c>
      <c r="Q50" s="569" t="s">
        <v>429</v>
      </c>
      <c r="R50" s="569" t="s">
        <v>429</v>
      </c>
    </row>
    <row r="51" spans="1:18">
      <c r="A51" s="1080"/>
      <c r="B51" s="284" t="s">
        <v>143</v>
      </c>
      <c r="C51" s="569">
        <f t="shared" ref="C51:P51" si="13">(C49*1000*1000)/C50</f>
        <v>1679.1907074941446</v>
      </c>
      <c r="D51" s="569">
        <f t="shared" si="13"/>
        <v>1336.0978932748735</v>
      </c>
      <c r="E51" s="569">
        <f t="shared" si="13"/>
        <v>1247.4230903583186</v>
      </c>
      <c r="F51" s="569">
        <f t="shared" si="13"/>
        <v>1223.8849145918182</v>
      </c>
      <c r="G51" s="569">
        <f t="shared" si="13"/>
        <v>1322.3444786200598</v>
      </c>
      <c r="H51" s="569">
        <f t="shared" si="13"/>
        <v>1286.7452518757411</v>
      </c>
      <c r="I51" s="569">
        <f t="shared" si="13"/>
        <v>1148.9192097231767</v>
      </c>
      <c r="J51" s="569">
        <f t="shared" si="13"/>
        <v>1902.3582799885796</v>
      </c>
      <c r="K51" s="569">
        <f t="shared" si="13"/>
        <v>1079.4814471265706</v>
      </c>
      <c r="L51" s="569">
        <f t="shared" si="13"/>
        <v>1177.7368885723063</v>
      </c>
      <c r="M51" s="569">
        <f t="shared" si="13"/>
        <v>1145.6592505814233</v>
      </c>
      <c r="N51" s="569">
        <f t="shared" si="13"/>
        <v>1009.9648609438991</v>
      </c>
      <c r="O51" s="569">
        <f t="shared" si="13"/>
        <v>1141.9797160317971</v>
      </c>
      <c r="P51" s="569">
        <f t="shared" si="13"/>
        <v>1149.6069959151171</v>
      </c>
      <c r="Q51" s="569" t="s">
        <v>429</v>
      </c>
      <c r="R51" s="569" t="s">
        <v>429</v>
      </c>
    </row>
    <row r="52" spans="1:18">
      <c r="A52" s="57"/>
      <c r="B52" s="57"/>
      <c r="C52" s="57"/>
      <c r="D52" s="57"/>
      <c r="E52" s="57"/>
      <c r="F52" s="57"/>
      <c r="G52" s="57"/>
      <c r="H52" s="57"/>
      <c r="I52" s="57"/>
      <c r="J52" s="57"/>
      <c r="K52" s="57"/>
      <c r="L52" s="57"/>
      <c r="M52" s="57"/>
      <c r="P52" s="57"/>
    </row>
    <row r="53" spans="1:18" s="283" customFormat="1" ht="14.65" customHeight="1">
      <c r="A53" s="136" t="s">
        <v>33</v>
      </c>
      <c r="B53" s="142"/>
      <c r="D53" s="486"/>
      <c r="E53" s="486"/>
      <c r="F53" s="486"/>
      <c r="G53" s="486"/>
      <c r="H53" s="486"/>
      <c r="I53" s="486"/>
      <c r="J53" s="486"/>
      <c r="K53" s="486"/>
      <c r="L53" s="486"/>
      <c r="M53" s="486"/>
      <c r="P53" s="289"/>
      <c r="Q53" s="499"/>
      <c r="R53" s="499"/>
    </row>
    <row r="54" spans="1:18" ht="17.25" customHeight="1">
      <c r="A54" s="57"/>
      <c r="B54" s="289"/>
      <c r="D54" s="289"/>
      <c r="G54" s="132"/>
      <c r="H54" s="132"/>
      <c r="I54" s="132"/>
      <c r="J54" s="132"/>
      <c r="K54" s="132"/>
      <c r="L54" s="132"/>
      <c r="M54" s="132"/>
      <c r="P54" s="57"/>
    </row>
    <row r="55" spans="1:18">
      <c r="A55" s="486" t="s">
        <v>1166</v>
      </c>
      <c r="B55" s="134"/>
      <c r="D55" s="132"/>
      <c r="G55" s="133"/>
      <c r="H55" s="132"/>
      <c r="I55" s="132"/>
      <c r="J55" s="132"/>
      <c r="K55" s="132"/>
      <c r="L55" s="132"/>
      <c r="M55" s="132"/>
      <c r="P55" s="57"/>
    </row>
    <row r="56" spans="1:18">
      <c r="A56" s="289"/>
      <c r="B56" s="135"/>
      <c r="D56" s="133"/>
      <c r="G56" s="132"/>
      <c r="H56" s="132"/>
      <c r="I56" s="132"/>
      <c r="J56" s="132"/>
      <c r="K56" s="132"/>
      <c r="L56" s="132"/>
      <c r="M56" s="132"/>
      <c r="P56" s="57"/>
    </row>
    <row r="57" spans="1:18" ht="14.65" customHeight="1">
      <c r="A57" s="256" t="s">
        <v>463</v>
      </c>
      <c r="B57" s="134"/>
      <c r="D57" s="96"/>
      <c r="E57" s="96"/>
      <c r="F57" s="96"/>
      <c r="G57" s="96"/>
      <c r="H57" s="96"/>
      <c r="I57" s="96"/>
      <c r="J57" s="96"/>
      <c r="K57" s="96"/>
      <c r="L57" s="96"/>
      <c r="M57" s="96"/>
      <c r="P57" s="57"/>
    </row>
    <row r="58" spans="1:18">
      <c r="A58" s="133"/>
      <c r="B58" s="135"/>
      <c r="D58" s="130"/>
      <c r="G58" s="132"/>
      <c r="H58" s="132"/>
      <c r="I58" s="132"/>
      <c r="J58" s="132"/>
      <c r="K58" s="132"/>
      <c r="L58" s="132"/>
      <c r="M58" s="132"/>
      <c r="P58" s="57"/>
    </row>
    <row r="59" spans="1:18" ht="14.65" customHeight="1">
      <c r="A59" s="96" t="s">
        <v>464</v>
      </c>
      <c r="B59" s="171"/>
      <c r="D59" s="131"/>
      <c r="E59" s="131"/>
      <c r="F59" s="131"/>
      <c r="G59" s="131"/>
      <c r="H59" s="131"/>
      <c r="I59" s="131"/>
      <c r="J59" s="131"/>
      <c r="K59" s="131"/>
      <c r="L59" s="131"/>
      <c r="M59" s="131"/>
      <c r="P59" s="57"/>
    </row>
    <row r="60" spans="1:18">
      <c r="B60" s="57"/>
      <c r="C60" s="131"/>
      <c r="D60" s="131"/>
      <c r="E60" s="131"/>
      <c r="F60" s="131"/>
      <c r="G60" s="131"/>
      <c r="H60" s="131"/>
      <c r="I60" s="131"/>
      <c r="J60" s="131"/>
      <c r="K60" s="131"/>
      <c r="L60" s="131"/>
      <c r="M60" s="131"/>
      <c r="P60" s="57"/>
    </row>
    <row r="61" spans="1:18">
      <c r="A61" s="167" t="s">
        <v>431</v>
      </c>
      <c r="B61" s="57"/>
      <c r="C61" s="57"/>
      <c r="D61" s="57"/>
      <c r="E61" s="57"/>
      <c r="F61" s="57"/>
      <c r="G61" s="57"/>
      <c r="H61" s="57"/>
      <c r="I61" s="57"/>
      <c r="J61" s="57"/>
      <c r="K61" s="57"/>
      <c r="L61" s="57"/>
      <c r="M61" s="57"/>
      <c r="P61" s="57"/>
    </row>
    <row r="62" spans="1:18">
      <c r="A62" s="57"/>
      <c r="B62" s="57"/>
      <c r="C62" s="57"/>
      <c r="D62" s="57"/>
      <c r="E62" s="57"/>
      <c r="F62" s="57"/>
      <c r="G62" s="57"/>
      <c r="H62" s="57"/>
      <c r="I62" s="57"/>
      <c r="J62" s="57"/>
      <c r="K62" s="57"/>
      <c r="L62" s="57"/>
      <c r="M62" s="57"/>
      <c r="P62" s="57"/>
    </row>
    <row r="64" spans="1:18">
      <c r="C64" s="499"/>
      <c r="D64" s="499"/>
    </row>
    <row r="65" spans="3:4">
      <c r="C65" s="499"/>
      <c r="D65" s="499"/>
    </row>
    <row r="66" spans="3:4">
      <c r="C66" s="499"/>
      <c r="D66" s="499"/>
    </row>
    <row r="67" spans="3:4">
      <c r="C67" s="499"/>
      <c r="D67" s="499"/>
    </row>
  </sheetData>
  <mergeCells count="16">
    <mergeCell ref="A4:A6"/>
    <mergeCell ref="A7:A9"/>
    <mergeCell ref="A10:A12"/>
    <mergeCell ref="A13:A15"/>
    <mergeCell ref="A16:A18"/>
    <mergeCell ref="A19:A21"/>
    <mergeCell ref="A22:A24"/>
    <mergeCell ref="A43:A45"/>
    <mergeCell ref="A46:A48"/>
    <mergeCell ref="A49:A51"/>
    <mergeCell ref="A25:A27"/>
    <mergeCell ref="A28:A30"/>
    <mergeCell ref="A31:A33"/>
    <mergeCell ref="A34:A36"/>
    <mergeCell ref="A37:A39"/>
    <mergeCell ref="A40:A42"/>
  </mergeCells>
  <conditionalFormatting sqref="C3:M3">
    <cfRule type="expression" dxfId="178" priority="2" stopIfTrue="1">
      <formula>ISNA(ACTIVECELL)</formula>
    </cfRule>
  </conditionalFormatting>
  <conditionalFormatting sqref="N1:O2">
    <cfRule type="expression" dxfId="177" priority="1" stopIfTrue="1">
      <formula>#N/A</formula>
    </cfRule>
  </conditionalFormatting>
  <hyperlinks>
    <hyperlink ref="T6" location="Content!B408" display="Back to Content Page"/>
  </hyperlinks>
  <pageMargins left="0.7" right="0.7" top="0.75" bottom="0.75" header="0.3" footer="0.3"/>
</worksheet>
</file>

<file path=xl/worksheets/sheet3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6"/>
  <sheetViews>
    <sheetView topLeftCell="M1" zoomScale="99" zoomScaleNormal="99" workbookViewId="0">
      <selection activeCell="T6" sqref="T6"/>
    </sheetView>
  </sheetViews>
  <sheetFormatPr defaultRowHeight="14.5"/>
  <cols>
    <col min="1" max="1" width="14.81640625" customWidth="1"/>
    <col min="2" max="2" width="27.54296875" customWidth="1"/>
    <col min="3" max="16" width="10.90625" customWidth="1"/>
    <col min="17" max="18" width="10.90625" style="499" customWidth="1"/>
  </cols>
  <sheetData>
    <row r="1" spans="1:20">
      <c r="A1" s="140" t="s">
        <v>1437</v>
      </c>
      <c r="B1" s="57"/>
      <c r="C1" s="57"/>
      <c r="D1" s="57"/>
      <c r="E1" s="57"/>
      <c r="F1" s="57"/>
      <c r="G1" s="57"/>
      <c r="H1" s="57"/>
      <c r="I1" s="57"/>
      <c r="J1" s="57"/>
      <c r="K1" s="57"/>
      <c r="L1" s="57"/>
      <c r="M1" s="57"/>
      <c r="N1" s="177"/>
      <c r="O1" s="177"/>
      <c r="P1" s="57"/>
      <c r="R1" s="287"/>
    </row>
    <row r="2" spans="1:20">
      <c r="A2" s="257"/>
      <c r="B2" s="257"/>
      <c r="C2" s="257"/>
      <c r="D2" s="57" t="s">
        <v>17</v>
      </c>
      <c r="E2" s="257"/>
      <c r="F2" s="257"/>
      <c r="G2" s="257"/>
      <c r="H2" s="257"/>
      <c r="I2" s="257"/>
      <c r="J2" s="257"/>
      <c r="K2" s="57"/>
      <c r="L2" s="57"/>
      <c r="M2" s="57"/>
      <c r="N2" s="177"/>
      <c r="O2" s="177"/>
      <c r="P2" s="57"/>
      <c r="R2" s="287"/>
    </row>
    <row r="3" spans="1:20">
      <c r="A3" s="769" t="s">
        <v>16</v>
      </c>
      <c r="B3" s="769" t="s">
        <v>115</v>
      </c>
      <c r="C3" s="121">
        <v>2000</v>
      </c>
      <c r="D3" s="121">
        <v>2001</v>
      </c>
      <c r="E3" s="121">
        <v>2002</v>
      </c>
      <c r="F3" s="121">
        <v>2003</v>
      </c>
      <c r="G3" s="121">
        <v>2004</v>
      </c>
      <c r="H3" s="121">
        <v>2005</v>
      </c>
      <c r="I3" s="121">
        <v>2006</v>
      </c>
      <c r="J3" s="121">
        <v>2007</v>
      </c>
      <c r="K3" s="121">
        <v>2008</v>
      </c>
      <c r="L3" s="121">
        <v>2009</v>
      </c>
      <c r="M3" s="121">
        <v>2010</v>
      </c>
      <c r="N3" s="62">
        <v>2011</v>
      </c>
      <c r="O3" s="62">
        <v>2012</v>
      </c>
      <c r="P3" s="62">
        <v>2013</v>
      </c>
      <c r="Q3" s="62">
        <v>2014</v>
      </c>
      <c r="R3" s="62">
        <v>2015</v>
      </c>
    </row>
    <row r="4" spans="1:20">
      <c r="A4" s="1080" t="s">
        <v>15</v>
      </c>
      <c r="B4" s="284" t="s">
        <v>251</v>
      </c>
      <c r="C4" s="569">
        <v>350</v>
      </c>
      <c r="D4" s="569">
        <v>360</v>
      </c>
      <c r="E4" s="569">
        <v>360</v>
      </c>
      <c r="F4" s="569">
        <v>360</v>
      </c>
      <c r="G4" s="569">
        <v>345</v>
      </c>
      <c r="H4" s="569">
        <v>345</v>
      </c>
      <c r="I4" s="569">
        <v>450</v>
      </c>
      <c r="J4" s="569">
        <v>500</v>
      </c>
      <c r="K4" s="569">
        <v>520</v>
      </c>
      <c r="L4" s="569">
        <v>500</v>
      </c>
      <c r="M4" s="569">
        <v>500</v>
      </c>
      <c r="N4" s="569">
        <v>510</v>
      </c>
      <c r="O4" s="569">
        <v>520</v>
      </c>
      <c r="P4" s="569">
        <v>510</v>
      </c>
      <c r="Q4" s="569" t="s">
        <v>429</v>
      </c>
      <c r="R4" s="569" t="s">
        <v>429</v>
      </c>
    </row>
    <row r="5" spans="1:20">
      <c r="A5" s="1080"/>
      <c r="B5" s="284" t="s">
        <v>144</v>
      </c>
      <c r="C5" s="569">
        <v>9400</v>
      </c>
      <c r="D5" s="569">
        <v>9500</v>
      </c>
      <c r="E5" s="569">
        <v>9500</v>
      </c>
      <c r="F5" s="569">
        <v>9500</v>
      </c>
      <c r="G5" s="569">
        <v>9100</v>
      </c>
      <c r="H5" s="569">
        <v>9100</v>
      </c>
      <c r="I5" s="569">
        <v>12000</v>
      </c>
      <c r="J5" s="569">
        <v>13000</v>
      </c>
      <c r="K5" s="569">
        <v>13500</v>
      </c>
      <c r="L5" s="569">
        <v>13000</v>
      </c>
      <c r="M5" s="569">
        <v>13000</v>
      </c>
      <c r="N5" s="569">
        <v>13000</v>
      </c>
      <c r="O5" s="569">
        <v>13500</v>
      </c>
      <c r="P5" s="569">
        <v>13000</v>
      </c>
      <c r="Q5" s="569" t="s">
        <v>429</v>
      </c>
      <c r="R5" s="569" t="s">
        <v>429</v>
      </c>
    </row>
    <row r="6" spans="1:20">
      <c r="A6" s="1080"/>
      <c r="B6" s="284" t="s">
        <v>143</v>
      </c>
      <c r="C6" s="569">
        <f t="shared" ref="C6:P6" si="0">(C4*1000*1000)/C5</f>
        <v>37234.042553191488</v>
      </c>
      <c r="D6" s="569">
        <f t="shared" si="0"/>
        <v>37894.73684210526</v>
      </c>
      <c r="E6" s="569">
        <f t="shared" si="0"/>
        <v>37894.73684210526</v>
      </c>
      <c r="F6" s="569">
        <f t="shared" si="0"/>
        <v>37894.73684210526</v>
      </c>
      <c r="G6" s="569">
        <f t="shared" si="0"/>
        <v>37912.087912087911</v>
      </c>
      <c r="H6" s="569">
        <f t="shared" si="0"/>
        <v>37912.087912087911</v>
      </c>
      <c r="I6" s="569">
        <f t="shared" si="0"/>
        <v>37500</v>
      </c>
      <c r="J6" s="569">
        <f t="shared" si="0"/>
        <v>38461.538461538461</v>
      </c>
      <c r="K6" s="569">
        <f t="shared" si="0"/>
        <v>38518.518518518518</v>
      </c>
      <c r="L6" s="569">
        <f t="shared" si="0"/>
        <v>38461.538461538461</v>
      </c>
      <c r="M6" s="569">
        <f t="shared" si="0"/>
        <v>38461.538461538461</v>
      </c>
      <c r="N6" s="569">
        <f t="shared" si="0"/>
        <v>39230.769230769234</v>
      </c>
      <c r="O6" s="569">
        <f t="shared" si="0"/>
        <v>38518.518518518518</v>
      </c>
      <c r="P6" s="569">
        <f t="shared" si="0"/>
        <v>39230.769230769234</v>
      </c>
      <c r="Q6" s="569" t="s">
        <v>429</v>
      </c>
      <c r="R6" s="569" t="s">
        <v>429</v>
      </c>
      <c r="T6" s="92" t="s">
        <v>13</v>
      </c>
    </row>
    <row r="7" spans="1:20">
      <c r="A7" s="1080" t="s">
        <v>14</v>
      </c>
      <c r="B7" s="284" t="s">
        <v>251</v>
      </c>
      <c r="C7" s="569" t="s">
        <v>322</v>
      </c>
      <c r="D7" s="569" t="s">
        <v>322</v>
      </c>
      <c r="E7" s="569" t="s">
        <v>322</v>
      </c>
      <c r="F7" s="569" t="s">
        <v>322</v>
      </c>
      <c r="G7" s="569" t="s">
        <v>322</v>
      </c>
      <c r="H7" s="569" t="s">
        <v>322</v>
      </c>
      <c r="I7" s="569" t="s">
        <v>322</v>
      </c>
      <c r="J7" s="569" t="s">
        <v>322</v>
      </c>
      <c r="K7" s="569" t="s">
        <v>322</v>
      </c>
      <c r="L7" s="569" t="s">
        <v>322</v>
      </c>
      <c r="M7" s="569" t="s">
        <v>322</v>
      </c>
      <c r="N7" s="569" t="s">
        <v>322</v>
      </c>
      <c r="O7" s="569" t="s">
        <v>322</v>
      </c>
      <c r="P7" s="569" t="s">
        <v>322</v>
      </c>
      <c r="Q7" s="569" t="s">
        <v>322</v>
      </c>
      <c r="R7" s="569" t="s">
        <v>322</v>
      </c>
    </row>
    <row r="8" spans="1:20">
      <c r="A8" s="1080"/>
      <c r="B8" s="284" t="s">
        <v>144</v>
      </c>
      <c r="C8" s="569" t="s">
        <v>322</v>
      </c>
      <c r="D8" s="569" t="s">
        <v>322</v>
      </c>
      <c r="E8" s="569" t="s">
        <v>322</v>
      </c>
      <c r="F8" s="569" t="s">
        <v>322</v>
      </c>
      <c r="G8" s="569" t="s">
        <v>322</v>
      </c>
      <c r="H8" s="569" t="s">
        <v>322</v>
      </c>
      <c r="I8" s="569" t="s">
        <v>322</v>
      </c>
      <c r="J8" s="569" t="s">
        <v>322</v>
      </c>
      <c r="K8" s="569" t="s">
        <v>322</v>
      </c>
      <c r="L8" s="569" t="s">
        <v>322</v>
      </c>
      <c r="M8" s="569" t="s">
        <v>322</v>
      </c>
      <c r="N8" s="569" t="s">
        <v>322</v>
      </c>
      <c r="O8" s="569" t="s">
        <v>322</v>
      </c>
      <c r="P8" s="569" t="s">
        <v>322</v>
      </c>
      <c r="Q8" s="569" t="s">
        <v>322</v>
      </c>
      <c r="R8" s="569" t="s">
        <v>322</v>
      </c>
    </row>
    <row r="9" spans="1:20">
      <c r="A9" s="1080"/>
      <c r="B9" s="284" t="s">
        <v>143</v>
      </c>
      <c r="C9" s="569" t="s">
        <v>322</v>
      </c>
      <c r="D9" s="569" t="s">
        <v>322</v>
      </c>
      <c r="E9" s="569" t="s">
        <v>322</v>
      </c>
      <c r="F9" s="569" t="s">
        <v>322</v>
      </c>
      <c r="G9" s="569" t="s">
        <v>322</v>
      </c>
      <c r="H9" s="569" t="s">
        <v>322</v>
      </c>
      <c r="I9" s="569" t="s">
        <v>322</v>
      </c>
      <c r="J9" s="569" t="s">
        <v>322</v>
      </c>
      <c r="K9" s="569" t="s">
        <v>322</v>
      </c>
      <c r="L9" s="569" t="s">
        <v>322</v>
      </c>
      <c r="M9" s="569" t="s">
        <v>322</v>
      </c>
      <c r="N9" s="569" t="s">
        <v>322</v>
      </c>
      <c r="O9" s="569" t="s">
        <v>322</v>
      </c>
      <c r="P9" s="569" t="s">
        <v>322</v>
      </c>
      <c r="Q9" s="569" t="s">
        <v>322</v>
      </c>
      <c r="R9" s="569" t="s">
        <v>322</v>
      </c>
    </row>
    <row r="10" spans="1:20">
      <c r="A10" s="1081" t="s">
        <v>268</v>
      </c>
      <c r="B10" s="284" t="s">
        <v>251</v>
      </c>
      <c r="C10" s="569">
        <v>1669</v>
      </c>
      <c r="D10" s="569">
        <v>1560</v>
      </c>
      <c r="E10" s="569">
        <v>1603.6849999999999</v>
      </c>
      <c r="F10" s="569">
        <v>1579.35</v>
      </c>
      <c r="G10" s="569">
        <v>1550.55</v>
      </c>
      <c r="H10" s="569">
        <v>1522.2750000000001</v>
      </c>
      <c r="I10" s="569">
        <v>1494.5160000000001</v>
      </c>
      <c r="J10" s="569">
        <v>1694.395</v>
      </c>
      <c r="K10" s="569">
        <v>1793.412</v>
      </c>
      <c r="L10" s="569">
        <v>1827.14</v>
      </c>
      <c r="M10" s="569">
        <v>1950</v>
      </c>
      <c r="N10" s="569">
        <v>1950</v>
      </c>
      <c r="O10" s="569">
        <v>1950</v>
      </c>
      <c r="P10" s="569">
        <v>2000</v>
      </c>
      <c r="Q10" s="569" t="s">
        <v>429</v>
      </c>
      <c r="R10" s="569" t="s">
        <v>429</v>
      </c>
    </row>
    <row r="11" spans="1:20">
      <c r="A11" s="1081"/>
      <c r="B11" s="284" t="s">
        <v>144</v>
      </c>
      <c r="C11" s="569">
        <v>36000</v>
      </c>
      <c r="D11" s="569">
        <v>36500</v>
      </c>
      <c r="E11" s="569">
        <v>43000</v>
      </c>
      <c r="F11" s="569">
        <v>40000</v>
      </c>
      <c r="G11" s="569">
        <v>40000</v>
      </c>
      <c r="H11" s="569">
        <v>40000</v>
      </c>
      <c r="I11" s="569">
        <v>40000</v>
      </c>
      <c r="J11" s="569">
        <v>40000</v>
      </c>
      <c r="K11" s="569">
        <v>40000</v>
      </c>
      <c r="L11" s="569">
        <v>40000</v>
      </c>
      <c r="M11" s="569">
        <v>45000</v>
      </c>
      <c r="N11" s="569">
        <v>45000</v>
      </c>
      <c r="O11" s="569">
        <v>45000</v>
      </c>
      <c r="P11" s="569">
        <v>45000</v>
      </c>
      <c r="Q11" s="569" t="s">
        <v>429</v>
      </c>
      <c r="R11" s="569" t="s">
        <v>429</v>
      </c>
    </row>
    <row r="12" spans="1:20">
      <c r="A12" s="1081"/>
      <c r="B12" s="284" t="s">
        <v>143</v>
      </c>
      <c r="C12" s="569">
        <f t="shared" ref="C12:P12" si="1">(C10*1000*1000)/C11</f>
        <v>46361.111111111109</v>
      </c>
      <c r="D12" s="569">
        <f t="shared" si="1"/>
        <v>42739.726027397257</v>
      </c>
      <c r="E12" s="569">
        <f t="shared" si="1"/>
        <v>37295</v>
      </c>
      <c r="F12" s="569">
        <f t="shared" si="1"/>
        <v>39483.75</v>
      </c>
      <c r="G12" s="569">
        <f t="shared" si="1"/>
        <v>38763.75</v>
      </c>
      <c r="H12" s="569">
        <f t="shared" si="1"/>
        <v>38056.875</v>
      </c>
      <c r="I12" s="569">
        <f t="shared" si="1"/>
        <v>37362.9</v>
      </c>
      <c r="J12" s="569">
        <f t="shared" si="1"/>
        <v>42359.875</v>
      </c>
      <c r="K12" s="569">
        <f t="shared" si="1"/>
        <v>44835.3</v>
      </c>
      <c r="L12" s="569">
        <f t="shared" si="1"/>
        <v>45678.5</v>
      </c>
      <c r="M12" s="569">
        <f t="shared" si="1"/>
        <v>43333.333333333336</v>
      </c>
      <c r="N12" s="569">
        <f t="shared" si="1"/>
        <v>43333.333333333336</v>
      </c>
      <c r="O12" s="569">
        <f t="shared" si="1"/>
        <v>43333.333333333336</v>
      </c>
      <c r="P12" s="569">
        <f t="shared" si="1"/>
        <v>44444.444444444445</v>
      </c>
      <c r="Q12" s="569" t="s">
        <v>429</v>
      </c>
      <c r="R12" s="569" t="s">
        <v>429</v>
      </c>
    </row>
    <row r="13" spans="1:20">
      <c r="A13" s="1080" t="s">
        <v>12</v>
      </c>
      <c r="B13" s="284" t="s">
        <v>251</v>
      </c>
      <c r="C13" s="569" t="s">
        <v>322</v>
      </c>
      <c r="D13" s="569" t="s">
        <v>322</v>
      </c>
      <c r="E13" s="569" t="s">
        <v>322</v>
      </c>
      <c r="F13" s="569" t="s">
        <v>322</v>
      </c>
      <c r="G13" s="569" t="s">
        <v>322</v>
      </c>
      <c r="H13" s="569" t="s">
        <v>322</v>
      </c>
      <c r="I13" s="569" t="s">
        <v>322</v>
      </c>
      <c r="J13" s="569" t="s">
        <v>322</v>
      </c>
      <c r="K13" s="569" t="s">
        <v>322</v>
      </c>
      <c r="L13" s="569" t="s">
        <v>322</v>
      </c>
      <c r="M13" s="569" t="s">
        <v>322</v>
      </c>
      <c r="N13" s="569" t="s">
        <v>322</v>
      </c>
      <c r="O13" s="569" t="s">
        <v>322</v>
      </c>
      <c r="P13" s="569" t="s">
        <v>322</v>
      </c>
      <c r="Q13" s="569" t="s">
        <v>74</v>
      </c>
      <c r="R13" s="569" t="s">
        <v>322</v>
      </c>
    </row>
    <row r="14" spans="1:20">
      <c r="A14" s="1080"/>
      <c r="B14" s="284" t="s">
        <v>144</v>
      </c>
      <c r="C14" s="569" t="s">
        <v>322</v>
      </c>
      <c r="D14" s="569" t="s">
        <v>322</v>
      </c>
      <c r="E14" s="569" t="s">
        <v>322</v>
      </c>
      <c r="F14" s="569" t="s">
        <v>322</v>
      </c>
      <c r="G14" s="569" t="s">
        <v>322</v>
      </c>
      <c r="H14" s="569" t="s">
        <v>322</v>
      </c>
      <c r="I14" s="569" t="s">
        <v>322</v>
      </c>
      <c r="J14" s="569" t="s">
        <v>322</v>
      </c>
      <c r="K14" s="569" t="s">
        <v>322</v>
      </c>
      <c r="L14" s="569" t="s">
        <v>322</v>
      </c>
      <c r="M14" s="569" t="s">
        <v>322</v>
      </c>
      <c r="N14" s="569" t="s">
        <v>322</v>
      </c>
      <c r="O14" s="569" t="s">
        <v>322</v>
      </c>
      <c r="P14" s="569" t="s">
        <v>322</v>
      </c>
      <c r="Q14" s="569" t="s">
        <v>74</v>
      </c>
      <c r="R14" s="569" t="s">
        <v>322</v>
      </c>
    </row>
    <row r="15" spans="1:20">
      <c r="A15" s="1080"/>
      <c r="B15" s="284" t="s">
        <v>143</v>
      </c>
      <c r="C15" s="569" t="s">
        <v>322</v>
      </c>
      <c r="D15" s="569" t="s">
        <v>322</v>
      </c>
      <c r="E15" s="569" t="s">
        <v>322</v>
      </c>
      <c r="F15" s="569" t="s">
        <v>322</v>
      </c>
      <c r="G15" s="569" t="s">
        <v>322</v>
      </c>
      <c r="H15" s="569" t="s">
        <v>322</v>
      </c>
      <c r="I15" s="569" t="s">
        <v>322</v>
      </c>
      <c r="J15" s="569" t="s">
        <v>322</v>
      </c>
      <c r="K15" s="569" t="s">
        <v>322</v>
      </c>
      <c r="L15" s="569" t="s">
        <v>322</v>
      </c>
      <c r="M15" s="569" t="s">
        <v>322</v>
      </c>
      <c r="N15" s="569" t="s">
        <v>322</v>
      </c>
      <c r="O15" s="569" t="s">
        <v>322</v>
      </c>
      <c r="P15" s="569" t="s">
        <v>322</v>
      </c>
      <c r="Q15" s="569" t="s">
        <v>74</v>
      </c>
      <c r="R15" s="569" t="s">
        <v>322</v>
      </c>
    </row>
    <row r="16" spans="1:20">
      <c r="A16" s="1080" t="s">
        <v>11</v>
      </c>
      <c r="B16" s="284" t="s">
        <v>251</v>
      </c>
      <c r="C16" s="569">
        <v>2188.63</v>
      </c>
      <c r="D16" s="569">
        <v>2208.4499999999998</v>
      </c>
      <c r="E16" s="569">
        <v>2223.4</v>
      </c>
      <c r="F16" s="569">
        <v>2236</v>
      </c>
      <c r="G16" s="569">
        <v>2224</v>
      </c>
      <c r="H16" s="569">
        <v>2446.259</v>
      </c>
      <c r="I16" s="569">
        <v>2690.8850000000002</v>
      </c>
      <c r="J16" s="569">
        <v>2600</v>
      </c>
      <c r="K16" s="569">
        <v>2500</v>
      </c>
      <c r="L16" s="569">
        <v>3000</v>
      </c>
      <c r="M16" s="569">
        <v>3100</v>
      </c>
      <c r="N16" s="569">
        <v>3050</v>
      </c>
      <c r="O16" s="569">
        <v>3300</v>
      </c>
      <c r="P16" s="569">
        <v>3350</v>
      </c>
      <c r="Q16" s="569" t="s">
        <v>429</v>
      </c>
      <c r="R16" s="569" t="s">
        <v>429</v>
      </c>
    </row>
    <row r="17" spans="1:18">
      <c r="A17" s="1080"/>
      <c r="B17" s="284" t="s">
        <v>144</v>
      </c>
      <c r="C17" s="569">
        <v>67325</v>
      </c>
      <c r="D17" s="569">
        <v>67780</v>
      </c>
      <c r="E17" s="569">
        <v>68235</v>
      </c>
      <c r="F17" s="569">
        <v>68620</v>
      </c>
      <c r="G17" s="569">
        <v>69190</v>
      </c>
      <c r="H17" s="569">
        <v>75000</v>
      </c>
      <c r="I17" s="569">
        <v>82000</v>
      </c>
      <c r="J17" s="569">
        <v>82000</v>
      </c>
      <c r="K17" s="569">
        <v>79000</v>
      </c>
      <c r="L17" s="569">
        <v>95000</v>
      </c>
      <c r="M17" s="569">
        <v>97000</v>
      </c>
      <c r="N17" s="569">
        <v>96000</v>
      </c>
      <c r="O17" s="569">
        <v>105000</v>
      </c>
      <c r="P17" s="569">
        <v>106000</v>
      </c>
      <c r="Q17" s="569" t="s">
        <v>429</v>
      </c>
      <c r="R17" s="569" t="s">
        <v>429</v>
      </c>
    </row>
    <row r="18" spans="1:18">
      <c r="A18" s="1080"/>
      <c r="B18" s="284" t="s">
        <v>143</v>
      </c>
      <c r="C18" s="569">
        <f t="shared" ref="C18:P18" si="2">(C16*1000*1000)/C17</f>
        <v>32508.42926104716</v>
      </c>
      <c r="D18" s="569">
        <f t="shared" si="2"/>
        <v>32582.620241959281</v>
      </c>
      <c r="E18" s="569">
        <f t="shared" si="2"/>
        <v>32584.45079504653</v>
      </c>
      <c r="F18" s="569">
        <f t="shared" si="2"/>
        <v>32585.252113086564</v>
      </c>
      <c r="G18" s="569">
        <f t="shared" si="2"/>
        <v>32143.373319843908</v>
      </c>
      <c r="H18" s="569">
        <f t="shared" si="2"/>
        <v>32616.786666666667</v>
      </c>
      <c r="I18" s="569">
        <f t="shared" si="2"/>
        <v>32815.670731707316</v>
      </c>
      <c r="J18" s="569">
        <f t="shared" si="2"/>
        <v>31707.317073170732</v>
      </c>
      <c r="K18" s="569">
        <f t="shared" si="2"/>
        <v>31645.569620253165</v>
      </c>
      <c r="L18" s="569">
        <f t="shared" si="2"/>
        <v>31578.947368421053</v>
      </c>
      <c r="M18" s="569">
        <f t="shared" si="2"/>
        <v>31958.762886597939</v>
      </c>
      <c r="N18" s="569">
        <f t="shared" si="2"/>
        <v>31770.833333333332</v>
      </c>
      <c r="O18" s="569">
        <f t="shared" si="2"/>
        <v>31428.571428571428</v>
      </c>
      <c r="P18" s="569">
        <f t="shared" si="2"/>
        <v>31603.773584905659</v>
      </c>
      <c r="Q18" s="569" t="s">
        <v>429</v>
      </c>
      <c r="R18" s="569" t="s">
        <v>429</v>
      </c>
    </row>
    <row r="19" spans="1:18">
      <c r="A19" s="1080" t="s">
        <v>10</v>
      </c>
      <c r="B19" s="284" t="s">
        <v>251</v>
      </c>
      <c r="C19" s="569">
        <v>2100</v>
      </c>
      <c r="D19" s="569">
        <v>2200</v>
      </c>
      <c r="E19" s="569">
        <v>2600</v>
      </c>
      <c r="F19" s="569">
        <v>2100</v>
      </c>
      <c r="G19" s="569">
        <v>2100</v>
      </c>
      <c r="H19" s="569">
        <v>2400</v>
      </c>
      <c r="I19" s="569">
        <v>2450</v>
      </c>
      <c r="J19" s="569">
        <v>2500</v>
      </c>
      <c r="K19" s="569">
        <v>2500</v>
      </c>
      <c r="L19" s="569">
        <v>2500</v>
      </c>
      <c r="M19" s="569">
        <v>2500</v>
      </c>
      <c r="N19" s="569">
        <v>2500</v>
      </c>
      <c r="O19" s="569">
        <v>2800</v>
      </c>
      <c r="P19" s="569">
        <v>2900</v>
      </c>
      <c r="Q19" s="569" t="s">
        <v>429</v>
      </c>
      <c r="R19" s="569" t="s">
        <v>429</v>
      </c>
    </row>
    <row r="20" spans="1:18">
      <c r="A20" s="1080"/>
      <c r="B20" s="284" t="s">
        <v>144</v>
      </c>
      <c r="C20" s="569">
        <v>20000</v>
      </c>
      <c r="D20" s="569">
        <v>20500</v>
      </c>
      <c r="E20" s="569">
        <v>24000</v>
      </c>
      <c r="F20" s="569">
        <v>20500</v>
      </c>
      <c r="G20" s="569">
        <v>20000</v>
      </c>
      <c r="H20" s="569">
        <v>22000</v>
      </c>
      <c r="I20" s="569">
        <v>22500</v>
      </c>
      <c r="J20" s="569">
        <v>23000</v>
      </c>
      <c r="K20" s="569">
        <v>23000</v>
      </c>
      <c r="L20" s="569">
        <v>23000</v>
      </c>
      <c r="M20" s="569">
        <v>23000</v>
      </c>
      <c r="N20" s="569">
        <v>23000</v>
      </c>
      <c r="O20" s="569">
        <v>27000</v>
      </c>
      <c r="P20" s="569">
        <v>27000</v>
      </c>
      <c r="Q20" s="569" t="s">
        <v>429</v>
      </c>
      <c r="R20" s="569" t="s">
        <v>429</v>
      </c>
    </row>
    <row r="21" spans="1:18">
      <c r="A21" s="1080"/>
      <c r="B21" s="284" t="s">
        <v>143</v>
      </c>
      <c r="C21" s="569">
        <f t="shared" ref="C21:P21" si="3">(C19*1000*1000)/C20</f>
        <v>105000</v>
      </c>
      <c r="D21" s="569">
        <f t="shared" si="3"/>
        <v>107317.0731707317</v>
      </c>
      <c r="E21" s="569">
        <f t="shared" si="3"/>
        <v>108333.33333333333</v>
      </c>
      <c r="F21" s="569">
        <f t="shared" si="3"/>
        <v>102439.0243902439</v>
      </c>
      <c r="G21" s="569">
        <f t="shared" si="3"/>
        <v>105000</v>
      </c>
      <c r="H21" s="569">
        <f t="shared" si="3"/>
        <v>109090.90909090909</v>
      </c>
      <c r="I21" s="569">
        <f t="shared" si="3"/>
        <v>108888.88888888889</v>
      </c>
      <c r="J21" s="569">
        <f t="shared" si="3"/>
        <v>108695.65217391304</v>
      </c>
      <c r="K21" s="569">
        <f t="shared" si="3"/>
        <v>108695.65217391304</v>
      </c>
      <c r="L21" s="569">
        <f t="shared" si="3"/>
        <v>108695.65217391304</v>
      </c>
      <c r="M21" s="569">
        <f t="shared" si="3"/>
        <v>108695.65217391304</v>
      </c>
      <c r="N21" s="569">
        <f t="shared" si="3"/>
        <v>108695.65217391304</v>
      </c>
      <c r="O21" s="569">
        <f t="shared" si="3"/>
        <v>103703.70370370371</v>
      </c>
      <c r="P21" s="569">
        <f t="shared" si="3"/>
        <v>107407.4074074074</v>
      </c>
      <c r="Q21" s="569" t="s">
        <v>429</v>
      </c>
      <c r="R21" s="569" t="s">
        <v>429</v>
      </c>
    </row>
    <row r="22" spans="1:18">
      <c r="A22" s="1080" t="s">
        <v>9</v>
      </c>
      <c r="B22" s="284" t="s">
        <v>251</v>
      </c>
      <c r="C22" s="569">
        <v>5109.5</v>
      </c>
      <c r="D22" s="569">
        <v>5792.3</v>
      </c>
      <c r="E22" s="569">
        <v>4873.8999999999996</v>
      </c>
      <c r="F22" s="569">
        <v>5199.384</v>
      </c>
      <c r="G22" s="569">
        <v>5280.37</v>
      </c>
      <c r="H22" s="569">
        <v>4984.058</v>
      </c>
      <c r="I22" s="569">
        <v>4748.973</v>
      </c>
      <c r="J22" s="569">
        <v>4235.8490000000002</v>
      </c>
      <c r="K22" s="569">
        <v>4533</v>
      </c>
      <c r="L22" s="569">
        <v>4667.2349999999997</v>
      </c>
      <c r="M22" s="569">
        <v>4366</v>
      </c>
      <c r="N22" s="569">
        <v>4230</v>
      </c>
      <c r="O22" s="569">
        <v>3947</v>
      </c>
      <c r="P22" s="569">
        <v>3816</v>
      </c>
      <c r="Q22" s="569">
        <v>4044</v>
      </c>
      <c r="R22" s="569">
        <v>4009.2</v>
      </c>
    </row>
    <row r="23" spans="1:18">
      <c r="A23" s="1080"/>
      <c r="B23" s="284" t="s">
        <v>144</v>
      </c>
      <c r="C23" s="569">
        <v>73056</v>
      </c>
      <c r="D23" s="569">
        <v>73197</v>
      </c>
      <c r="E23" s="569">
        <v>72267</v>
      </c>
      <c r="F23" s="569">
        <v>70998</v>
      </c>
      <c r="G23" s="569">
        <v>69698</v>
      </c>
      <c r="H23" s="569">
        <v>68351</v>
      </c>
      <c r="I23" s="569">
        <v>66732</v>
      </c>
      <c r="J23" s="569">
        <v>65259</v>
      </c>
      <c r="K23" s="569">
        <v>62011</v>
      </c>
      <c r="L23" s="569">
        <v>60503</v>
      </c>
      <c r="M23" s="569">
        <v>58709</v>
      </c>
      <c r="N23" s="569">
        <v>56668</v>
      </c>
      <c r="O23" s="569">
        <v>54140</v>
      </c>
      <c r="P23" s="569">
        <v>53871</v>
      </c>
      <c r="Q23" s="569">
        <v>50678</v>
      </c>
      <c r="R23" s="569">
        <v>52387</v>
      </c>
    </row>
    <row r="24" spans="1:18">
      <c r="A24" s="1080"/>
      <c r="B24" s="284" t="s">
        <v>143</v>
      </c>
      <c r="C24" s="569">
        <f t="shared" ref="C24:P24" si="4">(C22*1000*1000)/C23</f>
        <v>69939.498466929479</v>
      </c>
      <c r="D24" s="569">
        <f t="shared" si="4"/>
        <v>79133.024577510005</v>
      </c>
      <c r="E24" s="569">
        <f t="shared" si="4"/>
        <v>67442.954598917902</v>
      </c>
      <c r="F24" s="569">
        <f t="shared" si="4"/>
        <v>73232.823459815772</v>
      </c>
      <c r="G24" s="569">
        <f t="shared" si="4"/>
        <v>75760.710493844876</v>
      </c>
      <c r="H24" s="569">
        <f t="shared" si="4"/>
        <v>72918.582025134965</v>
      </c>
      <c r="I24" s="569">
        <f t="shared" si="4"/>
        <v>71164.853443625252</v>
      </c>
      <c r="J24" s="569">
        <f t="shared" si="4"/>
        <v>64908.273188372485</v>
      </c>
      <c r="K24" s="569">
        <f t="shared" si="4"/>
        <v>73099.933882698228</v>
      </c>
      <c r="L24" s="569">
        <f t="shared" si="4"/>
        <v>77140.555013800971</v>
      </c>
      <c r="M24" s="569">
        <f t="shared" si="4"/>
        <v>74366.792144304956</v>
      </c>
      <c r="N24" s="569">
        <f t="shared" si="4"/>
        <v>74645.302463471453</v>
      </c>
      <c r="O24" s="569">
        <f t="shared" si="4"/>
        <v>72903.583302548941</v>
      </c>
      <c r="P24" s="569">
        <f t="shared" si="4"/>
        <v>70835.885727014538</v>
      </c>
      <c r="Q24" s="569">
        <v>79797.939934488342</v>
      </c>
      <c r="R24" s="569">
        <f>R22*1000000/R23</f>
        <v>76530.436940462328</v>
      </c>
    </row>
    <row r="25" spans="1:18">
      <c r="A25" s="1080" t="s">
        <v>7</v>
      </c>
      <c r="B25" s="284" t="s">
        <v>251</v>
      </c>
      <c r="C25" s="569">
        <v>397.27600000000001</v>
      </c>
      <c r="D25" s="569">
        <v>675.62300000000005</v>
      </c>
      <c r="E25" s="569">
        <v>1586.26</v>
      </c>
      <c r="F25" s="569">
        <v>1940.799</v>
      </c>
      <c r="G25" s="569">
        <v>1873.2619999999999</v>
      </c>
      <c r="H25" s="569">
        <v>2246.9850000000001</v>
      </c>
      <c r="I25" s="569">
        <v>2060.317</v>
      </c>
      <c r="J25" s="569">
        <v>2028.2159999999999</v>
      </c>
      <c r="K25" s="569">
        <v>2104.8069999999998</v>
      </c>
      <c r="L25" s="569">
        <v>2207</v>
      </c>
      <c r="M25" s="569">
        <v>2729</v>
      </c>
      <c r="N25" s="569">
        <v>3396.3339999999998</v>
      </c>
      <c r="O25" s="569">
        <v>3393.904</v>
      </c>
      <c r="P25" s="569">
        <v>3166.11</v>
      </c>
      <c r="Q25" s="569">
        <v>3619.509</v>
      </c>
      <c r="R25" s="569">
        <v>3084.4</v>
      </c>
    </row>
    <row r="26" spans="1:18">
      <c r="A26" s="1080"/>
      <c r="B26" s="284" t="s">
        <v>144</v>
      </c>
      <c r="C26" s="569">
        <v>7900</v>
      </c>
      <c r="D26" s="569">
        <v>11828</v>
      </c>
      <c r="E26" s="569">
        <v>24006</v>
      </c>
      <c r="F26" s="569">
        <v>27227</v>
      </c>
      <c r="G26" s="569">
        <v>28696</v>
      </c>
      <c r="H26" s="569">
        <v>31199</v>
      </c>
      <c r="I26" s="569">
        <v>31874</v>
      </c>
      <c r="J26" s="569">
        <v>32233</v>
      </c>
      <c r="K26" s="569">
        <v>30982</v>
      </c>
      <c r="L26" s="569">
        <v>31607.5</v>
      </c>
      <c r="M26" s="569">
        <v>38584</v>
      </c>
      <c r="N26" s="569">
        <v>42702</v>
      </c>
      <c r="O26" s="569">
        <v>45917</v>
      </c>
      <c r="P26" s="569">
        <v>46149</v>
      </c>
      <c r="Q26" s="569">
        <v>46149</v>
      </c>
      <c r="R26" s="569">
        <v>44734</v>
      </c>
    </row>
    <row r="27" spans="1:18">
      <c r="A27" s="1080"/>
      <c r="B27" s="284" t="s">
        <v>143</v>
      </c>
      <c r="C27" s="569">
        <f t="shared" ref="C27:R27" si="5">(C25*1000*1000)/C26</f>
        <v>50288.101265822785</v>
      </c>
      <c r="D27" s="569">
        <f t="shared" si="5"/>
        <v>57120.645924923912</v>
      </c>
      <c r="E27" s="569">
        <f t="shared" si="5"/>
        <v>66077.647254852956</v>
      </c>
      <c r="F27" s="569">
        <f t="shared" si="5"/>
        <v>71282.146398795318</v>
      </c>
      <c r="G27" s="569">
        <f t="shared" si="5"/>
        <v>65279.551156955677</v>
      </c>
      <c r="H27" s="569">
        <f t="shared" si="5"/>
        <v>72021.058367255362</v>
      </c>
      <c r="I27" s="569">
        <f t="shared" si="5"/>
        <v>64639.423981928841</v>
      </c>
      <c r="J27" s="569">
        <f t="shared" si="5"/>
        <v>62923.587627586632</v>
      </c>
      <c r="K27" s="569">
        <f t="shared" si="5"/>
        <v>67936.446969207929</v>
      </c>
      <c r="L27" s="569">
        <f t="shared" si="5"/>
        <v>69825.199715257448</v>
      </c>
      <c r="M27" s="569">
        <f t="shared" si="5"/>
        <v>70728.799502384412</v>
      </c>
      <c r="N27" s="569">
        <f t="shared" si="5"/>
        <v>79535.712612992371</v>
      </c>
      <c r="O27" s="569">
        <f t="shared" si="5"/>
        <v>73913.888102445722</v>
      </c>
      <c r="P27" s="569">
        <f t="shared" si="5"/>
        <v>68606.25365663394</v>
      </c>
      <c r="Q27" s="569">
        <f t="shared" si="5"/>
        <v>78430.930247676006</v>
      </c>
      <c r="R27" s="569">
        <f t="shared" si="5"/>
        <v>68949.792104439577</v>
      </c>
    </row>
    <row r="28" spans="1:18">
      <c r="A28" s="1080" t="s">
        <v>6</v>
      </c>
      <c r="B28" s="284" t="s">
        <v>251</v>
      </c>
      <c r="C28" s="569" t="s">
        <v>322</v>
      </c>
      <c r="D28" s="569" t="s">
        <v>322</v>
      </c>
      <c r="E28" s="569" t="s">
        <v>322</v>
      </c>
      <c r="F28" s="569" t="s">
        <v>322</v>
      </c>
      <c r="G28" s="569" t="s">
        <v>322</v>
      </c>
      <c r="H28" s="569" t="s">
        <v>322</v>
      </c>
      <c r="I28" s="569" t="s">
        <v>322</v>
      </c>
      <c r="J28" s="569" t="s">
        <v>322</v>
      </c>
      <c r="K28" s="569" t="s">
        <v>322</v>
      </c>
      <c r="L28" s="569" t="s">
        <v>322</v>
      </c>
      <c r="M28" s="569" t="s">
        <v>322</v>
      </c>
      <c r="N28" s="569" t="s">
        <v>322</v>
      </c>
      <c r="O28" s="569" t="s">
        <v>322</v>
      </c>
      <c r="P28" s="569" t="s">
        <v>322</v>
      </c>
      <c r="Q28" s="569" t="s">
        <v>322</v>
      </c>
      <c r="R28" s="569" t="s">
        <v>322</v>
      </c>
    </row>
    <row r="29" spans="1:18">
      <c r="A29" s="1080"/>
      <c r="B29" s="284" t="s">
        <v>144</v>
      </c>
      <c r="C29" s="569" t="s">
        <v>322</v>
      </c>
      <c r="D29" s="569" t="s">
        <v>322</v>
      </c>
      <c r="E29" s="569" t="s">
        <v>322</v>
      </c>
      <c r="F29" s="569" t="s">
        <v>322</v>
      </c>
      <c r="G29" s="569" t="s">
        <v>322</v>
      </c>
      <c r="H29" s="569" t="s">
        <v>322</v>
      </c>
      <c r="I29" s="569" t="s">
        <v>322</v>
      </c>
      <c r="J29" s="569" t="s">
        <v>322</v>
      </c>
      <c r="K29" s="569" t="s">
        <v>322</v>
      </c>
      <c r="L29" s="569" t="s">
        <v>322</v>
      </c>
      <c r="M29" s="569" t="s">
        <v>322</v>
      </c>
      <c r="N29" s="569" t="s">
        <v>322</v>
      </c>
      <c r="O29" s="569" t="s">
        <v>322</v>
      </c>
      <c r="P29" s="569" t="s">
        <v>322</v>
      </c>
      <c r="Q29" s="569" t="s">
        <v>322</v>
      </c>
      <c r="R29" s="569" t="s">
        <v>322</v>
      </c>
    </row>
    <row r="30" spans="1:18">
      <c r="A30" s="1080"/>
      <c r="B30" s="284" t="s">
        <v>143</v>
      </c>
      <c r="C30" s="569" t="s">
        <v>322</v>
      </c>
      <c r="D30" s="569" t="s">
        <v>322</v>
      </c>
      <c r="E30" s="569" t="s">
        <v>322</v>
      </c>
      <c r="F30" s="569" t="s">
        <v>322</v>
      </c>
      <c r="G30" s="569" t="s">
        <v>322</v>
      </c>
      <c r="H30" s="569" t="s">
        <v>322</v>
      </c>
      <c r="I30" s="569" t="s">
        <v>322</v>
      </c>
      <c r="J30" s="569" t="s">
        <v>322</v>
      </c>
      <c r="K30" s="569" t="s">
        <v>322</v>
      </c>
      <c r="L30" s="569" t="s">
        <v>322</v>
      </c>
      <c r="M30" s="569" t="s">
        <v>322</v>
      </c>
      <c r="N30" s="569" t="s">
        <v>322</v>
      </c>
      <c r="O30" s="569" t="s">
        <v>322</v>
      </c>
      <c r="P30" s="569" t="s">
        <v>322</v>
      </c>
      <c r="Q30" s="569" t="s">
        <v>322</v>
      </c>
      <c r="R30" s="569" t="s">
        <v>322</v>
      </c>
    </row>
    <row r="31" spans="1:18">
      <c r="A31" s="1080" t="s">
        <v>5</v>
      </c>
      <c r="B31" s="284" t="s">
        <v>251</v>
      </c>
      <c r="C31" s="569" t="s">
        <v>322</v>
      </c>
      <c r="D31" s="569" t="s">
        <v>322</v>
      </c>
      <c r="E31" s="569" t="s">
        <v>322</v>
      </c>
      <c r="F31" s="569" t="s">
        <v>322</v>
      </c>
      <c r="G31" s="569" t="s">
        <v>322</v>
      </c>
      <c r="H31" s="569" t="s">
        <v>322</v>
      </c>
      <c r="I31" s="569" t="s">
        <v>322</v>
      </c>
      <c r="J31" s="569" t="s">
        <v>322</v>
      </c>
      <c r="K31" s="569" t="s">
        <v>322</v>
      </c>
      <c r="L31" s="569" t="s">
        <v>322</v>
      </c>
      <c r="M31" s="569" t="s">
        <v>322</v>
      </c>
      <c r="N31" s="569" t="s">
        <v>322</v>
      </c>
      <c r="O31" s="569" t="s">
        <v>322</v>
      </c>
      <c r="P31" s="569" t="s">
        <v>322</v>
      </c>
      <c r="Q31" s="569" t="s">
        <v>322</v>
      </c>
      <c r="R31" s="569" t="s">
        <v>322</v>
      </c>
    </row>
    <row r="32" spans="1:18">
      <c r="A32" s="1080"/>
      <c r="B32" s="284" t="s">
        <v>144</v>
      </c>
      <c r="C32" s="569" t="s">
        <v>322</v>
      </c>
      <c r="D32" s="569" t="s">
        <v>322</v>
      </c>
      <c r="E32" s="569" t="s">
        <v>322</v>
      </c>
      <c r="F32" s="569" t="s">
        <v>322</v>
      </c>
      <c r="G32" s="569" t="s">
        <v>322</v>
      </c>
      <c r="H32" s="569" t="s">
        <v>322</v>
      </c>
      <c r="I32" s="569" t="s">
        <v>322</v>
      </c>
      <c r="J32" s="569" t="s">
        <v>322</v>
      </c>
      <c r="K32" s="569" t="s">
        <v>322</v>
      </c>
      <c r="L32" s="569" t="s">
        <v>322</v>
      </c>
      <c r="M32" s="569" t="s">
        <v>322</v>
      </c>
      <c r="N32" s="569" t="s">
        <v>322</v>
      </c>
      <c r="O32" s="569" t="s">
        <v>322</v>
      </c>
      <c r="P32" s="569" t="s">
        <v>322</v>
      </c>
      <c r="Q32" s="569" t="s">
        <v>322</v>
      </c>
      <c r="R32" s="569" t="s">
        <v>322</v>
      </c>
    </row>
    <row r="33" spans="1:19">
      <c r="A33" s="1080"/>
      <c r="B33" s="284" t="s">
        <v>143</v>
      </c>
      <c r="C33" s="569" t="s">
        <v>322</v>
      </c>
      <c r="D33" s="569" t="s">
        <v>322</v>
      </c>
      <c r="E33" s="569" t="s">
        <v>322</v>
      </c>
      <c r="F33" s="569" t="s">
        <v>322</v>
      </c>
      <c r="G33" s="569" t="s">
        <v>322</v>
      </c>
      <c r="H33" s="569" t="s">
        <v>322</v>
      </c>
      <c r="I33" s="569" t="s">
        <v>322</v>
      </c>
      <c r="J33" s="569" t="s">
        <v>322</v>
      </c>
      <c r="K33" s="569" t="s">
        <v>322</v>
      </c>
      <c r="L33" s="569" t="s">
        <v>322</v>
      </c>
      <c r="M33" s="569" t="s">
        <v>322</v>
      </c>
      <c r="N33" s="569" t="s">
        <v>322</v>
      </c>
      <c r="O33" s="569" t="s">
        <v>322</v>
      </c>
      <c r="P33" s="569" t="s">
        <v>322</v>
      </c>
      <c r="Q33" s="569" t="s">
        <v>322</v>
      </c>
      <c r="R33" s="569" t="s">
        <v>322</v>
      </c>
    </row>
    <row r="34" spans="1:19">
      <c r="A34" s="1080" t="s">
        <v>4</v>
      </c>
      <c r="B34" s="284" t="s">
        <v>251</v>
      </c>
      <c r="C34" s="569">
        <v>23876</v>
      </c>
      <c r="D34" s="569">
        <v>21157</v>
      </c>
      <c r="E34" s="569">
        <v>23013</v>
      </c>
      <c r="F34" s="569">
        <v>20418</v>
      </c>
      <c r="G34" s="569">
        <v>19094</v>
      </c>
      <c r="H34" s="569">
        <v>21052</v>
      </c>
      <c r="I34" s="569">
        <v>20278</v>
      </c>
      <c r="J34" s="569">
        <v>19723</v>
      </c>
      <c r="K34" s="569">
        <v>19255</v>
      </c>
      <c r="L34" s="569">
        <v>18655</v>
      </c>
      <c r="M34" s="569">
        <v>16015</v>
      </c>
      <c r="N34" s="569">
        <v>16800</v>
      </c>
      <c r="O34" s="569">
        <v>17278</v>
      </c>
      <c r="P34" s="569">
        <v>20033</v>
      </c>
      <c r="Q34" s="569">
        <v>17766</v>
      </c>
      <c r="R34" s="569">
        <v>14861</v>
      </c>
    </row>
    <row r="35" spans="1:19">
      <c r="A35" s="1080"/>
      <c r="B35" s="284" t="s">
        <v>144</v>
      </c>
      <c r="C35" s="569">
        <v>313294</v>
      </c>
      <c r="D35" s="569">
        <v>322858</v>
      </c>
      <c r="E35" s="569">
        <v>325704</v>
      </c>
      <c r="F35" s="569">
        <v>321234</v>
      </c>
      <c r="G35" s="569">
        <v>325956</v>
      </c>
      <c r="H35" s="569">
        <v>316010</v>
      </c>
      <c r="I35" s="569">
        <v>318856</v>
      </c>
      <c r="J35" s="569">
        <v>305600</v>
      </c>
      <c r="K35" s="569">
        <v>307380</v>
      </c>
      <c r="L35" s="569">
        <v>287380</v>
      </c>
      <c r="M35" s="569">
        <v>278133</v>
      </c>
      <c r="N35" s="569">
        <v>272000</v>
      </c>
      <c r="O35" s="569">
        <v>379870</v>
      </c>
      <c r="P35" s="569">
        <v>382840</v>
      </c>
      <c r="Q35" s="569">
        <v>385000</v>
      </c>
      <c r="R35" s="569">
        <v>258490</v>
      </c>
    </row>
    <row r="36" spans="1:19">
      <c r="A36" s="1080"/>
      <c r="B36" s="284" t="s">
        <v>143</v>
      </c>
      <c r="C36" s="569">
        <f t="shared" ref="C36:P36" si="6">(C34*1000*1000)/C35</f>
        <v>76209.566732845182</v>
      </c>
      <c r="D36" s="569">
        <f t="shared" si="6"/>
        <v>65530.356999052216</v>
      </c>
      <c r="E36" s="569">
        <f t="shared" si="6"/>
        <v>70656.178616166828</v>
      </c>
      <c r="F36" s="569">
        <f t="shared" si="6"/>
        <v>63561.14234483274</v>
      </c>
      <c r="G36" s="569">
        <f t="shared" si="6"/>
        <v>58578.45844224374</v>
      </c>
      <c r="H36" s="569">
        <f t="shared" si="6"/>
        <v>66618.144995411538</v>
      </c>
      <c r="I36" s="569">
        <f t="shared" si="6"/>
        <v>63596.106079233257</v>
      </c>
      <c r="J36" s="569">
        <f t="shared" si="6"/>
        <v>64538.61256544503</v>
      </c>
      <c r="K36" s="569">
        <f t="shared" si="6"/>
        <v>62642.331966946447</v>
      </c>
      <c r="L36" s="569">
        <f t="shared" si="6"/>
        <v>64914.051082190825</v>
      </c>
      <c r="M36" s="569">
        <f t="shared" si="6"/>
        <v>57580.366227668055</v>
      </c>
      <c r="N36" s="569">
        <f t="shared" si="6"/>
        <v>61764.705882352944</v>
      </c>
      <c r="O36" s="569">
        <f t="shared" si="6"/>
        <v>45483.981362044913</v>
      </c>
      <c r="P36" s="569">
        <f t="shared" si="6"/>
        <v>52327.3430153589</v>
      </c>
      <c r="Q36" s="569">
        <v>46145.5</v>
      </c>
      <c r="R36" s="569">
        <f>(R34*1000*1000)/R35</f>
        <v>57491.58574799799</v>
      </c>
      <c r="S36" s="499"/>
    </row>
    <row r="37" spans="1:19">
      <c r="A37" s="1080" t="s">
        <v>3</v>
      </c>
      <c r="B37" s="284" t="s">
        <v>251</v>
      </c>
      <c r="C37" s="569">
        <v>3884.6</v>
      </c>
      <c r="D37" s="569">
        <v>4000</v>
      </c>
      <c r="E37" s="569">
        <v>4600</v>
      </c>
      <c r="F37" s="569">
        <v>4600</v>
      </c>
      <c r="G37" s="569">
        <v>4800</v>
      </c>
      <c r="H37" s="569">
        <v>5200</v>
      </c>
      <c r="I37" s="569">
        <v>5000</v>
      </c>
      <c r="J37" s="569">
        <v>5000</v>
      </c>
      <c r="K37" s="569">
        <v>5000</v>
      </c>
      <c r="L37" s="569">
        <v>5000</v>
      </c>
      <c r="M37" s="569">
        <v>5000</v>
      </c>
      <c r="N37" s="569">
        <v>5000</v>
      </c>
      <c r="O37" s="569">
        <v>5400</v>
      </c>
      <c r="P37" s="569">
        <v>5400</v>
      </c>
      <c r="Q37" s="569" t="s">
        <v>429</v>
      </c>
      <c r="R37" s="569" t="s">
        <v>429</v>
      </c>
    </row>
    <row r="38" spans="1:19">
      <c r="A38" s="1080"/>
      <c r="B38" s="284" t="s">
        <v>144</v>
      </c>
      <c r="C38" s="569">
        <v>36500</v>
      </c>
      <c r="D38" s="569">
        <v>41000</v>
      </c>
      <c r="E38" s="569">
        <v>46500</v>
      </c>
      <c r="F38" s="569">
        <v>48307</v>
      </c>
      <c r="G38" s="569">
        <v>49000</v>
      </c>
      <c r="H38" s="569">
        <v>51000</v>
      </c>
      <c r="I38" s="569">
        <v>52220</v>
      </c>
      <c r="J38" s="569">
        <v>53000</v>
      </c>
      <c r="K38" s="569">
        <v>52000</v>
      </c>
      <c r="L38" s="569">
        <v>52000</v>
      </c>
      <c r="M38" s="569">
        <v>52000</v>
      </c>
      <c r="N38" s="569">
        <v>52000</v>
      </c>
      <c r="O38" s="569">
        <v>56000</v>
      </c>
      <c r="P38" s="569">
        <v>30000</v>
      </c>
      <c r="Q38" s="569" t="s">
        <v>429</v>
      </c>
      <c r="R38" s="569" t="s">
        <v>429</v>
      </c>
    </row>
    <row r="39" spans="1:19">
      <c r="A39" s="1080"/>
      <c r="B39" s="284" t="s">
        <v>143</v>
      </c>
      <c r="C39" s="569">
        <f t="shared" ref="C39:O39" si="7">(C37*1000*1000)/C38</f>
        <v>106427.39726027397</v>
      </c>
      <c r="D39" s="569">
        <f t="shared" si="7"/>
        <v>97560.975609756104</v>
      </c>
      <c r="E39" s="569">
        <f t="shared" si="7"/>
        <v>98924.731182795702</v>
      </c>
      <c r="F39" s="569">
        <f t="shared" si="7"/>
        <v>95224.294615687162</v>
      </c>
      <c r="G39" s="569">
        <f t="shared" si="7"/>
        <v>97959.183673469393</v>
      </c>
      <c r="H39" s="569">
        <f t="shared" si="7"/>
        <v>101960.7843137255</v>
      </c>
      <c r="I39" s="569">
        <f t="shared" si="7"/>
        <v>95748.755266181543</v>
      </c>
      <c r="J39" s="569">
        <f t="shared" si="7"/>
        <v>94339.622641509428</v>
      </c>
      <c r="K39" s="569">
        <f t="shared" si="7"/>
        <v>96153.846153846156</v>
      </c>
      <c r="L39" s="569">
        <f t="shared" si="7"/>
        <v>96153.846153846156</v>
      </c>
      <c r="M39" s="569">
        <f t="shared" si="7"/>
        <v>96153.846153846156</v>
      </c>
      <c r="N39" s="569">
        <f t="shared" si="7"/>
        <v>96153.846153846156</v>
      </c>
      <c r="O39" s="569">
        <f t="shared" si="7"/>
        <v>96428.571428571435</v>
      </c>
      <c r="P39" s="569">
        <f>(P40*1000*1000)/P38</f>
        <v>98433.333333333328</v>
      </c>
      <c r="Q39" s="569" t="s">
        <v>429</v>
      </c>
      <c r="R39" s="569" t="s">
        <v>429</v>
      </c>
    </row>
    <row r="40" spans="1:19">
      <c r="A40" s="1081" t="s">
        <v>79</v>
      </c>
      <c r="B40" s="284" t="s">
        <v>251</v>
      </c>
      <c r="C40" s="569" t="s">
        <v>429</v>
      </c>
      <c r="D40" s="569" t="s">
        <v>429</v>
      </c>
      <c r="E40" s="569" t="s">
        <v>429</v>
      </c>
      <c r="F40" s="569">
        <v>1813</v>
      </c>
      <c r="G40" s="569">
        <v>2342</v>
      </c>
      <c r="H40" s="569">
        <v>2346</v>
      </c>
      <c r="I40" s="569">
        <v>2501</v>
      </c>
      <c r="J40" s="569">
        <v>2750</v>
      </c>
      <c r="K40" s="569">
        <v>2766</v>
      </c>
      <c r="L40" s="569">
        <v>2749</v>
      </c>
      <c r="M40" s="569">
        <v>2570</v>
      </c>
      <c r="N40" s="569">
        <v>3019</v>
      </c>
      <c r="O40" s="569">
        <v>2717</v>
      </c>
      <c r="P40" s="569">
        <v>2953</v>
      </c>
      <c r="Q40" s="569">
        <v>2800</v>
      </c>
      <c r="R40" s="569" t="s">
        <v>429</v>
      </c>
    </row>
    <row r="41" spans="1:19">
      <c r="A41" s="1081"/>
      <c r="B41" s="284" t="s">
        <v>144</v>
      </c>
      <c r="C41" s="569" t="s">
        <v>429</v>
      </c>
      <c r="D41" s="569" t="s">
        <v>429</v>
      </c>
      <c r="E41" s="569" t="s">
        <v>429</v>
      </c>
      <c r="F41" s="569">
        <v>18000</v>
      </c>
      <c r="G41" s="569">
        <v>18000</v>
      </c>
      <c r="H41" s="569">
        <v>20000</v>
      </c>
      <c r="I41" s="569">
        <v>21000</v>
      </c>
      <c r="J41" s="569">
        <v>23000</v>
      </c>
      <c r="K41" s="569">
        <v>23000</v>
      </c>
      <c r="L41" s="569">
        <v>23000</v>
      </c>
      <c r="M41" s="569">
        <v>23000</v>
      </c>
      <c r="N41" s="569">
        <v>25000</v>
      </c>
      <c r="O41" s="569">
        <v>25436</v>
      </c>
      <c r="P41" s="569">
        <v>30000</v>
      </c>
      <c r="Q41" s="569">
        <v>26213.029076186969</v>
      </c>
      <c r="R41" s="569" t="s">
        <v>429</v>
      </c>
    </row>
    <row r="42" spans="1:19">
      <c r="A42" s="1081"/>
      <c r="B42" s="284" t="s">
        <v>143</v>
      </c>
      <c r="C42" s="569" t="s">
        <v>429</v>
      </c>
      <c r="D42" s="569" t="s">
        <v>429</v>
      </c>
      <c r="E42" s="569" t="s">
        <v>429</v>
      </c>
      <c r="F42" s="569">
        <f t="shared" ref="F42:O42" si="8">(F40*1000*1000)/F41</f>
        <v>100722.22222222222</v>
      </c>
      <c r="G42" s="569">
        <f t="shared" si="8"/>
        <v>130111.11111111111</v>
      </c>
      <c r="H42" s="569">
        <f t="shared" si="8"/>
        <v>117300</v>
      </c>
      <c r="I42" s="569">
        <f t="shared" si="8"/>
        <v>119095.23809523809</v>
      </c>
      <c r="J42" s="569">
        <f t="shared" si="8"/>
        <v>119565.21739130435</v>
      </c>
      <c r="K42" s="569">
        <f t="shared" si="8"/>
        <v>120260.86956521739</v>
      </c>
      <c r="L42" s="569">
        <f t="shared" si="8"/>
        <v>119521.73913043478</v>
      </c>
      <c r="M42" s="569">
        <f t="shared" si="8"/>
        <v>111739.13043478261</v>
      </c>
      <c r="N42" s="569">
        <f t="shared" si="8"/>
        <v>120760</v>
      </c>
      <c r="O42" s="569">
        <f t="shared" si="8"/>
        <v>106817.109608429</v>
      </c>
      <c r="P42" s="569">
        <v>106817.109608429</v>
      </c>
      <c r="Q42" s="569">
        <v>106817.109608429</v>
      </c>
      <c r="R42" s="569" t="s">
        <v>429</v>
      </c>
    </row>
    <row r="43" spans="1:19">
      <c r="A43" s="1080" t="s">
        <v>2</v>
      </c>
      <c r="B43" s="284" t="s">
        <v>251</v>
      </c>
      <c r="C43" s="569">
        <v>1600</v>
      </c>
      <c r="D43" s="569">
        <v>2000</v>
      </c>
      <c r="E43" s="569">
        <v>2300</v>
      </c>
      <c r="F43" s="569">
        <v>2300</v>
      </c>
      <c r="G43" s="569">
        <v>2500</v>
      </c>
      <c r="H43" s="569">
        <v>2500</v>
      </c>
      <c r="I43" s="569">
        <v>2500</v>
      </c>
      <c r="J43" s="569">
        <v>2500</v>
      </c>
      <c r="K43" s="569">
        <v>2050</v>
      </c>
      <c r="L43" s="569">
        <v>3200</v>
      </c>
      <c r="M43" s="569">
        <v>4050</v>
      </c>
      <c r="N43" s="569">
        <v>3500</v>
      </c>
      <c r="O43" s="569">
        <v>3900</v>
      </c>
      <c r="P43" s="569">
        <v>4000</v>
      </c>
      <c r="Q43" s="569" t="s">
        <v>429</v>
      </c>
      <c r="R43" s="569" t="s">
        <v>429</v>
      </c>
    </row>
    <row r="44" spans="1:19">
      <c r="A44" s="1080"/>
      <c r="B44" s="284" t="s">
        <v>144</v>
      </c>
      <c r="C44" s="569">
        <v>15000</v>
      </c>
      <c r="D44" s="569">
        <v>19000</v>
      </c>
      <c r="E44" s="569">
        <v>22000</v>
      </c>
      <c r="F44" s="569">
        <v>22000</v>
      </c>
      <c r="G44" s="569">
        <v>24000</v>
      </c>
      <c r="H44" s="569">
        <v>24000</v>
      </c>
      <c r="I44" s="569">
        <v>24000</v>
      </c>
      <c r="J44" s="569">
        <v>24000</v>
      </c>
      <c r="K44" s="569">
        <v>19500</v>
      </c>
      <c r="L44" s="569">
        <v>30500</v>
      </c>
      <c r="M44" s="569">
        <v>38500</v>
      </c>
      <c r="N44" s="569">
        <v>33000</v>
      </c>
      <c r="O44" s="569">
        <v>39000</v>
      </c>
      <c r="P44" s="569">
        <v>39000</v>
      </c>
      <c r="Q44" s="569" t="s">
        <v>429</v>
      </c>
      <c r="R44" s="569" t="s">
        <v>429</v>
      </c>
    </row>
    <row r="45" spans="1:19">
      <c r="A45" s="1080"/>
      <c r="B45" s="284" t="s">
        <v>143</v>
      </c>
      <c r="C45" s="569">
        <f t="shared" ref="C45:P45" si="9">(C43*1000*1000)/C44</f>
        <v>106666.66666666667</v>
      </c>
      <c r="D45" s="569">
        <f t="shared" si="9"/>
        <v>105263.15789473684</v>
      </c>
      <c r="E45" s="569">
        <f t="shared" si="9"/>
        <v>104545.45454545454</v>
      </c>
      <c r="F45" s="569">
        <f t="shared" si="9"/>
        <v>104545.45454545454</v>
      </c>
      <c r="G45" s="569">
        <f t="shared" si="9"/>
        <v>104166.66666666667</v>
      </c>
      <c r="H45" s="569">
        <f t="shared" si="9"/>
        <v>104166.66666666667</v>
      </c>
      <c r="I45" s="569">
        <f t="shared" si="9"/>
        <v>104166.66666666667</v>
      </c>
      <c r="J45" s="569">
        <f t="shared" si="9"/>
        <v>104166.66666666667</v>
      </c>
      <c r="K45" s="569">
        <f t="shared" si="9"/>
        <v>105128.20512820513</v>
      </c>
      <c r="L45" s="569">
        <f t="shared" si="9"/>
        <v>104918.03278688525</v>
      </c>
      <c r="M45" s="569">
        <f t="shared" si="9"/>
        <v>105194.8051948052</v>
      </c>
      <c r="N45" s="569">
        <f t="shared" si="9"/>
        <v>106060.60606060606</v>
      </c>
      <c r="O45" s="569">
        <f t="shared" si="9"/>
        <v>100000</v>
      </c>
      <c r="P45" s="569">
        <f t="shared" si="9"/>
        <v>102564.10256410256</v>
      </c>
      <c r="Q45" s="569" t="s">
        <v>429</v>
      </c>
      <c r="R45" s="569" t="s">
        <v>429</v>
      </c>
    </row>
    <row r="46" spans="1:19">
      <c r="A46" s="1080" t="s">
        <v>1</v>
      </c>
      <c r="B46" s="284" t="s">
        <v>251</v>
      </c>
      <c r="C46" s="569">
        <v>4227.5</v>
      </c>
      <c r="D46" s="569">
        <v>4100</v>
      </c>
      <c r="E46" s="569">
        <v>4200</v>
      </c>
      <c r="F46" s="569">
        <v>4533</v>
      </c>
      <c r="G46" s="569">
        <v>4121</v>
      </c>
      <c r="H46" s="569">
        <v>3290</v>
      </c>
      <c r="I46" s="569">
        <v>3100</v>
      </c>
      <c r="J46" s="569">
        <v>3000</v>
      </c>
      <c r="K46" s="569">
        <v>3100</v>
      </c>
      <c r="L46" s="569">
        <v>3100</v>
      </c>
      <c r="M46" s="569">
        <v>3100</v>
      </c>
      <c r="N46" s="569">
        <v>3100</v>
      </c>
      <c r="O46" s="569">
        <v>3700</v>
      </c>
      <c r="P46" s="569">
        <v>4000</v>
      </c>
      <c r="Q46" s="569">
        <v>5.3</v>
      </c>
      <c r="R46" s="569">
        <f>Q46*'[9]Agriculture_Feb 2016_'!$X$10/'[9]Agriculture_Feb 2016_'!$W$10</f>
        <v>6.4536360804213979</v>
      </c>
    </row>
    <row r="47" spans="1:19">
      <c r="A47" s="1080"/>
      <c r="B47" s="284" t="s">
        <v>144</v>
      </c>
      <c r="C47" s="569">
        <v>43000</v>
      </c>
      <c r="D47" s="569">
        <v>42000</v>
      </c>
      <c r="E47" s="569">
        <v>40000</v>
      </c>
      <c r="F47" s="569">
        <v>45000</v>
      </c>
      <c r="G47" s="569">
        <v>44000</v>
      </c>
      <c r="H47" s="569">
        <v>43000</v>
      </c>
      <c r="I47" s="569">
        <v>40000</v>
      </c>
      <c r="J47" s="569">
        <v>36000</v>
      </c>
      <c r="K47" s="569">
        <v>39000</v>
      </c>
      <c r="L47" s="569">
        <v>39000</v>
      </c>
      <c r="M47" s="569">
        <v>39000</v>
      </c>
      <c r="N47" s="569">
        <v>39000</v>
      </c>
      <c r="O47" s="569">
        <v>45000</v>
      </c>
      <c r="P47" s="569">
        <v>50000</v>
      </c>
      <c r="Q47" s="569">
        <v>63429.936581147304</v>
      </c>
      <c r="R47" s="569">
        <v>63429.936581147304</v>
      </c>
    </row>
    <row r="48" spans="1:19">
      <c r="A48" s="1080"/>
      <c r="B48" s="284" t="s">
        <v>143</v>
      </c>
      <c r="C48" s="569">
        <f t="shared" ref="C48:P48" si="10">(C46*1000*1000)/C47</f>
        <v>98313.953488372092</v>
      </c>
      <c r="D48" s="569">
        <f t="shared" si="10"/>
        <v>97619.047619047618</v>
      </c>
      <c r="E48" s="569">
        <f t="shared" si="10"/>
        <v>105000</v>
      </c>
      <c r="F48" s="569">
        <f t="shared" si="10"/>
        <v>100733.33333333333</v>
      </c>
      <c r="G48" s="569">
        <f t="shared" si="10"/>
        <v>93659.090909090912</v>
      </c>
      <c r="H48" s="569">
        <f t="shared" si="10"/>
        <v>76511.627906976748</v>
      </c>
      <c r="I48" s="569">
        <f t="shared" si="10"/>
        <v>77500</v>
      </c>
      <c r="J48" s="569">
        <f t="shared" si="10"/>
        <v>83333.333333333328</v>
      </c>
      <c r="K48" s="569">
        <f t="shared" si="10"/>
        <v>79487.179487179485</v>
      </c>
      <c r="L48" s="569">
        <f t="shared" si="10"/>
        <v>79487.179487179485</v>
      </c>
      <c r="M48" s="569">
        <f t="shared" si="10"/>
        <v>79487.179487179485</v>
      </c>
      <c r="N48" s="569">
        <f t="shared" si="10"/>
        <v>79487.179487179485</v>
      </c>
      <c r="O48" s="569">
        <f t="shared" si="10"/>
        <v>82222.222222222219</v>
      </c>
      <c r="P48" s="569">
        <f t="shared" si="10"/>
        <v>80000</v>
      </c>
      <c r="Q48" s="569">
        <v>101487.89852983569</v>
      </c>
      <c r="R48" s="569">
        <v>101487.89852983569</v>
      </c>
    </row>
    <row r="49" spans="1:18">
      <c r="A49" s="1080" t="s">
        <v>34</v>
      </c>
      <c r="B49" s="284" t="s">
        <v>251</v>
      </c>
      <c r="C49" s="569">
        <f t="shared" ref="C49:E50" si="11">C46+C43+C37+C34+C25+C22+C19+C16+C10+C4</f>
        <v>45402.505999999994</v>
      </c>
      <c r="D49" s="569">
        <f t="shared" si="11"/>
        <v>44053.373</v>
      </c>
      <c r="E49" s="569">
        <f t="shared" si="11"/>
        <v>47360.245000000003</v>
      </c>
      <c r="F49" s="569">
        <f t="shared" ref="F49:M49" si="12">F46+F43+F40+F37+F34+F25+F22+F19+F16+F10+F4</f>
        <v>47079.532999999996</v>
      </c>
      <c r="G49" s="569">
        <f t="shared" si="12"/>
        <v>46230.182000000008</v>
      </c>
      <c r="H49" s="569">
        <f t="shared" si="12"/>
        <v>48332.576999999997</v>
      </c>
      <c r="I49" s="569">
        <f t="shared" si="12"/>
        <v>47273.691000000006</v>
      </c>
      <c r="J49" s="569">
        <f t="shared" si="12"/>
        <v>46531.46</v>
      </c>
      <c r="K49" s="569">
        <f t="shared" si="12"/>
        <v>46122.218999999997</v>
      </c>
      <c r="L49" s="569">
        <f t="shared" si="12"/>
        <v>47405.375</v>
      </c>
      <c r="M49" s="569">
        <f t="shared" si="12"/>
        <v>45880</v>
      </c>
      <c r="N49" s="569">
        <f t="shared" ref="N49:P50" si="13">N46+N43+N40+N37+N34+N25+N19+N16+N10+N4</f>
        <v>42825.334000000003</v>
      </c>
      <c r="O49" s="569">
        <f t="shared" si="13"/>
        <v>44958.904000000002</v>
      </c>
      <c r="P49" s="569">
        <f t="shared" si="13"/>
        <v>48312.11</v>
      </c>
      <c r="Q49" s="569" t="s">
        <v>429</v>
      </c>
      <c r="R49" s="569" t="s">
        <v>429</v>
      </c>
    </row>
    <row r="50" spans="1:18">
      <c r="A50" s="1080"/>
      <c r="B50" s="284" t="s">
        <v>144</v>
      </c>
      <c r="C50" s="569">
        <f t="shared" si="11"/>
        <v>621475</v>
      </c>
      <c r="D50" s="569">
        <f t="shared" si="11"/>
        <v>644163</v>
      </c>
      <c r="E50" s="569">
        <f t="shared" si="11"/>
        <v>675212</v>
      </c>
      <c r="F50" s="569">
        <f t="shared" ref="F50:M50" si="14">F47+F44+F41+F38+F35+F26+F23+F20+F17+F11+F5</f>
        <v>691386</v>
      </c>
      <c r="G50" s="569">
        <f t="shared" si="14"/>
        <v>697640</v>
      </c>
      <c r="H50" s="569">
        <f t="shared" si="14"/>
        <v>699660</v>
      </c>
      <c r="I50" s="569">
        <f t="shared" si="14"/>
        <v>711182</v>
      </c>
      <c r="J50" s="569">
        <f t="shared" si="14"/>
        <v>697092</v>
      </c>
      <c r="K50" s="569">
        <f t="shared" si="14"/>
        <v>689373</v>
      </c>
      <c r="L50" s="569">
        <f t="shared" si="14"/>
        <v>694990.5</v>
      </c>
      <c r="M50" s="569">
        <f t="shared" si="14"/>
        <v>705926</v>
      </c>
      <c r="N50" s="569">
        <f t="shared" si="13"/>
        <v>640702</v>
      </c>
      <c r="O50" s="569">
        <f t="shared" si="13"/>
        <v>781723</v>
      </c>
      <c r="P50" s="569">
        <f t="shared" si="13"/>
        <v>768989</v>
      </c>
      <c r="Q50" s="569" t="s">
        <v>429</v>
      </c>
      <c r="R50" s="569" t="s">
        <v>429</v>
      </c>
    </row>
    <row r="51" spans="1:18">
      <c r="A51" s="1080"/>
      <c r="B51" s="284" t="s">
        <v>143</v>
      </c>
      <c r="C51" s="569">
        <f>(C49*1000*1000)/C50</f>
        <v>73056.045697735215</v>
      </c>
      <c r="D51" s="569">
        <f t="shared" ref="D51:P51" si="15">(D49*1000*1000)/D50</f>
        <v>68388.549171560619</v>
      </c>
      <c r="E51" s="569">
        <f t="shared" si="15"/>
        <v>70141.296363216286</v>
      </c>
      <c r="F51" s="569">
        <f t="shared" si="15"/>
        <v>68094.426268394207</v>
      </c>
      <c r="G51" s="569">
        <f t="shared" si="15"/>
        <v>66266.530015480777</v>
      </c>
      <c r="H51" s="569">
        <f t="shared" si="15"/>
        <v>69080.091758854294</v>
      </c>
      <c r="I51" s="569">
        <f t="shared" si="15"/>
        <v>66472.001541096382</v>
      </c>
      <c r="J51" s="569">
        <f t="shared" si="15"/>
        <v>66750.816248070551</v>
      </c>
      <c r="K51" s="569">
        <f t="shared" si="15"/>
        <v>66904.591563638256</v>
      </c>
      <c r="L51" s="569">
        <f t="shared" si="15"/>
        <v>68210.105030212639</v>
      </c>
      <c r="M51" s="569">
        <f t="shared" si="15"/>
        <v>64992.647954601474</v>
      </c>
      <c r="N51" s="569">
        <f t="shared" si="15"/>
        <v>66841.267859316809</v>
      </c>
      <c r="O51" s="569">
        <f t="shared" si="15"/>
        <v>57512.57670555939</v>
      </c>
      <c r="P51" s="569">
        <f t="shared" si="15"/>
        <v>62825.489051208795</v>
      </c>
      <c r="Q51" s="569" t="s">
        <v>429</v>
      </c>
      <c r="R51" s="569" t="s">
        <v>429</v>
      </c>
    </row>
    <row r="52" spans="1:18">
      <c r="A52" s="57"/>
      <c r="B52" s="57"/>
      <c r="C52" s="57"/>
      <c r="D52" s="57"/>
      <c r="E52" s="57"/>
      <c r="F52" s="57"/>
      <c r="G52" s="57"/>
      <c r="H52" s="57"/>
      <c r="I52" s="57"/>
      <c r="J52" s="57"/>
      <c r="K52" s="57"/>
      <c r="L52" s="57"/>
      <c r="M52" s="57"/>
      <c r="P52" s="57"/>
    </row>
    <row r="53" spans="1:18" ht="14.65" customHeight="1">
      <c r="A53" s="136" t="s">
        <v>33</v>
      </c>
      <c r="B53" s="142"/>
      <c r="D53" s="486"/>
      <c r="E53" s="486"/>
      <c r="F53" s="486"/>
      <c r="G53" s="486"/>
      <c r="H53" s="486"/>
      <c r="I53" s="486"/>
      <c r="J53" s="486"/>
      <c r="K53" s="486"/>
      <c r="L53" s="486"/>
      <c r="M53" s="486"/>
      <c r="P53" s="57"/>
    </row>
    <row r="54" spans="1:18" s="283" customFormat="1">
      <c r="A54" s="93"/>
      <c r="B54" s="135"/>
      <c r="D54" s="133"/>
      <c r="E54" s="133"/>
      <c r="F54" s="133"/>
      <c r="G54" s="133"/>
      <c r="H54" s="133"/>
      <c r="I54" s="132"/>
      <c r="J54" s="132"/>
      <c r="K54" s="132"/>
      <c r="L54" s="132"/>
      <c r="M54" s="132"/>
      <c r="P54" s="289"/>
      <c r="Q54" s="499"/>
      <c r="R54" s="499"/>
    </row>
    <row r="55" spans="1:18" ht="14.65" customHeight="1">
      <c r="A55" s="486" t="s">
        <v>889</v>
      </c>
      <c r="B55" s="134"/>
      <c r="D55" s="96"/>
      <c r="E55" s="96"/>
      <c r="F55" s="96"/>
      <c r="G55" s="96"/>
      <c r="H55" s="96"/>
      <c r="I55" s="96"/>
      <c r="J55" s="96"/>
      <c r="K55" s="96"/>
      <c r="L55" s="96"/>
      <c r="M55" s="96"/>
      <c r="P55" s="57"/>
    </row>
    <row r="56" spans="1:18" s="283" customFormat="1">
      <c r="A56" s="133"/>
      <c r="B56" s="134"/>
      <c r="D56" s="96"/>
      <c r="E56" s="96"/>
      <c r="F56" s="96"/>
      <c r="G56" s="96"/>
      <c r="H56" s="96"/>
      <c r="I56" s="96"/>
      <c r="J56" s="96"/>
      <c r="K56" s="96"/>
      <c r="L56" s="96"/>
      <c r="M56" s="96"/>
      <c r="P56" s="289"/>
      <c r="Q56" s="499"/>
      <c r="R56" s="499"/>
    </row>
    <row r="57" spans="1:18" ht="14.65" customHeight="1">
      <c r="A57" s="96" t="s">
        <v>465</v>
      </c>
      <c r="B57" s="171"/>
      <c r="D57" s="131"/>
      <c r="E57" s="131"/>
      <c r="F57" s="131"/>
      <c r="G57" s="131"/>
      <c r="H57" s="131"/>
      <c r="I57" s="131"/>
      <c r="J57" s="131"/>
      <c r="K57" s="131"/>
      <c r="L57" s="131"/>
      <c r="M57" s="131"/>
      <c r="P57" s="57"/>
    </row>
    <row r="58" spans="1:18">
      <c r="A58" s="96"/>
      <c r="B58" s="57"/>
      <c r="C58" s="131"/>
      <c r="D58" s="131"/>
      <c r="E58" s="131"/>
      <c r="F58" s="131"/>
      <c r="G58" s="131"/>
      <c r="H58" s="131"/>
      <c r="I58" s="131"/>
      <c r="J58" s="131"/>
      <c r="K58" s="131"/>
      <c r="L58" s="131"/>
      <c r="M58" s="131"/>
      <c r="P58" s="57"/>
    </row>
    <row r="59" spans="1:18">
      <c r="A59" s="167" t="s">
        <v>431</v>
      </c>
      <c r="B59" s="57"/>
      <c r="C59" s="57"/>
      <c r="D59" s="57"/>
      <c r="E59" s="57"/>
      <c r="F59" s="57"/>
      <c r="G59" s="57"/>
      <c r="H59" s="57"/>
      <c r="I59" s="57"/>
      <c r="J59" s="57"/>
      <c r="K59" s="57"/>
      <c r="L59" s="57"/>
      <c r="M59" s="57"/>
      <c r="P59" s="57"/>
    </row>
    <row r="60" spans="1:18">
      <c r="A60" s="57"/>
      <c r="B60" s="57"/>
      <c r="C60" s="57"/>
      <c r="D60" s="57"/>
      <c r="E60" s="57"/>
      <c r="F60" s="57"/>
      <c r="G60" s="57"/>
      <c r="H60" s="57"/>
      <c r="I60" s="57"/>
      <c r="J60" s="57"/>
      <c r="K60" s="57"/>
      <c r="L60" s="57"/>
      <c r="M60" s="57"/>
      <c r="P60" s="57"/>
    </row>
    <row r="61" spans="1:18">
      <c r="A61" s="57"/>
      <c r="B61" s="57"/>
      <c r="C61" s="57"/>
      <c r="D61" s="57"/>
      <c r="E61" s="57"/>
      <c r="F61" s="57"/>
      <c r="G61" s="57"/>
      <c r="H61" s="57"/>
      <c r="I61" s="57"/>
      <c r="J61" s="57"/>
      <c r="K61" s="57"/>
      <c r="L61" s="57"/>
      <c r="M61" s="57"/>
      <c r="P61" s="57"/>
    </row>
    <row r="62" spans="1:18">
      <c r="A62" s="57"/>
      <c r="B62" s="57"/>
      <c r="C62" s="289"/>
      <c r="D62" s="289"/>
      <c r="E62" s="57"/>
      <c r="F62" s="57"/>
      <c r="G62" s="57"/>
      <c r="H62" s="57"/>
      <c r="I62" s="57"/>
      <c r="J62" s="57"/>
      <c r="K62" s="57"/>
      <c r="L62" s="57"/>
      <c r="M62" s="57"/>
      <c r="P62" s="57"/>
    </row>
    <row r="63" spans="1:18">
      <c r="A63" s="57"/>
      <c r="B63" s="57"/>
      <c r="C63" s="289"/>
      <c r="D63" s="289"/>
      <c r="E63" s="57"/>
      <c r="F63" s="57"/>
      <c r="G63" s="57"/>
      <c r="H63" s="57"/>
      <c r="I63" s="57"/>
      <c r="J63" s="57"/>
      <c r="K63" s="57"/>
      <c r="L63" s="57"/>
      <c r="M63" s="57"/>
      <c r="P63" s="57"/>
    </row>
    <row r="64" spans="1:18">
      <c r="A64" s="57"/>
      <c r="B64" s="57"/>
      <c r="C64" s="289"/>
      <c r="D64" s="289"/>
      <c r="E64" s="57"/>
      <c r="F64" s="57"/>
      <c r="G64" s="57"/>
      <c r="H64" s="57"/>
      <c r="I64" s="57"/>
      <c r="J64" s="57"/>
      <c r="K64" s="57"/>
      <c r="L64" s="57"/>
      <c r="M64" s="57"/>
      <c r="P64" s="57"/>
    </row>
    <row r="65" spans="1:16">
      <c r="A65" s="57"/>
      <c r="B65" s="57"/>
      <c r="C65" s="289"/>
      <c r="D65" s="289"/>
      <c r="E65" s="57"/>
      <c r="F65" s="57"/>
      <c r="G65" s="57"/>
      <c r="H65" s="57"/>
      <c r="I65" s="57"/>
      <c r="J65" s="57"/>
      <c r="K65" s="57"/>
      <c r="L65" s="57"/>
      <c r="M65" s="57"/>
      <c r="P65" s="57"/>
    </row>
    <row r="66" spans="1:16">
      <c r="A66" s="57"/>
      <c r="B66" s="57"/>
      <c r="C66" s="57"/>
      <c r="D66" s="57"/>
      <c r="E66" s="57"/>
      <c r="F66" s="57"/>
      <c r="G66" s="57"/>
      <c r="H66" s="57"/>
      <c r="I66" s="57"/>
      <c r="J66" s="57"/>
      <c r="K66" s="57"/>
      <c r="L66" s="57"/>
      <c r="M66" s="57"/>
      <c r="P66" s="57"/>
    </row>
    <row r="67" spans="1:16">
      <c r="A67" s="57"/>
      <c r="B67" s="57"/>
      <c r="C67" s="57"/>
      <c r="D67" s="57"/>
      <c r="E67" s="57"/>
      <c r="F67" s="57"/>
      <c r="G67" s="57"/>
      <c r="H67" s="57"/>
      <c r="I67" s="57"/>
      <c r="J67" s="57"/>
      <c r="K67" s="57"/>
      <c r="L67" s="57"/>
      <c r="M67" s="57"/>
      <c r="P67" s="57"/>
    </row>
    <row r="68" spans="1:16">
      <c r="A68" s="57"/>
      <c r="B68" s="57"/>
      <c r="C68" s="57"/>
      <c r="D68" s="57"/>
      <c r="E68" s="57"/>
      <c r="F68" s="57"/>
      <c r="G68" s="57"/>
      <c r="H68" s="57"/>
      <c r="I68" s="57"/>
      <c r="J68" s="57"/>
      <c r="K68" s="57"/>
      <c r="L68" s="57"/>
      <c r="M68" s="57"/>
      <c r="P68" s="57"/>
    </row>
    <row r="69" spans="1:16">
      <c r="A69" s="57"/>
      <c r="B69" s="57"/>
      <c r="C69" s="57"/>
      <c r="D69" s="57"/>
      <c r="E69" s="57"/>
      <c r="F69" s="57"/>
      <c r="G69" s="57"/>
      <c r="H69" s="57"/>
      <c r="I69" s="57"/>
      <c r="J69" s="57"/>
      <c r="K69" s="57"/>
      <c r="L69" s="57"/>
      <c r="M69" s="57"/>
      <c r="P69" s="57"/>
    </row>
    <row r="70" spans="1:16">
      <c r="A70" s="57"/>
      <c r="B70" s="57"/>
      <c r="C70" s="57"/>
      <c r="D70" s="57"/>
      <c r="E70" s="57"/>
      <c r="F70" s="57"/>
      <c r="G70" s="57"/>
      <c r="H70" s="57"/>
      <c r="I70" s="57"/>
      <c r="J70" s="57"/>
      <c r="K70" s="57"/>
      <c r="L70" s="57"/>
      <c r="M70" s="57"/>
      <c r="P70" s="57"/>
    </row>
    <row r="71" spans="1:16">
      <c r="A71" s="57"/>
      <c r="B71" s="57"/>
      <c r="C71" s="57"/>
      <c r="D71" s="57"/>
      <c r="E71" s="57"/>
      <c r="F71" s="57"/>
      <c r="G71" s="57"/>
      <c r="H71" s="57"/>
      <c r="I71" s="57"/>
      <c r="J71" s="57"/>
      <c r="K71" s="57"/>
      <c r="L71" s="57"/>
      <c r="M71" s="57"/>
      <c r="P71" s="57"/>
    </row>
    <row r="72" spans="1:16">
      <c r="A72" s="57"/>
      <c r="B72" s="57"/>
      <c r="C72" s="57"/>
      <c r="D72" s="57"/>
      <c r="E72" s="57"/>
      <c r="F72" s="57"/>
      <c r="G72" s="57"/>
      <c r="H72" s="57"/>
      <c r="I72" s="57"/>
      <c r="J72" s="57"/>
      <c r="K72" s="57"/>
      <c r="L72" s="57"/>
      <c r="M72" s="57"/>
      <c r="P72" s="57"/>
    </row>
    <row r="73" spans="1:16">
      <c r="A73" s="57"/>
      <c r="B73" s="57"/>
      <c r="C73" s="57"/>
      <c r="D73" s="57"/>
      <c r="E73" s="57"/>
      <c r="F73" s="57"/>
      <c r="G73" s="57"/>
      <c r="H73" s="57"/>
      <c r="I73" s="57"/>
      <c r="J73" s="57"/>
      <c r="K73" s="57"/>
      <c r="L73" s="57"/>
      <c r="M73" s="57"/>
      <c r="P73" s="57"/>
    </row>
    <row r="74" spans="1:16">
      <c r="A74" s="57"/>
      <c r="B74" s="57"/>
      <c r="C74" s="57"/>
      <c r="D74" s="57"/>
      <c r="E74" s="57"/>
      <c r="F74" s="57"/>
      <c r="G74" s="57"/>
      <c r="H74" s="57"/>
      <c r="I74" s="57"/>
      <c r="J74" s="57"/>
      <c r="K74" s="57"/>
      <c r="L74" s="57"/>
      <c r="M74" s="57"/>
      <c r="P74" s="57"/>
    </row>
    <row r="75" spans="1:16">
      <c r="A75" s="57"/>
      <c r="B75" s="57"/>
      <c r="C75" s="57"/>
      <c r="D75" s="57"/>
      <c r="E75" s="57"/>
      <c r="F75" s="57"/>
      <c r="G75" s="57"/>
      <c r="H75" s="57"/>
      <c r="I75" s="57"/>
      <c r="J75" s="57"/>
      <c r="K75" s="57"/>
      <c r="L75" s="57"/>
      <c r="M75" s="57"/>
      <c r="P75" s="57"/>
    </row>
    <row r="76" spans="1:16">
      <c r="A76" s="57"/>
      <c r="B76" s="57"/>
      <c r="C76" s="57"/>
      <c r="D76" s="57"/>
      <c r="E76" s="57"/>
      <c r="F76" s="57"/>
      <c r="G76" s="57"/>
      <c r="H76" s="57"/>
      <c r="I76" s="57"/>
      <c r="J76" s="57"/>
      <c r="K76" s="57"/>
      <c r="L76" s="57"/>
      <c r="M76" s="57"/>
      <c r="P76" s="57"/>
    </row>
    <row r="77" spans="1:16">
      <c r="A77" s="57"/>
      <c r="B77" s="57"/>
      <c r="C77" s="57"/>
      <c r="D77" s="57"/>
      <c r="E77" s="57"/>
      <c r="F77" s="57"/>
      <c r="G77" s="57"/>
      <c r="H77" s="57"/>
      <c r="I77" s="57"/>
      <c r="J77" s="57"/>
      <c r="K77" s="57"/>
      <c r="L77" s="57"/>
      <c r="M77" s="57"/>
      <c r="P77" s="57"/>
    </row>
    <row r="78" spans="1:16">
      <c r="A78" s="57"/>
      <c r="B78" s="57"/>
      <c r="C78" s="57"/>
      <c r="D78" s="57"/>
      <c r="E78" s="57"/>
      <c r="F78" s="57"/>
      <c r="G78" s="57"/>
      <c r="H78" s="57"/>
      <c r="I78" s="57"/>
      <c r="J78" s="57"/>
      <c r="K78" s="57"/>
      <c r="L78" s="57"/>
      <c r="M78" s="57"/>
      <c r="P78" s="57"/>
    </row>
    <row r="79" spans="1:16">
      <c r="A79" s="57"/>
      <c r="B79" s="57"/>
      <c r="C79" s="57"/>
      <c r="D79" s="57"/>
      <c r="E79" s="57"/>
      <c r="F79" s="57"/>
      <c r="G79" s="57"/>
      <c r="H79" s="57"/>
      <c r="I79" s="57"/>
      <c r="J79" s="57"/>
      <c r="K79" s="57"/>
      <c r="L79" s="57"/>
      <c r="M79" s="57"/>
      <c r="P79" s="57"/>
    </row>
    <row r="80" spans="1:16">
      <c r="A80" s="57"/>
      <c r="B80" s="57"/>
      <c r="C80" s="57"/>
      <c r="D80" s="57"/>
      <c r="E80" s="57"/>
      <c r="F80" s="57"/>
      <c r="G80" s="57"/>
      <c r="H80" s="57"/>
      <c r="I80" s="57"/>
      <c r="J80" s="57"/>
      <c r="K80" s="57"/>
      <c r="L80" s="57"/>
      <c r="M80" s="57"/>
      <c r="P80" s="57"/>
    </row>
    <row r="81" spans="1:16">
      <c r="A81" s="57"/>
      <c r="B81" s="57"/>
      <c r="C81" s="57"/>
      <c r="D81" s="57"/>
      <c r="E81" s="57"/>
      <c r="F81" s="57"/>
      <c r="G81" s="57"/>
      <c r="H81" s="57"/>
      <c r="I81" s="57"/>
      <c r="J81" s="57"/>
      <c r="K81" s="57"/>
      <c r="L81" s="57"/>
      <c r="M81" s="57"/>
      <c r="P81" s="57"/>
    </row>
    <row r="82" spans="1:16">
      <c r="A82" s="57"/>
      <c r="B82" s="57"/>
      <c r="C82" s="57"/>
      <c r="D82" s="57"/>
      <c r="E82" s="57"/>
      <c r="F82" s="57"/>
      <c r="G82" s="57"/>
      <c r="H82" s="57"/>
      <c r="I82" s="57"/>
      <c r="J82" s="57"/>
      <c r="K82" s="57"/>
      <c r="L82" s="57"/>
      <c r="M82" s="57"/>
      <c r="P82" s="57"/>
    </row>
    <row r="83" spans="1:16">
      <c r="A83" s="57"/>
      <c r="B83" s="57"/>
      <c r="C83" s="57"/>
      <c r="D83" s="57"/>
      <c r="E83" s="57"/>
      <c r="F83" s="57"/>
      <c r="G83" s="57"/>
      <c r="H83" s="57"/>
      <c r="I83" s="57"/>
      <c r="J83" s="57"/>
      <c r="K83" s="57"/>
      <c r="L83" s="57"/>
      <c r="M83" s="57"/>
      <c r="P83" s="57"/>
    </row>
    <row r="84" spans="1:16">
      <c r="A84" s="57"/>
      <c r="B84" s="57"/>
      <c r="C84" s="57"/>
      <c r="D84" s="57"/>
      <c r="E84" s="57"/>
      <c r="F84" s="57"/>
      <c r="G84" s="57"/>
      <c r="H84" s="57"/>
      <c r="I84" s="57"/>
      <c r="J84" s="57"/>
      <c r="K84" s="57"/>
      <c r="L84" s="57"/>
      <c r="M84" s="57"/>
      <c r="P84" s="57"/>
    </row>
    <row r="85" spans="1:16">
      <c r="A85" s="57"/>
      <c r="B85" s="57"/>
      <c r="C85" s="57"/>
      <c r="D85" s="57"/>
      <c r="E85" s="57"/>
      <c r="F85" s="57"/>
      <c r="G85" s="57"/>
      <c r="H85" s="57"/>
      <c r="I85" s="57"/>
      <c r="J85" s="57"/>
      <c r="K85" s="57"/>
      <c r="L85" s="57"/>
      <c r="M85" s="57"/>
      <c r="P85" s="57"/>
    </row>
    <row r="86" spans="1:16">
      <c r="A86" s="57"/>
      <c r="B86" s="57"/>
      <c r="C86" s="57"/>
      <c r="D86" s="57"/>
      <c r="E86" s="57"/>
      <c r="F86" s="57"/>
      <c r="G86" s="57"/>
      <c r="H86" s="57"/>
      <c r="I86" s="57"/>
      <c r="J86" s="57"/>
      <c r="K86" s="57"/>
      <c r="L86" s="57"/>
      <c r="M86" s="57"/>
      <c r="P86" s="57"/>
    </row>
  </sheetData>
  <mergeCells count="16">
    <mergeCell ref="A4:A6"/>
    <mergeCell ref="A7:A9"/>
    <mergeCell ref="A10:A12"/>
    <mergeCell ref="A13:A15"/>
    <mergeCell ref="A16:A18"/>
    <mergeCell ref="A19:A21"/>
    <mergeCell ref="A40:A42"/>
    <mergeCell ref="A43:A45"/>
    <mergeCell ref="A46:A48"/>
    <mergeCell ref="A49:A51"/>
    <mergeCell ref="A22:A24"/>
    <mergeCell ref="A25:A27"/>
    <mergeCell ref="A28:A30"/>
    <mergeCell ref="A31:A33"/>
    <mergeCell ref="A34:A36"/>
    <mergeCell ref="A37:A39"/>
  </mergeCells>
  <conditionalFormatting sqref="C3:M3">
    <cfRule type="expression" dxfId="176" priority="2" stopIfTrue="1">
      <formula>ISNA(ACTIVECELL)</formula>
    </cfRule>
  </conditionalFormatting>
  <conditionalFormatting sqref="N1:O2">
    <cfRule type="expression" dxfId="175" priority="1" stopIfTrue="1">
      <formula>#N/A</formula>
    </cfRule>
  </conditionalFormatting>
  <hyperlinks>
    <hyperlink ref="T6" location="Content!B408" display="Back to Content Page"/>
  </hyperlinks>
  <pageMargins left="0.7" right="0.7" top="0.75" bottom="0.75" header="0.3" footer="0.3"/>
</worksheet>
</file>

<file path=xl/worksheets/sheet3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E84"/>
  <sheetViews>
    <sheetView topLeftCell="N1" zoomScaleNormal="100" workbookViewId="0">
      <selection activeCell="U6" sqref="U6"/>
    </sheetView>
  </sheetViews>
  <sheetFormatPr defaultRowHeight="14.5"/>
  <cols>
    <col min="1" max="1" width="17.81640625" customWidth="1"/>
    <col min="2" max="2" width="7" customWidth="1"/>
    <col min="3" max="3" width="8.54296875" customWidth="1"/>
    <col min="4" max="4" width="11.7265625" customWidth="1"/>
    <col min="5" max="5" width="13.54296875" customWidth="1"/>
    <col min="6" max="6" width="9.7265625" customWidth="1"/>
    <col min="7" max="7" width="14.26953125" customWidth="1"/>
    <col min="8" max="8" width="9" customWidth="1"/>
    <col min="9" max="9" width="11.36328125" customWidth="1"/>
    <col min="10" max="10" width="14.7265625" customWidth="1"/>
    <col min="11" max="11" width="10.7265625" customWidth="1"/>
    <col min="12" max="12" width="12.81640625" customWidth="1"/>
    <col min="13" max="13" width="14.54296875" customWidth="1"/>
    <col min="14" max="14" width="12.26953125" customWidth="1"/>
    <col min="15" max="15" width="13.36328125" customWidth="1"/>
    <col min="16" max="16" width="9" customWidth="1"/>
    <col min="17" max="17" width="12.7265625" customWidth="1"/>
    <col min="18" max="18" width="9.36328125" customWidth="1"/>
  </cols>
  <sheetData>
    <row r="1" spans="1:161">
      <c r="A1" s="140" t="s">
        <v>1438</v>
      </c>
      <c r="B1" s="57"/>
      <c r="C1" s="57"/>
      <c r="D1" s="57"/>
      <c r="E1" s="57"/>
      <c r="F1" s="57"/>
      <c r="G1" s="57"/>
      <c r="H1" s="57"/>
      <c r="I1" s="57"/>
      <c r="J1" s="57"/>
      <c r="K1" s="57"/>
      <c r="L1" s="57"/>
      <c r="M1" s="57"/>
      <c r="N1" s="57"/>
      <c r="O1" s="57"/>
      <c r="P1" s="57"/>
      <c r="Q1" s="57"/>
      <c r="R1" s="57"/>
      <c r="S1" s="57"/>
    </row>
    <row r="2" spans="1:161">
      <c r="A2" s="1203"/>
      <c r="B2" s="1203"/>
      <c r="C2" s="1203"/>
      <c r="D2" s="1203"/>
      <c r="E2" s="1203"/>
      <c r="F2" s="1203"/>
      <c r="G2" s="1203"/>
      <c r="H2" s="1203"/>
      <c r="I2" s="1203"/>
      <c r="J2" s="1203"/>
      <c r="K2" s="1203"/>
      <c r="L2" s="1203"/>
      <c r="M2" s="1203"/>
      <c r="N2" s="1203"/>
      <c r="O2" s="1203"/>
      <c r="P2" s="1203"/>
      <c r="Q2" s="97"/>
      <c r="R2" s="97"/>
      <c r="S2" s="57"/>
    </row>
    <row r="3" spans="1:161" ht="42">
      <c r="A3" s="411" t="s">
        <v>262</v>
      </c>
      <c r="B3" s="411" t="s">
        <v>83</v>
      </c>
      <c r="C3" s="262" t="s">
        <v>15</v>
      </c>
      <c r="D3" s="262" t="s">
        <v>14</v>
      </c>
      <c r="E3" s="263" t="s">
        <v>268</v>
      </c>
      <c r="F3" s="262" t="s">
        <v>12</v>
      </c>
      <c r="G3" s="262" t="s">
        <v>11</v>
      </c>
      <c r="H3" s="262" t="s">
        <v>10</v>
      </c>
      <c r="I3" s="262" t="s">
        <v>9</v>
      </c>
      <c r="J3" s="262" t="s">
        <v>7</v>
      </c>
      <c r="K3" s="262" t="s">
        <v>6</v>
      </c>
      <c r="L3" s="262" t="s">
        <v>5</v>
      </c>
      <c r="M3" s="262" t="s">
        <v>4</v>
      </c>
      <c r="N3" s="262" t="s">
        <v>3</v>
      </c>
      <c r="O3" s="263" t="s">
        <v>79</v>
      </c>
      <c r="P3" s="262" t="s">
        <v>2</v>
      </c>
      <c r="Q3" s="262" t="s">
        <v>1</v>
      </c>
      <c r="R3" s="408" t="s">
        <v>51</v>
      </c>
      <c r="S3" s="57"/>
    </row>
    <row r="4" spans="1:161">
      <c r="A4" s="1104" t="s">
        <v>154</v>
      </c>
      <c r="B4" s="73">
        <v>2009</v>
      </c>
      <c r="C4" s="580" t="s">
        <v>429</v>
      </c>
      <c r="D4" s="580">
        <v>0</v>
      </c>
      <c r="E4" s="580">
        <v>1.3679999999999999E-2</v>
      </c>
      <c r="F4" s="580" t="s">
        <v>322</v>
      </c>
      <c r="G4" s="580">
        <v>4.8157297368695302E-3</v>
      </c>
      <c r="H4" s="580" t="s">
        <v>429</v>
      </c>
      <c r="I4" s="580" t="s">
        <v>429</v>
      </c>
      <c r="J4" s="580" t="s">
        <v>429</v>
      </c>
      <c r="K4" s="580" t="s">
        <v>322</v>
      </c>
      <c r="L4" s="580" t="s">
        <v>322</v>
      </c>
      <c r="M4" s="580">
        <v>0.35922700000000002</v>
      </c>
      <c r="N4" s="580">
        <v>7.9092091037169578E-5</v>
      </c>
      <c r="O4" s="580">
        <v>6.9328533128408462E-3</v>
      </c>
      <c r="P4" s="580" t="s">
        <v>429</v>
      </c>
      <c r="Q4" s="580" t="s">
        <v>429</v>
      </c>
      <c r="R4" s="580">
        <f>SUM(C4:Q4)</f>
        <v>0.38473467514074755</v>
      </c>
      <c r="S4" s="93"/>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row>
    <row r="5" spans="1:161" s="1" customFormat="1" ht="14">
      <c r="A5" s="1104"/>
      <c r="B5" s="73">
        <v>2010</v>
      </c>
      <c r="C5" s="580" t="s">
        <v>429</v>
      </c>
      <c r="D5" s="580">
        <v>0</v>
      </c>
      <c r="E5" s="580">
        <v>1.28196E-2</v>
      </c>
      <c r="F5" s="580" t="s">
        <v>322</v>
      </c>
      <c r="G5" s="580" t="s">
        <v>429</v>
      </c>
      <c r="H5" s="580" t="s">
        <v>429</v>
      </c>
      <c r="I5" s="580" t="s">
        <v>429</v>
      </c>
      <c r="J5" s="580">
        <v>0.20442541645057144</v>
      </c>
      <c r="K5" s="580" t="s">
        <v>322</v>
      </c>
      <c r="L5" s="580" t="s">
        <v>322</v>
      </c>
      <c r="M5" s="580">
        <v>7.7076000000000006E-2</v>
      </c>
      <c r="N5" s="580">
        <v>7.8738747866931053E-5</v>
      </c>
      <c r="O5" s="580">
        <v>5.290468613240825E-2</v>
      </c>
      <c r="P5" s="580" t="s">
        <v>429</v>
      </c>
      <c r="Q5" s="580" t="s">
        <v>429</v>
      </c>
      <c r="R5" s="580">
        <f t="shared" ref="R5:R71" si="0">SUM(C5:Q5)</f>
        <v>0.34730444133084659</v>
      </c>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row>
    <row r="6" spans="1:161" s="35" customFormat="1" ht="14">
      <c r="A6" s="1104"/>
      <c r="B6" s="73">
        <v>2011</v>
      </c>
      <c r="C6" s="580" t="s">
        <v>429</v>
      </c>
      <c r="D6" s="580">
        <v>0</v>
      </c>
      <c r="E6" s="580">
        <v>5.6052000000000012E-3</v>
      </c>
      <c r="F6" s="580" t="s">
        <v>322</v>
      </c>
      <c r="G6" s="580">
        <v>3.0433949572522729E-2</v>
      </c>
      <c r="H6" s="580" t="s">
        <v>429</v>
      </c>
      <c r="I6" s="580" t="s">
        <v>429</v>
      </c>
      <c r="J6" s="580">
        <v>3.8419365763546806E-2</v>
      </c>
      <c r="K6" s="580" t="s">
        <v>322</v>
      </c>
      <c r="L6" s="580" t="s">
        <v>322</v>
      </c>
      <c r="M6" s="580">
        <v>7.3999999999999996E-5</v>
      </c>
      <c r="N6" s="580">
        <v>1.866169279824003E-2</v>
      </c>
      <c r="O6" s="580" t="s">
        <v>429</v>
      </c>
      <c r="P6" s="580" t="s">
        <v>429</v>
      </c>
      <c r="Q6" s="580" t="s">
        <v>429</v>
      </c>
      <c r="R6" s="580">
        <f t="shared" si="0"/>
        <v>9.3194208134309564E-2</v>
      </c>
      <c r="U6" s="92" t="s">
        <v>13</v>
      </c>
    </row>
    <row r="7" spans="1:161" s="35" customFormat="1" ht="14">
      <c r="A7" s="1104"/>
      <c r="B7" s="73">
        <v>2012</v>
      </c>
      <c r="C7" s="580" t="s">
        <v>429</v>
      </c>
      <c r="D7" s="580">
        <v>1.6556400000000003E-5</v>
      </c>
      <c r="E7" s="580">
        <v>2.9700000000000001E-4</v>
      </c>
      <c r="F7" s="580" t="s">
        <v>322</v>
      </c>
      <c r="G7" s="580">
        <v>7.2387440392812706E-4</v>
      </c>
      <c r="H7" s="580" t="s">
        <v>429</v>
      </c>
      <c r="I7" s="580">
        <v>1.3214103115846736E-4</v>
      </c>
      <c r="J7" s="580">
        <v>6.3122478386167143E-3</v>
      </c>
      <c r="K7" s="580" t="s">
        <v>322</v>
      </c>
      <c r="L7" s="580" t="s">
        <v>322</v>
      </c>
      <c r="M7" s="580">
        <v>1.1449000000000001E-2</v>
      </c>
      <c r="N7" s="580" t="s">
        <v>429</v>
      </c>
      <c r="O7" s="580">
        <v>0.11665171000000002</v>
      </c>
      <c r="P7" s="580">
        <v>6.3899999999999998E-3</v>
      </c>
      <c r="Q7" s="580" t="s">
        <v>429</v>
      </c>
      <c r="R7" s="580">
        <f t="shared" si="0"/>
        <v>0.14197252967370333</v>
      </c>
    </row>
    <row r="8" spans="1:161" s="35" customFormat="1" ht="14">
      <c r="A8" s="1104"/>
      <c r="B8" s="73">
        <v>2013</v>
      </c>
      <c r="C8" s="580" t="s">
        <v>429</v>
      </c>
      <c r="D8" s="580">
        <v>1.1084049999999999E-5</v>
      </c>
      <c r="E8" s="580" t="s">
        <v>429</v>
      </c>
      <c r="F8" s="580" t="s">
        <v>322</v>
      </c>
      <c r="G8" s="580" t="s">
        <v>429</v>
      </c>
      <c r="H8" s="580" t="s">
        <v>429</v>
      </c>
      <c r="I8" s="580" t="s">
        <v>429</v>
      </c>
      <c r="J8" s="580" t="s">
        <v>429</v>
      </c>
      <c r="K8" s="580" t="s">
        <v>322</v>
      </c>
      <c r="L8" s="580" t="s">
        <v>322</v>
      </c>
      <c r="M8" s="580">
        <v>1.74E-4</v>
      </c>
      <c r="N8" s="580" t="s">
        <v>429</v>
      </c>
      <c r="O8" s="580" t="s">
        <v>429</v>
      </c>
      <c r="P8" s="580" t="s">
        <v>429</v>
      </c>
      <c r="Q8" s="580" t="s">
        <v>429</v>
      </c>
      <c r="R8" s="580">
        <f t="shared" si="0"/>
        <v>1.8508405000000001E-4</v>
      </c>
    </row>
    <row r="9" spans="1:161" s="35" customFormat="1" ht="14">
      <c r="A9" s="1104"/>
      <c r="B9" s="73">
        <v>2014</v>
      </c>
      <c r="C9" s="580" t="s">
        <v>429</v>
      </c>
      <c r="D9" s="580" t="s">
        <v>429</v>
      </c>
      <c r="E9" s="580" t="s">
        <v>429</v>
      </c>
      <c r="F9" s="580" t="s">
        <v>322</v>
      </c>
      <c r="G9" s="580" t="s">
        <v>429</v>
      </c>
      <c r="H9" s="580" t="s">
        <v>429</v>
      </c>
      <c r="I9" s="580">
        <v>0</v>
      </c>
      <c r="J9" s="580" t="s">
        <v>429</v>
      </c>
      <c r="K9" s="580" t="s">
        <v>322</v>
      </c>
      <c r="L9" s="580" t="s">
        <v>322</v>
      </c>
      <c r="M9" s="580">
        <v>0.8</v>
      </c>
      <c r="N9" s="580" t="s">
        <v>429</v>
      </c>
      <c r="O9" s="580" t="s">
        <v>429</v>
      </c>
      <c r="P9" s="580" t="s">
        <v>429</v>
      </c>
      <c r="Q9" s="580" t="s">
        <v>429</v>
      </c>
      <c r="R9" s="580" t="s">
        <v>429</v>
      </c>
    </row>
    <row r="10" spans="1:161" s="35" customFormat="1" ht="14">
      <c r="A10" s="1104"/>
      <c r="B10" s="73">
        <v>2015</v>
      </c>
      <c r="C10" s="569" t="s">
        <v>429</v>
      </c>
      <c r="D10" s="569" t="s">
        <v>429</v>
      </c>
      <c r="E10" s="569" t="s">
        <v>429</v>
      </c>
      <c r="F10" s="580" t="s">
        <v>322</v>
      </c>
      <c r="G10" s="570" t="s">
        <v>429</v>
      </c>
      <c r="H10" s="580" t="s">
        <v>429</v>
      </c>
      <c r="I10" s="580">
        <v>0</v>
      </c>
      <c r="J10" s="580" t="s">
        <v>429</v>
      </c>
      <c r="K10" s="580" t="s">
        <v>322</v>
      </c>
      <c r="L10" s="580" t="s">
        <v>322</v>
      </c>
      <c r="M10" s="580">
        <v>1.01</v>
      </c>
      <c r="N10" s="569" t="s">
        <v>429</v>
      </c>
      <c r="O10" s="580" t="s">
        <v>429</v>
      </c>
      <c r="P10" s="580" t="s">
        <v>429</v>
      </c>
      <c r="Q10" s="580" t="s">
        <v>429</v>
      </c>
      <c r="R10" s="580" t="s">
        <v>429</v>
      </c>
    </row>
    <row r="11" spans="1:161">
      <c r="A11" s="1104" t="s">
        <v>153</v>
      </c>
      <c r="B11" s="73">
        <v>2009</v>
      </c>
      <c r="C11" s="580" t="s">
        <v>429</v>
      </c>
      <c r="D11" s="580">
        <v>0.10563366050000002</v>
      </c>
      <c r="E11" s="580">
        <v>0.1045701</v>
      </c>
      <c r="F11" s="580">
        <v>0.93785704953858207</v>
      </c>
      <c r="G11" s="580">
        <v>0.21729438481325714</v>
      </c>
      <c r="H11" s="580">
        <v>3.3253508736772712</v>
      </c>
      <c r="I11" s="580">
        <v>2.3588259065747165E-2</v>
      </c>
      <c r="J11" s="580">
        <v>2.1454469443216313</v>
      </c>
      <c r="K11" s="580">
        <v>0.44294620425264197</v>
      </c>
      <c r="L11" s="580" t="s">
        <v>322</v>
      </c>
      <c r="M11" s="580">
        <v>0</v>
      </c>
      <c r="N11" s="580">
        <v>0.85211571191141766</v>
      </c>
      <c r="O11" s="580">
        <v>2.0829220190502049</v>
      </c>
      <c r="P11" s="580">
        <v>21.933516000000001</v>
      </c>
      <c r="Q11" s="580">
        <v>0.311583</v>
      </c>
      <c r="R11" s="580">
        <f t="shared" si="0"/>
        <v>32.482824207130754</v>
      </c>
      <c r="S11" s="93"/>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7"/>
      <c r="DL11" s="7"/>
      <c r="DM11" s="7"/>
      <c r="DN11" s="7"/>
      <c r="DO11" s="7"/>
      <c r="DP11" s="7"/>
      <c r="DQ11" s="7"/>
      <c r="DR11" s="7"/>
      <c r="DS11" s="7"/>
      <c r="DT11" s="7"/>
      <c r="DU11" s="7"/>
      <c r="DV11" s="7"/>
      <c r="DW11" s="7"/>
      <c r="DX11" s="7"/>
      <c r="DY11" s="7"/>
      <c r="DZ11" s="7"/>
      <c r="EA11" s="7"/>
      <c r="EB11" s="7"/>
      <c r="EC11" s="7"/>
      <c r="ED11" s="7"/>
      <c r="EE11" s="7"/>
      <c r="EF11" s="7"/>
      <c r="EG11" s="7"/>
      <c r="EH11" s="7"/>
      <c r="EI11" s="7"/>
      <c r="EJ11" s="7"/>
      <c r="EK11" s="7"/>
      <c r="EL11" s="7"/>
      <c r="EM11" s="7"/>
      <c r="EN11" s="7"/>
      <c r="EO11" s="7"/>
      <c r="EP11" s="7"/>
      <c r="EQ11" s="7"/>
      <c r="ER11" s="7"/>
      <c r="ES11" s="7"/>
      <c r="ET11" s="7"/>
      <c r="EU11" s="7"/>
      <c r="EV11" s="7"/>
      <c r="EW11" s="7"/>
      <c r="EX11" s="7"/>
      <c r="EY11" s="7"/>
      <c r="EZ11" s="7"/>
      <c r="FA11" s="7"/>
      <c r="FB11" s="7"/>
      <c r="FC11" s="7"/>
      <c r="FD11" s="7"/>
      <c r="FE11" s="7"/>
    </row>
    <row r="12" spans="1:161" s="1" customFormat="1" ht="14">
      <c r="A12" s="1104"/>
      <c r="B12" s="73">
        <v>2010</v>
      </c>
      <c r="C12" s="580" t="s">
        <v>429</v>
      </c>
      <c r="D12" s="580">
        <v>5.54823126E-2</v>
      </c>
      <c r="E12" s="580">
        <v>4.448699999999999E-3</v>
      </c>
      <c r="F12" s="580">
        <v>0.82916951282821949</v>
      </c>
      <c r="G12" s="580">
        <v>0.3467523616629315</v>
      </c>
      <c r="H12" s="580">
        <v>3.1396407800954251</v>
      </c>
      <c r="I12" s="580">
        <v>1.0745743455998078E-2</v>
      </c>
      <c r="J12" s="580">
        <v>2.9901150578600895</v>
      </c>
      <c r="K12" s="580">
        <v>9.2355000000000007E-3</v>
      </c>
      <c r="L12" s="580" t="s">
        <v>322</v>
      </c>
      <c r="M12" s="580">
        <v>0</v>
      </c>
      <c r="N12" s="580">
        <v>1.052794537039494</v>
      </c>
      <c r="O12" s="580">
        <v>1.7327344459001273</v>
      </c>
      <c r="P12" s="580">
        <v>35.184199999999997</v>
      </c>
      <c r="Q12" s="580">
        <v>0.34521099999999999</v>
      </c>
      <c r="R12" s="580">
        <f t="shared" si="0"/>
        <v>45.700529951442284</v>
      </c>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5"/>
      <c r="CC12" s="35"/>
      <c r="CD12" s="35"/>
      <c r="CE12" s="35"/>
      <c r="CF12" s="35"/>
      <c r="CG12" s="35"/>
      <c r="CH12" s="35"/>
      <c r="CI12" s="35"/>
      <c r="CJ12" s="35"/>
      <c r="CK12" s="35"/>
      <c r="CL12" s="35"/>
      <c r="CM12" s="35"/>
      <c r="CN12" s="35"/>
      <c r="CO12" s="35"/>
      <c r="CP12" s="35"/>
      <c r="CQ12" s="35"/>
      <c r="CR12" s="35"/>
      <c r="CS12" s="35"/>
      <c r="CT12" s="35"/>
      <c r="CU12" s="35"/>
      <c r="CV12" s="35"/>
      <c r="CW12" s="35"/>
      <c r="CX12" s="35"/>
      <c r="CY12" s="35"/>
      <c r="CZ12" s="35"/>
      <c r="DA12" s="35"/>
      <c r="DB12" s="35"/>
      <c r="DC12" s="35"/>
      <c r="DD12" s="35"/>
      <c r="DE12" s="35"/>
      <c r="DF12" s="35"/>
      <c r="DG12" s="35"/>
      <c r="DH12" s="35"/>
      <c r="DI12" s="35"/>
      <c r="DJ12" s="35"/>
      <c r="DK12" s="35"/>
      <c r="DL12" s="35"/>
      <c r="DM12" s="35"/>
      <c r="DN12" s="35"/>
      <c r="DO12" s="35"/>
      <c r="DP12" s="35"/>
      <c r="DQ12" s="35"/>
      <c r="DR12" s="35"/>
      <c r="DS12" s="35"/>
      <c r="DT12" s="35"/>
      <c r="DU12" s="35"/>
      <c r="DV12" s="35"/>
      <c r="DW12" s="35"/>
      <c r="DX12" s="35"/>
      <c r="DY12" s="35"/>
      <c r="DZ12" s="35"/>
      <c r="EA12" s="35"/>
      <c r="EB12" s="35"/>
      <c r="EC12" s="35"/>
      <c r="ED12" s="35"/>
      <c r="EE12" s="35"/>
      <c r="EF12" s="35"/>
      <c r="EG12" s="35"/>
      <c r="EH12" s="35"/>
      <c r="EI12" s="35"/>
      <c r="EJ12" s="35"/>
      <c r="EK12" s="35"/>
      <c r="EL12" s="35"/>
      <c r="EM12" s="35"/>
      <c r="EN12" s="35"/>
      <c r="EO12" s="35"/>
      <c r="EP12" s="35"/>
      <c r="EQ12" s="35"/>
      <c r="ER12" s="35"/>
      <c r="ES12" s="35"/>
      <c r="ET12" s="35"/>
      <c r="EU12" s="35"/>
      <c r="EV12" s="35"/>
      <c r="EW12" s="35"/>
      <c r="EX12" s="35"/>
      <c r="EY12" s="35"/>
      <c r="EZ12" s="35"/>
      <c r="FA12" s="35"/>
      <c r="FB12" s="35"/>
      <c r="FC12" s="35"/>
      <c r="FD12" s="35"/>
      <c r="FE12" s="35"/>
    </row>
    <row r="13" spans="1:161" s="35" customFormat="1" ht="14">
      <c r="A13" s="1104"/>
      <c r="B13" s="73">
        <v>2011</v>
      </c>
      <c r="C13" s="580" t="s">
        <v>429</v>
      </c>
      <c r="D13" s="580">
        <v>0.26156494080000003</v>
      </c>
      <c r="E13" s="580">
        <v>0.17245017900000001</v>
      </c>
      <c r="F13" s="580" t="s">
        <v>429</v>
      </c>
      <c r="G13" s="580">
        <v>0.84039028738573518</v>
      </c>
      <c r="H13" s="580">
        <v>86.199853085430817</v>
      </c>
      <c r="I13" s="580">
        <v>0.33695351598041307</v>
      </c>
      <c r="J13" s="580">
        <v>6.8732056288618608</v>
      </c>
      <c r="K13" s="580">
        <v>0.46546916913611819</v>
      </c>
      <c r="L13" s="580" t="s">
        <v>322</v>
      </c>
      <c r="M13" s="580">
        <v>745.95619655172425</v>
      </c>
      <c r="N13" s="580">
        <v>0.61048676264801449</v>
      </c>
      <c r="O13" s="580">
        <v>2.1696893617400059</v>
      </c>
      <c r="P13" s="580">
        <v>180.08305100000001</v>
      </c>
      <c r="Q13" s="580">
        <v>1.3385408600000002</v>
      </c>
      <c r="R13" s="580">
        <f t="shared" si="0"/>
        <v>1025.3078513427072</v>
      </c>
    </row>
    <row r="14" spans="1:161" s="35" customFormat="1" ht="14">
      <c r="A14" s="1104"/>
      <c r="B14" s="73">
        <v>2012</v>
      </c>
      <c r="C14" s="580" t="s">
        <v>429</v>
      </c>
      <c r="D14" s="580">
        <v>0.14054662260000003</v>
      </c>
      <c r="E14" s="580" t="s">
        <v>429</v>
      </c>
      <c r="F14" s="580" t="s">
        <v>429</v>
      </c>
      <c r="G14" s="580">
        <v>0.69960535617506547</v>
      </c>
      <c r="H14" s="580">
        <v>0.95799573492498169</v>
      </c>
      <c r="I14" s="580">
        <v>0.25267080018796995</v>
      </c>
      <c r="J14" s="580">
        <v>1.7119902623122447</v>
      </c>
      <c r="K14" s="580">
        <v>1.2825371890328304E-2</v>
      </c>
      <c r="L14" s="580" t="s">
        <v>322</v>
      </c>
      <c r="M14" s="580">
        <v>359.37655712545677</v>
      </c>
      <c r="N14" s="580">
        <v>0.39925213809282267</v>
      </c>
      <c r="O14" s="580">
        <v>38.667580829999999</v>
      </c>
      <c r="P14" s="580">
        <v>413.41386423768267</v>
      </c>
      <c r="Q14" s="580">
        <v>0.81720134</v>
      </c>
      <c r="R14" s="580">
        <f t="shared" si="0"/>
        <v>816.4500898193229</v>
      </c>
    </row>
    <row r="15" spans="1:161" s="35" customFormat="1" ht="14">
      <c r="A15" s="1104"/>
      <c r="B15" s="73">
        <v>2013</v>
      </c>
      <c r="C15" s="580" t="s">
        <v>429</v>
      </c>
      <c r="D15" s="580">
        <v>6.7621167016666664E-2</v>
      </c>
      <c r="E15" s="580" t="s">
        <v>429</v>
      </c>
      <c r="F15" s="580" t="s">
        <v>429</v>
      </c>
      <c r="G15" s="580" t="s">
        <v>429</v>
      </c>
      <c r="H15" s="580" t="s">
        <v>429</v>
      </c>
      <c r="I15" s="580">
        <v>0.51</v>
      </c>
      <c r="J15" s="580" t="s">
        <v>429</v>
      </c>
      <c r="K15" s="580" t="s">
        <v>429</v>
      </c>
      <c r="L15" s="580" t="s">
        <v>322</v>
      </c>
      <c r="M15" s="580">
        <v>579.29034787564763</v>
      </c>
      <c r="N15" s="580" t="s">
        <v>429</v>
      </c>
      <c r="O15" s="580" t="s">
        <v>429</v>
      </c>
      <c r="P15" s="580" t="s">
        <v>429</v>
      </c>
      <c r="Q15" s="580" t="s">
        <v>429</v>
      </c>
      <c r="R15" s="580">
        <f t="shared" si="0"/>
        <v>579.8679690426643</v>
      </c>
    </row>
    <row r="16" spans="1:161" s="35" customFormat="1" ht="14">
      <c r="A16" s="1104"/>
      <c r="B16" s="73">
        <v>2014</v>
      </c>
      <c r="C16" s="580" t="s">
        <v>429</v>
      </c>
      <c r="D16" s="580" t="s">
        <v>429</v>
      </c>
      <c r="E16" s="580" t="s">
        <v>429</v>
      </c>
      <c r="F16" s="580" t="s">
        <v>429</v>
      </c>
      <c r="G16" s="580" t="s">
        <v>429</v>
      </c>
      <c r="H16" s="580" t="s">
        <v>429</v>
      </c>
      <c r="I16" s="580">
        <v>0</v>
      </c>
      <c r="J16" s="580" t="s">
        <v>429</v>
      </c>
      <c r="K16" s="580" t="s">
        <v>429</v>
      </c>
      <c r="L16" s="580" t="s">
        <v>322</v>
      </c>
      <c r="M16" s="580">
        <v>471.75396532644783</v>
      </c>
      <c r="N16" s="580" t="s">
        <v>429</v>
      </c>
      <c r="O16" s="580" t="s">
        <v>429</v>
      </c>
      <c r="P16" s="580" t="s">
        <v>429</v>
      </c>
      <c r="Q16" s="580" t="s">
        <v>429</v>
      </c>
      <c r="R16" s="580" t="s">
        <v>429</v>
      </c>
    </row>
    <row r="17" spans="1:161" s="35" customFormat="1" ht="14">
      <c r="A17" s="1104"/>
      <c r="B17" s="73">
        <v>2015</v>
      </c>
      <c r="C17" s="569" t="s">
        <v>429</v>
      </c>
      <c r="D17" s="580" t="s">
        <v>429</v>
      </c>
      <c r="E17" s="569" t="s">
        <v>429</v>
      </c>
      <c r="F17" s="569" t="s">
        <v>429</v>
      </c>
      <c r="G17" s="570" t="s">
        <v>429</v>
      </c>
      <c r="H17" s="580" t="s">
        <v>429</v>
      </c>
      <c r="I17" s="580">
        <v>0</v>
      </c>
      <c r="J17" s="580" t="s">
        <v>429</v>
      </c>
      <c r="K17" s="569" t="s">
        <v>429</v>
      </c>
      <c r="L17" s="580" t="s">
        <v>322</v>
      </c>
      <c r="M17" s="580">
        <v>85.11</v>
      </c>
      <c r="N17" s="569" t="s">
        <v>429</v>
      </c>
      <c r="O17" s="580" t="s">
        <v>429</v>
      </c>
      <c r="P17" s="569" t="s">
        <v>429</v>
      </c>
      <c r="Q17" s="580" t="s">
        <v>330</v>
      </c>
      <c r="R17" s="569" t="s">
        <v>429</v>
      </c>
    </row>
    <row r="18" spans="1:161">
      <c r="A18" s="1104" t="s">
        <v>152</v>
      </c>
      <c r="B18" s="73">
        <v>2009</v>
      </c>
      <c r="C18" s="580" t="s">
        <v>429</v>
      </c>
      <c r="D18" s="580">
        <v>1.2649692699999999</v>
      </c>
      <c r="E18" s="580">
        <v>1.8980999999999998E-3</v>
      </c>
      <c r="F18" s="580" t="s">
        <v>322</v>
      </c>
      <c r="G18" s="580">
        <v>2.984405277032403E-2</v>
      </c>
      <c r="H18" s="580">
        <v>10.794494110206784</v>
      </c>
      <c r="I18" s="580">
        <v>0.87171644903034062</v>
      </c>
      <c r="J18" s="580">
        <v>5.5520738883526697</v>
      </c>
      <c r="K18" s="580">
        <v>0.52781508025996171</v>
      </c>
      <c r="L18" s="580" t="s">
        <v>322</v>
      </c>
      <c r="M18" s="580">
        <v>14.314034123222749</v>
      </c>
      <c r="N18" s="580">
        <v>0.29816059799267047</v>
      </c>
      <c r="O18" s="580">
        <v>0.25585483988603774</v>
      </c>
      <c r="P18" s="580">
        <v>0.38839000000000001</v>
      </c>
      <c r="Q18" s="580">
        <v>0.1608135</v>
      </c>
      <c r="R18" s="580">
        <f t="shared" si="0"/>
        <v>34.460064011721542</v>
      </c>
      <c r="S18" s="93"/>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c r="EZ18" s="7"/>
      <c r="FA18" s="7"/>
      <c r="FB18" s="7"/>
      <c r="FC18" s="7"/>
      <c r="FD18" s="7"/>
      <c r="FE18" s="7"/>
    </row>
    <row r="19" spans="1:161" s="1" customFormat="1" ht="14">
      <c r="A19" s="1104"/>
      <c r="B19" s="73">
        <v>2010</v>
      </c>
      <c r="C19" s="580">
        <v>7.4145999999999999E-4</v>
      </c>
      <c r="D19" s="580">
        <v>0.71628086549999992</v>
      </c>
      <c r="E19" s="580">
        <v>4.8375000000000008E-4</v>
      </c>
      <c r="F19" s="580" t="s">
        <v>322</v>
      </c>
      <c r="G19" s="580">
        <v>3.2208684761915497E-2</v>
      </c>
      <c r="H19" s="580">
        <v>0.94675788405207562</v>
      </c>
      <c r="I19" s="580">
        <v>0.64077018554121978</v>
      </c>
      <c r="J19" s="580">
        <v>3.0615534302610055</v>
      </c>
      <c r="K19" s="580">
        <v>0.51450512500000001</v>
      </c>
      <c r="L19" s="580" t="s">
        <v>322</v>
      </c>
      <c r="M19" s="580">
        <v>16.095820081967211</v>
      </c>
      <c r="N19" s="580">
        <v>0.1098226038322791</v>
      </c>
      <c r="O19" s="580">
        <v>15.137549698538992</v>
      </c>
      <c r="P19" s="580">
        <v>4.8284000000000001E-2</v>
      </c>
      <c r="Q19" s="580">
        <v>8.5360000000000005E-2</v>
      </c>
      <c r="R19" s="580">
        <f t="shared" si="0"/>
        <v>37.390137769454704</v>
      </c>
      <c r="S19" s="35"/>
      <c r="T19" s="35"/>
      <c r="U19" s="35"/>
      <c r="V19" s="35"/>
      <c r="W19" s="35"/>
      <c r="X19" s="35"/>
      <c r="Y19" s="35"/>
      <c r="Z19" s="35"/>
      <c r="AA19" s="35"/>
      <c r="AB19" s="35"/>
      <c r="AC19" s="35"/>
      <c r="AD19" s="35"/>
      <c r="AE19" s="35"/>
      <c r="AF19" s="35"/>
      <c r="AG19" s="35"/>
      <c r="AH19" s="35"/>
      <c r="AI19" s="35"/>
      <c r="AJ19" s="35"/>
      <c r="AK19" s="35"/>
      <c r="AL19" s="35"/>
      <c r="AM19" s="35"/>
      <c r="AN19" s="35"/>
      <c r="AO19" s="35"/>
      <c r="AP19" s="35"/>
      <c r="AQ19" s="35"/>
      <c r="AR19" s="35"/>
      <c r="AS19" s="35"/>
      <c r="AT19" s="35"/>
      <c r="AU19" s="35"/>
      <c r="AV19" s="35"/>
      <c r="AW19" s="35"/>
      <c r="AX19" s="35"/>
      <c r="AY19" s="35"/>
      <c r="AZ19" s="35"/>
      <c r="BA19" s="35"/>
      <c r="BB19" s="35"/>
      <c r="BC19" s="35"/>
      <c r="BD19" s="35"/>
      <c r="BE19" s="35"/>
      <c r="BF19" s="35"/>
      <c r="BG19" s="35"/>
      <c r="BH19" s="35"/>
      <c r="BI19" s="35"/>
      <c r="BJ19" s="35"/>
      <c r="BK19" s="35"/>
      <c r="BL19" s="35"/>
      <c r="BM19" s="35"/>
      <c r="BN19" s="35"/>
      <c r="BO19" s="35"/>
      <c r="BP19" s="35"/>
      <c r="BQ19" s="35"/>
      <c r="BR19" s="35"/>
      <c r="BS19" s="35"/>
      <c r="BT19" s="35"/>
      <c r="BU19" s="35"/>
      <c r="BV19" s="35"/>
      <c r="BW19" s="35"/>
      <c r="BX19" s="35"/>
      <c r="BY19" s="35"/>
      <c r="BZ19" s="35"/>
      <c r="CA19" s="35"/>
      <c r="CB19" s="35"/>
      <c r="CC19" s="35"/>
      <c r="CD19" s="35"/>
      <c r="CE19" s="35"/>
      <c r="CF19" s="35"/>
      <c r="CG19" s="35"/>
      <c r="CH19" s="35"/>
      <c r="CI19" s="35"/>
      <c r="CJ19" s="35"/>
      <c r="CK19" s="35"/>
      <c r="CL19" s="35"/>
      <c r="CM19" s="35"/>
      <c r="CN19" s="35"/>
      <c r="CO19" s="35"/>
      <c r="CP19" s="35"/>
      <c r="CQ19" s="35"/>
      <c r="CR19" s="35"/>
      <c r="CS19" s="35"/>
      <c r="CT19" s="35"/>
      <c r="CU19" s="35"/>
      <c r="CV19" s="35"/>
      <c r="CW19" s="35"/>
      <c r="CX19" s="35"/>
      <c r="CY19" s="35"/>
      <c r="CZ19" s="35"/>
      <c r="DA19" s="35"/>
      <c r="DB19" s="35"/>
      <c r="DC19" s="35"/>
      <c r="DD19" s="35"/>
      <c r="DE19" s="35"/>
      <c r="DF19" s="35"/>
      <c r="DG19" s="35"/>
      <c r="DH19" s="35"/>
      <c r="DI19" s="35"/>
      <c r="DJ19" s="35"/>
      <c r="DK19" s="35"/>
      <c r="DL19" s="35"/>
      <c r="DM19" s="35"/>
      <c r="DN19" s="35"/>
      <c r="DO19" s="35"/>
      <c r="DP19" s="35"/>
      <c r="DQ19" s="35"/>
      <c r="DR19" s="35"/>
      <c r="DS19" s="35"/>
      <c r="DT19" s="35"/>
      <c r="DU19" s="35"/>
      <c r="DV19" s="35"/>
      <c r="DW19" s="35"/>
      <c r="DX19" s="35"/>
      <c r="DY19" s="35"/>
      <c r="DZ19" s="35"/>
      <c r="EA19" s="35"/>
      <c r="EB19" s="35"/>
      <c r="EC19" s="35"/>
      <c r="ED19" s="35"/>
      <c r="EE19" s="35"/>
      <c r="EF19" s="35"/>
      <c r="EG19" s="35"/>
      <c r="EH19" s="35"/>
      <c r="EI19" s="35"/>
      <c r="EJ19" s="35"/>
      <c r="EK19" s="35"/>
      <c r="EL19" s="35"/>
      <c r="EM19" s="35"/>
      <c r="EN19" s="35"/>
      <c r="EO19" s="35"/>
      <c r="EP19" s="35"/>
      <c r="EQ19" s="35"/>
      <c r="ER19" s="35"/>
      <c r="ES19" s="35"/>
      <c r="ET19" s="35"/>
      <c r="EU19" s="35"/>
      <c r="EV19" s="35"/>
      <c r="EW19" s="35"/>
      <c r="EX19" s="35"/>
      <c r="EY19" s="35"/>
      <c r="EZ19" s="35"/>
      <c r="FA19" s="35"/>
      <c r="FB19" s="35"/>
      <c r="FC19" s="35"/>
      <c r="FD19" s="35"/>
      <c r="FE19" s="35"/>
    </row>
    <row r="20" spans="1:161" s="35" customFormat="1" ht="14">
      <c r="A20" s="1104"/>
      <c r="B20" s="73">
        <v>2011</v>
      </c>
      <c r="C20" s="580" t="s">
        <v>429</v>
      </c>
      <c r="D20" s="580">
        <v>0.97760295580000001</v>
      </c>
      <c r="E20" s="580">
        <v>5.1138900000000001E-2</v>
      </c>
      <c r="F20" s="580" t="s">
        <v>322</v>
      </c>
      <c r="G20" s="580">
        <v>3.6403942230731338E-2</v>
      </c>
      <c r="H20" s="580">
        <v>0.70295629984797237</v>
      </c>
      <c r="I20" s="580">
        <v>0.83465214697747725</v>
      </c>
      <c r="J20" s="580">
        <v>1.9174099586699369</v>
      </c>
      <c r="K20" s="580">
        <v>0.28338765701345653</v>
      </c>
      <c r="L20" s="580" t="s">
        <v>322</v>
      </c>
      <c r="M20" s="580">
        <v>20.922778068965517</v>
      </c>
      <c r="N20" s="580">
        <v>0.1331445551303867</v>
      </c>
      <c r="O20" s="580">
        <v>13.095697713742704</v>
      </c>
      <c r="P20" s="580">
        <v>4.0096E-2</v>
      </c>
      <c r="Q20" s="580">
        <v>7.6207499999999997E-2</v>
      </c>
      <c r="R20" s="580">
        <f t="shared" si="0"/>
        <v>39.07147569837818</v>
      </c>
    </row>
    <row r="21" spans="1:161" s="35" customFormat="1" ht="14">
      <c r="A21" s="1104"/>
      <c r="B21" s="73">
        <v>2012</v>
      </c>
      <c r="C21" s="580">
        <v>3.0483850259349589E-4</v>
      </c>
      <c r="D21" s="580">
        <v>1.0595379870000001</v>
      </c>
      <c r="E21" s="580">
        <v>7.6949999999999996E-3</v>
      </c>
      <c r="F21" s="580" t="s">
        <v>322</v>
      </c>
      <c r="G21" s="580">
        <v>0.8485481375278896</v>
      </c>
      <c r="H21" s="580">
        <v>0.82149474841196035</v>
      </c>
      <c r="I21" s="580">
        <v>9.6036919254256989E-2</v>
      </c>
      <c r="J21" s="580">
        <v>0.27560694168771321</v>
      </c>
      <c r="K21" s="580">
        <v>0.16304337044150735</v>
      </c>
      <c r="L21" s="580" t="s">
        <v>322</v>
      </c>
      <c r="M21" s="580">
        <v>29.167478806333737</v>
      </c>
      <c r="N21" s="580">
        <v>3.3012276848681722E-2</v>
      </c>
      <c r="O21" s="580">
        <v>5.0791214899999986</v>
      </c>
      <c r="P21" s="580">
        <v>0.55154300292352043</v>
      </c>
      <c r="Q21" s="580">
        <v>0.29679292999999995</v>
      </c>
      <c r="R21" s="580">
        <f t="shared" si="0"/>
        <v>38.400216448931864</v>
      </c>
    </row>
    <row r="22" spans="1:161" s="35" customFormat="1" ht="14">
      <c r="A22" s="1104"/>
      <c r="B22" s="73">
        <v>2013</v>
      </c>
      <c r="C22" s="580" t="s">
        <v>429</v>
      </c>
      <c r="D22" s="580">
        <v>16.503807559549998</v>
      </c>
      <c r="E22" s="580" t="s">
        <v>429</v>
      </c>
      <c r="F22" s="580" t="s">
        <v>322</v>
      </c>
      <c r="G22" s="580" t="s">
        <v>429</v>
      </c>
      <c r="H22" s="580">
        <v>2</v>
      </c>
      <c r="I22" s="580">
        <v>1.31</v>
      </c>
      <c r="J22" s="580" t="s">
        <v>429</v>
      </c>
      <c r="K22" s="580" t="s">
        <v>429</v>
      </c>
      <c r="L22" s="580" t="s">
        <v>322</v>
      </c>
      <c r="M22" s="580">
        <v>25.088218756476682</v>
      </c>
      <c r="N22" s="580" t="s">
        <v>429</v>
      </c>
      <c r="O22" s="580" t="s">
        <v>429</v>
      </c>
      <c r="P22" s="580" t="s">
        <v>429</v>
      </c>
      <c r="Q22" s="580" t="s">
        <v>429</v>
      </c>
      <c r="R22" s="580">
        <f t="shared" si="0"/>
        <v>44.902026316026678</v>
      </c>
    </row>
    <row r="23" spans="1:161" s="35" customFormat="1" ht="14">
      <c r="A23" s="1104"/>
      <c r="B23" s="73">
        <v>2014</v>
      </c>
      <c r="C23" s="580" t="s">
        <v>429</v>
      </c>
      <c r="D23" s="580">
        <v>0.49992721973333332</v>
      </c>
      <c r="E23" s="580" t="s">
        <v>429</v>
      </c>
      <c r="F23" s="580" t="s">
        <v>322</v>
      </c>
      <c r="G23" s="580" t="s">
        <v>429</v>
      </c>
      <c r="H23" s="580">
        <v>0.5</v>
      </c>
      <c r="I23" s="580">
        <v>1.9</v>
      </c>
      <c r="J23" s="580" t="s">
        <v>429</v>
      </c>
      <c r="K23" s="580" t="s">
        <v>429</v>
      </c>
      <c r="L23" s="580" t="s">
        <v>322</v>
      </c>
      <c r="M23" s="580">
        <v>27.535964588712655</v>
      </c>
      <c r="N23" s="580" t="s">
        <v>429</v>
      </c>
      <c r="O23" s="580" t="s">
        <v>429</v>
      </c>
      <c r="P23" s="580" t="s">
        <v>429</v>
      </c>
      <c r="Q23" s="580" t="s">
        <v>429</v>
      </c>
      <c r="R23" s="580" t="s">
        <v>429</v>
      </c>
    </row>
    <row r="24" spans="1:161" s="35" customFormat="1" ht="14">
      <c r="A24" s="1104"/>
      <c r="B24" s="73">
        <v>2015</v>
      </c>
      <c r="C24" s="580"/>
      <c r="D24" s="580" t="s">
        <v>429</v>
      </c>
      <c r="E24" s="569" t="s">
        <v>429</v>
      </c>
      <c r="F24" s="580" t="s">
        <v>322</v>
      </c>
      <c r="G24" s="570" t="s">
        <v>429</v>
      </c>
      <c r="H24" s="580">
        <v>0.3</v>
      </c>
      <c r="I24" s="580">
        <v>0.1</v>
      </c>
      <c r="J24" s="580" t="s">
        <v>429</v>
      </c>
      <c r="K24" s="569" t="s">
        <v>429</v>
      </c>
      <c r="L24" s="580" t="s">
        <v>322</v>
      </c>
      <c r="M24" s="580">
        <v>28.73</v>
      </c>
      <c r="N24" s="569" t="s">
        <v>429</v>
      </c>
      <c r="O24" s="580" t="s">
        <v>429</v>
      </c>
      <c r="P24" s="569" t="s">
        <v>429</v>
      </c>
      <c r="Q24" s="580" t="s">
        <v>330</v>
      </c>
      <c r="R24" s="569" t="s">
        <v>429</v>
      </c>
    </row>
    <row r="25" spans="1:161">
      <c r="A25" s="1104" t="s">
        <v>151</v>
      </c>
      <c r="B25" s="73">
        <v>2009</v>
      </c>
      <c r="C25" s="580" t="s">
        <v>429</v>
      </c>
      <c r="D25" s="580">
        <v>7.2905450000000009E-4</v>
      </c>
      <c r="E25" s="580">
        <v>5.9841E-3</v>
      </c>
      <c r="F25" s="580" t="s">
        <v>322</v>
      </c>
      <c r="G25" s="580" t="s">
        <v>429</v>
      </c>
      <c r="H25" s="580">
        <v>4.4700776927902721</v>
      </c>
      <c r="I25" s="580">
        <v>2.3874748750013267E-3</v>
      </c>
      <c r="J25" s="580" t="s">
        <v>429</v>
      </c>
      <c r="K25" s="580">
        <v>6.7596160403046196E-2</v>
      </c>
      <c r="L25" s="580" t="s">
        <v>322</v>
      </c>
      <c r="M25" s="580">
        <v>67.705810189573469</v>
      </c>
      <c r="N25" s="580">
        <v>9.164726688924088E-2</v>
      </c>
      <c r="O25" s="580">
        <v>0.21255453055758786</v>
      </c>
      <c r="P25" s="580">
        <v>3.4790030000000001</v>
      </c>
      <c r="Q25" s="580">
        <v>0.02</v>
      </c>
      <c r="R25" s="580">
        <f t="shared" si="0"/>
        <v>76.055789469588618</v>
      </c>
      <c r="S25" s="93"/>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row>
    <row r="26" spans="1:161" s="1" customFormat="1" ht="14">
      <c r="A26" s="1104"/>
      <c r="B26" s="73">
        <v>2010</v>
      </c>
      <c r="C26" s="580" t="s">
        <v>429</v>
      </c>
      <c r="D26" s="580">
        <v>5.896419E-4</v>
      </c>
      <c r="E26" s="580" t="s">
        <v>429</v>
      </c>
      <c r="F26" s="580" t="s">
        <v>322</v>
      </c>
      <c r="G26" s="580">
        <v>1.0755630562754906E-4</v>
      </c>
      <c r="H26" s="580">
        <v>4.6114961161466397</v>
      </c>
      <c r="I26" s="580" t="s">
        <v>429</v>
      </c>
      <c r="J26" s="580" t="s">
        <v>429</v>
      </c>
      <c r="K26" s="580">
        <v>9.7103999999999996E-2</v>
      </c>
      <c r="L26" s="580" t="s">
        <v>322</v>
      </c>
      <c r="M26" s="580">
        <v>52.421460519125681</v>
      </c>
      <c r="N26" s="580">
        <v>4.3878971015325063E-2</v>
      </c>
      <c r="O26" s="580">
        <v>0.88162457111331305</v>
      </c>
      <c r="P26" s="580">
        <v>5.964181</v>
      </c>
      <c r="Q26" s="580" t="s">
        <v>429</v>
      </c>
      <c r="R26" s="580">
        <f t="shared" si="0"/>
        <v>64.020442375606592</v>
      </c>
      <c r="S26" s="35"/>
      <c r="T26" s="35"/>
      <c r="U26" s="35"/>
      <c r="V26" s="35"/>
      <c r="W26" s="35"/>
      <c r="X26" s="35"/>
      <c r="Y26" s="35"/>
      <c r="Z26" s="35"/>
      <c r="AA26" s="35"/>
      <c r="AB26" s="35"/>
      <c r="AC26" s="35"/>
      <c r="AD26" s="35"/>
      <c r="AE26" s="35"/>
      <c r="AF26" s="35"/>
      <c r="AG26" s="35"/>
      <c r="AH26" s="35"/>
      <c r="AI26" s="35"/>
      <c r="AJ26" s="35"/>
      <c r="AK26" s="35"/>
      <c r="AL26" s="35"/>
      <c r="AM26" s="35"/>
      <c r="AN26" s="35"/>
      <c r="AO26" s="35"/>
      <c r="AP26" s="35"/>
      <c r="AQ26" s="35"/>
      <c r="AR26" s="35"/>
      <c r="AS26" s="35"/>
      <c r="AT26" s="35"/>
      <c r="AU26" s="35"/>
      <c r="AV26" s="35"/>
      <c r="AW26" s="35"/>
      <c r="AX26" s="35"/>
      <c r="AY26" s="35"/>
      <c r="AZ26" s="35"/>
      <c r="BA26" s="35"/>
      <c r="BB26" s="35"/>
      <c r="BC26" s="35"/>
      <c r="BD26" s="35"/>
      <c r="BE26" s="35"/>
      <c r="BF26" s="35"/>
      <c r="BG26" s="35"/>
      <c r="BH26" s="35"/>
      <c r="BI26" s="35"/>
      <c r="BJ26" s="35"/>
      <c r="BK26" s="35"/>
      <c r="BL26" s="35"/>
      <c r="BM26" s="35"/>
      <c r="BN26" s="35"/>
      <c r="BO26" s="35"/>
      <c r="BP26" s="35"/>
      <c r="BQ26" s="35"/>
      <c r="BR26" s="35"/>
      <c r="BS26" s="35"/>
      <c r="BT26" s="35"/>
      <c r="BU26" s="35"/>
      <c r="BV26" s="35"/>
      <c r="BW26" s="35"/>
      <c r="BX26" s="35"/>
      <c r="BY26" s="35"/>
      <c r="BZ26" s="35"/>
      <c r="CA26" s="35"/>
      <c r="CB26" s="35"/>
      <c r="CC26" s="35"/>
      <c r="CD26" s="35"/>
      <c r="CE26" s="35"/>
      <c r="CF26" s="35"/>
      <c r="CG26" s="35"/>
      <c r="CH26" s="35"/>
      <c r="CI26" s="35"/>
      <c r="CJ26" s="35"/>
      <c r="CK26" s="35"/>
      <c r="CL26" s="35"/>
      <c r="CM26" s="35"/>
      <c r="CN26" s="35"/>
      <c r="CO26" s="35"/>
      <c r="CP26" s="35"/>
      <c r="CQ26" s="35"/>
      <c r="CR26" s="35"/>
      <c r="CS26" s="35"/>
      <c r="CT26" s="35"/>
      <c r="CU26" s="35"/>
      <c r="CV26" s="35"/>
      <c r="CW26" s="35"/>
      <c r="CX26" s="35"/>
      <c r="CY26" s="35"/>
      <c r="CZ26" s="35"/>
      <c r="DA26" s="35"/>
      <c r="DB26" s="35"/>
      <c r="DC26" s="35"/>
      <c r="DD26" s="35"/>
      <c r="DE26" s="35"/>
      <c r="DF26" s="35"/>
      <c r="DG26" s="35"/>
      <c r="DH26" s="35"/>
      <c r="DI26" s="35"/>
      <c r="DJ26" s="35"/>
      <c r="DK26" s="35"/>
      <c r="DL26" s="35"/>
      <c r="DM26" s="35"/>
      <c r="DN26" s="35"/>
      <c r="DO26" s="35"/>
      <c r="DP26" s="35"/>
      <c r="DQ26" s="35"/>
      <c r="DR26" s="35"/>
      <c r="DS26" s="35"/>
      <c r="DT26" s="35"/>
      <c r="DU26" s="35"/>
      <c r="DV26" s="35"/>
      <c r="DW26" s="35"/>
      <c r="DX26" s="35"/>
      <c r="DY26" s="35"/>
      <c r="DZ26" s="35"/>
      <c r="EA26" s="35"/>
      <c r="EB26" s="35"/>
      <c r="EC26" s="35"/>
      <c r="ED26" s="35"/>
      <c r="EE26" s="35"/>
      <c r="EF26" s="35"/>
      <c r="EG26" s="35"/>
      <c r="EH26" s="35"/>
      <c r="EI26" s="35"/>
      <c r="EJ26" s="35"/>
      <c r="EK26" s="35"/>
      <c r="EL26" s="35"/>
      <c r="EM26" s="35"/>
      <c r="EN26" s="35"/>
      <c r="EO26" s="35"/>
      <c r="EP26" s="35"/>
      <c r="EQ26" s="35"/>
      <c r="ER26" s="35"/>
      <c r="ES26" s="35"/>
      <c r="ET26" s="35"/>
      <c r="EU26" s="35"/>
      <c r="EV26" s="35"/>
      <c r="EW26" s="35"/>
      <c r="EX26" s="35"/>
      <c r="EY26" s="35"/>
      <c r="EZ26" s="35"/>
      <c r="FA26" s="35"/>
      <c r="FB26" s="35"/>
      <c r="FC26" s="35"/>
      <c r="FD26" s="35"/>
      <c r="FE26" s="35"/>
    </row>
    <row r="27" spans="1:161" s="35" customFormat="1" ht="14">
      <c r="A27" s="1104"/>
      <c r="B27" s="73">
        <v>2011</v>
      </c>
      <c r="C27" s="580" t="s">
        <v>429</v>
      </c>
      <c r="D27" s="580">
        <v>9.7685550000000009E-5</v>
      </c>
      <c r="E27" s="580">
        <v>3.9103200000000005E-2</v>
      </c>
      <c r="F27" s="580" t="s">
        <v>322</v>
      </c>
      <c r="G27" s="580" t="s">
        <v>429</v>
      </c>
      <c r="H27" s="580">
        <v>3.0039758426293539</v>
      </c>
      <c r="I27" s="580">
        <v>5.805812498408737E-2</v>
      </c>
      <c r="J27" s="666">
        <v>1.638312898110883E-2</v>
      </c>
      <c r="K27" s="580">
        <v>9.239696100986192E-3</v>
      </c>
      <c r="L27" s="580" t="s">
        <v>322</v>
      </c>
      <c r="M27" s="580">
        <v>22.324884000000001</v>
      </c>
      <c r="N27" s="580">
        <v>3.6722079159954499E-2</v>
      </c>
      <c r="O27" s="580">
        <v>0.28028055075985231</v>
      </c>
      <c r="P27" s="580">
        <v>1.005887</v>
      </c>
      <c r="Q27" s="580" t="s">
        <v>429</v>
      </c>
      <c r="R27" s="580">
        <f t="shared" si="0"/>
        <v>26.774631308165343</v>
      </c>
    </row>
    <row r="28" spans="1:161" s="35" customFormat="1" ht="14">
      <c r="A28" s="1104"/>
      <c r="B28" s="73">
        <v>2012</v>
      </c>
      <c r="C28" s="580" t="s">
        <v>429</v>
      </c>
      <c r="D28" s="580">
        <v>3.5478000000000006E-6</v>
      </c>
      <c r="E28" s="580">
        <v>3.52593E-2</v>
      </c>
      <c r="F28" s="580" t="s">
        <v>322</v>
      </c>
      <c r="G28" s="580" t="s">
        <v>429</v>
      </c>
      <c r="H28" s="580">
        <v>2.8264512730762847</v>
      </c>
      <c r="I28" s="580">
        <v>3.0627547655442469E-3</v>
      </c>
      <c r="J28" s="580" t="s">
        <v>429</v>
      </c>
      <c r="K28" s="580" t="s">
        <v>429</v>
      </c>
      <c r="L28" s="580" t="s">
        <v>322</v>
      </c>
      <c r="M28" s="580">
        <v>92.168584165651637</v>
      </c>
      <c r="N28" s="580">
        <v>8.3590809534679331E-2</v>
      </c>
      <c r="O28" s="580">
        <v>4.1557839999999999E-2</v>
      </c>
      <c r="P28" s="580">
        <v>1.4076389042668966</v>
      </c>
      <c r="Q28" s="580">
        <v>0.10804</v>
      </c>
      <c r="R28" s="580">
        <f t="shared" si="0"/>
        <v>96.674188595095046</v>
      </c>
    </row>
    <row r="29" spans="1:161" s="35" customFormat="1" ht="14">
      <c r="A29" s="1104"/>
      <c r="B29" s="73">
        <v>2013</v>
      </c>
      <c r="C29" s="580" t="s">
        <v>429</v>
      </c>
      <c r="D29" s="580">
        <v>7.5085499999999998E-5</v>
      </c>
      <c r="E29" s="580" t="s">
        <v>429</v>
      </c>
      <c r="F29" s="580" t="s">
        <v>322</v>
      </c>
      <c r="G29" s="580" t="s">
        <v>429</v>
      </c>
      <c r="H29" s="580" t="s">
        <v>429</v>
      </c>
      <c r="I29" s="580" t="s">
        <v>429</v>
      </c>
      <c r="J29" s="580" t="s">
        <v>429</v>
      </c>
      <c r="K29" s="580" t="s">
        <v>429</v>
      </c>
      <c r="L29" s="580" t="s">
        <v>322</v>
      </c>
      <c r="M29" s="580">
        <v>10.518705388601036</v>
      </c>
      <c r="N29" s="580" t="s">
        <v>429</v>
      </c>
      <c r="O29" s="580" t="s">
        <v>429</v>
      </c>
      <c r="P29" s="580" t="s">
        <v>429</v>
      </c>
      <c r="Q29" s="580" t="s">
        <v>429</v>
      </c>
      <c r="R29" s="580">
        <f t="shared" si="0"/>
        <v>10.518780474101037</v>
      </c>
    </row>
    <row r="30" spans="1:161" s="35" customFormat="1" ht="14">
      <c r="A30" s="1104"/>
      <c r="B30" s="73">
        <v>2014</v>
      </c>
      <c r="C30" s="580" t="s">
        <v>429</v>
      </c>
      <c r="D30" s="580" t="s">
        <v>429</v>
      </c>
      <c r="E30" s="580" t="s">
        <v>429</v>
      </c>
      <c r="F30" s="580" t="s">
        <v>322</v>
      </c>
      <c r="G30" s="580" t="s">
        <v>429</v>
      </c>
      <c r="H30" s="580" t="s">
        <v>429</v>
      </c>
      <c r="I30" s="580">
        <v>0</v>
      </c>
      <c r="J30" s="580" t="s">
        <v>429</v>
      </c>
      <c r="K30" s="580" t="s">
        <v>429</v>
      </c>
      <c r="L30" s="580" t="s">
        <v>322</v>
      </c>
      <c r="M30" s="580">
        <v>1.6230520103282922</v>
      </c>
      <c r="N30" s="580" t="s">
        <v>429</v>
      </c>
      <c r="O30" s="580" t="s">
        <v>429</v>
      </c>
      <c r="P30" s="580" t="s">
        <v>429</v>
      </c>
      <c r="Q30" s="580" t="s">
        <v>429</v>
      </c>
      <c r="R30" s="580" t="s">
        <v>429</v>
      </c>
    </row>
    <row r="31" spans="1:161" s="35" customFormat="1" ht="14">
      <c r="A31" s="1104"/>
      <c r="B31" s="73">
        <v>2015</v>
      </c>
      <c r="C31" s="569" t="s">
        <v>429</v>
      </c>
      <c r="D31" s="580" t="s">
        <v>429</v>
      </c>
      <c r="E31" s="569" t="s">
        <v>429</v>
      </c>
      <c r="F31" s="580" t="s">
        <v>322</v>
      </c>
      <c r="G31" s="570" t="s">
        <v>429</v>
      </c>
      <c r="H31" s="580" t="s">
        <v>429</v>
      </c>
      <c r="I31" s="580">
        <v>0</v>
      </c>
      <c r="J31" s="580" t="s">
        <v>429</v>
      </c>
      <c r="K31" s="569" t="s">
        <v>429</v>
      </c>
      <c r="L31" s="580" t="s">
        <v>322</v>
      </c>
      <c r="M31" s="580">
        <v>2.65</v>
      </c>
      <c r="N31" s="569" t="s">
        <v>429</v>
      </c>
      <c r="O31" s="580" t="s">
        <v>429</v>
      </c>
      <c r="P31" s="569" t="s">
        <v>429</v>
      </c>
      <c r="Q31" s="580" t="s">
        <v>330</v>
      </c>
      <c r="R31" s="569" t="s">
        <v>429</v>
      </c>
    </row>
    <row r="32" spans="1:161">
      <c r="A32" s="1104" t="s">
        <v>150</v>
      </c>
      <c r="B32" s="73">
        <v>2009</v>
      </c>
      <c r="C32" s="580" t="s">
        <v>429</v>
      </c>
      <c r="D32" s="580">
        <v>4.5957550000000005E-4</v>
      </c>
      <c r="E32" s="580">
        <v>2.87316E-2</v>
      </c>
      <c r="F32" s="580" t="s">
        <v>322</v>
      </c>
      <c r="G32" s="580">
        <v>0.46332447242330055</v>
      </c>
      <c r="H32" s="580">
        <v>9.2965410669536882E-4</v>
      </c>
      <c r="I32" s="580">
        <v>5.664567451110374E-5</v>
      </c>
      <c r="J32" s="580">
        <v>0.33368130584058725</v>
      </c>
      <c r="K32" s="580">
        <v>2.2357437379363836E-2</v>
      </c>
      <c r="L32" s="580" t="s">
        <v>322</v>
      </c>
      <c r="M32" s="580">
        <v>0.38647500000000001</v>
      </c>
      <c r="N32" s="580">
        <v>5.4454404465008238E-2</v>
      </c>
      <c r="O32" s="580">
        <v>1.58997567233306</v>
      </c>
      <c r="P32" s="580">
        <v>4.6633000000000001E-2</v>
      </c>
      <c r="Q32" s="580">
        <v>0.16181460105544218</v>
      </c>
      <c r="R32" s="580">
        <f t="shared" si="0"/>
        <v>3.0888933687779683</v>
      </c>
      <c r="S32" s="93"/>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row>
    <row r="33" spans="1:161" s="1" customFormat="1" ht="14">
      <c r="A33" s="1104"/>
      <c r="B33" s="73">
        <v>2010</v>
      </c>
      <c r="C33" s="580" t="s">
        <v>429</v>
      </c>
      <c r="D33" s="580">
        <v>7.0158989999999991E-3</v>
      </c>
      <c r="E33" s="580">
        <v>4.1130000000000003E-3</v>
      </c>
      <c r="F33" s="580" t="s">
        <v>322</v>
      </c>
      <c r="G33" s="580">
        <v>0.65125180899616031</v>
      </c>
      <c r="H33" s="580" t="s">
        <v>429</v>
      </c>
      <c r="I33" s="580" t="s">
        <v>429</v>
      </c>
      <c r="J33" s="580">
        <v>2.0678790294970688</v>
      </c>
      <c r="K33" s="580">
        <v>6.2311249999999997E-3</v>
      </c>
      <c r="L33" s="580" t="s">
        <v>322</v>
      </c>
      <c r="M33" s="580">
        <v>0.333949</v>
      </c>
      <c r="N33" s="580">
        <v>6.0942428367210519E-2</v>
      </c>
      <c r="O33" s="580">
        <v>1.7987341012025369</v>
      </c>
      <c r="P33" s="580">
        <v>0.112126</v>
      </c>
      <c r="Q33" s="580">
        <v>2.2438119999999999E-2</v>
      </c>
      <c r="R33" s="580">
        <f t="shared" si="0"/>
        <v>5.064680512062977</v>
      </c>
      <c r="S33" s="35"/>
      <c r="T33" s="35"/>
      <c r="U33" s="35"/>
      <c r="V33" s="35"/>
      <c r="W33" s="35"/>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5"/>
      <c r="AW33" s="35"/>
      <c r="AX33" s="35"/>
      <c r="AY33" s="35"/>
      <c r="AZ33" s="35"/>
      <c r="BA33" s="35"/>
      <c r="BB33" s="35"/>
      <c r="BC33" s="35"/>
      <c r="BD33" s="35"/>
      <c r="BE33" s="35"/>
      <c r="BF33" s="35"/>
      <c r="BG33" s="35"/>
      <c r="BH33" s="35"/>
      <c r="BI33" s="35"/>
      <c r="BJ33" s="35"/>
      <c r="BK33" s="35"/>
      <c r="BL33" s="35"/>
      <c r="BM33" s="35"/>
      <c r="BN33" s="35"/>
      <c r="BO33" s="35"/>
      <c r="BP33" s="35"/>
      <c r="BQ33" s="35"/>
      <c r="BR33" s="35"/>
      <c r="BS33" s="35"/>
      <c r="BT33" s="35"/>
      <c r="BU33" s="35"/>
      <c r="BV33" s="35"/>
      <c r="BW33" s="35"/>
      <c r="BX33" s="35"/>
      <c r="BY33" s="35"/>
      <c r="BZ33" s="35"/>
      <c r="CA33" s="35"/>
      <c r="CB33" s="35"/>
      <c r="CC33" s="35"/>
      <c r="CD33" s="35"/>
      <c r="CE33" s="35"/>
      <c r="CF33" s="35"/>
      <c r="CG33" s="35"/>
      <c r="CH33" s="35"/>
      <c r="CI33" s="35"/>
      <c r="CJ33" s="35"/>
      <c r="CK33" s="35"/>
      <c r="CL33" s="35"/>
      <c r="CM33" s="35"/>
      <c r="CN33" s="35"/>
      <c r="CO33" s="35"/>
      <c r="CP33" s="35"/>
      <c r="CQ33" s="35"/>
      <c r="CR33" s="35"/>
      <c r="CS33" s="35"/>
      <c r="CT33" s="35"/>
      <c r="CU33" s="35"/>
      <c r="CV33" s="35"/>
      <c r="CW33" s="35"/>
      <c r="CX33" s="35"/>
      <c r="CY33" s="35"/>
      <c r="CZ33" s="35"/>
      <c r="DA33" s="35"/>
      <c r="DB33" s="35"/>
      <c r="DC33" s="35"/>
      <c r="DD33" s="35"/>
      <c r="DE33" s="35"/>
      <c r="DF33" s="35"/>
      <c r="DG33" s="35"/>
      <c r="DH33" s="35"/>
      <c r="DI33" s="35"/>
      <c r="DJ33" s="35"/>
      <c r="DK33" s="35"/>
      <c r="DL33" s="35"/>
      <c r="DM33" s="35"/>
      <c r="DN33" s="35"/>
      <c r="DO33" s="35"/>
      <c r="DP33" s="35"/>
      <c r="DQ33" s="35"/>
      <c r="DR33" s="35"/>
      <c r="DS33" s="35"/>
      <c r="DT33" s="35"/>
      <c r="DU33" s="35"/>
      <c r="DV33" s="35"/>
      <c r="DW33" s="35"/>
      <c r="DX33" s="35"/>
      <c r="DY33" s="35"/>
      <c r="DZ33" s="35"/>
      <c r="EA33" s="35"/>
      <c r="EB33" s="35"/>
      <c r="EC33" s="35"/>
      <c r="ED33" s="35"/>
      <c r="EE33" s="35"/>
      <c r="EF33" s="35"/>
      <c r="EG33" s="35"/>
      <c r="EH33" s="35"/>
      <c r="EI33" s="35"/>
      <c r="EJ33" s="35"/>
      <c r="EK33" s="35"/>
      <c r="EL33" s="35"/>
      <c r="EM33" s="35"/>
      <c r="EN33" s="35"/>
      <c r="EO33" s="35"/>
      <c r="EP33" s="35"/>
      <c r="EQ33" s="35"/>
      <c r="ER33" s="35"/>
      <c r="ES33" s="35"/>
      <c r="ET33" s="35"/>
      <c r="EU33" s="35"/>
      <c r="EV33" s="35"/>
      <c r="EW33" s="35"/>
      <c r="EX33" s="35"/>
      <c r="EY33" s="35"/>
      <c r="EZ33" s="35"/>
      <c r="FA33" s="35"/>
      <c r="FB33" s="35"/>
      <c r="FC33" s="35"/>
      <c r="FD33" s="35"/>
      <c r="FE33" s="35"/>
    </row>
    <row r="34" spans="1:161" s="35" customFormat="1" ht="14">
      <c r="A34" s="1104"/>
      <c r="B34" s="73">
        <v>2011</v>
      </c>
      <c r="C34" s="580" t="s">
        <v>429</v>
      </c>
      <c r="D34" s="580">
        <v>3.5788699999999998E-5</v>
      </c>
      <c r="E34" s="580">
        <v>3.1607099999999999E-2</v>
      </c>
      <c r="F34" s="580" t="s">
        <v>322</v>
      </c>
      <c r="G34" s="580">
        <v>0.35174303643056015</v>
      </c>
      <c r="H34" s="580">
        <v>5.6169683724129463E-2</v>
      </c>
      <c r="I34" s="580" t="s">
        <v>429</v>
      </c>
      <c r="J34" s="580">
        <v>2.6307353566155425</v>
      </c>
      <c r="K34" s="580">
        <v>9.8429252756555452E-2</v>
      </c>
      <c r="L34" s="580" t="s">
        <v>322</v>
      </c>
      <c r="M34" s="580">
        <v>0.51914400000000005</v>
      </c>
      <c r="N34" s="580">
        <v>0.17637601558000257</v>
      </c>
      <c r="O34" s="580">
        <v>2.0364473088269652</v>
      </c>
      <c r="P34" s="580" t="s">
        <v>429</v>
      </c>
      <c r="Q34" s="580" t="s">
        <v>429</v>
      </c>
      <c r="R34" s="580">
        <f t="shared" si="0"/>
        <v>5.9006875426337562</v>
      </c>
    </row>
    <row r="35" spans="1:161" s="35" customFormat="1" ht="14">
      <c r="A35" s="1104"/>
      <c r="B35" s="73">
        <v>2012</v>
      </c>
      <c r="C35" s="580" t="s">
        <v>429</v>
      </c>
      <c r="D35" s="580">
        <v>1.6464420000000002E-4</v>
      </c>
      <c r="E35" s="580">
        <v>2.9970000000000002E-4</v>
      </c>
      <c r="F35" s="580" t="s">
        <v>322</v>
      </c>
      <c r="G35" s="580">
        <v>0.23154130124300634</v>
      </c>
      <c r="H35" s="580">
        <v>3.9907751064745159E-2</v>
      </c>
      <c r="I35" s="580" t="s">
        <v>429</v>
      </c>
      <c r="J35" s="580">
        <v>0.62527832337325195</v>
      </c>
      <c r="K35" s="580">
        <v>3.6359998133681129E-3</v>
      </c>
      <c r="L35" s="580" t="s">
        <v>322</v>
      </c>
      <c r="M35" s="580">
        <v>0.25115700000000002</v>
      </c>
      <c r="N35" s="580">
        <v>0.20768069394223448</v>
      </c>
      <c r="O35" s="580">
        <v>45.840565350000048</v>
      </c>
      <c r="P35" s="580">
        <v>7.1312331790817138</v>
      </c>
      <c r="Q35" s="580" t="s">
        <v>429</v>
      </c>
      <c r="R35" s="580">
        <f t="shared" si="0"/>
        <v>54.331463942718365</v>
      </c>
    </row>
    <row r="36" spans="1:161" s="35" customFormat="1" ht="14">
      <c r="A36" s="1104"/>
      <c r="B36" s="73">
        <v>2013</v>
      </c>
      <c r="C36" s="580" t="s">
        <v>429</v>
      </c>
      <c r="D36" s="580">
        <v>4.2190899999999996E-5</v>
      </c>
      <c r="E36" s="580" t="s">
        <v>429</v>
      </c>
      <c r="F36" s="580" t="s">
        <v>322</v>
      </c>
      <c r="G36" s="580" t="s">
        <v>429</v>
      </c>
      <c r="H36" s="580" t="s">
        <v>429</v>
      </c>
      <c r="I36" s="580" t="s">
        <v>429</v>
      </c>
      <c r="J36" s="580" t="s">
        <v>429</v>
      </c>
      <c r="K36" s="580" t="s">
        <v>429</v>
      </c>
      <c r="L36" s="580" t="s">
        <v>322</v>
      </c>
      <c r="M36" s="580" t="s">
        <v>429</v>
      </c>
      <c r="N36" s="580" t="s">
        <v>429</v>
      </c>
      <c r="O36" s="580" t="s">
        <v>429</v>
      </c>
      <c r="P36" s="580" t="s">
        <v>429</v>
      </c>
      <c r="Q36" s="580" t="s">
        <v>429</v>
      </c>
      <c r="R36" s="580">
        <f t="shared" si="0"/>
        <v>4.2190899999999996E-5</v>
      </c>
    </row>
    <row r="37" spans="1:161" s="35" customFormat="1" ht="14">
      <c r="A37" s="1104"/>
      <c r="B37" s="73">
        <v>2014</v>
      </c>
      <c r="C37" s="580" t="s">
        <v>429</v>
      </c>
      <c r="D37" s="580" t="s">
        <v>429</v>
      </c>
      <c r="E37" s="580" t="s">
        <v>429</v>
      </c>
      <c r="F37" s="580" t="s">
        <v>322</v>
      </c>
      <c r="G37" s="580" t="s">
        <v>429</v>
      </c>
      <c r="H37" s="580" t="s">
        <v>429</v>
      </c>
      <c r="I37" s="580" t="s">
        <v>429</v>
      </c>
      <c r="J37" s="580" t="s">
        <v>429</v>
      </c>
      <c r="K37" s="580" t="s">
        <v>429</v>
      </c>
      <c r="L37" s="580" t="s">
        <v>322</v>
      </c>
      <c r="M37" s="580" t="s">
        <v>429</v>
      </c>
      <c r="N37" s="580" t="s">
        <v>429</v>
      </c>
      <c r="O37" s="580" t="s">
        <v>429</v>
      </c>
      <c r="P37" s="580" t="s">
        <v>429</v>
      </c>
      <c r="Q37" s="580" t="s">
        <v>429</v>
      </c>
      <c r="R37" s="580" t="s">
        <v>429</v>
      </c>
    </row>
    <row r="38" spans="1:161" s="35" customFormat="1" ht="14">
      <c r="A38" s="1104"/>
      <c r="B38" s="73">
        <v>2015</v>
      </c>
      <c r="C38" s="569" t="s">
        <v>429</v>
      </c>
      <c r="D38" s="580" t="s">
        <v>429</v>
      </c>
      <c r="E38" s="569" t="s">
        <v>429</v>
      </c>
      <c r="F38" s="580" t="s">
        <v>322</v>
      </c>
      <c r="G38" s="570" t="s">
        <v>429</v>
      </c>
      <c r="H38" s="580" t="s">
        <v>429</v>
      </c>
      <c r="I38" s="580" t="s">
        <v>429</v>
      </c>
      <c r="J38" s="580" t="s">
        <v>429</v>
      </c>
      <c r="K38" s="569" t="s">
        <v>429</v>
      </c>
      <c r="L38" s="580" t="s">
        <v>322</v>
      </c>
      <c r="M38" s="580" t="s">
        <v>429</v>
      </c>
      <c r="N38" s="580" t="s">
        <v>429</v>
      </c>
      <c r="O38" s="580" t="s">
        <v>429</v>
      </c>
      <c r="P38" s="580" t="s">
        <v>429</v>
      </c>
      <c r="Q38" s="580" t="s">
        <v>429</v>
      </c>
      <c r="R38" s="580" t="s">
        <v>429</v>
      </c>
    </row>
    <row r="39" spans="1:161">
      <c r="A39" s="1104" t="s">
        <v>149</v>
      </c>
      <c r="B39" s="73">
        <v>2009</v>
      </c>
      <c r="C39" s="580">
        <v>8.9169999999999988E-5</v>
      </c>
      <c r="D39" s="580">
        <v>3.9379199500000003E-2</v>
      </c>
      <c r="E39" s="580">
        <v>0.12383369999999999</v>
      </c>
      <c r="F39" s="580">
        <v>3.5630723184911575E-5</v>
      </c>
      <c r="G39" s="580">
        <v>12.81699199976064</v>
      </c>
      <c r="H39" s="580">
        <v>8.0251809579205691E-3</v>
      </c>
      <c r="I39" s="580">
        <v>3.0843389467872271</v>
      </c>
      <c r="J39" s="580">
        <v>4.1793863891660861</v>
      </c>
      <c r="K39" s="580">
        <v>35.543825175593632</v>
      </c>
      <c r="L39" s="580" t="s">
        <v>322</v>
      </c>
      <c r="M39" s="580">
        <v>1614.6275959715599</v>
      </c>
      <c r="N39" s="580">
        <v>7.0959486957429876</v>
      </c>
      <c r="O39" s="580">
        <v>1.3794985272447595</v>
      </c>
      <c r="P39" s="580">
        <v>0.45496199999999998</v>
      </c>
      <c r="Q39" s="580">
        <v>2.4915424212813759</v>
      </c>
      <c r="R39" s="580">
        <f t="shared" si="0"/>
        <v>1681.8454530083177</v>
      </c>
      <c r="S39" s="93"/>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row>
    <row r="40" spans="1:161" s="1" customFormat="1" ht="14">
      <c r="A40" s="1104"/>
      <c r="B40" s="73">
        <v>2010</v>
      </c>
      <c r="C40" s="580">
        <v>6.0610100000000004E-3</v>
      </c>
      <c r="D40" s="580">
        <v>1.63977306E-2</v>
      </c>
      <c r="E40" s="580">
        <v>0.3718286999999999</v>
      </c>
      <c r="F40" s="580">
        <v>1.0143719773764311E-3</v>
      </c>
      <c r="G40" s="580">
        <v>11.757734909018394</v>
      </c>
      <c r="H40" s="580" t="s">
        <v>429</v>
      </c>
      <c r="I40" s="580">
        <v>4.0570287942134824</v>
      </c>
      <c r="J40" s="580">
        <v>12.905847834807888</v>
      </c>
      <c r="K40" s="580">
        <v>40.499579124999997</v>
      </c>
      <c r="L40" s="580" t="s">
        <v>322</v>
      </c>
      <c r="M40" s="580">
        <v>2113.022562295082</v>
      </c>
      <c r="N40" s="580">
        <v>10.024318639742672</v>
      </c>
      <c r="O40" s="580">
        <v>1.1466204315968014</v>
      </c>
      <c r="P40" s="580">
        <v>0.231105</v>
      </c>
      <c r="Q40" s="580">
        <v>4.1946390499999993</v>
      </c>
      <c r="R40" s="580">
        <f t="shared" si="0"/>
        <v>2198.2347378920385</v>
      </c>
      <c r="S40" s="35"/>
      <c r="T40" s="35"/>
      <c r="U40" s="35"/>
      <c r="V40" s="35"/>
      <c r="W40" s="35"/>
      <c r="X40" s="35"/>
      <c r="Y40" s="35"/>
      <c r="Z40" s="35"/>
      <c r="AA40" s="35"/>
      <c r="AB40" s="35"/>
      <c r="AC40" s="35"/>
      <c r="AD40" s="35"/>
      <c r="AE40" s="35"/>
      <c r="AF40" s="35"/>
      <c r="AG40" s="35"/>
      <c r="AH40" s="35"/>
      <c r="AI40" s="35"/>
      <c r="AJ40" s="35"/>
      <c r="AK40" s="35"/>
      <c r="AL40" s="35"/>
      <c r="AM40" s="35"/>
      <c r="AN40" s="35"/>
      <c r="AO40" s="35"/>
      <c r="AP40" s="35"/>
      <c r="AQ40" s="35"/>
      <c r="AR40" s="35"/>
      <c r="AS40" s="35"/>
      <c r="AT40" s="35"/>
      <c r="AU40" s="35"/>
      <c r="AV40" s="35"/>
      <c r="AW40" s="35"/>
      <c r="AX40" s="35"/>
      <c r="AY40" s="35"/>
      <c r="AZ40" s="35"/>
      <c r="BA40" s="35"/>
      <c r="BB40" s="35"/>
      <c r="BC40" s="35"/>
      <c r="BD40" s="35"/>
      <c r="BE40" s="35"/>
      <c r="BF40" s="35"/>
      <c r="BG40" s="35"/>
      <c r="BH40" s="35"/>
      <c r="BI40" s="35"/>
      <c r="BJ40" s="35"/>
      <c r="BK40" s="35"/>
      <c r="BL40" s="35"/>
      <c r="BM40" s="35"/>
      <c r="BN40" s="35"/>
      <c r="BO40" s="35"/>
      <c r="BP40" s="35"/>
      <c r="BQ40" s="35"/>
      <c r="BR40" s="35"/>
      <c r="BS40" s="35"/>
      <c r="BT40" s="35"/>
      <c r="BU40" s="35"/>
      <c r="BV40" s="35"/>
      <c r="BW40" s="35"/>
      <c r="BX40" s="35"/>
      <c r="BY40" s="35"/>
      <c r="BZ40" s="35"/>
      <c r="CA40" s="35"/>
      <c r="CB40" s="35"/>
      <c r="CC40" s="35"/>
      <c r="CD40" s="35"/>
      <c r="CE40" s="35"/>
      <c r="CF40" s="35"/>
      <c r="CG40" s="35"/>
      <c r="CH40" s="35"/>
      <c r="CI40" s="35"/>
      <c r="CJ40" s="35"/>
      <c r="CK40" s="35"/>
      <c r="CL40" s="35"/>
      <c r="CM40" s="35"/>
      <c r="CN40" s="35"/>
      <c r="CO40" s="35"/>
      <c r="CP40" s="35"/>
      <c r="CQ40" s="35"/>
      <c r="CR40" s="35"/>
      <c r="CS40" s="35"/>
      <c r="CT40" s="35"/>
      <c r="CU40" s="35"/>
      <c r="CV40" s="35"/>
      <c r="CW40" s="35"/>
      <c r="CX40" s="35"/>
      <c r="CY40" s="35"/>
      <c r="CZ40" s="35"/>
      <c r="DA40" s="35"/>
      <c r="DB40" s="35"/>
      <c r="DC40" s="35"/>
      <c r="DD40" s="35"/>
      <c r="DE40" s="35"/>
      <c r="DF40" s="35"/>
      <c r="DG40" s="35"/>
      <c r="DH40" s="35"/>
      <c r="DI40" s="35"/>
      <c r="DJ40" s="35"/>
      <c r="DK40" s="35"/>
      <c r="DL40" s="35"/>
      <c r="DM40" s="35"/>
      <c r="DN40" s="35"/>
      <c r="DO40" s="35"/>
      <c r="DP40" s="35"/>
      <c r="DQ40" s="35"/>
      <c r="DR40" s="35"/>
      <c r="DS40" s="35"/>
      <c r="DT40" s="35"/>
      <c r="DU40" s="35"/>
      <c r="DV40" s="35"/>
      <c r="DW40" s="35"/>
      <c r="DX40" s="35"/>
      <c r="DY40" s="35"/>
      <c r="DZ40" s="35"/>
      <c r="EA40" s="35"/>
      <c r="EB40" s="35"/>
      <c r="EC40" s="35"/>
      <c r="ED40" s="35"/>
      <c r="EE40" s="35"/>
      <c r="EF40" s="35"/>
      <c r="EG40" s="35"/>
      <c r="EH40" s="35"/>
      <c r="EI40" s="35"/>
      <c r="EJ40" s="35"/>
      <c r="EK40" s="35"/>
      <c r="EL40" s="35"/>
      <c r="EM40" s="35"/>
      <c r="EN40" s="35"/>
      <c r="EO40" s="35"/>
      <c r="EP40" s="35"/>
      <c r="EQ40" s="35"/>
      <c r="ER40" s="35"/>
      <c r="ES40" s="35"/>
      <c r="ET40" s="35"/>
      <c r="EU40" s="35"/>
      <c r="EV40" s="35"/>
      <c r="EW40" s="35"/>
      <c r="EX40" s="35"/>
      <c r="EY40" s="35"/>
      <c r="EZ40" s="35"/>
      <c r="FA40" s="35"/>
      <c r="FB40" s="35"/>
      <c r="FC40" s="35"/>
      <c r="FD40" s="35"/>
      <c r="FE40" s="35"/>
    </row>
    <row r="41" spans="1:161" s="35" customFormat="1" ht="14">
      <c r="A41" s="1104"/>
      <c r="B41" s="73">
        <v>2011</v>
      </c>
      <c r="C41" s="580" t="s">
        <v>429</v>
      </c>
      <c r="D41" s="580">
        <v>2.2255437774999998E-2</v>
      </c>
      <c r="E41" s="580">
        <v>0.27743462105954902</v>
      </c>
      <c r="F41" s="580" t="s">
        <v>429</v>
      </c>
      <c r="G41" s="580">
        <v>9.8591717744404406</v>
      </c>
      <c r="H41" s="580">
        <v>2.0914972430462766E-3</v>
      </c>
      <c r="I41" s="580">
        <v>4.7332090507097924</v>
      </c>
      <c r="J41" s="580">
        <v>169.5544105843592</v>
      </c>
      <c r="K41" s="580">
        <v>30.457188586302397</v>
      </c>
      <c r="L41" s="580" t="s">
        <v>322</v>
      </c>
      <c r="M41" s="580">
        <v>2243.3504411034482</v>
      </c>
      <c r="N41" s="580">
        <v>11.726899281284314</v>
      </c>
      <c r="O41" s="580">
        <v>1.2504524156209682</v>
      </c>
      <c r="P41" s="580">
        <v>0.43446699999999999</v>
      </c>
      <c r="Q41" s="580">
        <v>3.5474790799999996</v>
      </c>
      <c r="R41" s="580">
        <f t="shared" si="0"/>
        <v>2475.2155004322431</v>
      </c>
    </row>
    <row r="42" spans="1:161" s="35" customFormat="1" ht="14">
      <c r="A42" s="1104"/>
      <c r="B42" s="73">
        <v>2012</v>
      </c>
      <c r="C42" s="580">
        <v>1.2156442679485841E-2</v>
      </c>
      <c r="D42" s="580">
        <v>1.7713377000000002E-2</v>
      </c>
      <c r="E42" s="580">
        <v>8.1314099999999986E-2</v>
      </c>
      <c r="F42" s="580">
        <v>0.28502279999999997</v>
      </c>
      <c r="G42" s="580">
        <v>11.143173285236401</v>
      </c>
      <c r="H42" s="580">
        <v>2.0360578776895198E-6</v>
      </c>
      <c r="I42" s="580">
        <v>6.2875359237779476</v>
      </c>
      <c r="J42" s="580">
        <v>27.229805405222351</v>
      </c>
      <c r="K42" s="580">
        <v>38.307060204117967</v>
      </c>
      <c r="L42" s="580" t="s">
        <v>322</v>
      </c>
      <c r="M42" s="580">
        <v>2303.7799440925696</v>
      </c>
      <c r="N42" s="580">
        <v>8.8381923736882833</v>
      </c>
      <c r="O42" s="580">
        <v>20.128899759999996</v>
      </c>
      <c r="P42" s="580">
        <v>0.40569010370403602</v>
      </c>
      <c r="Q42" s="580">
        <v>3.5364534600000002</v>
      </c>
      <c r="R42" s="580">
        <f t="shared" si="0"/>
        <v>2420.0529633640535</v>
      </c>
    </row>
    <row r="43" spans="1:161" s="35" customFormat="1" ht="14">
      <c r="A43" s="1104"/>
      <c r="B43" s="73">
        <v>2013</v>
      </c>
      <c r="C43" s="580" t="s">
        <v>429</v>
      </c>
      <c r="D43" s="580">
        <v>1.5089444283333333E-2</v>
      </c>
      <c r="E43" s="580" t="s">
        <v>429</v>
      </c>
      <c r="F43" s="580" t="s">
        <v>429</v>
      </c>
      <c r="G43" s="580" t="s">
        <v>429</v>
      </c>
      <c r="H43" s="580" t="s">
        <v>429</v>
      </c>
      <c r="I43" s="580">
        <v>6.4</v>
      </c>
      <c r="J43" s="580" t="s">
        <v>429</v>
      </c>
      <c r="K43" s="580" t="s">
        <v>429</v>
      </c>
      <c r="L43" s="580" t="s">
        <v>322</v>
      </c>
      <c r="M43" s="580">
        <v>2582.6599365803108</v>
      </c>
      <c r="N43" s="580" t="s">
        <v>429</v>
      </c>
      <c r="O43" s="580" t="s">
        <v>429</v>
      </c>
      <c r="P43" s="580" t="s">
        <v>429</v>
      </c>
      <c r="Q43" s="580" t="s">
        <v>429</v>
      </c>
      <c r="R43" s="580">
        <f t="shared" si="0"/>
        <v>2589.0750260245941</v>
      </c>
    </row>
    <row r="44" spans="1:161" s="35" customFormat="1" ht="14">
      <c r="A44" s="1104"/>
      <c r="B44" s="73">
        <v>2014</v>
      </c>
      <c r="C44" s="580" t="s">
        <v>429</v>
      </c>
      <c r="D44" s="580" t="s">
        <v>429</v>
      </c>
      <c r="E44" s="580" t="s">
        <v>429</v>
      </c>
      <c r="F44" s="580" t="s">
        <v>429</v>
      </c>
      <c r="G44" s="580" t="s">
        <v>429</v>
      </c>
      <c r="H44" s="580" t="s">
        <v>429</v>
      </c>
      <c r="I44" s="580">
        <v>6.1</v>
      </c>
      <c r="J44" s="580" t="s">
        <v>429</v>
      </c>
      <c r="K44" s="580" t="s">
        <v>429</v>
      </c>
      <c r="L44" s="580" t="s">
        <v>322</v>
      </c>
      <c r="M44" s="580">
        <v>2766.8767235337514</v>
      </c>
      <c r="N44" s="580" t="s">
        <v>429</v>
      </c>
      <c r="O44" s="580" t="s">
        <v>429</v>
      </c>
      <c r="P44" s="580" t="s">
        <v>429</v>
      </c>
      <c r="Q44" s="580" t="s">
        <v>429</v>
      </c>
      <c r="R44" s="580" t="s">
        <v>429</v>
      </c>
    </row>
    <row r="45" spans="1:161" s="35" customFormat="1" ht="14">
      <c r="A45" s="1104"/>
      <c r="B45" s="73">
        <v>2015</v>
      </c>
      <c r="C45" s="569" t="s">
        <v>429</v>
      </c>
      <c r="D45" s="580" t="s">
        <v>429</v>
      </c>
      <c r="E45" s="569" t="s">
        <v>429</v>
      </c>
      <c r="F45" s="569" t="s">
        <v>429</v>
      </c>
      <c r="G45" s="570" t="s">
        <v>429</v>
      </c>
      <c r="H45" s="580" t="s">
        <v>429</v>
      </c>
      <c r="I45" s="580">
        <v>4.7</v>
      </c>
      <c r="J45" s="580" t="s">
        <v>429</v>
      </c>
      <c r="K45" s="569" t="s">
        <v>429</v>
      </c>
      <c r="L45" s="580" t="s">
        <v>322</v>
      </c>
      <c r="M45" s="580">
        <v>2852.77</v>
      </c>
      <c r="N45" s="569" t="s">
        <v>429</v>
      </c>
      <c r="O45" s="580" t="s">
        <v>429</v>
      </c>
      <c r="P45" s="569" t="s">
        <v>429</v>
      </c>
      <c r="Q45" s="580" t="s">
        <v>429</v>
      </c>
      <c r="R45" s="580" t="s">
        <v>429</v>
      </c>
    </row>
    <row r="46" spans="1:161">
      <c r="A46" s="1104" t="s">
        <v>148</v>
      </c>
      <c r="B46" s="73">
        <v>2009</v>
      </c>
      <c r="C46" s="580" t="s">
        <v>429</v>
      </c>
      <c r="D46" s="580">
        <v>7.1613412000000015E-2</v>
      </c>
      <c r="E46" s="580" t="s">
        <v>429</v>
      </c>
      <c r="F46" s="580" t="s">
        <v>322</v>
      </c>
      <c r="G46" s="580" t="s">
        <v>429</v>
      </c>
      <c r="H46" s="580">
        <v>24.298686628716972</v>
      </c>
      <c r="I46" s="580">
        <v>2.8433807266853888E-2</v>
      </c>
      <c r="J46" s="580">
        <v>1.3973835346206371</v>
      </c>
      <c r="K46" s="580">
        <v>1.1144985293295205E-2</v>
      </c>
      <c r="L46" s="580" t="s">
        <v>322</v>
      </c>
      <c r="M46" s="580">
        <v>21.842286729857822</v>
      </c>
      <c r="N46" s="580">
        <v>9.4046886478308511E-3</v>
      </c>
      <c r="O46" s="580">
        <v>111</v>
      </c>
      <c r="P46" s="580">
        <v>45.688358000000001</v>
      </c>
      <c r="Q46" s="580">
        <v>102.28104799551609</v>
      </c>
      <c r="R46" s="580">
        <f t="shared" si="0"/>
        <v>306.62835978191947</v>
      </c>
      <c r="S46" s="93"/>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row>
    <row r="47" spans="1:161" s="1" customFormat="1" ht="14">
      <c r="A47" s="1104"/>
      <c r="B47" s="73">
        <v>2010</v>
      </c>
      <c r="C47" s="580" t="s">
        <v>429</v>
      </c>
      <c r="D47" s="580">
        <v>1.1504866499999999E-2</v>
      </c>
      <c r="E47" s="580" t="s">
        <v>429</v>
      </c>
      <c r="F47" s="580" t="s">
        <v>322</v>
      </c>
      <c r="G47" s="580">
        <v>0.62784068586620034</v>
      </c>
      <c r="H47" s="580">
        <v>11.512645326236804</v>
      </c>
      <c r="I47" s="580">
        <v>1.0872997362988027E-2</v>
      </c>
      <c r="J47" s="580">
        <v>29.057261929999999</v>
      </c>
      <c r="K47" s="580">
        <v>3.1012500000000002E-4</v>
      </c>
      <c r="L47" s="580" t="s">
        <v>322</v>
      </c>
      <c r="M47" s="580">
        <v>19.368717759562841</v>
      </c>
      <c r="N47" s="580">
        <v>3.3133804766092485</v>
      </c>
      <c r="O47" s="580">
        <v>84</v>
      </c>
      <c r="P47" s="580">
        <v>47.064393523619607</v>
      </c>
      <c r="Q47" s="580">
        <v>149.43739880000001</v>
      </c>
      <c r="R47" s="580">
        <f t="shared" si="0"/>
        <v>344.40432649075768</v>
      </c>
      <c r="S47" s="35"/>
      <c r="T47" s="35"/>
      <c r="U47" s="35"/>
      <c r="V47" s="35"/>
      <c r="W47" s="35"/>
      <c r="X47" s="35"/>
      <c r="Y47" s="35"/>
      <c r="Z47" s="35"/>
      <c r="AA47" s="35"/>
      <c r="AB47" s="35"/>
      <c r="AC47" s="35"/>
      <c r="AD47" s="35"/>
      <c r="AE47" s="35"/>
      <c r="AF47" s="35"/>
      <c r="AG47" s="35"/>
      <c r="AH47" s="35"/>
      <c r="AI47" s="35"/>
      <c r="AJ47" s="35"/>
      <c r="AK47" s="35"/>
      <c r="AL47" s="35"/>
      <c r="AM47" s="35"/>
      <c r="AN47" s="35"/>
      <c r="AO47" s="35"/>
      <c r="AP47" s="35"/>
      <c r="AQ47" s="35"/>
      <c r="AR47" s="35"/>
      <c r="AS47" s="35"/>
      <c r="AT47" s="35"/>
      <c r="AU47" s="35"/>
      <c r="AV47" s="35"/>
      <c r="AW47" s="35"/>
      <c r="AX47" s="35"/>
      <c r="AY47" s="35"/>
      <c r="AZ47" s="35"/>
      <c r="BA47" s="35"/>
      <c r="BB47" s="35"/>
      <c r="BC47" s="35"/>
      <c r="BD47" s="35"/>
      <c r="BE47" s="35"/>
      <c r="BF47" s="35"/>
      <c r="BG47" s="35"/>
      <c r="BH47" s="35"/>
      <c r="BI47" s="35"/>
      <c r="BJ47" s="35"/>
      <c r="BK47" s="35"/>
      <c r="BL47" s="35"/>
      <c r="BM47" s="35"/>
      <c r="BN47" s="35"/>
      <c r="BO47" s="35"/>
      <c r="BP47" s="35"/>
      <c r="BQ47" s="35"/>
      <c r="BR47" s="35"/>
      <c r="BS47" s="35"/>
      <c r="BT47" s="35"/>
      <c r="BU47" s="35"/>
      <c r="BV47" s="35"/>
      <c r="BW47" s="35"/>
      <c r="BX47" s="35"/>
      <c r="BY47" s="35"/>
      <c r="BZ47" s="35"/>
      <c r="CA47" s="35"/>
      <c r="CB47" s="35"/>
      <c r="CC47" s="35"/>
      <c r="CD47" s="35"/>
      <c r="CE47" s="35"/>
      <c r="CF47" s="35"/>
      <c r="CG47" s="35"/>
      <c r="CH47" s="35"/>
      <c r="CI47" s="35"/>
      <c r="CJ47" s="35"/>
      <c r="CK47" s="35"/>
      <c r="CL47" s="35"/>
      <c r="CM47" s="35"/>
      <c r="CN47" s="35"/>
      <c r="CO47" s="35"/>
      <c r="CP47" s="35"/>
      <c r="CQ47" s="35"/>
      <c r="CR47" s="35"/>
      <c r="CS47" s="35"/>
      <c r="CT47" s="35"/>
      <c r="CU47" s="35"/>
      <c r="CV47" s="35"/>
      <c r="CW47" s="35"/>
      <c r="CX47" s="35"/>
      <c r="CY47" s="35"/>
      <c r="CZ47" s="35"/>
      <c r="DA47" s="35"/>
      <c r="DB47" s="35"/>
      <c r="DC47" s="35"/>
      <c r="DD47" s="35"/>
      <c r="DE47" s="35"/>
      <c r="DF47" s="35"/>
      <c r="DG47" s="35"/>
      <c r="DH47" s="35"/>
      <c r="DI47" s="35"/>
      <c r="DJ47" s="35"/>
      <c r="DK47" s="35"/>
      <c r="DL47" s="35"/>
      <c r="DM47" s="35"/>
      <c r="DN47" s="35"/>
      <c r="DO47" s="35"/>
      <c r="DP47" s="35"/>
      <c r="DQ47" s="35"/>
      <c r="DR47" s="35"/>
      <c r="DS47" s="35"/>
      <c r="DT47" s="35"/>
      <c r="DU47" s="35"/>
      <c r="DV47" s="35"/>
      <c r="DW47" s="35"/>
      <c r="DX47" s="35"/>
      <c r="DY47" s="35"/>
      <c r="DZ47" s="35"/>
      <c r="EA47" s="35"/>
      <c r="EB47" s="35"/>
      <c r="EC47" s="35"/>
      <c r="ED47" s="35"/>
      <c r="EE47" s="35"/>
      <c r="EF47" s="35"/>
      <c r="EG47" s="35"/>
      <c r="EH47" s="35"/>
      <c r="EI47" s="35"/>
      <c r="EJ47" s="35"/>
      <c r="EK47" s="35"/>
      <c r="EL47" s="35"/>
      <c r="EM47" s="35"/>
      <c r="EN47" s="35"/>
      <c r="EO47" s="35"/>
      <c r="EP47" s="35"/>
      <c r="EQ47" s="35"/>
      <c r="ER47" s="35"/>
      <c r="ES47" s="35"/>
      <c r="ET47" s="35"/>
      <c r="EU47" s="35"/>
      <c r="EV47" s="35"/>
      <c r="EW47" s="35"/>
      <c r="EX47" s="35"/>
      <c r="EY47" s="35"/>
      <c r="EZ47" s="35"/>
      <c r="FA47" s="35"/>
      <c r="FB47" s="35"/>
      <c r="FC47" s="35"/>
      <c r="FD47" s="35"/>
      <c r="FE47" s="35"/>
    </row>
    <row r="48" spans="1:161" s="35" customFormat="1" ht="14">
      <c r="A48" s="1104"/>
      <c r="B48" s="73">
        <v>2011</v>
      </c>
      <c r="C48" s="580">
        <v>0.4265388</v>
      </c>
      <c r="D48" s="580">
        <v>1.926752135E-2</v>
      </c>
      <c r="E48" s="580" t="s">
        <v>429</v>
      </c>
      <c r="F48" s="580" t="s">
        <v>322</v>
      </c>
      <c r="G48" s="580">
        <v>0.68369085794196871</v>
      </c>
      <c r="H48" s="580">
        <v>47.453513775739516</v>
      </c>
      <c r="I48" s="580">
        <v>2.2255252838617344E-3</v>
      </c>
      <c r="J48" s="580">
        <v>38.735718470795234</v>
      </c>
      <c r="K48" s="580">
        <v>7.8888057941266469E-3</v>
      </c>
      <c r="L48" s="580" t="s">
        <v>322</v>
      </c>
      <c r="M48" s="580">
        <v>13.588482344827586</v>
      </c>
      <c r="N48" s="580">
        <v>1.2706721851479776</v>
      </c>
      <c r="O48" s="580">
        <v>61.636295332206707</v>
      </c>
      <c r="P48" s="580">
        <v>118.214804</v>
      </c>
      <c r="Q48" s="580">
        <v>251.29446833000003</v>
      </c>
      <c r="R48" s="580">
        <f t="shared" si="0"/>
        <v>533.33356594908696</v>
      </c>
    </row>
    <row r="49" spans="1:161" s="35" customFormat="1" ht="14">
      <c r="A49" s="1104"/>
      <c r="B49" s="73">
        <v>2012</v>
      </c>
      <c r="C49" s="580">
        <v>0.42652709999999999</v>
      </c>
      <c r="D49" s="580">
        <v>3.5267760000000002E-2</v>
      </c>
      <c r="E49" s="580">
        <v>1.0944000000000001E-3</v>
      </c>
      <c r="F49" s="580" t="s">
        <v>322</v>
      </c>
      <c r="G49" s="580">
        <v>1.029871682560938</v>
      </c>
      <c r="H49" s="580">
        <v>47.402073600789045</v>
      </c>
      <c r="I49" s="580">
        <v>1.8989101202615238E-2</v>
      </c>
      <c r="J49" s="580">
        <v>49.309703121318286</v>
      </c>
      <c r="K49" s="580">
        <v>1.2460879398668492E-2</v>
      </c>
      <c r="L49" s="580" t="s">
        <v>322</v>
      </c>
      <c r="M49" s="580">
        <v>18.830238733252131</v>
      </c>
      <c r="N49" s="580">
        <v>4.3434107693444099</v>
      </c>
      <c r="O49" s="580">
        <v>164.9</v>
      </c>
      <c r="P49" s="580">
        <v>309.31946034374869</v>
      </c>
      <c r="Q49" s="580">
        <v>219.14090233999988</v>
      </c>
      <c r="R49" s="580">
        <f t="shared" si="0"/>
        <v>814.76999983161477</v>
      </c>
    </row>
    <row r="50" spans="1:161" s="35" customFormat="1" ht="14">
      <c r="A50" s="1104"/>
      <c r="B50" s="73">
        <v>2013</v>
      </c>
      <c r="C50" s="580" t="s">
        <v>429</v>
      </c>
      <c r="D50" s="580">
        <v>2.0008855549999996E-2</v>
      </c>
      <c r="E50" s="580" t="s">
        <v>429</v>
      </c>
      <c r="F50" s="580" t="s">
        <v>322</v>
      </c>
      <c r="G50" s="580" t="s">
        <v>429</v>
      </c>
      <c r="H50" s="580">
        <v>23.1</v>
      </c>
      <c r="I50" s="580">
        <v>2.42</v>
      </c>
      <c r="J50" s="580" t="s">
        <v>429</v>
      </c>
      <c r="K50" s="580" t="s">
        <v>429</v>
      </c>
      <c r="L50" s="580" t="s">
        <v>322</v>
      </c>
      <c r="M50" s="580">
        <v>1.6934879792746111</v>
      </c>
      <c r="N50" s="580" t="s">
        <v>429</v>
      </c>
      <c r="O50" s="580">
        <v>111.7</v>
      </c>
      <c r="P50" s="580" t="s">
        <v>429</v>
      </c>
      <c r="Q50" s="580" t="s">
        <v>429</v>
      </c>
      <c r="R50" s="580">
        <f t="shared" si="0"/>
        <v>138.93349683482461</v>
      </c>
    </row>
    <row r="51" spans="1:161" s="35" customFormat="1" ht="14">
      <c r="A51" s="1104"/>
      <c r="B51" s="73">
        <v>2014</v>
      </c>
      <c r="C51" s="580" t="s">
        <v>429</v>
      </c>
      <c r="D51" s="580" t="s">
        <v>429</v>
      </c>
      <c r="E51" s="580" t="s">
        <v>429</v>
      </c>
      <c r="F51" s="580" t="s">
        <v>322</v>
      </c>
      <c r="G51" s="580" t="s">
        <v>429</v>
      </c>
      <c r="H51" s="580">
        <v>21.7</v>
      </c>
      <c r="I51" s="580">
        <v>2.4</v>
      </c>
      <c r="J51" s="580" t="s">
        <v>429</v>
      </c>
      <c r="K51" s="580" t="s">
        <v>429</v>
      </c>
      <c r="L51" s="580" t="s">
        <v>322</v>
      </c>
      <c r="M51" s="580">
        <v>0.9129472519365549</v>
      </c>
      <c r="N51" s="580" t="s">
        <v>429</v>
      </c>
      <c r="O51" s="580">
        <v>54.7</v>
      </c>
      <c r="P51" s="580" t="s">
        <v>429</v>
      </c>
      <c r="Q51" s="580" t="s">
        <v>429</v>
      </c>
      <c r="R51" s="580" t="s">
        <v>429</v>
      </c>
    </row>
    <row r="52" spans="1:161" s="35" customFormat="1" ht="14">
      <c r="A52" s="1104"/>
      <c r="B52" s="73">
        <v>2015</v>
      </c>
      <c r="C52" s="569" t="s">
        <v>429</v>
      </c>
      <c r="D52" s="580" t="s">
        <v>429</v>
      </c>
      <c r="E52" s="569" t="s">
        <v>429</v>
      </c>
      <c r="F52" s="580" t="s">
        <v>322</v>
      </c>
      <c r="G52" s="570" t="s">
        <v>429</v>
      </c>
      <c r="H52" s="580">
        <v>23.6</v>
      </c>
      <c r="I52" s="580">
        <v>0</v>
      </c>
      <c r="J52" s="580" t="s">
        <v>429</v>
      </c>
      <c r="K52" s="569" t="s">
        <v>429</v>
      </c>
      <c r="L52" s="580" t="s">
        <v>322</v>
      </c>
      <c r="M52" s="580">
        <v>1.03</v>
      </c>
      <c r="N52" s="569" t="s">
        <v>429</v>
      </c>
      <c r="O52" s="580">
        <v>30.2</v>
      </c>
      <c r="P52" s="580" t="s">
        <v>429</v>
      </c>
      <c r="Q52" s="580" t="s">
        <v>429</v>
      </c>
      <c r="R52" s="580" t="s">
        <v>429</v>
      </c>
    </row>
    <row r="53" spans="1:161">
      <c r="A53" s="1104" t="s">
        <v>147</v>
      </c>
      <c r="B53" s="73">
        <v>2009</v>
      </c>
      <c r="C53" s="580">
        <v>0.50363232999999985</v>
      </c>
      <c r="D53" s="580">
        <v>7.5257046270000005</v>
      </c>
      <c r="E53" s="580">
        <v>27.504564299999998</v>
      </c>
      <c r="F53" s="580" t="s">
        <v>322</v>
      </c>
      <c r="G53" s="580">
        <v>4.6880365427098475E-2</v>
      </c>
      <c r="H53" s="580">
        <v>757.71315389771269</v>
      </c>
      <c r="I53" s="580">
        <v>1.3464239373886817</v>
      </c>
      <c r="J53" s="580">
        <v>152.96503483113781</v>
      </c>
      <c r="K53" s="580">
        <v>8.95416337864295E-2</v>
      </c>
      <c r="L53" s="580" t="s">
        <v>322</v>
      </c>
      <c r="M53" s="580">
        <v>39.985142890995299</v>
      </c>
      <c r="N53" s="580">
        <v>1.2162179836218893E-2</v>
      </c>
      <c r="O53" s="580">
        <v>127.4</v>
      </c>
      <c r="P53" s="580">
        <v>89.621909000000002</v>
      </c>
      <c r="Q53" s="580">
        <v>244.25212974971132</v>
      </c>
      <c r="R53" s="580">
        <f t="shared" si="0"/>
        <v>1448.9662797429955</v>
      </c>
      <c r="S53" s="93"/>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c r="DJ53" s="7"/>
      <c r="DK53" s="7"/>
      <c r="DL53" s="7"/>
      <c r="DM53" s="7"/>
      <c r="DN53" s="7"/>
      <c r="DO53" s="7"/>
      <c r="DP53" s="7"/>
      <c r="DQ53" s="7"/>
      <c r="DR53" s="7"/>
      <c r="DS53" s="7"/>
      <c r="DT53" s="7"/>
      <c r="DU53" s="7"/>
      <c r="DV53" s="7"/>
      <c r="DW53" s="7"/>
      <c r="DX53" s="7"/>
      <c r="DY53" s="7"/>
      <c r="DZ53" s="7"/>
      <c r="EA53" s="7"/>
      <c r="EB53" s="7"/>
      <c r="EC53" s="7"/>
      <c r="ED53" s="7"/>
      <c r="EE53" s="7"/>
      <c r="EF53" s="7"/>
      <c r="EG53" s="7"/>
      <c r="EH53" s="7"/>
      <c r="EI53" s="7"/>
      <c r="EJ53" s="7"/>
      <c r="EK53" s="7"/>
      <c r="EL53" s="7"/>
      <c r="EM53" s="7"/>
      <c r="EN53" s="7"/>
      <c r="EO53" s="7"/>
      <c r="EP53" s="7"/>
      <c r="EQ53" s="7"/>
      <c r="ER53" s="7"/>
      <c r="ES53" s="7"/>
      <c r="ET53" s="7"/>
      <c r="EU53" s="7"/>
      <c r="EV53" s="7"/>
      <c r="EW53" s="7"/>
      <c r="EX53" s="7"/>
      <c r="EY53" s="7"/>
      <c r="EZ53" s="7"/>
      <c r="FA53" s="7"/>
      <c r="FB53" s="7"/>
      <c r="FC53" s="7"/>
      <c r="FD53" s="7"/>
      <c r="FE53" s="7"/>
    </row>
    <row r="54" spans="1:161" s="1" customFormat="1" ht="14">
      <c r="A54" s="1104"/>
      <c r="B54" s="73">
        <v>2010</v>
      </c>
      <c r="C54" s="580">
        <v>9.5518490000000011E-2</v>
      </c>
      <c r="D54" s="580">
        <v>3.7413573974999994</v>
      </c>
      <c r="E54" s="580">
        <v>23.377443515876642</v>
      </c>
      <c r="F54" s="580" t="s">
        <v>322</v>
      </c>
      <c r="G54" s="580">
        <v>0.2028364281872656</v>
      </c>
      <c r="H54" s="580">
        <v>576.3586601988294</v>
      </c>
      <c r="I54" s="580">
        <v>2.5441582733571226</v>
      </c>
      <c r="J54" s="580">
        <v>150.54212666019447</v>
      </c>
      <c r="K54" s="580">
        <v>0.203545375</v>
      </c>
      <c r="L54" s="580" t="s">
        <v>322</v>
      </c>
      <c r="M54" s="580">
        <v>56.222228142076503</v>
      </c>
      <c r="N54" s="580">
        <v>1.0877481062388304E-3</v>
      </c>
      <c r="O54" s="580">
        <v>232.4</v>
      </c>
      <c r="P54" s="580">
        <v>117.719576</v>
      </c>
      <c r="Q54" s="580">
        <v>436.51013962000007</v>
      </c>
      <c r="R54" s="580">
        <f t="shared" si="0"/>
        <v>1599.9186778491276</v>
      </c>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35"/>
      <c r="AV54" s="35"/>
      <c r="AW54" s="35"/>
      <c r="AX54" s="35"/>
      <c r="AY54" s="35"/>
      <c r="AZ54" s="35"/>
      <c r="BA54" s="35"/>
      <c r="BB54" s="35"/>
      <c r="BC54" s="35"/>
      <c r="BD54" s="35"/>
      <c r="BE54" s="35"/>
      <c r="BF54" s="35"/>
      <c r="BG54" s="35"/>
      <c r="BH54" s="35"/>
      <c r="BI54" s="35"/>
      <c r="BJ54" s="35"/>
      <c r="BK54" s="35"/>
      <c r="BL54" s="35"/>
      <c r="BM54" s="35"/>
      <c r="BN54" s="35"/>
      <c r="BO54" s="35"/>
      <c r="BP54" s="35"/>
      <c r="BQ54" s="35"/>
      <c r="BR54" s="35"/>
      <c r="BS54" s="35"/>
      <c r="BT54" s="35"/>
      <c r="BU54" s="35"/>
      <c r="BV54" s="35"/>
      <c r="BW54" s="35"/>
      <c r="BX54" s="35"/>
      <c r="BY54" s="35"/>
      <c r="BZ54" s="35"/>
      <c r="CA54" s="35"/>
      <c r="CB54" s="35"/>
      <c r="CC54" s="35"/>
      <c r="CD54" s="35"/>
      <c r="CE54" s="35"/>
      <c r="CF54" s="35"/>
      <c r="CG54" s="35"/>
      <c r="CH54" s="35"/>
      <c r="CI54" s="35"/>
      <c r="CJ54" s="35"/>
      <c r="CK54" s="35"/>
      <c r="CL54" s="35"/>
      <c r="CM54" s="35"/>
      <c r="CN54" s="35"/>
      <c r="CO54" s="35"/>
      <c r="CP54" s="35"/>
      <c r="CQ54" s="35"/>
      <c r="CR54" s="35"/>
      <c r="CS54" s="35"/>
      <c r="CT54" s="35"/>
      <c r="CU54" s="35"/>
      <c r="CV54" s="35"/>
      <c r="CW54" s="35"/>
      <c r="CX54" s="35"/>
      <c r="CY54" s="35"/>
      <c r="CZ54" s="35"/>
      <c r="DA54" s="35"/>
      <c r="DB54" s="35"/>
      <c r="DC54" s="35"/>
      <c r="DD54" s="35"/>
      <c r="DE54" s="35"/>
      <c r="DF54" s="35"/>
      <c r="DG54" s="35"/>
      <c r="DH54" s="35"/>
      <c r="DI54" s="35"/>
      <c r="DJ54" s="35"/>
      <c r="DK54" s="35"/>
      <c r="DL54" s="35"/>
      <c r="DM54" s="35"/>
      <c r="DN54" s="35"/>
      <c r="DO54" s="35"/>
      <c r="DP54" s="35"/>
      <c r="DQ54" s="35"/>
      <c r="DR54" s="35"/>
      <c r="DS54" s="35"/>
      <c r="DT54" s="35"/>
      <c r="DU54" s="35"/>
      <c r="DV54" s="35"/>
      <c r="DW54" s="35"/>
      <c r="DX54" s="35"/>
      <c r="DY54" s="35"/>
      <c r="DZ54" s="35"/>
      <c r="EA54" s="35"/>
      <c r="EB54" s="35"/>
      <c r="EC54" s="35"/>
      <c r="ED54" s="35"/>
      <c r="EE54" s="35"/>
      <c r="EF54" s="35"/>
      <c r="EG54" s="35"/>
      <c r="EH54" s="35"/>
      <c r="EI54" s="35"/>
      <c r="EJ54" s="35"/>
      <c r="EK54" s="35"/>
      <c r="EL54" s="35"/>
      <c r="EM54" s="35"/>
      <c r="EN54" s="35"/>
      <c r="EO54" s="35"/>
      <c r="EP54" s="35"/>
      <c r="EQ54" s="35"/>
      <c r="ER54" s="35"/>
      <c r="ES54" s="35"/>
      <c r="ET54" s="35"/>
      <c r="EU54" s="35"/>
      <c r="EV54" s="35"/>
      <c r="EW54" s="35"/>
      <c r="EX54" s="35"/>
      <c r="EY54" s="35"/>
      <c r="EZ54" s="35"/>
      <c r="FA54" s="35"/>
      <c r="FB54" s="35"/>
      <c r="FC54" s="35"/>
      <c r="FD54" s="35"/>
      <c r="FE54" s="35"/>
    </row>
    <row r="55" spans="1:161" s="35" customFormat="1" ht="14">
      <c r="A55" s="1104"/>
      <c r="B55" s="73">
        <v>2011</v>
      </c>
      <c r="C55" s="580">
        <v>0.44198892999999995</v>
      </c>
      <c r="D55" s="580">
        <v>0.68852017157500001</v>
      </c>
      <c r="E55" s="580">
        <v>4.6073807999999996</v>
      </c>
      <c r="F55" s="580" t="s">
        <v>322</v>
      </c>
      <c r="G55" s="580">
        <v>0.17710231006904351</v>
      </c>
      <c r="H55" s="580">
        <v>560.34911657241582</v>
      </c>
      <c r="I55" s="580">
        <v>1.5962551984821458</v>
      </c>
      <c r="J55" s="580">
        <v>179.49021278140293</v>
      </c>
      <c r="K55" s="580">
        <v>0.19292695831591253</v>
      </c>
      <c r="L55" s="580" t="s">
        <v>322</v>
      </c>
      <c r="M55" s="580">
        <v>22.414057241379311</v>
      </c>
      <c r="N55" s="580">
        <v>8.9496595576553286E-3</v>
      </c>
      <c r="O55" s="580">
        <v>281.2</v>
      </c>
      <c r="P55" s="580">
        <v>94.818884999999995</v>
      </c>
      <c r="Q55" s="580">
        <v>673.13913680999997</v>
      </c>
      <c r="R55" s="580">
        <f t="shared" si="0"/>
        <v>1819.1245324331976</v>
      </c>
    </row>
    <row r="56" spans="1:161" s="35" customFormat="1" ht="14">
      <c r="A56" s="1104"/>
      <c r="B56" s="73">
        <v>2012</v>
      </c>
      <c r="C56" s="580">
        <v>0.39696799999999999</v>
      </c>
      <c r="D56" s="580">
        <v>0.51013330020000003</v>
      </c>
      <c r="E56" s="580">
        <v>3.9178358999999996</v>
      </c>
      <c r="F56" s="580" t="s">
        <v>322</v>
      </c>
      <c r="G56" s="580">
        <v>1.4076351883857767</v>
      </c>
      <c r="H56" s="580">
        <v>643.07332838289369</v>
      </c>
      <c r="I56" s="580">
        <v>2.34670683665041</v>
      </c>
      <c r="J56" s="580">
        <v>238.00801142314049</v>
      </c>
      <c r="K56" s="580">
        <v>8.5023202661084971E-3</v>
      </c>
      <c r="L56" s="580" t="s">
        <v>322</v>
      </c>
      <c r="M56" s="580">
        <v>14.925022655298415</v>
      </c>
      <c r="N56" s="580">
        <v>1.1188328926056048E-4</v>
      </c>
      <c r="O56" s="580">
        <v>350.1</v>
      </c>
      <c r="P56" s="580">
        <v>156.48022044320294</v>
      </c>
      <c r="Q56" s="580">
        <v>791.06869094000001</v>
      </c>
      <c r="R56" s="580">
        <f t="shared" si="0"/>
        <v>2202.2431672733273</v>
      </c>
    </row>
    <row r="57" spans="1:161" s="35" customFormat="1" ht="14">
      <c r="A57" s="1104"/>
      <c r="B57" s="73">
        <v>2013</v>
      </c>
      <c r="C57" s="580" t="s">
        <v>429</v>
      </c>
      <c r="D57" s="580">
        <v>3.8754209252833327</v>
      </c>
      <c r="E57" s="580" t="s">
        <v>429</v>
      </c>
      <c r="F57" s="580" t="s">
        <v>322</v>
      </c>
      <c r="G57" s="580" t="s">
        <v>429</v>
      </c>
      <c r="H57" s="580">
        <v>549.54999999999995</v>
      </c>
      <c r="I57" s="580">
        <v>0.83</v>
      </c>
      <c r="J57" s="580" t="s">
        <v>429</v>
      </c>
      <c r="K57" s="580" t="s">
        <v>429</v>
      </c>
      <c r="L57" s="580" t="s">
        <v>322</v>
      </c>
      <c r="M57" s="580">
        <v>7.1777136787564766</v>
      </c>
      <c r="N57" s="580" t="s">
        <v>429</v>
      </c>
      <c r="O57" s="580">
        <v>307</v>
      </c>
      <c r="P57" s="580" t="s">
        <v>429</v>
      </c>
      <c r="Q57" s="580" t="s">
        <v>429</v>
      </c>
      <c r="R57" s="580">
        <f t="shared" si="0"/>
        <v>868.43313460403988</v>
      </c>
    </row>
    <row r="58" spans="1:161" s="35" customFormat="1" ht="14">
      <c r="A58" s="1104"/>
      <c r="B58" s="73">
        <v>2014</v>
      </c>
      <c r="C58" s="580" t="s">
        <v>429</v>
      </c>
      <c r="D58" s="580">
        <v>1.2780060186666666</v>
      </c>
      <c r="E58" s="580" t="s">
        <v>429</v>
      </c>
      <c r="F58" s="580" t="s">
        <v>322</v>
      </c>
      <c r="G58" s="580" t="s">
        <v>429</v>
      </c>
      <c r="H58" s="580">
        <v>609</v>
      </c>
      <c r="I58" s="580">
        <v>0</v>
      </c>
      <c r="J58" s="580" t="s">
        <v>429</v>
      </c>
      <c r="K58" s="580" t="s">
        <v>429</v>
      </c>
      <c r="L58" s="580" t="s">
        <v>322</v>
      </c>
      <c r="M58" s="580">
        <v>5.643673921062339</v>
      </c>
      <c r="N58" s="580" t="s">
        <v>429</v>
      </c>
      <c r="O58" s="580">
        <v>315</v>
      </c>
      <c r="P58" s="580" t="s">
        <v>429</v>
      </c>
      <c r="Q58" s="580" t="s">
        <v>429</v>
      </c>
      <c r="R58" s="569" t="s">
        <v>429</v>
      </c>
    </row>
    <row r="59" spans="1:161" s="35" customFormat="1" ht="14">
      <c r="A59" s="1104"/>
      <c r="B59" s="73">
        <v>2015</v>
      </c>
      <c r="C59" s="569" t="s">
        <v>429</v>
      </c>
      <c r="D59" s="580" t="s">
        <v>429</v>
      </c>
      <c r="E59" s="569" t="s">
        <v>429</v>
      </c>
      <c r="F59" s="580" t="s">
        <v>322</v>
      </c>
      <c r="G59" s="570" t="s">
        <v>429</v>
      </c>
      <c r="H59" s="580">
        <v>344.4</v>
      </c>
      <c r="I59" s="580">
        <v>0</v>
      </c>
      <c r="J59" s="580" t="s">
        <v>429</v>
      </c>
      <c r="K59" s="569" t="s">
        <v>429</v>
      </c>
      <c r="L59" s="580" t="s">
        <v>322</v>
      </c>
      <c r="M59" s="580">
        <v>7.45</v>
      </c>
      <c r="N59" s="569" t="s">
        <v>429</v>
      </c>
      <c r="O59" s="580">
        <v>287.60000000000002</v>
      </c>
      <c r="P59" s="580" t="s">
        <v>429</v>
      </c>
      <c r="Q59" s="580" t="s">
        <v>429</v>
      </c>
      <c r="R59" s="569" t="s">
        <v>429</v>
      </c>
    </row>
    <row r="60" spans="1:161" ht="15" customHeight="1">
      <c r="A60" s="1095" t="s">
        <v>146</v>
      </c>
      <c r="B60" s="73">
        <v>2009</v>
      </c>
      <c r="C60" s="580" t="s">
        <v>429</v>
      </c>
      <c r="D60" s="580">
        <v>3.7885825000000006E-3</v>
      </c>
      <c r="E60" s="580">
        <v>4.4100000000000001E-5</v>
      </c>
      <c r="F60" s="580" t="s">
        <v>429</v>
      </c>
      <c r="G60" s="580">
        <v>2.9557079428218828E-2</v>
      </c>
      <c r="H60" s="580">
        <v>0.25510103699676168</v>
      </c>
      <c r="I60" s="580">
        <v>0.20132867499341286</v>
      </c>
      <c r="J60" s="580" t="s">
        <v>429</v>
      </c>
      <c r="K60" s="580">
        <v>0.22047638897309504</v>
      </c>
      <c r="L60" s="580" t="s">
        <v>322</v>
      </c>
      <c r="M60" s="580">
        <v>85.639989999999997</v>
      </c>
      <c r="N60" s="580" t="s">
        <v>429</v>
      </c>
      <c r="O60" s="580">
        <v>0.12360613844037345</v>
      </c>
      <c r="P60" s="580">
        <v>0.43495</v>
      </c>
      <c r="Q60" s="580">
        <v>0.71371021000000001</v>
      </c>
      <c r="R60" s="580">
        <f t="shared" si="0"/>
        <v>87.622552211331865</v>
      </c>
      <c r="S60" s="93"/>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c r="DJ60" s="7"/>
      <c r="DK60" s="7"/>
      <c r="DL60" s="7"/>
      <c r="DM60" s="7"/>
      <c r="DN60" s="7"/>
      <c r="DO60" s="7"/>
      <c r="DP60" s="7"/>
      <c r="DQ60" s="7"/>
      <c r="DR60" s="7"/>
      <c r="DS60" s="7"/>
      <c r="DT60" s="7"/>
      <c r="DU60" s="7"/>
      <c r="DV60" s="7"/>
      <c r="DW60" s="7"/>
      <c r="DX60" s="7"/>
      <c r="DY60" s="7"/>
      <c r="DZ60" s="7"/>
      <c r="EA60" s="7"/>
      <c r="EB60" s="7"/>
      <c r="EC60" s="7"/>
      <c r="ED60" s="7"/>
      <c r="EE60" s="7"/>
      <c r="EF60" s="7"/>
      <c r="EG60" s="7"/>
      <c r="EH60" s="7"/>
      <c r="EI60" s="7"/>
      <c r="EJ60" s="7"/>
      <c r="EK60" s="7"/>
      <c r="EL60" s="7"/>
      <c r="EM60" s="7"/>
      <c r="EN60" s="7"/>
      <c r="EO60" s="7"/>
      <c r="EP60" s="7"/>
      <c r="EQ60" s="7"/>
      <c r="ER60" s="7"/>
      <c r="ES60" s="7"/>
      <c r="ET60" s="7"/>
      <c r="EU60" s="7"/>
      <c r="EV60" s="7"/>
      <c r="EW60" s="7"/>
      <c r="EX60" s="7"/>
      <c r="EY60" s="7"/>
      <c r="EZ60" s="7"/>
      <c r="FA60" s="7"/>
      <c r="FB60" s="7"/>
      <c r="FC60" s="7"/>
      <c r="FD60" s="7"/>
      <c r="FE60" s="7"/>
    </row>
    <row r="61" spans="1:161" s="1" customFormat="1" ht="14">
      <c r="A61" s="1095"/>
      <c r="B61" s="73">
        <v>2010</v>
      </c>
      <c r="C61" s="580">
        <v>0.14777492</v>
      </c>
      <c r="D61" s="580">
        <v>1.0671443099999999E-2</v>
      </c>
      <c r="E61" s="580">
        <v>2.8682999999999998E-3</v>
      </c>
      <c r="F61" s="580" t="s">
        <v>429</v>
      </c>
      <c r="G61" s="580">
        <v>0.13352441460774644</v>
      </c>
      <c r="H61" s="580">
        <v>0.19443368447764048</v>
      </c>
      <c r="I61" s="580">
        <v>0.14034794120893734</v>
      </c>
      <c r="J61" s="580" t="s">
        <v>429</v>
      </c>
      <c r="K61" s="580">
        <v>0.23369287499999999</v>
      </c>
      <c r="L61" s="580" t="s">
        <v>322</v>
      </c>
      <c r="M61" s="580">
        <v>73.428709999999995</v>
      </c>
      <c r="N61" s="580" t="s">
        <v>429</v>
      </c>
      <c r="O61" s="580">
        <v>2.152371857616953</v>
      </c>
      <c r="P61" s="580">
        <v>0.38426500000000002</v>
      </c>
      <c r="Q61" s="580">
        <v>2.2291923400000004</v>
      </c>
      <c r="R61" s="580">
        <f t="shared" si="0"/>
        <v>79.057852776011273</v>
      </c>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35"/>
      <c r="BO61" s="35"/>
      <c r="BP61" s="35"/>
      <c r="BQ61" s="35"/>
      <c r="BR61" s="35"/>
      <c r="BS61" s="35"/>
      <c r="BT61" s="35"/>
      <c r="BU61" s="35"/>
      <c r="BV61" s="35"/>
      <c r="BW61" s="35"/>
      <c r="BX61" s="35"/>
      <c r="BY61" s="35"/>
      <c r="BZ61" s="35"/>
      <c r="CA61" s="35"/>
      <c r="CB61" s="35"/>
      <c r="CC61" s="35"/>
      <c r="CD61" s="35"/>
      <c r="CE61" s="35"/>
      <c r="CF61" s="35"/>
      <c r="CG61" s="35"/>
      <c r="CH61" s="35"/>
      <c r="CI61" s="35"/>
      <c r="CJ61" s="35"/>
      <c r="CK61" s="35"/>
      <c r="CL61" s="35"/>
      <c r="CM61" s="35"/>
      <c r="CN61" s="35"/>
      <c r="CO61" s="35"/>
      <c r="CP61" s="35"/>
      <c r="CQ61" s="35"/>
      <c r="CR61" s="35"/>
      <c r="CS61" s="35"/>
      <c r="CT61" s="35"/>
      <c r="CU61" s="35"/>
      <c r="CV61" s="35"/>
      <c r="CW61" s="35"/>
      <c r="CX61" s="35"/>
      <c r="CY61" s="35"/>
      <c r="CZ61" s="35"/>
      <c r="DA61" s="35"/>
      <c r="DB61" s="35"/>
      <c r="DC61" s="35"/>
      <c r="DD61" s="35"/>
      <c r="DE61" s="35"/>
      <c r="DF61" s="35"/>
      <c r="DG61" s="35"/>
      <c r="DH61" s="35"/>
      <c r="DI61" s="35"/>
      <c r="DJ61" s="35"/>
      <c r="DK61" s="35"/>
      <c r="DL61" s="35"/>
      <c r="DM61" s="35"/>
      <c r="DN61" s="35"/>
      <c r="DO61" s="35"/>
      <c r="DP61" s="35"/>
      <c r="DQ61" s="35"/>
      <c r="DR61" s="35"/>
      <c r="DS61" s="35"/>
      <c r="DT61" s="35"/>
      <c r="DU61" s="35"/>
      <c r="DV61" s="35"/>
      <c r="DW61" s="35"/>
      <c r="DX61" s="35"/>
      <c r="DY61" s="35"/>
      <c r="DZ61" s="35"/>
      <c r="EA61" s="35"/>
      <c r="EB61" s="35"/>
      <c r="EC61" s="35"/>
      <c r="ED61" s="35"/>
      <c r="EE61" s="35"/>
      <c r="EF61" s="35"/>
      <c r="EG61" s="35"/>
      <c r="EH61" s="35"/>
      <c r="EI61" s="35"/>
      <c r="EJ61" s="35"/>
      <c r="EK61" s="35"/>
      <c r="EL61" s="35"/>
      <c r="EM61" s="35"/>
      <c r="EN61" s="35"/>
      <c r="EO61" s="35"/>
      <c r="EP61" s="35"/>
      <c r="EQ61" s="35"/>
      <c r="ER61" s="35"/>
      <c r="ES61" s="35"/>
      <c r="ET61" s="35"/>
      <c r="EU61" s="35"/>
      <c r="EV61" s="35"/>
      <c r="EW61" s="35"/>
      <c r="EX61" s="35"/>
      <c r="EY61" s="35"/>
      <c r="EZ61" s="35"/>
      <c r="FA61" s="35"/>
      <c r="FB61" s="35"/>
      <c r="FC61" s="35"/>
      <c r="FD61" s="35"/>
      <c r="FE61" s="35"/>
    </row>
    <row r="62" spans="1:161" s="35" customFormat="1" ht="14">
      <c r="A62" s="1095"/>
      <c r="B62" s="73">
        <v>2011</v>
      </c>
      <c r="C62" s="580">
        <v>8.6466200000000007E-3</v>
      </c>
      <c r="D62" s="580">
        <v>7.5259235849999995E-2</v>
      </c>
      <c r="E62" s="580">
        <v>2.690037E-2</v>
      </c>
      <c r="F62" s="580" t="s">
        <v>429</v>
      </c>
      <c r="G62" s="580">
        <v>4.3156568542136481E-2</v>
      </c>
      <c r="H62" s="580">
        <v>0.71125923875237484</v>
      </c>
      <c r="I62" s="580">
        <v>0.42231587498617384</v>
      </c>
      <c r="J62" s="580" t="s">
        <v>429</v>
      </c>
      <c r="K62" s="580">
        <v>2.1826010303910296E-2</v>
      </c>
      <c r="L62" s="580" t="s">
        <v>322</v>
      </c>
      <c r="M62" s="580">
        <v>110.670771</v>
      </c>
      <c r="N62" s="580">
        <v>9.5112443164703971E-3</v>
      </c>
      <c r="O62" s="580">
        <v>0.17621994491125073</v>
      </c>
      <c r="P62" s="580">
        <v>0.302014</v>
      </c>
      <c r="Q62" s="580">
        <v>1.1236364299999999</v>
      </c>
      <c r="R62" s="580">
        <f t="shared" si="0"/>
        <v>113.59151653766233</v>
      </c>
    </row>
    <row r="63" spans="1:161" s="35" customFormat="1" ht="14">
      <c r="A63" s="1095"/>
      <c r="B63" s="73">
        <v>2012</v>
      </c>
      <c r="C63" s="580" t="s">
        <v>429</v>
      </c>
      <c r="D63" s="580">
        <v>2.6085002400000005E-2</v>
      </c>
      <c r="E63" s="580">
        <v>1.9461600000000002E-4</v>
      </c>
      <c r="F63" s="580" t="s">
        <v>429</v>
      </c>
      <c r="G63" s="580">
        <v>2.3220179276780037E-2</v>
      </c>
      <c r="H63" s="580">
        <v>0.57174146271891135</v>
      </c>
      <c r="I63" s="580">
        <v>0.37425533875574035</v>
      </c>
      <c r="J63" s="666">
        <v>5.5514324989704347E-3</v>
      </c>
      <c r="K63" s="580">
        <v>0.20742236767028266</v>
      </c>
      <c r="L63" s="580" t="s">
        <v>322</v>
      </c>
      <c r="M63" s="580">
        <v>173.519496</v>
      </c>
      <c r="N63" s="580">
        <v>7.7606409857430272E-3</v>
      </c>
      <c r="O63" s="580">
        <v>0.46130013000000003</v>
      </c>
      <c r="P63" s="580">
        <v>0.58456978412561589</v>
      </c>
      <c r="Q63" s="580">
        <v>1.73134871</v>
      </c>
      <c r="R63" s="580">
        <f t="shared" si="0"/>
        <v>177.51294566443204</v>
      </c>
    </row>
    <row r="64" spans="1:161" s="35" customFormat="1" ht="14">
      <c r="A64" s="1095"/>
      <c r="B64" s="73">
        <v>2013</v>
      </c>
      <c r="C64" s="580" t="s">
        <v>429</v>
      </c>
      <c r="D64" s="580">
        <v>2.0080007999999996E-2</v>
      </c>
      <c r="E64" s="580" t="s">
        <v>429</v>
      </c>
      <c r="F64" s="580" t="s">
        <v>429</v>
      </c>
      <c r="G64" s="580" t="s">
        <v>429</v>
      </c>
      <c r="H64" s="580" t="s">
        <v>429</v>
      </c>
      <c r="I64" s="580">
        <v>0.28000000000000003</v>
      </c>
      <c r="J64" s="580" t="s">
        <v>429</v>
      </c>
      <c r="K64" s="580" t="s">
        <v>429</v>
      </c>
      <c r="L64" s="580" t="s">
        <v>322</v>
      </c>
      <c r="M64" s="580" t="s">
        <v>429</v>
      </c>
      <c r="N64" s="580" t="s">
        <v>429</v>
      </c>
      <c r="O64" s="580" t="s">
        <v>429</v>
      </c>
      <c r="P64" s="580" t="s">
        <v>429</v>
      </c>
      <c r="Q64" s="580" t="s">
        <v>429</v>
      </c>
      <c r="R64" s="580">
        <f t="shared" si="0"/>
        <v>0.30008000800000001</v>
      </c>
    </row>
    <row r="65" spans="1:161" s="35" customFormat="1" ht="14">
      <c r="A65" s="1095"/>
      <c r="B65" s="73">
        <v>2014</v>
      </c>
      <c r="C65" s="580" t="s">
        <v>429</v>
      </c>
      <c r="D65" s="580" t="s">
        <v>429</v>
      </c>
      <c r="E65" s="580" t="s">
        <v>429</v>
      </c>
      <c r="F65" s="580" t="s">
        <v>429</v>
      </c>
      <c r="G65" s="580" t="s">
        <v>429</v>
      </c>
      <c r="H65" s="580" t="s">
        <v>429</v>
      </c>
      <c r="I65" s="580">
        <v>0.3</v>
      </c>
      <c r="J65" s="580" t="s">
        <v>429</v>
      </c>
      <c r="K65" s="580" t="s">
        <v>429</v>
      </c>
      <c r="L65" s="580" t="s">
        <v>322</v>
      </c>
      <c r="M65" s="580" t="s">
        <v>429</v>
      </c>
      <c r="N65" s="580" t="s">
        <v>429</v>
      </c>
      <c r="O65" s="580" t="s">
        <v>429</v>
      </c>
      <c r="P65" s="580" t="s">
        <v>429</v>
      </c>
      <c r="Q65" s="580" t="s">
        <v>429</v>
      </c>
      <c r="R65" s="569" t="s">
        <v>429</v>
      </c>
    </row>
    <row r="66" spans="1:161" s="35" customFormat="1" ht="14">
      <c r="A66" s="1095"/>
      <c r="B66" s="73">
        <v>2015</v>
      </c>
      <c r="C66" s="569" t="s">
        <v>429</v>
      </c>
      <c r="D66" s="580" t="s">
        <v>429</v>
      </c>
      <c r="E66" s="569" t="s">
        <v>429</v>
      </c>
      <c r="F66" s="569" t="s">
        <v>429</v>
      </c>
      <c r="G66" s="570" t="s">
        <v>429</v>
      </c>
      <c r="H66" s="580" t="s">
        <v>429</v>
      </c>
      <c r="I66" s="580">
        <v>0</v>
      </c>
      <c r="J66" s="580" t="s">
        <v>429</v>
      </c>
      <c r="K66" s="569" t="s">
        <v>429</v>
      </c>
      <c r="L66" s="580" t="s">
        <v>322</v>
      </c>
      <c r="M66" s="580" t="s">
        <v>429</v>
      </c>
      <c r="N66" s="569" t="s">
        <v>429</v>
      </c>
      <c r="O66" s="580" t="s">
        <v>429</v>
      </c>
      <c r="P66" s="580" t="s">
        <v>429</v>
      </c>
      <c r="Q66" s="580" t="s">
        <v>429</v>
      </c>
      <c r="R66" s="569" t="s">
        <v>429</v>
      </c>
    </row>
    <row r="67" spans="1:161" ht="15" customHeight="1">
      <c r="A67" s="1095" t="s">
        <v>145</v>
      </c>
      <c r="B67" s="73">
        <v>2009</v>
      </c>
      <c r="C67" s="580" t="s">
        <v>429</v>
      </c>
      <c r="D67" s="580">
        <v>5.5357702500000008E-2</v>
      </c>
      <c r="E67" s="580">
        <v>0.12277821313328435</v>
      </c>
      <c r="F67" s="580">
        <v>2.3436702020262004E-3</v>
      </c>
      <c r="G67" s="580" t="s">
        <v>429</v>
      </c>
      <c r="H67" s="580">
        <v>6.1097783931941964E-2</v>
      </c>
      <c r="I67" s="580">
        <v>11.248482948167194</v>
      </c>
      <c r="J67" s="580">
        <v>0.16327177724506947</v>
      </c>
      <c r="K67" s="580">
        <v>0.75184579406283536</v>
      </c>
      <c r="L67" s="580" t="s">
        <v>322</v>
      </c>
      <c r="M67" s="580">
        <v>210.73558600000001</v>
      </c>
      <c r="N67" s="580">
        <v>4.8190872991710769</v>
      </c>
      <c r="O67" s="580">
        <v>35.180676283867911</v>
      </c>
      <c r="P67" s="580">
        <v>6.3971</v>
      </c>
      <c r="Q67" s="580">
        <v>1.4697210000000001</v>
      </c>
      <c r="R67" s="580">
        <f t="shared" si="0"/>
        <v>271.00734847228136</v>
      </c>
      <c r="S67" s="93"/>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c r="DJ67" s="7"/>
      <c r="DK67" s="7"/>
      <c r="DL67" s="7"/>
      <c r="DM67" s="7"/>
      <c r="DN67" s="7"/>
      <c r="DO67" s="7"/>
      <c r="DP67" s="7"/>
      <c r="DQ67" s="7"/>
      <c r="DR67" s="7"/>
      <c r="DS67" s="7"/>
      <c r="DT67" s="7"/>
      <c r="DU67" s="7"/>
      <c r="DV67" s="7"/>
      <c r="DW67" s="7"/>
      <c r="DX67" s="7"/>
      <c r="DY67" s="7"/>
      <c r="DZ67" s="7"/>
      <c r="EA67" s="7"/>
      <c r="EB67" s="7"/>
      <c r="EC67" s="7"/>
      <c r="ED67" s="7"/>
      <c r="EE67" s="7"/>
      <c r="EF67" s="7"/>
      <c r="EG67" s="7"/>
      <c r="EH67" s="7"/>
      <c r="EI67" s="7"/>
      <c r="EJ67" s="7"/>
      <c r="EK67" s="7"/>
      <c r="EL67" s="7"/>
      <c r="EM67" s="7"/>
      <c r="EN67" s="7"/>
      <c r="EO67" s="7"/>
      <c r="EP67" s="7"/>
      <c r="EQ67" s="7"/>
      <c r="ER67" s="7"/>
      <c r="ES67" s="7"/>
      <c r="ET67" s="7"/>
      <c r="EU67" s="7"/>
      <c r="EV67" s="7"/>
      <c r="EW67" s="7"/>
      <c r="EX67" s="7"/>
      <c r="EY67" s="7"/>
      <c r="EZ67" s="7"/>
      <c r="FA67" s="7"/>
      <c r="FB67" s="7"/>
      <c r="FC67" s="7"/>
      <c r="FD67" s="7"/>
      <c r="FE67" s="7"/>
    </row>
    <row r="68" spans="1:161" s="1" customFormat="1" ht="14">
      <c r="A68" s="1095"/>
      <c r="B68" s="73">
        <v>2010</v>
      </c>
      <c r="C68" s="580" t="s">
        <v>429</v>
      </c>
      <c r="D68" s="580">
        <v>0.14292121289999998</v>
      </c>
      <c r="E68" s="580">
        <v>0.40946309999999997</v>
      </c>
      <c r="F68" s="580">
        <v>8.2146233503647637E-2</v>
      </c>
      <c r="G68" s="580">
        <v>8.2273661275511045E-4</v>
      </c>
      <c r="H68" s="580">
        <v>0.85247366556530946</v>
      </c>
      <c r="I68" s="580">
        <v>6.3271149718026987</v>
      </c>
      <c r="J68" s="580" t="s">
        <v>429</v>
      </c>
      <c r="K68" s="580">
        <v>0.37697362499999998</v>
      </c>
      <c r="L68" s="580" t="s">
        <v>322</v>
      </c>
      <c r="M68" s="580">
        <v>193.70195000000001</v>
      </c>
      <c r="N68" s="580">
        <v>2.1261848741039122</v>
      </c>
      <c r="O68" s="580">
        <v>132.81530380266489</v>
      </c>
      <c r="P68" s="580">
        <v>8.4912299999999998</v>
      </c>
      <c r="Q68" s="580">
        <v>2.13815</v>
      </c>
      <c r="R68" s="580">
        <f t="shared" si="0"/>
        <v>347.4647342221532</v>
      </c>
      <c r="S68" s="35"/>
      <c r="T68" s="35"/>
      <c r="U68" s="35"/>
      <c r="V68" s="35"/>
      <c r="W68" s="35"/>
      <c r="X68" s="35"/>
      <c r="Y68" s="35"/>
      <c r="Z68" s="35"/>
      <c r="AA68" s="35"/>
      <c r="AB68" s="35"/>
      <c r="AC68" s="35"/>
      <c r="AD68" s="35"/>
      <c r="AE68" s="35"/>
      <c r="AF68" s="35"/>
      <c r="AG68" s="35"/>
      <c r="AH68" s="35"/>
      <c r="AI68" s="35"/>
      <c r="AJ68" s="35"/>
      <c r="AK68" s="35"/>
      <c r="AL68" s="35"/>
      <c r="AM68" s="35"/>
      <c r="AN68" s="35"/>
      <c r="AO68" s="35"/>
      <c r="AP68" s="35"/>
      <c r="AQ68" s="35"/>
      <c r="AR68" s="35"/>
      <c r="AS68" s="35"/>
      <c r="AT68" s="35"/>
      <c r="AU68" s="35"/>
      <c r="AV68" s="35"/>
      <c r="AW68" s="35"/>
      <c r="AX68" s="35"/>
      <c r="AY68" s="35"/>
      <c r="AZ68" s="35"/>
      <c r="BA68" s="35"/>
      <c r="BB68" s="35"/>
      <c r="BC68" s="35"/>
      <c r="BD68" s="35"/>
      <c r="BE68" s="35"/>
      <c r="BF68" s="35"/>
      <c r="BG68" s="35"/>
      <c r="BH68" s="35"/>
      <c r="BI68" s="35"/>
      <c r="BJ68" s="35"/>
      <c r="BK68" s="35"/>
      <c r="BL68" s="35"/>
      <c r="BM68" s="35"/>
      <c r="BN68" s="35"/>
      <c r="BO68" s="35"/>
      <c r="BP68" s="35"/>
      <c r="BQ68" s="35"/>
      <c r="BR68" s="35"/>
      <c r="BS68" s="35"/>
      <c r="BT68" s="35"/>
      <c r="BU68" s="35"/>
      <c r="BV68" s="35"/>
      <c r="BW68" s="35"/>
      <c r="BX68" s="35"/>
      <c r="BY68" s="35"/>
      <c r="BZ68" s="35"/>
      <c r="CA68" s="35"/>
      <c r="CB68" s="35"/>
      <c r="CC68" s="35"/>
      <c r="CD68" s="35"/>
      <c r="CE68" s="35"/>
      <c r="CF68" s="35"/>
      <c r="CG68" s="35"/>
      <c r="CH68" s="35"/>
      <c r="CI68" s="35"/>
      <c r="CJ68" s="35"/>
      <c r="CK68" s="35"/>
      <c r="CL68" s="35"/>
      <c r="CM68" s="35"/>
      <c r="CN68" s="35"/>
      <c r="CO68" s="35"/>
      <c r="CP68" s="35"/>
      <c r="CQ68" s="35"/>
      <c r="CR68" s="35"/>
      <c r="CS68" s="35"/>
      <c r="CT68" s="35"/>
      <c r="CU68" s="35"/>
      <c r="CV68" s="35"/>
      <c r="CW68" s="35"/>
      <c r="CX68" s="35"/>
      <c r="CY68" s="35"/>
      <c r="CZ68" s="35"/>
      <c r="DA68" s="35"/>
      <c r="DB68" s="35"/>
      <c r="DC68" s="35"/>
      <c r="DD68" s="35"/>
      <c r="DE68" s="35"/>
      <c r="DF68" s="35"/>
      <c r="DG68" s="35"/>
      <c r="DH68" s="35"/>
      <c r="DI68" s="35"/>
      <c r="DJ68" s="35"/>
      <c r="DK68" s="35"/>
      <c r="DL68" s="35"/>
      <c r="DM68" s="35"/>
      <c r="DN68" s="35"/>
      <c r="DO68" s="35"/>
      <c r="DP68" s="35"/>
      <c r="DQ68" s="35"/>
      <c r="DR68" s="35"/>
      <c r="DS68" s="35"/>
      <c r="DT68" s="35"/>
      <c r="DU68" s="35"/>
      <c r="DV68" s="35"/>
      <c r="DW68" s="35"/>
      <c r="DX68" s="35"/>
      <c r="DY68" s="35"/>
      <c r="DZ68" s="35"/>
      <c r="EA68" s="35"/>
      <c r="EB68" s="35"/>
      <c r="EC68" s="35"/>
      <c r="ED68" s="35"/>
      <c r="EE68" s="35"/>
      <c r="EF68" s="35"/>
      <c r="EG68" s="35"/>
      <c r="EH68" s="35"/>
      <c r="EI68" s="35"/>
      <c r="EJ68" s="35"/>
      <c r="EK68" s="35"/>
      <c r="EL68" s="35"/>
      <c r="EM68" s="35"/>
      <c r="EN68" s="35"/>
      <c r="EO68" s="35"/>
      <c r="EP68" s="35"/>
      <c r="EQ68" s="35"/>
      <c r="ER68" s="35"/>
      <c r="ES68" s="35"/>
      <c r="ET68" s="35"/>
      <c r="EU68" s="35"/>
      <c r="EV68" s="35"/>
      <c r="EW68" s="35"/>
      <c r="EX68" s="35"/>
      <c r="EY68" s="35"/>
      <c r="EZ68" s="35"/>
      <c r="FA68" s="35"/>
      <c r="FB68" s="35"/>
      <c r="FC68" s="35"/>
      <c r="FD68" s="35"/>
      <c r="FE68" s="35"/>
    </row>
    <row r="69" spans="1:161" s="35" customFormat="1" ht="14">
      <c r="A69" s="1095"/>
      <c r="B69" s="73">
        <v>2011</v>
      </c>
      <c r="C69" s="580">
        <v>1.2970899999999999E-3</v>
      </c>
      <c r="D69" s="580">
        <v>1.5277521325E-2</v>
      </c>
      <c r="E69" s="580">
        <v>1.8461294999999999E-2</v>
      </c>
      <c r="F69" s="580" t="s">
        <v>429</v>
      </c>
      <c r="G69" s="580">
        <v>5.3252648790161989E-4</v>
      </c>
      <c r="H69" s="580">
        <v>4.8830939880284125</v>
      </c>
      <c r="I69" s="580">
        <v>7.7126130932857659</v>
      </c>
      <c r="J69" s="580">
        <v>0.53524029268350992</v>
      </c>
      <c r="K69" s="580">
        <v>0.3531864808994104</v>
      </c>
      <c r="L69" s="580" t="s">
        <v>322</v>
      </c>
      <c r="M69" s="580">
        <v>221.800499</v>
      </c>
      <c r="N69" s="580">
        <v>2.9860523975471431</v>
      </c>
      <c r="O69" s="580">
        <v>65.18062394071309</v>
      </c>
      <c r="P69" s="580">
        <v>2.9486569999999999</v>
      </c>
      <c r="Q69" s="580">
        <v>7.0086546899999993</v>
      </c>
      <c r="R69" s="580">
        <f t="shared" si="0"/>
        <v>313.44418931597028</v>
      </c>
    </row>
    <row r="70" spans="1:161" s="35" customFormat="1" ht="14">
      <c r="A70" s="1095"/>
      <c r="B70" s="73">
        <v>2012</v>
      </c>
      <c r="C70" s="580" t="s">
        <v>429</v>
      </c>
      <c r="D70" s="580">
        <v>3.9664666800000005E-2</v>
      </c>
      <c r="E70" s="580" t="s">
        <v>429</v>
      </c>
      <c r="F70" s="580" t="s">
        <v>429</v>
      </c>
      <c r="G70" s="580">
        <v>1.7002818341889689</v>
      </c>
      <c r="H70" s="580">
        <v>6.0182129529039258E-2</v>
      </c>
      <c r="I70" s="580">
        <v>9.5128513186106964</v>
      </c>
      <c r="J70" s="580">
        <v>12.081361634771307</v>
      </c>
      <c r="K70" s="580">
        <v>1.2138335898768455</v>
      </c>
      <c r="L70" s="580" t="s">
        <v>322</v>
      </c>
      <c r="M70" s="580">
        <v>407.94432799999998</v>
      </c>
      <c r="N70" s="580">
        <v>2.0618842533177273</v>
      </c>
      <c r="O70" s="580">
        <v>65.515195689999985</v>
      </c>
      <c r="P70" s="580">
        <v>6.4271400732128292</v>
      </c>
      <c r="Q70" s="580">
        <v>2.1060762299999998</v>
      </c>
      <c r="R70" s="580">
        <f t="shared" si="0"/>
        <v>508.66279942030735</v>
      </c>
    </row>
    <row r="71" spans="1:161" s="35" customFormat="1" ht="14">
      <c r="A71" s="1095"/>
      <c r="B71" s="73">
        <v>2013</v>
      </c>
      <c r="C71" s="580" t="s">
        <v>429</v>
      </c>
      <c r="D71" s="580">
        <v>1.1920716999999999E-3</v>
      </c>
      <c r="E71" s="580" t="s">
        <v>429</v>
      </c>
      <c r="F71" s="580" t="s">
        <v>429</v>
      </c>
      <c r="G71" s="580" t="s">
        <v>429</v>
      </c>
      <c r="H71" s="580" t="s">
        <v>429</v>
      </c>
      <c r="I71" s="580">
        <v>8.0500000000000007</v>
      </c>
      <c r="J71" s="580" t="s">
        <v>429</v>
      </c>
      <c r="K71" s="580" t="s">
        <v>429</v>
      </c>
      <c r="L71" s="580" t="s">
        <v>322</v>
      </c>
      <c r="M71" s="580" t="s">
        <v>429</v>
      </c>
      <c r="N71" s="580" t="s">
        <v>429</v>
      </c>
      <c r="O71" s="580" t="s">
        <v>429</v>
      </c>
      <c r="P71" s="580" t="s">
        <v>429</v>
      </c>
      <c r="Q71" s="580" t="s">
        <v>429</v>
      </c>
      <c r="R71" s="580">
        <f t="shared" si="0"/>
        <v>8.051192071700001</v>
      </c>
    </row>
    <row r="72" spans="1:161" s="35" customFormat="1" ht="14">
      <c r="A72" s="1095"/>
      <c r="B72" s="73">
        <v>2014</v>
      </c>
      <c r="C72" s="580" t="s">
        <v>429</v>
      </c>
      <c r="D72" s="580" t="s">
        <v>429</v>
      </c>
      <c r="E72" s="580" t="s">
        <v>429</v>
      </c>
      <c r="F72" s="580" t="s">
        <v>429</v>
      </c>
      <c r="G72" s="580" t="s">
        <v>429</v>
      </c>
      <c r="H72" s="580" t="s">
        <v>429</v>
      </c>
      <c r="I72" s="580">
        <v>10.5</v>
      </c>
      <c r="J72" s="580" t="s">
        <v>429</v>
      </c>
      <c r="K72" s="580" t="s">
        <v>429</v>
      </c>
      <c r="L72" s="580" t="s">
        <v>322</v>
      </c>
      <c r="M72" s="580" t="s">
        <v>429</v>
      </c>
      <c r="N72" s="580" t="s">
        <v>429</v>
      </c>
      <c r="O72" s="580" t="s">
        <v>429</v>
      </c>
      <c r="P72" s="580" t="s">
        <v>429</v>
      </c>
      <c r="Q72" s="580" t="s">
        <v>429</v>
      </c>
      <c r="R72" s="580" t="s">
        <v>429</v>
      </c>
    </row>
    <row r="73" spans="1:161" s="35" customFormat="1" ht="14">
      <c r="A73" s="1095"/>
      <c r="B73" s="73">
        <v>2015</v>
      </c>
      <c r="C73" s="569" t="s">
        <v>429</v>
      </c>
      <c r="D73" s="580" t="s">
        <v>429</v>
      </c>
      <c r="E73" s="569" t="s">
        <v>429</v>
      </c>
      <c r="F73" s="569" t="s">
        <v>429</v>
      </c>
      <c r="G73" s="570" t="s">
        <v>429</v>
      </c>
      <c r="H73" s="580" t="s">
        <v>429</v>
      </c>
      <c r="I73" s="580">
        <v>9.6</v>
      </c>
      <c r="J73" s="580" t="s">
        <v>429</v>
      </c>
      <c r="K73" s="569" t="s">
        <v>429</v>
      </c>
      <c r="L73" s="580" t="s">
        <v>322</v>
      </c>
      <c r="M73" s="580" t="s">
        <v>429</v>
      </c>
      <c r="N73" s="569" t="s">
        <v>429</v>
      </c>
      <c r="O73" s="580" t="s">
        <v>429</v>
      </c>
      <c r="P73" s="580" t="s">
        <v>429</v>
      </c>
      <c r="Q73" s="580" t="s">
        <v>429</v>
      </c>
      <c r="R73" s="580" t="s">
        <v>429</v>
      </c>
    </row>
    <row r="74" spans="1:161">
      <c r="A74" s="57"/>
      <c r="B74" s="57"/>
      <c r="C74" s="57"/>
      <c r="D74" s="57"/>
      <c r="E74" s="57"/>
      <c r="F74" s="57"/>
      <c r="G74" s="57"/>
      <c r="H74" s="57"/>
      <c r="I74" s="57"/>
      <c r="J74" s="57"/>
      <c r="K74" s="57"/>
      <c r="L74" s="57"/>
      <c r="M74" s="57"/>
      <c r="N74" s="132"/>
      <c r="O74" s="57"/>
      <c r="P74" s="57"/>
      <c r="Q74" s="57"/>
      <c r="R74" s="57"/>
      <c r="S74" s="93"/>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c r="DJ74" s="7"/>
      <c r="DK74" s="7"/>
      <c r="DL74" s="7"/>
      <c r="DM74" s="7"/>
      <c r="DN74" s="7"/>
      <c r="DO74" s="7"/>
      <c r="DP74" s="7"/>
      <c r="DQ74" s="7"/>
      <c r="DR74" s="7"/>
      <c r="DS74" s="7"/>
      <c r="DT74" s="7"/>
      <c r="DU74" s="7"/>
      <c r="DV74" s="7"/>
      <c r="DW74" s="7"/>
      <c r="DX74" s="7"/>
      <c r="DY74" s="7"/>
      <c r="DZ74" s="7"/>
      <c r="EA74" s="7"/>
      <c r="EB74" s="7"/>
      <c r="EC74" s="7"/>
      <c r="ED74" s="7"/>
      <c r="EE74" s="7"/>
      <c r="EF74" s="7"/>
      <c r="EG74" s="7"/>
      <c r="EH74" s="7"/>
      <c r="EI74" s="7"/>
      <c r="EJ74" s="7"/>
      <c r="EK74" s="7"/>
      <c r="EL74" s="7"/>
      <c r="EM74" s="7"/>
      <c r="EN74" s="7"/>
      <c r="EO74" s="7"/>
      <c r="EP74" s="7"/>
      <c r="EQ74" s="7"/>
      <c r="ER74" s="7"/>
      <c r="ES74" s="7"/>
      <c r="ET74" s="7"/>
      <c r="EU74" s="7"/>
      <c r="EV74" s="7"/>
      <c r="EW74" s="7"/>
      <c r="EX74" s="7"/>
      <c r="EY74" s="7"/>
      <c r="EZ74" s="7"/>
      <c r="FA74" s="7"/>
      <c r="FB74" s="7"/>
      <c r="FC74" s="7"/>
      <c r="FD74" s="7"/>
      <c r="FE74" s="7"/>
    </row>
    <row r="75" spans="1:161">
      <c r="A75" s="136" t="s">
        <v>33</v>
      </c>
      <c r="B75" s="134"/>
      <c r="C75" s="134"/>
      <c r="E75" s="132"/>
      <c r="F75" s="132"/>
      <c r="G75" s="132"/>
      <c r="H75" s="132"/>
      <c r="I75" s="132"/>
      <c r="J75" s="132"/>
      <c r="K75" s="132"/>
      <c r="L75" s="132"/>
      <c r="M75" s="132"/>
      <c r="N75" s="132"/>
      <c r="O75" s="57"/>
      <c r="P75" s="57"/>
      <c r="Q75" s="57"/>
      <c r="R75" s="57"/>
      <c r="S75" s="57"/>
    </row>
    <row r="76" spans="1:161">
      <c r="A76" s="93"/>
      <c r="B76" s="135"/>
      <c r="C76" s="135"/>
      <c r="E76" s="133"/>
      <c r="F76" s="133"/>
      <c r="G76" s="133"/>
      <c r="H76" s="133"/>
      <c r="I76" s="132"/>
      <c r="J76" s="132"/>
      <c r="K76" s="132"/>
      <c r="L76" s="132"/>
      <c r="M76" s="132"/>
      <c r="N76" s="132"/>
      <c r="O76" s="57"/>
      <c r="P76" s="57"/>
      <c r="Q76" s="57"/>
      <c r="R76" s="57"/>
      <c r="S76" s="57"/>
    </row>
    <row r="77" spans="1:161">
      <c r="A77" s="152" t="s">
        <v>466</v>
      </c>
      <c r="B77" s="171"/>
      <c r="C77" s="171"/>
      <c r="E77" s="168"/>
      <c r="F77" s="132"/>
      <c r="G77" s="132"/>
      <c r="H77" s="132"/>
      <c r="I77" s="132"/>
      <c r="J77" s="132"/>
      <c r="K77" s="132"/>
      <c r="L77" s="132"/>
      <c r="M77" s="132"/>
      <c r="N77" s="132"/>
      <c r="O77" s="57"/>
      <c r="P77" s="57"/>
      <c r="Q77" s="57"/>
      <c r="R77" s="57"/>
      <c r="S77" s="57"/>
    </row>
    <row r="78" spans="1:161">
      <c r="A78" s="133"/>
      <c r="B78" s="57"/>
      <c r="C78" s="57"/>
      <c r="E78" s="57"/>
      <c r="F78" s="57"/>
      <c r="G78" s="57"/>
      <c r="H78" s="57"/>
      <c r="I78" s="57"/>
      <c r="J78" s="57"/>
      <c r="K78" s="57"/>
      <c r="L78" s="57"/>
      <c r="M78" s="57"/>
      <c r="N78" s="57"/>
      <c r="O78" s="57"/>
      <c r="P78" s="57"/>
      <c r="Q78" s="57"/>
      <c r="R78" s="57"/>
      <c r="S78" s="57"/>
    </row>
    <row r="79" spans="1:161">
      <c r="A79" s="167" t="s">
        <v>431</v>
      </c>
      <c r="B79" s="57"/>
      <c r="C79" s="57"/>
      <c r="D79" s="57"/>
      <c r="E79" s="57"/>
      <c r="F79" s="57"/>
      <c r="G79" s="57"/>
      <c r="H79" s="57"/>
      <c r="I79" s="57"/>
      <c r="J79" s="57"/>
      <c r="K79" s="57"/>
      <c r="L79" s="57"/>
      <c r="M79" s="57"/>
      <c r="N79" s="57"/>
      <c r="O79" s="57"/>
      <c r="P79" s="57"/>
      <c r="Q79" s="57"/>
      <c r="R79" s="57"/>
      <c r="S79" s="57"/>
    </row>
    <row r="80" spans="1:161">
      <c r="A80" s="57"/>
      <c r="B80" s="57"/>
      <c r="C80" s="57"/>
      <c r="D80" s="57"/>
      <c r="E80" s="57"/>
      <c r="F80" s="57"/>
      <c r="G80" s="57"/>
      <c r="H80" s="57"/>
      <c r="I80" s="57"/>
      <c r="J80" s="57"/>
      <c r="K80" s="57"/>
      <c r="L80" s="57"/>
      <c r="M80" s="57"/>
      <c r="N80" s="57"/>
      <c r="O80" s="57"/>
      <c r="P80" s="57"/>
      <c r="Q80" s="57"/>
      <c r="R80" s="57"/>
      <c r="S80" s="57"/>
    </row>
    <row r="81" spans="1:19">
      <c r="A81" s="57"/>
      <c r="B81" s="57"/>
      <c r="C81" s="57"/>
      <c r="D81" s="57"/>
      <c r="E81" s="57"/>
      <c r="F81" s="57"/>
      <c r="G81" s="57"/>
      <c r="H81" s="57"/>
      <c r="I81" s="57"/>
      <c r="J81" s="57"/>
      <c r="K81" s="57"/>
      <c r="L81" s="57"/>
      <c r="M81" s="57"/>
      <c r="N81" s="57"/>
      <c r="O81" s="57"/>
      <c r="P81" s="57"/>
      <c r="Q81" s="57"/>
      <c r="R81" s="57"/>
      <c r="S81" s="57"/>
    </row>
    <row r="82" spans="1:19">
      <c r="A82" s="57"/>
      <c r="B82" s="57"/>
      <c r="C82" s="57"/>
      <c r="D82" s="57"/>
      <c r="E82" s="57"/>
      <c r="F82" s="57"/>
      <c r="G82" s="57"/>
      <c r="H82" s="57"/>
      <c r="I82" s="57"/>
      <c r="J82" s="57"/>
      <c r="K82" s="57"/>
      <c r="L82" s="57"/>
      <c r="M82" s="57"/>
      <c r="N82" s="57"/>
      <c r="O82" s="57"/>
      <c r="P82" s="57"/>
      <c r="Q82" s="57"/>
      <c r="R82" s="57"/>
      <c r="S82" s="57"/>
    </row>
    <row r="83" spans="1:19">
      <c r="A83" s="57"/>
      <c r="B83" s="57"/>
      <c r="C83" s="57"/>
      <c r="D83" s="57"/>
      <c r="E83" s="57"/>
      <c r="F83" s="57"/>
      <c r="G83" s="57"/>
      <c r="H83" s="57"/>
      <c r="I83" s="57"/>
      <c r="J83" s="57"/>
      <c r="K83" s="57"/>
      <c r="L83" s="57"/>
      <c r="M83" s="57"/>
      <c r="N83" s="57"/>
      <c r="O83" s="57"/>
      <c r="P83" s="57"/>
      <c r="Q83" s="57"/>
      <c r="R83" s="57"/>
      <c r="S83" s="57"/>
    </row>
    <row r="84" spans="1:19">
      <c r="A84" s="57"/>
      <c r="B84" s="57"/>
      <c r="C84" s="57"/>
      <c r="D84" s="57"/>
      <c r="E84" s="57"/>
      <c r="F84" s="57"/>
      <c r="G84" s="57"/>
      <c r="H84" s="57"/>
      <c r="I84" s="57"/>
      <c r="J84" s="57"/>
      <c r="K84" s="57"/>
      <c r="L84" s="57"/>
      <c r="M84" s="57"/>
      <c r="N84" s="57"/>
      <c r="O84" s="57"/>
      <c r="P84" s="57"/>
      <c r="Q84" s="57"/>
      <c r="R84" s="57"/>
      <c r="S84" s="57"/>
    </row>
  </sheetData>
  <mergeCells count="11">
    <mergeCell ref="A67:A73"/>
    <mergeCell ref="A60:A66"/>
    <mergeCell ref="A53:A59"/>
    <mergeCell ref="A46:A52"/>
    <mergeCell ref="A39:A45"/>
    <mergeCell ref="A2:P2"/>
    <mergeCell ref="A32:A38"/>
    <mergeCell ref="A25:A31"/>
    <mergeCell ref="A18:A24"/>
    <mergeCell ref="A11:A17"/>
    <mergeCell ref="A4:A10"/>
  </mergeCells>
  <hyperlinks>
    <hyperlink ref="U6" location="Content!B408" display="Back to Content Page"/>
  </hyperlinks>
  <pageMargins left="0.7" right="0.7" top="0.75" bottom="0.75" header="0.3" footer="0.3"/>
  <pageSetup orientation="portrait" r:id="rId1"/>
  <ignoredErrors>
    <ignoredError sqref="R4" formulaRange="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0"/>
  <sheetViews>
    <sheetView topLeftCell="M1" zoomScale="99" zoomScaleNormal="99" workbookViewId="0">
      <selection activeCell="AD5" sqref="AD5"/>
    </sheetView>
  </sheetViews>
  <sheetFormatPr defaultRowHeight="14.5"/>
  <cols>
    <col min="1" max="1" width="34.1796875" customWidth="1"/>
    <col min="2" max="27" width="7" customWidth="1"/>
    <col min="28" max="29" width="9.1796875" style="499"/>
  </cols>
  <sheetData>
    <row r="1" spans="1:30">
      <c r="A1" s="140" t="s">
        <v>1366</v>
      </c>
      <c r="B1" s="57"/>
      <c r="C1" s="57"/>
      <c r="D1" s="57"/>
      <c r="E1" s="57"/>
      <c r="F1" s="57"/>
      <c r="G1" s="57"/>
      <c r="H1" s="57"/>
      <c r="I1" s="57"/>
      <c r="J1" s="57"/>
      <c r="K1" s="57"/>
      <c r="L1" s="57"/>
      <c r="M1" s="57"/>
      <c r="N1" s="57"/>
      <c r="O1" s="57"/>
      <c r="P1" s="57"/>
      <c r="Q1" s="57"/>
      <c r="R1" s="57"/>
      <c r="S1" s="57"/>
      <c r="T1" s="57"/>
      <c r="U1" s="57"/>
      <c r="V1" s="57"/>
      <c r="W1" s="57"/>
      <c r="X1" s="57"/>
      <c r="Y1" s="57"/>
      <c r="Z1" s="57"/>
      <c r="AA1" s="57"/>
      <c r="AD1" s="57"/>
    </row>
    <row r="2" spans="1:30">
      <c r="A2" s="139"/>
      <c r="B2" s="57"/>
      <c r="C2" s="57"/>
      <c r="D2" s="57"/>
      <c r="E2" s="57"/>
      <c r="F2" s="57"/>
      <c r="G2" s="57"/>
      <c r="H2" s="57"/>
      <c r="I2" s="57"/>
      <c r="J2" s="57"/>
      <c r="K2" s="57"/>
      <c r="L2" s="57"/>
      <c r="M2" s="57"/>
      <c r="N2" s="57"/>
      <c r="O2" s="57"/>
      <c r="P2" s="57"/>
      <c r="Q2" s="57"/>
      <c r="R2" s="57"/>
      <c r="S2" s="57"/>
      <c r="T2" s="57"/>
      <c r="U2" s="57"/>
      <c r="V2" s="57"/>
      <c r="W2" s="57"/>
      <c r="X2" s="57"/>
      <c r="Y2" s="57"/>
      <c r="Z2" s="57"/>
      <c r="AA2" s="57"/>
      <c r="AD2" s="57"/>
    </row>
    <row r="3" spans="1:30" s="3" customFormat="1">
      <c r="A3" s="742" t="s">
        <v>53</v>
      </c>
      <c r="B3" s="108">
        <v>1990</v>
      </c>
      <c r="C3" s="108">
        <v>1991</v>
      </c>
      <c r="D3" s="108">
        <v>1992</v>
      </c>
      <c r="E3" s="108">
        <v>1993</v>
      </c>
      <c r="F3" s="108">
        <v>1994</v>
      </c>
      <c r="G3" s="108">
        <v>1995</v>
      </c>
      <c r="H3" s="108">
        <v>1996</v>
      </c>
      <c r="I3" s="108">
        <v>1997</v>
      </c>
      <c r="J3" s="108">
        <v>1998</v>
      </c>
      <c r="K3" s="108">
        <v>1999</v>
      </c>
      <c r="L3" s="108">
        <v>2000</v>
      </c>
      <c r="M3" s="108">
        <v>2001</v>
      </c>
      <c r="N3" s="108">
        <v>2002</v>
      </c>
      <c r="O3" s="108">
        <v>2003</v>
      </c>
      <c r="P3" s="108">
        <v>2004</v>
      </c>
      <c r="Q3" s="108">
        <v>2005</v>
      </c>
      <c r="R3" s="108">
        <v>2006</v>
      </c>
      <c r="S3" s="108">
        <v>2007</v>
      </c>
      <c r="T3" s="108">
        <v>2008</v>
      </c>
      <c r="U3" s="108">
        <v>2009</v>
      </c>
      <c r="V3" s="108">
        <v>2010</v>
      </c>
      <c r="W3" s="108">
        <v>2011</v>
      </c>
      <c r="X3" s="108">
        <v>2012</v>
      </c>
      <c r="Y3" s="741">
        <v>2013</v>
      </c>
      <c r="Z3" s="741">
        <v>2014</v>
      </c>
      <c r="AA3" s="741">
        <v>2015</v>
      </c>
      <c r="AB3" s="286"/>
      <c r="AC3" s="286"/>
      <c r="AD3" s="139"/>
    </row>
    <row r="4" spans="1:30">
      <c r="A4" s="284" t="s">
        <v>15</v>
      </c>
      <c r="B4" s="603">
        <v>38</v>
      </c>
      <c r="C4" s="603">
        <v>39</v>
      </c>
      <c r="D4" s="603">
        <v>39</v>
      </c>
      <c r="E4" s="603">
        <v>47</v>
      </c>
      <c r="F4" s="603">
        <v>44</v>
      </c>
      <c r="G4" s="603">
        <v>46</v>
      </c>
      <c r="H4" s="603">
        <v>62</v>
      </c>
      <c r="I4" s="603">
        <v>78</v>
      </c>
      <c r="J4" s="603">
        <v>62</v>
      </c>
      <c r="K4" s="603">
        <v>46</v>
      </c>
      <c r="L4" s="603">
        <v>41</v>
      </c>
      <c r="M4" s="603">
        <v>53</v>
      </c>
      <c r="N4" s="603">
        <v>74</v>
      </c>
      <c r="O4" s="603">
        <v>62</v>
      </c>
      <c r="P4" s="603">
        <v>64</v>
      </c>
      <c r="Q4" s="603">
        <v>45</v>
      </c>
      <c r="R4" s="603">
        <v>48</v>
      </c>
      <c r="S4" s="603">
        <v>88</v>
      </c>
      <c r="T4" s="603">
        <v>79</v>
      </c>
      <c r="U4" s="603">
        <v>77</v>
      </c>
      <c r="V4" s="603">
        <v>93</v>
      </c>
      <c r="W4" s="603">
        <v>88</v>
      </c>
      <c r="X4" s="603">
        <v>97</v>
      </c>
      <c r="Y4" s="603">
        <v>106</v>
      </c>
      <c r="Z4" s="603">
        <v>91</v>
      </c>
      <c r="AA4" s="603">
        <v>56.1</v>
      </c>
      <c r="AD4" s="57"/>
    </row>
    <row r="5" spans="1:30">
      <c r="A5" s="284" t="s">
        <v>14</v>
      </c>
      <c r="B5" s="603">
        <v>87</v>
      </c>
      <c r="C5" s="603">
        <v>88</v>
      </c>
      <c r="D5" s="603">
        <v>88</v>
      </c>
      <c r="E5" s="603">
        <v>88</v>
      </c>
      <c r="F5" s="603">
        <v>88</v>
      </c>
      <c r="G5" s="603">
        <v>89</v>
      </c>
      <c r="H5" s="603">
        <v>89</v>
      </c>
      <c r="I5" s="603">
        <v>89</v>
      </c>
      <c r="J5" s="603">
        <v>90</v>
      </c>
      <c r="K5" s="603">
        <v>90</v>
      </c>
      <c r="L5" s="603">
        <v>91</v>
      </c>
      <c r="M5" s="603">
        <v>91</v>
      </c>
      <c r="N5" s="603">
        <v>92</v>
      </c>
      <c r="O5" s="603">
        <v>92</v>
      </c>
      <c r="P5" s="603">
        <v>93</v>
      </c>
      <c r="Q5" s="603">
        <v>93</v>
      </c>
      <c r="R5" s="603">
        <v>94</v>
      </c>
      <c r="S5" s="603">
        <v>94</v>
      </c>
      <c r="T5" s="603">
        <v>94</v>
      </c>
      <c r="U5" s="603">
        <v>94</v>
      </c>
      <c r="V5" s="603">
        <v>100</v>
      </c>
      <c r="W5" s="603">
        <v>100</v>
      </c>
      <c r="X5" s="603">
        <v>100</v>
      </c>
      <c r="Y5" s="603">
        <v>100</v>
      </c>
      <c r="Z5" s="603">
        <v>92</v>
      </c>
      <c r="AA5" s="603">
        <v>92</v>
      </c>
      <c r="AD5" s="285" t="s">
        <v>13</v>
      </c>
    </row>
    <row r="6" spans="1:30">
      <c r="A6" s="284" t="s">
        <v>268</v>
      </c>
      <c r="B6" s="603">
        <v>38</v>
      </c>
      <c r="C6" s="603">
        <v>17</v>
      </c>
      <c r="D6" s="603">
        <v>25</v>
      </c>
      <c r="E6" s="603">
        <v>33</v>
      </c>
      <c r="F6" s="603">
        <v>39</v>
      </c>
      <c r="G6" s="603">
        <v>27</v>
      </c>
      <c r="H6" s="603">
        <v>21</v>
      </c>
      <c r="I6" s="603">
        <v>20</v>
      </c>
      <c r="J6" s="603">
        <v>20</v>
      </c>
      <c r="K6" s="603">
        <v>15</v>
      </c>
      <c r="L6" s="603">
        <v>46</v>
      </c>
      <c r="M6" s="603">
        <v>35</v>
      </c>
      <c r="N6" s="603">
        <v>42</v>
      </c>
      <c r="O6" s="603">
        <v>49</v>
      </c>
      <c r="P6" s="603">
        <v>57</v>
      </c>
      <c r="Q6" s="603">
        <v>61</v>
      </c>
      <c r="R6" s="603">
        <v>63</v>
      </c>
      <c r="S6" s="603">
        <v>68</v>
      </c>
      <c r="T6" s="603">
        <v>64</v>
      </c>
      <c r="U6" s="603">
        <v>72</v>
      </c>
      <c r="V6" s="603">
        <v>73</v>
      </c>
      <c r="W6" s="603">
        <v>71</v>
      </c>
      <c r="X6" s="603">
        <v>73</v>
      </c>
      <c r="Y6" s="603">
        <v>73</v>
      </c>
      <c r="Z6" s="603">
        <v>71.599999999999994</v>
      </c>
      <c r="AA6" s="603" t="s">
        <v>429</v>
      </c>
      <c r="AD6" s="57"/>
    </row>
    <row r="7" spans="1:30">
      <c r="A7" s="284" t="s">
        <v>12</v>
      </c>
      <c r="B7" s="603">
        <v>80</v>
      </c>
      <c r="C7" s="603">
        <v>81</v>
      </c>
      <c r="D7" s="603">
        <v>81</v>
      </c>
      <c r="E7" s="603">
        <v>82</v>
      </c>
      <c r="F7" s="603">
        <v>82</v>
      </c>
      <c r="G7" s="603">
        <v>83</v>
      </c>
      <c r="H7" s="603">
        <v>82</v>
      </c>
      <c r="I7" s="603">
        <v>80</v>
      </c>
      <c r="J7" s="603">
        <v>79</v>
      </c>
      <c r="K7" s="603">
        <v>77</v>
      </c>
      <c r="L7" s="603">
        <v>74</v>
      </c>
      <c r="M7" s="603">
        <v>70</v>
      </c>
      <c r="N7" s="603">
        <v>78</v>
      </c>
      <c r="O7" s="603">
        <v>85</v>
      </c>
      <c r="P7" s="603">
        <v>85</v>
      </c>
      <c r="Q7" s="603">
        <v>85</v>
      </c>
      <c r="R7" s="603">
        <v>85</v>
      </c>
      <c r="S7" s="603">
        <v>85</v>
      </c>
      <c r="T7" s="603">
        <v>85</v>
      </c>
      <c r="U7" s="603">
        <v>80</v>
      </c>
      <c r="V7" s="603">
        <v>85</v>
      </c>
      <c r="W7" s="603">
        <v>85</v>
      </c>
      <c r="X7" s="603">
        <v>92</v>
      </c>
      <c r="Y7" s="603">
        <v>92</v>
      </c>
      <c r="Z7" s="603">
        <v>90.1</v>
      </c>
      <c r="AA7" s="603">
        <v>90</v>
      </c>
      <c r="AD7" s="57"/>
    </row>
    <row r="8" spans="1:30">
      <c r="A8" s="284" t="s">
        <v>11</v>
      </c>
      <c r="B8" s="603">
        <v>47</v>
      </c>
      <c r="C8" s="603">
        <v>54</v>
      </c>
      <c r="D8" s="603">
        <v>54</v>
      </c>
      <c r="E8" s="603">
        <v>54</v>
      </c>
      <c r="F8" s="603">
        <v>63</v>
      </c>
      <c r="G8" s="603">
        <v>55</v>
      </c>
      <c r="H8" s="603">
        <v>46</v>
      </c>
      <c r="I8" s="603">
        <v>46</v>
      </c>
      <c r="J8" s="603">
        <v>51</v>
      </c>
      <c r="K8" s="603">
        <v>55</v>
      </c>
      <c r="L8" s="603">
        <v>56</v>
      </c>
      <c r="M8" s="603">
        <v>57</v>
      </c>
      <c r="N8" s="603">
        <v>58</v>
      </c>
      <c r="O8" s="603">
        <v>59</v>
      </c>
      <c r="P8" s="603">
        <v>61</v>
      </c>
      <c r="Q8" s="603">
        <v>62</v>
      </c>
      <c r="R8" s="603">
        <v>66</v>
      </c>
      <c r="S8" s="603">
        <v>81</v>
      </c>
      <c r="T8" s="603">
        <v>70</v>
      </c>
      <c r="U8" s="603">
        <v>67</v>
      </c>
      <c r="V8" s="603">
        <v>73</v>
      </c>
      <c r="W8" s="603">
        <v>70</v>
      </c>
      <c r="X8" s="603">
        <v>61</v>
      </c>
      <c r="Y8" s="603">
        <v>63</v>
      </c>
      <c r="Z8" s="603" t="s">
        <v>429</v>
      </c>
      <c r="AA8" s="603" t="s">
        <v>429</v>
      </c>
      <c r="AD8" s="57"/>
    </row>
    <row r="9" spans="1:30">
      <c r="A9" s="284" t="s">
        <v>10</v>
      </c>
      <c r="B9" s="603">
        <v>81</v>
      </c>
      <c r="C9" s="603">
        <v>85</v>
      </c>
      <c r="D9" s="603">
        <v>85.8</v>
      </c>
      <c r="E9" s="603">
        <v>87</v>
      </c>
      <c r="F9" s="603">
        <v>83</v>
      </c>
      <c r="G9" s="603">
        <v>90</v>
      </c>
      <c r="H9" s="603">
        <v>90</v>
      </c>
      <c r="I9" s="603">
        <v>87</v>
      </c>
      <c r="J9" s="603">
        <v>90</v>
      </c>
      <c r="K9" s="603">
        <v>82</v>
      </c>
      <c r="L9" s="603">
        <v>83.2</v>
      </c>
      <c r="M9" s="603">
        <v>81</v>
      </c>
      <c r="N9" s="603">
        <v>69</v>
      </c>
      <c r="O9" s="603">
        <v>77</v>
      </c>
      <c r="P9" s="603">
        <v>78.7</v>
      </c>
      <c r="Q9" s="603">
        <v>82</v>
      </c>
      <c r="R9" s="603">
        <v>85</v>
      </c>
      <c r="S9" s="603">
        <v>83</v>
      </c>
      <c r="T9" s="603">
        <v>88</v>
      </c>
      <c r="U9" s="603">
        <v>92</v>
      </c>
      <c r="V9" s="603">
        <v>93</v>
      </c>
      <c r="W9" s="603">
        <v>91</v>
      </c>
      <c r="X9" s="603">
        <v>89.3</v>
      </c>
      <c r="Y9" s="603">
        <v>85</v>
      </c>
      <c r="Z9" s="603">
        <v>88</v>
      </c>
      <c r="AA9" s="603" t="s">
        <v>429</v>
      </c>
      <c r="AD9" s="57"/>
    </row>
    <row r="10" spans="1:30">
      <c r="A10" s="284" t="s">
        <v>9</v>
      </c>
      <c r="B10" s="603">
        <v>76</v>
      </c>
      <c r="C10" s="603">
        <v>88</v>
      </c>
      <c r="D10" s="603">
        <v>84</v>
      </c>
      <c r="E10" s="603">
        <v>84</v>
      </c>
      <c r="F10" s="603">
        <v>85</v>
      </c>
      <c r="G10" s="603">
        <v>89</v>
      </c>
      <c r="H10" s="603">
        <v>61</v>
      </c>
      <c r="I10" s="603">
        <v>87</v>
      </c>
      <c r="J10" s="603">
        <v>85</v>
      </c>
      <c r="K10" s="603">
        <v>80</v>
      </c>
      <c r="L10" s="603">
        <v>84</v>
      </c>
      <c r="M10" s="603">
        <v>98</v>
      </c>
      <c r="N10" s="603">
        <v>98</v>
      </c>
      <c r="O10" s="603">
        <v>98</v>
      </c>
      <c r="P10" s="603">
        <v>98</v>
      </c>
      <c r="Q10" s="603">
        <v>98</v>
      </c>
      <c r="R10" s="603">
        <v>98</v>
      </c>
      <c r="S10" s="603">
        <v>98</v>
      </c>
      <c r="T10" s="603">
        <v>98</v>
      </c>
      <c r="U10" s="603">
        <v>99</v>
      </c>
      <c r="V10" s="603">
        <v>99</v>
      </c>
      <c r="W10" s="603">
        <v>99</v>
      </c>
      <c r="X10" s="603">
        <v>99</v>
      </c>
      <c r="Y10" s="603">
        <v>99</v>
      </c>
      <c r="Z10" s="603">
        <v>98</v>
      </c>
      <c r="AA10" s="603">
        <v>99</v>
      </c>
      <c r="AD10" s="57"/>
    </row>
    <row r="11" spans="1:30">
      <c r="A11" s="284" t="s">
        <v>7</v>
      </c>
      <c r="B11" s="603">
        <v>59</v>
      </c>
      <c r="C11" s="603">
        <v>55</v>
      </c>
      <c r="D11" s="603">
        <v>56.4</v>
      </c>
      <c r="E11" s="603">
        <v>61.6</v>
      </c>
      <c r="F11" s="603">
        <v>65.3</v>
      </c>
      <c r="G11" s="603">
        <v>66</v>
      </c>
      <c r="H11" s="603">
        <v>66.099999999999994</v>
      </c>
      <c r="I11" s="603">
        <v>69.8</v>
      </c>
      <c r="J11" s="603">
        <v>87</v>
      </c>
      <c r="K11" s="603">
        <v>90</v>
      </c>
      <c r="L11" s="603">
        <v>95.4</v>
      </c>
      <c r="M11" s="603">
        <v>94.4</v>
      </c>
      <c r="N11" s="603">
        <v>92.7</v>
      </c>
      <c r="O11" s="603">
        <v>96.7</v>
      </c>
      <c r="P11" s="603">
        <v>97.4</v>
      </c>
      <c r="Q11" s="603">
        <v>93.8</v>
      </c>
      <c r="R11" s="603">
        <v>100.3</v>
      </c>
      <c r="S11" s="603">
        <v>99.2</v>
      </c>
      <c r="T11" s="603">
        <v>80</v>
      </c>
      <c r="U11" s="603">
        <v>99.855372748533199</v>
      </c>
      <c r="V11" s="603">
        <v>99.855372748533199</v>
      </c>
      <c r="W11" s="603">
        <v>89.1</v>
      </c>
      <c r="X11" s="603">
        <v>94.2</v>
      </c>
      <c r="Y11" s="603">
        <v>89</v>
      </c>
      <c r="Z11" s="603">
        <v>91</v>
      </c>
      <c r="AA11" s="603">
        <v>94.2</v>
      </c>
      <c r="AD11" s="57"/>
    </row>
    <row r="12" spans="1:30">
      <c r="A12" s="284" t="s">
        <v>32</v>
      </c>
      <c r="B12" s="603">
        <v>57</v>
      </c>
      <c r="C12" s="603">
        <v>76</v>
      </c>
      <c r="D12" s="603">
        <v>76</v>
      </c>
      <c r="E12" s="603">
        <v>71</v>
      </c>
      <c r="F12" s="603">
        <v>70</v>
      </c>
      <c r="G12" s="603">
        <v>68</v>
      </c>
      <c r="H12" s="603">
        <v>61</v>
      </c>
      <c r="I12" s="603">
        <v>59</v>
      </c>
      <c r="J12" s="603">
        <v>64</v>
      </c>
      <c r="K12" s="603">
        <v>65</v>
      </c>
      <c r="L12" s="603">
        <v>69</v>
      </c>
      <c r="M12" s="603">
        <v>58</v>
      </c>
      <c r="N12" s="603">
        <v>68</v>
      </c>
      <c r="O12" s="603">
        <v>70</v>
      </c>
      <c r="P12" s="603">
        <v>70</v>
      </c>
      <c r="Q12" s="603">
        <v>73</v>
      </c>
      <c r="R12" s="603">
        <v>63</v>
      </c>
      <c r="S12" s="603">
        <v>69</v>
      </c>
      <c r="T12" s="603">
        <v>73</v>
      </c>
      <c r="U12" s="603">
        <v>76</v>
      </c>
      <c r="V12" s="603">
        <v>75</v>
      </c>
      <c r="W12" s="603">
        <v>74</v>
      </c>
      <c r="X12" s="603">
        <v>76</v>
      </c>
      <c r="Y12" s="603">
        <v>82</v>
      </c>
      <c r="Z12" s="603" t="s">
        <v>429</v>
      </c>
      <c r="AA12" s="603" t="s">
        <v>429</v>
      </c>
      <c r="AD12" s="57"/>
    </row>
    <row r="13" spans="1:30">
      <c r="A13" s="284" t="s">
        <v>5</v>
      </c>
      <c r="B13" s="603">
        <v>86</v>
      </c>
      <c r="C13" s="603">
        <v>89</v>
      </c>
      <c r="D13" s="603">
        <v>92</v>
      </c>
      <c r="E13" s="603">
        <v>92</v>
      </c>
      <c r="F13" s="603">
        <v>92</v>
      </c>
      <c r="G13" s="603">
        <v>97</v>
      </c>
      <c r="H13" s="603">
        <v>98</v>
      </c>
      <c r="I13" s="603">
        <v>99</v>
      </c>
      <c r="J13" s="603">
        <v>93</v>
      </c>
      <c r="K13" s="603">
        <v>99</v>
      </c>
      <c r="L13" s="603">
        <v>97</v>
      </c>
      <c r="M13" s="603">
        <v>95</v>
      </c>
      <c r="N13" s="603">
        <v>98</v>
      </c>
      <c r="O13" s="603">
        <v>99</v>
      </c>
      <c r="P13" s="603">
        <v>99</v>
      </c>
      <c r="Q13" s="603">
        <v>99</v>
      </c>
      <c r="R13" s="603">
        <v>99</v>
      </c>
      <c r="S13" s="603">
        <v>99</v>
      </c>
      <c r="T13" s="603">
        <v>99</v>
      </c>
      <c r="U13" s="603">
        <v>97</v>
      </c>
      <c r="V13" s="603">
        <v>99</v>
      </c>
      <c r="W13" s="603">
        <v>99</v>
      </c>
      <c r="X13" s="603">
        <v>99</v>
      </c>
      <c r="Y13" s="603">
        <v>99.6</v>
      </c>
      <c r="Z13" s="603">
        <v>99.35</v>
      </c>
      <c r="AA13" s="603">
        <v>100</v>
      </c>
      <c r="AD13" s="57"/>
    </row>
    <row r="14" spans="1:30">
      <c r="A14" s="284" t="s">
        <v>4</v>
      </c>
      <c r="B14" s="603">
        <v>79</v>
      </c>
      <c r="C14" s="603">
        <v>85</v>
      </c>
      <c r="D14" s="603">
        <v>85</v>
      </c>
      <c r="E14" s="603">
        <v>85</v>
      </c>
      <c r="F14" s="603">
        <v>76</v>
      </c>
      <c r="G14" s="603">
        <v>76</v>
      </c>
      <c r="H14" s="603">
        <v>76</v>
      </c>
      <c r="I14" s="603">
        <v>82</v>
      </c>
      <c r="J14" s="603">
        <v>79</v>
      </c>
      <c r="K14" s="603">
        <v>75</v>
      </c>
      <c r="L14" s="603">
        <v>72</v>
      </c>
      <c r="M14" s="603">
        <v>69</v>
      </c>
      <c r="N14" s="603">
        <v>65</v>
      </c>
      <c r="O14" s="603">
        <v>62</v>
      </c>
      <c r="P14" s="603">
        <v>63</v>
      </c>
      <c r="Q14" s="603">
        <v>64</v>
      </c>
      <c r="R14" s="603">
        <v>64</v>
      </c>
      <c r="S14" s="603">
        <v>65</v>
      </c>
      <c r="T14" s="603">
        <v>65</v>
      </c>
      <c r="U14" s="603">
        <v>65</v>
      </c>
      <c r="V14" s="603">
        <v>65</v>
      </c>
      <c r="W14" s="603">
        <v>78</v>
      </c>
      <c r="X14" s="603">
        <v>79</v>
      </c>
      <c r="Y14" s="603">
        <v>66</v>
      </c>
      <c r="Z14" s="603" t="s">
        <v>429</v>
      </c>
      <c r="AA14" s="603" t="s">
        <v>429</v>
      </c>
      <c r="AD14" s="57"/>
    </row>
    <row r="15" spans="1:30">
      <c r="A15" s="284" t="s">
        <v>3</v>
      </c>
      <c r="B15" s="603">
        <v>85</v>
      </c>
      <c r="C15" s="603">
        <v>80</v>
      </c>
      <c r="D15" s="603">
        <v>85</v>
      </c>
      <c r="E15" s="603">
        <v>85</v>
      </c>
      <c r="F15" s="603">
        <v>94</v>
      </c>
      <c r="G15" s="603">
        <v>94</v>
      </c>
      <c r="H15" s="603">
        <v>82</v>
      </c>
      <c r="I15" s="603">
        <v>92</v>
      </c>
      <c r="J15" s="603">
        <v>92</v>
      </c>
      <c r="K15" s="603">
        <v>92</v>
      </c>
      <c r="L15" s="603">
        <v>92</v>
      </c>
      <c r="M15" s="603">
        <v>92</v>
      </c>
      <c r="N15" s="603">
        <v>92</v>
      </c>
      <c r="O15" s="603">
        <v>92</v>
      </c>
      <c r="P15" s="603">
        <v>92</v>
      </c>
      <c r="Q15" s="603">
        <v>92</v>
      </c>
      <c r="R15" s="603">
        <v>94</v>
      </c>
      <c r="S15" s="603">
        <v>95</v>
      </c>
      <c r="T15" s="603">
        <v>95</v>
      </c>
      <c r="U15" s="603">
        <v>94</v>
      </c>
      <c r="V15" s="603">
        <v>98</v>
      </c>
      <c r="W15" s="603">
        <v>98</v>
      </c>
      <c r="X15" s="603">
        <v>77</v>
      </c>
      <c r="Y15" s="603">
        <v>89</v>
      </c>
      <c r="Z15" s="603">
        <v>89</v>
      </c>
      <c r="AA15" s="603">
        <v>76</v>
      </c>
      <c r="AD15" s="57"/>
    </row>
    <row r="16" spans="1:30">
      <c r="A16" s="284" t="s">
        <v>79</v>
      </c>
      <c r="B16" s="603">
        <v>80</v>
      </c>
      <c r="C16" s="603">
        <v>79</v>
      </c>
      <c r="D16" s="603">
        <v>81</v>
      </c>
      <c r="E16" s="603">
        <v>77</v>
      </c>
      <c r="F16" s="603">
        <v>79</v>
      </c>
      <c r="G16" s="603">
        <v>78</v>
      </c>
      <c r="H16" s="603">
        <v>78</v>
      </c>
      <c r="I16" s="603">
        <v>73</v>
      </c>
      <c r="J16" s="603">
        <v>72</v>
      </c>
      <c r="K16" s="603">
        <v>72</v>
      </c>
      <c r="L16" s="603">
        <v>78</v>
      </c>
      <c r="M16" s="603">
        <v>86</v>
      </c>
      <c r="N16" s="603">
        <v>89</v>
      </c>
      <c r="O16" s="603">
        <v>97</v>
      </c>
      <c r="P16" s="603">
        <v>94</v>
      </c>
      <c r="Q16" s="603">
        <v>91</v>
      </c>
      <c r="R16" s="603">
        <v>93</v>
      </c>
      <c r="S16" s="603">
        <v>90</v>
      </c>
      <c r="T16" s="603">
        <v>88</v>
      </c>
      <c r="U16" s="603">
        <v>91</v>
      </c>
      <c r="V16" s="603">
        <v>92</v>
      </c>
      <c r="W16" s="603">
        <v>86</v>
      </c>
      <c r="X16" s="603">
        <v>86</v>
      </c>
      <c r="Y16" s="603">
        <v>86</v>
      </c>
      <c r="Z16" s="603">
        <v>86</v>
      </c>
      <c r="AA16" s="603">
        <v>86</v>
      </c>
      <c r="AD16" s="57"/>
    </row>
    <row r="17" spans="1:30">
      <c r="A17" s="284" t="s">
        <v>2</v>
      </c>
      <c r="B17" s="603">
        <v>90</v>
      </c>
      <c r="C17" s="603">
        <v>80</v>
      </c>
      <c r="D17" s="603">
        <v>85</v>
      </c>
      <c r="E17" s="603">
        <v>91</v>
      </c>
      <c r="F17" s="603">
        <v>96</v>
      </c>
      <c r="G17" s="603">
        <v>86</v>
      </c>
      <c r="H17" s="603">
        <v>86</v>
      </c>
      <c r="I17" s="603">
        <v>86</v>
      </c>
      <c r="J17" s="603">
        <v>86</v>
      </c>
      <c r="K17" s="603">
        <v>85</v>
      </c>
      <c r="L17" s="603">
        <v>85</v>
      </c>
      <c r="M17" s="603">
        <v>84</v>
      </c>
      <c r="N17" s="603">
        <v>84</v>
      </c>
      <c r="O17" s="603">
        <v>84</v>
      </c>
      <c r="P17" s="603">
        <v>85</v>
      </c>
      <c r="Q17" s="603">
        <v>85</v>
      </c>
      <c r="R17" s="603">
        <v>85</v>
      </c>
      <c r="S17" s="603">
        <v>93</v>
      </c>
      <c r="T17" s="603">
        <v>87</v>
      </c>
      <c r="U17" s="603">
        <v>90</v>
      </c>
      <c r="V17" s="603">
        <v>96</v>
      </c>
      <c r="W17" s="603">
        <v>83</v>
      </c>
      <c r="X17" s="603">
        <v>87</v>
      </c>
      <c r="Y17" s="603">
        <v>85</v>
      </c>
      <c r="Z17" s="603">
        <v>85</v>
      </c>
      <c r="AA17" s="603" t="s">
        <v>429</v>
      </c>
      <c r="AD17" s="57"/>
    </row>
    <row r="18" spans="1:30">
      <c r="A18" s="284" t="s">
        <v>50</v>
      </c>
      <c r="B18" s="603">
        <v>87</v>
      </c>
      <c r="C18" s="603">
        <v>87</v>
      </c>
      <c r="D18" s="603">
        <v>86</v>
      </c>
      <c r="E18" s="603">
        <v>86</v>
      </c>
      <c r="F18" s="603">
        <v>87</v>
      </c>
      <c r="G18" s="603">
        <v>87</v>
      </c>
      <c r="H18" s="603">
        <v>88</v>
      </c>
      <c r="I18" s="603">
        <v>84</v>
      </c>
      <c r="J18" s="603">
        <v>79</v>
      </c>
      <c r="K18" s="603">
        <v>77</v>
      </c>
      <c r="L18" s="603">
        <v>75</v>
      </c>
      <c r="M18" s="603">
        <v>73</v>
      </c>
      <c r="N18" s="603">
        <v>72</v>
      </c>
      <c r="O18" s="603">
        <v>70</v>
      </c>
      <c r="P18" s="603">
        <v>68</v>
      </c>
      <c r="Q18" s="603">
        <v>66</v>
      </c>
      <c r="R18" s="603">
        <v>67</v>
      </c>
      <c r="S18" s="603">
        <v>69</v>
      </c>
      <c r="T18" s="603">
        <v>70</v>
      </c>
      <c r="U18" s="603">
        <v>76</v>
      </c>
      <c r="V18" s="603">
        <v>84</v>
      </c>
      <c r="W18" s="603">
        <v>79.099999999999994</v>
      </c>
      <c r="X18" s="603">
        <v>97</v>
      </c>
      <c r="Y18" s="603">
        <v>93</v>
      </c>
      <c r="Z18" s="603">
        <v>82.6</v>
      </c>
      <c r="AA18" s="603">
        <v>82</v>
      </c>
      <c r="AD18" s="57"/>
    </row>
    <row r="19" spans="1:30">
      <c r="A19" s="57"/>
      <c r="B19" s="57"/>
      <c r="C19" s="57"/>
      <c r="D19" s="57"/>
      <c r="E19" s="57"/>
      <c r="F19" s="57"/>
      <c r="G19" s="57"/>
      <c r="H19" s="57"/>
      <c r="I19" s="57"/>
      <c r="J19" s="57"/>
      <c r="K19" s="57"/>
      <c r="L19" s="57"/>
      <c r="M19" s="57"/>
      <c r="N19" s="57"/>
      <c r="O19" s="57"/>
      <c r="P19" s="57"/>
      <c r="Q19" s="57"/>
      <c r="R19" s="57"/>
      <c r="S19" s="57"/>
      <c r="T19" s="57"/>
      <c r="U19" s="57"/>
      <c r="V19" s="57"/>
      <c r="W19" s="57"/>
      <c r="X19" s="57"/>
      <c r="Y19" s="57"/>
      <c r="Z19" s="57"/>
      <c r="AA19" s="57"/>
      <c r="AD19" s="57"/>
    </row>
    <row r="20" spans="1:30" ht="15" customHeight="1">
      <c r="A20" s="136" t="s">
        <v>78</v>
      </c>
      <c r="B20" s="298"/>
      <c r="D20" s="96"/>
      <c r="E20" s="96"/>
      <c r="F20" s="96"/>
      <c r="G20" s="96"/>
      <c r="H20" s="96"/>
      <c r="I20" s="96"/>
      <c r="J20" s="96"/>
      <c r="K20" s="96"/>
      <c r="L20" s="96"/>
      <c r="M20" s="96"/>
      <c r="N20" s="96"/>
      <c r="O20" s="96"/>
      <c r="P20" s="96"/>
      <c r="Q20" s="96"/>
      <c r="R20" s="96"/>
      <c r="S20" s="96"/>
      <c r="T20" s="96"/>
      <c r="U20" s="96"/>
      <c r="V20" s="96"/>
      <c r="W20" s="96"/>
      <c r="X20" s="57"/>
      <c r="Y20" s="57"/>
      <c r="Z20" s="57"/>
      <c r="AA20" s="57"/>
      <c r="AD20" s="57"/>
    </row>
    <row r="21" spans="1:30">
      <c r="A21" s="57"/>
      <c r="B21" s="134"/>
      <c r="G21" s="256"/>
      <c r="H21" s="57"/>
      <c r="I21" s="57"/>
      <c r="J21" s="57"/>
      <c r="K21" s="57"/>
      <c r="L21" s="57"/>
      <c r="M21" s="57"/>
      <c r="N21" s="57"/>
      <c r="O21" s="57"/>
      <c r="P21" s="57"/>
      <c r="Q21" s="57"/>
      <c r="R21" s="57"/>
      <c r="S21" s="57"/>
      <c r="T21" s="57"/>
      <c r="U21" s="57"/>
      <c r="V21" s="57"/>
      <c r="W21" s="57"/>
      <c r="X21" s="57"/>
      <c r="Y21" s="57"/>
      <c r="Z21" s="57"/>
      <c r="AA21" s="57"/>
      <c r="AD21" s="57"/>
    </row>
    <row r="22" spans="1:30" ht="15" customHeight="1">
      <c r="A22" s="96" t="s">
        <v>1144</v>
      </c>
      <c r="B22" s="134"/>
      <c r="D22" s="131"/>
      <c r="E22" s="131"/>
      <c r="F22" s="131"/>
      <c r="G22" s="131"/>
      <c r="H22" s="131"/>
      <c r="I22" s="131"/>
      <c r="J22" s="131"/>
      <c r="K22" s="131"/>
      <c r="L22" s="131"/>
      <c r="M22" s="131"/>
      <c r="N22" s="131"/>
      <c r="O22" s="131"/>
      <c r="P22" s="131"/>
      <c r="Q22" s="131"/>
      <c r="R22" s="131"/>
      <c r="S22" s="131"/>
      <c r="T22" s="131"/>
      <c r="U22" s="131"/>
      <c r="V22" s="131"/>
      <c r="W22" s="131"/>
      <c r="X22" s="57"/>
      <c r="Y22" s="57"/>
      <c r="Z22" s="57"/>
      <c r="AA22" s="57"/>
      <c r="AD22" s="57"/>
    </row>
    <row r="23" spans="1:30" ht="16">
      <c r="A23" s="282"/>
      <c r="B23" s="57"/>
      <c r="C23" s="131"/>
      <c r="D23" s="131"/>
      <c r="E23" s="131"/>
      <c r="F23" s="131"/>
      <c r="G23" s="131"/>
      <c r="H23" s="131"/>
      <c r="I23" s="131"/>
      <c r="J23" s="131"/>
      <c r="K23" s="131"/>
      <c r="L23" s="131"/>
      <c r="M23" s="131"/>
      <c r="N23" s="131"/>
      <c r="O23" s="131"/>
      <c r="P23" s="131"/>
      <c r="Q23" s="131"/>
      <c r="R23" s="131"/>
      <c r="S23" s="131"/>
      <c r="T23" s="131"/>
      <c r="U23" s="131"/>
      <c r="V23" s="131"/>
      <c r="W23" s="131"/>
      <c r="X23" s="57"/>
      <c r="Y23" s="57"/>
      <c r="Z23" s="57"/>
      <c r="AA23" s="57"/>
      <c r="AD23" s="57"/>
    </row>
    <row r="24" spans="1:30">
      <c r="A24" s="167" t="s">
        <v>431</v>
      </c>
      <c r="B24" s="57"/>
      <c r="C24" s="131"/>
      <c r="D24" s="131"/>
      <c r="E24" s="131"/>
      <c r="F24" s="131"/>
      <c r="G24" s="131"/>
      <c r="H24" s="131"/>
      <c r="I24" s="131"/>
      <c r="J24" s="131"/>
      <c r="K24" s="131"/>
      <c r="L24" s="131"/>
      <c r="M24" s="131"/>
      <c r="N24" s="131"/>
      <c r="O24" s="131"/>
      <c r="P24" s="131"/>
      <c r="Q24" s="131"/>
      <c r="R24" s="131"/>
      <c r="S24" s="131"/>
      <c r="T24" s="131"/>
      <c r="U24" s="131"/>
      <c r="V24" s="131"/>
      <c r="W24" s="131"/>
      <c r="X24" s="57"/>
      <c r="Y24" s="57"/>
      <c r="Z24" s="57"/>
      <c r="AA24" s="57"/>
      <c r="AD24" s="57"/>
    </row>
    <row r="25" spans="1:30">
      <c r="A25" s="57"/>
      <c r="B25" s="57"/>
      <c r="C25" s="57"/>
      <c r="D25" s="57"/>
      <c r="E25" s="57"/>
      <c r="F25" s="57"/>
      <c r="G25" s="57"/>
      <c r="H25" s="57"/>
      <c r="I25" s="57"/>
      <c r="J25" s="57"/>
      <c r="K25" s="57"/>
      <c r="L25" s="57"/>
      <c r="M25" s="57"/>
      <c r="N25" s="57"/>
      <c r="O25" s="57"/>
      <c r="P25" s="57"/>
      <c r="Q25" s="57"/>
      <c r="R25" s="57"/>
      <c r="S25" s="57"/>
      <c r="T25" s="57"/>
      <c r="U25" s="57"/>
      <c r="V25" s="57"/>
      <c r="Y25" s="57"/>
      <c r="Z25" s="57"/>
      <c r="AA25" s="57"/>
      <c r="AD25" s="57"/>
    </row>
    <row r="26" spans="1:30">
      <c r="A26" s="57"/>
      <c r="B26" s="57"/>
      <c r="C26" s="57"/>
      <c r="D26" s="57"/>
      <c r="E26" s="57"/>
      <c r="F26" s="57"/>
      <c r="G26" s="57"/>
      <c r="H26" s="57"/>
      <c r="I26" s="57"/>
      <c r="J26" s="57"/>
      <c r="K26" s="57"/>
      <c r="L26" s="57"/>
      <c r="M26" s="57"/>
      <c r="N26" s="57"/>
      <c r="O26" s="57"/>
      <c r="P26" s="57"/>
      <c r="Q26" s="57"/>
      <c r="R26" s="57"/>
      <c r="S26" s="57"/>
      <c r="T26" s="57"/>
      <c r="U26" s="57"/>
      <c r="V26" s="57"/>
      <c r="Y26" s="57"/>
      <c r="Z26" s="57"/>
      <c r="AA26" s="57"/>
      <c r="AD26" s="57"/>
    </row>
    <row r="27" spans="1:30">
      <c r="A27" s="57"/>
      <c r="B27" s="57"/>
      <c r="C27" s="57"/>
      <c r="D27" s="57"/>
      <c r="E27" s="57"/>
      <c r="F27" s="57"/>
      <c r="G27" s="57"/>
      <c r="H27" s="57"/>
      <c r="I27" s="57"/>
      <c r="J27" s="57"/>
      <c r="K27" s="57"/>
      <c r="L27" s="57"/>
      <c r="M27" s="57"/>
      <c r="N27" s="57"/>
      <c r="O27" s="57"/>
      <c r="P27" s="57"/>
      <c r="Q27" s="57"/>
      <c r="R27" s="57"/>
      <c r="S27" s="57"/>
      <c r="T27" s="57"/>
      <c r="U27" s="57"/>
      <c r="V27" s="57"/>
      <c r="Y27" s="57"/>
      <c r="Z27" s="57"/>
      <c r="AA27" s="57"/>
      <c r="AD27" s="57"/>
    </row>
    <row r="28" spans="1:30">
      <c r="A28" s="57"/>
      <c r="B28" s="57"/>
      <c r="C28" s="57"/>
      <c r="D28" s="57"/>
      <c r="E28" s="57"/>
      <c r="F28" s="57"/>
      <c r="G28" s="57"/>
      <c r="H28" s="57"/>
      <c r="I28" s="57"/>
      <c r="J28" s="57"/>
      <c r="K28" s="57"/>
      <c r="L28" s="57"/>
      <c r="M28" s="57"/>
      <c r="N28" s="57"/>
      <c r="O28" s="57"/>
      <c r="P28" s="57"/>
      <c r="Q28" s="57"/>
      <c r="R28" s="57"/>
      <c r="S28" s="57"/>
      <c r="T28" s="57"/>
      <c r="U28" s="57"/>
      <c r="V28" s="57"/>
      <c r="Y28" s="57"/>
      <c r="Z28" s="57"/>
      <c r="AA28" s="57"/>
      <c r="AD28" s="57"/>
    </row>
    <row r="29" spans="1:30">
      <c r="A29" s="57"/>
      <c r="B29" s="57"/>
      <c r="C29" s="57"/>
      <c r="D29" s="57"/>
      <c r="E29" s="57"/>
      <c r="F29" s="57"/>
      <c r="G29" s="57"/>
      <c r="H29" s="57"/>
      <c r="I29" s="57"/>
      <c r="J29" s="57"/>
      <c r="K29" s="57"/>
      <c r="L29" s="57"/>
      <c r="M29" s="57"/>
      <c r="N29" s="57"/>
      <c r="O29" s="57"/>
      <c r="P29" s="57"/>
      <c r="Q29" s="57"/>
      <c r="R29" s="57"/>
      <c r="S29" s="57"/>
      <c r="T29" s="57"/>
      <c r="U29" s="57"/>
      <c r="V29" s="57"/>
      <c r="Y29" s="57"/>
      <c r="Z29" s="57"/>
      <c r="AA29" s="57"/>
      <c r="AD29" s="57"/>
    </row>
    <row r="30" spans="1:30">
      <c r="A30" s="57"/>
      <c r="B30" s="57"/>
      <c r="C30" s="57"/>
      <c r="D30" s="57"/>
      <c r="E30" s="57"/>
      <c r="F30" s="57"/>
      <c r="G30" s="57"/>
      <c r="H30" s="57"/>
      <c r="I30" s="57"/>
      <c r="J30" s="57"/>
      <c r="K30" s="57"/>
      <c r="L30" s="57"/>
      <c r="M30" s="57"/>
      <c r="N30" s="57"/>
      <c r="O30" s="57"/>
      <c r="P30" s="57"/>
      <c r="Q30" s="57"/>
      <c r="R30" s="57"/>
      <c r="S30" s="57"/>
      <c r="T30" s="57"/>
      <c r="U30" s="57"/>
      <c r="V30" s="57"/>
      <c r="Y30" s="57"/>
      <c r="Z30" s="57"/>
      <c r="AA30" s="57"/>
      <c r="AD30" s="57"/>
    </row>
    <row r="31" spans="1:30">
      <c r="A31" s="57"/>
      <c r="B31" s="57"/>
      <c r="C31" s="57"/>
      <c r="D31" s="57"/>
      <c r="E31" s="57"/>
      <c r="F31" s="57"/>
      <c r="G31" s="57"/>
      <c r="H31" s="57"/>
      <c r="I31" s="57"/>
      <c r="J31" s="57"/>
      <c r="K31" s="57"/>
      <c r="L31" s="57"/>
      <c r="M31" s="57"/>
      <c r="N31" s="57"/>
      <c r="O31" s="57"/>
      <c r="P31" s="57"/>
      <c r="Q31" s="57"/>
      <c r="R31" s="57"/>
      <c r="S31" s="57"/>
      <c r="T31" s="57"/>
      <c r="U31" s="57"/>
      <c r="V31" s="57"/>
      <c r="Y31" s="57"/>
      <c r="Z31" s="57"/>
      <c r="AA31" s="57"/>
      <c r="AD31" s="57"/>
    </row>
    <row r="32" spans="1:30">
      <c r="A32" s="57"/>
      <c r="B32" s="57"/>
      <c r="C32" s="57"/>
      <c r="D32" s="57"/>
      <c r="E32" s="57"/>
      <c r="F32" s="57"/>
      <c r="G32" s="57"/>
      <c r="H32" s="57"/>
      <c r="I32" s="57"/>
      <c r="J32" s="57"/>
      <c r="K32" s="57"/>
      <c r="L32" s="57"/>
      <c r="M32" s="57"/>
      <c r="N32" s="57"/>
      <c r="O32" s="57"/>
      <c r="P32" s="57"/>
      <c r="Q32" s="57"/>
      <c r="R32" s="57"/>
      <c r="S32" s="57"/>
      <c r="T32" s="57"/>
      <c r="U32" s="57"/>
      <c r="V32" s="57"/>
      <c r="Y32" s="57"/>
      <c r="Z32" s="57"/>
      <c r="AA32" s="57"/>
      <c r="AD32" s="57"/>
    </row>
    <row r="33" spans="1:30">
      <c r="A33" s="57"/>
      <c r="B33" s="57"/>
      <c r="C33" s="57"/>
      <c r="D33" s="57"/>
      <c r="E33" s="57"/>
      <c r="F33" s="57"/>
      <c r="G33" s="57"/>
      <c r="H33" s="57"/>
      <c r="I33" s="57"/>
      <c r="J33" s="57"/>
      <c r="K33" s="57"/>
      <c r="L33" s="57"/>
      <c r="M33" s="57"/>
      <c r="N33" s="57"/>
      <c r="O33" s="57"/>
      <c r="P33" s="57"/>
      <c r="Q33" s="57"/>
      <c r="R33" s="57"/>
      <c r="S33" s="57"/>
      <c r="T33" s="57"/>
      <c r="U33" s="57"/>
      <c r="V33" s="57"/>
      <c r="Y33" s="57"/>
      <c r="Z33" s="57"/>
      <c r="AA33" s="57"/>
      <c r="AD33" s="57"/>
    </row>
    <row r="34" spans="1:30">
      <c r="A34" s="57"/>
      <c r="B34" s="57"/>
      <c r="C34" s="57"/>
      <c r="D34" s="57"/>
      <c r="E34" s="57"/>
      <c r="F34" s="57"/>
      <c r="G34" s="57"/>
      <c r="H34" s="57"/>
      <c r="I34" s="57"/>
      <c r="J34" s="57"/>
      <c r="K34" s="57"/>
      <c r="L34" s="57"/>
      <c r="M34" s="57"/>
      <c r="N34" s="57"/>
      <c r="O34" s="57"/>
      <c r="P34" s="57"/>
      <c r="Q34" s="57"/>
      <c r="R34" s="57"/>
      <c r="S34" s="57"/>
      <c r="T34" s="57"/>
      <c r="U34" s="57"/>
      <c r="V34" s="57"/>
      <c r="Y34" s="57"/>
      <c r="Z34" s="57"/>
      <c r="AA34" s="57"/>
      <c r="AD34" s="57"/>
    </row>
    <row r="35" spans="1:30">
      <c r="A35" s="57"/>
      <c r="B35" s="57"/>
      <c r="C35" s="57"/>
      <c r="D35" s="57"/>
      <c r="E35" s="57"/>
      <c r="F35" s="57"/>
      <c r="G35" s="57"/>
      <c r="H35" s="57"/>
      <c r="I35" s="57"/>
      <c r="J35" s="57"/>
      <c r="K35" s="57"/>
      <c r="L35" s="57"/>
      <c r="M35" s="57"/>
      <c r="N35" s="57"/>
      <c r="O35" s="57"/>
      <c r="P35" s="57"/>
      <c r="Q35" s="57"/>
      <c r="R35" s="57"/>
      <c r="S35" s="57"/>
      <c r="T35" s="57"/>
      <c r="U35" s="57"/>
      <c r="V35" s="57"/>
      <c r="Y35" s="57"/>
      <c r="Z35" s="57"/>
      <c r="AA35" s="57"/>
      <c r="AD35" s="57"/>
    </row>
    <row r="36" spans="1:30">
      <c r="A36" s="57"/>
      <c r="B36" s="57"/>
      <c r="C36" s="57"/>
      <c r="D36" s="57"/>
      <c r="E36" s="57"/>
      <c r="F36" s="57"/>
      <c r="G36" s="57"/>
      <c r="H36" s="57"/>
      <c r="I36" s="57"/>
      <c r="J36" s="57"/>
      <c r="K36" s="57"/>
      <c r="L36" s="57"/>
      <c r="M36" s="57"/>
      <c r="N36" s="57"/>
      <c r="O36" s="57"/>
      <c r="P36" s="57"/>
      <c r="Q36" s="57"/>
      <c r="R36" s="57"/>
      <c r="S36" s="57"/>
      <c r="T36" s="57"/>
      <c r="U36" s="57"/>
      <c r="V36" s="57"/>
      <c r="Y36" s="57"/>
      <c r="Z36" s="57"/>
      <c r="AA36" s="57"/>
      <c r="AD36" s="57"/>
    </row>
    <row r="37" spans="1:30">
      <c r="A37" s="57"/>
      <c r="B37" s="57"/>
      <c r="C37" s="57"/>
      <c r="D37" s="57"/>
      <c r="E37" s="57"/>
      <c r="F37" s="57"/>
      <c r="G37" s="57"/>
      <c r="H37" s="57"/>
      <c r="I37" s="57"/>
      <c r="J37" s="57"/>
      <c r="K37" s="57"/>
      <c r="L37" s="57"/>
      <c r="M37" s="57"/>
      <c r="N37" s="57"/>
      <c r="O37" s="57"/>
      <c r="P37" s="57"/>
      <c r="Q37" s="57"/>
      <c r="R37" s="57"/>
      <c r="S37" s="57"/>
      <c r="T37" s="57"/>
      <c r="U37" s="57"/>
      <c r="V37" s="57"/>
      <c r="Y37" s="57"/>
      <c r="Z37" s="57"/>
      <c r="AA37" s="57"/>
      <c r="AD37" s="57"/>
    </row>
    <row r="38" spans="1:30">
      <c r="A38" s="57"/>
      <c r="B38" s="57"/>
      <c r="C38" s="57"/>
      <c r="D38" s="57"/>
      <c r="E38" s="57"/>
      <c r="F38" s="57"/>
      <c r="G38" s="57"/>
      <c r="H38" s="57"/>
      <c r="I38" s="57"/>
      <c r="J38" s="57"/>
      <c r="K38" s="57"/>
      <c r="L38" s="57"/>
      <c r="M38" s="57"/>
      <c r="N38" s="57"/>
      <c r="O38" s="57"/>
      <c r="P38" s="57"/>
      <c r="Q38" s="57"/>
      <c r="R38" s="57"/>
      <c r="S38" s="57"/>
      <c r="T38" s="57"/>
      <c r="U38" s="57"/>
      <c r="V38" s="57"/>
      <c r="Y38" s="57"/>
      <c r="Z38" s="57"/>
      <c r="AA38" s="57"/>
      <c r="AD38" s="57"/>
    </row>
    <row r="39" spans="1:30">
      <c r="A39" s="57"/>
      <c r="B39" s="57"/>
      <c r="C39" s="57"/>
      <c r="D39" s="57"/>
      <c r="E39" s="57"/>
      <c r="F39" s="57"/>
      <c r="G39" s="57"/>
      <c r="H39" s="57"/>
      <c r="I39" s="57"/>
      <c r="J39" s="57"/>
      <c r="K39" s="57"/>
      <c r="L39" s="57"/>
      <c r="M39" s="57"/>
      <c r="N39" s="57"/>
      <c r="O39" s="57"/>
      <c r="P39" s="57"/>
      <c r="Q39" s="57"/>
      <c r="R39" s="57"/>
      <c r="S39" s="57"/>
      <c r="T39" s="57"/>
      <c r="U39" s="57"/>
      <c r="V39" s="57"/>
      <c r="Y39" s="57"/>
      <c r="Z39" s="57"/>
      <c r="AA39" s="57"/>
      <c r="AD39" s="57"/>
    </row>
    <row r="40" spans="1:30">
      <c r="A40" s="57"/>
      <c r="B40" s="57"/>
      <c r="C40" s="57"/>
      <c r="D40" s="57"/>
      <c r="E40" s="57"/>
      <c r="F40" s="57"/>
      <c r="G40" s="57"/>
      <c r="H40" s="57"/>
      <c r="I40" s="57"/>
      <c r="J40" s="57"/>
      <c r="K40" s="57"/>
      <c r="L40" s="57"/>
      <c r="M40" s="57"/>
      <c r="N40" s="57"/>
      <c r="O40" s="57"/>
      <c r="P40" s="57"/>
      <c r="Q40" s="57"/>
      <c r="R40" s="57"/>
      <c r="S40" s="57"/>
      <c r="T40" s="57"/>
      <c r="U40" s="57"/>
      <c r="V40" s="57"/>
      <c r="Y40" s="57"/>
      <c r="Z40" s="57"/>
      <c r="AA40" s="57"/>
      <c r="AD40" s="57"/>
    </row>
    <row r="41" spans="1:30">
      <c r="A41" s="57"/>
      <c r="B41" s="57"/>
      <c r="C41" s="57"/>
      <c r="D41" s="57"/>
      <c r="E41" s="57"/>
      <c r="F41" s="57"/>
      <c r="G41" s="57"/>
      <c r="H41" s="57"/>
      <c r="I41" s="57"/>
      <c r="J41" s="57"/>
      <c r="K41" s="57"/>
      <c r="L41" s="57"/>
      <c r="M41" s="57"/>
      <c r="N41" s="57"/>
      <c r="O41" s="57"/>
      <c r="P41" s="57"/>
      <c r="Q41" s="57"/>
      <c r="R41" s="57"/>
      <c r="S41" s="57"/>
      <c r="T41" s="57"/>
      <c r="U41" s="57"/>
      <c r="V41" s="57"/>
      <c r="Y41" s="57"/>
      <c r="Z41" s="57"/>
      <c r="AA41" s="57"/>
      <c r="AD41" s="57"/>
    </row>
    <row r="42" spans="1:30">
      <c r="A42" s="57"/>
      <c r="B42" s="57"/>
      <c r="C42" s="57"/>
      <c r="D42" s="57"/>
      <c r="E42" s="57"/>
      <c r="F42" s="57"/>
      <c r="G42" s="57"/>
      <c r="H42" s="57"/>
      <c r="I42" s="57"/>
      <c r="J42" s="57"/>
      <c r="K42" s="57"/>
      <c r="L42" s="57"/>
      <c r="M42" s="57"/>
      <c r="N42" s="57"/>
      <c r="O42" s="57"/>
      <c r="P42" s="57"/>
      <c r="Q42" s="57"/>
      <c r="R42" s="57"/>
      <c r="S42" s="57"/>
      <c r="T42" s="57"/>
      <c r="U42" s="57"/>
      <c r="V42" s="57"/>
      <c r="Y42" s="57"/>
      <c r="Z42" s="57"/>
      <c r="AA42" s="57"/>
      <c r="AD42" s="57"/>
    </row>
    <row r="43" spans="1:30">
      <c r="A43" s="57"/>
      <c r="B43" s="57"/>
      <c r="C43" s="57"/>
      <c r="D43" s="57"/>
      <c r="E43" s="57"/>
      <c r="F43" s="57"/>
      <c r="G43" s="57"/>
      <c r="H43" s="57"/>
      <c r="I43" s="57"/>
      <c r="J43" s="57"/>
      <c r="K43" s="57"/>
      <c r="L43" s="57"/>
      <c r="M43" s="57"/>
      <c r="N43" s="57"/>
      <c r="O43" s="57"/>
      <c r="P43" s="57"/>
      <c r="Q43" s="57"/>
      <c r="R43" s="57"/>
      <c r="S43" s="57"/>
      <c r="T43" s="57"/>
      <c r="U43" s="57"/>
      <c r="V43" s="57"/>
      <c r="Y43" s="57"/>
      <c r="Z43" s="57"/>
      <c r="AA43" s="57"/>
      <c r="AD43" s="57"/>
    </row>
    <row r="44" spans="1:30">
      <c r="A44" s="57"/>
      <c r="B44" s="57"/>
      <c r="C44" s="57"/>
      <c r="D44" s="57"/>
      <c r="E44" s="57"/>
      <c r="F44" s="57"/>
      <c r="G44" s="57"/>
      <c r="H44" s="57"/>
      <c r="I44" s="57"/>
      <c r="J44" s="57"/>
      <c r="K44" s="57"/>
      <c r="L44" s="57"/>
      <c r="M44" s="57"/>
      <c r="N44" s="57"/>
      <c r="O44" s="57"/>
      <c r="P44" s="57"/>
      <c r="Q44" s="57"/>
      <c r="R44" s="57"/>
      <c r="S44" s="57"/>
      <c r="T44" s="57"/>
      <c r="U44" s="57"/>
      <c r="V44" s="57"/>
      <c r="Y44" s="57"/>
      <c r="Z44" s="57"/>
      <c r="AA44" s="57"/>
      <c r="AD44" s="57"/>
    </row>
    <row r="45" spans="1:30">
      <c r="A45" s="57"/>
      <c r="B45" s="57"/>
      <c r="C45" s="57"/>
      <c r="D45" s="57"/>
      <c r="E45" s="57"/>
      <c r="F45" s="57"/>
      <c r="G45" s="57"/>
      <c r="H45" s="57"/>
      <c r="I45" s="57"/>
      <c r="J45" s="57"/>
      <c r="K45" s="57"/>
      <c r="L45" s="57"/>
      <c r="M45" s="57"/>
      <c r="N45" s="57"/>
      <c r="O45" s="57"/>
      <c r="P45" s="57"/>
      <c r="Q45" s="57"/>
      <c r="R45" s="57"/>
      <c r="S45" s="57"/>
      <c r="T45" s="57"/>
      <c r="U45" s="57"/>
      <c r="V45" s="57"/>
      <c r="Y45" s="57"/>
      <c r="Z45" s="57"/>
      <c r="AA45" s="57"/>
      <c r="AD45" s="57"/>
    </row>
    <row r="46" spans="1:30">
      <c r="A46" s="57"/>
      <c r="B46" s="57"/>
      <c r="C46" s="57"/>
      <c r="D46" s="57"/>
      <c r="E46" s="57"/>
      <c r="F46" s="57"/>
      <c r="G46" s="57"/>
      <c r="H46" s="57"/>
      <c r="I46" s="57"/>
      <c r="J46" s="57"/>
      <c r="K46" s="57"/>
      <c r="L46" s="57"/>
      <c r="M46" s="57"/>
      <c r="N46" s="57"/>
      <c r="O46" s="57"/>
      <c r="P46" s="57"/>
      <c r="Q46" s="57"/>
      <c r="R46" s="57"/>
      <c r="S46" s="57"/>
      <c r="T46" s="57"/>
      <c r="U46" s="57"/>
      <c r="V46" s="57"/>
      <c r="Y46" s="57"/>
      <c r="Z46" s="57"/>
      <c r="AA46" s="57"/>
      <c r="AD46" s="57"/>
    </row>
    <row r="47" spans="1:30">
      <c r="A47" s="57"/>
      <c r="B47" s="57"/>
      <c r="C47" s="57"/>
      <c r="D47" s="57"/>
      <c r="E47" s="57"/>
      <c r="F47" s="57"/>
      <c r="G47" s="57"/>
      <c r="H47" s="57"/>
      <c r="I47" s="57"/>
      <c r="J47" s="57"/>
      <c r="K47" s="57"/>
      <c r="L47" s="57"/>
      <c r="M47" s="57"/>
      <c r="N47" s="57"/>
      <c r="O47" s="57"/>
      <c r="P47" s="57"/>
      <c r="Q47" s="57"/>
      <c r="R47" s="57"/>
      <c r="S47" s="57"/>
      <c r="T47" s="57"/>
      <c r="U47" s="57"/>
      <c r="V47" s="57"/>
      <c r="Y47" s="57"/>
      <c r="Z47" s="57"/>
      <c r="AA47" s="57"/>
      <c r="AD47" s="57"/>
    </row>
    <row r="48" spans="1:30">
      <c r="A48" s="57"/>
      <c r="B48" s="57"/>
      <c r="C48" s="57"/>
      <c r="D48" s="57"/>
      <c r="E48" s="57"/>
      <c r="F48" s="57"/>
      <c r="G48" s="57"/>
      <c r="H48" s="57"/>
      <c r="I48" s="57"/>
      <c r="J48" s="57"/>
      <c r="K48" s="57"/>
      <c r="L48" s="57"/>
      <c r="M48" s="57"/>
      <c r="N48" s="57"/>
      <c r="O48" s="57"/>
      <c r="P48" s="57"/>
      <c r="Q48" s="57"/>
      <c r="R48" s="57"/>
      <c r="S48" s="57"/>
      <c r="T48" s="57"/>
      <c r="U48" s="57"/>
      <c r="V48" s="57"/>
      <c r="Y48" s="57"/>
      <c r="Z48" s="57"/>
      <c r="AA48" s="57"/>
      <c r="AD48" s="57"/>
    </row>
    <row r="49" spans="1:30">
      <c r="A49" s="57"/>
      <c r="B49" s="57"/>
      <c r="C49" s="57"/>
      <c r="D49" s="57"/>
      <c r="E49" s="57"/>
      <c r="F49" s="57"/>
      <c r="G49" s="57"/>
      <c r="H49" s="57"/>
      <c r="I49" s="57"/>
      <c r="J49" s="57"/>
      <c r="K49" s="57"/>
      <c r="L49" s="57"/>
      <c r="M49" s="57"/>
      <c r="N49" s="57"/>
      <c r="O49" s="57"/>
      <c r="P49" s="57"/>
      <c r="Q49" s="57"/>
      <c r="R49" s="57"/>
      <c r="S49" s="57"/>
      <c r="T49" s="57"/>
      <c r="U49" s="57"/>
      <c r="V49" s="57"/>
      <c r="Y49" s="57"/>
      <c r="Z49" s="57"/>
      <c r="AA49" s="57"/>
      <c r="AD49" s="57"/>
    </row>
    <row r="50" spans="1:30">
      <c r="A50" s="57"/>
      <c r="B50" s="57"/>
      <c r="C50" s="57"/>
      <c r="D50" s="57"/>
      <c r="E50" s="57"/>
      <c r="F50" s="57"/>
      <c r="G50" s="57"/>
      <c r="H50" s="57"/>
      <c r="I50" s="57"/>
      <c r="J50" s="57"/>
      <c r="K50" s="57"/>
      <c r="L50" s="57"/>
      <c r="M50" s="57"/>
      <c r="N50" s="57"/>
      <c r="O50" s="57"/>
      <c r="P50" s="57"/>
      <c r="Q50" s="57"/>
      <c r="R50" s="57"/>
      <c r="S50" s="57"/>
      <c r="T50" s="57"/>
      <c r="U50" s="57"/>
      <c r="V50" s="57"/>
      <c r="Y50" s="57"/>
      <c r="Z50" s="57"/>
      <c r="AA50" s="57"/>
      <c r="AD50" s="57"/>
    </row>
    <row r="51" spans="1:30">
      <c r="A51" s="57"/>
      <c r="B51" s="57"/>
      <c r="C51" s="57"/>
      <c r="D51" s="57"/>
      <c r="E51" s="57"/>
      <c r="F51" s="57"/>
      <c r="G51" s="57"/>
      <c r="H51" s="57"/>
      <c r="I51" s="57"/>
      <c r="J51" s="57"/>
      <c r="K51" s="57"/>
      <c r="L51" s="57"/>
      <c r="M51" s="57"/>
      <c r="N51" s="57"/>
      <c r="O51" s="57"/>
      <c r="P51" s="57"/>
      <c r="Q51" s="57"/>
      <c r="R51" s="57"/>
      <c r="S51" s="57"/>
      <c r="T51" s="57"/>
      <c r="U51" s="57"/>
      <c r="V51" s="57"/>
      <c r="Y51" s="57"/>
      <c r="Z51" s="57"/>
      <c r="AA51" s="57"/>
      <c r="AD51" s="57"/>
    </row>
    <row r="52" spans="1:30">
      <c r="A52" s="57"/>
      <c r="B52" s="57"/>
      <c r="C52" s="57"/>
      <c r="D52" s="57"/>
      <c r="E52" s="57"/>
      <c r="F52" s="57"/>
      <c r="G52" s="57"/>
      <c r="H52" s="57"/>
      <c r="I52" s="57"/>
      <c r="J52" s="57"/>
      <c r="K52" s="57"/>
      <c r="L52" s="57"/>
      <c r="M52" s="57"/>
      <c r="N52" s="57"/>
      <c r="O52" s="57"/>
      <c r="P52" s="57"/>
      <c r="Q52" s="57"/>
      <c r="R52" s="57"/>
      <c r="S52" s="57"/>
      <c r="T52" s="57"/>
      <c r="U52" s="57"/>
      <c r="V52" s="57"/>
      <c r="Y52" s="57"/>
      <c r="Z52" s="57"/>
      <c r="AA52" s="57"/>
      <c r="AD52" s="57"/>
    </row>
    <row r="53" spans="1:30">
      <c r="A53" s="57"/>
      <c r="B53" s="57"/>
      <c r="C53" s="57"/>
      <c r="D53" s="57"/>
      <c r="E53" s="57"/>
      <c r="F53" s="57"/>
      <c r="G53" s="57"/>
      <c r="H53" s="57"/>
      <c r="I53" s="57"/>
      <c r="J53" s="57"/>
      <c r="K53" s="57"/>
      <c r="L53" s="57"/>
      <c r="M53" s="57"/>
      <c r="N53" s="57"/>
      <c r="O53" s="57"/>
      <c r="P53" s="57"/>
      <c r="Q53" s="57"/>
      <c r="R53" s="57"/>
      <c r="S53" s="57"/>
      <c r="T53" s="57"/>
      <c r="U53" s="57"/>
      <c r="V53" s="57"/>
      <c r="Y53" s="57"/>
      <c r="Z53" s="57"/>
      <c r="AA53" s="57"/>
      <c r="AD53" s="57"/>
    </row>
    <row r="54" spans="1:30">
      <c r="A54" s="57"/>
      <c r="B54" s="57"/>
      <c r="C54" s="57"/>
      <c r="D54" s="57"/>
      <c r="E54" s="57"/>
      <c r="F54" s="57"/>
      <c r="G54" s="57"/>
      <c r="H54" s="57"/>
      <c r="I54" s="57"/>
      <c r="J54" s="57"/>
      <c r="K54" s="57"/>
      <c r="L54" s="57"/>
      <c r="M54" s="57"/>
      <c r="N54" s="57"/>
      <c r="O54" s="57"/>
      <c r="P54" s="57"/>
      <c r="Q54" s="57"/>
      <c r="R54" s="57"/>
      <c r="S54" s="57"/>
      <c r="T54" s="57"/>
      <c r="U54" s="57"/>
      <c r="V54" s="57"/>
      <c r="Y54" s="57"/>
      <c r="Z54" s="57"/>
      <c r="AA54" s="57"/>
      <c r="AD54" s="57"/>
    </row>
    <row r="55" spans="1:30">
      <c r="A55" s="57"/>
      <c r="B55" s="57"/>
      <c r="C55" s="57"/>
      <c r="D55" s="57"/>
      <c r="E55" s="57"/>
      <c r="F55" s="57"/>
      <c r="G55" s="57"/>
      <c r="H55" s="57"/>
      <c r="I55" s="57"/>
      <c r="J55" s="57"/>
      <c r="K55" s="57"/>
      <c r="L55" s="57"/>
      <c r="M55" s="57"/>
      <c r="N55" s="57"/>
      <c r="O55" s="57"/>
      <c r="P55" s="57"/>
      <c r="Q55" s="57"/>
      <c r="R55" s="57"/>
      <c r="S55" s="57"/>
      <c r="T55" s="57"/>
      <c r="U55" s="57"/>
      <c r="V55" s="57"/>
      <c r="Y55" s="57"/>
      <c r="Z55" s="57"/>
      <c r="AA55" s="57"/>
      <c r="AD55" s="57"/>
    </row>
    <row r="56" spans="1:30">
      <c r="A56" s="57"/>
      <c r="B56" s="57"/>
      <c r="C56" s="57"/>
      <c r="D56" s="57"/>
      <c r="E56" s="57"/>
      <c r="F56" s="57"/>
      <c r="G56" s="57"/>
      <c r="H56" s="57"/>
      <c r="I56" s="57"/>
      <c r="J56" s="57"/>
      <c r="K56" s="57"/>
      <c r="L56" s="57"/>
      <c r="M56" s="57"/>
      <c r="N56" s="57"/>
      <c r="O56" s="57"/>
      <c r="P56" s="57"/>
      <c r="Q56" s="57"/>
      <c r="R56" s="57"/>
      <c r="S56" s="57"/>
      <c r="T56" s="57"/>
      <c r="U56" s="57"/>
      <c r="V56" s="57"/>
      <c r="Y56" s="57"/>
      <c r="Z56" s="57"/>
      <c r="AA56" s="57"/>
      <c r="AD56" s="57"/>
    </row>
    <row r="57" spans="1:30">
      <c r="A57" s="57"/>
      <c r="B57" s="57"/>
      <c r="C57" s="57"/>
      <c r="D57" s="57"/>
      <c r="E57" s="57"/>
      <c r="F57" s="57"/>
      <c r="G57" s="57"/>
      <c r="H57" s="57"/>
      <c r="I57" s="57"/>
      <c r="J57" s="57"/>
      <c r="K57" s="57"/>
      <c r="L57" s="57"/>
      <c r="M57" s="57"/>
      <c r="N57" s="57"/>
      <c r="O57" s="57"/>
      <c r="P57" s="57"/>
      <c r="Q57" s="57"/>
      <c r="R57" s="57"/>
      <c r="S57" s="57"/>
      <c r="T57" s="57"/>
      <c r="U57" s="57"/>
      <c r="V57" s="57"/>
      <c r="Y57" s="57"/>
      <c r="Z57" s="57"/>
      <c r="AA57" s="57"/>
      <c r="AD57" s="57"/>
    </row>
    <row r="58" spans="1:30">
      <c r="A58" s="57"/>
      <c r="B58" s="57"/>
      <c r="C58" s="57"/>
      <c r="D58" s="57"/>
      <c r="E58" s="57"/>
      <c r="F58" s="57"/>
      <c r="G58" s="57"/>
      <c r="H58" s="57"/>
      <c r="I58" s="57"/>
      <c r="J58" s="57"/>
      <c r="K58" s="57"/>
      <c r="L58" s="57"/>
      <c r="M58" s="57"/>
      <c r="N58" s="57"/>
      <c r="O58" s="57"/>
      <c r="P58" s="57"/>
      <c r="Q58" s="57"/>
      <c r="R58" s="57"/>
      <c r="S58" s="57"/>
      <c r="T58" s="57"/>
      <c r="U58" s="57"/>
      <c r="V58" s="57"/>
      <c r="Y58" s="57"/>
      <c r="Z58" s="57"/>
      <c r="AA58" s="57"/>
      <c r="AD58" s="57"/>
    </row>
    <row r="59" spans="1:30">
      <c r="A59" s="57"/>
      <c r="B59" s="57"/>
      <c r="C59" s="57"/>
      <c r="D59" s="57"/>
      <c r="E59" s="57"/>
      <c r="F59" s="57"/>
      <c r="G59" s="57"/>
      <c r="H59" s="57"/>
      <c r="I59" s="57"/>
      <c r="J59" s="57"/>
      <c r="K59" s="57"/>
      <c r="L59" s="57"/>
      <c r="M59" s="57"/>
      <c r="N59" s="57"/>
      <c r="O59" s="57"/>
      <c r="P59" s="57"/>
      <c r="Q59" s="57"/>
      <c r="R59" s="57"/>
      <c r="S59" s="57"/>
      <c r="T59" s="57"/>
      <c r="U59" s="57"/>
      <c r="V59" s="57"/>
      <c r="Y59" s="57"/>
      <c r="Z59" s="57"/>
      <c r="AA59" s="57"/>
      <c r="AD59" s="57"/>
    </row>
    <row r="60" spans="1:30">
      <c r="A60" s="57"/>
      <c r="B60" s="57"/>
      <c r="C60" s="57"/>
      <c r="D60" s="57"/>
      <c r="E60" s="57"/>
      <c r="F60" s="57"/>
      <c r="G60" s="57"/>
      <c r="H60" s="57"/>
      <c r="I60" s="57"/>
      <c r="J60" s="57"/>
      <c r="K60" s="57"/>
      <c r="L60" s="57"/>
      <c r="M60" s="57"/>
      <c r="N60" s="57"/>
      <c r="O60" s="57"/>
      <c r="P60" s="57"/>
      <c r="Q60" s="57"/>
      <c r="R60" s="57"/>
      <c r="S60" s="57"/>
      <c r="T60" s="57"/>
      <c r="U60" s="57"/>
      <c r="V60" s="57"/>
      <c r="Y60" s="57"/>
      <c r="Z60" s="57"/>
      <c r="AA60" s="57"/>
      <c r="AD60" s="57"/>
    </row>
    <row r="61" spans="1:30">
      <c r="A61" s="57"/>
      <c r="B61" s="57"/>
      <c r="C61" s="57"/>
      <c r="D61" s="57"/>
      <c r="E61" s="57"/>
      <c r="F61" s="57"/>
      <c r="G61" s="57"/>
      <c r="H61" s="57"/>
      <c r="I61" s="57"/>
      <c r="J61" s="57"/>
      <c r="K61" s="57"/>
      <c r="L61" s="57"/>
      <c r="M61" s="57"/>
      <c r="N61" s="57"/>
      <c r="O61" s="57"/>
      <c r="P61" s="57"/>
      <c r="Q61" s="57"/>
      <c r="R61" s="57"/>
      <c r="S61" s="57"/>
      <c r="T61" s="57"/>
      <c r="U61" s="57"/>
      <c r="V61" s="57"/>
      <c r="Y61" s="57"/>
      <c r="Z61" s="57"/>
      <c r="AA61" s="57"/>
      <c r="AD61" s="57"/>
    </row>
    <row r="62" spans="1:30">
      <c r="A62" s="57"/>
      <c r="B62" s="57"/>
      <c r="C62" s="57"/>
      <c r="D62" s="57"/>
      <c r="E62" s="57"/>
      <c r="F62" s="57"/>
      <c r="G62" s="57"/>
      <c r="H62" s="57"/>
      <c r="I62" s="57"/>
      <c r="J62" s="57"/>
      <c r="K62" s="57"/>
      <c r="L62" s="57"/>
      <c r="M62" s="57"/>
      <c r="N62" s="57"/>
      <c r="O62" s="57"/>
      <c r="P62" s="57"/>
      <c r="Q62" s="57"/>
      <c r="R62" s="57"/>
      <c r="S62" s="57"/>
      <c r="T62" s="57"/>
      <c r="U62" s="57"/>
      <c r="V62" s="57"/>
      <c r="Y62" s="57"/>
      <c r="Z62" s="57"/>
      <c r="AA62" s="57"/>
      <c r="AD62" s="57"/>
    </row>
    <row r="63" spans="1:30">
      <c r="A63" s="57"/>
      <c r="B63" s="57"/>
      <c r="C63" s="57"/>
      <c r="D63" s="57"/>
      <c r="E63" s="57"/>
      <c r="F63" s="57"/>
      <c r="G63" s="57"/>
      <c r="H63" s="57"/>
      <c r="I63" s="57"/>
      <c r="J63" s="57"/>
      <c r="K63" s="57"/>
      <c r="L63" s="57"/>
      <c r="M63" s="57"/>
      <c r="N63" s="57"/>
      <c r="O63" s="57"/>
      <c r="P63" s="57"/>
      <c r="Q63" s="57"/>
      <c r="R63" s="57"/>
      <c r="S63" s="57"/>
      <c r="T63" s="57"/>
      <c r="U63" s="57"/>
      <c r="V63" s="57"/>
      <c r="Y63" s="57"/>
      <c r="Z63" s="57"/>
      <c r="AA63" s="57"/>
      <c r="AD63" s="57"/>
    </row>
    <row r="64" spans="1:30">
      <c r="A64" s="57"/>
      <c r="B64" s="57"/>
      <c r="C64" s="57"/>
      <c r="D64" s="57"/>
      <c r="E64" s="57"/>
      <c r="F64" s="57"/>
      <c r="G64" s="57"/>
      <c r="H64" s="57"/>
      <c r="I64" s="57"/>
      <c r="J64" s="57"/>
      <c r="K64" s="57"/>
      <c r="L64" s="57"/>
      <c r="M64" s="57"/>
      <c r="N64" s="57"/>
      <c r="O64" s="57"/>
      <c r="P64" s="57"/>
      <c r="Q64" s="57"/>
      <c r="R64" s="57"/>
      <c r="S64" s="57"/>
      <c r="T64" s="57"/>
      <c r="U64" s="57"/>
      <c r="V64" s="57"/>
      <c r="Y64" s="57"/>
      <c r="Z64" s="57"/>
      <c r="AA64" s="57"/>
      <c r="AD64" s="57"/>
    </row>
    <row r="65" spans="1:30">
      <c r="A65" s="57"/>
      <c r="B65" s="57"/>
      <c r="C65" s="57"/>
      <c r="D65" s="57"/>
      <c r="E65" s="57"/>
      <c r="F65" s="57"/>
      <c r="G65" s="57"/>
      <c r="H65" s="57"/>
      <c r="I65" s="57"/>
      <c r="J65" s="57"/>
      <c r="K65" s="57"/>
      <c r="L65" s="57"/>
      <c r="M65" s="57"/>
      <c r="N65" s="57"/>
      <c r="O65" s="57"/>
      <c r="P65" s="57"/>
      <c r="Q65" s="57"/>
      <c r="R65" s="57"/>
      <c r="S65" s="57"/>
      <c r="T65" s="57"/>
      <c r="U65" s="57"/>
      <c r="V65" s="57"/>
      <c r="Y65" s="57"/>
      <c r="Z65" s="57"/>
      <c r="AA65" s="57"/>
      <c r="AD65" s="57"/>
    </row>
    <row r="66" spans="1:30">
      <c r="A66" s="57"/>
      <c r="B66" s="57"/>
      <c r="C66" s="57"/>
      <c r="D66" s="57"/>
      <c r="E66" s="57"/>
      <c r="F66" s="57"/>
      <c r="G66" s="57"/>
      <c r="H66" s="57"/>
      <c r="I66" s="57"/>
      <c r="J66" s="57"/>
      <c r="K66" s="57"/>
      <c r="L66" s="57"/>
      <c r="M66" s="57"/>
      <c r="N66" s="57"/>
      <c r="O66" s="57"/>
      <c r="P66" s="57"/>
      <c r="Q66" s="57"/>
      <c r="R66" s="57"/>
      <c r="S66" s="57"/>
      <c r="T66" s="57"/>
      <c r="U66" s="57"/>
      <c r="V66" s="57"/>
      <c r="Y66" s="57"/>
      <c r="Z66" s="57"/>
      <c r="AA66" s="57"/>
      <c r="AD66" s="57"/>
    </row>
    <row r="67" spans="1:30">
      <c r="A67" s="57"/>
      <c r="B67" s="57"/>
      <c r="C67" s="57"/>
      <c r="D67" s="57"/>
      <c r="E67" s="57"/>
      <c r="F67" s="57"/>
      <c r="G67" s="57"/>
      <c r="H67" s="57"/>
      <c r="I67" s="57"/>
      <c r="J67" s="57"/>
      <c r="K67" s="57"/>
      <c r="L67" s="57"/>
      <c r="M67" s="57"/>
      <c r="N67" s="57"/>
      <c r="O67" s="57"/>
      <c r="P67" s="57"/>
      <c r="Q67" s="57"/>
      <c r="R67" s="57"/>
      <c r="S67" s="57"/>
      <c r="T67" s="57"/>
      <c r="U67" s="57"/>
      <c r="V67" s="57"/>
      <c r="Y67" s="57"/>
      <c r="Z67" s="57"/>
      <c r="AA67" s="57"/>
      <c r="AD67" s="57"/>
    </row>
    <row r="68" spans="1:30">
      <c r="A68" s="57"/>
      <c r="B68" s="57"/>
      <c r="C68" s="57"/>
      <c r="D68" s="57"/>
      <c r="E68" s="57"/>
      <c r="F68" s="57"/>
      <c r="G68" s="57"/>
      <c r="H68" s="57"/>
      <c r="I68" s="57"/>
      <c r="J68" s="57"/>
      <c r="K68" s="57"/>
      <c r="L68" s="57"/>
      <c r="M68" s="57"/>
      <c r="N68" s="57"/>
      <c r="O68" s="57"/>
      <c r="P68" s="57"/>
      <c r="Q68" s="57"/>
      <c r="R68" s="57"/>
      <c r="S68" s="57"/>
      <c r="T68" s="57"/>
      <c r="U68" s="57"/>
      <c r="V68" s="57"/>
      <c r="Y68" s="57"/>
      <c r="Z68" s="57"/>
      <c r="AA68" s="57"/>
      <c r="AD68" s="57"/>
    </row>
    <row r="69" spans="1:30">
      <c r="A69" s="57"/>
      <c r="B69" s="57"/>
      <c r="C69" s="57"/>
      <c r="D69" s="57"/>
      <c r="E69" s="57"/>
      <c r="F69" s="57"/>
      <c r="G69" s="57"/>
      <c r="H69" s="57"/>
      <c r="I69" s="57"/>
      <c r="J69" s="57"/>
      <c r="K69" s="57"/>
      <c r="L69" s="57"/>
      <c r="M69" s="57"/>
      <c r="N69" s="57"/>
      <c r="O69" s="57"/>
      <c r="P69" s="57"/>
      <c r="Q69" s="57"/>
      <c r="R69" s="57"/>
      <c r="S69" s="57"/>
      <c r="T69" s="57"/>
      <c r="U69" s="57"/>
      <c r="V69" s="57"/>
      <c r="Y69" s="57"/>
      <c r="Z69" s="57"/>
      <c r="AA69" s="57"/>
      <c r="AD69" s="57"/>
    </row>
    <row r="70" spans="1:30">
      <c r="A70" s="57"/>
      <c r="B70" s="57"/>
      <c r="C70" s="57"/>
      <c r="D70" s="57"/>
      <c r="E70" s="57"/>
      <c r="F70" s="57"/>
      <c r="G70" s="57"/>
      <c r="H70" s="57"/>
      <c r="I70" s="57"/>
      <c r="J70" s="57"/>
      <c r="K70" s="57"/>
      <c r="L70" s="57"/>
      <c r="M70" s="57"/>
      <c r="N70" s="57"/>
      <c r="O70" s="57"/>
      <c r="P70" s="57"/>
      <c r="Q70" s="57"/>
      <c r="R70" s="57"/>
      <c r="S70" s="57"/>
      <c r="T70" s="57"/>
      <c r="U70" s="57"/>
      <c r="V70" s="57"/>
      <c r="Y70" s="57"/>
      <c r="Z70" s="57"/>
      <c r="AA70" s="57"/>
      <c r="AD70" s="57"/>
    </row>
    <row r="71" spans="1:30">
      <c r="A71" s="57"/>
      <c r="B71" s="57"/>
      <c r="C71" s="57"/>
      <c r="D71" s="57"/>
      <c r="E71" s="57"/>
      <c r="F71" s="57"/>
      <c r="G71" s="57"/>
      <c r="H71" s="57"/>
      <c r="I71" s="57"/>
      <c r="J71" s="57"/>
      <c r="K71" s="57"/>
      <c r="L71" s="57"/>
      <c r="M71" s="57"/>
      <c r="N71" s="57"/>
      <c r="O71" s="57"/>
      <c r="P71" s="57"/>
      <c r="Q71" s="57"/>
      <c r="R71" s="57"/>
      <c r="S71" s="57"/>
      <c r="T71" s="57"/>
      <c r="U71" s="57"/>
      <c r="V71" s="57"/>
      <c r="Y71" s="57"/>
      <c r="Z71" s="57"/>
      <c r="AA71" s="57"/>
      <c r="AD71" s="57"/>
    </row>
    <row r="72" spans="1:30">
      <c r="A72" s="57"/>
      <c r="B72" s="57"/>
      <c r="C72" s="57"/>
      <c r="D72" s="57"/>
      <c r="E72" s="57"/>
      <c r="F72" s="57"/>
      <c r="G72" s="57"/>
      <c r="H72" s="57"/>
      <c r="I72" s="57"/>
      <c r="J72" s="57"/>
      <c r="K72" s="57"/>
      <c r="L72" s="57"/>
      <c r="M72" s="57"/>
      <c r="N72" s="57"/>
      <c r="O72" s="57"/>
      <c r="P72" s="57"/>
      <c r="Q72" s="57"/>
      <c r="R72" s="57"/>
      <c r="S72" s="57"/>
      <c r="T72" s="57"/>
      <c r="U72" s="57"/>
      <c r="V72" s="57"/>
      <c r="Y72" s="57"/>
      <c r="Z72" s="57"/>
      <c r="AA72" s="57"/>
      <c r="AD72" s="57"/>
    </row>
    <row r="73" spans="1:30">
      <c r="A73" s="57"/>
      <c r="B73" s="57"/>
      <c r="C73" s="57"/>
      <c r="D73" s="57"/>
      <c r="E73" s="57"/>
      <c r="F73" s="57"/>
      <c r="G73" s="57"/>
      <c r="H73" s="57"/>
      <c r="I73" s="57"/>
      <c r="J73" s="57"/>
      <c r="K73" s="57"/>
      <c r="L73" s="57"/>
      <c r="M73" s="57"/>
      <c r="N73" s="57"/>
      <c r="O73" s="57"/>
      <c r="P73" s="57"/>
      <c r="Q73" s="57"/>
      <c r="R73" s="57"/>
      <c r="S73" s="57"/>
      <c r="T73" s="57"/>
      <c r="U73" s="57"/>
      <c r="V73" s="57"/>
      <c r="Y73" s="57"/>
      <c r="Z73" s="57"/>
      <c r="AA73" s="57"/>
      <c r="AD73" s="57"/>
    </row>
    <row r="74" spans="1:30">
      <c r="A74" s="57"/>
      <c r="B74" s="57"/>
      <c r="C74" s="57"/>
      <c r="D74" s="57"/>
      <c r="E74" s="57"/>
      <c r="F74" s="57"/>
      <c r="G74" s="57"/>
      <c r="H74" s="57"/>
      <c r="I74" s="57"/>
      <c r="J74" s="57"/>
      <c r="K74" s="57"/>
      <c r="L74" s="57"/>
      <c r="M74" s="57"/>
      <c r="N74" s="57"/>
      <c r="O74" s="57"/>
      <c r="P74" s="57"/>
      <c r="Q74" s="57"/>
      <c r="R74" s="57"/>
      <c r="S74" s="57"/>
      <c r="T74" s="57"/>
      <c r="U74" s="57"/>
      <c r="V74" s="57"/>
      <c r="Y74" s="57"/>
      <c r="Z74" s="57"/>
      <c r="AA74" s="57"/>
      <c r="AD74" s="57"/>
    </row>
    <row r="75" spans="1:30">
      <c r="A75" s="57"/>
      <c r="B75" s="57"/>
      <c r="C75" s="57"/>
      <c r="D75" s="57"/>
      <c r="E75" s="57"/>
      <c r="F75" s="57"/>
      <c r="G75" s="57"/>
      <c r="H75" s="57"/>
      <c r="I75" s="57"/>
      <c r="J75" s="57"/>
      <c r="K75" s="57"/>
      <c r="L75" s="57"/>
      <c r="M75" s="57"/>
      <c r="N75" s="57"/>
      <c r="O75" s="57"/>
      <c r="P75" s="57"/>
      <c r="Q75" s="57"/>
      <c r="R75" s="57"/>
      <c r="S75" s="57"/>
      <c r="T75" s="57"/>
      <c r="U75" s="57"/>
      <c r="V75" s="57"/>
      <c r="Y75" s="57"/>
      <c r="Z75" s="57"/>
      <c r="AA75" s="57"/>
      <c r="AD75" s="57"/>
    </row>
    <row r="76" spans="1:30">
      <c r="A76" s="57"/>
      <c r="B76" s="57"/>
      <c r="C76" s="57"/>
      <c r="D76" s="57"/>
      <c r="E76" s="57"/>
      <c r="F76" s="57"/>
      <c r="G76" s="57"/>
      <c r="H76" s="57"/>
      <c r="I76" s="57"/>
      <c r="J76" s="57"/>
      <c r="K76" s="57"/>
      <c r="L76" s="57"/>
      <c r="M76" s="57"/>
      <c r="N76" s="57"/>
      <c r="O76" s="57"/>
      <c r="P76" s="57"/>
      <c r="Q76" s="57"/>
      <c r="R76" s="57"/>
      <c r="S76" s="57"/>
      <c r="T76" s="57"/>
      <c r="U76" s="57"/>
      <c r="V76" s="57"/>
      <c r="Y76" s="57"/>
      <c r="Z76" s="57"/>
      <c r="AA76" s="57"/>
      <c r="AD76" s="57"/>
    </row>
    <row r="77" spans="1:30">
      <c r="A77" s="57"/>
      <c r="B77" s="57"/>
      <c r="C77" s="57"/>
      <c r="D77" s="57"/>
      <c r="E77" s="57"/>
      <c r="F77" s="57"/>
      <c r="G77" s="57"/>
      <c r="H77" s="57"/>
      <c r="I77" s="57"/>
      <c r="J77" s="57"/>
      <c r="K77" s="57"/>
      <c r="L77" s="57"/>
      <c r="M77" s="57"/>
      <c r="N77" s="57"/>
      <c r="O77" s="57"/>
      <c r="P77" s="57"/>
      <c r="Q77" s="57"/>
      <c r="R77" s="57"/>
      <c r="S77" s="57"/>
      <c r="T77" s="57"/>
      <c r="U77" s="57"/>
      <c r="V77" s="57"/>
      <c r="Y77" s="57"/>
      <c r="Z77" s="57"/>
      <c r="AA77" s="57"/>
      <c r="AD77" s="57"/>
    </row>
    <row r="78" spans="1:30">
      <c r="A78" s="57"/>
      <c r="B78" s="57"/>
      <c r="C78" s="57"/>
      <c r="D78" s="57"/>
      <c r="E78" s="57"/>
      <c r="F78" s="57"/>
      <c r="G78" s="57"/>
      <c r="H78" s="57"/>
      <c r="I78" s="57"/>
      <c r="J78" s="57"/>
      <c r="K78" s="57"/>
      <c r="L78" s="57"/>
      <c r="M78" s="57"/>
      <c r="N78" s="57"/>
      <c r="O78" s="57"/>
      <c r="P78" s="57"/>
      <c r="Q78" s="57"/>
      <c r="R78" s="57"/>
      <c r="S78" s="57"/>
      <c r="T78" s="57"/>
      <c r="U78" s="57"/>
      <c r="V78" s="57"/>
      <c r="Y78" s="57"/>
      <c r="Z78" s="57"/>
      <c r="AA78" s="57"/>
      <c r="AD78" s="57"/>
    </row>
    <row r="79" spans="1:30">
      <c r="A79" s="57"/>
      <c r="B79" s="57"/>
      <c r="C79" s="57"/>
      <c r="D79" s="57"/>
      <c r="E79" s="57"/>
      <c r="F79" s="57"/>
      <c r="G79" s="57"/>
      <c r="H79" s="57"/>
      <c r="I79" s="57"/>
      <c r="J79" s="57"/>
      <c r="K79" s="57"/>
      <c r="L79" s="57"/>
      <c r="M79" s="57"/>
      <c r="N79" s="57"/>
      <c r="O79" s="57"/>
      <c r="P79" s="57"/>
      <c r="Q79" s="57"/>
      <c r="R79" s="57"/>
      <c r="S79" s="57"/>
      <c r="T79" s="57"/>
      <c r="U79" s="57"/>
      <c r="V79" s="57"/>
      <c r="Y79" s="57"/>
      <c r="Z79" s="57"/>
      <c r="AA79" s="57"/>
      <c r="AD79" s="57"/>
    </row>
    <row r="80" spans="1:30">
      <c r="A80" s="57"/>
      <c r="B80" s="57"/>
      <c r="C80" s="57"/>
      <c r="D80" s="57"/>
      <c r="E80" s="57"/>
      <c r="F80" s="57"/>
      <c r="G80" s="57"/>
      <c r="H80" s="57"/>
      <c r="I80" s="57"/>
      <c r="J80" s="57"/>
      <c r="K80" s="57"/>
      <c r="L80" s="57"/>
      <c r="M80" s="57"/>
      <c r="N80" s="57"/>
      <c r="O80" s="57"/>
      <c r="P80" s="57"/>
      <c r="Q80" s="57"/>
      <c r="R80" s="57"/>
      <c r="S80" s="57"/>
      <c r="T80" s="57"/>
      <c r="U80" s="57"/>
      <c r="V80" s="57"/>
      <c r="Y80" s="57"/>
      <c r="Z80" s="57"/>
      <c r="AA80" s="57"/>
      <c r="AD80" s="57"/>
    </row>
  </sheetData>
  <hyperlinks>
    <hyperlink ref="AD5" location="Content!B37" display="Back to Content Page"/>
  </hyperlinks>
  <pageMargins left="0.7" right="0.7" top="0.75" bottom="0.75" header="0.3" footer="0.3"/>
  <pageSetup orientation="portrait" r:id="rId1"/>
</worksheet>
</file>

<file path=xl/worksheets/sheet3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9"/>
  <sheetViews>
    <sheetView topLeftCell="L1" zoomScale="93" zoomScaleNormal="93" workbookViewId="0">
      <selection activeCell="U6" sqref="U6"/>
    </sheetView>
  </sheetViews>
  <sheetFormatPr defaultRowHeight="14.5"/>
  <cols>
    <col min="1" max="1" width="18" customWidth="1"/>
    <col min="2" max="2" width="7" customWidth="1"/>
    <col min="3" max="3" width="9" customWidth="1"/>
    <col min="4" max="4" width="12" bestFit="1" customWidth="1"/>
    <col min="5" max="5" width="13.54296875" customWidth="1"/>
    <col min="6" max="6" width="10" bestFit="1" customWidth="1"/>
    <col min="7" max="7" width="14.26953125" bestFit="1" customWidth="1"/>
    <col min="8" max="8" width="9" customWidth="1"/>
    <col min="9" max="9" width="11.36328125" bestFit="1" customWidth="1"/>
    <col min="10" max="10" width="14.81640625" bestFit="1" customWidth="1"/>
    <col min="11" max="11" width="10.7265625" bestFit="1" customWidth="1"/>
    <col min="12" max="12" width="12.81640625" bestFit="1" customWidth="1"/>
    <col min="13" max="13" width="14.54296875" bestFit="1" customWidth="1"/>
    <col min="14" max="14" width="12.26953125" bestFit="1" customWidth="1"/>
    <col min="15" max="15" width="13.36328125" customWidth="1"/>
    <col min="16" max="16" width="9" customWidth="1"/>
    <col min="17" max="17" width="12.81640625" bestFit="1" customWidth="1"/>
    <col min="18" max="18" width="8.81640625" customWidth="1"/>
  </cols>
  <sheetData>
    <row r="1" spans="1:21">
      <c r="A1" s="140" t="s">
        <v>1439</v>
      </c>
      <c r="B1" s="57"/>
      <c r="C1" s="57"/>
      <c r="D1" s="57"/>
      <c r="E1" s="57"/>
      <c r="F1" s="57"/>
      <c r="G1" s="57"/>
      <c r="H1" s="57"/>
      <c r="I1" s="57"/>
      <c r="J1" s="57"/>
      <c r="K1" s="57"/>
      <c r="L1" s="57"/>
      <c r="M1" s="57"/>
      <c r="N1" s="57"/>
      <c r="O1" s="57"/>
      <c r="P1" s="57"/>
      <c r="Q1" s="57"/>
      <c r="R1" s="57"/>
    </row>
    <row r="2" spans="1:21">
      <c r="A2" s="57"/>
      <c r="B2" s="57"/>
      <c r="C2" s="57"/>
      <c r="D2" s="57"/>
      <c r="E2" s="57"/>
      <c r="F2" s="57"/>
      <c r="G2" s="57"/>
      <c r="H2" s="57"/>
      <c r="I2" s="57"/>
      <c r="J2" s="57"/>
      <c r="K2" s="57"/>
      <c r="L2" s="57"/>
      <c r="M2" s="57"/>
      <c r="N2" s="57"/>
      <c r="O2" s="57"/>
      <c r="P2" s="57"/>
      <c r="Q2" s="57"/>
      <c r="R2" s="57"/>
      <c r="S2" s="7"/>
    </row>
    <row r="3" spans="1:21" ht="50.25" customHeight="1">
      <c r="A3" s="411" t="s">
        <v>262</v>
      </c>
      <c r="B3" s="411" t="s">
        <v>83</v>
      </c>
      <c r="C3" s="262" t="s">
        <v>15</v>
      </c>
      <c r="D3" s="262" t="s">
        <v>14</v>
      </c>
      <c r="E3" s="263" t="s">
        <v>268</v>
      </c>
      <c r="F3" s="262" t="s">
        <v>12</v>
      </c>
      <c r="G3" s="262" t="s">
        <v>11</v>
      </c>
      <c r="H3" s="262" t="s">
        <v>10</v>
      </c>
      <c r="I3" s="262" t="s">
        <v>9</v>
      </c>
      <c r="J3" s="262" t="s">
        <v>7</v>
      </c>
      <c r="K3" s="262" t="s">
        <v>6</v>
      </c>
      <c r="L3" s="262" t="s">
        <v>5</v>
      </c>
      <c r="M3" s="262" t="s">
        <v>4</v>
      </c>
      <c r="N3" s="262" t="s">
        <v>3</v>
      </c>
      <c r="O3" s="263" t="s">
        <v>79</v>
      </c>
      <c r="P3" s="262" t="s">
        <v>2</v>
      </c>
      <c r="Q3" s="262" t="s">
        <v>1</v>
      </c>
      <c r="R3" s="408" t="s">
        <v>51</v>
      </c>
      <c r="S3" s="7"/>
    </row>
    <row r="4" spans="1:21">
      <c r="A4" s="1104" t="s">
        <v>154</v>
      </c>
      <c r="B4" s="464">
        <v>2009</v>
      </c>
      <c r="C4" s="580" t="s">
        <v>429</v>
      </c>
      <c r="D4" s="580">
        <v>3.3418768000000001E-2</v>
      </c>
      <c r="E4" s="580">
        <v>1.1142999999999999E-3</v>
      </c>
      <c r="F4" s="580">
        <v>2.2768163948834276E-2</v>
      </c>
      <c r="G4" s="580">
        <v>6.2889088487626591E-6</v>
      </c>
      <c r="H4" s="580" t="s">
        <v>429</v>
      </c>
      <c r="I4" s="580" t="s">
        <v>429</v>
      </c>
      <c r="J4" s="580" t="s">
        <v>429</v>
      </c>
      <c r="K4" s="580">
        <v>5.3231061761444063E-4</v>
      </c>
      <c r="L4" s="580">
        <v>2.654E-5</v>
      </c>
      <c r="M4" s="580">
        <v>0</v>
      </c>
      <c r="N4" s="580">
        <v>8.1668834913095189E-3</v>
      </c>
      <c r="O4" s="580" t="s">
        <v>429</v>
      </c>
      <c r="P4" s="580">
        <v>3.79E-4</v>
      </c>
      <c r="Q4" s="580" t="s">
        <v>429</v>
      </c>
      <c r="R4" s="580">
        <f t="shared" ref="R4:R71" si="0">SUM(C4:Q4)</f>
        <v>6.6412254966606993E-2</v>
      </c>
      <c r="S4" s="7"/>
    </row>
    <row r="5" spans="1:21">
      <c r="A5" s="1104"/>
      <c r="B5" s="73">
        <v>2010</v>
      </c>
      <c r="C5" s="580">
        <v>0</v>
      </c>
      <c r="D5" s="580">
        <v>1.4248918199999999E-2</v>
      </c>
      <c r="E5" s="580">
        <v>3.8795649856677565E-3</v>
      </c>
      <c r="F5" s="580" t="s">
        <v>8</v>
      </c>
      <c r="G5" s="580" t="s">
        <v>429</v>
      </c>
      <c r="H5" s="580" t="s">
        <v>429</v>
      </c>
      <c r="I5" s="580" t="s">
        <v>429</v>
      </c>
      <c r="J5" s="580" t="s">
        <v>429</v>
      </c>
      <c r="K5" s="580">
        <v>4.842875E-3</v>
      </c>
      <c r="L5" s="580">
        <v>4.5170000000000003E-5</v>
      </c>
      <c r="M5" s="580">
        <v>0</v>
      </c>
      <c r="N5" s="580">
        <v>1.7041823921214385E-3</v>
      </c>
      <c r="O5" s="580" t="s">
        <v>429</v>
      </c>
      <c r="P5" s="580">
        <v>1.7E-5</v>
      </c>
      <c r="Q5" s="580" t="s">
        <v>429</v>
      </c>
      <c r="R5" s="580">
        <f t="shared" si="0"/>
        <v>2.4737710577789195E-2</v>
      </c>
    </row>
    <row r="6" spans="1:21" s="35" customFormat="1" ht="14">
      <c r="A6" s="1104"/>
      <c r="B6" s="73">
        <v>2011</v>
      </c>
      <c r="C6" s="580">
        <v>3.5750000000000001E-3</v>
      </c>
      <c r="D6" s="580">
        <v>9.3933896850000004E-2</v>
      </c>
      <c r="E6" s="580">
        <v>1.0237700000000001E-2</v>
      </c>
      <c r="F6" s="580" t="s">
        <v>8</v>
      </c>
      <c r="G6" s="580" t="s">
        <v>429</v>
      </c>
      <c r="H6" s="580" t="s">
        <v>429</v>
      </c>
      <c r="I6" s="580" t="s">
        <v>429</v>
      </c>
      <c r="J6" s="580" t="s">
        <v>429</v>
      </c>
      <c r="K6" s="580">
        <v>9.9268883749912048E-3</v>
      </c>
      <c r="L6" s="580">
        <v>1.0002260649575856E-4</v>
      </c>
      <c r="M6" s="580">
        <v>4.35E-4</v>
      </c>
      <c r="N6" s="580">
        <v>9.2267963468633356E-3</v>
      </c>
      <c r="O6" s="580">
        <v>1.2045450477487164E-4</v>
      </c>
      <c r="P6" s="580">
        <v>1.35E-4</v>
      </c>
      <c r="Q6" s="580" t="s">
        <v>429</v>
      </c>
      <c r="R6" s="580">
        <f t="shared" si="0"/>
        <v>0.12769075868312518</v>
      </c>
      <c r="U6" s="92" t="s">
        <v>13</v>
      </c>
    </row>
    <row r="7" spans="1:21" s="35" customFormat="1" ht="14">
      <c r="A7" s="1104"/>
      <c r="B7" s="73">
        <v>2012</v>
      </c>
      <c r="C7" s="580">
        <v>4.262668E-2</v>
      </c>
      <c r="D7" s="580">
        <v>8.1947347200000006E-2</v>
      </c>
      <c r="E7" s="580">
        <v>7.0103000000000006E-3</v>
      </c>
      <c r="F7" s="580" t="s">
        <v>8</v>
      </c>
      <c r="G7" s="580" t="s">
        <v>429</v>
      </c>
      <c r="H7" s="580">
        <v>1.1945218003235917E-4</v>
      </c>
      <c r="I7" s="580" t="s">
        <v>429</v>
      </c>
      <c r="J7" s="578">
        <v>2.1048876204067071E-5</v>
      </c>
      <c r="K7" s="580">
        <v>1.6469168514015409E-2</v>
      </c>
      <c r="L7" s="580">
        <v>9.1214701707152573E-5</v>
      </c>
      <c r="M7" s="580">
        <v>2.3699999999999999E-4</v>
      </c>
      <c r="N7" s="580">
        <v>4.1529189930861526E-3</v>
      </c>
      <c r="O7" s="580">
        <v>1.10889E-3</v>
      </c>
      <c r="P7" s="580">
        <v>2.3800000000000001E-4</v>
      </c>
      <c r="Q7" s="580">
        <v>1.5956800000000001E-3</v>
      </c>
      <c r="R7" s="580">
        <f t="shared" si="0"/>
        <v>0.15561770046504514</v>
      </c>
    </row>
    <row r="8" spans="1:21" s="35" customFormat="1" ht="14">
      <c r="A8" s="1104"/>
      <c r="B8" s="73">
        <v>2013</v>
      </c>
      <c r="C8" s="580">
        <v>2.8999999999999998E-3</v>
      </c>
      <c r="D8" s="580">
        <v>9.6082027833333319E-3</v>
      </c>
      <c r="E8" s="580" t="s">
        <v>429</v>
      </c>
      <c r="F8" s="580" t="s">
        <v>8</v>
      </c>
      <c r="G8" s="580" t="s">
        <v>429</v>
      </c>
      <c r="H8" s="580" t="s">
        <v>429</v>
      </c>
      <c r="I8" s="580" t="s">
        <v>429</v>
      </c>
      <c r="J8" s="580" t="s">
        <v>429</v>
      </c>
      <c r="K8" s="580" t="s">
        <v>429</v>
      </c>
      <c r="L8" s="580" t="s">
        <v>8</v>
      </c>
      <c r="M8" s="580">
        <v>0</v>
      </c>
      <c r="N8" s="580" t="s">
        <v>429</v>
      </c>
      <c r="O8" s="580" t="s">
        <v>429</v>
      </c>
      <c r="P8" s="580" t="s">
        <v>429</v>
      </c>
      <c r="Q8" s="580" t="s">
        <v>429</v>
      </c>
      <c r="R8" s="580">
        <f t="shared" si="0"/>
        <v>1.2508202783333332E-2</v>
      </c>
    </row>
    <row r="9" spans="1:21" s="35" customFormat="1" ht="14">
      <c r="A9" s="1104"/>
      <c r="B9" s="73">
        <v>2014</v>
      </c>
      <c r="C9" s="580">
        <v>2.8062799999999999E-2</v>
      </c>
      <c r="D9" s="580" t="s">
        <v>429</v>
      </c>
      <c r="E9" s="580" t="s">
        <v>429</v>
      </c>
      <c r="F9" s="580" t="s">
        <v>429</v>
      </c>
      <c r="G9" s="580" t="s">
        <v>429</v>
      </c>
      <c r="H9" s="580" t="s">
        <v>429</v>
      </c>
      <c r="I9" s="580" t="s">
        <v>429</v>
      </c>
      <c r="J9" s="580" t="s">
        <v>429</v>
      </c>
      <c r="K9" s="580" t="s">
        <v>429</v>
      </c>
      <c r="L9" s="569" t="s">
        <v>429</v>
      </c>
      <c r="M9" s="580">
        <v>0.43</v>
      </c>
      <c r="N9" s="580" t="s">
        <v>429</v>
      </c>
      <c r="O9" s="580" t="s">
        <v>429</v>
      </c>
      <c r="P9" s="569" t="s">
        <v>429</v>
      </c>
      <c r="Q9" s="569" t="s">
        <v>429</v>
      </c>
      <c r="R9" s="569" t="s">
        <v>429</v>
      </c>
    </row>
    <row r="10" spans="1:21" s="35" customFormat="1" ht="14">
      <c r="A10" s="1104"/>
      <c r="B10" s="73">
        <v>2015</v>
      </c>
      <c r="C10" s="580">
        <v>0.15540200000000001</v>
      </c>
      <c r="D10" s="580" t="s">
        <v>429</v>
      </c>
      <c r="E10" s="569" t="s">
        <v>429</v>
      </c>
      <c r="F10" s="569" t="s">
        <v>429</v>
      </c>
      <c r="G10" s="570" t="s">
        <v>429</v>
      </c>
      <c r="H10" s="580" t="s">
        <v>429</v>
      </c>
      <c r="I10" s="580" t="s">
        <v>429</v>
      </c>
      <c r="J10" s="580" t="s">
        <v>429</v>
      </c>
      <c r="K10" s="569" t="s">
        <v>429</v>
      </c>
      <c r="L10" s="569" t="s">
        <v>429</v>
      </c>
      <c r="M10" s="580">
        <v>0.35</v>
      </c>
      <c r="N10" s="569" t="s">
        <v>429</v>
      </c>
      <c r="O10" s="580" t="s">
        <v>429</v>
      </c>
      <c r="P10" s="569" t="s">
        <v>429</v>
      </c>
      <c r="Q10" s="569" t="s">
        <v>429</v>
      </c>
      <c r="R10" s="569" t="s">
        <v>429</v>
      </c>
    </row>
    <row r="11" spans="1:21">
      <c r="A11" s="1104" t="s">
        <v>153</v>
      </c>
      <c r="B11" s="464">
        <v>2009</v>
      </c>
      <c r="C11" s="580">
        <v>1.3393066800000002</v>
      </c>
      <c r="D11" s="580">
        <v>37.033122210500004</v>
      </c>
      <c r="E11" s="580">
        <v>5.8555903178597113</v>
      </c>
      <c r="F11" s="580">
        <v>14.82498192928489</v>
      </c>
      <c r="G11" s="580">
        <v>3.7928652547920483</v>
      </c>
      <c r="H11" s="580">
        <v>18.209624746454626</v>
      </c>
      <c r="I11" s="580">
        <v>18.733705786329022</v>
      </c>
      <c r="J11" s="580">
        <v>26.748060940916286</v>
      </c>
      <c r="K11" s="580">
        <v>17.009868478423869</v>
      </c>
      <c r="L11" s="580">
        <v>2.5434767300000001</v>
      </c>
      <c r="M11" s="580">
        <v>0</v>
      </c>
      <c r="N11" s="580">
        <v>20.116851858959155</v>
      </c>
      <c r="O11" s="580">
        <v>9.1801421755924792</v>
      </c>
      <c r="P11" s="580">
        <v>21.027370999999999</v>
      </c>
      <c r="Q11" s="580">
        <v>104.89432646902094</v>
      </c>
      <c r="R11" s="580">
        <f t="shared" si="0"/>
        <v>301.30929457813306</v>
      </c>
      <c r="S11" s="7"/>
    </row>
    <row r="12" spans="1:21">
      <c r="A12" s="1104"/>
      <c r="B12" s="73">
        <v>2010</v>
      </c>
      <c r="C12" s="580">
        <v>0.20838988</v>
      </c>
      <c r="D12" s="580">
        <v>34.126890875400001</v>
      </c>
      <c r="E12" s="580">
        <v>2.9151618358499998</v>
      </c>
      <c r="F12" s="580">
        <v>17.210781715347412</v>
      </c>
      <c r="G12" s="580">
        <v>1.2143851171380269</v>
      </c>
      <c r="H12" s="580">
        <v>6.7673007551675166</v>
      </c>
      <c r="I12" s="580">
        <v>24.103723196887831</v>
      </c>
      <c r="J12" s="580">
        <v>18.429926786549657</v>
      </c>
      <c r="K12" s="580">
        <v>15.218870624999999</v>
      </c>
      <c r="L12" s="580">
        <v>1.3585554600000005</v>
      </c>
      <c r="M12" s="580">
        <v>0</v>
      </c>
      <c r="N12" s="580">
        <v>29.061107815013891</v>
      </c>
      <c r="O12" s="580">
        <v>19.081162165744875</v>
      </c>
      <c r="P12" s="580">
        <v>2.4877060000000002</v>
      </c>
      <c r="Q12" s="580">
        <v>56.862919359999893</v>
      </c>
      <c r="R12" s="580">
        <f t="shared" si="0"/>
        <v>229.0468815880991</v>
      </c>
    </row>
    <row r="13" spans="1:21" s="35" customFormat="1" ht="14">
      <c r="A13" s="1104"/>
      <c r="B13" s="73">
        <v>2011</v>
      </c>
      <c r="C13" s="580">
        <v>9.1918600000000013E-3</v>
      </c>
      <c r="D13" s="580">
        <v>46.208072949524997</v>
      </c>
      <c r="E13" s="580">
        <v>1.5554709615713314</v>
      </c>
      <c r="F13" s="580" t="s">
        <v>8</v>
      </c>
      <c r="G13" s="580">
        <v>2.6815763237929331</v>
      </c>
      <c r="H13" s="580">
        <v>2.4766296092919502</v>
      </c>
      <c r="I13" s="580">
        <v>31.872503184593182</v>
      </c>
      <c r="J13" s="580">
        <v>32.318737067451188</v>
      </c>
      <c r="K13" s="580">
        <v>18.210523843304372</v>
      </c>
      <c r="L13" s="580">
        <v>1.2545412957543383</v>
      </c>
      <c r="M13" s="580">
        <v>25.864629517241379</v>
      </c>
      <c r="N13" s="580">
        <v>21.788830835345486</v>
      </c>
      <c r="O13" s="580">
        <v>14.681871248936549</v>
      </c>
      <c r="P13" s="580">
        <v>1.5049030000000001</v>
      </c>
      <c r="Q13" s="580">
        <v>121.8145869600007</v>
      </c>
      <c r="R13" s="580">
        <f t="shared" si="0"/>
        <v>322.24206865680844</v>
      </c>
    </row>
    <row r="14" spans="1:21" s="35" customFormat="1" ht="14">
      <c r="A14" s="1104"/>
      <c r="B14" s="73">
        <v>2012</v>
      </c>
      <c r="C14" s="580">
        <v>0.89423622999999997</v>
      </c>
      <c r="D14" s="580">
        <v>56.40825700620001</v>
      </c>
      <c r="E14" s="580">
        <v>4.1633248030000001</v>
      </c>
      <c r="F14" s="580" t="s">
        <v>8</v>
      </c>
      <c r="G14" s="580">
        <v>2.5715358092831577</v>
      </c>
      <c r="H14" s="580">
        <v>0.93314821404743564</v>
      </c>
      <c r="I14" s="580">
        <v>33.494381034205716</v>
      </c>
      <c r="J14" s="580">
        <v>15.881258693323534</v>
      </c>
      <c r="K14" s="580">
        <v>25.629240389674766</v>
      </c>
      <c r="L14" s="580">
        <v>0.13673535386726254</v>
      </c>
      <c r="M14" s="580">
        <v>21.2953065773447</v>
      </c>
      <c r="N14" s="580">
        <v>26.170957350803256</v>
      </c>
      <c r="O14" s="580">
        <v>39.104806079999996</v>
      </c>
      <c r="P14" s="580">
        <v>2.1698691813050721</v>
      </c>
      <c r="Q14" s="580">
        <v>268.7558552500011</v>
      </c>
      <c r="R14" s="580">
        <f t="shared" si="0"/>
        <v>497.60891197305602</v>
      </c>
    </row>
    <row r="15" spans="1:21" s="35" customFormat="1" ht="14">
      <c r="A15" s="1104"/>
      <c r="B15" s="73">
        <v>2013</v>
      </c>
      <c r="C15" s="580">
        <v>1.4621987300000001</v>
      </c>
      <c r="D15" s="580">
        <v>49.327302067783329</v>
      </c>
      <c r="E15" s="580" t="s">
        <v>429</v>
      </c>
      <c r="F15" s="580" t="s">
        <v>8</v>
      </c>
      <c r="G15" s="580" t="s">
        <v>429</v>
      </c>
      <c r="H15" s="580" t="s">
        <v>429</v>
      </c>
      <c r="I15" s="580">
        <v>30.75</v>
      </c>
      <c r="J15" s="580" t="s">
        <v>429</v>
      </c>
      <c r="K15" s="580" t="s">
        <v>429</v>
      </c>
      <c r="L15" s="580" t="s">
        <v>8</v>
      </c>
      <c r="M15" s="580">
        <v>0.97484642487046624</v>
      </c>
      <c r="N15" s="580" t="s">
        <v>429</v>
      </c>
      <c r="O15" s="580" t="s">
        <v>429</v>
      </c>
      <c r="P15" s="580" t="s">
        <v>429</v>
      </c>
      <c r="Q15" s="580" t="s">
        <v>429</v>
      </c>
      <c r="R15" s="580">
        <f t="shared" si="0"/>
        <v>82.514347222653782</v>
      </c>
    </row>
    <row r="16" spans="1:21" s="35" customFormat="1" ht="14">
      <c r="A16" s="1104"/>
      <c r="B16" s="73">
        <v>2014</v>
      </c>
      <c r="C16" s="580">
        <v>2.7574127499999994</v>
      </c>
      <c r="D16" s="580">
        <v>47.783296363733335</v>
      </c>
      <c r="E16" s="580" t="s">
        <v>429</v>
      </c>
      <c r="F16" s="580" t="s">
        <v>429</v>
      </c>
      <c r="G16" s="580" t="s">
        <v>429</v>
      </c>
      <c r="H16" s="580" t="s">
        <v>429</v>
      </c>
      <c r="I16" s="580">
        <v>24.1</v>
      </c>
      <c r="J16" s="580" t="s">
        <v>429</v>
      </c>
      <c r="K16" s="580" t="s">
        <v>429</v>
      </c>
      <c r="L16" s="580" t="s">
        <v>8</v>
      </c>
      <c r="M16" s="580">
        <v>36.296569531538182</v>
      </c>
      <c r="N16" s="580" t="s">
        <v>429</v>
      </c>
      <c r="O16" s="580" t="s">
        <v>429</v>
      </c>
      <c r="P16" s="569" t="s">
        <v>429</v>
      </c>
      <c r="Q16" s="569" t="s">
        <v>429</v>
      </c>
      <c r="R16" s="569" t="s">
        <v>429</v>
      </c>
    </row>
    <row r="17" spans="1:19" s="35" customFormat="1" ht="14">
      <c r="A17" s="1104"/>
      <c r="B17" s="73">
        <v>2015</v>
      </c>
      <c r="C17" s="580">
        <v>2.1266459499999999</v>
      </c>
      <c r="D17" s="580">
        <v>48</v>
      </c>
      <c r="E17" s="569" t="s">
        <v>429</v>
      </c>
      <c r="F17" s="569" t="s">
        <v>429</v>
      </c>
      <c r="G17" s="570" t="s">
        <v>429</v>
      </c>
      <c r="H17" s="580" t="s">
        <v>429</v>
      </c>
      <c r="I17" s="580">
        <v>23.4</v>
      </c>
      <c r="J17" s="580" t="s">
        <v>429</v>
      </c>
      <c r="K17" s="569" t="s">
        <v>429</v>
      </c>
      <c r="L17" s="569" t="s">
        <v>429</v>
      </c>
      <c r="M17" s="580">
        <v>154.38</v>
      </c>
      <c r="N17" s="569" t="s">
        <v>429</v>
      </c>
      <c r="O17" s="580" t="s">
        <v>429</v>
      </c>
      <c r="P17" s="569" t="s">
        <v>429</v>
      </c>
      <c r="Q17" s="569" t="s">
        <v>429</v>
      </c>
      <c r="R17" s="569" t="s">
        <v>429</v>
      </c>
    </row>
    <row r="18" spans="1:19">
      <c r="A18" s="1104" t="s">
        <v>152</v>
      </c>
      <c r="B18" s="464">
        <v>2009</v>
      </c>
      <c r="C18" s="580">
        <v>1.5345934699999997</v>
      </c>
      <c r="D18" s="580">
        <v>26.556739991500002</v>
      </c>
      <c r="E18" s="580">
        <v>30.858479980349998</v>
      </c>
      <c r="F18" s="580">
        <v>4.1778292694514052</v>
      </c>
      <c r="G18" s="580">
        <v>48.058777697196184</v>
      </c>
      <c r="H18" s="580">
        <v>3.8799708452440669</v>
      </c>
      <c r="I18" s="580">
        <v>51.895187967185024</v>
      </c>
      <c r="J18" s="580">
        <v>157.46744054097584</v>
      </c>
      <c r="K18" s="580">
        <v>10.425910701636914</v>
      </c>
      <c r="L18" s="580">
        <v>7.1849715300000003</v>
      </c>
      <c r="M18" s="580">
        <v>448.19928507109012</v>
      </c>
      <c r="N18" s="580">
        <v>11.685677392411485</v>
      </c>
      <c r="O18" s="580">
        <v>10.929968572399405</v>
      </c>
      <c r="P18" s="580">
        <v>5.9495529999999999</v>
      </c>
      <c r="Q18" s="580">
        <v>26.551157999522449</v>
      </c>
      <c r="R18" s="580">
        <f t="shared" si="0"/>
        <v>845.35554402896287</v>
      </c>
      <c r="S18" s="7"/>
    </row>
    <row r="19" spans="1:19">
      <c r="A19" s="1104"/>
      <c r="B19" s="73">
        <v>2010</v>
      </c>
      <c r="C19" s="580">
        <v>0.75018881999999976</v>
      </c>
      <c r="D19" s="580">
        <v>28.001193091499999</v>
      </c>
      <c r="E19" s="580">
        <v>19.879105346247627</v>
      </c>
      <c r="F19" s="580">
        <v>3.7170853028771282</v>
      </c>
      <c r="G19" s="580">
        <v>51.359809852632019</v>
      </c>
      <c r="H19" s="580">
        <v>0.4292130720948058</v>
      </c>
      <c r="I19" s="580">
        <v>57.381286596932526</v>
      </c>
      <c r="J19" s="580">
        <v>108.95575282377594</v>
      </c>
      <c r="K19" s="580">
        <v>10.083522125</v>
      </c>
      <c r="L19" s="580">
        <v>7.4811106000000018</v>
      </c>
      <c r="M19" s="580">
        <v>413.77478169398904</v>
      </c>
      <c r="N19" s="580">
        <v>13.18835274656093</v>
      </c>
      <c r="O19" s="580">
        <v>0.60093394286219848</v>
      </c>
      <c r="P19" s="580">
        <v>5.5380279999999997</v>
      </c>
      <c r="Q19" s="580">
        <v>56.996859420000028</v>
      </c>
      <c r="R19" s="580">
        <f t="shared" si="0"/>
        <v>778.13722343447239</v>
      </c>
    </row>
    <row r="20" spans="1:19" s="35" customFormat="1" ht="14">
      <c r="A20" s="1104"/>
      <c r="B20" s="73">
        <v>2011</v>
      </c>
      <c r="C20" s="580">
        <v>0.7840421700000002</v>
      </c>
      <c r="D20" s="580">
        <v>30.774780134375</v>
      </c>
      <c r="E20" s="580">
        <v>9.0893282292621365</v>
      </c>
      <c r="F20" s="580" t="s">
        <v>8</v>
      </c>
      <c r="G20" s="580">
        <v>90.78240840788051</v>
      </c>
      <c r="H20" s="580">
        <v>0.31320318497560373</v>
      </c>
      <c r="I20" s="580">
        <v>54.553192871077833</v>
      </c>
      <c r="J20" s="580">
        <v>134.96475287976151</v>
      </c>
      <c r="K20" s="580">
        <v>12.201874345478295</v>
      </c>
      <c r="L20" s="580">
        <v>6.1108127371334291</v>
      </c>
      <c r="M20" s="580">
        <v>508.5743604137931</v>
      </c>
      <c r="N20" s="580">
        <v>15.311552142127626</v>
      </c>
      <c r="O20" s="580">
        <v>8.2399622073768057</v>
      </c>
      <c r="P20" s="580">
        <v>3.8183609999999999</v>
      </c>
      <c r="Q20" s="580">
        <v>84.842896100000004</v>
      </c>
      <c r="R20" s="580">
        <f t="shared" si="0"/>
        <v>960.36152682324189</v>
      </c>
    </row>
    <row r="21" spans="1:19" s="35" customFormat="1" ht="14">
      <c r="A21" s="1104"/>
      <c r="B21" s="73">
        <v>2012</v>
      </c>
      <c r="C21" s="580">
        <v>0.49753810999999987</v>
      </c>
      <c r="D21" s="580">
        <v>23.485467153636005</v>
      </c>
      <c r="E21" s="580">
        <v>33.678983880782241</v>
      </c>
      <c r="F21" s="580">
        <v>5.4736000000000003E-3</v>
      </c>
      <c r="G21" s="580">
        <v>86.328385472000747</v>
      </c>
      <c r="H21" s="580">
        <v>0.58355513304232465</v>
      </c>
      <c r="I21" s="580">
        <v>51.172443650638947</v>
      </c>
      <c r="J21" s="580">
        <v>122.82766997040076</v>
      </c>
      <c r="K21" s="580">
        <v>11.209746258322445</v>
      </c>
      <c r="L21" s="580">
        <v>6.5680750110361679</v>
      </c>
      <c r="M21" s="580">
        <v>684.97344068209497</v>
      </c>
      <c r="N21" s="580">
        <v>17.587582819257165</v>
      </c>
      <c r="O21" s="580">
        <v>10.269558950000002</v>
      </c>
      <c r="P21" s="580">
        <v>9.567088156928099</v>
      </c>
      <c r="Q21" s="580">
        <v>102.54775471999996</v>
      </c>
      <c r="R21" s="580">
        <f t="shared" si="0"/>
        <v>1161.3027635681399</v>
      </c>
    </row>
    <row r="22" spans="1:19" s="35" customFormat="1" ht="14">
      <c r="A22" s="1104"/>
      <c r="B22" s="73">
        <v>2013</v>
      </c>
      <c r="C22" s="580">
        <v>0.27360984999999999</v>
      </c>
      <c r="D22" s="580">
        <v>26.153105658434495</v>
      </c>
      <c r="E22" s="580" t="s">
        <v>429</v>
      </c>
      <c r="F22" s="580" t="s">
        <v>8</v>
      </c>
      <c r="G22" s="580" t="s">
        <v>429</v>
      </c>
      <c r="H22" s="580" t="s">
        <v>429</v>
      </c>
      <c r="I22" s="580">
        <v>55.7</v>
      </c>
      <c r="J22" s="580" t="s">
        <v>429</v>
      </c>
      <c r="K22" s="580" t="s">
        <v>429</v>
      </c>
      <c r="L22" s="580" t="s">
        <v>8</v>
      </c>
      <c r="M22" s="580">
        <v>650.80131958549225</v>
      </c>
      <c r="N22" s="580" t="s">
        <v>429</v>
      </c>
      <c r="O22" s="580" t="s">
        <v>429</v>
      </c>
      <c r="P22" s="580" t="s">
        <v>429</v>
      </c>
      <c r="Q22" s="580" t="s">
        <v>429</v>
      </c>
      <c r="R22" s="580">
        <f t="shared" si="0"/>
        <v>732.92803509392672</v>
      </c>
    </row>
    <row r="23" spans="1:19" s="35" customFormat="1" ht="14">
      <c r="A23" s="1104"/>
      <c r="B23" s="73">
        <v>2014</v>
      </c>
      <c r="C23" s="580">
        <v>0.46521276999999989</v>
      </c>
      <c r="D23" s="580">
        <v>22.385838932570667</v>
      </c>
      <c r="E23" s="580" t="s">
        <v>429</v>
      </c>
      <c r="F23" s="580" t="s">
        <v>429</v>
      </c>
      <c r="G23" s="580" t="s">
        <v>429</v>
      </c>
      <c r="H23" s="580" t="s">
        <v>429</v>
      </c>
      <c r="I23" s="580">
        <v>61.7</v>
      </c>
      <c r="J23" s="580" t="s">
        <v>429</v>
      </c>
      <c r="K23" s="580" t="s">
        <v>429</v>
      </c>
      <c r="L23" s="580" t="s">
        <v>8</v>
      </c>
      <c r="M23" s="580">
        <v>420.5459240132792</v>
      </c>
      <c r="N23" s="580" t="s">
        <v>429</v>
      </c>
      <c r="O23" s="580" t="s">
        <v>429</v>
      </c>
      <c r="P23" s="569" t="s">
        <v>429</v>
      </c>
      <c r="Q23" s="569" t="s">
        <v>429</v>
      </c>
      <c r="R23" s="569" t="s">
        <v>429</v>
      </c>
    </row>
    <row r="24" spans="1:19" s="35" customFormat="1" ht="14">
      <c r="A24" s="1104"/>
      <c r="B24" s="73">
        <v>2015</v>
      </c>
      <c r="C24" s="580">
        <v>0.31696829999999998</v>
      </c>
      <c r="D24" s="580">
        <v>23.7</v>
      </c>
      <c r="E24" s="569" t="s">
        <v>429</v>
      </c>
      <c r="F24" s="569" t="s">
        <v>429</v>
      </c>
      <c r="G24" s="570" t="s">
        <v>429</v>
      </c>
      <c r="H24" s="580" t="s">
        <v>429</v>
      </c>
      <c r="I24" s="580">
        <v>49.1</v>
      </c>
      <c r="J24" s="580" t="s">
        <v>429</v>
      </c>
      <c r="K24" s="569" t="s">
        <v>429</v>
      </c>
      <c r="L24" s="569" t="s">
        <v>429</v>
      </c>
      <c r="M24" s="580">
        <v>433.67</v>
      </c>
      <c r="N24" s="569" t="s">
        <v>429</v>
      </c>
      <c r="O24" s="580" t="s">
        <v>429</v>
      </c>
      <c r="P24" s="569" t="s">
        <v>429</v>
      </c>
      <c r="Q24" s="569" t="s">
        <v>429</v>
      </c>
      <c r="R24" s="569" t="s">
        <v>429</v>
      </c>
    </row>
    <row r="25" spans="1:19">
      <c r="A25" s="1104" t="s">
        <v>151</v>
      </c>
      <c r="B25" s="464">
        <v>2009</v>
      </c>
      <c r="C25" s="580">
        <v>0.34680012999999998</v>
      </c>
      <c r="D25" s="580">
        <v>2.0485745810000004</v>
      </c>
      <c r="E25" s="580">
        <v>3.5255000000000002E-2</v>
      </c>
      <c r="F25" s="580">
        <v>0.23678095894152998</v>
      </c>
      <c r="G25" s="580">
        <v>4.1423416116312332E-2</v>
      </c>
      <c r="H25" s="580">
        <v>1.7819469035051982</v>
      </c>
      <c r="I25" s="580">
        <v>0.12693269132533591</v>
      </c>
      <c r="J25" s="580">
        <v>1.4836950568013123</v>
      </c>
      <c r="K25" s="580">
        <v>0.11776496062337323</v>
      </c>
      <c r="L25" s="580">
        <v>0.13649983999999998</v>
      </c>
      <c r="M25" s="580">
        <v>0.51281872037914689</v>
      </c>
      <c r="N25" s="580">
        <v>9.0253586553470794E-2</v>
      </c>
      <c r="O25" s="580">
        <v>0.96438419524809216</v>
      </c>
      <c r="P25" s="580">
        <v>0.118154</v>
      </c>
      <c r="Q25" s="580">
        <v>1.231319E-2</v>
      </c>
      <c r="R25" s="580">
        <f t="shared" si="0"/>
        <v>8.0535972304937715</v>
      </c>
      <c r="S25" s="7"/>
    </row>
    <row r="26" spans="1:19">
      <c r="A26" s="1104"/>
      <c r="B26" s="73">
        <v>2010</v>
      </c>
      <c r="C26" s="580">
        <v>1.3549149999999999E-2</v>
      </c>
      <c r="D26" s="580">
        <v>1.4281581974999997</v>
      </c>
      <c r="E26" s="580">
        <v>1.28007E-2</v>
      </c>
      <c r="F26" s="580">
        <v>8.8368534659416936E-3</v>
      </c>
      <c r="G26" s="580">
        <v>0.22311142315280422</v>
      </c>
      <c r="H26" s="580">
        <v>1.2382588654611881</v>
      </c>
      <c r="I26" s="580">
        <v>0.16711817552895322</v>
      </c>
      <c r="J26" s="666">
        <v>1.9662205091615259E-2</v>
      </c>
      <c r="K26" s="580">
        <v>2.3889750000000001E-2</v>
      </c>
      <c r="L26" s="580">
        <v>0.38540309</v>
      </c>
      <c r="M26" s="580">
        <v>0.99361100000000002</v>
      </c>
      <c r="N26" s="580">
        <v>0.92205076877779346</v>
      </c>
      <c r="O26" s="580">
        <v>2.5837305261046106</v>
      </c>
      <c r="P26" s="580">
        <v>4.1729999999999996E-3</v>
      </c>
      <c r="Q26" s="580">
        <v>9.5523740999999998</v>
      </c>
      <c r="R26" s="580">
        <f t="shared" si="0"/>
        <v>17.576727805082907</v>
      </c>
    </row>
    <row r="27" spans="1:19" s="35" customFormat="1" ht="14">
      <c r="A27" s="1104"/>
      <c r="B27" s="73">
        <v>2011</v>
      </c>
      <c r="C27" s="580">
        <v>2.2322140000000001E-2</v>
      </c>
      <c r="D27" s="580">
        <v>1.8982515690749999</v>
      </c>
      <c r="E27" s="580">
        <v>8.0548065032042995E-2</v>
      </c>
      <c r="F27" s="580" t="s">
        <v>8</v>
      </c>
      <c r="G27" s="580">
        <v>7.6895823373979197E-2</v>
      </c>
      <c r="H27" s="580">
        <v>0.19005864797415897</v>
      </c>
      <c r="I27" s="580">
        <v>0.12931327733223633</v>
      </c>
      <c r="J27" s="580">
        <v>1.1510883361491762</v>
      </c>
      <c r="K27" s="580">
        <v>9.3397981796401616E-2</v>
      </c>
      <c r="L27" s="580">
        <v>0.23950965392953449</v>
      </c>
      <c r="M27" s="580">
        <v>0.98780199999999996</v>
      </c>
      <c r="N27" s="580">
        <v>0.66761434358555438</v>
      </c>
      <c r="O27" s="580">
        <v>0.20396461635833987</v>
      </c>
      <c r="P27" s="580">
        <v>1.4445859999999999</v>
      </c>
      <c r="Q27" s="580">
        <v>1.8460499000000001</v>
      </c>
      <c r="R27" s="580">
        <f t="shared" si="0"/>
        <v>9.0314023546064242</v>
      </c>
    </row>
    <row r="28" spans="1:19" s="35" customFormat="1" ht="14">
      <c r="A28" s="1104"/>
      <c r="B28" s="73">
        <v>2012</v>
      </c>
      <c r="C28" s="580">
        <v>1.8332E-4</v>
      </c>
      <c r="D28" s="580">
        <v>2.6001132408000003</v>
      </c>
      <c r="E28" s="580">
        <v>2.1056002000000001E-2</v>
      </c>
      <c r="F28" s="580" t="s">
        <v>8</v>
      </c>
      <c r="G28" s="580">
        <v>1.3901742246867274E-3</v>
      </c>
      <c r="H28" s="580">
        <v>2.6922264524787241</v>
      </c>
      <c r="I28" s="580">
        <v>0.1804749132614199</v>
      </c>
      <c r="J28" s="580">
        <v>3.9148421430300022</v>
      </c>
      <c r="K28" s="580">
        <v>0.16701912948103884</v>
      </c>
      <c r="L28" s="580">
        <v>1.4085440960279845E-2</v>
      </c>
      <c r="M28" s="580">
        <v>0.91003699999999998</v>
      </c>
      <c r="N28" s="580">
        <v>0.93946494263600733</v>
      </c>
      <c r="O28" s="580">
        <v>0.32160632</v>
      </c>
      <c r="P28" s="580">
        <v>0.25586900000000001</v>
      </c>
      <c r="Q28" s="580">
        <v>0.34393923999999998</v>
      </c>
      <c r="R28" s="580">
        <f t="shared" si="0"/>
        <v>12.36230731887216</v>
      </c>
    </row>
    <row r="29" spans="1:19" s="35" customFormat="1" ht="14">
      <c r="A29" s="1104"/>
      <c r="B29" s="73">
        <v>2013</v>
      </c>
      <c r="C29" s="580">
        <v>4.6879999999999998E-2</v>
      </c>
      <c r="D29" s="580">
        <v>1.6623354044499998</v>
      </c>
      <c r="E29" s="580" t="s">
        <v>429</v>
      </c>
      <c r="F29" s="580" t="s">
        <v>8</v>
      </c>
      <c r="G29" s="580" t="s">
        <v>429</v>
      </c>
      <c r="H29" s="580" t="s">
        <v>429</v>
      </c>
      <c r="I29" s="580">
        <v>0.55000000000000004</v>
      </c>
      <c r="J29" s="580" t="s">
        <v>429</v>
      </c>
      <c r="K29" s="580" t="s">
        <v>429</v>
      </c>
      <c r="L29" s="580" t="s">
        <v>8</v>
      </c>
      <c r="M29" s="580">
        <v>3.45</v>
      </c>
      <c r="N29" s="580" t="s">
        <v>429</v>
      </c>
      <c r="O29" s="580" t="s">
        <v>429</v>
      </c>
      <c r="P29" s="580" t="s">
        <v>429</v>
      </c>
      <c r="Q29" s="580" t="s">
        <v>429</v>
      </c>
      <c r="R29" s="580">
        <f t="shared" si="0"/>
        <v>5.7092154044500001</v>
      </c>
    </row>
    <row r="30" spans="1:19" s="35" customFormat="1" ht="14">
      <c r="A30" s="1104"/>
      <c r="B30" s="73">
        <v>2014</v>
      </c>
      <c r="C30" s="580">
        <v>0.21429139</v>
      </c>
      <c r="D30" s="580">
        <v>0.21685205866133334</v>
      </c>
      <c r="E30" s="580" t="s">
        <v>429</v>
      </c>
      <c r="F30" s="580" t="s">
        <v>429</v>
      </c>
      <c r="G30" s="580" t="s">
        <v>429</v>
      </c>
      <c r="H30" s="580" t="s">
        <v>429</v>
      </c>
      <c r="I30" s="580">
        <v>0.7</v>
      </c>
      <c r="J30" s="580" t="s">
        <v>429</v>
      </c>
      <c r="K30" s="580" t="s">
        <v>429</v>
      </c>
      <c r="L30" s="580" t="s">
        <v>8</v>
      </c>
      <c r="M30" s="580">
        <v>50.212098856510515</v>
      </c>
      <c r="N30" s="580" t="s">
        <v>429</v>
      </c>
      <c r="O30" s="580" t="s">
        <v>429</v>
      </c>
      <c r="P30" s="569" t="s">
        <v>429</v>
      </c>
      <c r="Q30" s="569" t="s">
        <v>429</v>
      </c>
      <c r="R30" s="569" t="s">
        <v>429</v>
      </c>
    </row>
    <row r="31" spans="1:19" s="35" customFormat="1" ht="14">
      <c r="A31" s="1104"/>
      <c r="B31" s="73">
        <v>2015</v>
      </c>
      <c r="C31" s="580">
        <v>0.73630158000000012</v>
      </c>
      <c r="D31" s="580" t="s">
        <v>429</v>
      </c>
      <c r="E31" s="569" t="s">
        <v>429</v>
      </c>
      <c r="F31" s="569" t="s">
        <v>429</v>
      </c>
      <c r="G31" s="570" t="s">
        <v>429</v>
      </c>
      <c r="H31" s="580" t="s">
        <v>429</v>
      </c>
      <c r="I31" s="580">
        <v>0.2</v>
      </c>
      <c r="J31" s="580" t="s">
        <v>429</v>
      </c>
      <c r="K31" s="569" t="s">
        <v>429</v>
      </c>
      <c r="L31" s="569" t="s">
        <v>429</v>
      </c>
      <c r="M31" s="580">
        <v>51.23</v>
      </c>
      <c r="N31" s="569" t="s">
        <v>429</v>
      </c>
      <c r="O31" s="580" t="s">
        <v>429</v>
      </c>
      <c r="P31" s="569" t="s">
        <v>429</v>
      </c>
      <c r="Q31" s="569" t="s">
        <v>429</v>
      </c>
      <c r="R31" s="569" t="s">
        <v>429</v>
      </c>
    </row>
    <row r="32" spans="1:19">
      <c r="A32" s="1104" t="s">
        <v>150</v>
      </c>
      <c r="B32" s="464">
        <v>2009</v>
      </c>
      <c r="C32" s="580">
        <v>3.8436601699999997</v>
      </c>
      <c r="D32" s="580">
        <v>1.4980250500000002E-2</v>
      </c>
      <c r="E32" s="580">
        <v>5.6937100000000004E-2</v>
      </c>
      <c r="F32" s="580">
        <v>0.27706673990759767</v>
      </c>
      <c r="G32" s="580">
        <v>1.0826077579816726</v>
      </c>
      <c r="H32" s="580">
        <v>1.0835927434256225E-3</v>
      </c>
      <c r="I32" s="580">
        <v>3.925135709745212E-3</v>
      </c>
      <c r="J32" s="580">
        <v>1.668712566245717</v>
      </c>
      <c r="K32" s="580">
        <v>0.27301696330374176</v>
      </c>
      <c r="L32" s="580">
        <v>0.11152432999999999</v>
      </c>
      <c r="M32" s="580">
        <v>1.6977230000000001</v>
      </c>
      <c r="N32" s="580">
        <v>2.6222077609937258</v>
      </c>
      <c r="O32" s="580">
        <v>0.62239255600128829</v>
      </c>
      <c r="P32" s="580">
        <v>2.5569999999999998E-3</v>
      </c>
      <c r="Q32" s="580">
        <v>0.19876628099514951</v>
      </c>
      <c r="R32" s="580">
        <f t="shared" si="0"/>
        <v>12.477161204382064</v>
      </c>
      <c r="S32" s="7"/>
    </row>
    <row r="33" spans="1:19">
      <c r="A33" s="1104"/>
      <c r="B33" s="73">
        <v>2010</v>
      </c>
      <c r="C33" s="580">
        <v>2.5724496500000003</v>
      </c>
      <c r="D33" s="580">
        <v>5.5204062899999996E-2</v>
      </c>
      <c r="E33" s="580">
        <v>0.16700420000000002</v>
      </c>
      <c r="F33" s="580">
        <v>3.68534659416924E-2</v>
      </c>
      <c r="G33" s="580">
        <v>1.0691893523626019</v>
      </c>
      <c r="H33" s="580">
        <v>0.26393225470379233</v>
      </c>
      <c r="I33" s="580">
        <v>8.7125301566719719E-3</v>
      </c>
      <c r="J33" s="580">
        <v>0.12809987628274802</v>
      </c>
      <c r="K33" s="580">
        <v>0.19664287499999999</v>
      </c>
      <c r="L33" s="580">
        <v>0.14034515</v>
      </c>
      <c r="M33" s="580">
        <v>1.3619479999999999</v>
      </c>
      <c r="N33" s="580">
        <v>1.5261767527969223</v>
      </c>
      <c r="O33" s="580">
        <v>1.0346996629753922E-2</v>
      </c>
      <c r="P33" s="580">
        <v>1.7110000000000001E-3</v>
      </c>
      <c r="Q33" s="580">
        <v>5.0288790000000028E-2</v>
      </c>
      <c r="R33" s="580">
        <f t="shared" si="0"/>
        <v>7.5889049567741838</v>
      </c>
    </row>
    <row r="34" spans="1:19" s="35" customFormat="1" ht="14">
      <c r="A34" s="1104"/>
      <c r="B34" s="73">
        <v>2011</v>
      </c>
      <c r="C34" s="580">
        <v>6.4599700799999988</v>
      </c>
      <c r="D34" s="580">
        <v>1.5474212500000001E-3</v>
      </c>
      <c r="E34" s="580">
        <v>0.18178050000000004</v>
      </c>
      <c r="F34" s="580" t="s">
        <v>8</v>
      </c>
      <c r="G34" s="580">
        <v>1.4695735953535987</v>
      </c>
      <c r="H34" s="580">
        <v>2.1389191246733229E-3</v>
      </c>
      <c r="I34" s="580">
        <v>7.393623919682628E-3</v>
      </c>
      <c r="J34" s="580">
        <v>5.2379835953759064E-2</v>
      </c>
      <c r="K34" s="580">
        <v>0.35178575312189025</v>
      </c>
      <c r="L34" s="580">
        <v>0.15555716233856884</v>
      </c>
      <c r="M34" s="580">
        <v>0.94514900000000002</v>
      </c>
      <c r="N34" s="580">
        <v>1.4805979635724518</v>
      </c>
      <c r="O34" s="580">
        <v>8.4215514880442953E-3</v>
      </c>
      <c r="P34" s="580">
        <v>2.3089999999999999E-3</v>
      </c>
      <c r="Q34" s="580">
        <v>5.4391000000000009E-2</v>
      </c>
      <c r="R34" s="580">
        <f t="shared" si="0"/>
        <v>11.17299540612267</v>
      </c>
    </row>
    <row r="35" spans="1:19" s="35" customFormat="1" ht="14">
      <c r="A35" s="1104"/>
      <c r="B35" s="73">
        <v>2012</v>
      </c>
      <c r="C35" s="580">
        <v>9.0901473899999967</v>
      </c>
      <c r="D35" s="580">
        <v>2.4524496000000004E-3</v>
      </c>
      <c r="E35" s="580">
        <v>2.422809298988567E-2</v>
      </c>
      <c r="F35" s="580" t="s">
        <v>8</v>
      </c>
      <c r="G35" s="580">
        <v>1.4429476239272871</v>
      </c>
      <c r="H35" s="580">
        <v>5.0944423442773595E-3</v>
      </c>
      <c r="I35" s="580">
        <v>1.1464888702287703E-2</v>
      </c>
      <c r="J35" s="580">
        <v>6.370961987473249E-2</v>
      </c>
      <c r="K35" s="580">
        <v>0.38511837430245649</v>
      </c>
      <c r="L35" s="580">
        <v>0.12474385020924414</v>
      </c>
      <c r="M35" s="580">
        <v>1.3495280000000001</v>
      </c>
      <c r="N35" s="580">
        <v>3.9713241847933922</v>
      </c>
      <c r="O35" s="580">
        <v>2.8911949999999999E-2</v>
      </c>
      <c r="P35" s="580">
        <v>8.3630000000000006E-3</v>
      </c>
      <c r="Q35" s="580">
        <v>5.1177149999999998E-2</v>
      </c>
      <c r="R35" s="580">
        <f t="shared" si="0"/>
        <v>16.559211016743557</v>
      </c>
    </row>
    <row r="36" spans="1:19" s="35" customFormat="1" ht="14">
      <c r="A36" s="1104"/>
      <c r="B36" s="73">
        <v>2013</v>
      </c>
      <c r="C36" s="580">
        <v>11.8360208</v>
      </c>
      <c r="D36" s="580">
        <v>1.0020934666666666E-3</v>
      </c>
      <c r="E36" s="580" t="s">
        <v>429</v>
      </c>
      <c r="F36" s="580" t="s">
        <v>8</v>
      </c>
      <c r="G36" s="580" t="s">
        <v>429</v>
      </c>
      <c r="H36" s="580" t="s">
        <v>429</v>
      </c>
      <c r="I36" s="580">
        <v>0.01</v>
      </c>
      <c r="J36" s="580" t="s">
        <v>429</v>
      </c>
      <c r="K36" s="580" t="s">
        <v>429</v>
      </c>
      <c r="L36" s="580" t="s">
        <v>8</v>
      </c>
      <c r="M36" s="580" t="s">
        <v>429</v>
      </c>
      <c r="N36" s="580" t="s">
        <v>429</v>
      </c>
      <c r="O36" s="580" t="s">
        <v>429</v>
      </c>
      <c r="P36" s="580" t="s">
        <v>429</v>
      </c>
      <c r="Q36" s="580" t="s">
        <v>429</v>
      </c>
      <c r="R36" s="580">
        <f t="shared" si="0"/>
        <v>11.847022893466667</v>
      </c>
    </row>
    <row r="37" spans="1:19" s="35" customFormat="1" ht="14">
      <c r="A37" s="1104"/>
      <c r="B37" s="73">
        <v>2014</v>
      </c>
      <c r="C37" s="580">
        <v>32.004832609999994</v>
      </c>
      <c r="D37" s="580">
        <v>4.2663866666666668E-3</v>
      </c>
      <c r="E37" s="580" t="s">
        <v>429</v>
      </c>
      <c r="F37" s="580" t="s">
        <v>429</v>
      </c>
      <c r="G37" s="580" t="s">
        <v>429</v>
      </c>
      <c r="H37" s="580" t="s">
        <v>429</v>
      </c>
      <c r="I37" s="580">
        <v>0.01</v>
      </c>
      <c r="J37" s="580" t="s">
        <v>429</v>
      </c>
      <c r="K37" s="580" t="s">
        <v>429</v>
      </c>
      <c r="L37" s="580" t="s">
        <v>8</v>
      </c>
      <c r="M37" s="580" t="s">
        <v>429</v>
      </c>
      <c r="N37" s="580" t="s">
        <v>429</v>
      </c>
      <c r="O37" s="580" t="s">
        <v>429</v>
      </c>
      <c r="P37" s="569" t="s">
        <v>429</v>
      </c>
      <c r="Q37" s="569" t="s">
        <v>429</v>
      </c>
      <c r="R37" s="569" t="s">
        <v>429</v>
      </c>
    </row>
    <row r="38" spans="1:19" s="35" customFormat="1" ht="14">
      <c r="A38" s="1104"/>
      <c r="B38" s="73">
        <v>2015</v>
      </c>
      <c r="C38" s="580">
        <v>0.59193395000000004</v>
      </c>
      <c r="D38" s="580" t="s">
        <v>429</v>
      </c>
      <c r="E38" s="569" t="s">
        <v>429</v>
      </c>
      <c r="F38" s="569" t="s">
        <v>429</v>
      </c>
      <c r="G38" s="570" t="s">
        <v>429</v>
      </c>
      <c r="H38" s="580" t="s">
        <v>429</v>
      </c>
      <c r="I38" s="580">
        <v>0.01</v>
      </c>
      <c r="J38" s="580" t="s">
        <v>429</v>
      </c>
      <c r="K38" s="569" t="s">
        <v>429</v>
      </c>
      <c r="L38" s="569" t="s">
        <v>429</v>
      </c>
      <c r="M38" s="580" t="s">
        <v>429</v>
      </c>
      <c r="N38" s="569" t="s">
        <v>429</v>
      </c>
      <c r="O38" s="580" t="s">
        <v>429</v>
      </c>
      <c r="P38" s="569" t="s">
        <v>429</v>
      </c>
      <c r="Q38" s="569" t="s">
        <v>429</v>
      </c>
      <c r="R38" s="569" t="s">
        <v>429</v>
      </c>
    </row>
    <row r="39" spans="1:19">
      <c r="A39" s="1104" t="s">
        <v>149</v>
      </c>
      <c r="B39" s="464">
        <v>2009</v>
      </c>
      <c r="C39" s="580">
        <v>48.051343979999992</v>
      </c>
      <c r="D39" s="580">
        <v>16.867703711945005</v>
      </c>
      <c r="E39" s="580">
        <v>2.243332238385805</v>
      </c>
      <c r="F39" s="580">
        <v>3.253200407377935</v>
      </c>
      <c r="G39" s="580">
        <v>0.59779880003632491</v>
      </c>
      <c r="H39" s="580">
        <v>1.5746222136050685</v>
      </c>
      <c r="I39" s="580">
        <v>19.099544575286838</v>
      </c>
      <c r="J39" s="580">
        <v>2.042051797668647</v>
      </c>
      <c r="K39" s="580">
        <v>16.551021691553146</v>
      </c>
      <c r="L39" s="580">
        <v>3.5045274599999958</v>
      </c>
      <c r="M39" s="580">
        <v>64.538600947867309</v>
      </c>
      <c r="N39" s="580">
        <v>6.1231201072138015</v>
      </c>
      <c r="O39" s="580">
        <v>2.5114216770781916</v>
      </c>
      <c r="P39" s="580">
        <v>6.6212920000000004</v>
      </c>
      <c r="Q39" s="580">
        <v>5.5418849644141721</v>
      </c>
      <c r="R39" s="580">
        <f t="shared" si="0"/>
        <v>199.12146657243227</v>
      </c>
      <c r="S39" s="7"/>
    </row>
    <row r="40" spans="1:19">
      <c r="A40" s="1104"/>
      <c r="B40" s="73">
        <v>2010</v>
      </c>
      <c r="C40" s="580">
        <v>21.700650700000001</v>
      </c>
      <c r="D40" s="580">
        <v>20.193870193199999</v>
      </c>
      <c r="E40" s="580">
        <v>3.7509917499999998</v>
      </c>
      <c r="F40" s="580">
        <v>2.8912350064209411</v>
      </c>
      <c r="G40" s="580">
        <v>0.8202930901996579</v>
      </c>
      <c r="H40" s="580">
        <v>1.1807745653027966</v>
      </c>
      <c r="I40" s="580">
        <v>21.345754087446075</v>
      </c>
      <c r="J40" s="580">
        <v>1.8255456464838049</v>
      </c>
      <c r="K40" s="580">
        <v>19.019481124999999</v>
      </c>
      <c r="L40" s="580">
        <v>4.7729190599999916</v>
      </c>
      <c r="M40" s="580">
        <v>78.81602008196721</v>
      </c>
      <c r="N40" s="580">
        <v>7.2320973410976883</v>
      </c>
      <c r="O40" s="580">
        <v>2.8499852221293076</v>
      </c>
      <c r="P40" s="580">
        <v>8.9246009999999991</v>
      </c>
      <c r="Q40" s="580">
        <v>10.388095129999993</v>
      </c>
      <c r="R40" s="580">
        <f t="shared" si="0"/>
        <v>205.71231399924744</v>
      </c>
    </row>
    <row r="41" spans="1:19" s="35" customFormat="1" ht="14">
      <c r="A41" s="1104"/>
      <c r="B41" s="73">
        <v>2011</v>
      </c>
      <c r="C41" s="580">
        <v>31.180277910000012</v>
      </c>
      <c r="D41" s="580">
        <v>21.802279202149997</v>
      </c>
      <c r="E41" s="580">
        <v>3.0920083437306194</v>
      </c>
      <c r="F41" s="580" t="s">
        <v>8</v>
      </c>
      <c r="G41" s="580">
        <v>0.72588412096486221</v>
      </c>
      <c r="H41" s="580">
        <v>1.2428689018445824</v>
      </c>
      <c r="I41" s="580">
        <v>22.464595257953405</v>
      </c>
      <c r="J41" s="580">
        <v>3.208813752086324</v>
      </c>
      <c r="K41" s="580">
        <v>23.246384550623183</v>
      </c>
      <c r="L41" s="580">
        <v>5.2434627294440084</v>
      </c>
      <c r="M41" s="580">
        <v>101.62013337931035</v>
      </c>
      <c r="N41" s="580">
        <v>6.614433394139156</v>
      </c>
      <c r="O41" s="580">
        <v>4.0301034257144224</v>
      </c>
      <c r="P41" s="580">
        <v>10.02725</v>
      </c>
      <c r="Q41" s="580">
        <v>14.46963750000001</v>
      </c>
      <c r="R41" s="580">
        <f t="shared" si="0"/>
        <v>248.96813246796094</v>
      </c>
    </row>
    <row r="42" spans="1:19" s="35" customFormat="1" ht="14">
      <c r="A42" s="1104"/>
      <c r="B42" s="73">
        <v>2012</v>
      </c>
      <c r="C42" s="580">
        <v>49.934059630000007</v>
      </c>
      <c r="D42" s="580">
        <v>22.743903370950001</v>
      </c>
      <c r="E42" s="580">
        <v>2.9109940041925819</v>
      </c>
      <c r="F42" s="580" t="s">
        <v>8</v>
      </c>
      <c r="G42" s="580">
        <v>0.94899825333306631</v>
      </c>
      <c r="H42" s="580">
        <v>1.1894196540641</v>
      </c>
      <c r="I42" s="580">
        <v>23.443886437455728</v>
      </c>
      <c r="J42" s="580">
        <v>6.1038396566962225</v>
      </c>
      <c r="K42" s="580">
        <v>23.028309323809278</v>
      </c>
      <c r="L42" s="580">
        <v>4.661359852004197</v>
      </c>
      <c r="M42" s="580">
        <v>110.82780950060899</v>
      </c>
      <c r="N42" s="580">
        <v>6.9180588582671589</v>
      </c>
      <c r="O42" s="580">
        <v>3.9408242099999988</v>
      </c>
      <c r="P42" s="580">
        <v>12.442511600833173</v>
      </c>
      <c r="Q42" s="580">
        <v>12.370038169999988</v>
      </c>
      <c r="R42" s="580">
        <f t="shared" si="0"/>
        <v>281.46401252221455</v>
      </c>
    </row>
    <row r="43" spans="1:19" s="35" customFormat="1" ht="14">
      <c r="A43" s="1104"/>
      <c r="B43" s="73">
        <v>2013</v>
      </c>
      <c r="C43" s="580">
        <v>40.492567329999993</v>
      </c>
      <c r="D43" s="580">
        <v>22.665518124048162</v>
      </c>
      <c r="E43" s="580" t="s">
        <v>429</v>
      </c>
      <c r="F43" s="580" t="s">
        <v>8</v>
      </c>
      <c r="G43" s="580" t="s">
        <v>429</v>
      </c>
      <c r="H43" s="580" t="s">
        <v>429</v>
      </c>
      <c r="I43" s="580">
        <v>33.299999999999997</v>
      </c>
      <c r="J43" s="580" t="s">
        <v>429</v>
      </c>
      <c r="K43" s="580" t="s">
        <v>429</v>
      </c>
      <c r="L43" s="580" t="s">
        <v>8</v>
      </c>
      <c r="M43" s="580">
        <v>108.36432445595854</v>
      </c>
      <c r="N43" s="580" t="s">
        <v>429</v>
      </c>
      <c r="O43" s="580" t="s">
        <v>429</v>
      </c>
      <c r="P43" s="580" t="s">
        <v>429</v>
      </c>
      <c r="Q43" s="580" t="s">
        <v>429</v>
      </c>
      <c r="R43" s="580">
        <f t="shared" si="0"/>
        <v>204.82240991000668</v>
      </c>
    </row>
    <row r="44" spans="1:19" s="35" customFormat="1" ht="14">
      <c r="A44" s="1104"/>
      <c r="B44" s="73">
        <v>2014</v>
      </c>
      <c r="C44" s="580">
        <v>36.132608580000017</v>
      </c>
      <c r="D44" s="580">
        <v>21.978197448533333</v>
      </c>
      <c r="E44" s="580" t="s">
        <v>429</v>
      </c>
      <c r="F44" s="580" t="s">
        <v>429</v>
      </c>
      <c r="G44" s="580" t="s">
        <v>429</v>
      </c>
      <c r="H44" s="580" t="s">
        <v>429</v>
      </c>
      <c r="I44" s="580">
        <v>37.299999999999997</v>
      </c>
      <c r="J44" s="580" t="s">
        <v>429</v>
      </c>
      <c r="K44" s="580" t="s">
        <v>429</v>
      </c>
      <c r="L44" s="580" t="s">
        <v>8</v>
      </c>
      <c r="M44" s="580">
        <v>125.99133161195131</v>
      </c>
      <c r="N44" s="580" t="s">
        <v>429</v>
      </c>
      <c r="O44" s="580" t="s">
        <v>429</v>
      </c>
      <c r="P44" s="569" t="s">
        <v>429</v>
      </c>
      <c r="Q44" s="569" t="s">
        <v>429</v>
      </c>
      <c r="R44" s="569" t="s">
        <v>429</v>
      </c>
    </row>
    <row r="45" spans="1:19" s="35" customFormat="1" ht="14">
      <c r="A45" s="1104"/>
      <c r="B45" s="73">
        <v>2015</v>
      </c>
      <c r="C45" s="580">
        <v>21.26640398</v>
      </c>
      <c r="D45" s="580" t="s">
        <v>429</v>
      </c>
      <c r="E45" s="569" t="s">
        <v>429</v>
      </c>
      <c r="F45" s="569" t="s">
        <v>429</v>
      </c>
      <c r="G45" s="570" t="s">
        <v>429</v>
      </c>
      <c r="H45" s="580" t="s">
        <v>429</v>
      </c>
      <c r="I45" s="580">
        <v>36.9</v>
      </c>
      <c r="J45" s="580" t="s">
        <v>429</v>
      </c>
      <c r="K45" s="569" t="s">
        <v>429</v>
      </c>
      <c r="L45" s="569" t="s">
        <v>429</v>
      </c>
      <c r="M45" s="580">
        <v>139.78</v>
      </c>
      <c r="N45" s="569" t="s">
        <v>429</v>
      </c>
      <c r="O45" s="580" t="s">
        <v>429</v>
      </c>
      <c r="P45" s="569" t="s">
        <v>429</v>
      </c>
      <c r="Q45" s="569" t="s">
        <v>429</v>
      </c>
      <c r="R45" s="569" t="s">
        <v>429</v>
      </c>
    </row>
    <row r="46" spans="1:19">
      <c r="A46" s="1104" t="s">
        <v>148</v>
      </c>
      <c r="B46" s="464">
        <v>2009</v>
      </c>
      <c r="C46" s="580">
        <v>0.64258556000000011</v>
      </c>
      <c r="D46" s="580">
        <v>2.6805268615000002</v>
      </c>
      <c r="E46" s="580">
        <v>8.4367463104472393E-2</v>
      </c>
      <c r="F46" s="580">
        <v>4.6574039787640888</v>
      </c>
      <c r="G46" s="580">
        <v>1.7308713492999603E-2</v>
      </c>
      <c r="H46" s="580">
        <v>1.0456239433194743E-2</v>
      </c>
      <c r="I46" s="580">
        <v>33.13138173201807</v>
      </c>
      <c r="J46" s="666">
        <v>8.5651453531910993E-3</v>
      </c>
      <c r="K46" s="580">
        <v>9.5733435051991403E-2</v>
      </c>
      <c r="L46" s="580">
        <v>7.3496499999999984E-3</v>
      </c>
      <c r="M46" s="580">
        <v>47.500188981042655</v>
      </c>
      <c r="N46" s="580">
        <v>3.2647122315850301</v>
      </c>
      <c r="O46" s="580">
        <v>0.14843211064479714</v>
      </c>
      <c r="P46" s="580">
        <v>4.8279999999999998E-3</v>
      </c>
      <c r="Q46" s="580">
        <v>0.20526068000000003</v>
      </c>
      <c r="R46" s="580">
        <f t="shared" si="0"/>
        <v>92.459100781990486</v>
      </c>
      <c r="S46" s="7"/>
    </row>
    <row r="47" spans="1:19">
      <c r="A47" s="1104"/>
      <c r="B47" s="73">
        <v>2010</v>
      </c>
      <c r="C47" s="580">
        <v>0.18326867999999999</v>
      </c>
      <c r="D47" s="580">
        <v>4.3796729106449996</v>
      </c>
      <c r="E47" s="580">
        <v>0.27459026883765625</v>
      </c>
      <c r="F47" s="580">
        <v>16.050642503893553</v>
      </c>
      <c r="G47" s="580">
        <v>4.5360595661357209E-4</v>
      </c>
      <c r="H47" s="580">
        <v>0.2655812866012382</v>
      </c>
      <c r="I47" s="580">
        <v>35.506886528156805</v>
      </c>
      <c r="J47" s="580">
        <v>1.2161303889897541</v>
      </c>
      <c r="K47" s="580">
        <v>5.5554625000000003E-2</v>
      </c>
      <c r="L47" s="580">
        <v>1.9552109999999994E-2</v>
      </c>
      <c r="M47" s="580">
        <v>49.981118169398904</v>
      </c>
      <c r="N47" s="580">
        <v>2.5944359485178752</v>
      </c>
      <c r="O47" s="580">
        <v>0.12729553826481585</v>
      </c>
      <c r="P47" s="580">
        <v>5.8976000000000001E-2</v>
      </c>
      <c r="Q47" s="580">
        <v>0.60330132999999997</v>
      </c>
      <c r="R47" s="580">
        <f t="shared" si="0"/>
        <v>111.31745989426221</v>
      </c>
    </row>
    <row r="48" spans="1:19" s="35" customFormat="1" ht="14">
      <c r="A48" s="1104"/>
      <c r="B48" s="73">
        <v>2011</v>
      </c>
      <c r="C48" s="580">
        <v>0.20433689999999999</v>
      </c>
      <c r="D48" s="580">
        <v>6.75334546260975</v>
      </c>
      <c r="E48" s="580">
        <v>1.8868511149577325E-3</v>
      </c>
      <c r="F48" s="580">
        <v>20.905535259332996</v>
      </c>
      <c r="G48" s="580">
        <v>3.8235862837854686E-3</v>
      </c>
      <c r="H48" s="580">
        <v>1.281496900231636E-2</v>
      </c>
      <c r="I48" s="580">
        <v>78.777340177003097</v>
      </c>
      <c r="J48" s="580">
        <v>2.0526189195813993</v>
      </c>
      <c r="K48" s="580">
        <v>5.5652799190381512E-2</v>
      </c>
      <c r="L48" s="580">
        <v>1.7940784918930308E-2</v>
      </c>
      <c r="M48" s="580">
        <v>103.26368855172413</v>
      </c>
      <c r="N48" s="580">
        <v>2.3382959060130402</v>
      </c>
      <c r="O48" s="580">
        <v>4.0889767888068758E-2</v>
      </c>
      <c r="P48" s="580">
        <v>2.7948000000000001E-2</v>
      </c>
      <c r="Q48" s="580">
        <v>2.3373506699999997</v>
      </c>
      <c r="R48" s="580">
        <f t="shared" si="0"/>
        <v>216.79346860466288</v>
      </c>
    </row>
    <row r="49" spans="1:19" s="35" customFormat="1" ht="14">
      <c r="A49" s="1104"/>
      <c r="B49" s="73">
        <v>2012</v>
      </c>
      <c r="C49" s="580">
        <v>0.10543794000000001</v>
      </c>
      <c r="D49" s="580">
        <v>4.7770484454000002</v>
      </c>
      <c r="E49" s="580">
        <v>1.1117380999999999E-2</v>
      </c>
      <c r="F49" s="580">
        <v>18.085417023809509</v>
      </c>
      <c r="G49" s="580">
        <v>1.0045018321919976E-2</v>
      </c>
      <c r="H49" s="580">
        <v>1.496842523942866E-2</v>
      </c>
      <c r="I49" s="580">
        <v>45.536701791715231</v>
      </c>
      <c r="J49" s="580">
        <v>0.1238938923137501</v>
      </c>
      <c r="K49" s="580">
        <v>0.1742038631211868</v>
      </c>
      <c r="L49" s="580">
        <v>7.9350180493822572E-3</v>
      </c>
      <c r="M49" s="580">
        <v>69.222292448233858</v>
      </c>
      <c r="N49" s="580">
        <v>2.9335614163788004</v>
      </c>
      <c r="O49" s="580">
        <v>1.5324070000000002E-2</v>
      </c>
      <c r="P49" s="580">
        <v>2.6818097026161506E-2</v>
      </c>
      <c r="Q49" s="580">
        <v>4.9096999699999975</v>
      </c>
      <c r="R49" s="580">
        <f t="shared" si="0"/>
        <v>145.95446480060923</v>
      </c>
    </row>
    <row r="50" spans="1:19" s="35" customFormat="1" ht="14">
      <c r="A50" s="1104"/>
      <c r="B50" s="73">
        <v>2013</v>
      </c>
      <c r="C50" s="580">
        <v>0.31017273999999989</v>
      </c>
      <c r="D50" s="580">
        <v>5.276139815802833</v>
      </c>
      <c r="E50" s="580" t="s">
        <v>429</v>
      </c>
      <c r="F50" s="580" t="s">
        <v>8</v>
      </c>
      <c r="G50" s="580" t="s">
        <v>429</v>
      </c>
      <c r="H50" s="580" t="s">
        <v>429</v>
      </c>
      <c r="I50" s="580">
        <v>44.9</v>
      </c>
      <c r="J50" s="580" t="s">
        <v>429</v>
      </c>
      <c r="K50" s="580" t="s">
        <v>429</v>
      </c>
      <c r="L50" s="580" t="s">
        <v>8</v>
      </c>
      <c r="M50" s="580">
        <v>72.506978341968903</v>
      </c>
      <c r="N50" s="580" t="s">
        <v>429</v>
      </c>
      <c r="O50" s="580" t="s">
        <v>429</v>
      </c>
      <c r="P50" s="580" t="s">
        <v>429</v>
      </c>
      <c r="Q50" s="580" t="s">
        <v>429</v>
      </c>
      <c r="R50" s="580">
        <f t="shared" si="0"/>
        <v>122.99329089777174</v>
      </c>
    </row>
    <row r="51" spans="1:19" s="35" customFormat="1" ht="14">
      <c r="A51" s="1104"/>
      <c r="B51" s="73">
        <v>2014</v>
      </c>
      <c r="C51" s="580">
        <v>0.17248575999999999</v>
      </c>
      <c r="D51" s="580">
        <v>4.3859944127999997</v>
      </c>
      <c r="E51" s="580" t="s">
        <v>429</v>
      </c>
      <c r="F51" s="580" t="s">
        <v>429</v>
      </c>
      <c r="G51" s="580" t="s">
        <v>429</v>
      </c>
      <c r="H51" s="580" t="s">
        <v>429</v>
      </c>
      <c r="I51" s="580">
        <v>44.3</v>
      </c>
      <c r="J51" s="580" t="s">
        <v>429</v>
      </c>
      <c r="K51" s="580" t="s">
        <v>429</v>
      </c>
      <c r="L51" s="580" t="s">
        <v>8</v>
      </c>
      <c r="M51" s="580">
        <v>50.846408428624123</v>
      </c>
      <c r="N51" s="580" t="s">
        <v>429</v>
      </c>
      <c r="O51" s="580" t="s">
        <v>429</v>
      </c>
      <c r="P51" s="569" t="s">
        <v>429</v>
      </c>
      <c r="Q51" s="569" t="s">
        <v>429</v>
      </c>
      <c r="R51" s="569" t="s">
        <v>429</v>
      </c>
    </row>
    <row r="52" spans="1:19" s="35" customFormat="1" ht="14">
      <c r="A52" s="1104"/>
      <c r="B52" s="73">
        <v>2015</v>
      </c>
      <c r="C52" s="580">
        <v>5.7668189999999994E-2</v>
      </c>
      <c r="D52" s="580">
        <v>5.3</v>
      </c>
      <c r="E52" s="569" t="s">
        <v>429</v>
      </c>
      <c r="F52" s="569" t="s">
        <v>429</v>
      </c>
      <c r="G52" s="570" t="s">
        <v>429</v>
      </c>
      <c r="H52" s="580" t="s">
        <v>429</v>
      </c>
      <c r="I52" s="580">
        <v>43.9</v>
      </c>
      <c r="J52" s="580" t="s">
        <v>429</v>
      </c>
      <c r="K52" s="569" t="s">
        <v>429</v>
      </c>
      <c r="L52" s="569" t="s">
        <v>429</v>
      </c>
      <c r="M52" s="580">
        <v>29.43</v>
      </c>
      <c r="N52" s="569" t="s">
        <v>429</v>
      </c>
      <c r="O52" s="580" t="s">
        <v>429</v>
      </c>
      <c r="P52" s="569" t="s">
        <v>429</v>
      </c>
      <c r="Q52" s="569" t="s">
        <v>429</v>
      </c>
      <c r="R52" s="569" t="s">
        <v>429</v>
      </c>
    </row>
    <row r="53" spans="1:19">
      <c r="A53" s="1104" t="s">
        <v>147</v>
      </c>
      <c r="B53" s="464">
        <v>2009</v>
      </c>
      <c r="C53" s="580">
        <v>42.033066869999999</v>
      </c>
      <c r="D53" s="580">
        <v>52.452342195285006</v>
      </c>
      <c r="E53" s="580">
        <v>2.8047000840004492</v>
      </c>
      <c r="F53" s="580">
        <v>6.8443423399883585</v>
      </c>
      <c r="G53" s="580">
        <v>4.9874374455270551</v>
      </c>
      <c r="H53" s="580">
        <v>53.475061713153998</v>
      </c>
      <c r="I53" s="580">
        <v>2.881920252221137E-2</v>
      </c>
      <c r="J53" s="580" t="s">
        <v>429</v>
      </c>
      <c r="K53" s="580">
        <v>4.3210811674696377</v>
      </c>
      <c r="L53" s="580">
        <v>0.28707404999999997</v>
      </c>
      <c r="M53" s="580">
        <v>189.50708601895735</v>
      </c>
      <c r="N53" s="580">
        <v>0.59527831296087153</v>
      </c>
      <c r="O53" s="580">
        <v>14.70622070581148</v>
      </c>
      <c r="P53" s="580">
        <v>6.1047999999999998E-2</v>
      </c>
      <c r="Q53" s="580">
        <v>32.904950424891076</v>
      </c>
      <c r="R53" s="580">
        <f t="shared" si="0"/>
        <v>405.0085085305675</v>
      </c>
      <c r="S53" s="7"/>
    </row>
    <row r="54" spans="1:19">
      <c r="A54" s="1104"/>
      <c r="B54" s="73">
        <v>2010</v>
      </c>
      <c r="C54" s="580">
        <v>12.128438279999999</v>
      </c>
      <c r="D54" s="580">
        <v>52.237256480399999</v>
      </c>
      <c r="E54" s="580">
        <v>2.0386484464507304</v>
      </c>
      <c r="F54" s="580">
        <v>6.0531011776278039</v>
      </c>
      <c r="G54" s="580">
        <v>2.5204963036651851</v>
      </c>
      <c r="H54" s="580">
        <v>87.59284491139249</v>
      </c>
      <c r="I54" s="580">
        <v>3.1866934886722084E-2</v>
      </c>
      <c r="J54" s="580">
        <v>8.7538937815819153</v>
      </c>
      <c r="K54" s="580">
        <v>3.2182226250000001</v>
      </c>
      <c r="L54" s="580">
        <v>0.30020040999999997</v>
      </c>
      <c r="M54" s="580">
        <v>170.67346270491802</v>
      </c>
      <c r="N54" s="580">
        <v>0.69268808330151821</v>
      </c>
      <c r="O54" s="580">
        <v>1.8718442981365757</v>
      </c>
      <c r="P54" s="580">
        <v>4.4086E-2</v>
      </c>
      <c r="Q54" s="580">
        <v>121.26769036000003</v>
      </c>
      <c r="R54" s="580">
        <f t="shared" si="0"/>
        <v>469.42474079736104</v>
      </c>
    </row>
    <row r="55" spans="1:19" s="35" customFormat="1" ht="14">
      <c r="A55" s="1104"/>
      <c r="B55" s="73">
        <v>2011</v>
      </c>
      <c r="C55" s="580">
        <v>16.054527799999999</v>
      </c>
      <c r="D55" s="580">
        <v>54.755811148874997</v>
      </c>
      <c r="E55" s="580">
        <v>1.8131702686437481</v>
      </c>
      <c r="F55" s="580">
        <v>0.1309198</v>
      </c>
      <c r="G55" s="580">
        <v>3.5585470742689673</v>
      </c>
      <c r="H55" s="580">
        <v>81.970442401908642</v>
      </c>
      <c r="I55" s="580">
        <v>4.4800765372778557E-2</v>
      </c>
      <c r="J55" s="580">
        <v>9.2579709884780268</v>
      </c>
      <c r="K55" s="580">
        <v>2.5536511300778972</v>
      </c>
      <c r="L55" s="580">
        <v>0.5012860803522321</v>
      </c>
      <c r="M55" s="580">
        <v>170.34920758620689</v>
      </c>
      <c r="N55" s="580">
        <v>0.51707347890415012</v>
      </c>
      <c r="O55" s="580">
        <v>6.2528390454334408</v>
      </c>
      <c r="P55" s="580">
        <v>2.615E-2</v>
      </c>
      <c r="Q55" s="580">
        <v>57.444808709999982</v>
      </c>
      <c r="R55" s="580">
        <f t="shared" si="0"/>
        <v>405.23120627852171</v>
      </c>
    </row>
    <row r="56" spans="1:19" s="35" customFormat="1" ht="14">
      <c r="A56" s="1104"/>
      <c r="B56" s="73">
        <v>2012</v>
      </c>
      <c r="C56" s="580">
        <v>36.92712474999999</v>
      </c>
      <c r="D56" s="580">
        <v>49.166628769800006</v>
      </c>
      <c r="E56" s="580">
        <v>2.2370195870000003</v>
      </c>
      <c r="F56" s="580">
        <v>2.2000000000000001E-6</v>
      </c>
      <c r="G56" s="580">
        <v>2.9993229034197282</v>
      </c>
      <c r="H56" s="580">
        <v>26.553687378748215</v>
      </c>
      <c r="I56" s="580">
        <v>1.4642699293036226E-2</v>
      </c>
      <c r="J56" s="580">
        <v>10.135095807951746</v>
      </c>
      <c r="K56" s="580">
        <v>4.344219585932465</v>
      </c>
      <c r="L56" s="580">
        <v>1.5300762188890376</v>
      </c>
      <c r="M56" s="580">
        <v>142.55120024360534</v>
      </c>
      <c r="N56" s="580">
        <v>0.6227912264014932</v>
      </c>
      <c r="O56" s="580">
        <v>8.4748654400000003</v>
      </c>
      <c r="P56" s="580">
        <v>0.10827270785469381</v>
      </c>
      <c r="Q56" s="580">
        <v>160.28553977999994</v>
      </c>
      <c r="R56" s="580">
        <f t="shared" si="0"/>
        <v>445.9504892988956</v>
      </c>
    </row>
    <row r="57" spans="1:19" s="35" customFormat="1" ht="14">
      <c r="A57" s="1104"/>
      <c r="B57" s="73">
        <v>2013</v>
      </c>
      <c r="C57" s="580">
        <v>18.08448812</v>
      </c>
      <c r="D57" s="580">
        <v>60.402491621233331</v>
      </c>
      <c r="E57" s="580" t="s">
        <v>429</v>
      </c>
      <c r="F57" s="580" t="s">
        <v>8</v>
      </c>
      <c r="G57" s="580" t="s">
        <v>429</v>
      </c>
      <c r="H57" s="580" t="s">
        <v>429</v>
      </c>
      <c r="I57" s="580">
        <v>0</v>
      </c>
      <c r="J57" s="580" t="s">
        <v>429</v>
      </c>
      <c r="K57" s="580" t="s">
        <v>429</v>
      </c>
      <c r="L57" s="580" t="s">
        <v>8</v>
      </c>
      <c r="M57" s="580">
        <v>96.333486424870458</v>
      </c>
      <c r="N57" s="580" t="s">
        <v>429</v>
      </c>
      <c r="O57" s="580" t="s">
        <v>429</v>
      </c>
      <c r="P57" s="580" t="s">
        <v>429</v>
      </c>
      <c r="Q57" s="580" t="s">
        <v>429</v>
      </c>
      <c r="R57" s="580">
        <f t="shared" si="0"/>
        <v>174.82046616610378</v>
      </c>
    </row>
    <row r="58" spans="1:19" s="35" customFormat="1" ht="14">
      <c r="A58" s="1104"/>
      <c r="B58" s="73">
        <v>2014</v>
      </c>
      <c r="C58" s="580">
        <v>15.410075730000003</v>
      </c>
      <c r="D58" s="580">
        <v>23.396302910933333</v>
      </c>
      <c r="E58" s="580" t="s">
        <v>429</v>
      </c>
      <c r="F58" s="580" t="s">
        <v>429</v>
      </c>
      <c r="G58" s="580" t="s">
        <v>429</v>
      </c>
      <c r="H58" s="580" t="s">
        <v>429</v>
      </c>
      <c r="I58" s="580">
        <v>0</v>
      </c>
      <c r="J58" s="580" t="s">
        <v>429</v>
      </c>
      <c r="K58" s="580" t="s">
        <v>429</v>
      </c>
      <c r="L58" s="580" t="s">
        <v>8</v>
      </c>
      <c r="M58" s="580">
        <v>160.1</v>
      </c>
      <c r="N58" s="580" t="s">
        <v>429</v>
      </c>
      <c r="O58" s="580" t="s">
        <v>429</v>
      </c>
      <c r="P58" s="569" t="s">
        <v>429</v>
      </c>
      <c r="Q58" s="569" t="s">
        <v>429</v>
      </c>
      <c r="R58" s="569" t="s">
        <v>429</v>
      </c>
    </row>
    <row r="59" spans="1:19" s="35" customFormat="1" ht="14">
      <c r="A59" s="1104"/>
      <c r="B59" s="73">
        <v>2015</v>
      </c>
      <c r="C59" s="580">
        <v>13.259546279999999</v>
      </c>
      <c r="D59" s="580">
        <v>19.5</v>
      </c>
      <c r="E59" s="569" t="s">
        <v>429</v>
      </c>
      <c r="F59" s="569" t="s">
        <v>429</v>
      </c>
      <c r="G59" s="570" t="s">
        <v>429</v>
      </c>
      <c r="H59" s="580" t="s">
        <v>429</v>
      </c>
      <c r="I59" s="580">
        <v>0</v>
      </c>
      <c r="J59" s="580" t="s">
        <v>429</v>
      </c>
      <c r="K59" s="569" t="s">
        <v>429</v>
      </c>
      <c r="L59" s="569" t="s">
        <v>429</v>
      </c>
      <c r="M59" s="580">
        <v>132.09</v>
      </c>
      <c r="N59" s="569" t="s">
        <v>429</v>
      </c>
      <c r="O59" s="580" t="s">
        <v>429</v>
      </c>
      <c r="P59" s="569" t="s">
        <v>429</v>
      </c>
      <c r="Q59" s="569" t="s">
        <v>429</v>
      </c>
      <c r="R59" s="569" t="s">
        <v>429</v>
      </c>
    </row>
    <row r="60" spans="1:19" ht="15" customHeight="1">
      <c r="A60" s="1095" t="s">
        <v>146</v>
      </c>
      <c r="B60" s="464">
        <v>2009</v>
      </c>
      <c r="C60" s="580">
        <v>4.7517011399999989</v>
      </c>
      <c r="D60" s="580">
        <v>14.494160823500001</v>
      </c>
      <c r="E60" s="580">
        <v>2.3650978999999999</v>
      </c>
      <c r="F60" s="580" t="s">
        <v>8</v>
      </c>
      <c r="G60" s="580">
        <v>8.5426930932487597</v>
      </c>
      <c r="H60" s="580">
        <v>15.103849101776582</v>
      </c>
      <c r="I60" s="580">
        <v>11.658722589751875</v>
      </c>
      <c r="J60" s="580" t="s">
        <v>429</v>
      </c>
      <c r="K60" s="580">
        <v>3.2494629786359632</v>
      </c>
      <c r="L60" s="580" t="s">
        <v>8</v>
      </c>
      <c r="M60" s="580">
        <v>170.268958</v>
      </c>
      <c r="N60" s="580" t="s">
        <v>429</v>
      </c>
      <c r="O60" s="580">
        <v>95.2</v>
      </c>
      <c r="P60" s="580">
        <v>21.482015000000001</v>
      </c>
      <c r="Q60" s="580">
        <v>23.899948007139962</v>
      </c>
      <c r="R60" s="580">
        <f t="shared" si="0"/>
        <v>371.01660863405317</v>
      </c>
      <c r="S60" s="7"/>
    </row>
    <row r="61" spans="1:19">
      <c r="A61" s="1095"/>
      <c r="B61" s="73">
        <v>2010</v>
      </c>
      <c r="C61" s="580">
        <v>1.3639285499999998</v>
      </c>
      <c r="D61" s="580">
        <v>21.846344195699999</v>
      </c>
      <c r="E61" s="580">
        <v>3.0760861999999993</v>
      </c>
      <c r="F61" s="580" t="s">
        <v>8</v>
      </c>
      <c r="G61" s="580">
        <v>10.152926514545349</v>
      </c>
      <c r="H61" s="580">
        <v>13.505126021383472</v>
      </c>
      <c r="I61" s="580">
        <v>12.742461893429534</v>
      </c>
      <c r="J61" s="580" t="s">
        <v>429</v>
      </c>
      <c r="K61" s="580">
        <v>2.8264262499999999</v>
      </c>
      <c r="L61" s="580">
        <v>0.26248902499999999</v>
      </c>
      <c r="M61" s="580">
        <v>233.26842600000001</v>
      </c>
      <c r="N61" s="580">
        <v>0.36852885264550267</v>
      </c>
      <c r="O61" s="580">
        <v>115</v>
      </c>
      <c r="P61" s="580">
        <v>29.958528000000001</v>
      </c>
      <c r="Q61" s="580">
        <v>36.508889340000003</v>
      </c>
      <c r="R61" s="580">
        <f t="shared" si="0"/>
        <v>480.88016084270384</v>
      </c>
    </row>
    <row r="62" spans="1:19" s="35" customFormat="1" ht="14">
      <c r="A62" s="1095"/>
      <c r="B62" s="73">
        <v>2011</v>
      </c>
      <c r="C62" s="580">
        <v>2.6602795099999996</v>
      </c>
      <c r="D62" s="580">
        <v>21.82968454585</v>
      </c>
      <c r="E62" s="580">
        <v>3.1116294000000004</v>
      </c>
      <c r="F62" s="580" t="s">
        <v>8</v>
      </c>
      <c r="G62" s="580">
        <v>8.1474796734514321</v>
      </c>
      <c r="H62" s="580">
        <v>16.248672542125728</v>
      </c>
      <c r="I62" s="580">
        <v>12.43362597396192</v>
      </c>
      <c r="J62" s="580" t="s">
        <v>429</v>
      </c>
      <c r="K62" s="580">
        <v>3.0571089305841896</v>
      </c>
      <c r="L62" s="580" t="s">
        <v>8</v>
      </c>
      <c r="M62" s="580">
        <v>282.91460599999999</v>
      </c>
      <c r="N62" s="580">
        <v>3.5244960567775276</v>
      </c>
      <c r="O62" s="580">
        <v>176.6</v>
      </c>
      <c r="P62" s="580">
        <v>34.535331999999997</v>
      </c>
      <c r="Q62" s="580">
        <v>45.164942140000015</v>
      </c>
      <c r="R62" s="580">
        <f t="shared" si="0"/>
        <v>610.22785677275078</v>
      </c>
    </row>
    <row r="63" spans="1:19" s="35" customFormat="1" ht="14">
      <c r="A63" s="1095"/>
      <c r="B63" s="73">
        <v>2012</v>
      </c>
      <c r="C63" s="580">
        <v>5.66768245</v>
      </c>
      <c r="D63" s="580">
        <v>37.963700632800006</v>
      </c>
      <c r="E63" s="580">
        <v>3.7329828625381767</v>
      </c>
      <c r="F63" s="580" t="s">
        <v>8</v>
      </c>
      <c r="G63" s="580">
        <v>8.1411748342361818</v>
      </c>
      <c r="H63" s="580">
        <v>18.167202242122627</v>
      </c>
      <c r="I63" s="580">
        <v>11.441816868354891</v>
      </c>
      <c r="J63" s="580">
        <v>9.7644761872256574</v>
      </c>
      <c r="K63" s="580">
        <v>2.6150697657087827</v>
      </c>
      <c r="L63" s="580">
        <v>0.68155354845239857</v>
      </c>
      <c r="M63" s="580">
        <v>300.65574500000002</v>
      </c>
      <c r="N63" s="580">
        <v>4.519024672317701</v>
      </c>
      <c r="O63" s="580">
        <v>133.9</v>
      </c>
      <c r="P63" s="580">
        <v>64.892506471644381</v>
      </c>
      <c r="Q63" s="580">
        <v>40.444918340000015</v>
      </c>
      <c r="R63" s="580">
        <f t="shared" si="0"/>
        <v>642.58785387540092</v>
      </c>
    </row>
    <row r="64" spans="1:19" s="35" customFormat="1" ht="14">
      <c r="A64" s="1095"/>
      <c r="B64" s="73">
        <v>2013</v>
      </c>
      <c r="C64" s="580">
        <v>5.8029015600000005</v>
      </c>
      <c r="D64" s="580">
        <v>51.922260404099994</v>
      </c>
      <c r="E64" s="580" t="s">
        <v>429</v>
      </c>
      <c r="F64" s="580" t="s">
        <v>8</v>
      </c>
      <c r="G64" s="580" t="s">
        <v>429</v>
      </c>
      <c r="H64" s="580">
        <v>339.8</v>
      </c>
      <c r="I64" s="580">
        <v>19.57</v>
      </c>
      <c r="J64" s="580" t="s">
        <v>429</v>
      </c>
      <c r="K64" s="580" t="s">
        <v>429</v>
      </c>
      <c r="L64" s="580" t="s">
        <v>8</v>
      </c>
      <c r="M64" s="580" t="s">
        <v>429</v>
      </c>
      <c r="N64" s="580" t="s">
        <v>429</v>
      </c>
      <c r="O64" s="580">
        <v>160.1</v>
      </c>
      <c r="P64" s="580" t="s">
        <v>429</v>
      </c>
      <c r="Q64" s="580" t="s">
        <v>429</v>
      </c>
      <c r="R64" s="580">
        <f t="shared" si="0"/>
        <v>577.19516196409995</v>
      </c>
    </row>
    <row r="65" spans="1:19" s="35" customFormat="1" ht="14">
      <c r="A65" s="1095"/>
      <c r="B65" s="73">
        <v>2014</v>
      </c>
      <c r="C65" s="580">
        <v>4.2691872899999996</v>
      </c>
      <c r="D65" s="580">
        <v>60.145665536000003</v>
      </c>
      <c r="E65" s="580" t="s">
        <v>429</v>
      </c>
      <c r="F65" s="580" t="s">
        <v>429</v>
      </c>
      <c r="G65" s="580" t="s">
        <v>429</v>
      </c>
      <c r="H65" s="580">
        <v>213.5</v>
      </c>
      <c r="I65" s="580">
        <v>22.4</v>
      </c>
      <c r="J65" s="580" t="s">
        <v>429</v>
      </c>
      <c r="K65" s="580" t="s">
        <v>429</v>
      </c>
      <c r="L65" s="580" t="s">
        <v>8</v>
      </c>
      <c r="M65" s="580" t="s">
        <v>429</v>
      </c>
      <c r="N65" s="580" t="s">
        <v>429</v>
      </c>
      <c r="O65" s="580">
        <v>122.8</v>
      </c>
      <c r="P65" s="569" t="s">
        <v>429</v>
      </c>
      <c r="Q65" s="569" t="s">
        <v>429</v>
      </c>
      <c r="R65" s="569" t="s">
        <v>429</v>
      </c>
    </row>
    <row r="66" spans="1:19" s="35" customFormat="1" ht="14">
      <c r="A66" s="1095"/>
      <c r="B66" s="73">
        <v>2015</v>
      </c>
      <c r="C66" s="580">
        <v>5.5392728199999999</v>
      </c>
      <c r="D66" s="580">
        <v>62.3</v>
      </c>
      <c r="E66" s="569" t="s">
        <v>429</v>
      </c>
      <c r="F66" s="569" t="s">
        <v>429</v>
      </c>
      <c r="G66" s="570" t="s">
        <v>429</v>
      </c>
      <c r="H66" s="580">
        <v>193.2</v>
      </c>
      <c r="I66" s="580">
        <v>12.8</v>
      </c>
      <c r="J66" s="580" t="s">
        <v>429</v>
      </c>
      <c r="K66" s="569" t="s">
        <v>429</v>
      </c>
      <c r="L66" s="569" t="s">
        <v>429</v>
      </c>
      <c r="M66" s="580" t="s">
        <v>429</v>
      </c>
      <c r="N66" s="569" t="s">
        <v>429</v>
      </c>
      <c r="O66" s="580">
        <v>145.6</v>
      </c>
      <c r="P66" s="569" t="s">
        <v>429</v>
      </c>
      <c r="Q66" s="569" t="s">
        <v>429</v>
      </c>
      <c r="R66" s="569" t="s">
        <v>429</v>
      </c>
    </row>
    <row r="67" spans="1:19" ht="15" customHeight="1">
      <c r="A67" s="1095" t="s">
        <v>145</v>
      </c>
      <c r="B67" s="464">
        <v>2009</v>
      </c>
      <c r="C67" s="580">
        <v>7.6809256699631563</v>
      </c>
      <c r="D67" s="580">
        <v>5.1747206560000008</v>
      </c>
      <c r="E67" s="580">
        <v>12.02876133149516</v>
      </c>
      <c r="F67" s="580">
        <v>7.107600081950662</v>
      </c>
      <c r="G67" s="580">
        <v>12.110057327321471</v>
      </c>
      <c r="H67" s="580">
        <v>176.87727563149159</v>
      </c>
      <c r="I67" s="580">
        <v>26.498194663126537</v>
      </c>
      <c r="J67" s="580">
        <v>47.682340624233042</v>
      </c>
      <c r="K67" s="580">
        <v>17.158716568868055</v>
      </c>
      <c r="L67" s="580">
        <v>0.282526</v>
      </c>
      <c r="M67" s="580">
        <v>288.22931599999998</v>
      </c>
      <c r="N67" s="580">
        <v>21.80895380422324</v>
      </c>
      <c r="O67" s="580">
        <v>117.20098486612513</v>
      </c>
      <c r="P67" s="580">
        <v>197.66070400000001</v>
      </c>
      <c r="Q67" s="580">
        <v>86.887563226096972</v>
      </c>
      <c r="R67" s="580">
        <f t="shared" si="0"/>
        <v>1024.3886404508951</v>
      </c>
      <c r="S67" s="7"/>
    </row>
    <row r="68" spans="1:19">
      <c r="A68" s="1095"/>
      <c r="B68" s="73">
        <v>2010</v>
      </c>
      <c r="C68" s="580">
        <v>1.3465488099999998</v>
      </c>
      <c r="D68" s="580">
        <v>6.3023878163999987</v>
      </c>
      <c r="E68" s="580">
        <v>14.665352899930113</v>
      </c>
      <c r="F68" s="580">
        <v>4.1692753900379786</v>
      </c>
      <c r="G68" s="580">
        <v>11.764088929157646</v>
      </c>
      <c r="H68" s="580">
        <v>202.37298726011298</v>
      </c>
      <c r="I68" s="580">
        <v>22.981754510044414</v>
      </c>
      <c r="J68" s="580">
        <v>49.675849772391295</v>
      </c>
      <c r="K68" s="580">
        <v>26.529450125</v>
      </c>
      <c r="L68" s="580">
        <v>0.27478614000000001</v>
      </c>
      <c r="M68" s="580">
        <v>415.22808400000002</v>
      </c>
      <c r="N68" s="580">
        <v>19.36670643931652</v>
      </c>
      <c r="O68" s="580">
        <v>134.94757013598417</v>
      </c>
      <c r="P68" s="580">
        <v>190.047507</v>
      </c>
      <c r="Q68" s="580">
        <v>149.67200170000018</v>
      </c>
      <c r="R68" s="580">
        <f t="shared" si="0"/>
        <v>1249.3443509283754</v>
      </c>
    </row>
    <row r="69" spans="1:19" s="35" customFormat="1" ht="14">
      <c r="A69" s="1095"/>
      <c r="B69" s="73">
        <v>2011</v>
      </c>
      <c r="C69" s="580">
        <v>2.9717844399999995</v>
      </c>
      <c r="D69" s="580">
        <v>5.8308933086000003</v>
      </c>
      <c r="E69" s="580">
        <v>16.052675165331873</v>
      </c>
      <c r="F69" s="580" t="s">
        <v>8</v>
      </c>
      <c r="G69" s="580">
        <v>14.550110821589806</v>
      </c>
      <c r="H69" s="580">
        <v>185.29167993520994</v>
      </c>
      <c r="I69" s="580">
        <v>28.434693208930714</v>
      </c>
      <c r="J69" s="580">
        <v>100.37673394754239</v>
      </c>
      <c r="K69" s="580">
        <v>40.053706372053391</v>
      </c>
      <c r="L69" s="580">
        <v>0.20449134667057811</v>
      </c>
      <c r="M69" s="580">
        <v>744.239507</v>
      </c>
      <c r="N69" s="580">
        <v>21.361913107950443</v>
      </c>
      <c r="O69" s="580">
        <v>196.68072677384922</v>
      </c>
      <c r="P69" s="580">
        <v>313.554485</v>
      </c>
      <c r="Q69" s="580">
        <v>2031.9382810400073</v>
      </c>
      <c r="R69" s="580">
        <f t="shared" si="0"/>
        <v>3701.5416814677355</v>
      </c>
    </row>
    <row r="70" spans="1:19" s="35" customFormat="1" ht="14">
      <c r="A70" s="1095"/>
      <c r="B70" s="73">
        <v>2012</v>
      </c>
      <c r="C70" s="580">
        <v>4.1716863599999998</v>
      </c>
      <c r="D70" s="580">
        <v>6.4385408700000006</v>
      </c>
      <c r="E70" s="580">
        <v>21.758589955534113</v>
      </c>
      <c r="F70" s="580">
        <v>3.4772938742558952</v>
      </c>
      <c r="G70" s="580">
        <v>19.821756205755225</v>
      </c>
      <c r="H70" s="580">
        <v>274.91704644044921</v>
      </c>
      <c r="I70" s="580">
        <v>27.606496048901157</v>
      </c>
      <c r="J70" s="580">
        <v>113.58077819161734</v>
      </c>
      <c r="K70" s="580">
        <v>43.835565457951574</v>
      </c>
      <c r="L70" s="580">
        <v>0.16682444202098615</v>
      </c>
      <c r="M70" s="580">
        <v>703.61798899999997</v>
      </c>
      <c r="N70" s="580">
        <v>23.555591866445763</v>
      </c>
      <c r="O70" s="580">
        <v>146.66940926999996</v>
      </c>
      <c r="P70" s="580">
        <v>302.77514708228028</v>
      </c>
      <c r="Q70" s="580">
        <v>330.62433030999995</v>
      </c>
      <c r="R70" s="580">
        <f t="shared" si="0"/>
        <v>2023.0170453752114</v>
      </c>
    </row>
    <row r="71" spans="1:19" s="35" customFormat="1" ht="14">
      <c r="A71" s="1095"/>
      <c r="B71" s="73">
        <v>2013</v>
      </c>
      <c r="C71" s="580">
        <v>3.8447794500000003</v>
      </c>
      <c r="D71" s="580">
        <v>5.9741716099666666</v>
      </c>
      <c r="E71" s="580" t="s">
        <v>429</v>
      </c>
      <c r="F71" s="580" t="s">
        <v>8</v>
      </c>
      <c r="G71" s="580" t="s">
        <v>429</v>
      </c>
      <c r="H71" s="580" t="s">
        <v>429</v>
      </c>
      <c r="I71" s="580">
        <v>13.38</v>
      </c>
      <c r="J71" s="580" t="s">
        <v>429</v>
      </c>
      <c r="K71" s="580" t="s">
        <v>429</v>
      </c>
      <c r="L71" s="580">
        <v>0</v>
      </c>
      <c r="M71" s="580" t="s">
        <v>429</v>
      </c>
      <c r="N71" s="580" t="s">
        <v>429</v>
      </c>
      <c r="O71" s="580" t="s">
        <v>429</v>
      </c>
      <c r="P71" s="580" t="s">
        <v>429</v>
      </c>
      <c r="Q71" s="580" t="s">
        <v>429</v>
      </c>
      <c r="R71" s="580">
        <f t="shared" si="0"/>
        <v>23.198951059966667</v>
      </c>
    </row>
    <row r="72" spans="1:19" s="35" customFormat="1" ht="14">
      <c r="A72" s="1095"/>
      <c r="B72" s="73">
        <v>2014</v>
      </c>
      <c r="C72" s="580">
        <v>1.8769680099999999</v>
      </c>
      <c r="D72" s="580">
        <v>6.662116646357334</v>
      </c>
      <c r="E72" s="580" t="s">
        <v>429</v>
      </c>
      <c r="F72" s="580" t="s">
        <v>429</v>
      </c>
      <c r="G72" s="580" t="s">
        <v>429</v>
      </c>
      <c r="H72" s="580" t="s">
        <v>429</v>
      </c>
      <c r="I72" s="580">
        <v>14</v>
      </c>
      <c r="J72" s="580" t="s">
        <v>429</v>
      </c>
      <c r="K72" s="580" t="s">
        <v>429</v>
      </c>
      <c r="L72" s="580">
        <v>0</v>
      </c>
      <c r="M72" s="580" t="s">
        <v>429</v>
      </c>
      <c r="N72" s="580" t="s">
        <v>429</v>
      </c>
      <c r="O72" s="580" t="s">
        <v>429</v>
      </c>
      <c r="P72" s="569" t="s">
        <v>429</v>
      </c>
      <c r="Q72" s="569" t="s">
        <v>429</v>
      </c>
      <c r="R72" s="569" t="s">
        <v>429</v>
      </c>
    </row>
    <row r="73" spans="1:19" s="35" customFormat="1" ht="14">
      <c r="A73" s="1095"/>
      <c r="B73" s="73">
        <v>2015</v>
      </c>
      <c r="C73" s="580">
        <v>1.6537822499999999</v>
      </c>
      <c r="D73" s="580">
        <v>6.9</v>
      </c>
      <c r="E73" s="569" t="s">
        <v>429</v>
      </c>
      <c r="F73" s="569" t="s">
        <v>429</v>
      </c>
      <c r="G73" s="570" t="s">
        <v>429</v>
      </c>
      <c r="H73" s="580" t="s">
        <v>429</v>
      </c>
      <c r="I73" s="580">
        <v>12.2</v>
      </c>
      <c r="J73" s="580" t="s">
        <v>429</v>
      </c>
      <c r="K73" s="569" t="s">
        <v>429</v>
      </c>
      <c r="L73" s="580">
        <v>0</v>
      </c>
      <c r="M73" s="580" t="s">
        <v>429</v>
      </c>
      <c r="N73" s="569" t="s">
        <v>429</v>
      </c>
      <c r="O73" s="580" t="s">
        <v>429</v>
      </c>
      <c r="P73" s="569" t="s">
        <v>429</v>
      </c>
      <c r="Q73" s="569" t="s">
        <v>429</v>
      </c>
      <c r="R73" s="569" t="s">
        <v>429</v>
      </c>
    </row>
    <row r="74" spans="1:19">
      <c r="A74" s="57"/>
      <c r="B74" s="57"/>
      <c r="C74" s="57"/>
      <c r="D74" s="57"/>
      <c r="E74" s="57"/>
      <c r="F74" s="57"/>
      <c r="G74" s="57"/>
      <c r="H74" s="57"/>
      <c r="I74" s="57"/>
      <c r="J74" s="57"/>
      <c r="K74" s="57"/>
      <c r="L74" s="57"/>
      <c r="M74" s="57"/>
      <c r="N74" s="132"/>
      <c r="O74" s="57"/>
      <c r="P74" s="57"/>
      <c r="Q74" s="57"/>
      <c r="R74" s="57"/>
    </row>
    <row r="75" spans="1:19">
      <c r="A75" s="136" t="s">
        <v>33</v>
      </c>
      <c r="C75" s="134"/>
      <c r="E75" s="132"/>
      <c r="F75" s="132"/>
      <c r="G75" s="132"/>
      <c r="H75" s="132"/>
      <c r="I75" s="132"/>
      <c r="J75" s="132"/>
      <c r="K75" s="132"/>
      <c r="L75" s="132"/>
      <c r="M75" s="132"/>
      <c r="N75" s="132"/>
      <c r="O75" s="57"/>
      <c r="P75" s="57"/>
      <c r="Q75" s="57"/>
      <c r="R75" s="57"/>
    </row>
    <row r="76" spans="1:19">
      <c r="A76" s="93"/>
      <c r="C76" s="135"/>
      <c r="E76" s="133"/>
      <c r="F76" s="133"/>
      <c r="G76" s="133"/>
      <c r="H76" s="133"/>
      <c r="I76" s="132"/>
      <c r="J76" s="132"/>
      <c r="K76" s="132"/>
      <c r="L76" s="132"/>
      <c r="M76" s="132"/>
      <c r="N76" s="132"/>
      <c r="O76" s="57"/>
      <c r="P76" s="57"/>
      <c r="Q76" s="57"/>
      <c r="R76" s="57"/>
    </row>
    <row r="77" spans="1:19">
      <c r="A77" s="301" t="s">
        <v>467</v>
      </c>
      <c r="C77" s="171"/>
      <c r="E77" s="168"/>
      <c r="F77" s="132"/>
      <c r="G77" s="132"/>
      <c r="H77" s="132"/>
      <c r="I77" s="132"/>
      <c r="J77" s="132"/>
      <c r="K77" s="132"/>
      <c r="L77" s="132"/>
      <c r="M77" s="132"/>
      <c r="N77" s="132"/>
      <c r="O77" s="57"/>
      <c r="P77" s="57"/>
      <c r="Q77" s="57"/>
      <c r="R77" s="57"/>
    </row>
    <row r="78" spans="1:19">
      <c r="A78" s="133"/>
      <c r="B78" s="57"/>
      <c r="C78" s="57"/>
      <c r="D78" s="57"/>
      <c r="E78" s="57"/>
      <c r="F78" s="57"/>
      <c r="G78" s="57"/>
      <c r="H78" s="57"/>
      <c r="I78" s="57"/>
      <c r="J78" s="57"/>
      <c r="K78" s="57"/>
      <c r="L78" s="57"/>
      <c r="M78" s="57"/>
      <c r="N78" s="57"/>
      <c r="O78" s="57"/>
      <c r="P78" s="57"/>
      <c r="Q78" s="57"/>
      <c r="R78" s="57"/>
    </row>
    <row r="79" spans="1:19">
      <c r="A79" s="167" t="s">
        <v>431</v>
      </c>
    </row>
  </sheetData>
  <mergeCells count="10">
    <mergeCell ref="A25:A31"/>
    <mergeCell ref="A18:A24"/>
    <mergeCell ref="A11:A17"/>
    <mergeCell ref="A4:A10"/>
    <mergeCell ref="A67:A73"/>
    <mergeCell ref="A60:A66"/>
    <mergeCell ref="A53:A59"/>
    <mergeCell ref="A46:A52"/>
    <mergeCell ref="A39:A45"/>
    <mergeCell ref="A32:A38"/>
  </mergeCells>
  <hyperlinks>
    <hyperlink ref="U6" location="Content!B408" display="Back to Content Page"/>
  </hyperlinks>
  <pageMargins left="0.7" right="0.7" top="0.75" bottom="0.75" header="0.3" footer="0.3"/>
  <pageSetup paperSize="9" orientation="portrait" horizontalDpi="4294967295" verticalDpi="4294967295" r:id="rId1"/>
  <ignoredErrors>
    <ignoredError sqref="R4 R67:R71 R11:R15 R18:R22 R25:R29 R32:R36 R39:R43 R46:R50 R53:R57 R60:R64" formulaRange="1"/>
  </ignoredErrors>
</worksheet>
</file>

<file path=xl/worksheets/sheet3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8"/>
  <sheetViews>
    <sheetView topLeftCell="O1" zoomScale="99" zoomScaleNormal="99" workbookViewId="0">
      <selection activeCell="U7" sqref="U7"/>
    </sheetView>
  </sheetViews>
  <sheetFormatPr defaultRowHeight="14.5"/>
  <cols>
    <col min="1" max="1" width="7" style="17" customWidth="1"/>
    <col min="2" max="2" width="12.1796875" style="17" customWidth="1"/>
    <col min="3" max="3" width="10.54296875" customWidth="1"/>
    <col min="4" max="4" width="10.7265625" customWidth="1"/>
    <col min="5" max="5" width="18.90625" customWidth="1"/>
    <col min="6" max="6" width="10.54296875" customWidth="1"/>
    <col min="7" max="7" width="12.90625" customWidth="1"/>
    <col min="8" max="8" width="10.54296875" customWidth="1"/>
    <col min="9" max="9" width="11.54296875" customWidth="1"/>
    <col min="10" max="10" width="13.453125" customWidth="1"/>
    <col min="11" max="11" width="10.81640625" customWidth="1"/>
    <col min="12" max="12" width="11.26953125" customWidth="1"/>
    <col min="13" max="13" width="13.36328125" customWidth="1"/>
    <col min="14" max="14" width="11.26953125" customWidth="1"/>
    <col min="15" max="15" width="16.6328125" customWidth="1"/>
    <col min="16" max="16" width="10.54296875" customWidth="1"/>
    <col min="17" max="17" width="11.81640625" customWidth="1"/>
    <col min="18" max="18" width="13.54296875" style="9" customWidth="1"/>
    <col min="19" max="19" width="13.7265625" customWidth="1"/>
    <col min="20" max="32" width="12.81640625" customWidth="1"/>
  </cols>
  <sheetData>
    <row r="1" spans="1:21" ht="15" customHeight="1">
      <c r="A1" s="154" t="s">
        <v>1440</v>
      </c>
      <c r="B1" s="256"/>
      <c r="C1" s="57"/>
      <c r="D1" s="57"/>
      <c r="E1" s="57"/>
      <c r="F1" s="57"/>
      <c r="G1" s="57"/>
      <c r="H1" s="138"/>
      <c r="I1" s="57"/>
      <c r="J1" s="57"/>
      <c r="K1" s="57"/>
      <c r="L1" s="57"/>
      <c r="M1" s="57"/>
      <c r="N1" s="57"/>
      <c r="O1" s="57"/>
      <c r="P1" s="57"/>
      <c r="Q1" s="57"/>
      <c r="R1" s="57"/>
      <c r="S1" s="57"/>
    </row>
    <row r="2" spans="1:21">
      <c r="A2" s="105"/>
      <c r="B2" s="256"/>
      <c r="C2" s="57"/>
      <c r="D2" s="57"/>
      <c r="E2" s="57"/>
      <c r="F2" s="57"/>
      <c r="G2" s="57"/>
      <c r="H2" s="57"/>
      <c r="I2" s="57"/>
      <c r="J2" s="57"/>
      <c r="K2" s="57"/>
      <c r="L2" s="57"/>
      <c r="M2" s="57"/>
      <c r="N2" s="57"/>
      <c r="O2" s="57"/>
      <c r="P2" s="57"/>
      <c r="Q2" s="57"/>
      <c r="R2" s="57"/>
      <c r="S2" s="57"/>
    </row>
    <row r="3" spans="1:21" ht="42">
      <c r="A3" s="409" t="s">
        <v>83</v>
      </c>
      <c r="B3" s="410" t="s">
        <v>159</v>
      </c>
      <c r="C3" s="262" t="s">
        <v>15</v>
      </c>
      <c r="D3" s="262" t="s">
        <v>14</v>
      </c>
      <c r="E3" s="263" t="s">
        <v>268</v>
      </c>
      <c r="F3" s="262" t="s">
        <v>12</v>
      </c>
      <c r="G3" s="262" t="s">
        <v>11</v>
      </c>
      <c r="H3" s="262" t="s">
        <v>10</v>
      </c>
      <c r="I3" s="262" t="s">
        <v>9</v>
      </c>
      <c r="J3" s="262" t="s">
        <v>7</v>
      </c>
      <c r="K3" s="262" t="s">
        <v>6</v>
      </c>
      <c r="L3" s="262" t="s">
        <v>5</v>
      </c>
      <c r="M3" s="262" t="s">
        <v>4</v>
      </c>
      <c r="N3" s="262" t="s">
        <v>3</v>
      </c>
      <c r="O3" s="263" t="s">
        <v>79</v>
      </c>
      <c r="P3" s="262" t="s">
        <v>2</v>
      </c>
      <c r="Q3" s="262" t="s">
        <v>1</v>
      </c>
      <c r="R3" s="262" t="s">
        <v>51</v>
      </c>
      <c r="S3" s="57"/>
    </row>
    <row r="4" spans="1:21">
      <c r="A4" s="1086">
        <v>2000</v>
      </c>
      <c r="B4" s="72" t="s">
        <v>158</v>
      </c>
      <c r="C4" s="584">
        <v>4042000</v>
      </c>
      <c r="D4" s="584">
        <v>2099000</v>
      </c>
      <c r="E4" s="584">
        <v>822355</v>
      </c>
      <c r="F4" s="584">
        <v>755134</v>
      </c>
      <c r="G4" s="584">
        <v>10364000</v>
      </c>
      <c r="H4" s="584">
        <v>763724</v>
      </c>
      <c r="I4" s="584">
        <v>27000</v>
      </c>
      <c r="J4" s="584">
        <v>780000</v>
      </c>
      <c r="K4" s="584">
        <v>2504930</v>
      </c>
      <c r="L4" s="584">
        <v>1500</v>
      </c>
      <c r="M4" s="584">
        <v>7980354</v>
      </c>
      <c r="N4" s="584">
        <v>588288</v>
      </c>
      <c r="O4" s="584">
        <v>16713000</v>
      </c>
      <c r="P4" s="584">
        <v>2620990</v>
      </c>
      <c r="Q4" s="584">
        <v>6186312</v>
      </c>
      <c r="R4" s="584">
        <f t="shared" ref="R4:R67" si="0">SUM(C4:Q4)</f>
        <v>56248587</v>
      </c>
      <c r="S4" s="170"/>
    </row>
    <row r="5" spans="1:21">
      <c r="A5" s="1086"/>
      <c r="B5" s="72" t="s">
        <v>157</v>
      </c>
      <c r="C5" s="584">
        <v>800000</v>
      </c>
      <c r="D5" s="584">
        <v>1000</v>
      </c>
      <c r="E5" s="584">
        <v>1048720</v>
      </c>
      <c r="F5" s="584">
        <v>103700</v>
      </c>
      <c r="G5" s="584">
        <v>519220</v>
      </c>
      <c r="H5" s="584">
        <v>1689485</v>
      </c>
      <c r="I5" s="584">
        <v>12800</v>
      </c>
      <c r="J5" s="584">
        <v>1700000</v>
      </c>
      <c r="K5" s="584">
        <v>23148</v>
      </c>
      <c r="L5" s="584">
        <v>18300</v>
      </c>
      <c r="M5" s="584">
        <v>1483883</v>
      </c>
      <c r="N5" s="584">
        <v>29951</v>
      </c>
      <c r="O5" s="584">
        <v>450000</v>
      </c>
      <c r="P5" s="584">
        <v>308872</v>
      </c>
      <c r="Q5" s="584">
        <v>450000</v>
      </c>
      <c r="R5" s="584">
        <f t="shared" si="0"/>
        <v>8639079</v>
      </c>
      <c r="S5" s="57"/>
    </row>
    <row r="6" spans="1:21">
      <c r="A6" s="1086"/>
      <c r="B6" s="72" t="s">
        <v>156</v>
      </c>
      <c r="C6" s="584">
        <v>350000</v>
      </c>
      <c r="D6" s="584">
        <v>256000</v>
      </c>
      <c r="E6" s="584">
        <v>924924</v>
      </c>
      <c r="F6" s="584">
        <v>1109107</v>
      </c>
      <c r="G6" s="584">
        <v>583950</v>
      </c>
      <c r="H6" s="584">
        <v>468140</v>
      </c>
      <c r="I6" s="584">
        <v>9800</v>
      </c>
      <c r="J6" s="584">
        <v>162000</v>
      </c>
      <c r="K6" s="584">
        <v>2446146</v>
      </c>
      <c r="L6" s="584" t="s">
        <v>429</v>
      </c>
      <c r="M6" s="584">
        <v>23446699</v>
      </c>
      <c r="N6" s="584">
        <v>162000</v>
      </c>
      <c r="O6" s="584">
        <v>3501230</v>
      </c>
      <c r="P6" s="584">
        <v>140000</v>
      </c>
      <c r="Q6" s="584">
        <v>690000</v>
      </c>
      <c r="R6" s="584">
        <f t="shared" si="0"/>
        <v>34249996</v>
      </c>
      <c r="S6" s="57"/>
    </row>
    <row r="7" spans="1:21">
      <c r="A7" s="1086"/>
      <c r="B7" s="72" t="s">
        <v>155</v>
      </c>
      <c r="C7" s="584">
        <v>2150000</v>
      </c>
      <c r="D7" s="584">
        <v>1576000</v>
      </c>
      <c r="E7" s="584">
        <v>4131230</v>
      </c>
      <c r="F7" s="584">
        <v>937600</v>
      </c>
      <c r="G7" s="584">
        <v>1033270</v>
      </c>
      <c r="H7" s="584">
        <v>111539</v>
      </c>
      <c r="I7" s="584">
        <v>73000</v>
      </c>
      <c r="J7" s="584">
        <v>4900000</v>
      </c>
      <c r="K7" s="584">
        <v>1849569</v>
      </c>
      <c r="L7" s="584">
        <v>5200</v>
      </c>
      <c r="M7" s="584">
        <v>2165006</v>
      </c>
      <c r="N7" s="584">
        <v>421800</v>
      </c>
      <c r="O7" s="584">
        <v>11889000</v>
      </c>
      <c r="P7" s="584">
        <v>1249000</v>
      </c>
      <c r="Q7" s="584">
        <v>1249000</v>
      </c>
      <c r="R7" s="584">
        <f t="shared" si="0"/>
        <v>33741214</v>
      </c>
      <c r="S7" s="57"/>
      <c r="U7" s="92" t="s">
        <v>13</v>
      </c>
    </row>
    <row r="8" spans="1:21">
      <c r="A8" s="1086">
        <v>2001</v>
      </c>
      <c r="B8" s="72" t="s">
        <v>158</v>
      </c>
      <c r="C8" s="584">
        <v>4100000</v>
      </c>
      <c r="D8" s="584">
        <v>2468000</v>
      </c>
      <c r="E8" s="584">
        <v>793000</v>
      </c>
      <c r="F8" s="584">
        <v>709884</v>
      </c>
      <c r="G8" s="584">
        <v>8800000</v>
      </c>
      <c r="H8" s="584">
        <v>749000</v>
      </c>
      <c r="I8" s="584">
        <v>28000</v>
      </c>
      <c r="J8" s="584">
        <v>722000</v>
      </c>
      <c r="K8" s="584">
        <v>2508570</v>
      </c>
      <c r="L8" s="584">
        <v>1000</v>
      </c>
      <c r="M8" s="584">
        <v>8006880</v>
      </c>
      <c r="N8" s="584">
        <v>506000</v>
      </c>
      <c r="O8" s="584">
        <v>17037000</v>
      </c>
      <c r="P8" s="584">
        <v>2700000</v>
      </c>
      <c r="Q8" s="584">
        <v>6418116</v>
      </c>
      <c r="R8" s="584">
        <f t="shared" si="0"/>
        <v>55547450</v>
      </c>
      <c r="S8" s="57"/>
      <c r="T8" s="2"/>
    </row>
    <row r="9" spans="1:21">
      <c r="A9" s="1086"/>
      <c r="B9" s="72" t="s">
        <v>157</v>
      </c>
      <c r="C9" s="584">
        <v>800000</v>
      </c>
      <c r="D9" s="584">
        <v>5000</v>
      </c>
      <c r="E9" s="584">
        <v>1000000</v>
      </c>
      <c r="F9" s="584">
        <v>128592</v>
      </c>
      <c r="G9" s="584">
        <v>462000</v>
      </c>
      <c r="H9" s="584">
        <v>436000</v>
      </c>
      <c r="I9" s="584">
        <v>13000</v>
      </c>
      <c r="J9" s="584">
        <v>185000</v>
      </c>
      <c r="K9" s="584">
        <v>21854</v>
      </c>
      <c r="L9" s="584">
        <v>18000</v>
      </c>
      <c r="M9" s="584">
        <v>1512918</v>
      </c>
      <c r="N9" s="584">
        <v>30000</v>
      </c>
      <c r="O9" s="584">
        <v>455000</v>
      </c>
      <c r="P9" s="584">
        <v>325000</v>
      </c>
      <c r="Q9" s="584">
        <v>604000</v>
      </c>
      <c r="R9" s="584">
        <f t="shared" si="0"/>
        <v>5996364</v>
      </c>
      <c r="S9" s="57"/>
    </row>
    <row r="10" spans="1:21">
      <c r="A10" s="1086"/>
      <c r="B10" s="72" t="s">
        <v>156</v>
      </c>
      <c r="C10" s="584">
        <v>350000</v>
      </c>
      <c r="D10" s="584">
        <v>306000</v>
      </c>
      <c r="E10" s="584">
        <v>911000</v>
      </c>
      <c r="F10" s="584">
        <v>1116629</v>
      </c>
      <c r="G10" s="584">
        <v>633000</v>
      </c>
      <c r="H10" s="584">
        <v>115000</v>
      </c>
      <c r="I10" s="584">
        <v>12000</v>
      </c>
      <c r="J10" s="584">
        <v>174000</v>
      </c>
      <c r="K10" s="584">
        <v>2369809</v>
      </c>
      <c r="L10" s="584" t="s">
        <v>429</v>
      </c>
      <c r="M10" s="584">
        <v>22903307</v>
      </c>
      <c r="N10" s="584">
        <v>27000</v>
      </c>
      <c r="O10" s="584">
        <v>3508000</v>
      </c>
      <c r="P10" s="584">
        <v>150000</v>
      </c>
      <c r="Q10" s="584">
        <v>600000</v>
      </c>
      <c r="R10" s="584">
        <f t="shared" si="0"/>
        <v>33175745</v>
      </c>
      <c r="S10" s="57"/>
    </row>
    <row r="11" spans="1:21">
      <c r="A11" s="1086"/>
      <c r="B11" s="72" t="s">
        <v>155</v>
      </c>
      <c r="C11" s="584">
        <v>2150000</v>
      </c>
      <c r="D11" s="584">
        <v>1887000</v>
      </c>
      <c r="E11" s="584">
        <v>4067000</v>
      </c>
      <c r="F11" s="584">
        <v>830258</v>
      </c>
      <c r="G11" s="584">
        <v>1180000</v>
      </c>
      <c r="H11" s="584">
        <v>1670000</v>
      </c>
      <c r="I11" s="584">
        <v>70000</v>
      </c>
      <c r="J11" s="584">
        <v>5047000</v>
      </c>
      <c r="K11" s="584">
        <v>1769055</v>
      </c>
      <c r="L11" s="584">
        <v>5000</v>
      </c>
      <c r="M11" s="584">
        <v>2196473</v>
      </c>
      <c r="N11" s="584">
        <v>422000</v>
      </c>
      <c r="O11" s="584">
        <v>12102000</v>
      </c>
      <c r="P11" s="584">
        <v>1400000</v>
      </c>
      <c r="Q11" s="584">
        <v>2968000</v>
      </c>
      <c r="R11" s="584">
        <f t="shared" si="0"/>
        <v>37763786</v>
      </c>
      <c r="S11" s="57"/>
    </row>
    <row r="12" spans="1:21" ht="16.5">
      <c r="A12" s="1086">
        <v>2002</v>
      </c>
      <c r="B12" s="72" t="s">
        <v>158</v>
      </c>
      <c r="C12" s="584">
        <v>4150000</v>
      </c>
      <c r="D12" s="584">
        <v>3060000</v>
      </c>
      <c r="E12" s="584">
        <v>761000</v>
      </c>
      <c r="F12" s="584">
        <v>732191</v>
      </c>
      <c r="G12" s="584">
        <v>7877000</v>
      </c>
      <c r="H12" s="584">
        <v>753000</v>
      </c>
      <c r="I12" s="584">
        <v>28000</v>
      </c>
      <c r="J12" s="584">
        <v>791000</v>
      </c>
      <c r="K12" s="584">
        <v>2329553</v>
      </c>
      <c r="L12" s="584">
        <v>1000</v>
      </c>
      <c r="M12" s="584">
        <v>8083360</v>
      </c>
      <c r="N12" s="584" t="s">
        <v>685</v>
      </c>
      <c r="O12" s="584">
        <v>17367000</v>
      </c>
      <c r="P12" s="584">
        <v>2900000</v>
      </c>
      <c r="Q12" s="584">
        <v>5240694</v>
      </c>
      <c r="R12" s="584">
        <f t="shared" si="0"/>
        <v>54073798</v>
      </c>
      <c r="S12" s="57"/>
    </row>
    <row r="13" spans="1:21">
      <c r="A13" s="1086"/>
      <c r="B13" s="72" t="s">
        <v>157</v>
      </c>
      <c r="C13" s="584">
        <v>780000</v>
      </c>
      <c r="D13" s="584">
        <v>2000</v>
      </c>
      <c r="E13" s="584">
        <v>953000</v>
      </c>
      <c r="F13" s="584">
        <v>116496</v>
      </c>
      <c r="G13" s="584">
        <v>531000</v>
      </c>
      <c r="H13" s="584">
        <v>456000</v>
      </c>
      <c r="I13" s="584">
        <v>11000</v>
      </c>
      <c r="J13" s="584">
        <v>190000</v>
      </c>
      <c r="K13" s="584">
        <v>47805</v>
      </c>
      <c r="L13" s="584">
        <v>15000</v>
      </c>
      <c r="M13" s="584">
        <v>1470966</v>
      </c>
      <c r="N13" s="584">
        <v>32000</v>
      </c>
      <c r="O13" s="584">
        <v>458000</v>
      </c>
      <c r="P13" s="584">
        <v>330000</v>
      </c>
      <c r="Q13" s="584">
        <v>605000</v>
      </c>
      <c r="R13" s="584">
        <f t="shared" si="0"/>
        <v>5998267</v>
      </c>
      <c r="S13" s="57"/>
    </row>
    <row r="14" spans="1:21">
      <c r="A14" s="1086"/>
      <c r="B14" s="72" t="s">
        <v>156</v>
      </c>
      <c r="C14" s="584">
        <v>340000</v>
      </c>
      <c r="D14" s="584">
        <v>273000</v>
      </c>
      <c r="E14" s="584">
        <v>897000</v>
      </c>
      <c r="F14" s="584">
        <v>1082518</v>
      </c>
      <c r="G14" s="584">
        <v>655000</v>
      </c>
      <c r="H14" s="584">
        <v>110000</v>
      </c>
      <c r="I14" s="584">
        <v>12000</v>
      </c>
      <c r="J14" s="584">
        <v>183000</v>
      </c>
      <c r="K14" s="584">
        <v>2764253</v>
      </c>
      <c r="L14" s="584" t="s">
        <v>429</v>
      </c>
      <c r="M14" s="584">
        <v>22576362</v>
      </c>
      <c r="N14" s="584">
        <v>27000</v>
      </c>
      <c r="O14" s="584">
        <v>3514000</v>
      </c>
      <c r="P14" s="584">
        <v>165000</v>
      </c>
      <c r="Q14" s="584">
        <v>600000</v>
      </c>
      <c r="R14" s="584">
        <f t="shared" si="0"/>
        <v>33199133</v>
      </c>
      <c r="S14" s="57"/>
    </row>
    <row r="15" spans="1:21">
      <c r="A15" s="1086"/>
      <c r="B15" s="72" t="s">
        <v>155</v>
      </c>
      <c r="C15" s="584">
        <v>2050000</v>
      </c>
      <c r="D15" s="584">
        <v>1683000</v>
      </c>
      <c r="E15" s="584">
        <v>4004000</v>
      </c>
      <c r="F15" s="584">
        <v>826598</v>
      </c>
      <c r="G15" s="584">
        <v>1220000</v>
      </c>
      <c r="H15" s="584">
        <v>1660000</v>
      </c>
      <c r="I15" s="584">
        <v>55000</v>
      </c>
      <c r="J15" s="584">
        <v>4912000</v>
      </c>
      <c r="K15" s="584">
        <v>2110092</v>
      </c>
      <c r="L15" s="584">
        <v>5000</v>
      </c>
      <c r="M15" s="584">
        <v>2168536</v>
      </c>
      <c r="N15" s="584">
        <v>350000</v>
      </c>
      <c r="O15" s="584">
        <v>12324000</v>
      </c>
      <c r="P15" s="584">
        <v>1500000</v>
      </c>
      <c r="Q15" s="584">
        <v>2950000</v>
      </c>
      <c r="R15" s="584">
        <f t="shared" si="0"/>
        <v>37818226</v>
      </c>
      <c r="S15" s="57"/>
    </row>
    <row r="16" spans="1:21">
      <c r="A16" s="1086">
        <v>2003</v>
      </c>
      <c r="B16" s="72" t="s">
        <v>158</v>
      </c>
      <c r="C16" s="584">
        <v>4150000</v>
      </c>
      <c r="D16" s="584">
        <v>2028000</v>
      </c>
      <c r="E16" s="584">
        <v>760000</v>
      </c>
      <c r="F16" s="584">
        <v>703650</v>
      </c>
      <c r="G16" s="584">
        <v>8020000</v>
      </c>
      <c r="H16" s="584">
        <v>782000</v>
      </c>
      <c r="I16" s="584">
        <v>28000</v>
      </c>
      <c r="J16" s="584">
        <v>965000</v>
      </c>
      <c r="K16" s="584">
        <v>2336094</v>
      </c>
      <c r="L16" s="584">
        <v>1000</v>
      </c>
      <c r="M16" s="584">
        <v>8025844</v>
      </c>
      <c r="N16" s="584">
        <v>600000</v>
      </c>
      <c r="O16" s="584">
        <v>17704000</v>
      </c>
      <c r="P16" s="584">
        <v>2900000</v>
      </c>
      <c r="Q16" s="584">
        <v>5296865</v>
      </c>
      <c r="R16" s="584">
        <f t="shared" si="0"/>
        <v>54300453</v>
      </c>
      <c r="S16" s="57"/>
    </row>
    <row r="17" spans="1:19">
      <c r="A17" s="1086"/>
      <c r="B17" s="72" t="s">
        <v>157</v>
      </c>
      <c r="C17" s="584">
        <v>780000</v>
      </c>
      <c r="D17" s="584">
        <v>4000</v>
      </c>
      <c r="E17" s="584">
        <v>955000</v>
      </c>
      <c r="F17" s="584">
        <v>5179</v>
      </c>
      <c r="G17" s="584">
        <v>605000</v>
      </c>
      <c r="H17" s="584">
        <v>435000</v>
      </c>
      <c r="I17" s="584">
        <v>12000</v>
      </c>
      <c r="J17" s="584">
        <v>190000</v>
      </c>
      <c r="K17" s="584">
        <v>46932</v>
      </c>
      <c r="L17" s="584">
        <v>13000</v>
      </c>
      <c r="M17" s="584">
        <v>1470558</v>
      </c>
      <c r="N17" s="584">
        <v>35000</v>
      </c>
      <c r="O17" s="584">
        <v>455000</v>
      </c>
      <c r="P17" s="584">
        <v>340000</v>
      </c>
      <c r="Q17" s="584">
        <v>620000</v>
      </c>
      <c r="R17" s="584">
        <f t="shared" si="0"/>
        <v>5966669</v>
      </c>
      <c r="S17" s="57"/>
    </row>
    <row r="18" spans="1:19">
      <c r="A18" s="1086"/>
      <c r="B18" s="72" t="s">
        <v>156</v>
      </c>
      <c r="C18" s="584">
        <v>340000</v>
      </c>
      <c r="D18" s="584">
        <v>220000</v>
      </c>
      <c r="E18" s="584">
        <v>898000</v>
      </c>
      <c r="F18" s="584">
        <v>1052590</v>
      </c>
      <c r="G18" s="584">
        <v>843000</v>
      </c>
      <c r="H18" s="584">
        <v>108000</v>
      </c>
      <c r="I18" s="584">
        <v>11000</v>
      </c>
      <c r="J18" s="584">
        <v>135000</v>
      </c>
      <c r="K18" s="584">
        <v>2955454</v>
      </c>
      <c r="L18" s="584" t="s">
        <v>429</v>
      </c>
      <c r="M18" s="584">
        <v>22657946</v>
      </c>
      <c r="N18" s="584">
        <v>35000</v>
      </c>
      <c r="O18" s="584">
        <v>3945000</v>
      </c>
      <c r="P18" s="584">
        <v>170000</v>
      </c>
      <c r="Q18" s="584">
        <v>550000</v>
      </c>
      <c r="R18" s="584">
        <f t="shared" si="0"/>
        <v>33920990</v>
      </c>
      <c r="S18" s="57"/>
    </row>
    <row r="19" spans="1:19" ht="16.5">
      <c r="A19" s="1086"/>
      <c r="B19" s="72" t="s">
        <v>155</v>
      </c>
      <c r="C19" s="584">
        <v>2050000</v>
      </c>
      <c r="D19" s="584">
        <v>1355000</v>
      </c>
      <c r="E19" s="584">
        <v>4010000</v>
      </c>
      <c r="F19" s="584">
        <v>799879</v>
      </c>
      <c r="G19" s="584">
        <v>1252000</v>
      </c>
      <c r="H19" s="584">
        <v>1717000</v>
      </c>
      <c r="I19" s="584">
        <v>57000</v>
      </c>
      <c r="J19" s="584">
        <v>4753000</v>
      </c>
      <c r="K19" s="584">
        <v>2086812</v>
      </c>
      <c r="L19" s="584">
        <v>5000</v>
      </c>
      <c r="M19" s="584">
        <v>2137024</v>
      </c>
      <c r="N19" s="584" t="s">
        <v>686</v>
      </c>
      <c r="O19" s="584">
        <v>12556000</v>
      </c>
      <c r="P19" s="584">
        <v>1700000</v>
      </c>
      <c r="Q19" s="584">
        <v>2970000</v>
      </c>
      <c r="R19" s="584">
        <f t="shared" si="0"/>
        <v>37448715</v>
      </c>
      <c r="S19" s="57"/>
    </row>
    <row r="20" spans="1:19">
      <c r="A20" s="1086">
        <v>2004</v>
      </c>
      <c r="B20" s="72" t="s">
        <v>158</v>
      </c>
      <c r="C20" s="584">
        <v>3681000</v>
      </c>
      <c r="D20" s="584">
        <v>2155000</v>
      </c>
      <c r="E20" s="584">
        <v>758000</v>
      </c>
      <c r="F20" s="584">
        <v>682488</v>
      </c>
      <c r="G20" s="584">
        <v>8105000</v>
      </c>
      <c r="H20" s="584">
        <v>765000</v>
      </c>
      <c r="I20" s="584">
        <v>28000</v>
      </c>
      <c r="J20" s="584">
        <v>1000000</v>
      </c>
      <c r="K20" s="584">
        <v>2349700</v>
      </c>
      <c r="L20" s="584">
        <v>1000</v>
      </c>
      <c r="M20" s="584">
        <v>8010672</v>
      </c>
      <c r="N20" s="584">
        <v>610000</v>
      </c>
      <c r="O20" s="584">
        <v>17472000</v>
      </c>
      <c r="P20" s="584">
        <v>2800000</v>
      </c>
      <c r="Q20" s="584">
        <v>5226519</v>
      </c>
      <c r="R20" s="584">
        <f t="shared" si="0"/>
        <v>53644379</v>
      </c>
      <c r="S20" s="57"/>
    </row>
    <row r="21" spans="1:19">
      <c r="A21" s="1086"/>
      <c r="B21" s="72" t="s">
        <v>157</v>
      </c>
      <c r="C21" s="584">
        <v>780000</v>
      </c>
      <c r="D21" s="584">
        <v>5000</v>
      </c>
      <c r="E21" s="584">
        <v>957000</v>
      </c>
      <c r="F21" s="584">
        <v>69917</v>
      </c>
      <c r="G21" s="584">
        <v>676000</v>
      </c>
      <c r="H21" s="584">
        <v>478000</v>
      </c>
      <c r="I21" s="584">
        <v>12000</v>
      </c>
      <c r="J21" s="584">
        <v>195000</v>
      </c>
      <c r="K21" s="584">
        <v>52624</v>
      </c>
      <c r="L21" s="584">
        <v>10000</v>
      </c>
      <c r="M21" s="584">
        <v>1460321</v>
      </c>
      <c r="N21" s="584">
        <v>35000</v>
      </c>
      <c r="O21" s="584">
        <v>455000</v>
      </c>
      <c r="P21" s="584">
        <v>345000</v>
      </c>
      <c r="Q21" s="584">
        <v>620000</v>
      </c>
      <c r="R21" s="584">
        <f t="shared" si="0"/>
        <v>6150862</v>
      </c>
      <c r="S21" s="57"/>
    </row>
    <row r="22" spans="1:19">
      <c r="A22" s="1086"/>
      <c r="B22" s="72" t="s">
        <v>156</v>
      </c>
      <c r="C22" s="584">
        <v>297000</v>
      </c>
      <c r="D22" s="584">
        <v>244000</v>
      </c>
      <c r="E22" s="584">
        <v>899000</v>
      </c>
      <c r="F22" s="584">
        <v>936432</v>
      </c>
      <c r="G22" s="584">
        <v>800000</v>
      </c>
      <c r="H22" s="584">
        <v>125000</v>
      </c>
      <c r="I22" s="584">
        <v>11000</v>
      </c>
      <c r="J22" s="584">
        <v>150000</v>
      </c>
      <c r="K22" s="584">
        <v>2619363</v>
      </c>
      <c r="L22" s="584" t="s">
        <v>429</v>
      </c>
      <c r="M22" s="584">
        <v>22254610</v>
      </c>
      <c r="N22" s="584">
        <v>27000</v>
      </c>
      <c r="O22" s="584">
        <v>3950000</v>
      </c>
      <c r="P22" s="584">
        <v>180000</v>
      </c>
      <c r="Q22" s="584">
        <v>530000</v>
      </c>
      <c r="R22" s="584">
        <f t="shared" si="0"/>
        <v>33023405</v>
      </c>
      <c r="S22" s="57"/>
    </row>
    <row r="23" spans="1:19">
      <c r="A23" s="1086"/>
      <c r="B23" s="72" t="s">
        <v>155</v>
      </c>
      <c r="C23" s="584">
        <v>2050000</v>
      </c>
      <c r="D23" s="584">
        <v>1550000</v>
      </c>
      <c r="E23" s="584">
        <v>4016000</v>
      </c>
      <c r="F23" s="584">
        <v>775632</v>
      </c>
      <c r="G23" s="584">
        <v>1397000</v>
      </c>
      <c r="H23" s="584">
        <v>1922000</v>
      </c>
      <c r="I23" s="584">
        <v>40000</v>
      </c>
      <c r="J23" s="584">
        <v>4800000</v>
      </c>
      <c r="K23" s="584">
        <v>1997172</v>
      </c>
      <c r="L23" s="584">
        <v>5000</v>
      </c>
      <c r="M23" s="584">
        <v>2141651</v>
      </c>
      <c r="N23" s="584">
        <v>274000</v>
      </c>
      <c r="O23" s="584">
        <v>12550000</v>
      </c>
      <c r="P23" s="584">
        <v>1850000</v>
      </c>
      <c r="Q23" s="584">
        <v>2980000</v>
      </c>
      <c r="R23" s="584">
        <f t="shared" si="0"/>
        <v>38348455</v>
      </c>
      <c r="S23" s="57"/>
    </row>
    <row r="24" spans="1:19" ht="16.5">
      <c r="A24" s="1086">
        <v>2005</v>
      </c>
      <c r="B24" s="72" t="s">
        <v>158</v>
      </c>
      <c r="C24" s="584">
        <v>4150000</v>
      </c>
      <c r="D24" s="584" t="s">
        <v>687</v>
      </c>
      <c r="E24" s="584">
        <v>757000</v>
      </c>
      <c r="F24" s="584">
        <v>677215</v>
      </c>
      <c r="G24" s="584">
        <v>9500000</v>
      </c>
      <c r="H24" s="584">
        <v>778000</v>
      </c>
      <c r="I24" s="584">
        <v>27000</v>
      </c>
      <c r="J24" s="584">
        <v>1100000</v>
      </c>
      <c r="K24" s="584">
        <v>2219330</v>
      </c>
      <c r="L24" s="584">
        <v>1000</v>
      </c>
      <c r="M24" s="584">
        <v>8174968</v>
      </c>
      <c r="N24" s="584">
        <v>615000</v>
      </c>
      <c r="O24" s="584">
        <v>17719000</v>
      </c>
      <c r="P24" s="584">
        <v>2900000</v>
      </c>
      <c r="Q24" s="584">
        <v>4987411</v>
      </c>
      <c r="R24" s="584">
        <f t="shared" si="0"/>
        <v>53605924</v>
      </c>
      <c r="S24" s="57"/>
    </row>
    <row r="25" spans="1:19" ht="16.5">
      <c r="A25" s="1086"/>
      <c r="B25" s="72" t="s">
        <v>157</v>
      </c>
      <c r="C25" s="584">
        <v>780000</v>
      </c>
      <c r="D25" s="584" t="s">
        <v>688</v>
      </c>
      <c r="E25" s="584">
        <v>959000</v>
      </c>
      <c r="F25" s="584">
        <v>11699</v>
      </c>
      <c r="G25" s="584">
        <v>1247000</v>
      </c>
      <c r="H25" s="584">
        <v>583000</v>
      </c>
      <c r="I25" s="584">
        <v>11000</v>
      </c>
      <c r="J25" s="584">
        <v>200000</v>
      </c>
      <c r="K25" s="584">
        <v>55931</v>
      </c>
      <c r="L25" s="584">
        <v>8000</v>
      </c>
      <c r="M25" s="584">
        <v>1464367</v>
      </c>
      <c r="N25" s="584">
        <v>37000</v>
      </c>
      <c r="O25" s="584">
        <v>455000</v>
      </c>
      <c r="P25" s="584">
        <v>345000</v>
      </c>
      <c r="Q25" s="584">
        <v>630000</v>
      </c>
      <c r="R25" s="584">
        <f t="shared" si="0"/>
        <v>6786997</v>
      </c>
      <c r="S25" s="57"/>
    </row>
    <row r="26" spans="1:19" ht="16.5">
      <c r="A26" s="1086"/>
      <c r="B26" s="72" t="s">
        <v>156</v>
      </c>
      <c r="C26" s="584">
        <v>340000</v>
      </c>
      <c r="D26" s="584" t="s">
        <v>689</v>
      </c>
      <c r="E26" s="584">
        <v>900000</v>
      </c>
      <c r="F26" s="584">
        <v>1045253</v>
      </c>
      <c r="G26" s="584">
        <v>695000</v>
      </c>
      <c r="H26" s="584">
        <v>157000</v>
      </c>
      <c r="I26" s="584">
        <v>11000</v>
      </c>
      <c r="J26" s="584">
        <v>165000</v>
      </c>
      <c r="K26" s="584">
        <v>2663795</v>
      </c>
      <c r="L26" s="584" t="s">
        <v>429</v>
      </c>
      <c r="M26" s="584">
        <v>22231582</v>
      </c>
      <c r="N26" s="584">
        <v>27000</v>
      </c>
      <c r="O26" s="584">
        <v>4000000</v>
      </c>
      <c r="P26" s="584">
        <v>190000</v>
      </c>
      <c r="Q26" s="584">
        <v>500000</v>
      </c>
      <c r="R26" s="584">
        <f t="shared" si="0"/>
        <v>32925630</v>
      </c>
      <c r="S26" s="57"/>
    </row>
    <row r="27" spans="1:19" ht="16.5">
      <c r="A27" s="1086"/>
      <c r="B27" s="72" t="s">
        <v>155</v>
      </c>
      <c r="C27" s="584">
        <v>2050000</v>
      </c>
      <c r="D27" s="584" t="s">
        <v>690</v>
      </c>
      <c r="E27" s="584">
        <v>4022000</v>
      </c>
      <c r="F27" s="584">
        <v>613235</v>
      </c>
      <c r="G27" s="584">
        <v>1219000</v>
      </c>
      <c r="H27" s="584">
        <v>1961000</v>
      </c>
      <c r="I27" s="584">
        <v>30000</v>
      </c>
      <c r="J27" s="584">
        <v>5000000</v>
      </c>
      <c r="K27" s="584">
        <v>2043479</v>
      </c>
      <c r="L27" s="584">
        <v>5000</v>
      </c>
      <c r="M27" s="584">
        <v>2136406</v>
      </c>
      <c r="N27" s="584">
        <v>274000</v>
      </c>
      <c r="O27" s="584">
        <v>12550000</v>
      </c>
      <c r="P27" s="584">
        <v>1950000</v>
      </c>
      <c r="Q27" s="584">
        <v>2960000</v>
      </c>
      <c r="R27" s="584">
        <f t="shared" si="0"/>
        <v>36814120</v>
      </c>
      <c r="S27" s="57"/>
    </row>
    <row r="28" spans="1:19">
      <c r="A28" s="1086">
        <v>2006</v>
      </c>
      <c r="B28" s="72" t="s">
        <v>158</v>
      </c>
      <c r="C28" s="584">
        <v>4150000</v>
      </c>
      <c r="D28" s="584">
        <v>2071000</v>
      </c>
      <c r="E28" s="584">
        <v>756000</v>
      </c>
      <c r="F28" s="584">
        <v>729327</v>
      </c>
      <c r="G28" s="584">
        <v>9573000</v>
      </c>
      <c r="H28" s="584">
        <v>799000</v>
      </c>
      <c r="I28" s="584">
        <v>26000</v>
      </c>
      <c r="J28" s="584">
        <v>1055000</v>
      </c>
      <c r="K28" s="584">
        <v>2383960</v>
      </c>
      <c r="L28" s="584">
        <v>1000</v>
      </c>
      <c r="M28" s="584">
        <v>8022510</v>
      </c>
      <c r="N28" s="584">
        <v>580000</v>
      </c>
      <c r="O28" s="584">
        <v>17700000</v>
      </c>
      <c r="P28" s="584">
        <v>2800000</v>
      </c>
      <c r="Q28" s="584">
        <v>5048218</v>
      </c>
      <c r="R28" s="584">
        <f t="shared" si="0"/>
        <v>55695015</v>
      </c>
      <c r="S28" s="57"/>
    </row>
    <row r="29" spans="1:19">
      <c r="A29" s="1086"/>
      <c r="B29" s="72" t="s">
        <v>157</v>
      </c>
      <c r="C29" s="584">
        <v>780000</v>
      </c>
      <c r="D29" s="584">
        <v>8000</v>
      </c>
      <c r="E29" s="584">
        <v>961000</v>
      </c>
      <c r="F29" s="584">
        <v>135266</v>
      </c>
      <c r="G29" s="584">
        <v>1300000</v>
      </c>
      <c r="H29" s="584">
        <v>637000</v>
      </c>
      <c r="I29" s="584">
        <v>16000</v>
      </c>
      <c r="J29" s="584">
        <v>180000</v>
      </c>
      <c r="K29" s="584">
        <v>51972</v>
      </c>
      <c r="L29" s="584">
        <v>8000</v>
      </c>
      <c r="M29" s="584">
        <v>1434886</v>
      </c>
      <c r="N29" s="584">
        <v>30000</v>
      </c>
      <c r="O29" s="584">
        <v>455000</v>
      </c>
      <c r="P29" s="584">
        <v>340000</v>
      </c>
      <c r="Q29" s="584">
        <v>625000</v>
      </c>
      <c r="R29" s="584">
        <f t="shared" si="0"/>
        <v>6962124</v>
      </c>
      <c r="S29" s="57"/>
    </row>
    <row r="30" spans="1:19">
      <c r="A30" s="1086"/>
      <c r="B30" s="72" t="s">
        <v>156</v>
      </c>
      <c r="C30" s="584">
        <v>340000</v>
      </c>
      <c r="D30" s="584">
        <v>229000</v>
      </c>
      <c r="E30" s="584">
        <v>900000</v>
      </c>
      <c r="F30" s="584">
        <v>1041313</v>
      </c>
      <c r="G30" s="584">
        <v>712000</v>
      </c>
      <c r="H30" s="584">
        <v>175000</v>
      </c>
      <c r="I30" s="584">
        <v>13000</v>
      </c>
      <c r="J30" s="584">
        <v>145000</v>
      </c>
      <c r="K30" s="584">
        <v>2660252</v>
      </c>
      <c r="L30" s="584" t="s">
        <v>429</v>
      </c>
      <c r="M30" s="584">
        <v>21923375</v>
      </c>
      <c r="N30" s="584">
        <v>27000</v>
      </c>
      <c r="O30" s="584">
        <v>4000000</v>
      </c>
      <c r="P30" s="584">
        <v>195000</v>
      </c>
      <c r="Q30" s="584">
        <v>610000</v>
      </c>
      <c r="R30" s="584">
        <f t="shared" si="0"/>
        <v>32970940</v>
      </c>
      <c r="S30" s="57"/>
    </row>
    <row r="31" spans="1:19">
      <c r="A31" s="1086"/>
      <c r="B31" s="72" t="s">
        <v>155</v>
      </c>
      <c r="C31" s="584">
        <v>2050000</v>
      </c>
      <c r="D31" s="584">
        <v>1630000</v>
      </c>
      <c r="E31" s="584">
        <v>4028000</v>
      </c>
      <c r="F31" s="584">
        <v>821717</v>
      </c>
      <c r="G31" s="584">
        <v>1249000</v>
      </c>
      <c r="H31" s="584">
        <v>2301000</v>
      </c>
      <c r="I31" s="584">
        <v>24000</v>
      </c>
      <c r="J31" s="584">
        <v>4950000</v>
      </c>
      <c r="K31" s="584">
        <v>2061403</v>
      </c>
      <c r="L31" s="584">
        <v>5000</v>
      </c>
      <c r="M31" s="584">
        <v>2151046</v>
      </c>
      <c r="N31" s="584">
        <v>275000</v>
      </c>
      <c r="O31" s="584">
        <v>12550000</v>
      </c>
      <c r="P31" s="584">
        <v>1950000</v>
      </c>
      <c r="Q31" s="584">
        <v>3000000</v>
      </c>
      <c r="R31" s="584">
        <f t="shared" si="0"/>
        <v>39046166</v>
      </c>
      <c r="S31" s="57"/>
    </row>
    <row r="32" spans="1:19">
      <c r="A32" s="1086">
        <v>2007</v>
      </c>
      <c r="B32" s="72" t="s">
        <v>158</v>
      </c>
      <c r="C32" s="584">
        <v>4160000</v>
      </c>
      <c r="D32" s="584">
        <v>1788000</v>
      </c>
      <c r="E32" s="584">
        <v>754000</v>
      </c>
      <c r="F32" s="584">
        <v>687588</v>
      </c>
      <c r="G32" s="584">
        <v>9600000</v>
      </c>
      <c r="H32" s="584">
        <v>871000</v>
      </c>
      <c r="I32" s="584">
        <v>26000</v>
      </c>
      <c r="J32" s="584">
        <v>1426000</v>
      </c>
      <c r="K32" s="584">
        <v>2500000</v>
      </c>
      <c r="L32" s="584">
        <v>1000</v>
      </c>
      <c r="M32" s="584">
        <v>8284905</v>
      </c>
      <c r="N32" s="584">
        <v>585000</v>
      </c>
      <c r="O32" s="584">
        <v>18000000</v>
      </c>
      <c r="P32" s="584">
        <v>2850000</v>
      </c>
      <c r="Q32" s="584">
        <v>5011840</v>
      </c>
      <c r="R32" s="584">
        <f t="shared" si="0"/>
        <v>56545333</v>
      </c>
      <c r="S32" s="57"/>
    </row>
    <row r="33" spans="1:19">
      <c r="A33" s="1086"/>
      <c r="B33" s="72" t="s">
        <v>157</v>
      </c>
      <c r="C33" s="584">
        <v>782000</v>
      </c>
      <c r="D33" s="584">
        <v>11000</v>
      </c>
      <c r="E33" s="584">
        <v>963000</v>
      </c>
      <c r="F33" s="584">
        <v>215741</v>
      </c>
      <c r="G33" s="584">
        <v>1350000</v>
      </c>
      <c r="H33" s="584">
        <v>929000</v>
      </c>
      <c r="I33" s="584">
        <v>17000</v>
      </c>
      <c r="J33" s="584">
        <v>182000</v>
      </c>
      <c r="K33" s="584">
        <v>25000</v>
      </c>
      <c r="L33" s="584">
        <v>8000</v>
      </c>
      <c r="M33" s="584">
        <v>1460656</v>
      </c>
      <c r="N33" s="584">
        <v>30000</v>
      </c>
      <c r="O33" s="584">
        <v>455000</v>
      </c>
      <c r="P33" s="584">
        <v>340000</v>
      </c>
      <c r="Q33" s="584">
        <v>630000</v>
      </c>
      <c r="R33" s="584">
        <f t="shared" si="0"/>
        <v>7398397</v>
      </c>
      <c r="S33" s="57"/>
    </row>
    <row r="34" spans="1:19">
      <c r="A34" s="1086"/>
      <c r="B34" s="72" t="s">
        <v>156</v>
      </c>
      <c r="C34" s="584">
        <v>340000</v>
      </c>
      <c r="D34" s="584">
        <v>253000</v>
      </c>
      <c r="E34" s="584">
        <v>901000</v>
      </c>
      <c r="F34" s="584">
        <v>904742</v>
      </c>
      <c r="G34" s="584">
        <v>715000</v>
      </c>
      <c r="H34" s="584">
        <v>186000</v>
      </c>
      <c r="I34" s="584">
        <v>11000</v>
      </c>
      <c r="J34" s="584">
        <v>219000</v>
      </c>
      <c r="K34" s="584">
        <v>2700000</v>
      </c>
      <c r="L34" s="584" t="s">
        <v>429</v>
      </c>
      <c r="M34" s="584">
        <v>21975446</v>
      </c>
      <c r="N34" s="584">
        <v>28000</v>
      </c>
      <c r="O34" s="584">
        <v>3550000</v>
      </c>
      <c r="P34" s="584">
        <v>200000</v>
      </c>
      <c r="Q34" s="584">
        <v>610000</v>
      </c>
      <c r="R34" s="584">
        <f t="shared" si="0"/>
        <v>32593188</v>
      </c>
      <c r="S34" s="57"/>
    </row>
    <row r="35" spans="1:19">
      <c r="A35" s="1086"/>
      <c r="B35" s="72" t="s">
        <v>155</v>
      </c>
      <c r="C35" s="584">
        <v>2060000</v>
      </c>
      <c r="D35" s="584">
        <v>1640000</v>
      </c>
      <c r="E35" s="584">
        <v>4034000</v>
      </c>
      <c r="F35" s="584">
        <v>879278</v>
      </c>
      <c r="G35" s="584">
        <v>1250000</v>
      </c>
      <c r="H35" s="584">
        <v>2720000</v>
      </c>
      <c r="I35" s="584">
        <v>25000</v>
      </c>
      <c r="J35" s="584">
        <v>5000000</v>
      </c>
      <c r="K35" s="584">
        <v>2000000</v>
      </c>
      <c r="L35" s="584">
        <v>5000</v>
      </c>
      <c r="M35" s="584">
        <v>2115936</v>
      </c>
      <c r="N35" s="584">
        <v>276000</v>
      </c>
      <c r="O35" s="584">
        <v>12550000</v>
      </c>
      <c r="P35" s="584">
        <v>2000000</v>
      </c>
      <c r="Q35" s="584">
        <v>3000000</v>
      </c>
      <c r="R35" s="584">
        <f t="shared" si="0"/>
        <v>39555214</v>
      </c>
      <c r="S35" s="57"/>
    </row>
    <row r="36" spans="1:19">
      <c r="A36" s="1086">
        <v>2008</v>
      </c>
      <c r="B36" s="72" t="s">
        <v>158</v>
      </c>
      <c r="C36" s="584">
        <v>4180000</v>
      </c>
      <c r="D36" s="584">
        <v>2220000</v>
      </c>
      <c r="E36" s="584">
        <v>753000</v>
      </c>
      <c r="F36" s="584">
        <v>616496</v>
      </c>
      <c r="G36" s="584">
        <v>9700000</v>
      </c>
      <c r="H36" s="584">
        <v>947000</v>
      </c>
      <c r="I36" s="584">
        <v>27000</v>
      </c>
      <c r="J36" s="584">
        <v>1240000</v>
      </c>
      <c r="K36" s="584">
        <v>2500000</v>
      </c>
      <c r="L36" s="584">
        <v>1000</v>
      </c>
      <c r="M36" s="584">
        <v>8280861</v>
      </c>
      <c r="N36" s="584">
        <v>585000</v>
      </c>
      <c r="O36" s="584">
        <v>18000000</v>
      </c>
      <c r="P36" s="584">
        <v>2850000</v>
      </c>
      <c r="Q36" s="584">
        <v>5106673</v>
      </c>
      <c r="R36" s="584">
        <f t="shared" si="0"/>
        <v>57007030</v>
      </c>
      <c r="S36" s="57"/>
    </row>
    <row r="37" spans="1:19">
      <c r="A37" s="1086"/>
      <c r="B37" s="72" t="s">
        <v>157</v>
      </c>
      <c r="C37" s="584">
        <v>785000</v>
      </c>
      <c r="D37" s="584">
        <v>10000</v>
      </c>
      <c r="E37" s="584">
        <v>965000</v>
      </c>
      <c r="F37" s="584">
        <v>113400</v>
      </c>
      <c r="G37" s="584">
        <v>1360000</v>
      </c>
      <c r="H37" s="584">
        <v>1229000</v>
      </c>
      <c r="I37" s="584">
        <v>12000</v>
      </c>
      <c r="J37" s="584">
        <v>182000</v>
      </c>
      <c r="K37" s="584">
        <v>25000</v>
      </c>
      <c r="L37" s="584">
        <v>8000</v>
      </c>
      <c r="M37" s="584">
        <v>1428242</v>
      </c>
      <c r="N37" s="584">
        <v>30000</v>
      </c>
      <c r="O37" s="584">
        <v>455000</v>
      </c>
      <c r="P37" s="584">
        <v>340000</v>
      </c>
      <c r="Q37" s="584">
        <v>630000</v>
      </c>
      <c r="R37" s="584">
        <f t="shared" si="0"/>
        <v>7572642</v>
      </c>
      <c r="S37" s="57"/>
    </row>
    <row r="38" spans="1:19">
      <c r="A38" s="1086"/>
      <c r="B38" s="72" t="s">
        <v>156</v>
      </c>
      <c r="C38" s="584">
        <v>345000</v>
      </c>
      <c r="D38" s="584">
        <v>303000</v>
      </c>
      <c r="E38" s="584">
        <v>902000</v>
      </c>
      <c r="F38" s="584">
        <v>1401427</v>
      </c>
      <c r="G38" s="584">
        <v>720000</v>
      </c>
      <c r="H38" s="584">
        <v>189000</v>
      </c>
      <c r="I38" s="584">
        <v>1000</v>
      </c>
      <c r="J38" s="584">
        <v>182000</v>
      </c>
      <c r="K38" s="584">
        <v>2700000</v>
      </c>
      <c r="L38" s="584" t="s">
        <v>429</v>
      </c>
      <c r="M38" s="584">
        <v>21994221</v>
      </c>
      <c r="N38" s="584">
        <v>28000</v>
      </c>
      <c r="O38" s="584">
        <v>3550000</v>
      </c>
      <c r="P38" s="584">
        <v>200000</v>
      </c>
      <c r="Q38" s="584">
        <v>610000</v>
      </c>
      <c r="R38" s="584">
        <f t="shared" si="0"/>
        <v>33125648</v>
      </c>
      <c r="S38" s="57"/>
    </row>
    <row r="39" spans="1:19">
      <c r="A39" s="1086"/>
      <c r="B39" s="72" t="s">
        <v>155</v>
      </c>
      <c r="C39" s="584">
        <v>2100000</v>
      </c>
      <c r="D39" s="584">
        <v>1879000</v>
      </c>
      <c r="E39" s="584">
        <v>4046000</v>
      </c>
      <c r="F39" s="584">
        <v>1009298</v>
      </c>
      <c r="G39" s="584">
        <v>1260000</v>
      </c>
      <c r="H39" s="584">
        <v>3106000</v>
      </c>
      <c r="I39" s="584">
        <v>25000</v>
      </c>
      <c r="J39" s="584">
        <v>5000000</v>
      </c>
      <c r="K39" s="584">
        <v>2000000</v>
      </c>
      <c r="L39" s="584">
        <v>5000</v>
      </c>
      <c r="M39" s="584">
        <v>2114201</v>
      </c>
      <c r="N39" s="584">
        <v>276000</v>
      </c>
      <c r="O39" s="584">
        <v>12550000</v>
      </c>
      <c r="P39" s="584">
        <v>2000000</v>
      </c>
      <c r="Q39" s="584">
        <v>3000000</v>
      </c>
      <c r="R39" s="584">
        <f t="shared" si="0"/>
        <v>40370499</v>
      </c>
      <c r="S39" s="57"/>
    </row>
    <row r="40" spans="1:19">
      <c r="A40" s="1086">
        <v>2009</v>
      </c>
      <c r="B40" s="72" t="s">
        <v>158</v>
      </c>
      <c r="C40" s="584">
        <v>3604608</v>
      </c>
      <c r="D40" s="584">
        <v>2413000</v>
      </c>
      <c r="E40" s="584">
        <v>751000</v>
      </c>
      <c r="F40" s="584">
        <v>625995</v>
      </c>
      <c r="G40" s="584">
        <v>9800000</v>
      </c>
      <c r="H40" s="584">
        <v>982921</v>
      </c>
      <c r="I40" s="584">
        <v>6197</v>
      </c>
      <c r="J40" s="584">
        <v>1235000</v>
      </c>
      <c r="K40" s="584">
        <v>2380000</v>
      </c>
      <c r="L40" s="584">
        <v>350</v>
      </c>
      <c r="M40" s="584">
        <v>8235556</v>
      </c>
      <c r="N40" s="584">
        <v>610000</v>
      </c>
      <c r="O40" s="584">
        <v>19100000</v>
      </c>
      <c r="P40" s="584">
        <v>2950000</v>
      </c>
      <c r="Q40" s="584">
        <v>5221720</v>
      </c>
      <c r="R40" s="584">
        <f t="shared" si="0"/>
        <v>57916347</v>
      </c>
      <c r="S40" s="57"/>
    </row>
    <row r="41" spans="1:19">
      <c r="A41" s="1086"/>
      <c r="B41" s="72" t="s">
        <v>157</v>
      </c>
      <c r="C41" s="584">
        <v>2803917</v>
      </c>
      <c r="D41" s="584">
        <v>10000</v>
      </c>
      <c r="E41" s="584">
        <v>967000</v>
      </c>
      <c r="F41" s="584">
        <v>80071</v>
      </c>
      <c r="G41" s="584">
        <v>1370100</v>
      </c>
      <c r="H41" s="584">
        <v>1444258</v>
      </c>
      <c r="I41" s="584">
        <v>14118</v>
      </c>
      <c r="J41" s="584">
        <v>1300000</v>
      </c>
      <c r="K41" s="584">
        <v>60000</v>
      </c>
      <c r="L41" s="584">
        <v>6014</v>
      </c>
      <c r="M41" s="584">
        <v>1436429</v>
      </c>
      <c r="N41" s="584">
        <v>48000</v>
      </c>
      <c r="O41" s="584">
        <v>490000</v>
      </c>
      <c r="P41" s="584">
        <v>450000</v>
      </c>
      <c r="Q41" s="584">
        <v>630000</v>
      </c>
      <c r="R41" s="584">
        <f t="shared" si="0"/>
        <v>11109907</v>
      </c>
      <c r="S41" s="57"/>
    </row>
    <row r="42" spans="1:19">
      <c r="A42" s="1086"/>
      <c r="B42" s="72" t="s">
        <v>156</v>
      </c>
      <c r="C42" s="584">
        <v>83303</v>
      </c>
      <c r="D42" s="584">
        <v>293000</v>
      </c>
      <c r="E42" s="584">
        <v>903000</v>
      </c>
      <c r="F42" s="584">
        <v>1867544</v>
      </c>
      <c r="G42" s="584">
        <v>725000</v>
      </c>
      <c r="H42" s="584">
        <v>199890</v>
      </c>
      <c r="I42" s="584">
        <v>2011</v>
      </c>
      <c r="J42" s="584">
        <v>190000</v>
      </c>
      <c r="K42" s="584">
        <v>2700000</v>
      </c>
      <c r="L42" s="584" t="s">
        <v>429</v>
      </c>
      <c r="M42" s="584">
        <v>21916904</v>
      </c>
      <c r="N42" s="584">
        <v>35000</v>
      </c>
      <c r="O42" s="584">
        <v>4150000</v>
      </c>
      <c r="P42" s="584">
        <v>210000</v>
      </c>
      <c r="Q42" s="584">
        <v>380000</v>
      </c>
      <c r="R42" s="584">
        <f t="shared" si="0"/>
        <v>33655652</v>
      </c>
      <c r="S42" s="57"/>
    </row>
    <row r="43" spans="1:19">
      <c r="A43" s="1086"/>
      <c r="B43" s="72" t="s">
        <v>155</v>
      </c>
      <c r="C43" s="584">
        <v>6157106</v>
      </c>
      <c r="D43" s="584">
        <v>1863000</v>
      </c>
      <c r="E43" s="584">
        <v>4100000</v>
      </c>
      <c r="F43" s="584">
        <v>204128</v>
      </c>
      <c r="G43" s="584">
        <v>1270000</v>
      </c>
      <c r="H43" s="584">
        <v>2480473</v>
      </c>
      <c r="I43" s="584">
        <v>25938</v>
      </c>
      <c r="J43" s="584">
        <v>4500000</v>
      </c>
      <c r="K43" s="584">
        <v>2000000</v>
      </c>
      <c r="L43" s="584">
        <v>5200</v>
      </c>
      <c r="M43" s="584">
        <v>2077036</v>
      </c>
      <c r="N43" s="584">
        <v>280000</v>
      </c>
      <c r="O43" s="584">
        <v>12850000</v>
      </c>
      <c r="P43" s="584">
        <v>2100000</v>
      </c>
      <c r="Q43" s="584">
        <v>2894600</v>
      </c>
      <c r="R43" s="584">
        <f t="shared" si="0"/>
        <v>42807481</v>
      </c>
      <c r="S43" s="57"/>
    </row>
    <row r="44" spans="1:19">
      <c r="A44" s="1086">
        <v>2010</v>
      </c>
      <c r="B44" s="72" t="s">
        <v>158</v>
      </c>
      <c r="C44" s="584">
        <v>3939405</v>
      </c>
      <c r="D44" s="584">
        <v>2658347</v>
      </c>
      <c r="E44" s="584">
        <v>755000</v>
      </c>
      <c r="F44" s="584">
        <v>700851</v>
      </c>
      <c r="G44" s="584">
        <v>9900000</v>
      </c>
      <c r="H44" s="584">
        <v>1069854</v>
      </c>
      <c r="I44" s="584">
        <v>7491</v>
      </c>
      <c r="J44" s="584">
        <v>1250000</v>
      </c>
      <c r="K44" s="584">
        <v>2400000</v>
      </c>
      <c r="L44" s="584">
        <v>350</v>
      </c>
      <c r="M44" s="584">
        <v>8228835</v>
      </c>
      <c r="N44" s="584">
        <v>620000</v>
      </c>
      <c r="O44" s="584">
        <v>19500000</v>
      </c>
      <c r="P44" s="584">
        <v>3000000</v>
      </c>
      <c r="Q44" s="584">
        <v>5040000</v>
      </c>
      <c r="R44" s="584">
        <f t="shared" si="0"/>
        <v>59070133</v>
      </c>
      <c r="S44" s="57"/>
    </row>
    <row r="45" spans="1:19">
      <c r="A45" s="1086"/>
      <c r="B45" s="72" t="s">
        <v>157</v>
      </c>
      <c r="C45" s="584">
        <v>2871021</v>
      </c>
      <c r="D45" s="584">
        <v>9000</v>
      </c>
      <c r="E45" s="584">
        <v>967000</v>
      </c>
      <c r="F45" s="584">
        <v>129464</v>
      </c>
      <c r="G45" s="584">
        <v>1380250</v>
      </c>
      <c r="H45" s="584">
        <v>1861503</v>
      </c>
      <c r="I45" s="584">
        <v>22327</v>
      </c>
      <c r="J45" s="584">
        <v>1350000</v>
      </c>
      <c r="K45" s="584">
        <v>65000</v>
      </c>
      <c r="L45" s="584">
        <v>5363</v>
      </c>
      <c r="M45" s="584">
        <v>1410328</v>
      </c>
      <c r="N45" s="584">
        <v>50000</v>
      </c>
      <c r="O45" s="584">
        <v>495000</v>
      </c>
      <c r="P45" s="584">
        <v>500000</v>
      </c>
      <c r="Q45" s="584">
        <v>635000</v>
      </c>
      <c r="R45" s="584">
        <f t="shared" si="0"/>
        <v>11751256</v>
      </c>
      <c r="S45" s="57"/>
    </row>
    <row r="46" spans="1:19">
      <c r="A46" s="1086"/>
      <c r="B46" s="72" t="s">
        <v>156</v>
      </c>
      <c r="C46" s="584">
        <v>852772</v>
      </c>
      <c r="D46" s="584">
        <v>205000</v>
      </c>
      <c r="E46" s="584">
        <v>905000</v>
      </c>
      <c r="F46" s="584">
        <v>1558093</v>
      </c>
      <c r="G46" s="584">
        <v>730000</v>
      </c>
      <c r="H46" s="584">
        <v>214230</v>
      </c>
      <c r="I46" s="584">
        <v>20200</v>
      </c>
      <c r="J46" s="584">
        <v>200000</v>
      </c>
      <c r="K46" s="584">
        <v>2800000</v>
      </c>
      <c r="L46" s="584" t="s">
        <v>429</v>
      </c>
      <c r="M46" s="584">
        <v>21493206</v>
      </c>
      <c r="N46" s="584">
        <v>34500</v>
      </c>
      <c r="O46" s="584">
        <v>4200000</v>
      </c>
      <c r="P46" s="584">
        <v>220000</v>
      </c>
      <c r="Q46" s="584">
        <v>375000</v>
      </c>
      <c r="R46" s="584">
        <f t="shared" si="0"/>
        <v>33808001</v>
      </c>
      <c r="S46" s="57"/>
    </row>
    <row r="47" spans="1:19">
      <c r="A47" s="1086"/>
      <c r="B47" s="72" t="s">
        <v>155</v>
      </c>
      <c r="C47" s="584">
        <v>6479461</v>
      </c>
      <c r="D47" s="584">
        <v>1956000</v>
      </c>
      <c r="E47" s="584">
        <v>4150000</v>
      </c>
      <c r="F47" s="584">
        <v>1224201</v>
      </c>
      <c r="G47" s="584">
        <v>1280000</v>
      </c>
      <c r="H47" s="584">
        <v>3893922</v>
      </c>
      <c r="I47" s="584">
        <v>27819</v>
      </c>
      <c r="J47" s="584">
        <v>4800000</v>
      </c>
      <c r="K47" s="584">
        <v>2100000</v>
      </c>
      <c r="L47" s="584">
        <v>5200</v>
      </c>
      <c r="M47" s="584">
        <v>2052293</v>
      </c>
      <c r="N47" s="584">
        <v>280000</v>
      </c>
      <c r="O47" s="584">
        <v>12900000</v>
      </c>
      <c r="P47" s="584">
        <v>2200000</v>
      </c>
      <c r="Q47" s="584">
        <v>2702800</v>
      </c>
      <c r="R47" s="584">
        <f t="shared" si="0"/>
        <v>46051696</v>
      </c>
      <c r="S47" s="57"/>
    </row>
    <row r="48" spans="1:19">
      <c r="A48" s="1086">
        <v>2011</v>
      </c>
      <c r="B48" s="72" t="s">
        <v>158</v>
      </c>
      <c r="C48" s="584">
        <v>4586570</v>
      </c>
      <c r="D48" s="584">
        <v>2554364</v>
      </c>
      <c r="E48" s="584">
        <v>748000</v>
      </c>
      <c r="F48" s="584">
        <v>663189</v>
      </c>
      <c r="G48" s="584">
        <v>10000000</v>
      </c>
      <c r="H48" s="584">
        <v>1110560</v>
      </c>
      <c r="I48" s="584">
        <v>6596</v>
      </c>
      <c r="J48" s="584">
        <v>1280000</v>
      </c>
      <c r="K48" s="584">
        <v>2350000</v>
      </c>
      <c r="L48" s="584">
        <v>660</v>
      </c>
      <c r="M48" s="584">
        <v>8172778</v>
      </c>
      <c r="N48" s="584">
        <v>625000</v>
      </c>
      <c r="O48" s="584">
        <v>21300000</v>
      </c>
      <c r="P48" s="584">
        <v>3000000</v>
      </c>
      <c r="Q48" s="584">
        <v>5156753</v>
      </c>
      <c r="R48" s="584">
        <f t="shared" si="0"/>
        <v>61554470</v>
      </c>
      <c r="S48" s="57"/>
    </row>
    <row r="49" spans="1:19">
      <c r="A49" s="1086"/>
      <c r="B49" s="72" t="s">
        <v>157</v>
      </c>
      <c r="C49" s="584">
        <v>2135979</v>
      </c>
      <c r="D49" s="584">
        <v>4865</v>
      </c>
      <c r="E49" s="584">
        <v>971120</v>
      </c>
      <c r="F49" s="584">
        <v>54883</v>
      </c>
      <c r="G49" s="584">
        <v>1380500</v>
      </c>
      <c r="H49" s="584">
        <v>2160670</v>
      </c>
      <c r="I49" s="584">
        <v>23285</v>
      </c>
      <c r="J49" s="584">
        <v>1375000</v>
      </c>
      <c r="K49" s="584">
        <v>70000</v>
      </c>
      <c r="L49" s="584">
        <v>6000</v>
      </c>
      <c r="M49" s="584">
        <v>1400669</v>
      </c>
      <c r="N49" s="584">
        <v>33500</v>
      </c>
      <c r="O49" s="584">
        <v>500000</v>
      </c>
      <c r="P49" s="584">
        <v>718000</v>
      </c>
      <c r="Q49" s="584">
        <v>640000</v>
      </c>
      <c r="R49" s="584">
        <f t="shared" si="0"/>
        <v>11474471</v>
      </c>
      <c r="S49" s="57"/>
    </row>
    <row r="50" spans="1:19">
      <c r="A50" s="1086"/>
      <c r="B50" s="291" t="s">
        <v>156</v>
      </c>
      <c r="C50" s="584">
        <v>1009756</v>
      </c>
      <c r="D50" s="584">
        <v>295894</v>
      </c>
      <c r="E50" s="584">
        <v>905000</v>
      </c>
      <c r="F50" s="584">
        <v>1746828</v>
      </c>
      <c r="G50" s="584">
        <v>735000</v>
      </c>
      <c r="H50" s="584">
        <v>228649</v>
      </c>
      <c r="I50" s="584">
        <v>1931</v>
      </c>
      <c r="J50" s="584">
        <v>220000</v>
      </c>
      <c r="K50" s="584">
        <v>2850000</v>
      </c>
      <c r="L50" s="584" t="s">
        <v>429</v>
      </c>
      <c r="M50" s="584">
        <v>21325155</v>
      </c>
      <c r="N50" s="584">
        <v>34500</v>
      </c>
      <c r="O50" s="584">
        <v>225000</v>
      </c>
      <c r="P50" s="584">
        <v>365000</v>
      </c>
      <c r="Q50" s="584">
        <v>365000</v>
      </c>
      <c r="R50" s="584">
        <f t="shared" si="0"/>
        <v>30307713</v>
      </c>
      <c r="S50" s="57"/>
    </row>
    <row r="51" spans="1:19">
      <c r="A51" s="1086"/>
      <c r="B51" s="291" t="s">
        <v>155</v>
      </c>
      <c r="C51" s="584">
        <v>3948595</v>
      </c>
      <c r="D51" s="584">
        <v>1769811</v>
      </c>
      <c r="E51" s="584">
        <v>4065000</v>
      </c>
      <c r="F51" s="584">
        <v>1071424</v>
      </c>
      <c r="G51" s="584">
        <v>1300000</v>
      </c>
      <c r="H51" s="584">
        <v>4442907</v>
      </c>
      <c r="I51" s="584">
        <v>28176</v>
      </c>
      <c r="J51" s="584">
        <v>4000000</v>
      </c>
      <c r="K51" s="584">
        <v>2150000</v>
      </c>
      <c r="L51" s="584">
        <v>5400</v>
      </c>
      <c r="M51" s="584">
        <v>2032736</v>
      </c>
      <c r="N51" s="584">
        <v>270000</v>
      </c>
      <c r="O51" s="584">
        <v>15200000</v>
      </c>
      <c r="P51" s="584">
        <v>2300000</v>
      </c>
      <c r="Q51" s="584">
        <v>2650000</v>
      </c>
      <c r="R51" s="584">
        <f t="shared" si="0"/>
        <v>45234049</v>
      </c>
      <c r="S51" s="57"/>
    </row>
    <row r="52" spans="1:19">
      <c r="A52" s="1086">
        <v>2012</v>
      </c>
      <c r="B52" s="291" t="s">
        <v>158</v>
      </c>
      <c r="C52" s="584">
        <v>4687480</v>
      </c>
      <c r="D52" s="584">
        <v>2489236</v>
      </c>
      <c r="E52" s="584">
        <v>745000</v>
      </c>
      <c r="F52" s="584">
        <v>577172</v>
      </c>
      <c r="G52" s="584">
        <v>10031000</v>
      </c>
      <c r="H52" s="584">
        <v>1164488</v>
      </c>
      <c r="I52" s="584">
        <v>7302</v>
      </c>
      <c r="J52" s="584">
        <v>2360000</v>
      </c>
      <c r="K52" s="584">
        <v>2904451</v>
      </c>
      <c r="L52" s="584">
        <v>200</v>
      </c>
      <c r="M52" s="584">
        <v>13887898</v>
      </c>
      <c r="N52" s="584">
        <v>630000</v>
      </c>
      <c r="O52" s="584">
        <v>21400889</v>
      </c>
      <c r="P52" s="584">
        <v>3050000</v>
      </c>
      <c r="Q52" s="584">
        <v>5100000</v>
      </c>
      <c r="R52" s="584">
        <f t="shared" si="0"/>
        <v>69035116</v>
      </c>
      <c r="S52" s="57"/>
    </row>
    <row r="53" spans="1:19">
      <c r="A53" s="1086"/>
      <c r="B53" s="291" t="s">
        <v>157</v>
      </c>
      <c r="C53" s="584">
        <v>2358120</v>
      </c>
      <c r="D53" s="584">
        <v>6258</v>
      </c>
      <c r="E53" s="584">
        <v>1000000</v>
      </c>
      <c r="F53" s="584">
        <v>91951</v>
      </c>
      <c r="G53" s="584">
        <v>1501500</v>
      </c>
      <c r="H53" s="584">
        <v>2433172</v>
      </c>
      <c r="I53" s="584">
        <v>15287</v>
      </c>
      <c r="J53" s="584">
        <v>72000</v>
      </c>
      <c r="K53" s="584">
        <v>69430</v>
      </c>
      <c r="L53" s="584">
        <v>5500</v>
      </c>
      <c r="M53" s="584">
        <v>1578533</v>
      </c>
      <c r="N53" s="584">
        <v>34000</v>
      </c>
      <c r="O53" s="584">
        <v>1592727</v>
      </c>
      <c r="P53" s="584">
        <v>725000</v>
      </c>
      <c r="Q53" s="584">
        <v>640000</v>
      </c>
      <c r="R53" s="584">
        <f t="shared" si="0"/>
        <v>12123478</v>
      </c>
      <c r="S53" s="57"/>
    </row>
    <row r="54" spans="1:19">
      <c r="A54" s="1086"/>
      <c r="B54" s="291" t="s">
        <v>156</v>
      </c>
      <c r="C54" s="584">
        <v>1037020</v>
      </c>
      <c r="D54" s="584">
        <v>198234</v>
      </c>
      <c r="E54" s="584">
        <v>905500</v>
      </c>
      <c r="F54" s="584">
        <v>1556188</v>
      </c>
      <c r="G54" s="584">
        <v>840000</v>
      </c>
      <c r="H54" s="584">
        <v>240269</v>
      </c>
      <c r="I54" s="584">
        <v>2211</v>
      </c>
      <c r="J54" s="584">
        <v>2900000</v>
      </c>
      <c r="K54" s="584">
        <v>2850000</v>
      </c>
      <c r="L54" s="584" t="s">
        <v>429</v>
      </c>
      <c r="M54" s="584">
        <v>24391112</v>
      </c>
      <c r="N54" s="584">
        <v>35500</v>
      </c>
      <c r="O54" s="584">
        <v>5730158</v>
      </c>
      <c r="P54" s="584">
        <v>230000</v>
      </c>
      <c r="Q54" s="584">
        <v>370000</v>
      </c>
      <c r="R54" s="584">
        <f t="shared" si="0"/>
        <v>41286192</v>
      </c>
      <c r="S54" s="57"/>
    </row>
    <row r="55" spans="1:19">
      <c r="A55" s="1086"/>
      <c r="B55" s="291" t="s">
        <v>155</v>
      </c>
      <c r="C55" s="584">
        <v>4055210</v>
      </c>
      <c r="D55" s="584">
        <v>1896236</v>
      </c>
      <c r="E55" s="584">
        <v>4065000</v>
      </c>
      <c r="F55" s="584">
        <v>886340</v>
      </c>
      <c r="G55" s="584">
        <v>1473000</v>
      </c>
      <c r="H55" s="584">
        <v>4929808</v>
      </c>
      <c r="I55" s="584">
        <v>27430</v>
      </c>
      <c r="J55" s="584">
        <v>2200000</v>
      </c>
      <c r="K55" s="584">
        <v>2305508</v>
      </c>
      <c r="L55" s="584">
        <v>5400</v>
      </c>
      <c r="M55" s="584">
        <v>6141817</v>
      </c>
      <c r="N55" s="584">
        <v>268000</v>
      </c>
      <c r="O55" s="584">
        <v>15178314</v>
      </c>
      <c r="P55" s="584">
        <v>2350000</v>
      </c>
      <c r="Q55" s="584">
        <v>2700000</v>
      </c>
      <c r="R55" s="584">
        <f t="shared" si="0"/>
        <v>48482063</v>
      </c>
      <c r="S55" s="57"/>
    </row>
    <row r="56" spans="1:19" s="283" customFormat="1">
      <c r="A56" s="1086">
        <v>2013</v>
      </c>
      <c r="B56" s="291" t="s">
        <v>158</v>
      </c>
      <c r="C56" s="584">
        <v>4695000</v>
      </c>
      <c r="D56" s="584">
        <v>2500000</v>
      </c>
      <c r="E56" s="584">
        <v>750000</v>
      </c>
      <c r="F56" s="584">
        <v>548042</v>
      </c>
      <c r="G56" s="584">
        <v>10030000</v>
      </c>
      <c r="H56" s="584" t="s">
        <v>854</v>
      </c>
      <c r="I56" s="584">
        <v>7240</v>
      </c>
      <c r="J56" s="584">
        <v>2370000</v>
      </c>
      <c r="K56" s="584">
        <v>2370000</v>
      </c>
      <c r="L56" s="584">
        <v>300</v>
      </c>
      <c r="M56" s="584">
        <v>13861194</v>
      </c>
      <c r="N56" s="584">
        <v>635000</v>
      </c>
      <c r="O56" s="584">
        <v>24300000</v>
      </c>
      <c r="P56" s="584">
        <v>3100000</v>
      </c>
      <c r="Q56" s="584">
        <v>5150000</v>
      </c>
      <c r="R56" s="584">
        <f t="shared" si="0"/>
        <v>70316776</v>
      </c>
      <c r="S56" s="289"/>
    </row>
    <row r="57" spans="1:19" s="283" customFormat="1">
      <c r="A57" s="1086"/>
      <c r="B57" s="291" t="s">
        <v>157</v>
      </c>
      <c r="C57" s="584">
        <v>2400000</v>
      </c>
      <c r="D57" s="584">
        <v>13500</v>
      </c>
      <c r="E57" s="584">
        <v>1050000</v>
      </c>
      <c r="F57" s="584">
        <v>41040</v>
      </c>
      <c r="G57" s="584">
        <v>1500000</v>
      </c>
      <c r="H57" s="584" t="s">
        <v>855</v>
      </c>
      <c r="I57" s="584">
        <v>15961</v>
      </c>
      <c r="J57" s="584">
        <v>72500</v>
      </c>
      <c r="K57" s="584">
        <v>72500</v>
      </c>
      <c r="L57" s="584">
        <v>5550</v>
      </c>
      <c r="M57" s="584">
        <v>1573701</v>
      </c>
      <c r="N57" s="584">
        <v>35000</v>
      </c>
      <c r="O57" s="584">
        <v>2010000</v>
      </c>
      <c r="P57" s="584">
        <v>730000</v>
      </c>
      <c r="Q57" s="584">
        <v>650000</v>
      </c>
      <c r="R57" s="584">
        <f t="shared" si="0"/>
        <v>10169752</v>
      </c>
      <c r="S57" s="289"/>
    </row>
    <row r="58" spans="1:19" s="283" customFormat="1">
      <c r="A58" s="1086"/>
      <c r="B58" s="291" t="s">
        <v>156</v>
      </c>
      <c r="C58" s="584">
        <v>1040000</v>
      </c>
      <c r="D58" s="584">
        <v>290000</v>
      </c>
      <c r="E58" s="584">
        <v>910000</v>
      </c>
      <c r="F58" s="584">
        <v>1470013</v>
      </c>
      <c r="G58" s="584">
        <v>839000</v>
      </c>
      <c r="H58" s="584" t="s">
        <v>856</v>
      </c>
      <c r="I58" s="584">
        <v>2510</v>
      </c>
      <c r="J58" s="584">
        <v>2930000</v>
      </c>
      <c r="K58" s="584">
        <v>2930000</v>
      </c>
      <c r="L58" s="584" t="s">
        <v>429</v>
      </c>
      <c r="M58" s="584">
        <v>24527671</v>
      </c>
      <c r="N58" s="584">
        <v>36000</v>
      </c>
      <c r="O58" s="584">
        <v>8100000</v>
      </c>
      <c r="P58" s="584">
        <v>240000</v>
      </c>
      <c r="Q58" s="584">
        <v>375000</v>
      </c>
      <c r="R58" s="584">
        <f t="shared" si="0"/>
        <v>43690194</v>
      </c>
      <c r="S58" s="289"/>
    </row>
    <row r="59" spans="1:19" s="283" customFormat="1">
      <c r="A59" s="1086"/>
      <c r="B59" s="291" t="s">
        <v>155</v>
      </c>
      <c r="C59" s="584">
        <v>4100000</v>
      </c>
      <c r="D59" s="584">
        <v>1700000</v>
      </c>
      <c r="E59" s="584">
        <v>4100000</v>
      </c>
      <c r="F59" s="584">
        <v>838650</v>
      </c>
      <c r="G59" s="584">
        <v>1472000</v>
      </c>
      <c r="H59" s="584" t="s">
        <v>857</v>
      </c>
      <c r="I59" s="584">
        <v>25702</v>
      </c>
      <c r="J59" s="584">
        <v>2235000</v>
      </c>
      <c r="K59" s="584">
        <v>2235000</v>
      </c>
      <c r="L59" s="584">
        <v>5500</v>
      </c>
      <c r="M59" s="584">
        <v>6027996.0378363896</v>
      </c>
      <c r="N59" s="584">
        <v>270000</v>
      </c>
      <c r="O59" s="584">
        <v>16300000</v>
      </c>
      <c r="P59" s="584">
        <v>2500000</v>
      </c>
      <c r="Q59" s="584">
        <v>2750000</v>
      </c>
      <c r="R59" s="584">
        <f t="shared" si="0"/>
        <v>44559848.037836388</v>
      </c>
      <c r="S59" s="289"/>
    </row>
    <row r="60" spans="1:19" s="499" customFormat="1">
      <c r="A60" s="1086">
        <v>2014</v>
      </c>
      <c r="B60" s="291" t="s">
        <v>158</v>
      </c>
      <c r="C60" s="584" t="s">
        <v>429</v>
      </c>
      <c r="D60" s="584">
        <v>2600000</v>
      </c>
      <c r="E60" s="584" t="s">
        <v>429</v>
      </c>
      <c r="F60" s="584">
        <v>540133</v>
      </c>
      <c r="G60" s="584" t="s">
        <v>429</v>
      </c>
      <c r="H60" s="584">
        <v>1317447</v>
      </c>
      <c r="I60" s="584">
        <v>6041</v>
      </c>
      <c r="J60" s="584">
        <v>1587936</v>
      </c>
      <c r="K60" s="584" t="s">
        <v>429</v>
      </c>
      <c r="L60" s="584" t="s">
        <v>429</v>
      </c>
      <c r="M60" s="584" t="s">
        <v>960</v>
      </c>
      <c r="N60" s="584">
        <v>620032</v>
      </c>
      <c r="O60" s="584">
        <v>24100000</v>
      </c>
      <c r="P60" s="584" t="s">
        <v>429</v>
      </c>
      <c r="Q60" s="584">
        <v>5200490.1960784309</v>
      </c>
      <c r="R60" s="584">
        <f t="shared" si="0"/>
        <v>35972079.196078435</v>
      </c>
      <c r="S60" s="289"/>
    </row>
    <row r="61" spans="1:19" s="499" customFormat="1">
      <c r="A61" s="1086"/>
      <c r="B61" s="291" t="s">
        <v>157</v>
      </c>
      <c r="C61" s="584" t="s">
        <v>429</v>
      </c>
      <c r="D61" s="584">
        <v>14000</v>
      </c>
      <c r="E61" s="584" t="s">
        <v>429</v>
      </c>
      <c r="F61" s="584">
        <v>63415</v>
      </c>
      <c r="G61" s="584" t="s">
        <v>429</v>
      </c>
      <c r="H61" s="584">
        <v>3128599</v>
      </c>
      <c r="I61" s="584">
        <v>17511</v>
      </c>
      <c r="J61" s="584">
        <v>1873296</v>
      </c>
      <c r="K61" s="584" t="s">
        <v>429</v>
      </c>
      <c r="L61" s="584" t="s">
        <v>429</v>
      </c>
      <c r="M61" s="584" t="s">
        <v>961</v>
      </c>
      <c r="N61" s="584">
        <v>39808</v>
      </c>
      <c r="O61" s="584">
        <v>2010000</v>
      </c>
      <c r="P61" s="584" t="s">
        <v>429</v>
      </c>
      <c r="Q61" s="584">
        <v>660156.25</v>
      </c>
      <c r="R61" s="584">
        <f t="shared" si="0"/>
        <v>7806785.25</v>
      </c>
      <c r="S61" s="289"/>
    </row>
    <row r="62" spans="1:19" s="499" customFormat="1">
      <c r="A62" s="1086"/>
      <c r="B62" s="291" t="s">
        <v>156</v>
      </c>
      <c r="C62" s="584" t="s">
        <v>429</v>
      </c>
      <c r="D62" s="584">
        <v>300000</v>
      </c>
      <c r="E62" s="584" t="s">
        <v>429</v>
      </c>
      <c r="F62" s="584">
        <v>1346596</v>
      </c>
      <c r="G62" s="584" t="s">
        <v>429</v>
      </c>
      <c r="H62" s="584">
        <v>269830</v>
      </c>
      <c r="I62" s="584">
        <v>2722</v>
      </c>
      <c r="J62" s="584">
        <v>218098</v>
      </c>
      <c r="K62" s="584" t="s">
        <v>429</v>
      </c>
      <c r="L62" s="584" t="s">
        <v>429</v>
      </c>
      <c r="M62" s="584" t="s">
        <v>962</v>
      </c>
      <c r="N62" s="584">
        <v>15983</v>
      </c>
      <c r="O62" s="584">
        <v>4400000</v>
      </c>
      <c r="P62" s="584" t="s">
        <v>429</v>
      </c>
      <c r="Q62" s="584">
        <v>380067.56756756757</v>
      </c>
      <c r="R62" s="584">
        <f t="shared" si="0"/>
        <v>6933296.5675675673</v>
      </c>
      <c r="S62" s="289"/>
    </row>
    <row r="63" spans="1:19" s="499" customFormat="1">
      <c r="A63" s="1086"/>
      <c r="B63" s="291" t="s">
        <v>155</v>
      </c>
      <c r="C63" s="584" t="s">
        <v>429</v>
      </c>
      <c r="D63" s="584">
        <v>1950000</v>
      </c>
      <c r="E63" s="584" t="s">
        <v>429</v>
      </c>
      <c r="F63" s="584">
        <v>824698</v>
      </c>
      <c r="G63" s="584" t="s">
        <v>429</v>
      </c>
      <c r="H63" s="584">
        <v>5882106</v>
      </c>
      <c r="I63" s="584">
        <v>26558</v>
      </c>
      <c r="J63" s="584">
        <v>4780644</v>
      </c>
      <c r="K63" s="584" t="s">
        <v>429</v>
      </c>
      <c r="L63" s="584" t="s">
        <v>429</v>
      </c>
      <c r="M63" s="584" t="s">
        <v>963</v>
      </c>
      <c r="N63" s="584">
        <v>441137</v>
      </c>
      <c r="O63" s="584">
        <v>15000000</v>
      </c>
      <c r="P63" s="584" t="s">
        <v>429</v>
      </c>
      <c r="Q63" s="584">
        <v>2800925.9259259263</v>
      </c>
      <c r="R63" s="584">
        <f t="shared" si="0"/>
        <v>31706068.925925925</v>
      </c>
      <c r="S63" s="289"/>
    </row>
    <row r="64" spans="1:19" s="499" customFormat="1">
      <c r="A64" s="1086">
        <v>2015</v>
      </c>
      <c r="B64" s="291" t="s">
        <v>158</v>
      </c>
      <c r="C64" s="569" t="s">
        <v>429</v>
      </c>
      <c r="D64" s="584">
        <v>2800000</v>
      </c>
      <c r="E64" s="569" t="s">
        <v>429</v>
      </c>
      <c r="F64" s="603" t="s">
        <v>1489</v>
      </c>
      <c r="G64" s="570" t="s">
        <v>429</v>
      </c>
      <c r="H64" s="584">
        <v>1398376</v>
      </c>
      <c r="I64" s="598" t="s">
        <v>8</v>
      </c>
      <c r="J64" s="584">
        <v>1868396</v>
      </c>
      <c r="K64" s="569" t="s">
        <v>429</v>
      </c>
      <c r="L64" s="587">
        <v>503</v>
      </c>
      <c r="M64" s="587">
        <v>13694582</v>
      </c>
      <c r="N64" s="569" t="s">
        <v>429</v>
      </c>
      <c r="O64" s="584">
        <v>22800000</v>
      </c>
      <c r="P64" s="584">
        <v>4127931</v>
      </c>
      <c r="Q64" s="584">
        <v>5290000</v>
      </c>
      <c r="R64" s="584">
        <f t="shared" si="0"/>
        <v>51979788</v>
      </c>
      <c r="S64" s="289"/>
    </row>
    <row r="65" spans="1:19" s="499" customFormat="1">
      <c r="A65" s="1086"/>
      <c r="B65" s="291" t="s">
        <v>157</v>
      </c>
      <c r="C65" s="569" t="s">
        <v>429</v>
      </c>
      <c r="D65" s="584">
        <v>14500</v>
      </c>
      <c r="E65" s="569" t="s">
        <v>429</v>
      </c>
      <c r="F65" s="603" t="s">
        <v>1490</v>
      </c>
      <c r="G65" s="570" t="s">
        <v>429</v>
      </c>
      <c r="H65" s="584">
        <v>3645626</v>
      </c>
      <c r="I65" s="598" t="s">
        <v>8</v>
      </c>
      <c r="J65" s="584">
        <v>1588325</v>
      </c>
      <c r="K65" s="569" t="s">
        <v>429</v>
      </c>
      <c r="L65" s="592" t="s">
        <v>1484</v>
      </c>
      <c r="M65" s="587">
        <v>1522714</v>
      </c>
      <c r="N65" s="569" t="s">
        <v>429</v>
      </c>
      <c r="O65" s="584">
        <v>2010000</v>
      </c>
      <c r="P65" s="584">
        <v>1043004</v>
      </c>
      <c r="Q65" s="584">
        <v>650100</v>
      </c>
      <c r="R65" s="584">
        <f t="shared" si="0"/>
        <v>10474269</v>
      </c>
      <c r="S65" s="289"/>
    </row>
    <row r="66" spans="1:19" s="499" customFormat="1">
      <c r="A66" s="1086"/>
      <c r="B66" s="291" t="s">
        <v>156</v>
      </c>
      <c r="C66" s="569" t="s">
        <v>429</v>
      </c>
      <c r="D66" s="584">
        <v>300000</v>
      </c>
      <c r="E66" s="569" t="s">
        <v>429</v>
      </c>
      <c r="F66" s="603" t="s">
        <v>1491</v>
      </c>
      <c r="G66" s="570" t="s">
        <v>429</v>
      </c>
      <c r="H66" s="584">
        <v>275537</v>
      </c>
      <c r="I66" s="598" t="s">
        <v>8</v>
      </c>
      <c r="J66" s="584">
        <v>136872</v>
      </c>
      <c r="K66" s="569" t="s">
        <v>429</v>
      </c>
      <c r="L66" s="592" t="s">
        <v>429</v>
      </c>
      <c r="M66" s="587">
        <v>23937984</v>
      </c>
      <c r="N66" s="569" t="s">
        <v>429</v>
      </c>
      <c r="O66" s="584">
        <v>7000000</v>
      </c>
      <c r="P66" s="584">
        <v>153139</v>
      </c>
      <c r="Q66" s="584">
        <v>383000</v>
      </c>
      <c r="R66" s="584">
        <f t="shared" si="0"/>
        <v>32186532</v>
      </c>
      <c r="S66" s="289"/>
    </row>
    <row r="67" spans="1:19" s="499" customFormat="1">
      <c r="A67" s="1086"/>
      <c r="B67" s="291" t="s">
        <v>155</v>
      </c>
      <c r="C67" s="569" t="s">
        <v>429</v>
      </c>
      <c r="D67" s="584">
        <v>2150000</v>
      </c>
      <c r="E67" s="569" t="s">
        <v>429</v>
      </c>
      <c r="F67" s="603" t="s">
        <v>1492</v>
      </c>
      <c r="G67" s="570" t="s">
        <v>429</v>
      </c>
      <c r="H67" s="584">
        <v>6545306</v>
      </c>
      <c r="I67" s="598" t="s">
        <v>8</v>
      </c>
      <c r="J67" s="584">
        <v>3256487</v>
      </c>
      <c r="K67" s="569" t="s">
        <v>429</v>
      </c>
      <c r="L67" s="592" t="s">
        <v>1485</v>
      </c>
      <c r="M67" s="587">
        <v>5872332</v>
      </c>
      <c r="N67" s="569" t="s">
        <v>429</v>
      </c>
      <c r="O67" s="584">
        <v>15600000</v>
      </c>
      <c r="P67" s="584">
        <v>3290643</v>
      </c>
      <c r="Q67" s="584">
        <v>2890000</v>
      </c>
      <c r="R67" s="584">
        <f t="shared" si="0"/>
        <v>39604768</v>
      </c>
      <c r="S67" s="289"/>
    </row>
    <row r="68" spans="1:19">
      <c r="A68" s="258"/>
      <c r="B68" s="258"/>
      <c r="C68" s="57"/>
      <c r="D68" s="57"/>
      <c r="E68" s="57"/>
      <c r="F68" s="57"/>
      <c r="G68" s="57"/>
      <c r="H68" s="57"/>
      <c r="I68" s="57"/>
      <c r="J68" s="57"/>
      <c r="K68" s="57"/>
      <c r="L68" s="57"/>
      <c r="M68" s="57"/>
      <c r="N68" s="57"/>
      <c r="O68" s="57"/>
      <c r="P68" s="57"/>
      <c r="Q68" s="57"/>
      <c r="R68" s="57"/>
      <c r="S68" s="57"/>
    </row>
    <row r="69" spans="1:19" ht="14.65" customHeight="1">
      <c r="A69" s="136" t="s">
        <v>33</v>
      </c>
      <c r="B69" s="134"/>
      <c r="D69" s="96"/>
      <c r="E69" s="96"/>
      <c r="F69" s="96"/>
      <c r="G69" s="96"/>
      <c r="H69" s="96"/>
      <c r="I69" s="96"/>
      <c r="J69" s="96"/>
      <c r="K69" s="96"/>
      <c r="L69" s="96"/>
      <c r="M69" s="96"/>
      <c r="N69" s="96"/>
      <c r="O69" s="96"/>
      <c r="P69" s="96"/>
      <c r="Q69" s="57"/>
      <c r="R69" s="57"/>
      <c r="S69" s="57"/>
    </row>
    <row r="70" spans="1:19">
      <c r="B70" s="57"/>
      <c r="D70" s="96"/>
      <c r="E70" s="96"/>
      <c r="F70" s="96"/>
      <c r="G70" s="96"/>
      <c r="H70" s="96"/>
      <c r="I70" s="96"/>
      <c r="J70" s="96"/>
      <c r="K70" s="96"/>
      <c r="L70" s="96"/>
      <c r="M70" s="96"/>
      <c r="N70" s="96"/>
      <c r="O70" s="96"/>
      <c r="P70" s="96"/>
      <c r="Q70" s="57"/>
      <c r="R70" s="57"/>
      <c r="S70" s="57"/>
    </row>
    <row r="71" spans="1:19" ht="15" customHeight="1">
      <c r="A71" s="96" t="s">
        <v>888</v>
      </c>
      <c r="B71" s="134"/>
      <c r="D71" s="96"/>
      <c r="E71" s="96"/>
      <c r="F71" s="96"/>
      <c r="G71" s="96"/>
      <c r="H71" s="96"/>
      <c r="I71" s="96"/>
      <c r="J71" s="96"/>
      <c r="K71" s="96"/>
      <c r="L71" s="96"/>
      <c r="M71" s="96"/>
      <c r="N71" s="96"/>
      <c r="O71" s="96"/>
      <c r="P71" s="96"/>
      <c r="Q71" s="57"/>
      <c r="R71" s="57"/>
      <c r="S71" s="57"/>
    </row>
    <row r="72" spans="1:19">
      <c r="A72" s="96"/>
      <c r="B72" s="135"/>
      <c r="D72" s="93"/>
      <c r="E72" s="93"/>
      <c r="F72" s="93"/>
      <c r="G72" s="93"/>
      <c r="H72" s="93"/>
      <c r="I72" s="93"/>
      <c r="J72" s="93"/>
      <c r="K72" s="132"/>
      <c r="L72" s="132"/>
      <c r="M72" s="132"/>
      <c r="N72" s="132"/>
      <c r="O72" s="57"/>
      <c r="P72" s="57"/>
      <c r="Q72" s="57"/>
      <c r="R72" s="57"/>
      <c r="S72" s="57"/>
    </row>
    <row r="73" spans="1:19" ht="14.65" customHeight="1">
      <c r="A73" s="96" t="s">
        <v>468</v>
      </c>
      <c r="B73" s="134"/>
      <c r="D73" s="96"/>
      <c r="E73" s="96"/>
      <c r="F73" s="96"/>
      <c r="G73" s="96"/>
      <c r="H73" s="96"/>
      <c r="I73" s="96"/>
      <c r="J73" s="96"/>
      <c r="K73" s="96"/>
      <c r="L73" s="96"/>
      <c r="M73" s="96"/>
      <c r="N73" s="96"/>
      <c r="O73" s="96"/>
      <c r="P73" s="96"/>
      <c r="Q73" s="57"/>
      <c r="R73" s="57"/>
      <c r="S73" s="57"/>
    </row>
    <row r="74" spans="1:19">
      <c r="A74"/>
      <c r="B74" s="135"/>
      <c r="D74" s="169"/>
      <c r="E74" s="171"/>
      <c r="F74" s="93"/>
      <c r="G74" s="93"/>
      <c r="H74" s="93"/>
      <c r="I74" s="93"/>
      <c r="J74" s="93"/>
      <c r="K74" s="132"/>
      <c r="L74" s="132"/>
      <c r="M74" s="132"/>
      <c r="N74" s="132"/>
      <c r="O74" s="57"/>
      <c r="P74" s="57"/>
      <c r="Q74" s="57"/>
      <c r="R74" s="57"/>
      <c r="S74" s="57"/>
    </row>
    <row r="75" spans="1:19" ht="14.65" customHeight="1">
      <c r="A75" s="96" t="s">
        <v>470</v>
      </c>
      <c r="B75" s="134"/>
      <c r="D75" s="96"/>
      <c r="E75" s="96"/>
      <c r="F75" s="96"/>
      <c r="G75" s="96"/>
      <c r="H75" s="96"/>
      <c r="I75" s="96"/>
      <c r="J75" s="96"/>
      <c r="K75" s="96"/>
      <c r="L75" s="96"/>
      <c r="M75" s="96"/>
      <c r="N75" s="96"/>
      <c r="O75" s="96"/>
      <c r="P75" s="96"/>
      <c r="Q75" s="57"/>
      <c r="R75" s="57"/>
      <c r="S75" s="57"/>
    </row>
    <row r="76" spans="1:19">
      <c r="A76"/>
      <c r="B76" s="249"/>
      <c r="D76" s="57"/>
      <c r="E76" s="57"/>
      <c r="F76" s="57"/>
      <c r="G76" s="57"/>
      <c r="H76" s="57"/>
      <c r="I76" s="57"/>
      <c r="J76" s="57"/>
      <c r="K76" s="57"/>
      <c r="L76" s="57"/>
      <c r="M76" s="57"/>
      <c r="N76" s="57"/>
      <c r="O76" s="57"/>
      <c r="P76" s="57"/>
      <c r="Q76" s="57"/>
      <c r="R76" s="57"/>
      <c r="S76" s="57"/>
    </row>
    <row r="77" spans="1:19">
      <c r="A77" s="96" t="s">
        <v>469</v>
      </c>
      <c r="B77" s="251"/>
      <c r="D77" s="57"/>
      <c r="E77" s="168"/>
      <c r="F77" s="132"/>
      <c r="G77" s="132"/>
      <c r="H77" s="132"/>
      <c r="I77" s="132"/>
      <c r="J77" s="132"/>
      <c r="K77" s="132"/>
      <c r="L77" s="132"/>
      <c r="M77" s="132"/>
      <c r="N77" s="132"/>
      <c r="O77" s="57"/>
      <c r="P77" s="57"/>
      <c r="Q77" s="57"/>
      <c r="R77" s="57"/>
      <c r="S77" s="57"/>
    </row>
    <row r="78" spans="1:19">
      <c r="A78" s="57"/>
      <c r="B78" s="256"/>
      <c r="C78" s="57"/>
      <c r="D78" s="57"/>
      <c r="E78" s="57"/>
      <c r="F78" s="57"/>
      <c r="G78" s="57"/>
      <c r="H78" s="57"/>
      <c r="I78" s="57"/>
      <c r="J78" s="57"/>
      <c r="K78" s="57"/>
      <c r="L78" s="57"/>
      <c r="M78" s="57"/>
      <c r="N78" s="57"/>
      <c r="O78" s="57"/>
      <c r="P78" s="57"/>
      <c r="Q78" s="57"/>
      <c r="R78" s="57"/>
      <c r="S78" s="57"/>
    </row>
    <row r="79" spans="1:19">
      <c r="A79" s="167" t="s">
        <v>431</v>
      </c>
      <c r="B79" s="256"/>
      <c r="C79" s="57"/>
      <c r="D79" s="57"/>
      <c r="E79" s="57"/>
      <c r="F79" s="57"/>
      <c r="G79" s="57"/>
      <c r="H79" s="57"/>
      <c r="I79" s="57"/>
      <c r="J79" s="57"/>
      <c r="K79" s="57"/>
      <c r="L79" s="57"/>
      <c r="M79" s="57"/>
      <c r="N79" s="57"/>
      <c r="O79" s="57"/>
      <c r="P79" s="57"/>
      <c r="Q79" s="57"/>
      <c r="R79" s="57"/>
      <c r="S79" s="57"/>
    </row>
    <row r="80" spans="1:19">
      <c r="A80" s="256"/>
      <c r="B80" s="256"/>
      <c r="C80" s="289"/>
      <c r="D80" s="499"/>
      <c r="E80" s="57"/>
      <c r="F80" s="57"/>
      <c r="G80" s="57"/>
      <c r="H80" s="57"/>
      <c r="I80" s="57"/>
      <c r="J80" s="57"/>
      <c r="K80" s="57"/>
      <c r="L80" s="57"/>
      <c r="M80" s="57"/>
      <c r="N80" s="57"/>
      <c r="O80" s="57"/>
      <c r="P80" s="57"/>
      <c r="Q80" s="57"/>
      <c r="R80" s="57"/>
      <c r="S80" s="57"/>
    </row>
    <row r="81" spans="1:19">
      <c r="A81" s="256"/>
      <c r="B81" s="256"/>
      <c r="C81" s="499"/>
      <c r="D81" s="499" t="s">
        <v>17</v>
      </c>
      <c r="E81" s="57"/>
      <c r="F81" s="57"/>
      <c r="G81" s="57"/>
      <c r="H81" s="57"/>
      <c r="I81" s="57"/>
      <c r="J81" s="57"/>
      <c r="K81" s="57"/>
      <c r="L81" s="57"/>
      <c r="M81" s="57"/>
      <c r="N81" s="57"/>
      <c r="O81" s="57"/>
      <c r="P81" s="57"/>
      <c r="Q81" s="57"/>
      <c r="R81" s="57"/>
      <c r="S81" s="57"/>
    </row>
    <row r="82" spans="1:19">
      <c r="A82" s="256"/>
      <c r="B82" s="256"/>
      <c r="C82" s="57"/>
      <c r="D82" s="57"/>
      <c r="E82" s="57"/>
      <c r="F82" s="57"/>
      <c r="G82" s="57"/>
      <c r="H82" s="57"/>
      <c r="I82" s="57"/>
      <c r="J82" s="57"/>
      <c r="K82" s="57"/>
      <c r="L82" s="57"/>
      <c r="M82" s="57"/>
      <c r="N82" s="57"/>
      <c r="O82" s="57"/>
      <c r="P82" s="57"/>
      <c r="Q82" s="57"/>
      <c r="R82" s="57"/>
      <c r="S82" s="57"/>
    </row>
    <row r="83" spans="1:19">
      <c r="A83" s="256"/>
      <c r="B83" s="256"/>
      <c r="C83" s="57"/>
      <c r="D83" s="57"/>
      <c r="E83" s="57"/>
      <c r="F83" s="57"/>
      <c r="G83" s="57"/>
      <c r="H83" s="57"/>
      <c r="I83" s="57"/>
      <c r="J83" s="57"/>
      <c r="K83" s="57"/>
      <c r="L83" s="57"/>
      <c r="M83" s="57"/>
      <c r="N83" s="57"/>
      <c r="O83" s="57"/>
      <c r="P83" s="57"/>
      <c r="Q83" s="57"/>
      <c r="R83" s="57"/>
      <c r="S83" s="57"/>
    </row>
    <row r="84" spans="1:19">
      <c r="A84" s="256"/>
      <c r="B84" s="256"/>
      <c r="C84" s="57"/>
      <c r="D84" s="57"/>
      <c r="E84" s="57"/>
      <c r="F84" s="57"/>
      <c r="G84" s="57"/>
      <c r="H84" s="57"/>
      <c r="I84" s="57"/>
      <c r="J84" s="57"/>
      <c r="K84" s="57"/>
      <c r="L84" s="57"/>
      <c r="M84" s="57"/>
      <c r="N84" s="57"/>
      <c r="O84" s="57"/>
      <c r="P84" s="57"/>
      <c r="Q84" s="57"/>
      <c r="R84" s="57"/>
      <c r="S84" s="57"/>
    </row>
    <row r="85" spans="1:19">
      <c r="A85" s="256"/>
      <c r="B85" s="256"/>
      <c r="C85" s="57"/>
      <c r="D85" s="57"/>
      <c r="E85" s="57"/>
      <c r="F85" s="57"/>
      <c r="G85" s="57"/>
      <c r="H85" s="57"/>
      <c r="I85" s="57"/>
      <c r="J85" s="57"/>
      <c r="K85" s="57"/>
      <c r="L85" s="57"/>
      <c r="M85" s="57"/>
      <c r="N85" s="57"/>
      <c r="O85" s="57"/>
      <c r="P85" s="57"/>
      <c r="Q85" s="57"/>
      <c r="R85" s="57"/>
      <c r="S85" s="57"/>
    </row>
    <row r="86" spans="1:19">
      <c r="A86" s="256"/>
      <c r="B86" s="256"/>
      <c r="C86" s="57"/>
      <c r="D86" s="57"/>
      <c r="E86" s="57"/>
      <c r="F86" s="57"/>
      <c r="G86" s="57"/>
      <c r="H86" s="57"/>
      <c r="I86" s="57"/>
      <c r="J86" s="57"/>
      <c r="K86" s="57"/>
      <c r="L86" s="57"/>
      <c r="M86" s="57"/>
      <c r="N86" s="57"/>
      <c r="O86" s="57"/>
      <c r="P86" s="57"/>
      <c r="Q86" s="57"/>
      <c r="R86" s="57"/>
      <c r="S86" s="57"/>
    </row>
    <row r="87" spans="1:19">
      <c r="A87" s="256"/>
      <c r="B87" s="256"/>
      <c r="C87" s="57"/>
      <c r="D87" s="57"/>
      <c r="E87" s="57"/>
      <c r="F87" s="57"/>
      <c r="G87" s="57"/>
      <c r="H87" s="57"/>
      <c r="I87" s="57"/>
      <c r="J87" s="57"/>
      <c r="K87" s="57"/>
      <c r="L87" s="57"/>
      <c r="M87" s="57"/>
      <c r="N87" s="57"/>
      <c r="O87" s="57"/>
      <c r="P87" s="57"/>
      <c r="Q87" s="57"/>
      <c r="R87" s="57"/>
      <c r="S87" s="57"/>
    </row>
    <row r="88" spans="1:19">
      <c r="A88" s="256"/>
      <c r="B88" s="256"/>
      <c r="C88" s="57"/>
      <c r="D88" s="57"/>
      <c r="E88" s="57"/>
      <c r="F88" s="57"/>
      <c r="G88" s="57"/>
      <c r="H88" s="57"/>
      <c r="I88" s="57"/>
      <c r="J88" s="57"/>
      <c r="K88" s="57"/>
      <c r="L88" s="57"/>
      <c r="M88" s="57"/>
      <c r="N88" s="57"/>
      <c r="O88" s="57"/>
      <c r="P88" s="57"/>
      <c r="Q88" s="57"/>
      <c r="R88" s="57"/>
      <c r="S88" s="57"/>
    </row>
    <row r="89" spans="1:19">
      <c r="A89" s="256"/>
      <c r="B89" s="256"/>
      <c r="C89" s="57"/>
      <c r="D89" s="57"/>
      <c r="E89" s="57"/>
      <c r="F89" s="57"/>
      <c r="G89" s="57"/>
      <c r="H89" s="57"/>
      <c r="I89" s="57"/>
      <c r="J89" s="57"/>
      <c r="K89" s="57"/>
      <c r="L89" s="57"/>
      <c r="M89" s="57"/>
      <c r="N89" s="57"/>
      <c r="O89" s="57"/>
      <c r="P89" s="57"/>
      <c r="Q89" s="57"/>
      <c r="R89" s="57"/>
      <c r="S89" s="57"/>
    </row>
    <row r="90" spans="1:19">
      <c r="A90" s="256"/>
      <c r="B90" s="256"/>
      <c r="C90" s="57"/>
      <c r="D90" s="57"/>
      <c r="E90" s="57"/>
      <c r="F90" s="57"/>
      <c r="G90" s="57"/>
      <c r="H90" s="57"/>
      <c r="I90" s="57"/>
      <c r="J90" s="57"/>
      <c r="K90" s="57"/>
      <c r="L90" s="57"/>
      <c r="M90" s="57"/>
      <c r="N90" s="57"/>
      <c r="O90" s="57"/>
      <c r="P90" s="57"/>
      <c r="Q90" s="57"/>
      <c r="R90" s="57"/>
      <c r="S90" s="57"/>
    </row>
    <row r="91" spans="1:19">
      <c r="A91" s="256"/>
      <c r="B91" s="256"/>
      <c r="C91" s="57"/>
      <c r="D91" s="57"/>
      <c r="E91" s="57"/>
      <c r="F91" s="57"/>
      <c r="G91" s="57"/>
      <c r="H91" s="57"/>
      <c r="I91" s="57"/>
      <c r="J91" s="57"/>
      <c r="K91" s="57"/>
      <c r="L91" s="57"/>
      <c r="M91" s="57"/>
      <c r="N91" s="57"/>
      <c r="O91" s="57"/>
      <c r="P91" s="57"/>
      <c r="Q91" s="57"/>
      <c r="R91" s="57"/>
      <c r="S91" s="57"/>
    </row>
    <row r="92" spans="1:19">
      <c r="A92" s="256"/>
      <c r="B92" s="256"/>
      <c r="C92" s="57"/>
      <c r="D92" s="57"/>
      <c r="E92" s="57"/>
      <c r="F92" s="57"/>
      <c r="G92" s="57"/>
      <c r="H92" s="57"/>
      <c r="I92" s="57"/>
      <c r="J92" s="57"/>
      <c r="K92" s="57"/>
      <c r="L92" s="57"/>
      <c r="M92" s="57"/>
      <c r="N92" s="57"/>
      <c r="O92" s="57"/>
      <c r="P92" s="57"/>
      <c r="Q92" s="57"/>
      <c r="R92" s="57"/>
      <c r="S92" s="57"/>
    </row>
    <row r="93" spans="1:19">
      <c r="A93" s="256"/>
      <c r="B93" s="256"/>
      <c r="C93" s="57"/>
      <c r="D93" s="57"/>
      <c r="E93" s="57"/>
      <c r="F93" s="57"/>
      <c r="G93" s="57"/>
      <c r="H93" s="57"/>
      <c r="I93" s="57"/>
      <c r="J93" s="57"/>
      <c r="K93" s="57"/>
      <c r="L93" s="57"/>
      <c r="M93" s="57"/>
      <c r="N93" s="57"/>
      <c r="O93" s="57"/>
      <c r="P93" s="57"/>
      <c r="Q93" s="57"/>
      <c r="R93" s="57"/>
      <c r="S93" s="57"/>
    </row>
    <row r="94" spans="1:19">
      <c r="A94" s="256"/>
      <c r="B94" s="256"/>
      <c r="C94" s="57"/>
      <c r="D94" s="57"/>
      <c r="E94" s="57"/>
      <c r="F94" s="57"/>
      <c r="G94" s="57"/>
      <c r="H94" s="57"/>
      <c r="I94" s="57"/>
      <c r="J94" s="57"/>
      <c r="K94" s="57"/>
      <c r="L94" s="57"/>
      <c r="M94" s="57"/>
      <c r="N94" s="57"/>
      <c r="O94" s="57"/>
      <c r="P94" s="57"/>
      <c r="Q94" s="57"/>
      <c r="R94" s="57"/>
      <c r="S94" s="57"/>
    </row>
    <row r="95" spans="1:19">
      <c r="A95" s="256"/>
      <c r="B95" s="256"/>
      <c r="C95" s="57"/>
      <c r="D95" s="57"/>
      <c r="E95" s="57"/>
      <c r="F95" s="57"/>
      <c r="G95" s="57"/>
      <c r="H95" s="57"/>
      <c r="I95" s="57"/>
      <c r="J95" s="57"/>
      <c r="K95" s="57"/>
      <c r="L95" s="57"/>
      <c r="M95" s="57"/>
      <c r="N95" s="57"/>
      <c r="O95" s="57"/>
      <c r="P95" s="57"/>
      <c r="Q95" s="57"/>
      <c r="R95" s="57"/>
      <c r="S95" s="57"/>
    </row>
    <row r="96" spans="1:19">
      <c r="A96" s="256"/>
      <c r="B96" s="256"/>
      <c r="C96" s="57"/>
      <c r="D96" s="57"/>
      <c r="E96" s="57"/>
      <c r="F96" s="57"/>
      <c r="G96" s="57"/>
      <c r="H96" s="57"/>
      <c r="I96" s="57"/>
      <c r="J96" s="57"/>
      <c r="K96" s="57"/>
      <c r="L96" s="57"/>
      <c r="M96" s="57"/>
      <c r="N96" s="57"/>
      <c r="O96" s="57"/>
      <c r="P96" s="57"/>
      <c r="Q96" s="57"/>
      <c r="R96" s="57"/>
      <c r="S96" s="57"/>
    </row>
    <row r="97" spans="1:19">
      <c r="A97" s="256"/>
      <c r="B97" s="256"/>
      <c r="C97" s="57"/>
      <c r="D97" s="57"/>
      <c r="E97" s="57"/>
      <c r="F97" s="57"/>
      <c r="G97" s="57"/>
      <c r="H97" s="57"/>
      <c r="I97" s="57"/>
      <c r="J97" s="57"/>
      <c r="K97" s="57"/>
      <c r="L97" s="57"/>
      <c r="M97" s="57"/>
      <c r="N97" s="57"/>
      <c r="O97" s="57"/>
      <c r="P97" s="57"/>
      <c r="Q97" s="57"/>
      <c r="R97" s="57"/>
      <c r="S97" s="57"/>
    </row>
    <row r="98" spans="1:19">
      <c r="A98" s="256"/>
      <c r="B98" s="256"/>
      <c r="C98" s="57"/>
      <c r="D98" s="57"/>
      <c r="E98" s="57"/>
      <c r="F98" s="57"/>
      <c r="G98" s="57"/>
      <c r="H98" s="57"/>
      <c r="I98" s="57"/>
      <c r="J98" s="57"/>
      <c r="K98" s="57"/>
      <c r="L98" s="57"/>
      <c r="M98" s="57"/>
      <c r="N98" s="57"/>
      <c r="O98" s="57"/>
      <c r="P98" s="57"/>
      <c r="Q98" s="57"/>
      <c r="R98" s="57"/>
      <c r="S98" s="57"/>
    </row>
  </sheetData>
  <mergeCells count="16">
    <mergeCell ref="A56:A59"/>
    <mergeCell ref="A60:A63"/>
    <mergeCell ref="A64:A67"/>
    <mergeCell ref="A52:A55"/>
    <mergeCell ref="A48:A51"/>
    <mergeCell ref="A44:A47"/>
    <mergeCell ref="A40:A43"/>
    <mergeCell ref="A36:A39"/>
    <mergeCell ref="A12:A15"/>
    <mergeCell ref="A8:A11"/>
    <mergeCell ref="A4:A7"/>
    <mergeCell ref="A32:A35"/>
    <mergeCell ref="A28:A31"/>
    <mergeCell ref="A24:A27"/>
    <mergeCell ref="A20:A23"/>
    <mergeCell ref="A16:A19"/>
  </mergeCells>
  <hyperlinks>
    <hyperlink ref="U7" location="Content!B408" display="Back to Content Page"/>
  </hyperlinks>
  <pageMargins left="0.7" right="0.7" top="0.75" bottom="0.75" header="0.3" footer="0.3"/>
  <pageSetup orientation="portrait" r:id="rId1"/>
</worksheet>
</file>

<file path=xl/worksheets/sheet3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9"/>
  <sheetViews>
    <sheetView topLeftCell="P1" zoomScale="99" zoomScaleNormal="99" workbookViewId="0">
      <selection activeCell="U6" sqref="U6"/>
    </sheetView>
  </sheetViews>
  <sheetFormatPr defaultRowHeight="14.5"/>
  <cols>
    <col min="1" max="1" width="10.26953125" customWidth="1"/>
    <col min="2" max="2" width="11.7265625" customWidth="1"/>
    <col min="3" max="3" width="26.1796875" style="64" customWidth="1"/>
    <col min="4" max="4" width="8.7265625" style="64" customWidth="1"/>
    <col min="5" max="5" width="11.81640625" style="64" bestFit="1" customWidth="1"/>
    <col min="6" max="6" width="20.81640625" style="64" customWidth="1"/>
    <col min="7" max="7" width="9.81640625" style="64" bestFit="1" customWidth="1"/>
    <col min="8" max="8" width="14.36328125" style="64" bestFit="1" customWidth="1"/>
    <col min="9" max="9" width="9.1796875" style="64" customWidth="1"/>
    <col min="10" max="10" width="11.54296875" style="64" bestFit="1" customWidth="1"/>
    <col min="11" max="11" width="14.81640625" style="64" bestFit="1" customWidth="1"/>
    <col min="12" max="12" width="10.81640625" style="64" bestFit="1" customWidth="1"/>
    <col min="13" max="13" width="13" style="64" bestFit="1" customWidth="1"/>
    <col min="14" max="14" width="14.7265625" style="64" bestFit="1" customWidth="1"/>
    <col min="15" max="15" width="12.36328125" style="64" bestFit="1" customWidth="1"/>
    <col min="16" max="16" width="18.54296875" style="64" customWidth="1"/>
    <col min="17" max="17" width="9.1796875" style="64" customWidth="1"/>
    <col min="18" max="18" width="12.81640625" style="64" bestFit="1" customWidth="1"/>
    <col min="19" max="19" width="15.1796875" style="64" customWidth="1"/>
  </cols>
  <sheetData>
    <row r="1" spans="1:21">
      <c r="A1" s="140" t="s">
        <v>1441</v>
      </c>
      <c r="B1" s="57"/>
      <c r="C1" s="57"/>
      <c r="D1" s="132"/>
      <c r="E1" s="132"/>
      <c r="F1" s="132"/>
      <c r="G1" s="132"/>
      <c r="H1" s="132"/>
      <c r="I1" s="132"/>
      <c r="J1" s="132"/>
      <c r="K1" s="132"/>
      <c r="L1" s="132"/>
      <c r="M1" s="132"/>
      <c r="N1" s="132"/>
      <c r="O1" s="132"/>
      <c r="P1" s="132"/>
      <c r="Q1" s="132"/>
      <c r="R1" s="132"/>
      <c r="S1" s="132"/>
    </row>
    <row r="2" spans="1:21">
      <c r="A2" s="57"/>
      <c r="B2" s="1203" t="s">
        <v>17</v>
      </c>
      <c r="C2" s="1203"/>
      <c r="D2" s="1203"/>
      <c r="E2" s="1203"/>
      <c r="F2" s="1203"/>
      <c r="G2" s="1203"/>
      <c r="H2" s="1203"/>
      <c r="I2" s="1203"/>
      <c r="J2" s="165" t="s">
        <v>17</v>
      </c>
      <c r="K2" s="165"/>
      <c r="L2" s="165"/>
      <c r="M2" s="165"/>
      <c r="N2" s="165"/>
      <c r="O2" s="165"/>
      <c r="P2" s="165"/>
      <c r="Q2" s="165"/>
      <c r="R2" s="132"/>
      <c r="S2" s="132"/>
    </row>
    <row r="3" spans="1:21" ht="28">
      <c r="A3" s="769" t="s">
        <v>83</v>
      </c>
      <c r="B3" s="779" t="s">
        <v>169</v>
      </c>
      <c r="C3" s="769" t="s">
        <v>168</v>
      </c>
      <c r="D3" s="262" t="s">
        <v>15</v>
      </c>
      <c r="E3" s="262" t="s">
        <v>14</v>
      </c>
      <c r="F3" s="263" t="s">
        <v>268</v>
      </c>
      <c r="G3" s="262" t="s">
        <v>12</v>
      </c>
      <c r="H3" s="262" t="s">
        <v>11</v>
      </c>
      <c r="I3" s="262" t="s">
        <v>10</v>
      </c>
      <c r="J3" s="262" t="s">
        <v>9</v>
      </c>
      <c r="K3" s="262" t="s">
        <v>7</v>
      </c>
      <c r="L3" s="262" t="s">
        <v>6</v>
      </c>
      <c r="M3" s="262" t="s">
        <v>5</v>
      </c>
      <c r="N3" s="262" t="s">
        <v>4</v>
      </c>
      <c r="O3" s="262" t="s">
        <v>3</v>
      </c>
      <c r="P3" s="263" t="s">
        <v>79</v>
      </c>
      <c r="Q3" s="262" t="s">
        <v>2</v>
      </c>
      <c r="R3" s="262" t="s">
        <v>1</v>
      </c>
      <c r="S3" s="262" t="s">
        <v>271</v>
      </c>
    </row>
    <row r="4" spans="1:21">
      <c r="A4" s="1204">
        <v>2001</v>
      </c>
      <c r="B4" s="1205" t="s">
        <v>167</v>
      </c>
      <c r="C4" s="865" t="s">
        <v>166</v>
      </c>
      <c r="D4" s="404">
        <v>94.463999999999999</v>
      </c>
      <c r="E4" s="404">
        <v>33.750399999999999</v>
      </c>
      <c r="F4" s="404">
        <v>13.018000000000001</v>
      </c>
      <c r="G4" s="404">
        <v>10.14</v>
      </c>
      <c r="H4" s="404">
        <v>118.575</v>
      </c>
      <c r="I4" s="404">
        <v>19.475000000000001</v>
      </c>
      <c r="J4" s="404">
        <v>2</v>
      </c>
      <c r="K4" s="404">
        <v>11.25</v>
      </c>
      <c r="L4" s="404">
        <v>58.0349</v>
      </c>
      <c r="M4" s="404">
        <v>0.03</v>
      </c>
      <c r="N4" s="404">
        <v>571.9</v>
      </c>
      <c r="O4" s="404">
        <v>8.0180000000000007</v>
      </c>
      <c r="P4" s="404">
        <v>255</v>
      </c>
      <c r="Q4" s="404">
        <v>54.4</v>
      </c>
      <c r="R4" s="404">
        <v>108</v>
      </c>
      <c r="S4" s="404">
        <f t="shared" ref="S4:S67" si="0">SUM(D4:R4)</f>
        <v>1358.0553</v>
      </c>
    </row>
    <row r="5" spans="1:21">
      <c r="A5" s="1204"/>
      <c r="B5" s="1205"/>
      <c r="C5" s="865" t="s">
        <v>165</v>
      </c>
      <c r="D5" s="404">
        <v>29.9</v>
      </c>
      <c r="E5" s="404">
        <v>0.26500000000000001</v>
      </c>
      <c r="F5" s="404">
        <v>24.872</v>
      </c>
      <c r="G5" s="404">
        <v>4.9000000000000004</v>
      </c>
      <c r="H5" s="404">
        <v>18.899999999999999</v>
      </c>
      <c r="I5" s="404">
        <v>19.899999999999999</v>
      </c>
      <c r="J5" s="404">
        <v>1</v>
      </c>
      <c r="K5" s="404">
        <v>119</v>
      </c>
      <c r="L5" s="404">
        <v>1.65</v>
      </c>
      <c r="M5" s="404">
        <v>1</v>
      </c>
      <c r="N5" s="404">
        <v>116.5</v>
      </c>
      <c r="O5" s="404">
        <v>1</v>
      </c>
      <c r="P5" s="404">
        <v>13</v>
      </c>
      <c r="Q5" s="404">
        <v>10.56</v>
      </c>
      <c r="R5" s="404">
        <v>29</v>
      </c>
      <c r="S5" s="404">
        <f t="shared" si="0"/>
        <v>391.447</v>
      </c>
    </row>
    <row r="6" spans="1:21">
      <c r="A6" s="1204"/>
      <c r="B6" s="1205"/>
      <c r="C6" s="865" t="s">
        <v>164</v>
      </c>
      <c r="D6" s="404">
        <v>1.6875</v>
      </c>
      <c r="E6" s="404">
        <v>1.68</v>
      </c>
      <c r="F6" s="404">
        <v>2.8119999999999998</v>
      </c>
      <c r="G6" s="404">
        <v>3.8</v>
      </c>
      <c r="H6" s="404">
        <v>2.4300000000000002</v>
      </c>
      <c r="I6" s="404">
        <v>0.64400000000000002</v>
      </c>
      <c r="J6" s="404">
        <v>5.2700000000000004E-2</v>
      </c>
      <c r="K6" s="404">
        <v>0.83399999999999996</v>
      </c>
      <c r="L6" s="404">
        <v>4.984</v>
      </c>
      <c r="M6" s="404">
        <v>1.03</v>
      </c>
      <c r="N6" s="404">
        <v>103.8</v>
      </c>
      <c r="O6" s="404">
        <v>1.3</v>
      </c>
      <c r="P6" s="404">
        <v>10</v>
      </c>
      <c r="Q6" s="404">
        <v>0.58799999999999997</v>
      </c>
      <c r="R6" s="404">
        <v>1</v>
      </c>
      <c r="S6" s="404">
        <f t="shared" si="0"/>
        <v>136.64219999999997</v>
      </c>
      <c r="U6" s="92" t="s">
        <v>13</v>
      </c>
    </row>
    <row r="7" spans="1:21">
      <c r="A7" s="1204"/>
      <c r="B7" s="1205"/>
      <c r="C7" s="865" t="s">
        <v>163</v>
      </c>
      <c r="D7" s="404">
        <v>11.25</v>
      </c>
      <c r="E7" s="404">
        <v>5.28</v>
      </c>
      <c r="F7" s="404">
        <v>18.704999999999998</v>
      </c>
      <c r="G7" s="404">
        <v>2.3849999999999998</v>
      </c>
      <c r="H7" s="404">
        <v>6.0149999999999997</v>
      </c>
      <c r="I7" s="404">
        <v>10.199999999999999</v>
      </c>
      <c r="J7" s="404">
        <v>0.16400000000000001</v>
      </c>
      <c r="K7" s="404">
        <v>25.2</v>
      </c>
      <c r="L7" s="404">
        <v>3.24</v>
      </c>
      <c r="M7" s="404">
        <v>2.002E-2</v>
      </c>
      <c r="N7" s="404">
        <v>8.6</v>
      </c>
      <c r="O7" s="404">
        <v>2.88</v>
      </c>
      <c r="P7" s="404">
        <v>30</v>
      </c>
      <c r="Q7" s="404">
        <v>5.4</v>
      </c>
      <c r="R7" s="404">
        <v>13</v>
      </c>
      <c r="S7" s="404">
        <f t="shared" si="0"/>
        <v>142.33901999999998</v>
      </c>
    </row>
    <row r="8" spans="1:21">
      <c r="A8" s="1204"/>
      <c r="B8" s="1205" t="s">
        <v>162</v>
      </c>
      <c r="C8" s="865" t="s">
        <v>161</v>
      </c>
      <c r="D8" s="404">
        <v>7.875</v>
      </c>
      <c r="E8" s="404">
        <v>9.36</v>
      </c>
      <c r="F8" s="404">
        <v>11.058</v>
      </c>
      <c r="G8" s="404">
        <v>1.8520000000000001</v>
      </c>
      <c r="H8" s="404">
        <v>35.6</v>
      </c>
      <c r="I8" s="404">
        <v>15.28</v>
      </c>
      <c r="J8" s="404">
        <v>27</v>
      </c>
      <c r="K8" s="404">
        <v>30.6</v>
      </c>
      <c r="L8" s="404">
        <v>8.32</v>
      </c>
      <c r="M8" s="404">
        <v>1</v>
      </c>
      <c r="N8" s="404">
        <v>867.2</v>
      </c>
      <c r="O8" s="404">
        <v>1</v>
      </c>
      <c r="P8" s="404">
        <v>44</v>
      </c>
      <c r="Q8" s="404">
        <v>36.5</v>
      </c>
      <c r="R8" s="404">
        <v>38</v>
      </c>
      <c r="S8" s="404">
        <f t="shared" si="0"/>
        <v>1134.645</v>
      </c>
    </row>
    <row r="9" spans="1:21">
      <c r="A9" s="1204"/>
      <c r="B9" s="1205"/>
      <c r="C9" s="865" t="s">
        <v>160</v>
      </c>
      <c r="D9" s="404">
        <v>0</v>
      </c>
      <c r="E9" s="404">
        <v>0</v>
      </c>
      <c r="F9" s="404">
        <v>0</v>
      </c>
      <c r="G9" s="404">
        <v>10.64</v>
      </c>
      <c r="H9" s="404">
        <v>0</v>
      </c>
      <c r="I9" s="404">
        <v>0.03</v>
      </c>
      <c r="J9" s="404">
        <v>2.4</v>
      </c>
      <c r="K9" s="404">
        <v>0</v>
      </c>
      <c r="L9" s="404">
        <v>6.4999999999999997E-3</v>
      </c>
      <c r="M9" s="404">
        <v>1.03</v>
      </c>
      <c r="N9" s="404">
        <v>0</v>
      </c>
      <c r="O9" s="404">
        <v>1.3</v>
      </c>
      <c r="P9" s="404">
        <v>0</v>
      </c>
      <c r="Q9" s="404">
        <v>0.05</v>
      </c>
      <c r="R9" s="404">
        <v>0</v>
      </c>
      <c r="S9" s="404">
        <f t="shared" si="0"/>
        <v>15.456500000000002</v>
      </c>
    </row>
    <row r="10" spans="1:21">
      <c r="A10" s="1204">
        <v>2002</v>
      </c>
      <c r="B10" s="1205" t="s">
        <v>167</v>
      </c>
      <c r="C10" s="865" t="s">
        <v>166</v>
      </c>
      <c r="D10" s="404">
        <v>96.201999999999998</v>
      </c>
      <c r="E10" s="404">
        <v>29</v>
      </c>
      <c r="F10" s="404">
        <v>12.49</v>
      </c>
      <c r="G10" s="404">
        <v>10.074999999999999</v>
      </c>
      <c r="H10" s="404">
        <v>111.56249000000001</v>
      </c>
      <c r="I10" s="404">
        <v>21.876000000000001</v>
      </c>
      <c r="J10" s="404">
        <v>3</v>
      </c>
      <c r="K10" s="404">
        <v>12</v>
      </c>
      <c r="L10" s="404">
        <v>49.35</v>
      </c>
      <c r="M10" s="404">
        <v>0.02</v>
      </c>
      <c r="N10" s="404">
        <v>579</v>
      </c>
      <c r="O10" s="404">
        <v>12.5</v>
      </c>
      <c r="P10" s="404">
        <v>265</v>
      </c>
      <c r="Q10" s="404">
        <v>59.2</v>
      </c>
      <c r="R10" s="404">
        <v>97</v>
      </c>
      <c r="S10" s="404">
        <f t="shared" si="0"/>
        <v>1358.27549</v>
      </c>
    </row>
    <row r="11" spans="1:21">
      <c r="A11" s="1204"/>
      <c r="B11" s="1205"/>
      <c r="C11" s="865" t="s">
        <v>165</v>
      </c>
      <c r="D11" s="404">
        <v>34.1</v>
      </c>
      <c r="E11" s="404">
        <v>0.3</v>
      </c>
      <c r="F11" s="404">
        <v>23.71</v>
      </c>
      <c r="G11" s="404">
        <v>4.3250000000000002</v>
      </c>
      <c r="H11" s="404">
        <v>21.7</v>
      </c>
      <c r="I11" s="404">
        <v>12.984</v>
      </c>
      <c r="J11" s="404">
        <v>1</v>
      </c>
      <c r="K11" s="404">
        <v>115</v>
      </c>
      <c r="L11" s="404">
        <v>1.76</v>
      </c>
      <c r="M11" s="404">
        <v>1</v>
      </c>
      <c r="N11" s="404">
        <v>117.1</v>
      </c>
      <c r="O11" s="404">
        <v>1</v>
      </c>
      <c r="P11" s="404">
        <v>13</v>
      </c>
      <c r="Q11" s="404">
        <v>9.02</v>
      </c>
      <c r="R11" s="404">
        <v>29</v>
      </c>
      <c r="S11" s="404">
        <f t="shared" si="0"/>
        <v>384.99899999999997</v>
      </c>
    </row>
    <row r="12" spans="1:21">
      <c r="A12" s="1204"/>
      <c r="B12" s="1205"/>
      <c r="C12" s="865" t="s">
        <v>164</v>
      </c>
      <c r="D12" s="404">
        <v>2.0625</v>
      </c>
      <c r="E12" s="404">
        <v>1.54</v>
      </c>
      <c r="F12" s="404">
        <v>2.7690000000000001</v>
      </c>
      <c r="G12" s="404">
        <v>3.7</v>
      </c>
      <c r="H12" s="404">
        <v>2.496</v>
      </c>
      <c r="I12" s="404">
        <v>0.48699999999999999</v>
      </c>
      <c r="J12" s="404">
        <v>0.11934</v>
      </c>
      <c r="K12" s="404">
        <v>0.88200000000000001</v>
      </c>
      <c r="L12" s="404">
        <v>7.56</v>
      </c>
      <c r="M12" s="404">
        <v>1.03</v>
      </c>
      <c r="N12" s="404">
        <v>104.6</v>
      </c>
      <c r="O12" s="404">
        <v>1.32</v>
      </c>
      <c r="P12" s="404">
        <v>10</v>
      </c>
      <c r="Q12" s="404">
        <v>0.63</v>
      </c>
      <c r="R12" s="404">
        <v>1</v>
      </c>
      <c r="S12" s="404">
        <f t="shared" si="0"/>
        <v>140.19583999999998</v>
      </c>
    </row>
    <row r="13" spans="1:21">
      <c r="A13" s="1204"/>
      <c r="B13" s="1205"/>
      <c r="C13" s="865" t="s">
        <v>163</v>
      </c>
      <c r="D13" s="404">
        <v>12.375</v>
      </c>
      <c r="E13" s="404">
        <v>4.68</v>
      </c>
      <c r="F13" s="404">
        <v>18.414999999999999</v>
      </c>
      <c r="G13" s="404">
        <v>2.1150000000000002</v>
      </c>
      <c r="H13" s="404">
        <v>6.12</v>
      </c>
      <c r="I13" s="404">
        <v>9.5</v>
      </c>
      <c r="J13" s="404">
        <v>0.2142</v>
      </c>
      <c r="K13" s="404">
        <v>24.6</v>
      </c>
      <c r="L13" s="404">
        <v>5.16</v>
      </c>
      <c r="M13" s="404">
        <v>2.002E-2</v>
      </c>
      <c r="N13" s="404">
        <v>8.6</v>
      </c>
      <c r="O13" s="404">
        <v>2.3940000000000001</v>
      </c>
      <c r="P13" s="404">
        <v>31</v>
      </c>
      <c r="Q13" s="404">
        <v>5.76</v>
      </c>
      <c r="R13" s="404">
        <v>15</v>
      </c>
      <c r="S13" s="404">
        <f t="shared" si="0"/>
        <v>145.95321999999999</v>
      </c>
    </row>
    <row r="14" spans="1:21">
      <c r="A14" s="1204"/>
      <c r="B14" s="1205" t="s">
        <v>162</v>
      </c>
      <c r="C14" s="865" t="s">
        <v>161</v>
      </c>
      <c r="D14" s="404">
        <v>8.01</v>
      </c>
      <c r="E14" s="404">
        <v>8.52</v>
      </c>
      <c r="F14" s="404">
        <v>10.54</v>
      </c>
      <c r="G14" s="404">
        <v>1.96</v>
      </c>
      <c r="H14" s="404">
        <v>35.520000000000003</v>
      </c>
      <c r="I14" s="404">
        <v>9.3089999999999993</v>
      </c>
      <c r="J14" s="404">
        <v>29</v>
      </c>
      <c r="K14" s="404">
        <v>32.85</v>
      </c>
      <c r="L14" s="404">
        <v>8.2799999999999994</v>
      </c>
      <c r="M14" s="404">
        <v>1</v>
      </c>
      <c r="N14" s="404">
        <v>924.9</v>
      </c>
      <c r="O14" s="404">
        <v>1</v>
      </c>
      <c r="P14" s="404">
        <v>44</v>
      </c>
      <c r="Q14" s="404">
        <v>38</v>
      </c>
      <c r="R14" s="404">
        <v>35</v>
      </c>
      <c r="S14" s="404">
        <f t="shared" si="0"/>
        <v>1187.8889999999999</v>
      </c>
    </row>
    <row r="15" spans="1:21">
      <c r="A15" s="1204"/>
      <c r="B15" s="1205"/>
      <c r="C15" s="865" t="s">
        <v>160</v>
      </c>
      <c r="D15" s="404">
        <v>0</v>
      </c>
      <c r="E15" s="404">
        <v>0</v>
      </c>
      <c r="F15" s="404">
        <v>0</v>
      </c>
      <c r="G15" s="404">
        <v>10.64</v>
      </c>
      <c r="H15" s="404">
        <v>0</v>
      </c>
      <c r="I15" s="404">
        <v>0.03</v>
      </c>
      <c r="J15" s="404">
        <v>2.5535999999999999</v>
      </c>
      <c r="K15" s="404">
        <v>0</v>
      </c>
      <c r="L15" s="404">
        <v>6.4999999999999997E-3</v>
      </c>
      <c r="M15" s="404">
        <v>1.03</v>
      </c>
      <c r="N15" s="404">
        <v>0</v>
      </c>
      <c r="O15" s="404">
        <v>1.32</v>
      </c>
      <c r="P15" s="404">
        <v>0</v>
      </c>
      <c r="Q15" s="404">
        <v>0.06</v>
      </c>
      <c r="R15" s="404">
        <v>0</v>
      </c>
      <c r="S15" s="404">
        <f t="shared" si="0"/>
        <v>15.6401</v>
      </c>
    </row>
    <row r="16" spans="1:21">
      <c r="A16" s="1204">
        <v>2003</v>
      </c>
      <c r="B16" s="1205" t="s">
        <v>167</v>
      </c>
      <c r="C16" s="865" t="s">
        <v>166</v>
      </c>
      <c r="D16" s="404">
        <v>96.016999999999996</v>
      </c>
      <c r="E16" s="404">
        <v>26.856000000000002</v>
      </c>
      <c r="F16" s="404">
        <v>12.465999999999999</v>
      </c>
      <c r="G16" s="404">
        <v>10.01</v>
      </c>
      <c r="H16" s="404">
        <v>114.75</v>
      </c>
      <c r="I16" s="404">
        <v>22.588000000000001</v>
      </c>
      <c r="J16" s="404">
        <v>2.6</v>
      </c>
      <c r="K16" s="404">
        <v>15</v>
      </c>
      <c r="L16" s="404">
        <v>51.6</v>
      </c>
      <c r="M16" s="404">
        <v>0.03</v>
      </c>
      <c r="N16" s="404">
        <v>635.4</v>
      </c>
      <c r="O16" s="404">
        <v>12.9</v>
      </c>
      <c r="P16" s="404">
        <v>270</v>
      </c>
      <c r="Q16" s="404">
        <v>59.2</v>
      </c>
      <c r="R16" s="404">
        <v>99</v>
      </c>
      <c r="S16" s="404">
        <f t="shared" si="0"/>
        <v>1428.4170000000001</v>
      </c>
    </row>
    <row r="17" spans="1:19">
      <c r="A17" s="1204"/>
      <c r="B17" s="1205"/>
      <c r="C17" s="865" t="s">
        <v>165</v>
      </c>
      <c r="D17" s="404">
        <v>35.75</v>
      </c>
      <c r="E17" s="404">
        <v>0.16500000000000001</v>
      </c>
      <c r="F17" s="404">
        <v>23.76</v>
      </c>
      <c r="G17" s="404">
        <v>2.95</v>
      </c>
      <c r="H17" s="404">
        <v>24.5</v>
      </c>
      <c r="I17" s="404">
        <v>13.14</v>
      </c>
      <c r="J17" s="404">
        <v>0.8</v>
      </c>
      <c r="K17" s="404">
        <v>97.56</v>
      </c>
      <c r="L17" s="404">
        <v>1.925</v>
      </c>
      <c r="M17" s="404">
        <v>1</v>
      </c>
      <c r="N17" s="404">
        <v>148.6</v>
      </c>
      <c r="O17" s="404">
        <v>1</v>
      </c>
      <c r="P17" s="404">
        <v>13</v>
      </c>
      <c r="Q17" s="404">
        <v>8.8000000000000007</v>
      </c>
      <c r="R17" s="404">
        <v>29</v>
      </c>
      <c r="S17" s="404">
        <f t="shared" si="0"/>
        <v>401.95</v>
      </c>
    </row>
    <row r="18" spans="1:19">
      <c r="A18" s="1204"/>
      <c r="B18" s="1205"/>
      <c r="C18" s="865" t="s">
        <v>164</v>
      </c>
      <c r="D18" s="404">
        <v>2.4300000000000002</v>
      </c>
      <c r="E18" s="404">
        <v>1.33</v>
      </c>
      <c r="F18" s="404">
        <v>2.7719999999999998</v>
      </c>
      <c r="G18" s="404">
        <v>3.45</v>
      </c>
      <c r="H18" s="404">
        <v>3.2160000000000002</v>
      </c>
      <c r="I18" s="404">
        <v>0.48199999999999998</v>
      </c>
      <c r="J18" s="404">
        <v>6.5280000000000005E-2</v>
      </c>
      <c r="K18" s="404">
        <v>0.65400000000000003</v>
      </c>
      <c r="L18" s="404">
        <v>8.1</v>
      </c>
      <c r="M18" s="404">
        <v>1.03</v>
      </c>
      <c r="N18" s="404">
        <v>120.5</v>
      </c>
      <c r="O18" s="404">
        <v>1.32</v>
      </c>
      <c r="P18" s="404">
        <v>11</v>
      </c>
      <c r="Q18" s="404">
        <v>0.54600000000000004</v>
      </c>
      <c r="R18" s="404">
        <v>1</v>
      </c>
      <c r="S18" s="404">
        <f t="shared" si="0"/>
        <v>157.89527999999999</v>
      </c>
    </row>
    <row r="19" spans="1:19">
      <c r="A19" s="1204"/>
      <c r="B19" s="1205"/>
      <c r="C19" s="865" t="s">
        <v>163</v>
      </c>
      <c r="D19" s="404">
        <v>13.5</v>
      </c>
      <c r="E19" s="404">
        <v>3.72</v>
      </c>
      <c r="F19" s="404">
        <v>18.443000000000001</v>
      </c>
      <c r="G19" s="404">
        <v>2.16</v>
      </c>
      <c r="H19" s="404">
        <v>6.15</v>
      </c>
      <c r="I19" s="404">
        <v>9.827</v>
      </c>
      <c r="J19" s="404">
        <v>0.2</v>
      </c>
      <c r="K19" s="404">
        <v>23.76</v>
      </c>
      <c r="L19" s="404">
        <v>5.04</v>
      </c>
      <c r="M19" s="404">
        <v>2.002E-2</v>
      </c>
      <c r="N19" s="404">
        <v>10.8</v>
      </c>
      <c r="O19" s="404">
        <v>1.8540000000000001</v>
      </c>
      <c r="P19" s="404">
        <v>31</v>
      </c>
      <c r="Q19" s="404">
        <v>6.6</v>
      </c>
      <c r="R19" s="404">
        <v>15</v>
      </c>
      <c r="S19" s="404">
        <f t="shared" si="0"/>
        <v>148.07401999999999</v>
      </c>
    </row>
    <row r="20" spans="1:19">
      <c r="A20" s="1204"/>
      <c r="B20" s="1205" t="s">
        <v>162</v>
      </c>
      <c r="C20" s="865" t="s">
        <v>161</v>
      </c>
      <c r="D20" s="404">
        <v>8.1</v>
      </c>
      <c r="E20" s="404">
        <v>5.76</v>
      </c>
      <c r="F20" s="404">
        <v>10.571999999999999</v>
      </c>
      <c r="G20" s="404">
        <v>1.96</v>
      </c>
      <c r="H20" s="404">
        <v>35.520000000000003</v>
      </c>
      <c r="I20" s="404">
        <v>11.24</v>
      </c>
      <c r="J20" s="404">
        <v>30</v>
      </c>
      <c r="K20" s="404">
        <v>22.95</v>
      </c>
      <c r="L20" s="404">
        <v>8.16</v>
      </c>
      <c r="M20" s="404">
        <v>1</v>
      </c>
      <c r="N20" s="404">
        <v>925.8</v>
      </c>
      <c r="O20" s="404">
        <v>1</v>
      </c>
      <c r="P20" s="404">
        <v>48</v>
      </c>
      <c r="Q20" s="404">
        <v>38.5</v>
      </c>
      <c r="R20" s="404">
        <v>40</v>
      </c>
      <c r="S20" s="404">
        <f t="shared" si="0"/>
        <v>1188.5619999999999</v>
      </c>
    </row>
    <row r="21" spans="1:19">
      <c r="A21" s="1204"/>
      <c r="B21" s="1205"/>
      <c r="C21" s="865" t="s">
        <v>160</v>
      </c>
      <c r="D21" s="404">
        <v>0</v>
      </c>
      <c r="E21" s="404">
        <v>0</v>
      </c>
      <c r="F21" s="404">
        <v>0</v>
      </c>
      <c r="G21" s="404">
        <v>10.64</v>
      </c>
      <c r="H21" s="404">
        <v>0</v>
      </c>
      <c r="I21" s="404">
        <v>0.03</v>
      </c>
      <c r="J21" s="404">
        <v>1.8455999999999999</v>
      </c>
      <c r="K21" s="404">
        <v>0</v>
      </c>
      <c r="L21" s="404">
        <v>6.4999999999999997E-3</v>
      </c>
      <c r="M21" s="404">
        <v>1.03</v>
      </c>
      <c r="N21" s="404">
        <v>0</v>
      </c>
      <c r="O21" s="404">
        <v>1.32</v>
      </c>
      <c r="P21" s="404">
        <v>0</v>
      </c>
      <c r="Q21" s="404">
        <v>0.06</v>
      </c>
      <c r="R21" s="404">
        <v>0</v>
      </c>
      <c r="S21" s="404">
        <f t="shared" si="0"/>
        <v>14.9321</v>
      </c>
    </row>
    <row r="22" spans="1:19">
      <c r="A22" s="1204">
        <v>2004</v>
      </c>
      <c r="B22" s="1205" t="s">
        <v>167</v>
      </c>
      <c r="C22" s="865" t="s">
        <v>166</v>
      </c>
      <c r="D22" s="404">
        <v>72.5</v>
      </c>
      <c r="E22" s="404">
        <v>35</v>
      </c>
      <c r="F22" s="404">
        <v>12.423</v>
      </c>
      <c r="G22" s="404">
        <v>10.14</v>
      </c>
      <c r="H22" s="404">
        <v>114.75</v>
      </c>
      <c r="I22" s="404">
        <v>22.088999999999999</v>
      </c>
      <c r="J22" s="404">
        <v>2.5</v>
      </c>
      <c r="K22" s="404">
        <v>16.8</v>
      </c>
      <c r="L22" s="404">
        <v>43.991999999999997</v>
      </c>
      <c r="M22" s="404">
        <v>2.5000000000000001E-2</v>
      </c>
      <c r="N22" s="404">
        <v>682.6</v>
      </c>
      <c r="O22" s="404">
        <v>15</v>
      </c>
      <c r="P22" s="404">
        <v>265</v>
      </c>
      <c r="Q22" s="404">
        <v>56</v>
      </c>
      <c r="R22" s="404">
        <v>102</v>
      </c>
      <c r="S22" s="404">
        <f t="shared" si="0"/>
        <v>1450.819</v>
      </c>
    </row>
    <row r="23" spans="1:19">
      <c r="A23" s="1204"/>
      <c r="B23" s="1205"/>
      <c r="C23" s="865" t="s">
        <v>165</v>
      </c>
      <c r="D23" s="404">
        <v>39.299999999999997</v>
      </c>
      <c r="E23" s="404">
        <v>0.3</v>
      </c>
      <c r="F23" s="404">
        <v>23.81</v>
      </c>
      <c r="G23" s="404">
        <v>4.7</v>
      </c>
      <c r="H23" s="404">
        <v>27.65</v>
      </c>
      <c r="I23" s="404">
        <v>11.301</v>
      </c>
      <c r="J23" s="404">
        <v>0.8</v>
      </c>
      <c r="K23" s="404">
        <v>107</v>
      </c>
      <c r="L23" s="404">
        <v>2.4750000000000001</v>
      </c>
      <c r="M23" s="404">
        <v>1</v>
      </c>
      <c r="N23" s="404">
        <v>157.5</v>
      </c>
      <c r="O23" s="404">
        <v>1</v>
      </c>
      <c r="P23" s="404">
        <v>13</v>
      </c>
      <c r="Q23" s="404">
        <v>9.4600000000000009</v>
      </c>
      <c r="R23" s="404">
        <v>29</v>
      </c>
      <c r="S23" s="404">
        <f t="shared" si="0"/>
        <v>428.29599999999999</v>
      </c>
    </row>
    <row r="24" spans="1:19">
      <c r="A24" s="1204"/>
      <c r="B24" s="1205"/>
      <c r="C24" s="865" t="s">
        <v>164</v>
      </c>
      <c r="D24" s="404">
        <v>2.8125</v>
      </c>
      <c r="E24" s="404">
        <v>1.47</v>
      </c>
      <c r="F24" s="404">
        <v>2.7749999999999999</v>
      </c>
      <c r="G24" s="404">
        <v>3.77</v>
      </c>
      <c r="H24" s="404">
        <v>3.06</v>
      </c>
      <c r="I24" s="404">
        <v>1.117</v>
      </c>
      <c r="J24" s="404">
        <v>9.4079999999999997E-2</v>
      </c>
      <c r="K24" s="404">
        <v>0.80400000000000005</v>
      </c>
      <c r="L24" s="404">
        <v>6.6230000000000002</v>
      </c>
      <c r="M24" s="404">
        <v>1.03</v>
      </c>
      <c r="N24" s="404">
        <v>138.9</v>
      </c>
      <c r="O24" s="404">
        <v>1.32</v>
      </c>
      <c r="P24" s="404">
        <v>11</v>
      </c>
      <c r="Q24" s="404">
        <v>0.51800000000000002</v>
      </c>
      <c r="R24" s="404">
        <v>1</v>
      </c>
      <c r="S24" s="404">
        <f t="shared" si="0"/>
        <v>176.29357999999999</v>
      </c>
    </row>
    <row r="25" spans="1:19">
      <c r="A25" s="1204"/>
      <c r="B25" s="1205"/>
      <c r="C25" s="865" t="s">
        <v>163</v>
      </c>
      <c r="D25" s="404">
        <v>13.95</v>
      </c>
      <c r="E25" s="404">
        <v>4.4400000000000004</v>
      </c>
      <c r="F25" s="404">
        <v>18.471</v>
      </c>
      <c r="G25" s="404">
        <v>1.8</v>
      </c>
      <c r="H25" s="404">
        <v>6.9</v>
      </c>
      <c r="I25" s="404">
        <v>12.103</v>
      </c>
      <c r="J25" s="404">
        <v>0.2</v>
      </c>
      <c r="K25" s="404">
        <v>23.82</v>
      </c>
      <c r="L25" s="404">
        <v>4.92</v>
      </c>
      <c r="M25" s="404">
        <v>2.002E-2</v>
      </c>
      <c r="N25" s="404">
        <v>10.8</v>
      </c>
      <c r="O25" s="404">
        <v>1.8540000000000001</v>
      </c>
      <c r="P25" s="404">
        <v>31</v>
      </c>
      <c r="Q25" s="404">
        <v>7.08</v>
      </c>
      <c r="R25" s="404">
        <v>14</v>
      </c>
      <c r="S25" s="404">
        <f t="shared" si="0"/>
        <v>151.35802000000001</v>
      </c>
    </row>
    <row r="26" spans="1:19">
      <c r="A26" s="1204"/>
      <c r="B26" s="1205" t="s">
        <v>162</v>
      </c>
      <c r="C26" s="865" t="s">
        <v>161</v>
      </c>
      <c r="D26" s="404">
        <v>8.2799999999999994</v>
      </c>
      <c r="E26" s="404">
        <v>6.4</v>
      </c>
      <c r="F26" s="404">
        <v>10.603999999999999</v>
      </c>
      <c r="G26" s="404">
        <v>2</v>
      </c>
      <c r="H26" s="404">
        <v>35.520000000000003</v>
      </c>
      <c r="I26" s="404">
        <v>15.84</v>
      </c>
      <c r="J26" s="404">
        <v>30.9</v>
      </c>
      <c r="K26" s="404">
        <v>19.934999999999999</v>
      </c>
      <c r="L26" s="404">
        <v>9.48</v>
      </c>
      <c r="M26" s="404">
        <v>1</v>
      </c>
      <c r="N26" s="404" t="s">
        <v>964</v>
      </c>
      <c r="O26" s="404">
        <v>1</v>
      </c>
      <c r="P26" s="404">
        <v>52</v>
      </c>
      <c r="Q26" s="404">
        <v>38.5</v>
      </c>
      <c r="R26" s="404">
        <v>46</v>
      </c>
      <c r="S26" s="404">
        <f t="shared" si="0"/>
        <v>277.459</v>
      </c>
    </row>
    <row r="27" spans="1:19">
      <c r="A27" s="1204"/>
      <c r="B27" s="1205"/>
      <c r="C27" s="865" t="s">
        <v>160</v>
      </c>
      <c r="D27" s="404">
        <v>0</v>
      </c>
      <c r="E27" s="404">
        <v>0</v>
      </c>
      <c r="F27" s="404">
        <v>0</v>
      </c>
      <c r="G27" s="404">
        <v>10.64</v>
      </c>
      <c r="H27" s="404">
        <v>0</v>
      </c>
      <c r="I27" s="404">
        <v>0.03</v>
      </c>
      <c r="J27" s="404">
        <v>1.8</v>
      </c>
      <c r="K27" s="404">
        <v>0</v>
      </c>
      <c r="L27" s="404">
        <v>6.4999999999999997E-3</v>
      </c>
      <c r="M27" s="404">
        <v>1.03</v>
      </c>
      <c r="N27" s="404">
        <v>0</v>
      </c>
      <c r="O27" s="404">
        <v>1.32</v>
      </c>
      <c r="P27" s="404">
        <v>0</v>
      </c>
      <c r="Q27" s="404">
        <v>6.2E-2</v>
      </c>
      <c r="R27" s="404">
        <v>0</v>
      </c>
      <c r="S27" s="404">
        <f t="shared" si="0"/>
        <v>14.888500000000001</v>
      </c>
    </row>
    <row r="28" spans="1:19">
      <c r="A28" s="1204">
        <v>2005</v>
      </c>
      <c r="B28" s="1205" t="s">
        <v>167</v>
      </c>
      <c r="C28" s="865" t="s">
        <v>166</v>
      </c>
      <c r="D28" s="404">
        <v>85</v>
      </c>
      <c r="E28" s="404">
        <v>35</v>
      </c>
      <c r="F28" s="404">
        <v>12.4</v>
      </c>
      <c r="G28" s="404">
        <v>11.31</v>
      </c>
      <c r="H28" s="404">
        <v>133.875</v>
      </c>
      <c r="I28" s="404">
        <v>21.344000000000001</v>
      </c>
      <c r="J28" s="404">
        <v>2.6</v>
      </c>
      <c r="K28" s="404">
        <v>18.75</v>
      </c>
      <c r="L28" s="404">
        <v>40.191000000000003</v>
      </c>
      <c r="M28" s="404">
        <v>0.02</v>
      </c>
      <c r="N28" s="404">
        <v>745.9</v>
      </c>
      <c r="O28" s="404">
        <v>14.3</v>
      </c>
      <c r="P28" s="404">
        <v>270</v>
      </c>
      <c r="Q28" s="404">
        <v>59.2</v>
      </c>
      <c r="R28" s="404">
        <v>102</v>
      </c>
      <c r="S28" s="404">
        <f t="shared" si="0"/>
        <v>1551.8899999999999</v>
      </c>
    </row>
    <row r="29" spans="1:19">
      <c r="A29" s="1204"/>
      <c r="B29" s="1205"/>
      <c r="C29" s="865" t="s">
        <v>165</v>
      </c>
      <c r="D29" s="404">
        <v>39.9</v>
      </c>
      <c r="E29" s="404">
        <v>0.4</v>
      </c>
      <c r="F29" s="404">
        <v>23.86</v>
      </c>
      <c r="G29" s="404">
        <v>5.65</v>
      </c>
      <c r="H29" s="404">
        <v>50.75</v>
      </c>
      <c r="I29" s="404">
        <v>12.041</v>
      </c>
      <c r="J29" s="404">
        <v>0.7</v>
      </c>
      <c r="K29" s="404">
        <v>117</v>
      </c>
      <c r="L29" s="404">
        <v>2.75</v>
      </c>
      <c r="M29" s="404">
        <v>0</v>
      </c>
      <c r="N29" s="404">
        <v>160.69999999999999</v>
      </c>
      <c r="O29" s="404">
        <v>0</v>
      </c>
      <c r="P29" s="404">
        <v>13</v>
      </c>
      <c r="Q29" s="404">
        <v>9.9</v>
      </c>
      <c r="R29" s="404">
        <v>29</v>
      </c>
      <c r="S29" s="404">
        <f t="shared" si="0"/>
        <v>465.65099999999995</v>
      </c>
    </row>
    <row r="30" spans="1:19">
      <c r="A30" s="1204"/>
      <c r="B30" s="1205"/>
      <c r="C30" s="865" t="s">
        <v>164</v>
      </c>
      <c r="D30" s="404">
        <v>3.2250000000000001</v>
      </c>
      <c r="E30" s="404">
        <v>1.61</v>
      </c>
      <c r="F30" s="404">
        <v>2.778</v>
      </c>
      <c r="G30" s="404">
        <v>3.75</v>
      </c>
      <c r="H30" s="404">
        <v>2.64</v>
      </c>
      <c r="I30" s="404">
        <v>0.59399999999999997</v>
      </c>
      <c r="J30" s="404">
        <v>7.6260000000000008E-2</v>
      </c>
      <c r="K30" s="404">
        <v>0.94799999999999995</v>
      </c>
      <c r="L30" s="404">
        <v>9.5399999999999991</v>
      </c>
      <c r="M30" s="404">
        <v>1.03</v>
      </c>
      <c r="N30" s="404">
        <v>134.9</v>
      </c>
      <c r="O30" s="404">
        <v>1.32</v>
      </c>
      <c r="P30" s="404">
        <v>12</v>
      </c>
      <c r="Q30" s="404">
        <v>0.504</v>
      </c>
      <c r="R30" s="404">
        <v>1</v>
      </c>
      <c r="S30" s="404">
        <f t="shared" si="0"/>
        <v>175.91525999999999</v>
      </c>
    </row>
    <row r="31" spans="1:19">
      <c r="A31" s="1204"/>
      <c r="B31" s="1205"/>
      <c r="C31" s="865" t="s">
        <v>163</v>
      </c>
      <c r="D31" s="404">
        <v>13.74</v>
      </c>
      <c r="E31" s="404">
        <v>5.4</v>
      </c>
      <c r="F31" s="404">
        <v>18.498999999999999</v>
      </c>
      <c r="G31" s="404">
        <v>2.2050000000000001</v>
      </c>
      <c r="H31" s="404">
        <v>6.2249999999999996</v>
      </c>
      <c r="I31" s="404">
        <v>10.255000000000001</v>
      </c>
      <c r="J31" s="404">
        <v>0.2</v>
      </c>
      <c r="K31" s="404">
        <v>24.24</v>
      </c>
      <c r="L31" s="404">
        <v>3.36</v>
      </c>
      <c r="M31" s="404">
        <v>1.9800000000000002E-2</v>
      </c>
      <c r="N31" s="404">
        <v>9.6999999999999993</v>
      </c>
      <c r="O31" s="404">
        <v>1.8540000000000001</v>
      </c>
      <c r="P31" s="404">
        <v>31</v>
      </c>
      <c r="Q31" s="404">
        <v>7.5</v>
      </c>
      <c r="R31" s="404">
        <v>14</v>
      </c>
      <c r="S31" s="404">
        <f t="shared" si="0"/>
        <v>148.1978</v>
      </c>
    </row>
    <row r="32" spans="1:19">
      <c r="A32" s="1204"/>
      <c r="B32" s="1205" t="s">
        <v>162</v>
      </c>
      <c r="C32" s="865" t="s">
        <v>161</v>
      </c>
      <c r="D32" s="404">
        <v>7.65</v>
      </c>
      <c r="E32" s="404">
        <v>4.8</v>
      </c>
      <c r="F32" s="404">
        <v>10.669</v>
      </c>
      <c r="G32" s="404">
        <v>2.1</v>
      </c>
      <c r="H32" s="404">
        <v>35.520000000000003</v>
      </c>
      <c r="I32" s="404">
        <v>15.984999999999999</v>
      </c>
      <c r="J32" s="404">
        <v>33</v>
      </c>
      <c r="K32" s="404">
        <v>18.945</v>
      </c>
      <c r="L32" s="404">
        <v>9.52</v>
      </c>
      <c r="M32" s="404">
        <v>1</v>
      </c>
      <c r="N32" s="404" t="s">
        <v>965</v>
      </c>
      <c r="O32" s="404">
        <v>1</v>
      </c>
      <c r="P32" s="404">
        <v>52</v>
      </c>
      <c r="Q32" s="404">
        <v>39</v>
      </c>
      <c r="R32" s="404">
        <v>52</v>
      </c>
      <c r="S32" s="404">
        <f t="shared" si="0"/>
        <v>283.18900000000002</v>
      </c>
    </row>
    <row r="33" spans="1:19">
      <c r="A33" s="1204"/>
      <c r="B33" s="1205"/>
      <c r="C33" s="865" t="s">
        <v>160</v>
      </c>
      <c r="D33" s="404">
        <v>0</v>
      </c>
      <c r="E33" s="404">
        <v>0</v>
      </c>
      <c r="F33" s="404">
        <v>0</v>
      </c>
      <c r="G33" s="404">
        <v>10.64</v>
      </c>
      <c r="H33" s="404">
        <v>0</v>
      </c>
      <c r="I33" s="404">
        <v>0.03</v>
      </c>
      <c r="J33" s="404">
        <v>1.8084</v>
      </c>
      <c r="K33" s="404">
        <v>0</v>
      </c>
      <c r="L33" s="404">
        <v>6.4999999999999997E-3</v>
      </c>
      <c r="M33" s="404">
        <v>1.03</v>
      </c>
      <c r="N33" s="404">
        <v>0</v>
      </c>
      <c r="O33" s="404">
        <v>1.32</v>
      </c>
      <c r="P33" s="404">
        <v>0</v>
      </c>
      <c r="Q33" s="404">
        <v>6.2E-2</v>
      </c>
      <c r="R33" s="404">
        <v>0</v>
      </c>
      <c r="S33" s="404">
        <f t="shared" si="0"/>
        <v>14.8969</v>
      </c>
    </row>
    <row r="34" spans="1:19">
      <c r="A34" s="1204">
        <v>2006</v>
      </c>
      <c r="B34" s="1205" t="s">
        <v>167</v>
      </c>
      <c r="C34" s="865" t="s">
        <v>166</v>
      </c>
      <c r="D34" s="404">
        <v>84.863</v>
      </c>
      <c r="E34" s="404">
        <v>35</v>
      </c>
      <c r="F34" s="404">
        <v>12.38</v>
      </c>
      <c r="G34" s="404">
        <v>10.14</v>
      </c>
      <c r="H34" s="404">
        <v>134.25749999999999</v>
      </c>
      <c r="I34" s="404">
        <v>24.103999999999999</v>
      </c>
      <c r="J34" s="404">
        <v>2.2999999999999998</v>
      </c>
      <c r="K34" s="404">
        <v>16.05</v>
      </c>
      <c r="L34" s="404">
        <v>36.179000000000002</v>
      </c>
      <c r="M34" s="404">
        <v>1.2999999999999999E-2</v>
      </c>
      <c r="N34" s="404">
        <v>831.7</v>
      </c>
      <c r="O34" s="404">
        <v>15</v>
      </c>
      <c r="P34" s="404">
        <v>270</v>
      </c>
      <c r="Q34" s="404">
        <v>57.6</v>
      </c>
      <c r="R34" s="404">
        <v>102</v>
      </c>
      <c r="S34" s="404">
        <f t="shared" si="0"/>
        <v>1631.5864999999999</v>
      </c>
    </row>
    <row r="35" spans="1:19">
      <c r="A35" s="1204"/>
      <c r="B35" s="1205"/>
      <c r="C35" s="865" t="s">
        <v>165</v>
      </c>
      <c r="D35" s="404">
        <v>44.6</v>
      </c>
      <c r="E35" s="404">
        <v>0.45</v>
      </c>
      <c r="F35" s="404">
        <v>23.91</v>
      </c>
      <c r="G35" s="404">
        <v>9.0500000000000007</v>
      </c>
      <c r="H35" s="404">
        <v>52.5</v>
      </c>
      <c r="I35" s="404">
        <v>16.895</v>
      </c>
      <c r="J35" s="404">
        <v>0.7</v>
      </c>
      <c r="K35" s="404">
        <v>85.2</v>
      </c>
      <c r="L35" s="404">
        <v>3.1349999999999998</v>
      </c>
      <c r="M35" s="404">
        <v>0</v>
      </c>
      <c r="N35" s="404">
        <v>180.6</v>
      </c>
      <c r="O35" s="404">
        <v>0</v>
      </c>
      <c r="P35" s="404">
        <v>13</v>
      </c>
      <c r="Q35" s="404">
        <v>12.98</v>
      </c>
      <c r="R35" s="404">
        <v>30</v>
      </c>
      <c r="S35" s="404">
        <f t="shared" si="0"/>
        <v>473.02</v>
      </c>
    </row>
    <row r="36" spans="1:19">
      <c r="A36" s="1204"/>
      <c r="B36" s="1205"/>
      <c r="C36" s="865" t="s">
        <v>164</v>
      </c>
      <c r="D36" s="404">
        <v>3.3</v>
      </c>
      <c r="E36" s="404">
        <v>1.806</v>
      </c>
      <c r="F36" s="404">
        <v>2.79</v>
      </c>
      <c r="G36" s="404">
        <v>5.3849999999999998</v>
      </c>
      <c r="H36" s="404">
        <v>2.7240000000000002</v>
      </c>
      <c r="I36" s="404">
        <v>0.86199999999999999</v>
      </c>
      <c r="J36" s="404">
        <v>4.8989999999999999E-2</v>
      </c>
      <c r="K36" s="404">
        <v>0.69599999999999995</v>
      </c>
      <c r="L36" s="404">
        <v>10.62</v>
      </c>
      <c r="M36" s="404">
        <v>117.1</v>
      </c>
      <c r="N36" s="404">
        <v>136.1</v>
      </c>
      <c r="O36" s="404">
        <v>11.52</v>
      </c>
      <c r="P36" s="404">
        <v>12</v>
      </c>
      <c r="Q36" s="404">
        <v>0.4879</v>
      </c>
      <c r="R36" s="404">
        <v>0</v>
      </c>
      <c r="S36" s="404">
        <f t="shared" si="0"/>
        <v>305.43988999999999</v>
      </c>
    </row>
    <row r="37" spans="1:19">
      <c r="A37" s="1204"/>
      <c r="B37" s="1205"/>
      <c r="C37" s="865" t="s">
        <v>163</v>
      </c>
      <c r="D37" s="404">
        <v>15.75</v>
      </c>
      <c r="E37" s="404">
        <v>5.4</v>
      </c>
      <c r="F37" s="404">
        <v>17.646999999999998</v>
      </c>
      <c r="G37" s="404">
        <v>1.6579999999999999</v>
      </c>
      <c r="H37" s="404">
        <v>6.3</v>
      </c>
      <c r="I37" s="404">
        <v>14.489000000000001</v>
      </c>
      <c r="J37" s="404">
        <v>0.2</v>
      </c>
      <c r="K37" s="404">
        <v>21</v>
      </c>
      <c r="L37" s="404">
        <v>3.6</v>
      </c>
      <c r="M37" s="404">
        <v>2.035E-2</v>
      </c>
      <c r="N37" s="404">
        <v>10.1</v>
      </c>
      <c r="O37" s="404">
        <v>1.8540000000000001</v>
      </c>
      <c r="P37" s="404">
        <v>31</v>
      </c>
      <c r="Q37" s="404">
        <v>7.5</v>
      </c>
      <c r="R37" s="404">
        <v>14</v>
      </c>
      <c r="S37" s="404">
        <f t="shared" si="0"/>
        <v>150.51835</v>
      </c>
    </row>
    <row r="38" spans="1:19">
      <c r="A38" s="1204"/>
      <c r="B38" s="1205" t="s">
        <v>162</v>
      </c>
      <c r="C38" s="865" t="s">
        <v>161</v>
      </c>
      <c r="D38" s="404">
        <v>9</v>
      </c>
      <c r="E38" s="404">
        <v>5.36</v>
      </c>
      <c r="F38" s="404">
        <v>10.669</v>
      </c>
      <c r="G38" s="404">
        <v>2.2000000000000002</v>
      </c>
      <c r="H38" s="404">
        <v>36.451999999999998</v>
      </c>
      <c r="I38" s="404">
        <v>11.15</v>
      </c>
      <c r="J38" s="404">
        <v>36</v>
      </c>
      <c r="K38" s="404">
        <v>21.734999999999999</v>
      </c>
      <c r="L38" s="404">
        <v>9.68</v>
      </c>
      <c r="M38" s="404">
        <v>1</v>
      </c>
      <c r="N38" s="404" t="s">
        <v>966</v>
      </c>
      <c r="O38" s="404">
        <v>1</v>
      </c>
      <c r="P38" s="404">
        <v>53</v>
      </c>
      <c r="Q38" s="404">
        <v>36.5</v>
      </c>
      <c r="R38" s="404">
        <v>53</v>
      </c>
      <c r="S38" s="404">
        <f t="shared" si="0"/>
        <v>286.74599999999998</v>
      </c>
    </row>
    <row r="39" spans="1:19">
      <c r="A39" s="1204"/>
      <c r="B39" s="1205"/>
      <c r="C39" s="865" t="s">
        <v>160</v>
      </c>
      <c r="D39" s="404">
        <v>0</v>
      </c>
      <c r="E39" s="404">
        <v>0</v>
      </c>
      <c r="F39" s="404">
        <v>0</v>
      </c>
      <c r="G39" s="404">
        <v>11</v>
      </c>
      <c r="H39" s="404">
        <v>0</v>
      </c>
      <c r="I39" s="404">
        <v>1.4999999999999999E-2</v>
      </c>
      <c r="J39" s="404">
        <v>1.5047999999999999</v>
      </c>
      <c r="K39" s="404">
        <v>0</v>
      </c>
      <c r="L39" s="404">
        <v>8.0000000000000002E-3</v>
      </c>
      <c r="M39" s="404">
        <v>1.03</v>
      </c>
      <c r="N39" s="404">
        <v>0</v>
      </c>
      <c r="O39" s="404">
        <v>1.32</v>
      </c>
      <c r="P39" s="404">
        <v>0</v>
      </c>
      <c r="Q39" s="404">
        <v>6.4000000000000001E-2</v>
      </c>
      <c r="R39" s="404">
        <v>0</v>
      </c>
      <c r="S39" s="404">
        <f t="shared" si="0"/>
        <v>14.941799999999999</v>
      </c>
    </row>
    <row r="40" spans="1:19">
      <c r="A40" s="1204">
        <v>2007</v>
      </c>
      <c r="B40" s="1205" t="s">
        <v>167</v>
      </c>
      <c r="C40" s="865" t="s">
        <v>166</v>
      </c>
      <c r="D40" s="404">
        <v>91.8</v>
      </c>
      <c r="E40" s="404">
        <v>35</v>
      </c>
      <c r="F40" s="404">
        <v>12.36</v>
      </c>
      <c r="G40" s="404">
        <v>10.4</v>
      </c>
      <c r="H40" s="404">
        <v>134.63999999999999</v>
      </c>
      <c r="I40" s="404">
        <v>26.582999999999998</v>
      </c>
      <c r="J40" s="404">
        <v>2</v>
      </c>
      <c r="K40" s="404">
        <v>22.274999999999999</v>
      </c>
      <c r="L40" s="404">
        <v>36.164000000000001</v>
      </c>
      <c r="M40" s="404">
        <v>1.7000000000000001E-2</v>
      </c>
      <c r="N40" s="404">
        <v>828.8</v>
      </c>
      <c r="O40" s="404">
        <v>15</v>
      </c>
      <c r="P40" s="404">
        <v>247</v>
      </c>
      <c r="Q40" s="404">
        <v>58.4</v>
      </c>
      <c r="R40" s="404">
        <v>104</v>
      </c>
      <c r="S40" s="404">
        <f t="shared" si="0"/>
        <v>1624.4390000000001</v>
      </c>
    </row>
    <row r="41" spans="1:19">
      <c r="A41" s="1204"/>
      <c r="B41" s="1205"/>
      <c r="C41" s="865" t="s">
        <v>165</v>
      </c>
      <c r="D41" s="404">
        <v>49.8</v>
      </c>
      <c r="E41" s="404">
        <v>0.5</v>
      </c>
      <c r="F41" s="404">
        <v>23.96</v>
      </c>
      <c r="G41" s="404">
        <v>9.7059999999999995</v>
      </c>
      <c r="H41" s="404">
        <v>54.25</v>
      </c>
      <c r="I41" s="404">
        <v>25.033000000000001</v>
      </c>
      <c r="J41" s="404">
        <v>1</v>
      </c>
      <c r="K41" s="404">
        <v>97.2</v>
      </c>
      <c r="L41" s="404">
        <v>3.5750000000000002</v>
      </c>
      <c r="M41" s="404">
        <v>0</v>
      </c>
      <c r="N41" s="404">
        <v>185.2</v>
      </c>
      <c r="O41" s="404">
        <v>0</v>
      </c>
      <c r="P41" s="404">
        <v>13</v>
      </c>
      <c r="Q41" s="404">
        <v>17.600000000000001</v>
      </c>
      <c r="R41" s="404">
        <v>30</v>
      </c>
      <c r="S41" s="404">
        <f t="shared" si="0"/>
        <v>510.82400000000001</v>
      </c>
    </row>
    <row r="42" spans="1:19">
      <c r="A42" s="1204"/>
      <c r="B42" s="1205"/>
      <c r="C42" s="865" t="s">
        <v>164</v>
      </c>
      <c r="D42" s="404">
        <v>3.39</v>
      </c>
      <c r="E42" s="404">
        <v>1.806</v>
      </c>
      <c r="F42" s="404">
        <v>2.8</v>
      </c>
      <c r="G42" s="404">
        <v>3.5853000000000002</v>
      </c>
      <c r="H42" s="404">
        <v>2.7480000000000002</v>
      </c>
      <c r="I42" s="404">
        <v>0.91200000000000003</v>
      </c>
      <c r="J42" s="404">
        <v>6.4510000000000012E-2</v>
      </c>
      <c r="K42" s="404">
        <v>1.056</v>
      </c>
      <c r="L42" s="404">
        <v>11.52</v>
      </c>
      <c r="M42" s="404">
        <v>98.87</v>
      </c>
      <c r="N42" s="404">
        <v>170</v>
      </c>
      <c r="O42" s="404">
        <v>11.64</v>
      </c>
      <c r="P42" s="404">
        <v>10</v>
      </c>
      <c r="Q42" s="404">
        <v>0.46410000000000001</v>
      </c>
      <c r="R42" s="404">
        <v>0</v>
      </c>
      <c r="S42" s="404">
        <f t="shared" si="0"/>
        <v>318.85590999999994</v>
      </c>
    </row>
    <row r="43" spans="1:19">
      <c r="A43" s="1204"/>
      <c r="B43" s="1205"/>
      <c r="C43" s="865" t="s">
        <v>163</v>
      </c>
      <c r="D43" s="404">
        <v>15.9</v>
      </c>
      <c r="E43" s="404">
        <v>5.4</v>
      </c>
      <c r="F43" s="404">
        <v>17.7</v>
      </c>
      <c r="G43" s="404">
        <v>2.2050000000000001</v>
      </c>
      <c r="H43" s="404">
        <v>6.3</v>
      </c>
      <c r="I43" s="404">
        <v>17.126000000000001</v>
      </c>
      <c r="J43" s="404">
        <v>0.107</v>
      </c>
      <c r="K43" s="404">
        <v>21.6</v>
      </c>
      <c r="L43" s="404">
        <v>3.48</v>
      </c>
      <c r="M43" s="404">
        <v>2.035E-2</v>
      </c>
      <c r="N43" s="404">
        <v>10.199999999999999</v>
      </c>
      <c r="O43" s="404">
        <v>1.8540000000000001</v>
      </c>
      <c r="P43" s="404">
        <v>31</v>
      </c>
      <c r="Q43" s="404">
        <v>7.68</v>
      </c>
      <c r="R43" s="404">
        <v>15</v>
      </c>
      <c r="S43" s="404">
        <f t="shared" si="0"/>
        <v>155.57235</v>
      </c>
    </row>
    <row r="44" spans="1:19">
      <c r="A44" s="1204"/>
      <c r="B44" s="1205" t="s">
        <v>162</v>
      </c>
      <c r="C44" s="865" t="s">
        <v>161</v>
      </c>
      <c r="D44" s="404">
        <v>11.07</v>
      </c>
      <c r="E44" s="404">
        <v>5.6</v>
      </c>
      <c r="F44" s="404">
        <v>10.7</v>
      </c>
      <c r="G44" s="404">
        <v>2.2400000000000002</v>
      </c>
      <c r="H44" s="404">
        <v>36.603999999999999</v>
      </c>
      <c r="I44" s="404">
        <v>13.686</v>
      </c>
      <c r="J44" s="404">
        <v>40</v>
      </c>
      <c r="K44" s="404">
        <v>26</v>
      </c>
      <c r="L44" s="404">
        <v>12.8</v>
      </c>
      <c r="M44" s="404">
        <v>1</v>
      </c>
      <c r="N44" s="404" t="s">
        <v>967</v>
      </c>
      <c r="O44" s="404">
        <v>1</v>
      </c>
      <c r="P44" s="404">
        <v>46</v>
      </c>
      <c r="Q44" s="404">
        <v>36.5</v>
      </c>
      <c r="R44" s="404">
        <v>57</v>
      </c>
      <c r="S44" s="404">
        <f t="shared" si="0"/>
        <v>300.20000000000005</v>
      </c>
    </row>
    <row r="45" spans="1:19">
      <c r="A45" s="1204"/>
      <c r="B45" s="1205"/>
      <c r="C45" s="865" t="s">
        <v>160</v>
      </c>
      <c r="D45" s="404">
        <v>0</v>
      </c>
      <c r="E45" s="404">
        <v>0</v>
      </c>
      <c r="F45" s="404">
        <v>0</v>
      </c>
      <c r="G45" s="404">
        <v>11.06</v>
      </c>
      <c r="H45" s="404">
        <v>0</v>
      </c>
      <c r="I45" s="404">
        <v>0.03</v>
      </c>
      <c r="J45" s="404">
        <v>2.0051999999999999</v>
      </c>
      <c r="K45" s="404">
        <v>0</v>
      </c>
      <c r="L45" s="404">
        <v>8.9999999999999993E-3</v>
      </c>
      <c r="M45" s="404">
        <v>1.0375000000000001</v>
      </c>
      <c r="N45" s="404">
        <v>0</v>
      </c>
      <c r="O45" s="404">
        <v>1.32</v>
      </c>
      <c r="P45" s="404">
        <v>0</v>
      </c>
      <c r="Q45" s="404">
        <v>6.4000000000000001E-2</v>
      </c>
      <c r="R45" s="404">
        <v>0</v>
      </c>
      <c r="S45" s="404">
        <f t="shared" si="0"/>
        <v>15.525700000000001</v>
      </c>
    </row>
    <row r="46" spans="1:19">
      <c r="A46" s="1204">
        <v>2008</v>
      </c>
      <c r="B46" s="1205" t="s">
        <v>167</v>
      </c>
      <c r="C46" s="865" t="s">
        <v>166</v>
      </c>
      <c r="D46" s="404">
        <v>100.3</v>
      </c>
      <c r="E46" s="404">
        <v>36</v>
      </c>
      <c r="F46" s="404">
        <v>12.34</v>
      </c>
      <c r="G46" s="404">
        <v>10.4</v>
      </c>
      <c r="H46" s="404">
        <v>150.44999999999999</v>
      </c>
      <c r="I46" s="404">
        <v>28.815000000000001</v>
      </c>
      <c r="J46" s="404">
        <v>2</v>
      </c>
      <c r="K46" s="404">
        <v>18.824999999999999</v>
      </c>
      <c r="L46" s="404">
        <v>36.215000000000003</v>
      </c>
      <c r="M46" s="404">
        <v>1.2E-2</v>
      </c>
      <c r="N46" s="404">
        <v>797.7</v>
      </c>
      <c r="O46" s="404">
        <v>15.2</v>
      </c>
      <c r="P46" s="404">
        <v>247</v>
      </c>
      <c r="Q46" s="404">
        <v>58.88</v>
      </c>
      <c r="R46" s="404">
        <v>104</v>
      </c>
      <c r="S46" s="404">
        <f t="shared" si="0"/>
        <v>1618.1370000000002</v>
      </c>
    </row>
    <row r="47" spans="1:19">
      <c r="A47" s="1204"/>
      <c r="B47" s="1205"/>
      <c r="C47" s="865" t="s">
        <v>165</v>
      </c>
      <c r="D47" s="404">
        <v>55.6</v>
      </c>
      <c r="E47" s="404">
        <v>0.44700000000000001</v>
      </c>
      <c r="F47" s="404">
        <v>24.01</v>
      </c>
      <c r="G47" s="404">
        <v>4.0999999999999996</v>
      </c>
      <c r="H47" s="404">
        <v>54.6</v>
      </c>
      <c r="I47" s="404">
        <v>33.962000000000003</v>
      </c>
      <c r="J47" s="404">
        <v>1</v>
      </c>
      <c r="K47" s="404">
        <v>91.2</v>
      </c>
      <c r="L47" s="404">
        <v>3.7949999999999999</v>
      </c>
      <c r="M47" s="404">
        <v>0.36464999999999997</v>
      </c>
      <c r="N47" s="404">
        <v>178</v>
      </c>
      <c r="O47" s="404">
        <v>1.1499999999999999</v>
      </c>
      <c r="P47" s="404">
        <v>13</v>
      </c>
      <c r="Q47" s="404">
        <v>23.1</v>
      </c>
      <c r="R47" s="404">
        <v>30</v>
      </c>
      <c r="S47" s="404">
        <f t="shared" si="0"/>
        <v>514.32864999999993</v>
      </c>
    </row>
    <row r="48" spans="1:19">
      <c r="A48" s="1204"/>
      <c r="B48" s="1205"/>
      <c r="C48" s="865" t="s">
        <v>164</v>
      </c>
      <c r="D48" s="404">
        <v>3.4950000000000001</v>
      </c>
      <c r="E48" s="404">
        <v>1.96</v>
      </c>
      <c r="F48" s="404">
        <v>2.81</v>
      </c>
      <c r="G48" s="404">
        <v>4.2104999999999997</v>
      </c>
      <c r="H48" s="404">
        <v>2.766</v>
      </c>
      <c r="I48" s="404">
        <v>0.92800000000000005</v>
      </c>
      <c r="J48" s="404">
        <v>4.1479999999999996E-2</v>
      </c>
      <c r="K48" s="404">
        <v>0.876</v>
      </c>
      <c r="L48" s="404">
        <v>12.06</v>
      </c>
      <c r="M48" s="404">
        <v>135.124</v>
      </c>
      <c r="N48" s="404">
        <v>163.69999999999999</v>
      </c>
      <c r="O48" s="404">
        <v>11.82</v>
      </c>
      <c r="P48" s="404">
        <v>10</v>
      </c>
      <c r="Q48" s="404">
        <v>0.45850000000000002</v>
      </c>
      <c r="R48" s="404">
        <v>0</v>
      </c>
      <c r="S48" s="404">
        <f t="shared" si="0"/>
        <v>350.24948000000001</v>
      </c>
    </row>
    <row r="49" spans="1:19">
      <c r="A49" s="1204"/>
      <c r="B49" s="1205"/>
      <c r="C49" s="865" t="s">
        <v>163</v>
      </c>
      <c r="D49" s="404">
        <v>16.350000000000001</v>
      </c>
      <c r="E49" s="404">
        <v>5.52</v>
      </c>
      <c r="F49" s="404">
        <v>17.753</v>
      </c>
      <c r="G49" s="404">
        <v>2.3130000000000002</v>
      </c>
      <c r="H49" s="404">
        <v>9.5459999999999994</v>
      </c>
      <c r="I49" s="404">
        <v>19.556999999999999</v>
      </c>
      <c r="J49" s="404">
        <v>0.106</v>
      </c>
      <c r="K49" s="404">
        <v>21.24</v>
      </c>
      <c r="L49" s="404">
        <v>3.6</v>
      </c>
      <c r="M49" s="404">
        <v>2.035E-2</v>
      </c>
      <c r="N49" s="404">
        <v>10.199999999999999</v>
      </c>
      <c r="O49" s="404">
        <v>1.8540000000000001</v>
      </c>
      <c r="P49" s="404">
        <v>31</v>
      </c>
      <c r="Q49" s="404">
        <v>7.68</v>
      </c>
      <c r="R49" s="404">
        <v>14</v>
      </c>
      <c r="S49" s="404">
        <f t="shared" si="0"/>
        <v>160.73935</v>
      </c>
    </row>
    <row r="50" spans="1:19">
      <c r="A50" s="1204"/>
      <c r="B50" s="1205" t="s">
        <v>162</v>
      </c>
      <c r="C50" s="865" t="s">
        <v>161</v>
      </c>
      <c r="D50" s="404">
        <v>13.32</v>
      </c>
      <c r="E50" s="404">
        <v>6.609</v>
      </c>
      <c r="F50" s="404">
        <v>10.737</v>
      </c>
      <c r="G50" s="404">
        <v>1.52</v>
      </c>
      <c r="H50" s="404">
        <v>36.799999999999997</v>
      </c>
      <c r="I50" s="404">
        <v>19.059999999999999</v>
      </c>
      <c r="J50" s="404">
        <v>42</v>
      </c>
      <c r="K50" s="404">
        <v>34</v>
      </c>
      <c r="L50" s="404">
        <v>11.04</v>
      </c>
      <c r="M50" s="404">
        <v>0.76800000000000002</v>
      </c>
      <c r="N50" s="404" t="s">
        <v>968</v>
      </c>
      <c r="O50" s="404">
        <v>4.9000000000000004</v>
      </c>
      <c r="P50" s="404">
        <v>46</v>
      </c>
      <c r="Q50" s="404">
        <v>38.5</v>
      </c>
      <c r="R50" s="404">
        <v>61</v>
      </c>
      <c r="S50" s="404">
        <f t="shared" si="0"/>
        <v>326.25400000000002</v>
      </c>
    </row>
    <row r="51" spans="1:19">
      <c r="A51" s="1204"/>
      <c r="B51" s="1205"/>
      <c r="C51" s="865" t="s">
        <v>160</v>
      </c>
      <c r="D51" s="404">
        <v>0</v>
      </c>
      <c r="E51" s="404">
        <v>0</v>
      </c>
      <c r="F51" s="404">
        <v>0</v>
      </c>
      <c r="G51" s="404">
        <v>11.36</v>
      </c>
      <c r="H51" s="404">
        <v>0</v>
      </c>
      <c r="I51" s="404">
        <v>0.03</v>
      </c>
      <c r="J51" s="404">
        <v>2.238</v>
      </c>
      <c r="K51" s="404">
        <v>0</v>
      </c>
      <c r="L51" s="404">
        <v>6.4999999999999997E-3</v>
      </c>
      <c r="M51" s="404">
        <v>1.0625</v>
      </c>
      <c r="N51" s="404">
        <v>0</v>
      </c>
      <c r="O51" s="404">
        <v>1.32</v>
      </c>
      <c r="P51" s="404">
        <v>0</v>
      </c>
      <c r="Q51" s="404">
        <v>6.6000000000000003E-2</v>
      </c>
      <c r="R51" s="404">
        <v>0</v>
      </c>
      <c r="S51" s="404">
        <f t="shared" si="0"/>
        <v>16.082999999999998</v>
      </c>
    </row>
    <row r="52" spans="1:19">
      <c r="A52" s="1204">
        <v>2009</v>
      </c>
      <c r="B52" s="1205" t="s">
        <v>167</v>
      </c>
      <c r="C52" s="865" t="s">
        <v>166</v>
      </c>
      <c r="D52" s="404">
        <v>97.75</v>
      </c>
      <c r="E52" s="404">
        <v>40</v>
      </c>
      <c r="F52" s="404">
        <v>12.32</v>
      </c>
      <c r="G52" s="404">
        <v>10.4</v>
      </c>
      <c r="H52" s="404">
        <v>153</v>
      </c>
      <c r="I52" s="404">
        <v>30.045999999999999</v>
      </c>
      <c r="J52" s="404">
        <v>2</v>
      </c>
      <c r="K52" s="404">
        <v>18.72</v>
      </c>
      <c r="L52" s="404">
        <v>35.993000000000002</v>
      </c>
      <c r="M52" s="404">
        <v>8.0000000000000002E-3</v>
      </c>
      <c r="N52" s="404">
        <v>803.1</v>
      </c>
      <c r="O52" s="404">
        <v>15.4</v>
      </c>
      <c r="P52" s="404">
        <v>290</v>
      </c>
      <c r="Q52" s="404">
        <v>68</v>
      </c>
      <c r="R52" s="404">
        <v>104.12</v>
      </c>
      <c r="S52" s="404">
        <f t="shared" si="0"/>
        <v>1680.857</v>
      </c>
    </row>
    <row r="53" spans="1:19">
      <c r="A53" s="1204"/>
      <c r="B53" s="1205"/>
      <c r="C53" s="865" t="s">
        <v>165</v>
      </c>
      <c r="D53" s="404">
        <v>61.9</v>
      </c>
      <c r="E53" s="404">
        <v>0.443</v>
      </c>
      <c r="F53" s="404">
        <v>24.06</v>
      </c>
      <c r="G53" s="404">
        <v>3.97</v>
      </c>
      <c r="H53" s="404">
        <v>55.006</v>
      </c>
      <c r="I53" s="404">
        <v>41.872</v>
      </c>
      <c r="J53" s="404">
        <v>0.60499999999999998</v>
      </c>
      <c r="K53" s="404">
        <v>93.6</v>
      </c>
      <c r="L53" s="404">
        <v>4.125</v>
      </c>
      <c r="M53" s="404">
        <v>0.30069999999999997</v>
      </c>
      <c r="N53" s="404">
        <v>184.7</v>
      </c>
      <c r="O53" s="404">
        <v>1.1499999999999999</v>
      </c>
      <c r="P53" s="404">
        <v>13.92</v>
      </c>
      <c r="Q53" s="404">
        <v>23.1</v>
      </c>
      <c r="R53" s="404">
        <v>31.184999999999999</v>
      </c>
      <c r="S53" s="404">
        <f t="shared" si="0"/>
        <v>539.93669999999997</v>
      </c>
    </row>
    <row r="54" spans="1:19">
      <c r="A54" s="1204"/>
      <c r="B54" s="1205"/>
      <c r="C54" s="865" t="s">
        <v>164</v>
      </c>
      <c r="D54" s="404">
        <v>3.6</v>
      </c>
      <c r="E54" s="404">
        <v>1.7989999999999999</v>
      </c>
      <c r="F54" s="404">
        <v>2.82</v>
      </c>
      <c r="G54" s="404">
        <v>4.2</v>
      </c>
      <c r="H54" s="404">
        <v>2.7839999999999998</v>
      </c>
      <c r="I54" s="404">
        <v>0.93799999999999994</v>
      </c>
      <c r="J54" s="404">
        <v>3.4130000000000001E-2</v>
      </c>
      <c r="K54" s="404">
        <v>0.91200000000000003</v>
      </c>
      <c r="L54" s="404">
        <v>12.06</v>
      </c>
      <c r="M54" s="404">
        <v>146.55000000000001</v>
      </c>
      <c r="N54" s="404">
        <v>163.19999999999999</v>
      </c>
      <c r="O54" s="404">
        <v>11.94</v>
      </c>
      <c r="P54" s="404">
        <v>0.79100000000000004</v>
      </c>
      <c r="Q54" s="404">
        <v>0.45289999999999997</v>
      </c>
      <c r="R54" s="404">
        <v>0</v>
      </c>
      <c r="S54" s="404">
        <f t="shared" si="0"/>
        <v>352.08103</v>
      </c>
    </row>
    <row r="55" spans="1:19">
      <c r="A55" s="1204"/>
      <c r="B55" s="1205"/>
      <c r="C55" s="865" t="s">
        <v>163</v>
      </c>
      <c r="D55" s="404">
        <v>16.8</v>
      </c>
      <c r="E55" s="404">
        <v>5.52</v>
      </c>
      <c r="F55" s="404">
        <v>18.62</v>
      </c>
      <c r="G55" s="404">
        <v>2.403</v>
      </c>
      <c r="H55" s="404">
        <v>9.5969999999999995</v>
      </c>
      <c r="I55" s="404">
        <v>21.49</v>
      </c>
      <c r="J55" s="404">
        <v>0.11</v>
      </c>
      <c r="K55" s="404">
        <v>22.2</v>
      </c>
      <c r="L55" s="404">
        <v>3.6</v>
      </c>
      <c r="M55" s="404">
        <v>2.0899999999999998E-2</v>
      </c>
      <c r="N55" s="404">
        <v>10.3</v>
      </c>
      <c r="O55" s="404">
        <v>1.8540000000000001</v>
      </c>
      <c r="P55" s="404">
        <v>32.4</v>
      </c>
      <c r="Q55" s="404">
        <v>8.0640000000000001</v>
      </c>
      <c r="R55" s="404">
        <v>12.852</v>
      </c>
      <c r="S55" s="404">
        <f t="shared" si="0"/>
        <v>165.83089999999999</v>
      </c>
    </row>
    <row r="56" spans="1:19">
      <c r="A56" s="1204"/>
      <c r="B56" s="1205" t="s">
        <v>162</v>
      </c>
      <c r="C56" s="865" t="s">
        <v>161</v>
      </c>
      <c r="D56" s="404">
        <v>16.02</v>
      </c>
      <c r="E56" s="404">
        <v>5.8360000000000003</v>
      </c>
      <c r="F56" s="404">
        <v>10.76</v>
      </c>
      <c r="G56" s="404">
        <v>1.92</v>
      </c>
      <c r="H56" s="404">
        <v>37.520000000000003</v>
      </c>
      <c r="I56" s="404">
        <v>21.337</v>
      </c>
      <c r="J56" s="404">
        <v>44</v>
      </c>
      <c r="K56" s="404">
        <v>48.061</v>
      </c>
      <c r="L56" s="404">
        <v>11.2</v>
      </c>
      <c r="M56" s="404">
        <v>0.60699999999999998</v>
      </c>
      <c r="N56" s="404" t="s">
        <v>969</v>
      </c>
      <c r="O56" s="404">
        <v>4.9000000000000004</v>
      </c>
      <c r="P56" s="404">
        <v>53.3</v>
      </c>
      <c r="Q56" s="404">
        <v>40</v>
      </c>
      <c r="R56" s="404">
        <v>61.87</v>
      </c>
      <c r="S56" s="404">
        <f t="shared" si="0"/>
        <v>357.33100000000002</v>
      </c>
    </row>
    <row r="57" spans="1:19">
      <c r="A57" s="1204"/>
      <c r="B57" s="1205"/>
      <c r="C57" s="865" t="s">
        <v>160</v>
      </c>
      <c r="D57" s="404">
        <v>0</v>
      </c>
      <c r="E57" s="404">
        <v>0</v>
      </c>
      <c r="F57" s="404">
        <v>0</v>
      </c>
      <c r="G57" s="404">
        <v>11.64</v>
      </c>
      <c r="H57" s="404">
        <v>0</v>
      </c>
      <c r="I57" s="404">
        <v>3.7499999999999999E-2</v>
      </c>
      <c r="J57" s="404">
        <v>2.2584</v>
      </c>
      <c r="K57" s="404">
        <v>0</v>
      </c>
      <c r="L57" s="404">
        <v>6.4999999999999997E-3</v>
      </c>
      <c r="M57" s="404">
        <v>1.075</v>
      </c>
      <c r="N57" s="404">
        <v>0</v>
      </c>
      <c r="O57" s="404">
        <v>1.32</v>
      </c>
      <c r="P57" s="404">
        <v>0</v>
      </c>
      <c r="Q57" s="404">
        <v>6.8000000000000005E-2</v>
      </c>
      <c r="R57" s="404">
        <v>0</v>
      </c>
      <c r="S57" s="404">
        <f t="shared" si="0"/>
        <v>16.4054</v>
      </c>
    </row>
    <row r="58" spans="1:19">
      <c r="A58" s="1204">
        <v>2010</v>
      </c>
      <c r="B58" s="1205" t="s">
        <v>167</v>
      </c>
      <c r="C58" s="865" t="s">
        <v>166</v>
      </c>
      <c r="D58" s="404">
        <v>98.6</v>
      </c>
      <c r="E58" s="404">
        <v>46</v>
      </c>
      <c r="F58" s="404">
        <v>12.2</v>
      </c>
      <c r="G58" s="404">
        <v>10.66</v>
      </c>
      <c r="H58" s="404">
        <v>159.375</v>
      </c>
      <c r="I58" s="404">
        <v>32.225000000000001</v>
      </c>
      <c r="J58" s="404">
        <v>2</v>
      </c>
      <c r="K58" s="404">
        <v>18.899999999999999</v>
      </c>
      <c r="L58" s="404">
        <v>35</v>
      </c>
      <c r="M58" s="404">
        <v>6.9900000000000006E-3</v>
      </c>
      <c r="N58" s="404">
        <v>897.2</v>
      </c>
      <c r="O58" s="404">
        <v>15.85</v>
      </c>
      <c r="P58" s="404">
        <v>243.94300000000001</v>
      </c>
      <c r="Q58" s="404">
        <v>74.400000000000006</v>
      </c>
      <c r="R58" s="404">
        <v>99.6</v>
      </c>
      <c r="S58" s="404">
        <f t="shared" si="0"/>
        <v>1745.9599899999998</v>
      </c>
    </row>
    <row r="59" spans="1:19">
      <c r="A59" s="1204"/>
      <c r="B59" s="1205"/>
      <c r="C59" s="865" t="s">
        <v>165</v>
      </c>
      <c r="D59" s="404">
        <v>68.900000000000006</v>
      </c>
      <c r="E59" s="404">
        <v>0.45497000000000004</v>
      </c>
      <c r="F59" s="404">
        <v>24.11</v>
      </c>
      <c r="G59" s="404">
        <v>3.75</v>
      </c>
      <c r="H59" s="404">
        <v>55.411999999999999</v>
      </c>
      <c r="I59" s="404">
        <v>31.67</v>
      </c>
      <c r="J59" s="404">
        <v>1</v>
      </c>
      <c r="K59" s="404">
        <v>97.2</v>
      </c>
      <c r="L59" s="404">
        <v>4.4000000000000004</v>
      </c>
      <c r="M59" s="404">
        <v>0.40837000000000001</v>
      </c>
      <c r="N59" s="404">
        <v>202.2</v>
      </c>
      <c r="O59" s="404">
        <v>1.875</v>
      </c>
      <c r="P59" s="404">
        <v>14</v>
      </c>
      <c r="Q59" s="404">
        <v>22.88</v>
      </c>
      <c r="R59" s="404">
        <v>31.35</v>
      </c>
      <c r="S59" s="404">
        <f t="shared" si="0"/>
        <v>559.61033999999995</v>
      </c>
    </row>
    <row r="60" spans="1:19">
      <c r="A60" s="1204"/>
      <c r="B60" s="1205"/>
      <c r="C60" s="865" t="s">
        <v>164</v>
      </c>
      <c r="D60" s="404">
        <v>3.6749999999999998</v>
      </c>
      <c r="E60" s="404">
        <v>1.82</v>
      </c>
      <c r="F60" s="404">
        <v>2.83</v>
      </c>
      <c r="G60" s="404">
        <v>4.2</v>
      </c>
      <c r="H60" s="404">
        <v>2.7839999999999998</v>
      </c>
      <c r="I60" s="404">
        <v>0.98599999999999999</v>
      </c>
      <c r="J60" s="404">
        <v>4.3859999999999996E-2</v>
      </c>
      <c r="K60" s="404">
        <v>0.96</v>
      </c>
      <c r="L60" s="404">
        <v>12.24</v>
      </c>
      <c r="M60" s="404">
        <v>140.72999999999999</v>
      </c>
      <c r="N60" s="404">
        <v>156.4</v>
      </c>
      <c r="O60" s="404">
        <v>12.096</v>
      </c>
      <c r="P60" s="404">
        <v>0.83299999999999996</v>
      </c>
      <c r="Q60" s="404">
        <v>0.434</v>
      </c>
      <c r="R60" s="404">
        <v>0</v>
      </c>
      <c r="S60" s="404">
        <f t="shared" si="0"/>
        <v>340.03186000000005</v>
      </c>
    </row>
    <row r="61" spans="1:19">
      <c r="A61" s="1204"/>
      <c r="B61" s="1205"/>
      <c r="C61" s="865" t="s">
        <v>163</v>
      </c>
      <c r="D61" s="404">
        <v>17.25</v>
      </c>
      <c r="E61" s="404">
        <v>5.64</v>
      </c>
      <c r="F61" s="404">
        <v>18.649999999999999</v>
      </c>
      <c r="G61" s="404">
        <v>2.403</v>
      </c>
      <c r="H61" s="404">
        <v>9.6750000000000007</v>
      </c>
      <c r="I61" s="404">
        <v>23.632000000000001</v>
      </c>
      <c r="J61" s="404">
        <v>0.1</v>
      </c>
      <c r="K61" s="404">
        <v>23.52</v>
      </c>
      <c r="L61" s="404">
        <v>3.72</v>
      </c>
      <c r="M61" s="404">
        <v>2.0899999999999998E-2</v>
      </c>
      <c r="N61" s="404">
        <v>10.5</v>
      </c>
      <c r="O61" s="404">
        <v>1.8</v>
      </c>
      <c r="P61" s="404">
        <v>32.520000000000003</v>
      </c>
      <c r="Q61" s="404">
        <v>8.4600000000000009</v>
      </c>
      <c r="R61" s="404">
        <v>13.08</v>
      </c>
      <c r="S61" s="404">
        <f t="shared" si="0"/>
        <v>170.9709</v>
      </c>
    </row>
    <row r="62" spans="1:19">
      <c r="A62" s="1204"/>
      <c r="B62" s="1205" t="s">
        <v>162</v>
      </c>
      <c r="C62" s="865" t="s">
        <v>161</v>
      </c>
      <c r="D62" s="404">
        <v>19.260000000000002</v>
      </c>
      <c r="E62" s="404">
        <v>6</v>
      </c>
      <c r="F62" s="404">
        <v>8.9269999999999996</v>
      </c>
      <c r="G62" s="404">
        <v>1.6</v>
      </c>
      <c r="H62" s="404">
        <v>37.76</v>
      </c>
      <c r="I62" s="404">
        <v>21.6</v>
      </c>
      <c r="J62" s="404">
        <v>47</v>
      </c>
      <c r="K62" s="404">
        <v>39.735399999999998</v>
      </c>
      <c r="L62" s="404">
        <v>11.6</v>
      </c>
      <c r="M62" s="404">
        <v>0.80212000000000006</v>
      </c>
      <c r="N62" s="404" t="s">
        <v>970</v>
      </c>
      <c r="O62" s="404">
        <v>5.4</v>
      </c>
      <c r="P62" s="404">
        <v>55</v>
      </c>
      <c r="Q62" s="404">
        <v>42.5</v>
      </c>
      <c r="R62" s="404">
        <v>62.1</v>
      </c>
      <c r="S62" s="404">
        <f t="shared" si="0"/>
        <v>359.28452000000004</v>
      </c>
    </row>
    <row r="63" spans="1:19">
      <c r="A63" s="1204"/>
      <c r="B63" s="1205"/>
      <c r="C63" s="865" t="s">
        <v>160</v>
      </c>
      <c r="D63" s="404">
        <v>0</v>
      </c>
      <c r="E63" s="404">
        <v>0</v>
      </c>
      <c r="F63" s="404">
        <v>0</v>
      </c>
      <c r="G63" s="404">
        <v>11.8</v>
      </c>
      <c r="H63" s="404">
        <v>0</v>
      </c>
      <c r="I63" s="404">
        <v>3.7499999999999999E-2</v>
      </c>
      <c r="J63" s="404">
        <v>2.2584</v>
      </c>
      <c r="K63" s="404">
        <v>0</v>
      </c>
      <c r="L63" s="404">
        <v>6.4999999999999997E-3</v>
      </c>
      <c r="M63" s="404">
        <v>1.095</v>
      </c>
      <c r="N63" s="404">
        <v>0</v>
      </c>
      <c r="O63" s="404">
        <v>1.32</v>
      </c>
      <c r="P63" s="404">
        <v>0</v>
      </c>
      <c r="Q63" s="404">
        <v>6.8000000000000005E-2</v>
      </c>
      <c r="R63" s="404">
        <v>0</v>
      </c>
      <c r="S63" s="404">
        <f t="shared" si="0"/>
        <v>16.585400000000003</v>
      </c>
    </row>
    <row r="64" spans="1:19">
      <c r="A64" s="1204">
        <v>2011</v>
      </c>
      <c r="B64" s="1205" t="s">
        <v>167</v>
      </c>
      <c r="C64" s="865" t="s">
        <v>166</v>
      </c>
      <c r="D64" s="404">
        <v>100.3</v>
      </c>
      <c r="E64" s="404">
        <v>47</v>
      </c>
      <c r="F64" s="404">
        <v>12.6</v>
      </c>
      <c r="G64" s="404">
        <v>12.45</v>
      </c>
      <c r="H64" s="404">
        <v>165.75</v>
      </c>
      <c r="I64" s="404">
        <v>34.055</v>
      </c>
      <c r="J64" s="404">
        <v>2</v>
      </c>
      <c r="K64" s="404">
        <v>19.2</v>
      </c>
      <c r="L64" s="404">
        <v>34.299999999999997</v>
      </c>
      <c r="M64" s="404">
        <v>2.2599999999999999E-3</v>
      </c>
      <c r="N64" s="404">
        <v>877.6</v>
      </c>
      <c r="O64" s="404">
        <v>16.45</v>
      </c>
      <c r="P64" s="404">
        <v>262.60599999999999</v>
      </c>
      <c r="Q64" s="404">
        <v>67.2</v>
      </c>
      <c r="R64" s="404">
        <v>102</v>
      </c>
      <c r="S64" s="404">
        <f t="shared" si="0"/>
        <v>1753.5132600000002</v>
      </c>
    </row>
    <row r="65" spans="1:19">
      <c r="A65" s="1204"/>
      <c r="B65" s="1205"/>
      <c r="C65" s="865" t="s">
        <v>165</v>
      </c>
      <c r="D65" s="404">
        <v>76.400000000000006</v>
      </c>
      <c r="E65" s="404">
        <v>0.46</v>
      </c>
      <c r="F65" s="404">
        <v>24.5</v>
      </c>
      <c r="G65" s="404">
        <v>3.6</v>
      </c>
      <c r="H65" s="404">
        <v>55.426000000000002</v>
      </c>
      <c r="I65" s="404">
        <v>44.201000000000001</v>
      </c>
      <c r="J65" s="404">
        <v>1</v>
      </c>
      <c r="K65" s="404">
        <v>97.8</v>
      </c>
      <c r="L65" s="404">
        <v>4.5650000000000004</v>
      </c>
      <c r="M65" s="404">
        <v>0.52183000000000002</v>
      </c>
      <c r="N65" s="404">
        <v>201.1</v>
      </c>
      <c r="O65" s="404">
        <v>1.9</v>
      </c>
      <c r="P65" s="404">
        <v>14.12</v>
      </c>
      <c r="Q65" s="404">
        <v>23.1</v>
      </c>
      <c r="R65" s="404">
        <v>31.46</v>
      </c>
      <c r="S65" s="404">
        <f t="shared" si="0"/>
        <v>580.15383000000008</v>
      </c>
    </row>
    <row r="66" spans="1:19">
      <c r="A66" s="1204"/>
      <c r="B66" s="1205"/>
      <c r="C66" s="865" t="s">
        <v>164</v>
      </c>
      <c r="D66" s="404">
        <v>3.78</v>
      </c>
      <c r="E66" s="404">
        <v>1.8480000000000001</v>
      </c>
      <c r="F66" s="404">
        <v>2.835</v>
      </c>
      <c r="G66" s="404">
        <v>4.1500000000000004</v>
      </c>
      <c r="H66" s="404">
        <v>2.82</v>
      </c>
      <c r="I66" s="404">
        <v>1.0649999999999999</v>
      </c>
      <c r="J66" s="404">
        <v>0.05</v>
      </c>
      <c r="K66" s="404">
        <v>0.98399999999999999</v>
      </c>
      <c r="L66" s="404">
        <v>12.3</v>
      </c>
      <c r="M66" s="404">
        <v>130.79</v>
      </c>
      <c r="N66" s="404">
        <v>145.80000000000001</v>
      </c>
      <c r="O66" s="404">
        <v>12.3</v>
      </c>
      <c r="P66" s="404">
        <v>0.84699999999999998</v>
      </c>
      <c r="Q66" s="404">
        <v>0.42</v>
      </c>
      <c r="R66" s="404">
        <v>0</v>
      </c>
      <c r="S66" s="404">
        <f t="shared" si="0"/>
        <v>319.98900000000003</v>
      </c>
    </row>
    <row r="67" spans="1:19">
      <c r="A67" s="1204"/>
      <c r="B67" s="1205"/>
      <c r="C67" s="865" t="s">
        <v>163</v>
      </c>
      <c r="D67" s="404">
        <v>17.774999999999999</v>
      </c>
      <c r="E67" s="404">
        <v>5.7</v>
      </c>
      <c r="F67" s="404">
        <v>18.899999999999999</v>
      </c>
      <c r="G67" s="404">
        <v>2.16</v>
      </c>
      <c r="H67" s="404">
        <v>9.7650000000000006</v>
      </c>
      <c r="I67" s="404">
        <v>27.795999999999999</v>
      </c>
      <c r="J67" s="404">
        <v>0.1</v>
      </c>
      <c r="K67" s="404">
        <v>24</v>
      </c>
      <c r="L67" s="404">
        <v>3.78</v>
      </c>
      <c r="M67" s="404">
        <v>2.1229999999999999E-2</v>
      </c>
      <c r="N67" s="404">
        <v>10.5</v>
      </c>
      <c r="O67" s="404">
        <v>1.782</v>
      </c>
      <c r="P67" s="404">
        <v>34.799999999999997</v>
      </c>
      <c r="Q67" s="404">
        <v>8.6999999999999993</v>
      </c>
      <c r="R67" s="404">
        <v>12.96</v>
      </c>
      <c r="S67" s="404">
        <f t="shared" si="0"/>
        <v>178.73922999999999</v>
      </c>
    </row>
    <row r="68" spans="1:19">
      <c r="A68" s="1204"/>
      <c r="B68" s="1205" t="s">
        <v>162</v>
      </c>
      <c r="C68" s="865" t="s">
        <v>161</v>
      </c>
      <c r="D68" s="404">
        <v>22.5</v>
      </c>
      <c r="E68" s="404">
        <v>6.2</v>
      </c>
      <c r="F68" s="404">
        <v>11</v>
      </c>
      <c r="G68" s="404">
        <v>1.56</v>
      </c>
      <c r="H68" s="404">
        <v>38.119999999999997</v>
      </c>
      <c r="I68" s="404">
        <v>22.4</v>
      </c>
      <c r="J68" s="404">
        <v>47</v>
      </c>
      <c r="K68" s="404">
        <v>40.502600000000001</v>
      </c>
      <c r="L68" s="404">
        <v>12</v>
      </c>
      <c r="M68" s="404">
        <v>0.86909000000000003</v>
      </c>
      <c r="N68" s="404" t="s">
        <v>971</v>
      </c>
      <c r="O68" s="404">
        <v>5.5</v>
      </c>
      <c r="P68" s="404">
        <v>55.5</v>
      </c>
      <c r="Q68" s="404">
        <v>43</v>
      </c>
      <c r="R68" s="404">
        <v>63.25</v>
      </c>
      <c r="S68" s="404">
        <f t="shared" ref="S68:S93" si="1">SUM(D68:R68)</f>
        <v>369.40169000000003</v>
      </c>
    </row>
    <row r="69" spans="1:19">
      <c r="A69" s="1204"/>
      <c r="B69" s="1205"/>
      <c r="C69" s="865" t="s">
        <v>160</v>
      </c>
      <c r="D69" s="404">
        <v>0</v>
      </c>
      <c r="E69" s="404">
        <v>0</v>
      </c>
      <c r="F69" s="404">
        <v>0</v>
      </c>
      <c r="G69" s="404">
        <v>12</v>
      </c>
      <c r="H69" s="404">
        <v>0</v>
      </c>
      <c r="I69" s="404">
        <v>3.7499999999999999E-2</v>
      </c>
      <c r="J69" s="404">
        <v>2.52</v>
      </c>
      <c r="K69" s="404">
        <v>0</v>
      </c>
      <c r="L69" s="404" t="s">
        <v>322</v>
      </c>
      <c r="M69" s="404">
        <v>1.1074999999999999</v>
      </c>
      <c r="N69" s="404">
        <v>0</v>
      </c>
      <c r="O69" s="404">
        <v>1.32</v>
      </c>
      <c r="P69" s="404">
        <v>0</v>
      </c>
      <c r="Q69" s="404">
        <v>6.8000000000000005E-2</v>
      </c>
      <c r="R69" s="404">
        <v>0</v>
      </c>
      <c r="S69" s="404">
        <f t="shared" si="1"/>
        <v>17.053000000000001</v>
      </c>
    </row>
    <row r="70" spans="1:19">
      <c r="A70" s="1204">
        <v>2012</v>
      </c>
      <c r="B70" s="1205" t="s">
        <v>167</v>
      </c>
      <c r="C70" s="865" t="s">
        <v>166</v>
      </c>
      <c r="D70" s="404">
        <v>102</v>
      </c>
      <c r="E70" s="404">
        <v>47</v>
      </c>
      <c r="F70" s="404">
        <v>12</v>
      </c>
      <c r="G70" s="404">
        <v>12.6</v>
      </c>
      <c r="H70" s="404">
        <v>165.75</v>
      </c>
      <c r="I70" s="404">
        <v>38.381999999999998</v>
      </c>
      <c r="J70" s="404">
        <v>2</v>
      </c>
      <c r="K70" s="404">
        <v>25.5</v>
      </c>
      <c r="L70" s="404">
        <v>35</v>
      </c>
      <c r="M70" s="404">
        <v>4.0000000000000001E-3</v>
      </c>
      <c r="N70" s="404">
        <v>874.9</v>
      </c>
      <c r="O70" s="404">
        <v>17</v>
      </c>
      <c r="P70" s="404">
        <v>289.83499999999998</v>
      </c>
      <c r="Q70" s="404">
        <v>68</v>
      </c>
      <c r="R70" s="404">
        <v>103</v>
      </c>
      <c r="S70" s="404">
        <f t="shared" si="1"/>
        <v>1792.971</v>
      </c>
    </row>
    <row r="71" spans="1:19">
      <c r="A71" s="1204"/>
      <c r="B71" s="1205"/>
      <c r="C71" s="865" t="s">
        <v>165</v>
      </c>
      <c r="D71" s="404">
        <v>78</v>
      </c>
      <c r="E71" s="404">
        <v>0.5</v>
      </c>
      <c r="F71" s="404">
        <v>25</v>
      </c>
      <c r="G71" s="404">
        <v>3.65</v>
      </c>
      <c r="H71" s="404">
        <v>55.65</v>
      </c>
      <c r="I71" s="404">
        <v>89.034999999999997</v>
      </c>
      <c r="J71" s="404">
        <v>1</v>
      </c>
      <c r="K71" s="404">
        <v>102</v>
      </c>
      <c r="L71" s="404">
        <v>4.3</v>
      </c>
      <c r="M71" s="404">
        <v>0.6</v>
      </c>
      <c r="N71" s="404">
        <v>208.7</v>
      </c>
      <c r="O71" s="404">
        <v>1.9</v>
      </c>
      <c r="P71" s="404">
        <v>14.4</v>
      </c>
      <c r="Q71" s="404">
        <v>23.231999999999999</v>
      </c>
      <c r="R71" s="404">
        <v>31.9</v>
      </c>
      <c r="S71" s="404">
        <f t="shared" si="1"/>
        <v>639.86699999999996</v>
      </c>
    </row>
    <row r="72" spans="1:19">
      <c r="A72" s="1204"/>
      <c r="B72" s="1205"/>
      <c r="C72" s="865" t="s">
        <v>164</v>
      </c>
      <c r="D72" s="404">
        <v>2.5499999999999998</v>
      </c>
      <c r="E72" s="404">
        <v>1.8759999999999999</v>
      </c>
      <c r="F72" s="404">
        <v>2.9</v>
      </c>
      <c r="G72" s="404">
        <v>4.18</v>
      </c>
      <c r="H72" s="404">
        <v>2.8559999999999999</v>
      </c>
      <c r="I72" s="404">
        <v>1.419</v>
      </c>
      <c r="J72" s="404" t="s">
        <v>429</v>
      </c>
      <c r="K72" s="404">
        <v>0.996</v>
      </c>
      <c r="L72" s="404">
        <v>12.3</v>
      </c>
      <c r="M72" s="404">
        <v>0</v>
      </c>
      <c r="N72" s="404">
        <v>156.19999999999999</v>
      </c>
      <c r="O72" s="404">
        <v>0.39600000000000002</v>
      </c>
      <c r="P72" s="404">
        <v>20.7</v>
      </c>
      <c r="Q72" s="404">
        <v>0.86099999999999999</v>
      </c>
      <c r="R72" s="404">
        <v>0.44800000000000001</v>
      </c>
      <c r="S72" s="404">
        <f t="shared" si="1"/>
        <v>207.68199999999996</v>
      </c>
    </row>
    <row r="73" spans="1:19">
      <c r="A73" s="1204"/>
      <c r="B73" s="1205"/>
      <c r="C73" s="865" t="s">
        <v>163</v>
      </c>
      <c r="D73" s="404">
        <v>10.71</v>
      </c>
      <c r="E73" s="404">
        <v>5.76</v>
      </c>
      <c r="F73" s="404">
        <v>19</v>
      </c>
      <c r="G73" s="404">
        <v>2.2000000000000002</v>
      </c>
      <c r="H73" s="404">
        <v>9.8249999999999993</v>
      </c>
      <c r="I73" s="404">
        <v>32.392000000000003</v>
      </c>
      <c r="J73" s="404" t="s">
        <v>429</v>
      </c>
      <c r="K73" s="404">
        <v>21.6</v>
      </c>
      <c r="L73" s="404">
        <v>3.8</v>
      </c>
      <c r="M73" s="404">
        <v>2.1229999999999999E-2</v>
      </c>
      <c r="N73" s="404">
        <v>10.6</v>
      </c>
      <c r="O73" s="404">
        <v>1.8</v>
      </c>
      <c r="P73" s="404">
        <v>36</v>
      </c>
      <c r="Q73" s="404">
        <v>8.76</v>
      </c>
      <c r="R73" s="404">
        <v>13.2</v>
      </c>
      <c r="S73" s="404">
        <f t="shared" si="1"/>
        <v>175.66822999999997</v>
      </c>
    </row>
    <row r="74" spans="1:19">
      <c r="A74" s="1204"/>
      <c r="B74" s="1205" t="s">
        <v>162</v>
      </c>
      <c r="C74" s="865" t="s">
        <v>161</v>
      </c>
      <c r="D74" s="404">
        <v>23.4</v>
      </c>
      <c r="E74" s="404">
        <v>6.5</v>
      </c>
      <c r="F74" s="404">
        <v>11.5</v>
      </c>
      <c r="G74" s="404">
        <v>1.6</v>
      </c>
      <c r="H74" s="404">
        <v>38.4</v>
      </c>
      <c r="I74" s="404">
        <v>77.710999999999999</v>
      </c>
      <c r="J74" s="404">
        <v>47</v>
      </c>
      <c r="K74" s="404">
        <v>23.4</v>
      </c>
      <c r="L74" s="404">
        <v>12</v>
      </c>
      <c r="M74" s="404">
        <v>0.875</v>
      </c>
      <c r="N74" s="404">
        <v>1670.9</v>
      </c>
      <c r="O74" s="404">
        <v>5.6</v>
      </c>
      <c r="P74" s="404">
        <v>56.5</v>
      </c>
      <c r="Q74" s="404">
        <v>44</v>
      </c>
      <c r="R74" s="404">
        <v>63.825000000000003</v>
      </c>
      <c r="S74" s="404">
        <f t="shared" si="1"/>
        <v>2083.2109999999998</v>
      </c>
    </row>
    <row r="75" spans="1:19">
      <c r="A75" s="1204"/>
      <c r="B75" s="1205"/>
      <c r="C75" s="865" t="s">
        <v>160</v>
      </c>
      <c r="D75" s="404">
        <v>0</v>
      </c>
      <c r="E75" s="404">
        <v>0</v>
      </c>
      <c r="F75" s="404">
        <v>0</v>
      </c>
      <c r="G75" s="404">
        <v>0</v>
      </c>
      <c r="H75" s="404">
        <v>12</v>
      </c>
      <c r="I75" s="404" t="s">
        <v>429</v>
      </c>
      <c r="J75" s="404" t="s">
        <v>429</v>
      </c>
      <c r="K75" s="404">
        <v>2.52</v>
      </c>
      <c r="L75" s="404" t="s">
        <v>322</v>
      </c>
      <c r="M75" s="404">
        <v>6.4999999999999997E-3</v>
      </c>
      <c r="N75" s="404" t="s">
        <v>429</v>
      </c>
      <c r="O75" s="404">
        <v>0</v>
      </c>
      <c r="P75" s="404">
        <v>1.32</v>
      </c>
      <c r="Q75" s="404">
        <v>0</v>
      </c>
      <c r="R75" s="404">
        <v>6.8000000000000005E-2</v>
      </c>
      <c r="S75" s="404">
        <f t="shared" si="1"/>
        <v>15.9145</v>
      </c>
    </row>
    <row r="76" spans="1:19" s="283" customFormat="1">
      <c r="A76" s="1204">
        <v>2013</v>
      </c>
      <c r="B76" s="1205" t="s">
        <v>167</v>
      </c>
      <c r="C76" s="865" t="s">
        <v>166</v>
      </c>
      <c r="D76" s="404">
        <v>105.4</v>
      </c>
      <c r="E76" s="404">
        <v>47</v>
      </c>
      <c r="F76" s="404">
        <v>12.2</v>
      </c>
      <c r="G76" s="404">
        <v>13.5</v>
      </c>
      <c r="H76" s="404">
        <v>172.125</v>
      </c>
      <c r="I76" s="404">
        <v>38.381999999999998</v>
      </c>
      <c r="J76" s="404">
        <v>2</v>
      </c>
      <c r="K76" s="404">
        <v>10.771000000000001</v>
      </c>
      <c r="L76" s="404">
        <v>36</v>
      </c>
      <c r="M76" s="404">
        <v>6.0000000000000001E-3</v>
      </c>
      <c r="N76" s="404">
        <v>953.1</v>
      </c>
      <c r="O76" s="404">
        <v>17.100000000000001</v>
      </c>
      <c r="P76" s="404">
        <v>299.58100000000002</v>
      </c>
      <c r="Q76" s="404">
        <v>197.827</v>
      </c>
      <c r="R76" s="404">
        <v>103.75</v>
      </c>
      <c r="S76" s="404">
        <f t="shared" si="1"/>
        <v>2008.742</v>
      </c>
    </row>
    <row r="77" spans="1:19" s="283" customFormat="1">
      <c r="A77" s="1204"/>
      <c r="B77" s="1205"/>
      <c r="C77" s="865" t="s">
        <v>165</v>
      </c>
      <c r="D77" s="404">
        <v>93.6</v>
      </c>
      <c r="E77" s="404">
        <v>0.5</v>
      </c>
      <c r="F77" s="404">
        <v>25</v>
      </c>
      <c r="G77" s="404">
        <v>3.7</v>
      </c>
      <c r="H77" s="404">
        <v>58.45</v>
      </c>
      <c r="I77" s="404">
        <v>89.034999999999997</v>
      </c>
      <c r="J77" s="404">
        <v>1</v>
      </c>
      <c r="K77" s="404">
        <v>1.2010000000000001</v>
      </c>
      <c r="L77" s="404">
        <v>4.5999999999999996</v>
      </c>
      <c r="M77" s="404">
        <v>0.55000000000000004</v>
      </c>
      <c r="N77" s="404">
        <v>216.2</v>
      </c>
      <c r="O77" s="404">
        <v>1.31</v>
      </c>
      <c r="P77" s="404">
        <v>50.814</v>
      </c>
      <c r="Q77" s="404">
        <v>35.244</v>
      </c>
      <c r="R77" s="404">
        <v>31.9</v>
      </c>
      <c r="S77" s="404">
        <f t="shared" si="1"/>
        <v>613.10400000000004</v>
      </c>
    </row>
    <row r="78" spans="1:19" s="283" customFormat="1">
      <c r="A78" s="1204"/>
      <c r="B78" s="1205"/>
      <c r="C78" s="865" t="s">
        <v>164</v>
      </c>
      <c r="D78" s="404">
        <v>3.9750000000000001</v>
      </c>
      <c r="E78" s="404">
        <v>1.8759999999999999</v>
      </c>
      <c r="F78" s="404">
        <v>2.875</v>
      </c>
      <c r="G78" s="404">
        <v>4.25</v>
      </c>
      <c r="H78" s="404">
        <v>3.2280000000000002</v>
      </c>
      <c r="I78" s="404">
        <v>1.419</v>
      </c>
      <c r="J78" s="404" t="s">
        <v>429</v>
      </c>
      <c r="K78" s="404" t="s">
        <v>429</v>
      </c>
      <c r="L78" s="404">
        <v>12.5</v>
      </c>
      <c r="M78" s="404" t="s">
        <v>429</v>
      </c>
      <c r="N78" s="404">
        <v>177.9</v>
      </c>
      <c r="O78" s="404">
        <v>0.52600000000000002</v>
      </c>
      <c r="P78" s="404">
        <v>42.2</v>
      </c>
      <c r="Q78" s="404">
        <v>0.88200000000000001</v>
      </c>
      <c r="R78" s="404">
        <v>0.44800000000000001</v>
      </c>
      <c r="S78" s="404">
        <f t="shared" si="1"/>
        <v>252.07900000000004</v>
      </c>
    </row>
    <row r="79" spans="1:19" s="283" customFormat="1">
      <c r="A79" s="1204"/>
      <c r="B79" s="1205"/>
      <c r="C79" s="865" t="s">
        <v>163</v>
      </c>
      <c r="D79" s="404">
        <v>18.75</v>
      </c>
      <c r="E79" s="404">
        <v>5.76</v>
      </c>
      <c r="F79" s="404">
        <v>18.5</v>
      </c>
      <c r="G79" s="404">
        <v>2.2400000000000002</v>
      </c>
      <c r="H79" s="404">
        <v>9.7799999999999994</v>
      </c>
      <c r="I79" s="404">
        <v>32.392000000000003</v>
      </c>
      <c r="J79" s="404" t="s">
        <v>429</v>
      </c>
      <c r="K79" s="404" t="s">
        <v>429</v>
      </c>
      <c r="L79" s="404">
        <v>3.7</v>
      </c>
      <c r="M79" s="404">
        <v>2.1000000000000001E-2</v>
      </c>
      <c r="N79" s="404">
        <v>10.6</v>
      </c>
      <c r="O79" s="404">
        <v>1.782</v>
      </c>
      <c r="P79" s="404">
        <v>73.400000000000006</v>
      </c>
      <c r="Q79" s="404">
        <v>9</v>
      </c>
      <c r="R79" s="404">
        <v>13.2</v>
      </c>
      <c r="S79" s="404">
        <f t="shared" si="1"/>
        <v>199.125</v>
      </c>
    </row>
    <row r="80" spans="1:19" s="283" customFormat="1">
      <c r="A80" s="1204"/>
      <c r="B80" s="1205" t="s">
        <v>162</v>
      </c>
      <c r="C80" s="865" t="s">
        <v>161</v>
      </c>
      <c r="D80" s="404">
        <v>29.88</v>
      </c>
      <c r="E80" s="404">
        <v>7.2</v>
      </c>
      <c r="F80" s="404">
        <v>11.7</v>
      </c>
      <c r="G80" s="404">
        <v>1.6</v>
      </c>
      <c r="H80" s="404">
        <v>38.4</v>
      </c>
      <c r="I80" s="404">
        <v>22.8</v>
      </c>
      <c r="J80" s="404">
        <v>47</v>
      </c>
      <c r="K80" s="404">
        <v>55.634</v>
      </c>
      <c r="L80" s="404">
        <v>12</v>
      </c>
      <c r="M80" s="404">
        <v>0.7</v>
      </c>
      <c r="N80" s="404" t="s">
        <v>972</v>
      </c>
      <c r="O80" s="404">
        <v>5.85</v>
      </c>
      <c r="P80" s="404">
        <v>85</v>
      </c>
      <c r="Q80" s="404">
        <v>46</v>
      </c>
      <c r="R80" s="404">
        <v>63.825000000000003</v>
      </c>
      <c r="S80" s="404">
        <f t="shared" si="1"/>
        <v>427.589</v>
      </c>
    </row>
    <row r="81" spans="1:19" s="283" customFormat="1">
      <c r="A81" s="1204"/>
      <c r="B81" s="1205"/>
      <c r="C81" s="865" t="s">
        <v>160</v>
      </c>
      <c r="D81" s="404" t="s">
        <v>429</v>
      </c>
      <c r="E81" s="404" t="s">
        <v>429</v>
      </c>
      <c r="F81" s="404" t="s">
        <v>429</v>
      </c>
      <c r="G81" s="404" t="s">
        <v>429</v>
      </c>
      <c r="H81" s="404">
        <v>11.8</v>
      </c>
      <c r="I81" s="404" t="s">
        <v>429</v>
      </c>
      <c r="J81" s="404" t="s">
        <v>429</v>
      </c>
      <c r="K81" s="404" t="s">
        <v>429</v>
      </c>
      <c r="L81" s="404" t="s">
        <v>429</v>
      </c>
      <c r="M81" s="404">
        <v>7.0000000000000001E-3</v>
      </c>
      <c r="N81" s="404" t="s">
        <v>429</v>
      </c>
      <c r="O81" s="404" t="s">
        <v>429</v>
      </c>
      <c r="P81" s="404">
        <v>2</v>
      </c>
      <c r="Q81" s="404" t="s">
        <v>429</v>
      </c>
      <c r="R81" s="404">
        <v>6.8000000000000005E-2</v>
      </c>
      <c r="S81" s="404">
        <f t="shared" si="1"/>
        <v>13.875</v>
      </c>
    </row>
    <row r="82" spans="1:19" s="499" customFormat="1">
      <c r="A82" s="1204">
        <v>2014</v>
      </c>
      <c r="B82" s="1205" t="s">
        <v>167</v>
      </c>
      <c r="C82" s="865" t="s">
        <v>166</v>
      </c>
      <c r="D82" s="404" t="s">
        <v>429</v>
      </c>
      <c r="E82" s="404">
        <v>58.9</v>
      </c>
      <c r="F82" s="404" t="s">
        <v>429</v>
      </c>
      <c r="G82" s="404" t="s">
        <v>429</v>
      </c>
      <c r="H82" s="404" t="s">
        <v>429</v>
      </c>
      <c r="I82" s="404" t="s">
        <v>429</v>
      </c>
      <c r="J82" s="404">
        <v>2</v>
      </c>
      <c r="K82" s="404">
        <v>11.125</v>
      </c>
      <c r="L82" s="404" t="s">
        <v>429</v>
      </c>
      <c r="M82" s="404" t="s">
        <v>429</v>
      </c>
      <c r="N82" s="404" t="s">
        <v>973</v>
      </c>
      <c r="O82" s="404" t="s">
        <v>429</v>
      </c>
      <c r="P82" s="404">
        <v>309.08600000000001</v>
      </c>
      <c r="Q82" s="404" t="s">
        <v>429</v>
      </c>
      <c r="R82" s="404">
        <v>41.677</v>
      </c>
      <c r="S82" s="404">
        <f t="shared" si="1"/>
        <v>422.78800000000001</v>
      </c>
    </row>
    <row r="83" spans="1:19" s="499" customFormat="1">
      <c r="A83" s="1204"/>
      <c r="B83" s="1205"/>
      <c r="C83" s="865" t="s">
        <v>165</v>
      </c>
      <c r="D83" s="404" t="s">
        <v>429</v>
      </c>
      <c r="E83" s="404">
        <v>1.3</v>
      </c>
      <c r="F83" s="404" t="s">
        <v>429</v>
      </c>
      <c r="G83" s="404" t="s">
        <v>429</v>
      </c>
      <c r="H83" s="404" t="s">
        <v>429</v>
      </c>
      <c r="I83" s="404" t="s">
        <v>429</v>
      </c>
      <c r="J83" s="404">
        <v>1</v>
      </c>
      <c r="K83" s="404">
        <v>1.5609999999999999</v>
      </c>
      <c r="L83" s="404" t="s">
        <v>429</v>
      </c>
      <c r="M83" s="404" t="s">
        <v>429</v>
      </c>
      <c r="N83" s="404">
        <v>234.5</v>
      </c>
      <c r="O83" s="404" t="s">
        <v>429</v>
      </c>
      <c r="P83" s="404">
        <v>74.2</v>
      </c>
      <c r="Q83" s="404" t="s">
        <v>429</v>
      </c>
      <c r="R83" s="404" t="s">
        <v>429</v>
      </c>
      <c r="S83" s="404">
        <f t="shared" si="1"/>
        <v>312.56099999999998</v>
      </c>
    </row>
    <row r="84" spans="1:19" s="499" customFormat="1">
      <c r="A84" s="1204"/>
      <c r="B84" s="1205"/>
      <c r="C84" s="865" t="s">
        <v>164</v>
      </c>
      <c r="D84" s="404" t="s">
        <v>429</v>
      </c>
      <c r="E84" s="404">
        <v>2.5</v>
      </c>
      <c r="F84" s="404" t="s">
        <v>429</v>
      </c>
      <c r="G84" s="404" t="s">
        <v>429</v>
      </c>
      <c r="H84" s="404" t="s">
        <v>429</v>
      </c>
      <c r="I84" s="404" t="s">
        <v>429</v>
      </c>
      <c r="J84" s="404" t="s">
        <v>429</v>
      </c>
      <c r="K84" s="404" t="s">
        <v>429</v>
      </c>
      <c r="L84" s="404" t="s">
        <v>429</v>
      </c>
      <c r="M84" s="404" t="s">
        <v>429</v>
      </c>
      <c r="N84" s="404">
        <v>184</v>
      </c>
      <c r="O84" s="404" t="s">
        <v>429</v>
      </c>
      <c r="P84" s="404">
        <v>43.8</v>
      </c>
      <c r="Q84" s="404" t="s">
        <v>429</v>
      </c>
      <c r="R84" s="404" t="s">
        <v>429</v>
      </c>
      <c r="S84" s="404">
        <f t="shared" si="1"/>
        <v>230.3</v>
      </c>
    </row>
    <row r="85" spans="1:19" s="499" customFormat="1">
      <c r="A85" s="1204"/>
      <c r="B85" s="1205"/>
      <c r="C85" s="865" t="s">
        <v>163</v>
      </c>
      <c r="D85" s="404" t="s">
        <v>429</v>
      </c>
      <c r="E85" s="404">
        <v>6.8</v>
      </c>
      <c r="F85" s="404" t="s">
        <v>429</v>
      </c>
      <c r="G85" s="404" t="s">
        <v>429</v>
      </c>
      <c r="H85" s="404" t="s">
        <v>429</v>
      </c>
      <c r="I85" s="404" t="s">
        <v>429</v>
      </c>
      <c r="J85" s="404" t="s">
        <v>429</v>
      </c>
      <c r="K85" s="404" t="s">
        <v>429</v>
      </c>
      <c r="L85" s="404" t="s">
        <v>429</v>
      </c>
      <c r="M85" s="404" t="s">
        <v>429</v>
      </c>
      <c r="N85" s="404">
        <v>10.7</v>
      </c>
      <c r="O85" s="404" t="s">
        <v>429</v>
      </c>
      <c r="P85" s="404">
        <v>76.3</v>
      </c>
      <c r="Q85" s="404" t="s">
        <v>429</v>
      </c>
      <c r="R85" s="404" t="s">
        <v>429</v>
      </c>
      <c r="S85" s="404">
        <f t="shared" si="1"/>
        <v>93.8</v>
      </c>
    </row>
    <row r="86" spans="1:19" s="499" customFormat="1">
      <c r="A86" s="1204"/>
      <c r="B86" s="1205" t="s">
        <v>162</v>
      </c>
      <c r="C86" s="865" t="s">
        <v>161</v>
      </c>
      <c r="D86" s="404" t="s">
        <v>429</v>
      </c>
      <c r="E86" s="404">
        <v>7.5</v>
      </c>
      <c r="F86" s="404" t="s">
        <v>429</v>
      </c>
      <c r="G86" s="404" t="s">
        <v>429</v>
      </c>
      <c r="H86" s="404" t="s">
        <v>429</v>
      </c>
      <c r="I86" s="404" t="s">
        <v>429</v>
      </c>
      <c r="J86" s="404">
        <v>47.5</v>
      </c>
      <c r="K86" s="404">
        <v>61.154000000000003</v>
      </c>
      <c r="L86" s="404" t="s">
        <v>429</v>
      </c>
      <c r="M86" s="404" t="s">
        <v>429</v>
      </c>
      <c r="N86" s="404">
        <v>1717.2</v>
      </c>
      <c r="O86" s="404" t="s">
        <v>429</v>
      </c>
      <c r="P86" s="404">
        <v>85</v>
      </c>
      <c r="Q86" s="404" t="s">
        <v>429</v>
      </c>
      <c r="R86" s="404">
        <v>78.400000000000006</v>
      </c>
      <c r="S86" s="404">
        <f t="shared" si="1"/>
        <v>1996.7540000000001</v>
      </c>
    </row>
    <row r="87" spans="1:19" s="499" customFormat="1">
      <c r="A87" s="1204"/>
      <c r="B87" s="1205"/>
      <c r="C87" s="865" t="s">
        <v>160</v>
      </c>
      <c r="D87" s="404" t="s">
        <v>429</v>
      </c>
      <c r="E87" s="404">
        <v>0</v>
      </c>
      <c r="F87" s="404" t="s">
        <v>429</v>
      </c>
      <c r="G87" s="404" t="s">
        <v>429</v>
      </c>
      <c r="H87" s="404" t="s">
        <v>429</v>
      </c>
      <c r="I87" s="404" t="s">
        <v>429</v>
      </c>
      <c r="J87" s="404" t="s">
        <v>429</v>
      </c>
      <c r="K87" s="404" t="s">
        <v>429</v>
      </c>
      <c r="L87" s="404" t="s">
        <v>429</v>
      </c>
      <c r="M87" s="404" t="s">
        <v>429</v>
      </c>
      <c r="N87" s="404" t="s">
        <v>429</v>
      </c>
      <c r="O87" s="404" t="s">
        <v>429</v>
      </c>
      <c r="P87" s="404">
        <v>2</v>
      </c>
      <c r="Q87" s="404" t="s">
        <v>429</v>
      </c>
      <c r="R87" s="404" t="s">
        <v>429</v>
      </c>
      <c r="S87" s="404">
        <f t="shared" si="1"/>
        <v>2</v>
      </c>
    </row>
    <row r="88" spans="1:19" s="499" customFormat="1">
      <c r="A88" s="1204">
        <v>2015</v>
      </c>
      <c r="B88" s="1205" t="s">
        <v>167</v>
      </c>
      <c r="C88" s="865" t="s">
        <v>166</v>
      </c>
      <c r="D88" s="569" t="s">
        <v>429</v>
      </c>
      <c r="E88" s="404">
        <v>64.099999999999994</v>
      </c>
      <c r="F88" s="569" t="s">
        <v>429</v>
      </c>
      <c r="G88" s="404" t="s">
        <v>429</v>
      </c>
      <c r="H88" s="569" t="s">
        <v>429</v>
      </c>
      <c r="I88" s="404" t="s">
        <v>429</v>
      </c>
      <c r="J88" s="404">
        <v>2</v>
      </c>
      <c r="K88" s="404">
        <v>12.27</v>
      </c>
      <c r="L88" s="569" t="s">
        <v>429</v>
      </c>
      <c r="M88" s="570" t="s">
        <v>429</v>
      </c>
      <c r="N88" s="404">
        <v>1072.4000000000001</v>
      </c>
      <c r="O88" s="569" t="s">
        <v>429</v>
      </c>
      <c r="P88" s="404">
        <v>319.10000000000002</v>
      </c>
      <c r="Q88" s="569" t="s">
        <v>429</v>
      </c>
      <c r="R88" s="404">
        <v>42.530718808193697</v>
      </c>
      <c r="S88" s="404">
        <f t="shared" si="1"/>
        <v>1512.4007188081937</v>
      </c>
    </row>
    <row r="89" spans="1:19" s="499" customFormat="1">
      <c r="A89" s="1204"/>
      <c r="B89" s="1205"/>
      <c r="C89" s="865" t="s">
        <v>165</v>
      </c>
      <c r="D89" s="569" t="s">
        <v>429</v>
      </c>
      <c r="E89" s="404">
        <v>1.7</v>
      </c>
      <c r="F89" s="569" t="s">
        <v>429</v>
      </c>
      <c r="G89" s="404" t="s">
        <v>429</v>
      </c>
      <c r="H89" s="569" t="s">
        <v>429</v>
      </c>
      <c r="I89" s="404" t="s">
        <v>429</v>
      </c>
      <c r="J89" s="404">
        <v>0.6</v>
      </c>
      <c r="K89" s="404">
        <v>1.7509999999999999</v>
      </c>
      <c r="L89" s="569" t="s">
        <v>429</v>
      </c>
      <c r="M89" s="570" t="s">
        <v>429</v>
      </c>
      <c r="N89" s="404">
        <v>237.4</v>
      </c>
      <c r="O89" s="569" t="s">
        <v>429</v>
      </c>
      <c r="P89" s="404">
        <v>54.4</v>
      </c>
      <c r="Q89" s="569" t="s">
        <v>429</v>
      </c>
      <c r="R89" s="569" t="s">
        <v>429</v>
      </c>
      <c r="S89" s="404">
        <f t="shared" si="1"/>
        <v>295.851</v>
      </c>
    </row>
    <row r="90" spans="1:19" s="499" customFormat="1">
      <c r="A90" s="1204"/>
      <c r="B90" s="1205"/>
      <c r="C90" s="865" t="s">
        <v>164</v>
      </c>
      <c r="D90" s="569" t="s">
        <v>429</v>
      </c>
      <c r="E90" s="404">
        <v>2.8</v>
      </c>
      <c r="F90" s="569" t="s">
        <v>429</v>
      </c>
      <c r="G90" s="404" t="s">
        <v>429</v>
      </c>
      <c r="H90" s="569" t="s">
        <v>429</v>
      </c>
      <c r="I90" s="404" t="s">
        <v>429</v>
      </c>
      <c r="J90" s="404" t="s">
        <v>429</v>
      </c>
      <c r="K90" s="404" t="s">
        <v>429</v>
      </c>
      <c r="L90" s="569" t="s">
        <v>429</v>
      </c>
      <c r="M90" s="570" t="s">
        <v>429</v>
      </c>
      <c r="N90" s="404">
        <v>168.2</v>
      </c>
      <c r="O90" s="569" t="s">
        <v>429</v>
      </c>
      <c r="P90" s="404">
        <v>45.47760199833472</v>
      </c>
      <c r="Q90" s="569" t="s">
        <v>429</v>
      </c>
      <c r="R90" s="569" t="s">
        <v>429</v>
      </c>
      <c r="S90" s="404">
        <f t="shared" si="1"/>
        <v>216.47760199833471</v>
      </c>
    </row>
    <row r="91" spans="1:19" s="499" customFormat="1">
      <c r="A91" s="1204"/>
      <c r="B91" s="1205"/>
      <c r="C91" s="865" t="s">
        <v>163</v>
      </c>
      <c r="D91" s="569" t="s">
        <v>429</v>
      </c>
      <c r="E91" s="404">
        <v>7.4</v>
      </c>
      <c r="F91" s="569" t="s">
        <v>429</v>
      </c>
      <c r="G91" s="404" t="s">
        <v>429</v>
      </c>
      <c r="H91" s="569" t="s">
        <v>429</v>
      </c>
      <c r="I91" s="404" t="s">
        <v>429</v>
      </c>
      <c r="J91" s="404" t="s">
        <v>429</v>
      </c>
      <c r="K91" s="404" t="s">
        <v>429</v>
      </c>
      <c r="L91" s="569" t="s">
        <v>429</v>
      </c>
      <c r="M91" s="570" t="s">
        <v>429</v>
      </c>
      <c r="N91" s="404">
        <v>10.8</v>
      </c>
      <c r="O91" s="569" t="s">
        <v>429</v>
      </c>
      <c r="P91" s="404">
        <v>79.222398001665283</v>
      </c>
      <c r="Q91" s="569" t="s">
        <v>429</v>
      </c>
      <c r="R91" s="569" t="s">
        <v>429</v>
      </c>
      <c r="S91" s="404">
        <f t="shared" si="1"/>
        <v>97.422398001665286</v>
      </c>
    </row>
    <row r="92" spans="1:19" s="499" customFormat="1">
      <c r="A92" s="1204"/>
      <c r="B92" s="1205" t="s">
        <v>162</v>
      </c>
      <c r="C92" s="865" t="s">
        <v>161</v>
      </c>
      <c r="D92" s="569" t="s">
        <v>429</v>
      </c>
      <c r="E92" s="404">
        <v>8.1999999999999993</v>
      </c>
      <c r="F92" s="569" t="s">
        <v>429</v>
      </c>
      <c r="G92" s="404" t="s">
        <v>429</v>
      </c>
      <c r="H92" s="569" t="s">
        <v>429</v>
      </c>
      <c r="I92" s="404" t="s">
        <v>429</v>
      </c>
      <c r="J92" s="404">
        <v>46.4</v>
      </c>
      <c r="K92" s="404">
        <v>76.161000000000001</v>
      </c>
      <c r="L92" s="569" t="s">
        <v>429</v>
      </c>
      <c r="M92" s="570" t="s">
        <v>429</v>
      </c>
      <c r="N92" s="404">
        <v>1793.4</v>
      </c>
      <c r="O92" s="569" t="s">
        <v>429</v>
      </c>
      <c r="P92" s="404">
        <v>99.5</v>
      </c>
      <c r="Q92" s="569" t="s">
        <v>429</v>
      </c>
      <c r="R92" s="404">
        <v>95.443478260869583</v>
      </c>
      <c r="S92" s="404">
        <f t="shared" si="1"/>
        <v>2119.1044782608697</v>
      </c>
    </row>
    <row r="93" spans="1:19" s="499" customFormat="1">
      <c r="A93" s="1204"/>
      <c r="B93" s="1205"/>
      <c r="C93" s="865" t="s">
        <v>160</v>
      </c>
      <c r="D93" s="569" t="s">
        <v>429</v>
      </c>
      <c r="E93" s="404">
        <v>0</v>
      </c>
      <c r="F93" s="569" t="s">
        <v>429</v>
      </c>
      <c r="G93" s="404" t="s">
        <v>429</v>
      </c>
      <c r="H93" s="569" t="s">
        <v>429</v>
      </c>
      <c r="I93" s="404" t="s">
        <v>429</v>
      </c>
      <c r="J93" s="404" t="s">
        <v>429</v>
      </c>
      <c r="K93" s="404" t="s">
        <v>429</v>
      </c>
      <c r="L93" s="569" t="s">
        <v>429</v>
      </c>
      <c r="M93" s="570" t="s">
        <v>429</v>
      </c>
      <c r="N93" s="569" t="s">
        <v>429</v>
      </c>
      <c r="O93" s="569" t="s">
        <v>429</v>
      </c>
      <c r="P93" s="404">
        <v>2</v>
      </c>
      <c r="Q93" s="569" t="s">
        <v>429</v>
      </c>
      <c r="R93" s="569" t="s">
        <v>429</v>
      </c>
      <c r="S93" s="404">
        <f t="shared" si="1"/>
        <v>2</v>
      </c>
    </row>
    <row r="94" spans="1:19">
      <c r="A94" s="57"/>
      <c r="B94" s="57"/>
      <c r="C94" s="132"/>
      <c r="D94" s="132"/>
      <c r="E94" s="132"/>
      <c r="F94" s="132"/>
      <c r="G94" s="499" t="s">
        <v>17</v>
      </c>
      <c r="H94" s="132"/>
      <c r="I94" s="132"/>
      <c r="J94" s="132"/>
      <c r="K94" s="132"/>
      <c r="L94" s="132"/>
      <c r="M94" s="132"/>
      <c r="N94" s="132"/>
      <c r="O94" s="132"/>
      <c r="P94" s="132"/>
      <c r="Q94" s="132"/>
      <c r="R94" s="132"/>
      <c r="S94" s="132"/>
    </row>
    <row r="95" spans="1:19">
      <c r="A95" s="136" t="s">
        <v>33</v>
      </c>
      <c r="B95" s="134"/>
      <c r="D95" s="132"/>
      <c r="F95" s="132"/>
      <c r="G95" s="132"/>
      <c r="H95" s="132"/>
      <c r="I95" s="132"/>
      <c r="J95" s="132"/>
      <c r="K95" s="132"/>
      <c r="L95" s="132"/>
      <c r="M95" s="132"/>
      <c r="N95" s="132"/>
      <c r="O95" s="57"/>
      <c r="P95" s="57"/>
      <c r="Q95" s="57"/>
      <c r="R95" s="57"/>
      <c r="S95" s="57"/>
    </row>
    <row r="96" spans="1:19">
      <c r="A96" s="57"/>
      <c r="B96" s="132"/>
      <c r="D96" s="132"/>
      <c r="F96" s="132"/>
      <c r="G96" s="132"/>
      <c r="H96" s="132"/>
      <c r="I96" s="132"/>
      <c r="J96" s="132"/>
      <c r="K96" s="132"/>
      <c r="L96" s="132"/>
      <c r="M96" s="132"/>
      <c r="N96" s="132"/>
      <c r="O96" s="132"/>
      <c r="P96" s="132"/>
      <c r="Q96" s="132"/>
      <c r="R96" s="132"/>
      <c r="S96" s="132"/>
    </row>
    <row r="97" spans="1:19">
      <c r="A97" s="289" t="s">
        <v>1167</v>
      </c>
      <c r="B97" s="132"/>
      <c r="D97" s="132"/>
      <c r="F97" s="132"/>
      <c r="G97" s="132"/>
      <c r="H97" s="132"/>
      <c r="I97" s="132"/>
      <c r="J97" s="132"/>
      <c r="K97" s="132"/>
      <c r="L97" s="132"/>
      <c r="M97" s="132"/>
      <c r="N97" s="132"/>
      <c r="O97" s="132"/>
      <c r="P97" s="132"/>
      <c r="Q97" s="132"/>
      <c r="R97" s="132"/>
      <c r="S97" s="132"/>
    </row>
    <row r="98" spans="1:19">
      <c r="A98" s="132"/>
      <c r="C98" s="57"/>
      <c r="D98" s="168"/>
      <c r="F98" s="132"/>
      <c r="G98" s="132"/>
      <c r="H98" s="132"/>
      <c r="I98" s="132"/>
      <c r="J98" s="132"/>
      <c r="K98" s="132"/>
      <c r="L98" s="132"/>
      <c r="M98" s="132"/>
      <c r="N98" s="132"/>
      <c r="O98" s="132"/>
      <c r="P98" s="132"/>
      <c r="Q98" s="132"/>
      <c r="R98" s="132"/>
      <c r="S98" s="132"/>
    </row>
    <row r="99" spans="1:19">
      <c r="A99" s="167" t="s">
        <v>431</v>
      </c>
      <c r="B99" s="57"/>
      <c r="C99" s="132"/>
      <c r="D99" s="132"/>
      <c r="E99" s="132"/>
      <c r="F99" s="132"/>
      <c r="G99" s="132"/>
      <c r="H99" s="132"/>
      <c r="I99" s="132"/>
      <c r="J99" s="132"/>
      <c r="K99" s="132"/>
      <c r="L99" s="132"/>
      <c r="M99" s="132"/>
      <c r="N99" s="132"/>
      <c r="O99" s="132"/>
      <c r="P99" s="132"/>
      <c r="Q99" s="132"/>
      <c r="R99" s="132"/>
      <c r="S99" s="132"/>
    </row>
  </sheetData>
  <mergeCells count="46">
    <mergeCell ref="A88:A93"/>
    <mergeCell ref="B88:B91"/>
    <mergeCell ref="B92:B93"/>
    <mergeCell ref="A82:A87"/>
    <mergeCell ref="B82:B85"/>
    <mergeCell ref="B86:B87"/>
    <mergeCell ref="A10:A15"/>
    <mergeCell ref="B10:B13"/>
    <mergeCell ref="B14:B15"/>
    <mergeCell ref="A22:A27"/>
    <mergeCell ref="B22:B25"/>
    <mergeCell ref="B26:B27"/>
    <mergeCell ref="A40:A45"/>
    <mergeCell ref="B2:I2"/>
    <mergeCell ref="A4:A9"/>
    <mergeCell ref="B4:B7"/>
    <mergeCell ref="B8:B9"/>
    <mergeCell ref="A16:A21"/>
    <mergeCell ref="B16:B19"/>
    <mergeCell ref="B20:B21"/>
    <mergeCell ref="B40:B43"/>
    <mergeCell ref="B44:B45"/>
    <mergeCell ref="A28:A33"/>
    <mergeCell ref="B28:B31"/>
    <mergeCell ref="B32:B33"/>
    <mergeCell ref="A34:A39"/>
    <mergeCell ref="B34:B37"/>
    <mergeCell ref="B38:B39"/>
    <mergeCell ref="A46:A51"/>
    <mergeCell ref="B46:B49"/>
    <mergeCell ref="B50:B51"/>
    <mergeCell ref="A52:A57"/>
    <mergeCell ref="B52:B55"/>
    <mergeCell ref="B56:B57"/>
    <mergeCell ref="A58:A63"/>
    <mergeCell ref="B58:B61"/>
    <mergeCell ref="B62:B63"/>
    <mergeCell ref="A76:A81"/>
    <mergeCell ref="B76:B79"/>
    <mergeCell ref="B80:B81"/>
    <mergeCell ref="A64:A69"/>
    <mergeCell ref="B64:B67"/>
    <mergeCell ref="B68:B69"/>
    <mergeCell ref="A70:A75"/>
    <mergeCell ref="B70:B73"/>
    <mergeCell ref="B74:B75"/>
  </mergeCells>
  <hyperlinks>
    <hyperlink ref="U6" location="Content!B408" display="Back to Content Page"/>
  </hyperlinks>
  <pageMargins left="0.7" right="0.7" top="0.75" bottom="0.75" header="0.3" footer="0.3"/>
</worksheet>
</file>

<file path=xl/worksheets/sheet3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7"/>
  <sheetViews>
    <sheetView topLeftCell="V1" zoomScale="93" zoomScaleNormal="93" workbookViewId="0">
      <selection activeCell="AC6" sqref="AC6"/>
    </sheetView>
  </sheetViews>
  <sheetFormatPr defaultRowHeight="14.5"/>
  <cols>
    <col min="1" max="1" width="34" customWidth="1"/>
    <col min="2" max="10" width="12.08984375" style="283" customWidth="1"/>
    <col min="11" max="25" width="12.08984375" customWidth="1"/>
    <col min="26" max="26" width="12.08984375" style="499" customWidth="1"/>
    <col min="27" max="27" width="11" style="499" customWidth="1"/>
    <col min="31" max="31" width="16.1796875" customWidth="1"/>
  </cols>
  <sheetData>
    <row r="1" spans="1:30">
      <c r="A1" s="140" t="s">
        <v>1442</v>
      </c>
      <c r="B1" s="289"/>
      <c r="C1" s="289"/>
      <c r="D1" s="289"/>
      <c r="E1" s="289"/>
      <c r="F1" s="289"/>
      <c r="G1" s="289"/>
      <c r="H1" s="289"/>
      <c r="I1" s="289"/>
      <c r="J1" s="289"/>
      <c r="K1" s="57"/>
      <c r="L1" s="57"/>
      <c r="M1" s="57"/>
      <c r="N1" s="57"/>
      <c r="O1" s="57"/>
      <c r="P1" s="57"/>
      <c r="Q1" s="57"/>
      <c r="R1" s="57"/>
      <c r="S1" s="57"/>
      <c r="T1" s="57"/>
      <c r="AA1" s="287"/>
    </row>
    <row r="2" spans="1:30">
      <c r="A2" s="140"/>
      <c r="B2" s="289"/>
      <c r="C2" s="289"/>
      <c r="D2" s="289"/>
      <c r="E2" s="289"/>
      <c r="F2" s="289"/>
      <c r="G2" s="289"/>
      <c r="H2" s="289"/>
      <c r="I2" s="289"/>
      <c r="J2" s="289"/>
      <c r="K2" s="57"/>
      <c r="L2" s="57"/>
      <c r="M2" s="57"/>
      <c r="N2" s="57"/>
      <c r="O2" s="57"/>
      <c r="P2" s="57"/>
      <c r="Q2" s="57"/>
      <c r="R2" s="57"/>
      <c r="S2" s="57"/>
      <c r="T2" s="57"/>
      <c r="AA2" s="287"/>
    </row>
    <row r="3" spans="1:30">
      <c r="A3" s="769" t="s">
        <v>77</v>
      </c>
      <c r="B3" s="305">
        <v>1990</v>
      </c>
      <c r="C3" s="305">
        <v>1991</v>
      </c>
      <c r="D3" s="305">
        <v>1992</v>
      </c>
      <c r="E3" s="305">
        <v>1993</v>
      </c>
      <c r="F3" s="305">
        <v>1994</v>
      </c>
      <c r="G3" s="305">
        <v>1995</v>
      </c>
      <c r="H3" s="305">
        <v>1996</v>
      </c>
      <c r="I3" s="305">
        <v>1997</v>
      </c>
      <c r="J3" s="305">
        <v>1998</v>
      </c>
      <c r="K3" s="775">
        <v>1999</v>
      </c>
      <c r="L3" s="775">
        <v>2000</v>
      </c>
      <c r="M3" s="775">
        <v>2001</v>
      </c>
      <c r="N3" s="775">
        <v>2002</v>
      </c>
      <c r="O3" s="775">
        <v>2003</v>
      </c>
      <c r="P3" s="775">
        <v>2004</v>
      </c>
      <c r="Q3" s="775">
        <v>2005</v>
      </c>
      <c r="R3" s="775">
        <v>2006</v>
      </c>
      <c r="S3" s="775">
        <v>2007</v>
      </c>
      <c r="T3" s="775">
        <v>2008</v>
      </c>
      <c r="U3" s="305">
        <v>2009</v>
      </c>
      <c r="V3" s="305">
        <v>2010</v>
      </c>
      <c r="W3" s="305">
        <v>2011</v>
      </c>
      <c r="X3" s="305">
        <v>2012</v>
      </c>
      <c r="Y3" s="305">
        <v>2013</v>
      </c>
      <c r="Z3" s="305">
        <v>2014</v>
      </c>
      <c r="AA3" s="62">
        <v>2015</v>
      </c>
      <c r="AD3" s="283"/>
    </row>
    <row r="4" spans="1:30">
      <c r="A4" s="284" t="s">
        <v>178</v>
      </c>
      <c r="B4" s="569">
        <v>133088</v>
      </c>
      <c r="C4" s="569">
        <v>117104</v>
      </c>
      <c r="D4" s="569">
        <v>113625</v>
      </c>
      <c r="E4" s="569">
        <v>126200</v>
      </c>
      <c r="F4" s="569">
        <v>132413</v>
      </c>
      <c r="G4" s="569">
        <v>122781</v>
      </c>
      <c r="H4" s="569">
        <v>137815</v>
      </c>
      <c r="I4" s="569">
        <v>146304</v>
      </c>
      <c r="J4" s="569">
        <v>163149</v>
      </c>
      <c r="K4" s="569">
        <v>175799</v>
      </c>
      <c r="L4" s="569">
        <v>239356</v>
      </c>
      <c r="M4" s="569">
        <v>254564</v>
      </c>
      <c r="N4" s="569">
        <v>255494</v>
      </c>
      <c r="O4" s="569">
        <v>212105</v>
      </c>
      <c r="P4" s="569">
        <v>240094</v>
      </c>
      <c r="Q4" s="569">
        <v>202742</v>
      </c>
      <c r="R4" s="569">
        <v>225897</v>
      </c>
      <c r="S4" s="569">
        <v>306626</v>
      </c>
      <c r="T4" s="569">
        <v>306050</v>
      </c>
      <c r="U4" s="569">
        <v>268707</v>
      </c>
      <c r="V4" s="569">
        <v>263310</v>
      </c>
      <c r="W4" s="569">
        <v>262910</v>
      </c>
      <c r="X4" s="569">
        <v>374310</v>
      </c>
      <c r="Y4" s="569">
        <v>406310</v>
      </c>
      <c r="Z4" s="569">
        <v>442379</v>
      </c>
      <c r="AA4" s="569" t="s">
        <v>429</v>
      </c>
    </row>
    <row r="5" spans="1:30">
      <c r="A5" s="284" t="s">
        <v>14</v>
      </c>
      <c r="B5" s="569">
        <v>1300</v>
      </c>
      <c r="C5" s="569">
        <v>1000</v>
      </c>
      <c r="D5" s="569">
        <v>800</v>
      </c>
      <c r="E5" s="569">
        <v>600</v>
      </c>
      <c r="F5" s="569">
        <v>400</v>
      </c>
      <c r="G5" s="569">
        <v>200</v>
      </c>
      <c r="H5" s="569">
        <v>81</v>
      </c>
      <c r="I5" s="569">
        <v>160</v>
      </c>
      <c r="J5" s="569">
        <v>191</v>
      </c>
      <c r="K5" s="569">
        <v>157</v>
      </c>
      <c r="L5" s="569">
        <v>166</v>
      </c>
      <c r="M5" s="569">
        <v>118</v>
      </c>
      <c r="N5" s="569">
        <v>139</v>
      </c>
      <c r="O5" s="569">
        <v>122</v>
      </c>
      <c r="P5" s="569">
        <v>161</v>
      </c>
      <c r="Q5" s="569">
        <v>132</v>
      </c>
      <c r="R5" s="569">
        <v>81</v>
      </c>
      <c r="S5" s="569">
        <v>122</v>
      </c>
      <c r="T5" s="569">
        <v>86</v>
      </c>
      <c r="U5" s="569">
        <v>73</v>
      </c>
      <c r="V5" s="569">
        <v>60</v>
      </c>
      <c r="W5" s="569">
        <v>234</v>
      </c>
      <c r="X5" s="569">
        <v>378</v>
      </c>
      <c r="Y5" s="569">
        <v>431</v>
      </c>
      <c r="Z5" s="569">
        <v>1168</v>
      </c>
      <c r="AA5" s="569" t="s">
        <v>429</v>
      </c>
    </row>
    <row r="6" spans="1:30">
      <c r="A6" s="73" t="s">
        <v>268</v>
      </c>
      <c r="B6" s="569">
        <v>162000</v>
      </c>
      <c r="C6" s="569">
        <v>166550</v>
      </c>
      <c r="D6" s="569">
        <v>188570</v>
      </c>
      <c r="E6" s="569">
        <v>197489</v>
      </c>
      <c r="F6" s="569">
        <v>156547</v>
      </c>
      <c r="G6" s="569">
        <v>159227</v>
      </c>
      <c r="H6" s="569">
        <v>163610</v>
      </c>
      <c r="I6" s="569">
        <v>163211</v>
      </c>
      <c r="J6" s="569">
        <v>179874</v>
      </c>
      <c r="K6" s="569">
        <v>210441</v>
      </c>
      <c r="L6" s="569">
        <v>247862</v>
      </c>
      <c r="M6" s="569">
        <v>235177</v>
      </c>
      <c r="N6" s="569">
        <v>241965</v>
      </c>
      <c r="O6" s="569">
        <v>238730</v>
      </c>
      <c r="P6" s="569">
        <v>240337</v>
      </c>
      <c r="Q6" s="569">
        <v>239605</v>
      </c>
      <c r="R6" s="569">
        <v>239558</v>
      </c>
      <c r="S6" s="569">
        <v>238970</v>
      </c>
      <c r="T6" s="569">
        <v>238970</v>
      </c>
      <c r="U6" s="569">
        <v>238970</v>
      </c>
      <c r="V6" s="569">
        <v>238970</v>
      </c>
      <c r="W6" s="569">
        <v>238970</v>
      </c>
      <c r="X6" s="569">
        <v>220869</v>
      </c>
      <c r="Y6" s="569">
        <v>230283</v>
      </c>
      <c r="Z6" s="569">
        <v>226670</v>
      </c>
      <c r="AA6" s="569" t="s">
        <v>429</v>
      </c>
      <c r="AB6" s="8"/>
      <c r="AC6" s="92" t="s">
        <v>13</v>
      </c>
    </row>
    <row r="7" spans="1:30">
      <c r="A7" s="284" t="s">
        <v>12</v>
      </c>
      <c r="B7" s="569">
        <v>30</v>
      </c>
      <c r="C7" s="569">
        <v>25</v>
      </c>
      <c r="D7" s="569">
        <v>33</v>
      </c>
      <c r="E7" s="569">
        <v>40</v>
      </c>
      <c r="F7" s="569">
        <v>40</v>
      </c>
      <c r="G7" s="569">
        <v>40</v>
      </c>
      <c r="H7" s="569">
        <v>42</v>
      </c>
      <c r="I7" s="569">
        <v>44</v>
      </c>
      <c r="J7" s="569">
        <v>38</v>
      </c>
      <c r="K7" s="569">
        <v>34</v>
      </c>
      <c r="L7" s="569">
        <v>40</v>
      </c>
      <c r="M7" s="569">
        <v>32</v>
      </c>
      <c r="N7" s="569">
        <v>48</v>
      </c>
      <c r="O7" s="569">
        <v>46</v>
      </c>
      <c r="P7" s="569">
        <v>47</v>
      </c>
      <c r="Q7" s="569">
        <v>46</v>
      </c>
      <c r="R7" s="569">
        <v>47</v>
      </c>
      <c r="S7" s="569">
        <v>179</v>
      </c>
      <c r="T7" s="569">
        <v>141</v>
      </c>
      <c r="U7" s="569">
        <v>152.6</v>
      </c>
      <c r="V7" s="569">
        <v>345.4</v>
      </c>
      <c r="W7" s="569">
        <v>345.37</v>
      </c>
      <c r="X7" s="569">
        <v>500</v>
      </c>
      <c r="Y7" s="569">
        <v>551.20000000000005</v>
      </c>
      <c r="Z7" s="569">
        <v>952.53</v>
      </c>
      <c r="AA7" s="569" t="s">
        <v>429</v>
      </c>
    </row>
    <row r="8" spans="1:30">
      <c r="A8" s="284" t="s">
        <v>177</v>
      </c>
      <c r="B8" s="569">
        <v>103880</v>
      </c>
      <c r="C8" s="569">
        <v>99381</v>
      </c>
      <c r="D8" s="569">
        <v>107471</v>
      </c>
      <c r="E8" s="569">
        <v>117049</v>
      </c>
      <c r="F8" s="569">
        <v>120615</v>
      </c>
      <c r="G8" s="569">
        <v>121339</v>
      </c>
      <c r="H8" s="569">
        <v>120506</v>
      </c>
      <c r="I8" s="569">
        <v>125929</v>
      </c>
      <c r="J8" s="569">
        <v>119708</v>
      </c>
      <c r="K8" s="569">
        <v>124249</v>
      </c>
      <c r="L8" s="569">
        <v>128947</v>
      </c>
      <c r="M8" s="569">
        <v>132864</v>
      </c>
      <c r="N8" s="569">
        <v>140538</v>
      </c>
      <c r="O8" s="569">
        <v>140937</v>
      </c>
      <c r="P8" s="569">
        <v>145519</v>
      </c>
      <c r="Q8" s="569">
        <v>143944</v>
      </c>
      <c r="R8" s="569">
        <v>151226</v>
      </c>
      <c r="S8" s="569">
        <v>163521</v>
      </c>
      <c r="T8" s="569">
        <v>135750</v>
      </c>
      <c r="U8" s="569">
        <v>141819</v>
      </c>
      <c r="V8" s="569">
        <v>140524</v>
      </c>
      <c r="W8" s="569">
        <v>137603</v>
      </c>
      <c r="X8" s="569">
        <v>128062.5</v>
      </c>
      <c r="Y8" s="569">
        <v>117146</v>
      </c>
      <c r="Z8" s="569">
        <v>112612</v>
      </c>
      <c r="AA8" s="569" t="s">
        <v>429</v>
      </c>
    </row>
    <row r="9" spans="1:30">
      <c r="A9" s="284" t="s">
        <v>176</v>
      </c>
      <c r="B9" s="569">
        <v>74100</v>
      </c>
      <c r="C9" s="569">
        <v>63729</v>
      </c>
      <c r="D9" s="569">
        <v>69484</v>
      </c>
      <c r="E9" s="569">
        <v>68206</v>
      </c>
      <c r="F9" s="569">
        <v>58804</v>
      </c>
      <c r="G9" s="569">
        <v>53890</v>
      </c>
      <c r="H9" s="569">
        <v>63809</v>
      </c>
      <c r="I9" s="569">
        <v>56571</v>
      </c>
      <c r="J9" s="569">
        <v>41340</v>
      </c>
      <c r="K9" s="569">
        <v>45392</v>
      </c>
      <c r="L9" s="569">
        <v>68189.5</v>
      </c>
      <c r="M9" s="569">
        <v>55724.6</v>
      </c>
      <c r="N9" s="569">
        <v>61733.3</v>
      </c>
      <c r="O9" s="569">
        <v>66617.3</v>
      </c>
      <c r="P9" s="569">
        <v>74131.600000000006</v>
      </c>
      <c r="Q9" s="569">
        <v>79453.3</v>
      </c>
      <c r="R9" s="569">
        <v>58167.3</v>
      </c>
      <c r="S9" s="569">
        <v>67095.899999999994</v>
      </c>
      <c r="T9" s="569">
        <v>68238.8</v>
      </c>
      <c r="U9" s="569">
        <v>64500.7</v>
      </c>
      <c r="V9" s="569">
        <v>94723.8</v>
      </c>
      <c r="W9" s="569">
        <v>81091.7</v>
      </c>
      <c r="X9" s="569">
        <v>120328.4</v>
      </c>
      <c r="Y9" s="569">
        <v>112248.3</v>
      </c>
      <c r="Z9" s="569">
        <v>116225.4</v>
      </c>
      <c r="AA9" s="569">
        <v>141566.1</v>
      </c>
      <c r="AB9" s="8"/>
    </row>
    <row r="10" spans="1:30">
      <c r="A10" s="284" t="s">
        <v>175</v>
      </c>
      <c r="B10" s="569">
        <v>14176</v>
      </c>
      <c r="C10" s="569">
        <v>18662</v>
      </c>
      <c r="D10" s="569">
        <v>18961</v>
      </c>
      <c r="E10" s="569">
        <v>20689</v>
      </c>
      <c r="F10" s="569">
        <v>18287</v>
      </c>
      <c r="G10" s="569">
        <v>16571</v>
      </c>
      <c r="H10" s="569">
        <v>12034</v>
      </c>
      <c r="I10" s="569">
        <v>14143</v>
      </c>
      <c r="J10" s="569">
        <v>12176</v>
      </c>
      <c r="K10" s="569">
        <v>12205</v>
      </c>
      <c r="L10" s="569">
        <v>9615</v>
      </c>
      <c r="M10" s="569">
        <v>10986</v>
      </c>
      <c r="N10" s="569">
        <v>10706</v>
      </c>
      <c r="O10" s="569">
        <v>9400</v>
      </c>
      <c r="P10" s="569">
        <v>9400</v>
      </c>
      <c r="Q10" s="569">
        <v>8900</v>
      </c>
      <c r="R10" s="569">
        <v>8800</v>
      </c>
      <c r="S10" s="569">
        <v>8087</v>
      </c>
      <c r="T10" s="569">
        <v>6152</v>
      </c>
      <c r="U10" s="569">
        <v>6706</v>
      </c>
      <c r="V10" s="569">
        <v>5887</v>
      </c>
      <c r="W10" s="569">
        <v>5283</v>
      </c>
      <c r="X10" s="569">
        <v>4780</v>
      </c>
      <c r="Y10" s="569">
        <v>5795</v>
      </c>
      <c r="Z10" s="569">
        <v>12376</v>
      </c>
      <c r="AA10" s="569">
        <v>12650</v>
      </c>
    </row>
    <row r="11" spans="1:30">
      <c r="A11" s="284" t="s">
        <v>7</v>
      </c>
      <c r="B11" s="569">
        <v>36434</v>
      </c>
      <c r="C11" s="569">
        <v>29351</v>
      </c>
      <c r="D11" s="569">
        <v>31620</v>
      </c>
      <c r="E11" s="569">
        <v>23205</v>
      </c>
      <c r="F11" s="569">
        <v>27572</v>
      </c>
      <c r="G11" s="569">
        <v>30950</v>
      </c>
      <c r="H11" s="569">
        <v>40919</v>
      </c>
      <c r="I11" s="569">
        <v>41579</v>
      </c>
      <c r="J11" s="569">
        <v>35323</v>
      </c>
      <c r="K11" s="569">
        <v>37896</v>
      </c>
      <c r="L11" s="569">
        <v>41390</v>
      </c>
      <c r="M11" s="569">
        <v>36416</v>
      </c>
      <c r="N11" s="569">
        <v>40292</v>
      </c>
      <c r="O11" s="569">
        <v>102543</v>
      </c>
      <c r="P11" s="569">
        <v>100954</v>
      </c>
      <c r="Q11" s="569">
        <v>95778</v>
      </c>
      <c r="R11" s="569">
        <v>103097</v>
      </c>
      <c r="S11" s="569">
        <v>93797</v>
      </c>
      <c r="T11" s="569">
        <v>123193</v>
      </c>
      <c r="U11" s="569">
        <v>150847</v>
      </c>
      <c r="V11" s="569">
        <v>165532</v>
      </c>
      <c r="W11" s="569">
        <v>189831</v>
      </c>
      <c r="X11" s="569">
        <v>214490</v>
      </c>
      <c r="Y11" s="569">
        <v>228812</v>
      </c>
      <c r="Z11" s="569">
        <v>259949</v>
      </c>
      <c r="AA11" s="569">
        <f>162272+76405+1298+1133+2225+3193+16615</f>
        <v>263141</v>
      </c>
      <c r="AB11" s="8"/>
    </row>
    <row r="12" spans="1:30">
      <c r="A12" s="284" t="s">
        <v>174</v>
      </c>
      <c r="B12" s="569">
        <v>268292</v>
      </c>
      <c r="C12" s="569">
        <v>209025</v>
      </c>
      <c r="D12" s="569">
        <v>656404</v>
      </c>
      <c r="E12" s="569">
        <v>790615</v>
      </c>
      <c r="F12" s="569">
        <v>649440</v>
      </c>
      <c r="G12" s="569">
        <v>570699</v>
      </c>
      <c r="H12" s="569">
        <v>518831</v>
      </c>
      <c r="I12" s="569">
        <v>514129</v>
      </c>
      <c r="J12" s="569">
        <v>608790</v>
      </c>
      <c r="K12" s="569">
        <v>580810</v>
      </c>
      <c r="L12" s="569">
        <v>590744</v>
      </c>
      <c r="M12" s="569">
        <v>548847</v>
      </c>
      <c r="N12" s="569">
        <v>626156</v>
      </c>
      <c r="O12" s="569">
        <v>638349</v>
      </c>
      <c r="P12" s="569">
        <v>571391</v>
      </c>
      <c r="Q12" s="569">
        <v>554187</v>
      </c>
      <c r="R12" s="569">
        <v>509858.5</v>
      </c>
      <c r="S12" s="569">
        <v>413693.5</v>
      </c>
      <c r="T12" s="569">
        <v>373427.6</v>
      </c>
      <c r="U12" s="569">
        <v>371013.6</v>
      </c>
      <c r="V12" s="569">
        <v>380004</v>
      </c>
      <c r="W12" s="569">
        <v>414503.75</v>
      </c>
      <c r="X12" s="569">
        <v>470183</v>
      </c>
      <c r="Y12" s="569">
        <v>486478</v>
      </c>
      <c r="Z12" s="569">
        <v>444848</v>
      </c>
      <c r="AA12" s="569" t="s">
        <v>429</v>
      </c>
    </row>
    <row r="13" spans="1:30">
      <c r="A13" s="284" t="s">
        <v>173</v>
      </c>
      <c r="B13" s="569" t="s">
        <v>429</v>
      </c>
      <c r="C13" s="569" t="s">
        <v>429</v>
      </c>
      <c r="D13" s="569" t="s">
        <v>429</v>
      </c>
      <c r="E13" s="569" t="s">
        <v>429</v>
      </c>
      <c r="F13" s="569" t="s">
        <v>429</v>
      </c>
      <c r="G13" s="569" t="s">
        <v>429</v>
      </c>
      <c r="H13" s="569" t="s">
        <v>429</v>
      </c>
      <c r="I13" s="569" t="s">
        <v>429</v>
      </c>
      <c r="J13" s="569" t="s">
        <v>429</v>
      </c>
      <c r="K13" s="569" t="s">
        <v>429</v>
      </c>
      <c r="L13" s="569" t="s">
        <v>429</v>
      </c>
      <c r="M13" s="569" t="s">
        <v>429</v>
      </c>
      <c r="N13" s="569" t="s">
        <v>429</v>
      </c>
      <c r="O13" s="569" t="s">
        <v>429</v>
      </c>
      <c r="P13" s="569" t="s">
        <v>429</v>
      </c>
      <c r="Q13" s="569" t="s">
        <v>429</v>
      </c>
      <c r="R13" s="569">
        <v>4749</v>
      </c>
      <c r="S13" s="569">
        <v>4579</v>
      </c>
      <c r="T13" s="569">
        <v>5089</v>
      </c>
      <c r="U13" s="569">
        <v>3364</v>
      </c>
      <c r="V13" s="569">
        <v>2597</v>
      </c>
      <c r="W13" s="569">
        <v>2875</v>
      </c>
      <c r="X13" s="569">
        <v>2503</v>
      </c>
      <c r="Y13" s="569">
        <v>4119</v>
      </c>
      <c r="Z13" s="569">
        <v>3468</v>
      </c>
      <c r="AA13" s="569">
        <v>3153</v>
      </c>
    </row>
    <row r="14" spans="1:30">
      <c r="A14" s="284" t="s">
        <v>172</v>
      </c>
      <c r="B14" s="569">
        <v>549196</v>
      </c>
      <c r="C14" s="569">
        <v>512178</v>
      </c>
      <c r="D14" s="569">
        <v>785470</v>
      </c>
      <c r="E14" s="569">
        <v>574355</v>
      </c>
      <c r="F14" s="569">
        <v>532254</v>
      </c>
      <c r="G14" s="569">
        <v>585920</v>
      </c>
      <c r="H14" s="569">
        <v>453193</v>
      </c>
      <c r="I14" s="569">
        <v>530140</v>
      </c>
      <c r="J14" s="569">
        <v>579396</v>
      </c>
      <c r="K14" s="569">
        <v>609465</v>
      </c>
      <c r="L14" s="569">
        <v>666914</v>
      </c>
      <c r="M14" s="569">
        <v>785470</v>
      </c>
      <c r="N14" s="569">
        <v>797646</v>
      </c>
      <c r="O14" s="569">
        <v>846879</v>
      </c>
      <c r="P14" s="569">
        <v>916799</v>
      </c>
      <c r="Q14" s="569">
        <v>830180</v>
      </c>
      <c r="R14" s="569">
        <v>634430</v>
      </c>
      <c r="S14" s="569">
        <v>697019</v>
      </c>
      <c r="T14" s="569">
        <v>661847</v>
      </c>
      <c r="U14" s="569">
        <v>529398</v>
      </c>
      <c r="V14" s="569">
        <v>646422.6</v>
      </c>
      <c r="W14" s="569">
        <v>545298.28</v>
      </c>
      <c r="X14" s="569">
        <v>724993.53</v>
      </c>
      <c r="Y14" s="569">
        <v>436540</v>
      </c>
      <c r="Z14" s="569">
        <v>615673</v>
      </c>
      <c r="AA14" s="569" t="s">
        <v>429</v>
      </c>
    </row>
    <row r="15" spans="1:30">
      <c r="A15" s="284" t="s">
        <v>171</v>
      </c>
      <c r="B15" s="569">
        <v>110</v>
      </c>
      <c r="C15" s="569">
        <v>105</v>
      </c>
      <c r="D15" s="569">
        <v>100</v>
      </c>
      <c r="E15" s="569">
        <v>110</v>
      </c>
      <c r="F15" s="569">
        <v>125</v>
      </c>
      <c r="G15" s="569">
        <v>148</v>
      </c>
      <c r="H15" s="569">
        <v>153</v>
      </c>
      <c r="I15" s="569">
        <v>131</v>
      </c>
      <c r="J15" s="569">
        <v>151</v>
      </c>
      <c r="K15" s="569">
        <v>131</v>
      </c>
      <c r="L15" s="569">
        <v>139</v>
      </c>
      <c r="M15" s="569">
        <v>142</v>
      </c>
      <c r="N15" s="569">
        <v>70</v>
      </c>
      <c r="O15" s="569">
        <v>70</v>
      </c>
      <c r="P15" s="569">
        <v>70</v>
      </c>
      <c r="Q15" s="569">
        <v>70</v>
      </c>
      <c r="R15" s="569">
        <v>70</v>
      </c>
      <c r="S15" s="569">
        <v>70</v>
      </c>
      <c r="T15" s="569">
        <v>70</v>
      </c>
      <c r="U15" s="569">
        <v>143</v>
      </c>
      <c r="V15" s="569">
        <v>279</v>
      </c>
      <c r="W15" s="569">
        <v>290</v>
      </c>
      <c r="X15" s="569">
        <v>160</v>
      </c>
      <c r="Y15" s="569">
        <v>160</v>
      </c>
      <c r="Z15" s="569">
        <v>165</v>
      </c>
      <c r="AA15" s="569" t="s">
        <v>429</v>
      </c>
      <c r="AB15" s="499"/>
    </row>
    <row r="16" spans="1:30">
      <c r="A16" s="284" t="s">
        <v>79</v>
      </c>
      <c r="B16" s="569">
        <v>418393.2</v>
      </c>
      <c r="C16" s="569">
        <v>330778.755</v>
      </c>
      <c r="D16" s="569">
        <v>335132.30900000001</v>
      </c>
      <c r="E16" s="569">
        <v>336250.35800000001</v>
      </c>
      <c r="F16" s="569">
        <v>293171.07699999999</v>
      </c>
      <c r="G16" s="569">
        <v>364554</v>
      </c>
      <c r="H16" s="569">
        <v>328716.2</v>
      </c>
      <c r="I16" s="569">
        <v>361953.17200000002</v>
      </c>
      <c r="J16" s="569">
        <v>353354.89299999998</v>
      </c>
      <c r="K16" s="569">
        <v>316450.00599999999</v>
      </c>
      <c r="L16" s="569">
        <v>328474</v>
      </c>
      <c r="M16" s="569">
        <v>343287.74300000002</v>
      </c>
      <c r="N16" s="569">
        <v>331687</v>
      </c>
      <c r="O16" s="569">
        <v>356691.74699999997</v>
      </c>
      <c r="P16" s="569">
        <v>367257.68</v>
      </c>
      <c r="Q16" s="569">
        <v>380064</v>
      </c>
      <c r="R16" s="569">
        <v>339264</v>
      </c>
      <c r="S16" s="569">
        <v>430643</v>
      </c>
      <c r="T16" s="569">
        <v>332637</v>
      </c>
      <c r="U16" s="569">
        <v>341192</v>
      </c>
      <c r="V16" s="569">
        <v>354703.5</v>
      </c>
      <c r="W16" s="569">
        <v>350801.74999999994</v>
      </c>
      <c r="X16" s="569">
        <v>365023</v>
      </c>
      <c r="Y16" s="569">
        <v>375160</v>
      </c>
      <c r="Z16" s="569">
        <v>365974</v>
      </c>
      <c r="AA16" s="569">
        <v>362645</v>
      </c>
    </row>
    <row r="17" spans="1:32">
      <c r="A17" s="284" t="s">
        <v>170</v>
      </c>
      <c r="B17" s="569">
        <v>66328</v>
      </c>
      <c r="C17" s="569">
        <v>68945</v>
      </c>
      <c r="D17" s="569">
        <v>71564</v>
      </c>
      <c r="E17" s="569">
        <v>70423</v>
      </c>
      <c r="F17" s="569">
        <v>74587</v>
      </c>
      <c r="G17" s="569">
        <v>74627</v>
      </c>
      <c r="H17" s="569">
        <v>71102</v>
      </c>
      <c r="I17" s="569">
        <v>70641</v>
      </c>
      <c r="J17" s="569">
        <v>74097</v>
      </c>
      <c r="K17" s="569">
        <v>71507</v>
      </c>
      <c r="L17" s="569">
        <v>70911</v>
      </c>
      <c r="M17" s="569">
        <v>67520</v>
      </c>
      <c r="N17" s="569">
        <v>67630</v>
      </c>
      <c r="O17" s="569">
        <v>70833</v>
      </c>
      <c r="P17" s="569">
        <v>72850</v>
      </c>
      <c r="Q17" s="569">
        <v>71052</v>
      </c>
      <c r="R17" s="569">
        <v>65446</v>
      </c>
      <c r="S17" s="569">
        <v>79418</v>
      </c>
      <c r="T17" s="569">
        <v>85043</v>
      </c>
      <c r="U17" s="569">
        <v>93221</v>
      </c>
      <c r="V17" s="569">
        <v>86686</v>
      </c>
      <c r="W17" s="569">
        <v>79894</v>
      </c>
      <c r="X17" s="569">
        <v>93626</v>
      </c>
      <c r="Y17" s="569">
        <v>75189</v>
      </c>
      <c r="Z17" s="569">
        <v>80826</v>
      </c>
      <c r="AA17" s="569">
        <v>84341</v>
      </c>
    </row>
    <row r="18" spans="1:32">
      <c r="A18" s="284" t="s">
        <v>50</v>
      </c>
      <c r="B18" s="569">
        <v>25764</v>
      </c>
      <c r="C18" s="569">
        <v>22159</v>
      </c>
      <c r="D18" s="569">
        <v>21733</v>
      </c>
      <c r="E18" s="569">
        <v>21360</v>
      </c>
      <c r="F18" s="569">
        <v>20349</v>
      </c>
      <c r="G18" s="569">
        <v>16613</v>
      </c>
      <c r="H18" s="569">
        <v>16557</v>
      </c>
      <c r="I18" s="569">
        <v>18326</v>
      </c>
      <c r="J18" s="569">
        <v>16541</v>
      </c>
      <c r="K18" s="569">
        <v>13613</v>
      </c>
      <c r="L18" s="569">
        <v>15265</v>
      </c>
      <c r="M18" s="569">
        <v>14585</v>
      </c>
      <c r="N18" s="569">
        <v>13713</v>
      </c>
      <c r="O18" s="569">
        <v>13200</v>
      </c>
      <c r="P18" s="569">
        <v>13455</v>
      </c>
      <c r="Q18" s="569">
        <v>12872</v>
      </c>
      <c r="R18" s="569">
        <v>12950</v>
      </c>
      <c r="S18" s="569">
        <v>13000</v>
      </c>
      <c r="T18" s="569">
        <v>13102</v>
      </c>
      <c r="U18" s="569">
        <v>13152</v>
      </c>
      <c r="V18" s="569">
        <v>13202</v>
      </c>
      <c r="W18" s="569">
        <v>18102</v>
      </c>
      <c r="X18" s="569">
        <v>18590</v>
      </c>
      <c r="Y18" s="569">
        <v>8300</v>
      </c>
      <c r="Z18" s="569">
        <v>8800</v>
      </c>
      <c r="AA18" s="569">
        <v>9330</v>
      </c>
      <c r="AB18" s="8"/>
    </row>
    <row r="19" spans="1:32">
      <c r="A19" s="284" t="s">
        <v>34</v>
      </c>
      <c r="B19" s="569">
        <f t="shared" ref="B19:J19" si="0">SUM(B4:B18)</f>
        <v>1853091.2</v>
      </c>
      <c r="C19" s="569">
        <f t="shared" si="0"/>
        <v>1638992.7549999999</v>
      </c>
      <c r="D19" s="569">
        <f t="shared" si="0"/>
        <v>2400967.3089999999</v>
      </c>
      <c r="E19" s="569">
        <f t="shared" si="0"/>
        <v>2346591.358</v>
      </c>
      <c r="F19" s="569">
        <f t="shared" si="0"/>
        <v>2084604.077</v>
      </c>
      <c r="G19" s="569">
        <f t="shared" si="0"/>
        <v>2117559</v>
      </c>
      <c r="H19" s="569">
        <f t="shared" si="0"/>
        <v>1927368.2</v>
      </c>
      <c r="I19" s="569">
        <f t="shared" si="0"/>
        <v>2043261.172</v>
      </c>
      <c r="J19" s="569">
        <f t="shared" si="0"/>
        <v>2184128.8930000002</v>
      </c>
      <c r="K19" s="569">
        <f t="shared" ref="K19:Z19" si="1">SUM(K4:K18)</f>
        <v>2198149.0060000001</v>
      </c>
      <c r="L19" s="569">
        <f t="shared" si="1"/>
        <v>2408012.5</v>
      </c>
      <c r="M19" s="569">
        <f t="shared" si="1"/>
        <v>2485733.3430000003</v>
      </c>
      <c r="N19" s="569">
        <f t="shared" si="1"/>
        <v>2587817.2999999998</v>
      </c>
      <c r="O19" s="569">
        <f t="shared" si="1"/>
        <v>2696523.0469999998</v>
      </c>
      <c r="P19" s="569">
        <f t="shared" si="1"/>
        <v>2752466.2800000003</v>
      </c>
      <c r="Q19" s="569">
        <f t="shared" si="1"/>
        <v>2619025.2999999998</v>
      </c>
      <c r="R19" s="569">
        <f t="shared" si="1"/>
        <v>2353640.7999999998</v>
      </c>
      <c r="S19" s="569">
        <f t="shared" si="1"/>
        <v>2516820.4</v>
      </c>
      <c r="T19" s="569">
        <f t="shared" si="1"/>
        <v>2349796.4</v>
      </c>
      <c r="U19" s="569">
        <f t="shared" si="1"/>
        <v>2223258.9</v>
      </c>
      <c r="V19" s="569">
        <f t="shared" si="1"/>
        <v>2393246.3000000003</v>
      </c>
      <c r="W19" s="569">
        <f t="shared" si="1"/>
        <v>2328032.8499999996</v>
      </c>
      <c r="X19" s="569">
        <f t="shared" si="1"/>
        <v>2738796.4299999997</v>
      </c>
      <c r="Y19" s="569">
        <f t="shared" si="1"/>
        <v>2487522.5</v>
      </c>
      <c r="Z19" s="569">
        <f t="shared" si="1"/>
        <v>2692085.93</v>
      </c>
      <c r="AA19" s="569" t="s">
        <v>429</v>
      </c>
    </row>
    <row r="20" spans="1:32">
      <c r="A20" s="57"/>
      <c r="B20" s="289"/>
      <c r="C20" s="289"/>
      <c r="D20" s="289"/>
      <c r="E20" s="289"/>
      <c r="F20" s="289"/>
      <c r="G20" s="289"/>
      <c r="H20" s="289"/>
      <c r="I20" s="289"/>
      <c r="J20" s="289"/>
      <c r="K20" s="57"/>
      <c r="L20" s="57"/>
      <c r="M20" s="57"/>
      <c r="N20" s="57"/>
      <c r="O20" s="57"/>
      <c r="P20" s="57"/>
      <c r="Q20" s="57"/>
      <c r="R20" s="57"/>
      <c r="S20" s="57"/>
      <c r="T20" s="57"/>
      <c r="AA20" s="287"/>
    </row>
    <row r="21" spans="1:32" ht="15" customHeight="1">
      <c r="A21" s="136" t="s">
        <v>33</v>
      </c>
      <c r="B21" s="134"/>
      <c r="D21" s="96"/>
      <c r="E21" s="96"/>
      <c r="F21" s="96"/>
      <c r="G21" s="96"/>
      <c r="H21" s="96"/>
      <c r="I21" s="96"/>
      <c r="J21" s="96"/>
      <c r="K21" s="96"/>
      <c r="L21" s="96"/>
      <c r="M21" s="96"/>
      <c r="N21" s="96"/>
      <c r="O21" s="96"/>
      <c r="P21" s="96"/>
      <c r="Q21" s="96"/>
      <c r="R21" s="132"/>
      <c r="S21" s="132"/>
      <c r="T21" s="132"/>
      <c r="AA21" s="287"/>
    </row>
    <row r="22" spans="1:32" s="283" customFormat="1">
      <c r="A22" s="289"/>
      <c r="B22" s="134"/>
      <c r="D22" s="150"/>
      <c r="E22" s="150"/>
      <c r="F22" s="150"/>
      <c r="G22" s="150"/>
      <c r="H22" s="150"/>
      <c r="I22" s="150"/>
      <c r="J22" s="150"/>
      <c r="K22" s="150"/>
      <c r="L22" s="150"/>
      <c r="M22" s="150"/>
      <c r="N22" s="150"/>
      <c r="O22" s="150"/>
      <c r="P22" s="150"/>
      <c r="Q22" s="150"/>
      <c r="R22" s="289"/>
      <c r="S22" s="289"/>
      <c r="T22" s="289"/>
      <c r="X22" s="299"/>
      <c r="Z22" s="499"/>
      <c r="AA22" s="287"/>
    </row>
    <row r="23" spans="1:32" ht="14.65" customHeight="1">
      <c r="A23" s="96" t="s">
        <v>471</v>
      </c>
      <c r="D23" s="96"/>
      <c r="E23" s="96"/>
      <c r="F23" s="96"/>
      <c r="G23" s="96"/>
      <c r="H23" s="96"/>
      <c r="I23" s="96"/>
      <c r="J23" s="96"/>
      <c r="K23" s="96"/>
      <c r="L23" s="96"/>
      <c r="M23" s="96"/>
      <c r="N23" s="96"/>
      <c r="O23" s="96"/>
      <c r="P23" s="96"/>
      <c r="Q23" s="96"/>
      <c r="AA23" s="287"/>
    </row>
    <row r="24" spans="1:32" s="499" customFormat="1">
      <c r="A24" s="150"/>
      <c r="D24" s="679"/>
      <c r="E24" s="679"/>
      <c r="F24" s="679"/>
      <c r="G24" s="679"/>
      <c r="H24" s="679"/>
      <c r="I24" s="679"/>
      <c r="J24" s="679"/>
      <c r="K24" s="679"/>
      <c r="L24" s="679"/>
      <c r="M24" s="679"/>
      <c r="N24" s="679"/>
      <c r="O24" s="679"/>
      <c r="P24" s="679"/>
      <c r="Q24" s="679"/>
    </row>
    <row r="25" spans="1:32">
      <c r="A25" s="96" t="s">
        <v>1558</v>
      </c>
      <c r="B25" s="171"/>
      <c r="D25" s="57"/>
      <c r="E25" s="168"/>
      <c r="F25" s="171"/>
      <c r="G25" s="171"/>
      <c r="H25" s="171"/>
      <c r="I25" s="171"/>
      <c r="J25" s="171"/>
      <c r="O25" s="132"/>
      <c r="P25" s="132"/>
      <c r="Q25" s="132"/>
      <c r="R25" s="132"/>
      <c r="S25" s="132"/>
      <c r="T25" s="132"/>
      <c r="U25" s="64"/>
      <c r="V25" s="64"/>
      <c r="X25" s="299"/>
      <c r="AA25" s="287"/>
      <c r="AB25" s="64"/>
      <c r="AC25" s="64"/>
      <c r="AD25" s="64"/>
      <c r="AE25" s="64"/>
      <c r="AF25" s="64"/>
    </row>
    <row r="26" spans="1:32">
      <c r="A26" s="679"/>
      <c r="B26" s="134"/>
      <c r="C26" s="289"/>
      <c r="D26" s="289"/>
      <c r="E26" s="289"/>
      <c r="F26" s="289"/>
      <c r="G26" s="289"/>
      <c r="H26" s="289"/>
      <c r="I26" s="289"/>
      <c r="J26" s="289"/>
      <c r="K26" s="57"/>
      <c r="L26" s="57"/>
      <c r="M26" s="57"/>
      <c r="N26" s="57"/>
      <c r="O26" s="57"/>
      <c r="P26" s="57"/>
      <c r="Q26" s="57"/>
      <c r="R26" s="57"/>
      <c r="S26" s="57"/>
      <c r="T26" s="57"/>
      <c r="AA26" s="287"/>
    </row>
    <row r="27" spans="1:32">
      <c r="A27" s="167" t="s">
        <v>431</v>
      </c>
    </row>
  </sheetData>
  <conditionalFormatting sqref="B3:T3">
    <cfRule type="expression" dxfId="174" priority="2" stopIfTrue="1">
      <formula>ISNA(ACTIVECELL)</formula>
    </cfRule>
  </conditionalFormatting>
  <conditionalFormatting sqref="U3:Z3">
    <cfRule type="expression" dxfId="173" priority="1" stopIfTrue="1">
      <formula>ISNA(ACTIVECELL)</formula>
    </cfRule>
  </conditionalFormatting>
  <hyperlinks>
    <hyperlink ref="AC6" location="Content!B408" display="Back to Content Page"/>
  </hyperlinks>
  <pageMargins left="0.7" right="0.7" top="0.75" bottom="0.75" header="0.3" footer="0.3"/>
  <ignoredErrors>
    <ignoredError sqref="J19:L19 M19 B19:I19 R19:W19 X19:Z19" formulaRange="1"/>
  </ignoredErrors>
</worksheet>
</file>

<file path=xl/worksheets/sheet3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7"/>
  <sheetViews>
    <sheetView topLeftCell="G1" workbookViewId="0">
      <selection activeCell="S6" sqref="S6"/>
    </sheetView>
  </sheetViews>
  <sheetFormatPr defaultRowHeight="14.5"/>
  <cols>
    <col min="1" max="1" width="33.81640625" customWidth="1"/>
    <col min="2" max="4" width="7" customWidth="1"/>
    <col min="5" max="9" width="8.1796875" customWidth="1"/>
    <col min="10" max="10" width="19.81640625" customWidth="1"/>
    <col min="11" max="12" width="7" customWidth="1"/>
    <col min="13" max="14" width="8.1796875" customWidth="1"/>
    <col min="15" max="15" width="7" customWidth="1"/>
    <col min="16" max="17" width="7" style="499" customWidth="1"/>
  </cols>
  <sheetData>
    <row r="1" spans="1:19">
      <c r="A1" s="103" t="s">
        <v>1559</v>
      </c>
      <c r="B1" s="57"/>
      <c r="C1" s="57"/>
      <c r="D1" s="57"/>
      <c r="E1" s="57"/>
      <c r="F1" s="57"/>
      <c r="G1" s="57"/>
      <c r="H1" s="57"/>
      <c r="I1" s="57"/>
      <c r="J1" s="57"/>
      <c r="K1" s="57"/>
      <c r="L1" s="57"/>
      <c r="M1" s="57"/>
      <c r="N1" s="57"/>
    </row>
    <row r="2" spans="1:19">
      <c r="A2" s="57"/>
      <c r="B2" s="57"/>
      <c r="C2" s="57"/>
      <c r="D2" s="57"/>
      <c r="E2" s="57"/>
      <c r="F2" s="57"/>
      <c r="G2" s="57"/>
      <c r="H2" s="57"/>
      <c r="I2" s="57"/>
      <c r="J2" s="57"/>
      <c r="K2" s="57"/>
      <c r="L2" s="57"/>
      <c r="M2" s="57"/>
      <c r="N2" s="57"/>
    </row>
    <row r="3" spans="1:19">
      <c r="A3" s="769" t="s">
        <v>16</v>
      </c>
      <c r="B3" s="4">
        <v>2000</v>
      </c>
      <c r="C3" s="4">
        <v>2001</v>
      </c>
      <c r="D3" s="4">
        <v>2002</v>
      </c>
      <c r="E3" s="4">
        <v>2003</v>
      </c>
      <c r="F3" s="4">
        <v>2004</v>
      </c>
      <c r="G3" s="4">
        <v>2005</v>
      </c>
      <c r="H3" s="4">
        <v>2006</v>
      </c>
      <c r="I3" s="4">
        <v>2007</v>
      </c>
      <c r="J3" s="4">
        <v>2008</v>
      </c>
      <c r="K3" s="4">
        <v>2009</v>
      </c>
      <c r="L3" s="4">
        <v>2010</v>
      </c>
      <c r="M3" s="4">
        <v>2011</v>
      </c>
      <c r="N3" s="4">
        <v>2012</v>
      </c>
      <c r="O3" s="768">
        <v>2013</v>
      </c>
      <c r="P3" s="768">
        <v>2014</v>
      </c>
      <c r="Q3" s="768">
        <v>2015</v>
      </c>
    </row>
    <row r="4" spans="1:19">
      <c r="A4" s="284" t="s">
        <v>428</v>
      </c>
      <c r="B4" s="575">
        <v>100</v>
      </c>
      <c r="C4" s="575">
        <v>251.14</v>
      </c>
      <c r="D4" s="575">
        <v>508.61</v>
      </c>
      <c r="E4" s="575">
        <v>1062.3599999999999</v>
      </c>
      <c r="F4" s="575">
        <v>1587.52</v>
      </c>
      <c r="G4" s="575">
        <v>1956.96</v>
      </c>
      <c r="H4" s="575">
        <v>2292.36</v>
      </c>
      <c r="I4" s="575">
        <v>2617.71</v>
      </c>
      <c r="J4" s="575">
        <v>3103.8</v>
      </c>
      <c r="K4" s="575" t="s">
        <v>429</v>
      </c>
      <c r="L4" s="575" t="s">
        <v>429</v>
      </c>
      <c r="M4" s="575">
        <v>4946.43</v>
      </c>
      <c r="N4" s="575">
        <v>5564.97</v>
      </c>
      <c r="O4" s="575" t="s">
        <v>429</v>
      </c>
      <c r="P4" s="575" t="s">
        <v>429</v>
      </c>
      <c r="Q4" s="570" t="s">
        <v>429</v>
      </c>
    </row>
    <row r="5" spans="1:19">
      <c r="A5" s="284" t="s">
        <v>14</v>
      </c>
      <c r="B5" s="575">
        <v>100</v>
      </c>
      <c r="C5" s="575">
        <v>102.64</v>
      </c>
      <c r="D5" s="575">
        <v>112.18</v>
      </c>
      <c r="E5" s="575">
        <v>125</v>
      </c>
      <c r="F5" s="575">
        <v>130.93</v>
      </c>
      <c r="G5" s="575">
        <v>137.94</v>
      </c>
      <c r="H5" s="575">
        <v>155.22999999999999</v>
      </c>
      <c r="I5" s="575">
        <v>172.72</v>
      </c>
      <c r="J5" s="575">
        <v>207.69</v>
      </c>
      <c r="K5" s="575">
        <v>237.42</v>
      </c>
      <c r="L5" s="575">
        <v>246.07</v>
      </c>
      <c r="M5" s="575">
        <v>263</v>
      </c>
      <c r="N5" s="575">
        <v>283.89</v>
      </c>
      <c r="O5" s="575">
        <v>294.5</v>
      </c>
      <c r="P5" s="575">
        <v>297.3</v>
      </c>
      <c r="Q5" s="575">
        <v>298.5</v>
      </c>
    </row>
    <row r="6" spans="1:19">
      <c r="A6" s="73" t="s">
        <v>268</v>
      </c>
      <c r="B6" s="575">
        <v>100</v>
      </c>
      <c r="C6" s="575">
        <v>106.48</v>
      </c>
      <c r="D6" s="575">
        <v>134.85</v>
      </c>
      <c r="E6" s="575">
        <v>142.37</v>
      </c>
      <c r="F6" s="575">
        <v>148.13</v>
      </c>
      <c r="G6" s="575">
        <v>151.94999999999999</v>
      </c>
      <c r="H6" s="575">
        <v>165.92</v>
      </c>
      <c r="I6" s="575">
        <v>189.88</v>
      </c>
      <c r="J6" s="575">
        <v>220.02</v>
      </c>
      <c r="K6" s="575">
        <v>239.74</v>
      </c>
      <c r="L6" s="575">
        <v>181.04</v>
      </c>
      <c r="M6" s="575" t="s">
        <v>429</v>
      </c>
      <c r="N6" s="575" t="s">
        <v>429</v>
      </c>
      <c r="O6" s="575" t="s">
        <v>429</v>
      </c>
      <c r="P6" s="575" t="s">
        <v>8</v>
      </c>
      <c r="Q6" s="570" t="s">
        <v>429</v>
      </c>
      <c r="S6" s="92" t="s">
        <v>13</v>
      </c>
    </row>
    <row r="7" spans="1:19">
      <c r="A7" s="284" t="s">
        <v>12</v>
      </c>
      <c r="B7" s="575">
        <v>100</v>
      </c>
      <c r="C7" s="575">
        <v>107.22259326400152</v>
      </c>
      <c r="D7" s="575">
        <v>158.47724453773492</v>
      </c>
      <c r="E7" s="575">
        <v>166.11010399771013</v>
      </c>
      <c r="F7" s="575">
        <v>172.88426676843812</v>
      </c>
      <c r="G7" s="575">
        <v>177.46398244442324</v>
      </c>
      <c r="H7" s="575">
        <v>193.49298731037115</v>
      </c>
      <c r="I7" s="575">
        <v>220.87587062303214</v>
      </c>
      <c r="J7" s="575">
        <v>255.41455967941991</v>
      </c>
      <c r="K7" s="575">
        <v>278.02690582959639</v>
      </c>
      <c r="L7" s="575">
        <v>96.431638202461585</v>
      </c>
      <c r="M7" s="575">
        <v>103.13901345291478</v>
      </c>
      <c r="N7" s="575" t="s">
        <v>429</v>
      </c>
      <c r="O7" s="575" t="s">
        <v>429</v>
      </c>
      <c r="P7" s="575" t="s">
        <v>8</v>
      </c>
      <c r="Q7" s="570" t="s">
        <v>429</v>
      </c>
      <c r="R7" s="12"/>
      <c r="S7" t="s">
        <v>17</v>
      </c>
    </row>
    <row r="8" spans="1:19">
      <c r="A8" s="284" t="s">
        <v>11</v>
      </c>
      <c r="B8" s="575" t="s">
        <v>429</v>
      </c>
      <c r="C8" s="575">
        <v>101.9</v>
      </c>
      <c r="D8" s="575">
        <v>117.2</v>
      </c>
      <c r="E8" s="575">
        <v>112.9</v>
      </c>
      <c r="F8" s="575">
        <v>135.1</v>
      </c>
      <c r="G8" s="575">
        <v>170.1</v>
      </c>
      <c r="H8" s="575">
        <v>177.6</v>
      </c>
      <c r="I8" s="575">
        <v>202.1</v>
      </c>
      <c r="J8" s="575">
        <v>223.2</v>
      </c>
      <c r="K8" s="575">
        <v>241.62</v>
      </c>
      <c r="L8" s="575">
        <v>257.20999999999998</v>
      </c>
      <c r="M8" s="575">
        <v>291.98</v>
      </c>
      <c r="N8" s="575">
        <v>306.55</v>
      </c>
      <c r="O8" s="575" t="s">
        <v>429</v>
      </c>
      <c r="P8" s="575" t="s">
        <v>8</v>
      </c>
      <c r="Q8" s="575" t="s">
        <v>8</v>
      </c>
    </row>
    <row r="9" spans="1:19">
      <c r="A9" s="284" t="s">
        <v>10</v>
      </c>
      <c r="B9" s="575">
        <v>100</v>
      </c>
      <c r="C9" s="575">
        <v>117.6</v>
      </c>
      <c r="D9" s="575">
        <v>136.4</v>
      </c>
      <c r="E9" s="575">
        <v>143.6</v>
      </c>
      <c r="F9" s="575">
        <v>154.4</v>
      </c>
      <c r="G9" s="575">
        <v>181</v>
      </c>
      <c r="H9" s="575">
        <v>209.1</v>
      </c>
      <c r="I9" s="575">
        <v>224.65</v>
      </c>
      <c r="J9" s="575">
        <v>240.28</v>
      </c>
      <c r="K9" s="575">
        <v>258.02999999999997</v>
      </c>
      <c r="L9" s="575">
        <v>271.2</v>
      </c>
      <c r="M9" s="575">
        <v>279.8</v>
      </c>
      <c r="N9" s="575">
        <v>100</v>
      </c>
      <c r="O9" s="575">
        <v>123.5</v>
      </c>
      <c r="P9" s="575">
        <v>149.5</v>
      </c>
      <c r="Q9" s="575">
        <v>188.2</v>
      </c>
    </row>
    <row r="10" spans="1:19">
      <c r="A10" s="284" t="s">
        <v>9</v>
      </c>
      <c r="B10" s="575">
        <v>100</v>
      </c>
      <c r="C10" s="575">
        <v>104.05</v>
      </c>
      <c r="D10" s="575">
        <v>112.21</v>
      </c>
      <c r="E10" s="575">
        <v>115.36</v>
      </c>
      <c r="F10" s="575">
        <v>122.31</v>
      </c>
      <c r="G10" s="575">
        <v>129.49</v>
      </c>
      <c r="H10" s="575">
        <v>142.43</v>
      </c>
      <c r="I10" s="575">
        <v>164.52</v>
      </c>
      <c r="J10" s="575">
        <v>190.65</v>
      </c>
      <c r="K10" s="575">
        <v>198.46</v>
      </c>
      <c r="L10" s="575">
        <v>205.7</v>
      </c>
      <c r="M10" s="575">
        <v>217.78</v>
      </c>
      <c r="N10" s="575">
        <v>222.61</v>
      </c>
      <c r="O10" s="575">
        <v>230.19066000000001</v>
      </c>
      <c r="P10" s="575">
        <v>240.8</v>
      </c>
      <c r="Q10" s="575">
        <v>248.6</v>
      </c>
    </row>
    <row r="11" spans="1:19">
      <c r="A11" s="284" t="s">
        <v>7</v>
      </c>
      <c r="B11" s="575">
        <v>100</v>
      </c>
      <c r="C11" s="575">
        <v>110.65</v>
      </c>
      <c r="D11" s="575">
        <v>132.29</v>
      </c>
      <c r="E11" s="575">
        <v>148.80000000000001</v>
      </c>
      <c r="F11" s="575">
        <v>164.95</v>
      </c>
      <c r="G11" s="575">
        <v>173.92</v>
      </c>
      <c r="H11" s="575">
        <v>203.56</v>
      </c>
      <c r="I11" s="575">
        <v>224.56</v>
      </c>
      <c r="J11" s="575">
        <v>266.88</v>
      </c>
      <c r="K11" s="575">
        <v>285.61</v>
      </c>
      <c r="L11" s="575">
        <v>329.38</v>
      </c>
      <c r="M11" s="575">
        <v>372.8</v>
      </c>
      <c r="N11" s="575" t="s">
        <v>429</v>
      </c>
      <c r="O11" s="575" t="s">
        <v>429</v>
      </c>
      <c r="P11" s="575" t="s">
        <v>8</v>
      </c>
      <c r="Q11" s="570" t="s">
        <v>429</v>
      </c>
    </row>
    <row r="12" spans="1:19">
      <c r="A12" s="284" t="s">
        <v>6</v>
      </c>
      <c r="B12" s="575" t="s">
        <v>429</v>
      </c>
      <c r="C12" s="575" t="s">
        <v>429</v>
      </c>
      <c r="D12" s="575">
        <v>47.422817981525327</v>
      </c>
      <c r="E12" s="575">
        <v>51.701907024870259</v>
      </c>
      <c r="F12" s="575">
        <v>52.116563076078073</v>
      </c>
      <c r="G12" s="575">
        <v>52.751049458954043</v>
      </c>
      <c r="H12" s="575">
        <v>56.324540157499747</v>
      </c>
      <c r="I12" s="575">
        <v>63.389373232445088</v>
      </c>
      <c r="J12" s="575">
        <v>74.256541469892198</v>
      </c>
      <c r="K12" s="575">
        <v>81.760135023174811</v>
      </c>
      <c r="L12" s="575">
        <v>84.182910969590807</v>
      </c>
      <c r="M12" s="575">
        <v>88.392349994058989</v>
      </c>
      <c r="N12" s="575">
        <v>96.449698224950623</v>
      </c>
      <c r="O12" s="575">
        <v>102.81348141933614</v>
      </c>
      <c r="P12" s="575" t="s">
        <v>8</v>
      </c>
      <c r="Q12" s="570" t="s">
        <v>429</v>
      </c>
    </row>
    <row r="13" spans="1:19">
      <c r="A13" s="284" t="s">
        <v>5</v>
      </c>
      <c r="B13" s="575">
        <v>100</v>
      </c>
      <c r="C13" s="575">
        <v>104.89</v>
      </c>
      <c r="D13" s="575">
        <v>105.52</v>
      </c>
      <c r="E13" s="575">
        <v>108.25</v>
      </c>
      <c r="F13" s="575">
        <v>109.19</v>
      </c>
      <c r="G13" s="575">
        <v>110.35</v>
      </c>
      <c r="H13" s="575">
        <v>114.33</v>
      </c>
      <c r="I13" s="575">
        <v>40.220551550871548</v>
      </c>
      <c r="J13" s="575">
        <v>51.620592266452377</v>
      </c>
      <c r="K13" s="575">
        <v>70.991834211952153</v>
      </c>
      <c r="L13" s="575">
        <v>74.920800383466556</v>
      </c>
      <c r="M13" s="575">
        <v>80.640697376635458</v>
      </c>
      <c r="N13" s="575">
        <v>86.343648898352029</v>
      </c>
      <c r="O13" s="575">
        <v>96.933789707948819</v>
      </c>
      <c r="P13" s="575">
        <v>100</v>
      </c>
      <c r="Q13" s="575">
        <v>94.817870879346714</v>
      </c>
    </row>
    <row r="14" spans="1:19">
      <c r="A14" s="284" t="s">
        <v>4</v>
      </c>
      <c r="B14" s="575">
        <v>100</v>
      </c>
      <c r="C14" s="575">
        <v>105.4</v>
      </c>
      <c r="D14" s="575">
        <v>122</v>
      </c>
      <c r="E14" s="575">
        <v>131.9</v>
      </c>
      <c r="F14" s="575">
        <v>134.88</v>
      </c>
      <c r="G14" s="575">
        <v>137.9</v>
      </c>
      <c r="H14" s="575">
        <v>147.80000000000001</v>
      </c>
      <c r="I14" s="575">
        <v>163.1</v>
      </c>
      <c r="J14" s="575">
        <v>190</v>
      </c>
      <c r="K14" s="575">
        <v>109.54</v>
      </c>
      <c r="L14" s="575">
        <v>111.03</v>
      </c>
      <c r="M14" s="575">
        <v>118.93</v>
      </c>
      <c r="N14" s="575">
        <v>127.43</v>
      </c>
      <c r="O14" s="575" t="s">
        <v>429</v>
      </c>
      <c r="P14" s="575" t="s">
        <v>8</v>
      </c>
      <c r="Q14" s="575" t="s">
        <v>429</v>
      </c>
    </row>
    <row r="15" spans="1:19">
      <c r="A15" s="284" t="s">
        <v>3</v>
      </c>
      <c r="B15" s="575">
        <v>61.050061050061046</v>
      </c>
      <c r="C15" s="575">
        <v>65.024420024420024</v>
      </c>
      <c r="D15" s="575">
        <v>79.242979242979246</v>
      </c>
      <c r="E15" s="575">
        <v>88.949938949938939</v>
      </c>
      <c r="F15" s="575">
        <v>95.042735042735032</v>
      </c>
      <c r="G15" s="575">
        <v>103.28449328449327</v>
      </c>
      <c r="H15" s="575" t="s">
        <v>429</v>
      </c>
      <c r="I15" s="575">
        <v>63.534386495334907</v>
      </c>
      <c r="J15" s="575">
        <v>75.526513530791888</v>
      </c>
      <c r="K15" s="575">
        <v>83.104602061883298</v>
      </c>
      <c r="L15" s="575">
        <v>83.443189736020301</v>
      </c>
      <c r="M15" s="575">
        <v>88.408409801677763</v>
      </c>
      <c r="N15" s="575">
        <v>100</v>
      </c>
      <c r="O15" s="575">
        <v>102.5</v>
      </c>
      <c r="P15" s="575">
        <v>109.5</v>
      </c>
      <c r="Q15" s="575">
        <v>113.6</v>
      </c>
      <c r="R15" s="289"/>
    </row>
    <row r="16" spans="1:19">
      <c r="A16" s="284" t="s">
        <v>79</v>
      </c>
      <c r="B16" s="575">
        <v>100</v>
      </c>
      <c r="C16" s="575">
        <v>106.09</v>
      </c>
      <c r="D16" s="575">
        <v>110.47</v>
      </c>
      <c r="E16" s="575">
        <v>115.17</v>
      </c>
      <c r="F16" s="575">
        <v>132.43</v>
      </c>
      <c r="G16" s="575">
        <v>138.65</v>
      </c>
      <c r="H16" s="575">
        <v>148.4</v>
      </c>
      <c r="I16" s="575">
        <v>158.79</v>
      </c>
      <c r="J16" s="575">
        <v>178.93</v>
      </c>
      <c r="K16" s="575">
        <v>210.22</v>
      </c>
      <c r="L16" s="575">
        <v>100</v>
      </c>
      <c r="M16" s="575">
        <v>116.08432980202538</v>
      </c>
      <c r="N16" s="575">
        <v>139.85</v>
      </c>
      <c r="O16" s="575">
        <v>153.02495069201399</v>
      </c>
      <c r="P16" s="575">
        <v>165</v>
      </c>
      <c r="Q16" s="575">
        <v>182.9</v>
      </c>
    </row>
    <row r="17" spans="1:17">
      <c r="A17" s="284" t="s">
        <v>2</v>
      </c>
      <c r="B17" s="575" t="s">
        <v>429</v>
      </c>
      <c r="C17" s="575">
        <v>34.905241379728317</v>
      </c>
      <c r="D17" s="575">
        <v>39.885594457466269</v>
      </c>
      <c r="E17" s="575">
        <v>48.28153231729317</v>
      </c>
      <c r="F17" s="575">
        <v>60.089966309638442</v>
      </c>
      <c r="G17" s="575">
        <v>61.874770194761034</v>
      </c>
      <c r="H17" s="575">
        <v>73.600694319448735</v>
      </c>
      <c r="I17" s="575">
        <v>83.482338230697096</v>
      </c>
      <c r="J17" s="575">
        <f>K17/2+I17/2</f>
        <v>91.741169115348555</v>
      </c>
      <c r="K17" s="575">
        <v>100</v>
      </c>
      <c r="L17" s="575">
        <v>104.92050688246468</v>
      </c>
      <c r="M17" s="575">
        <v>113.56216581518774</v>
      </c>
      <c r="N17" s="575">
        <v>119.15</v>
      </c>
      <c r="O17" s="575">
        <v>127.16666666666667</v>
      </c>
      <c r="P17" s="575">
        <v>136.91749999999999</v>
      </c>
      <c r="Q17" s="575">
        <v>151.25166666666664</v>
      </c>
    </row>
    <row r="18" spans="1:17">
      <c r="A18" s="284" t="s">
        <v>1</v>
      </c>
      <c r="B18" s="575">
        <v>100</v>
      </c>
      <c r="C18" s="575">
        <v>160.16999999999999</v>
      </c>
      <c r="D18" s="575">
        <v>376.55</v>
      </c>
      <c r="E18" s="575">
        <v>1831.73</v>
      </c>
      <c r="F18" s="575">
        <v>8600.07</v>
      </c>
      <c r="G18" s="575">
        <v>0.1</v>
      </c>
      <c r="H18" s="575">
        <v>1.1299999999999999</v>
      </c>
      <c r="I18" s="575">
        <v>84.78</v>
      </c>
      <c r="J18" s="575">
        <v>62779735319057.102</v>
      </c>
      <c r="K18" s="575">
        <v>87</v>
      </c>
      <c r="L18" s="575">
        <v>90.4</v>
      </c>
      <c r="M18" s="575">
        <v>94</v>
      </c>
      <c r="N18" s="575">
        <v>98.4</v>
      </c>
      <c r="O18" s="575">
        <v>100</v>
      </c>
      <c r="P18" s="575">
        <v>96.9</v>
      </c>
      <c r="Q18" s="577">
        <v>93.663314319955418</v>
      </c>
    </row>
    <row r="19" spans="1:17">
      <c r="A19" s="93"/>
      <c r="B19" s="289"/>
      <c r="C19" s="289"/>
      <c r="D19" s="289"/>
      <c r="E19" s="289"/>
      <c r="F19" s="289"/>
      <c r="G19" s="289"/>
      <c r="H19" s="289"/>
      <c r="I19" s="289"/>
      <c r="J19" s="289"/>
      <c r="K19" s="289"/>
      <c r="L19" s="289"/>
      <c r="M19" s="289"/>
      <c r="N19" s="289"/>
    </row>
    <row r="20" spans="1:17" s="57" customFormat="1" ht="14.25" customHeight="1">
      <c r="A20" s="136" t="s">
        <v>33</v>
      </c>
      <c r="B20" s="134"/>
      <c r="D20" s="454"/>
      <c r="E20" s="454"/>
      <c r="F20" s="454"/>
      <c r="G20" s="454"/>
      <c r="H20" s="454"/>
      <c r="I20" s="454"/>
      <c r="J20" s="454"/>
      <c r="K20" s="454"/>
      <c r="L20" s="454"/>
      <c r="P20" s="289"/>
      <c r="Q20" s="289"/>
    </row>
    <row r="21" spans="1:17" s="57" customFormat="1" ht="14">
      <c r="B21" s="134"/>
      <c r="D21" s="454"/>
      <c r="E21" s="454"/>
      <c r="F21" s="454"/>
      <c r="G21" s="454"/>
      <c r="H21" s="454"/>
      <c r="I21" s="454"/>
      <c r="J21" s="454"/>
      <c r="K21" s="454"/>
      <c r="L21" s="454"/>
      <c r="P21" s="289"/>
      <c r="Q21" s="289"/>
    </row>
    <row r="22" spans="1:17" s="57" customFormat="1" ht="13.75" customHeight="1">
      <c r="A22" s="454" t="s">
        <v>887</v>
      </c>
      <c r="B22" s="134"/>
      <c r="D22" s="454"/>
      <c r="E22" s="454"/>
      <c r="F22" s="454"/>
      <c r="G22" s="454"/>
      <c r="H22" s="454"/>
      <c r="I22" s="454"/>
      <c r="J22" s="454"/>
      <c r="K22" s="454"/>
      <c r="L22" s="454"/>
      <c r="P22" s="289"/>
      <c r="Q22" s="289"/>
    </row>
    <row r="23" spans="1:17" s="289" customFormat="1" ht="14">
      <c r="A23" s="454"/>
      <c r="B23" s="134"/>
    </row>
    <row r="24" spans="1:17" s="57" customFormat="1" ht="13.75" customHeight="1">
      <c r="A24" s="454" t="s">
        <v>886</v>
      </c>
      <c r="B24" s="289"/>
      <c r="D24" s="131"/>
      <c r="E24" s="131"/>
      <c r="F24" s="131"/>
      <c r="G24" s="131"/>
      <c r="H24" s="131"/>
      <c r="I24" s="131"/>
      <c r="J24" s="131"/>
      <c r="K24" s="131"/>
      <c r="L24" s="131"/>
      <c r="P24" s="289"/>
      <c r="Q24" s="289"/>
    </row>
    <row r="25" spans="1:17">
      <c r="A25" s="289"/>
      <c r="B25" s="57"/>
      <c r="C25" s="131"/>
      <c r="D25" s="131"/>
      <c r="E25" s="131"/>
      <c r="F25" s="131"/>
      <c r="G25" s="131"/>
      <c r="H25" s="131"/>
      <c r="I25" s="131"/>
      <c r="J25" s="131"/>
      <c r="K25" s="131"/>
      <c r="L25" s="131"/>
      <c r="M25" s="57"/>
      <c r="N25" s="57"/>
    </row>
    <row r="26" spans="1:17">
      <c r="A26" s="167" t="s">
        <v>431</v>
      </c>
      <c r="C26" s="131"/>
      <c r="D26" s="131"/>
      <c r="E26" s="131"/>
      <c r="F26" s="131"/>
      <c r="G26" s="131"/>
      <c r="H26" s="131"/>
      <c r="I26" s="131"/>
      <c r="J26" s="131"/>
      <c r="K26" s="131"/>
      <c r="L26" s="131"/>
    </row>
    <row r="27" spans="1:17">
      <c r="C27" s="131"/>
      <c r="D27" s="131"/>
      <c r="E27" s="131"/>
      <c r="F27" s="131"/>
      <c r="G27" s="131"/>
      <c r="H27" s="131"/>
      <c r="I27" s="131"/>
      <c r="J27" s="131"/>
      <c r="K27" s="131"/>
      <c r="L27" s="131"/>
    </row>
  </sheetData>
  <conditionalFormatting sqref="G4:J4 G8:K8 G11:K11 G14:K14 G18:H18">
    <cfRule type="expression" dxfId="172" priority="38" stopIfTrue="1">
      <formula>ISNA(ACTIVECELL)</formula>
    </cfRule>
  </conditionalFormatting>
  <conditionalFormatting sqref="G7:K7">
    <cfRule type="expression" dxfId="171" priority="37" stopIfTrue="1">
      <formula>ISNA(ACTIVECELL)</formula>
    </cfRule>
  </conditionalFormatting>
  <conditionalFormatting sqref="G9:K9">
    <cfRule type="expression" dxfId="170" priority="36" stopIfTrue="1">
      <formula>ISNA(ACTIVECELL)</formula>
    </cfRule>
  </conditionalFormatting>
  <conditionalFormatting sqref="G16:K16">
    <cfRule type="expression" dxfId="169" priority="33" stopIfTrue="1">
      <formula>ISNA(ACTIVECELL)</formula>
    </cfRule>
  </conditionalFormatting>
  <conditionalFormatting sqref="G5:K5">
    <cfRule type="expression" dxfId="168" priority="30" stopIfTrue="1">
      <formula>ISNA(ACTIVECELL)</formula>
    </cfRule>
  </conditionalFormatting>
  <conditionalFormatting sqref="G10:K10">
    <cfRule type="expression" dxfId="167" priority="25" stopIfTrue="1">
      <formula>ISNA(ACTIVECELL)</formula>
    </cfRule>
  </conditionalFormatting>
  <conditionalFormatting sqref="G10:K10">
    <cfRule type="expression" dxfId="166" priority="27" stopIfTrue="1">
      <formula>ISNA(ACTIVECELL)</formula>
    </cfRule>
  </conditionalFormatting>
  <conditionalFormatting sqref="I10:K10">
    <cfRule type="expression" dxfId="165" priority="26" stopIfTrue="1">
      <formula>ISNA(ACTIVECELL)</formula>
    </cfRule>
  </conditionalFormatting>
  <conditionalFormatting sqref="I10:K10">
    <cfRule type="expression" dxfId="164" priority="24" stopIfTrue="1">
      <formula>ISNA(ACTIVECELL)</formula>
    </cfRule>
  </conditionalFormatting>
  <conditionalFormatting sqref="G12:K12">
    <cfRule type="expression" dxfId="163" priority="22" stopIfTrue="1">
      <formula>ISNA(ACTIVECELL)</formula>
    </cfRule>
  </conditionalFormatting>
  <conditionalFormatting sqref="P10">
    <cfRule type="expression" dxfId="162" priority="21" stopIfTrue="1">
      <formula>ISNA(ACTIVECELL)</formula>
    </cfRule>
  </conditionalFormatting>
  <conditionalFormatting sqref="I18">
    <cfRule type="expression" dxfId="161" priority="20" stopIfTrue="1">
      <formula>ISNA(ACTIVECELL)</formula>
    </cfRule>
  </conditionalFormatting>
  <conditionalFormatting sqref="P7">
    <cfRule type="expression" dxfId="160" priority="19" stopIfTrue="1">
      <formula>ISNA(ACTIVECELL)</formula>
    </cfRule>
  </conditionalFormatting>
  <conditionalFormatting sqref="P6">
    <cfRule type="expression" dxfId="159" priority="18" stopIfTrue="1">
      <formula>ISNA(ACTIVECELL)</formula>
    </cfRule>
  </conditionalFormatting>
  <conditionalFormatting sqref="P8:Q8">
    <cfRule type="expression" dxfId="158" priority="17" stopIfTrue="1">
      <formula>ISNA(ACTIVECELL)</formula>
    </cfRule>
  </conditionalFormatting>
  <conditionalFormatting sqref="P11">
    <cfRule type="expression" dxfId="157" priority="15" stopIfTrue="1">
      <formula>ISNA(ACTIVECELL)</formula>
    </cfRule>
  </conditionalFormatting>
  <conditionalFormatting sqref="P12">
    <cfRule type="expression" dxfId="156" priority="14" stopIfTrue="1">
      <formula>ISNA(ACTIVECELL)</formula>
    </cfRule>
  </conditionalFormatting>
  <conditionalFormatting sqref="P14">
    <cfRule type="expression" dxfId="155" priority="12" stopIfTrue="1">
      <formula>ISNA(ACTIVECELL)</formula>
    </cfRule>
  </conditionalFormatting>
  <conditionalFormatting sqref="Q10">
    <cfRule type="expression" dxfId="154" priority="11" stopIfTrue="1">
      <formula>ISNA(ACTIVECELL)</formula>
    </cfRule>
  </conditionalFormatting>
  <conditionalFormatting sqref="P9:Q9">
    <cfRule type="expression" dxfId="153" priority="10" stopIfTrue="1">
      <formula>ISNA(ACTIVECELL)</formula>
    </cfRule>
  </conditionalFormatting>
  <conditionalFormatting sqref="G13:K13">
    <cfRule type="expression" dxfId="152" priority="5" stopIfTrue="1">
      <formula>ISNA(ACTIVECELL)</formula>
    </cfRule>
  </conditionalFormatting>
  <conditionalFormatting sqref="P13:Q13">
    <cfRule type="expression" dxfId="151" priority="4" stopIfTrue="1">
      <formula>ISNA(ACTIVECELL)</formula>
    </cfRule>
  </conditionalFormatting>
  <conditionalFormatting sqref="G13:K13">
    <cfRule type="expression" dxfId="150" priority="7" stopIfTrue="1">
      <formula>ISNA(ACTIVECELL)</formula>
    </cfRule>
  </conditionalFormatting>
  <conditionalFormatting sqref="P13:Q13">
    <cfRule type="expression" dxfId="149" priority="6" stopIfTrue="1">
      <formula>ISNA(ACTIVECELL)</formula>
    </cfRule>
  </conditionalFormatting>
  <conditionalFormatting sqref="Q14">
    <cfRule type="expression" dxfId="148" priority="3" stopIfTrue="1">
      <formula>ISNA(ACTIVECELL)</formula>
    </cfRule>
  </conditionalFormatting>
  <conditionalFormatting sqref="G17:K17">
    <cfRule type="expression" dxfId="147" priority="2" stopIfTrue="1">
      <formula>ISNA(ACTIVECELL)</formula>
    </cfRule>
  </conditionalFormatting>
  <conditionalFormatting sqref="Q11:Q12 Q6:Q7 Q4">
    <cfRule type="expression" dxfId="146" priority="1" stopIfTrue="1">
      <formula>ISNA(ACTIVECELL)</formula>
    </cfRule>
  </conditionalFormatting>
  <hyperlinks>
    <hyperlink ref="S6" location="Content!B464" display="Back to Content Page"/>
  </hyperlinks>
  <pageMargins left="0.7" right="0.7" top="0.75" bottom="0.75" header="0.3" footer="0.3"/>
  <pageSetup orientation="portrait" r:id="rId1"/>
</worksheet>
</file>

<file path=xl/worksheets/sheet3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46"/>
  <sheetViews>
    <sheetView topLeftCell="W1" workbookViewId="0">
      <selection activeCell="AC6" sqref="AC6"/>
    </sheetView>
  </sheetViews>
  <sheetFormatPr defaultRowHeight="14.5"/>
  <cols>
    <col min="1" max="1" width="33.81640625" customWidth="1"/>
    <col min="2" max="23" width="11.1796875" style="64" customWidth="1"/>
    <col min="24" max="25" width="11.1796875" customWidth="1"/>
    <col min="26" max="27" width="11.1796875" style="499" customWidth="1"/>
  </cols>
  <sheetData>
    <row r="1" spans="1:29" s="283" customFormat="1">
      <c r="A1" s="136" t="s">
        <v>1443</v>
      </c>
      <c r="B1" s="132"/>
      <c r="C1" s="132"/>
      <c r="D1" s="132"/>
      <c r="E1" s="132"/>
      <c r="F1" s="132"/>
      <c r="G1" s="132"/>
      <c r="H1" s="132"/>
      <c r="I1" s="132"/>
      <c r="J1" s="132"/>
      <c r="K1" s="132"/>
      <c r="L1" s="132"/>
      <c r="M1" s="132"/>
      <c r="N1" s="132"/>
      <c r="O1" s="132"/>
      <c r="P1" s="132"/>
      <c r="Q1" s="132"/>
      <c r="R1" s="132"/>
      <c r="S1" s="132"/>
      <c r="T1" s="132"/>
      <c r="U1" s="132"/>
      <c r="V1" s="132"/>
      <c r="W1" s="132"/>
      <c r="Z1" s="499"/>
      <c r="AA1" s="499"/>
    </row>
    <row r="2" spans="1:29" s="283" customFormat="1">
      <c r="A2" s="289"/>
      <c r="B2" s="132"/>
      <c r="C2" s="132"/>
      <c r="D2" s="132"/>
      <c r="E2" s="132"/>
      <c r="F2" s="132"/>
      <c r="G2" s="132"/>
      <c r="H2" s="132"/>
      <c r="I2" s="132"/>
      <c r="J2" s="132"/>
      <c r="K2" s="132"/>
      <c r="L2" s="132"/>
      <c r="M2" s="132"/>
      <c r="N2" s="132"/>
      <c r="O2" s="132"/>
      <c r="P2" s="132"/>
      <c r="Q2" s="132"/>
      <c r="R2" s="132"/>
      <c r="S2" s="132"/>
      <c r="T2" s="132"/>
      <c r="U2" s="132"/>
      <c r="V2" s="132"/>
      <c r="W2" s="132"/>
      <c r="Z2" s="499"/>
      <c r="AA2" s="499"/>
    </row>
    <row r="3" spans="1:29" s="283" customFormat="1">
      <c r="A3" s="1208" t="s">
        <v>16</v>
      </c>
      <c r="B3" s="1087" t="s">
        <v>425</v>
      </c>
      <c r="C3" s="1087"/>
      <c r="D3" s="1087"/>
      <c r="E3" s="1087"/>
      <c r="F3" s="1087"/>
      <c r="G3" s="1087"/>
      <c r="H3" s="1087"/>
      <c r="I3" s="1087"/>
      <c r="J3" s="1087"/>
      <c r="K3" s="1087"/>
      <c r="L3" s="1087"/>
      <c r="M3" s="1087"/>
      <c r="N3" s="1087"/>
      <c r="O3" s="1087"/>
      <c r="P3" s="1087"/>
      <c r="Q3" s="1087"/>
      <c r="R3" s="1087"/>
      <c r="S3" s="1087"/>
      <c r="T3" s="1087"/>
      <c r="U3" s="1087"/>
      <c r="V3" s="1087"/>
      <c r="W3" s="1087"/>
      <c r="X3" s="1087"/>
      <c r="Y3" s="1087"/>
      <c r="Z3" s="1087"/>
      <c r="AA3" s="1087"/>
    </row>
    <row r="4" spans="1:29" s="283" customFormat="1">
      <c r="A4" s="1208"/>
      <c r="B4" s="306">
        <v>1990</v>
      </c>
      <c r="C4" s="306">
        <v>1991</v>
      </c>
      <c r="D4" s="306">
        <v>1992</v>
      </c>
      <c r="E4" s="306">
        <v>1993</v>
      </c>
      <c r="F4" s="306">
        <v>1994</v>
      </c>
      <c r="G4" s="306">
        <v>1995</v>
      </c>
      <c r="H4" s="306">
        <v>1996</v>
      </c>
      <c r="I4" s="306">
        <v>1997</v>
      </c>
      <c r="J4" s="306">
        <v>1998</v>
      </c>
      <c r="K4" s="306">
        <v>1999</v>
      </c>
      <c r="L4" s="306">
        <v>2000</v>
      </c>
      <c r="M4" s="306">
        <v>2001</v>
      </c>
      <c r="N4" s="306">
        <v>2002</v>
      </c>
      <c r="O4" s="306">
        <v>2003</v>
      </c>
      <c r="P4" s="306">
        <v>2004</v>
      </c>
      <c r="Q4" s="306" t="s">
        <v>426</v>
      </c>
      <c r="R4" s="306">
        <v>2006</v>
      </c>
      <c r="S4" s="306">
        <v>2007</v>
      </c>
      <c r="T4" s="306">
        <v>2008</v>
      </c>
      <c r="U4" s="306">
        <v>2009</v>
      </c>
      <c r="V4" s="306">
        <v>2010</v>
      </c>
      <c r="W4" s="306">
        <v>2011</v>
      </c>
      <c r="X4" s="306">
        <v>2012</v>
      </c>
      <c r="Y4" s="768">
        <v>2013</v>
      </c>
      <c r="Z4" s="768">
        <v>2014</v>
      </c>
      <c r="AA4" s="768">
        <v>2015</v>
      </c>
    </row>
    <row r="5" spans="1:29" s="283" customFormat="1">
      <c r="A5" s="284" t="s">
        <v>15</v>
      </c>
      <c r="B5" s="702">
        <v>60976</v>
      </c>
      <c r="C5" s="702">
        <v>60851.199999999997</v>
      </c>
      <c r="D5" s="702">
        <v>60726.400000000001</v>
      </c>
      <c r="E5" s="702">
        <v>60601.599999999999</v>
      </c>
      <c r="F5" s="702">
        <v>60476.800000000003</v>
      </c>
      <c r="G5" s="702">
        <v>60352</v>
      </c>
      <c r="H5" s="702">
        <v>60227.199999999997</v>
      </c>
      <c r="I5" s="702">
        <v>60102.400000000001</v>
      </c>
      <c r="J5" s="702">
        <v>59977.599999999999</v>
      </c>
      <c r="K5" s="702">
        <v>59852.800000000003</v>
      </c>
      <c r="L5" s="702">
        <v>59728</v>
      </c>
      <c r="M5" s="702">
        <v>59603.199999999997</v>
      </c>
      <c r="N5" s="702">
        <v>59478.400000000001</v>
      </c>
      <c r="O5" s="702">
        <v>59353.599999999999</v>
      </c>
      <c r="P5" s="702">
        <v>59228.800000000003</v>
      </c>
      <c r="Q5" s="702">
        <v>59104</v>
      </c>
      <c r="R5" s="702">
        <v>58979.199999999997</v>
      </c>
      <c r="S5" s="702">
        <v>58854.400000000001</v>
      </c>
      <c r="T5" s="702">
        <v>58729.599999999999</v>
      </c>
      <c r="U5" s="702">
        <v>58604.800000000003</v>
      </c>
      <c r="V5" s="702">
        <v>58480</v>
      </c>
      <c r="W5" s="702">
        <v>58355.199999999997</v>
      </c>
      <c r="X5" s="702">
        <v>58355.199999999997</v>
      </c>
      <c r="Y5" s="702">
        <v>58355.199999999997</v>
      </c>
      <c r="Z5" s="702">
        <v>58355.199999999997</v>
      </c>
      <c r="AA5" s="702">
        <v>58355.199999999997</v>
      </c>
    </row>
    <row r="6" spans="1:29" s="283" customFormat="1">
      <c r="A6" s="284" t="s">
        <v>14</v>
      </c>
      <c r="B6" s="702">
        <v>13718</v>
      </c>
      <c r="C6" s="702">
        <v>13599.7</v>
      </c>
      <c r="D6" s="702">
        <v>13481.4</v>
      </c>
      <c r="E6" s="702">
        <v>13363.1</v>
      </c>
      <c r="F6" s="702">
        <v>13244.8</v>
      </c>
      <c r="G6" s="702">
        <v>13126.5</v>
      </c>
      <c r="H6" s="702">
        <v>13008.2</v>
      </c>
      <c r="I6" s="702">
        <v>12889.9</v>
      </c>
      <c r="J6" s="702">
        <v>12771.6</v>
      </c>
      <c r="K6" s="702">
        <v>12653.3</v>
      </c>
      <c r="L6" s="702">
        <v>12535</v>
      </c>
      <c r="M6" s="702">
        <v>12416.6</v>
      </c>
      <c r="N6" s="702">
        <v>12298.2</v>
      </c>
      <c r="O6" s="702">
        <v>12179.8</v>
      </c>
      <c r="P6" s="702">
        <v>12061.4</v>
      </c>
      <c r="Q6" s="702">
        <v>11943</v>
      </c>
      <c r="R6" s="702">
        <v>11824.6</v>
      </c>
      <c r="S6" s="702">
        <v>11706.2</v>
      </c>
      <c r="T6" s="702">
        <v>11587.8</v>
      </c>
      <c r="U6" s="702">
        <v>11469.4</v>
      </c>
      <c r="V6" s="702">
        <v>11351</v>
      </c>
      <c r="W6" s="702">
        <v>11232.6</v>
      </c>
      <c r="X6" s="702">
        <v>11131.5</v>
      </c>
      <c r="Y6" s="702">
        <v>11031.3</v>
      </c>
      <c r="Z6" s="702">
        <v>11031.3</v>
      </c>
      <c r="AA6" s="702">
        <v>11030.1</v>
      </c>
      <c r="AC6" s="92" t="s">
        <v>13</v>
      </c>
    </row>
    <row r="7" spans="1:29" s="283" customFormat="1">
      <c r="A7" s="73" t="s">
        <v>268</v>
      </c>
      <c r="B7" s="702">
        <v>160363</v>
      </c>
      <c r="C7" s="702">
        <v>160051.6</v>
      </c>
      <c r="D7" s="702">
        <v>159740.20000000001</v>
      </c>
      <c r="E7" s="702">
        <v>159428.79999999999</v>
      </c>
      <c r="F7" s="702">
        <v>159117.4</v>
      </c>
      <c r="G7" s="702">
        <v>158806</v>
      </c>
      <c r="H7" s="702">
        <v>158494.6</v>
      </c>
      <c r="I7" s="702">
        <v>158183.20000000001</v>
      </c>
      <c r="J7" s="702">
        <v>157871.79999999999</v>
      </c>
      <c r="K7" s="702">
        <v>157560.4</v>
      </c>
      <c r="L7" s="702">
        <v>157249</v>
      </c>
      <c r="M7" s="702">
        <v>156937.60000000001</v>
      </c>
      <c r="N7" s="702">
        <v>156626.20000000001</v>
      </c>
      <c r="O7" s="702">
        <v>156314.79999999999</v>
      </c>
      <c r="P7" s="702">
        <v>156003.4</v>
      </c>
      <c r="Q7" s="702">
        <v>155692</v>
      </c>
      <c r="R7" s="702">
        <v>155380.6</v>
      </c>
      <c r="S7" s="702">
        <v>155069.20000000001</v>
      </c>
      <c r="T7" s="702">
        <v>154757.79999999999</v>
      </c>
      <c r="U7" s="702">
        <v>154446.39999999999</v>
      </c>
      <c r="V7" s="702">
        <v>154135</v>
      </c>
      <c r="W7" s="702">
        <v>153823.6</v>
      </c>
      <c r="X7" s="702">
        <v>153823.6</v>
      </c>
      <c r="Y7" s="702">
        <v>153823.6</v>
      </c>
      <c r="Z7" s="702">
        <v>153823.6</v>
      </c>
      <c r="AA7" s="702">
        <v>153823.6</v>
      </c>
    </row>
    <row r="8" spans="1:29" s="283" customFormat="1">
      <c r="A8" s="284" t="s">
        <v>12</v>
      </c>
      <c r="B8" s="702">
        <v>40</v>
      </c>
      <c r="C8" s="702">
        <v>40.200000000000003</v>
      </c>
      <c r="D8" s="702">
        <v>40.4</v>
      </c>
      <c r="E8" s="702">
        <v>40.6</v>
      </c>
      <c r="F8" s="702">
        <v>40.799999999999997</v>
      </c>
      <c r="G8" s="702">
        <v>41</v>
      </c>
      <c r="H8" s="702">
        <v>41.2</v>
      </c>
      <c r="I8" s="702">
        <v>41.4</v>
      </c>
      <c r="J8" s="702">
        <v>41.6</v>
      </c>
      <c r="K8" s="702">
        <v>41.8</v>
      </c>
      <c r="L8" s="702">
        <v>42</v>
      </c>
      <c r="M8" s="702">
        <v>42.2</v>
      </c>
      <c r="N8" s="702">
        <v>42.4</v>
      </c>
      <c r="O8" s="702">
        <v>42.6</v>
      </c>
      <c r="P8" s="702">
        <v>42.8</v>
      </c>
      <c r="Q8" s="702">
        <v>43</v>
      </c>
      <c r="R8" s="702">
        <v>43.2</v>
      </c>
      <c r="S8" s="702">
        <v>43.4</v>
      </c>
      <c r="T8" s="702">
        <v>43.6</v>
      </c>
      <c r="U8" s="702">
        <v>77.7</v>
      </c>
      <c r="V8" s="702">
        <v>69.2</v>
      </c>
      <c r="W8" s="702">
        <v>137.1</v>
      </c>
      <c r="X8" s="702">
        <v>73.599999999999994</v>
      </c>
      <c r="Y8" s="702">
        <v>68.3</v>
      </c>
      <c r="Z8" s="702">
        <v>68.3</v>
      </c>
      <c r="AA8" s="702">
        <v>68.3</v>
      </c>
    </row>
    <row r="9" spans="1:29" s="283" customFormat="1">
      <c r="A9" s="284" t="s">
        <v>11</v>
      </c>
      <c r="B9" s="702">
        <v>13692</v>
      </c>
      <c r="C9" s="702">
        <v>13635</v>
      </c>
      <c r="D9" s="702">
        <v>13578</v>
      </c>
      <c r="E9" s="702">
        <v>13521</v>
      </c>
      <c r="F9" s="702">
        <v>13464</v>
      </c>
      <c r="G9" s="702">
        <v>13407</v>
      </c>
      <c r="H9" s="702">
        <v>13350</v>
      </c>
      <c r="I9" s="702">
        <v>13293</v>
      </c>
      <c r="J9" s="702">
        <v>13236</v>
      </c>
      <c r="K9" s="702">
        <v>13179</v>
      </c>
      <c r="L9" s="702">
        <v>13122</v>
      </c>
      <c r="M9" s="702">
        <v>13065.2</v>
      </c>
      <c r="N9" s="702">
        <v>13008.4</v>
      </c>
      <c r="O9" s="702">
        <v>12951.6</v>
      </c>
      <c r="P9" s="702">
        <v>12894.8</v>
      </c>
      <c r="Q9" s="702">
        <v>12838</v>
      </c>
      <c r="R9" s="702">
        <v>12781</v>
      </c>
      <c r="S9" s="702">
        <v>12724</v>
      </c>
      <c r="T9" s="702">
        <v>12667</v>
      </c>
      <c r="U9" s="702">
        <v>12610</v>
      </c>
      <c r="V9" s="702">
        <v>12553</v>
      </c>
      <c r="W9" s="702">
        <v>12496</v>
      </c>
      <c r="X9" s="702">
        <v>12496</v>
      </c>
      <c r="Y9" s="702">
        <v>12496</v>
      </c>
      <c r="Z9" s="702">
        <v>12496</v>
      </c>
      <c r="AA9" s="702">
        <v>12473</v>
      </c>
    </row>
    <row r="10" spans="1:29" s="283" customFormat="1">
      <c r="A10" s="284" t="s">
        <v>10</v>
      </c>
      <c r="B10" s="702">
        <v>3896</v>
      </c>
      <c r="C10" s="702">
        <v>3863.1</v>
      </c>
      <c r="D10" s="702">
        <v>3830.2</v>
      </c>
      <c r="E10" s="702">
        <v>3797.3</v>
      </c>
      <c r="F10" s="702">
        <v>3764.4</v>
      </c>
      <c r="G10" s="702">
        <v>3731.5</v>
      </c>
      <c r="H10" s="702">
        <v>3698.6</v>
      </c>
      <c r="I10" s="702">
        <v>3665.7</v>
      </c>
      <c r="J10" s="702">
        <v>3632.8</v>
      </c>
      <c r="K10" s="702">
        <v>3599.9</v>
      </c>
      <c r="L10" s="702">
        <v>3567</v>
      </c>
      <c r="M10" s="702">
        <v>3534</v>
      </c>
      <c r="N10" s="702">
        <v>3501</v>
      </c>
      <c r="O10" s="702">
        <v>3468</v>
      </c>
      <c r="P10" s="702">
        <v>3435</v>
      </c>
      <c r="Q10" s="702">
        <v>3402</v>
      </c>
      <c r="R10" s="702">
        <v>3369</v>
      </c>
      <c r="S10" s="702">
        <v>3336</v>
      </c>
      <c r="T10" s="702">
        <v>3303</v>
      </c>
      <c r="U10" s="702">
        <v>3270</v>
      </c>
      <c r="V10" s="702">
        <v>3237</v>
      </c>
      <c r="W10" s="702">
        <v>3204</v>
      </c>
      <c r="X10" s="702">
        <v>3204</v>
      </c>
      <c r="Y10" s="702">
        <v>3204</v>
      </c>
      <c r="Z10" s="702">
        <v>3204</v>
      </c>
      <c r="AA10" s="702">
        <v>3204</v>
      </c>
    </row>
    <row r="11" spans="1:29" s="283" customFormat="1">
      <c r="A11" s="284" t="s">
        <v>9</v>
      </c>
      <c r="B11" s="702">
        <v>38.799999999999997</v>
      </c>
      <c r="C11" s="702">
        <v>38.79</v>
      </c>
      <c r="D11" s="702">
        <v>38.78</v>
      </c>
      <c r="E11" s="702">
        <v>38.770000000000003</v>
      </c>
      <c r="F11" s="702">
        <v>38.76</v>
      </c>
      <c r="G11" s="702">
        <v>38.75</v>
      </c>
      <c r="H11" s="702">
        <v>38.74</v>
      </c>
      <c r="I11" s="702">
        <v>38.729999999999997</v>
      </c>
      <c r="J11" s="702">
        <v>38.72</v>
      </c>
      <c r="K11" s="702">
        <v>38.71</v>
      </c>
      <c r="L11" s="702">
        <v>38.700000000000003</v>
      </c>
      <c r="M11" s="702">
        <v>37.94</v>
      </c>
      <c r="N11" s="702">
        <v>37.18</v>
      </c>
      <c r="O11" s="702">
        <v>36.42</v>
      </c>
      <c r="P11" s="702">
        <v>35.659999999999997</v>
      </c>
      <c r="Q11" s="702">
        <v>34.9</v>
      </c>
      <c r="R11" s="702">
        <v>34.92</v>
      </c>
      <c r="S11" s="702">
        <v>34.94</v>
      </c>
      <c r="T11" s="702">
        <v>34.96</v>
      </c>
      <c r="U11" s="702">
        <v>34.979999999999997</v>
      </c>
      <c r="V11" s="702">
        <v>35</v>
      </c>
      <c r="W11" s="702">
        <v>35.020000000000003</v>
      </c>
      <c r="X11" s="702">
        <v>35.020000000000003</v>
      </c>
      <c r="Y11" s="702">
        <v>35.020000000000003</v>
      </c>
      <c r="Z11" s="702">
        <v>38.299999999999997</v>
      </c>
      <c r="AA11" s="702">
        <v>47.1</v>
      </c>
    </row>
    <row r="12" spans="1:29" s="283" customFormat="1">
      <c r="A12" s="284" t="s">
        <v>7</v>
      </c>
      <c r="B12" s="702">
        <v>43378</v>
      </c>
      <c r="C12" s="702">
        <v>43159</v>
      </c>
      <c r="D12" s="702">
        <v>42940</v>
      </c>
      <c r="E12" s="702">
        <v>42721</v>
      </c>
      <c r="F12" s="702">
        <v>42502</v>
      </c>
      <c r="G12" s="702">
        <v>42283</v>
      </c>
      <c r="H12" s="702">
        <v>42064</v>
      </c>
      <c r="I12" s="702">
        <v>41845</v>
      </c>
      <c r="J12" s="702">
        <v>41626</v>
      </c>
      <c r="K12" s="702">
        <v>41407</v>
      </c>
      <c r="L12" s="702">
        <v>41188</v>
      </c>
      <c r="M12" s="702">
        <v>40966.199999999997</v>
      </c>
      <c r="N12" s="702">
        <v>40744.400000000001</v>
      </c>
      <c r="O12" s="702">
        <v>40522.6</v>
      </c>
      <c r="P12" s="702">
        <v>40300.800000000003</v>
      </c>
      <c r="Q12" s="702">
        <v>40079</v>
      </c>
      <c r="R12" s="702">
        <v>39867.599999999999</v>
      </c>
      <c r="S12" s="702">
        <v>39656.199999999997</v>
      </c>
      <c r="T12" s="702">
        <v>39444.800000000003</v>
      </c>
      <c r="U12" s="702">
        <v>39233.4</v>
      </c>
      <c r="V12" s="702">
        <v>39022</v>
      </c>
      <c r="W12" s="702">
        <v>38810.6</v>
      </c>
      <c r="X12" s="702">
        <v>38810.6</v>
      </c>
      <c r="Y12" s="702">
        <v>38810.6</v>
      </c>
      <c r="Z12" s="702">
        <v>38810.6</v>
      </c>
      <c r="AA12" s="702">
        <v>38810.6</v>
      </c>
    </row>
    <row r="13" spans="1:29" s="283" customFormat="1">
      <c r="A13" s="284" t="s">
        <v>6</v>
      </c>
      <c r="B13" s="702">
        <v>8762</v>
      </c>
      <c r="C13" s="702">
        <v>8689</v>
      </c>
      <c r="D13" s="702">
        <v>8616</v>
      </c>
      <c r="E13" s="702">
        <v>8543</v>
      </c>
      <c r="F13" s="702">
        <v>8470</v>
      </c>
      <c r="G13" s="702">
        <v>8397</v>
      </c>
      <c r="H13" s="702">
        <v>8324</v>
      </c>
      <c r="I13" s="702">
        <v>8251</v>
      </c>
      <c r="J13" s="702">
        <v>8178</v>
      </c>
      <c r="K13" s="702">
        <v>8105</v>
      </c>
      <c r="L13" s="702">
        <v>8032</v>
      </c>
      <c r="M13" s="702">
        <v>7957.8</v>
      </c>
      <c r="N13" s="702">
        <v>7883.6</v>
      </c>
      <c r="O13" s="702">
        <v>7809.4</v>
      </c>
      <c r="P13" s="702">
        <v>7735.2</v>
      </c>
      <c r="Q13" s="702">
        <v>7661</v>
      </c>
      <c r="R13" s="702">
        <v>7586.8</v>
      </c>
      <c r="S13" s="702">
        <v>7512.6</v>
      </c>
      <c r="T13" s="702">
        <v>7438.4</v>
      </c>
      <c r="U13" s="702">
        <v>7364.2</v>
      </c>
      <c r="V13" s="702">
        <v>7290</v>
      </c>
      <c r="W13" s="702">
        <v>7215.8</v>
      </c>
      <c r="X13" s="702">
        <v>7215.8</v>
      </c>
      <c r="Y13" s="702">
        <v>7215.8</v>
      </c>
      <c r="Z13" s="702">
        <v>7215.8</v>
      </c>
      <c r="AA13" s="702">
        <v>7215.8</v>
      </c>
    </row>
    <row r="14" spans="1:29" s="283" customFormat="1">
      <c r="A14" s="284" t="s">
        <v>5</v>
      </c>
      <c r="B14" s="702">
        <v>40.700000000000003</v>
      </c>
      <c r="C14" s="702">
        <v>40.700000000000003</v>
      </c>
      <c r="D14" s="702">
        <v>40.700000000000003</v>
      </c>
      <c r="E14" s="702">
        <v>40.700000000000003</v>
      </c>
      <c r="F14" s="702">
        <v>40.700000000000003</v>
      </c>
      <c r="G14" s="702">
        <v>40.700000000000003</v>
      </c>
      <c r="H14" s="702">
        <v>40.700000000000003</v>
      </c>
      <c r="I14" s="702">
        <v>40.700000000000003</v>
      </c>
      <c r="J14" s="702">
        <v>40.700000000000003</v>
      </c>
      <c r="K14" s="702">
        <v>40.700000000000003</v>
      </c>
      <c r="L14" s="702">
        <v>40.700000000000003</v>
      </c>
      <c r="M14" s="702">
        <v>40.700000000000003</v>
      </c>
      <c r="N14" s="702">
        <v>40.700000000000003</v>
      </c>
      <c r="O14" s="702">
        <v>40.700000000000003</v>
      </c>
      <c r="P14" s="702">
        <v>40.700000000000003</v>
      </c>
      <c r="Q14" s="702">
        <v>40.700000000000003</v>
      </c>
      <c r="R14" s="702">
        <v>40.700000000000003</v>
      </c>
      <c r="S14" s="702">
        <v>40.700000000000003</v>
      </c>
      <c r="T14" s="702">
        <v>40.700000000000003</v>
      </c>
      <c r="U14" s="702">
        <v>40.700000000000003</v>
      </c>
      <c r="V14" s="702">
        <v>40.700000000000003</v>
      </c>
      <c r="W14" s="702">
        <v>40.700000000000003</v>
      </c>
      <c r="X14" s="702">
        <v>40.700000000000003</v>
      </c>
      <c r="Y14" s="702">
        <v>40.700000000000003</v>
      </c>
      <c r="Z14" s="702">
        <v>40.700000000000003</v>
      </c>
      <c r="AA14" s="702">
        <v>40.700000000000003</v>
      </c>
      <c r="AB14" s="614" t="s">
        <v>17</v>
      </c>
    </row>
    <row r="15" spans="1:29" s="283" customFormat="1">
      <c r="A15" s="284" t="s">
        <v>4</v>
      </c>
      <c r="B15" s="702">
        <v>9241</v>
      </c>
      <c r="C15" s="702">
        <v>9241</v>
      </c>
      <c r="D15" s="702">
        <v>9241</v>
      </c>
      <c r="E15" s="702">
        <v>9241</v>
      </c>
      <c r="F15" s="702">
        <v>9241</v>
      </c>
      <c r="G15" s="702">
        <v>9241</v>
      </c>
      <c r="H15" s="702">
        <v>9241</v>
      </c>
      <c r="I15" s="702">
        <v>9241</v>
      </c>
      <c r="J15" s="702">
        <v>9241</v>
      </c>
      <c r="K15" s="702">
        <v>9241</v>
      </c>
      <c r="L15" s="702">
        <v>9241</v>
      </c>
      <c r="M15" s="702">
        <v>9241</v>
      </c>
      <c r="N15" s="702">
        <v>9241</v>
      </c>
      <c r="O15" s="702">
        <v>9241</v>
      </c>
      <c r="P15" s="702">
        <v>9241</v>
      </c>
      <c r="Q15" s="702">
        <v>9241</v>
      </c>
      <c r="R15" s="702">
        <v>9241</v>
      </c>
      <c r="S15" s="702">
        <v>9241</v>
      </c>
      <c r="T15" s="702">
        <v>9241</v>
      </c>
      <c r="U15" s="702">
        <v>9241</v>
      </c>
      <c r="V15" s="702">
        <v>9241</v>
      </c>
      <c r="W15" s="702">
        <v>9241</v>
      </c>
      <c r="X15" s="702">
        <v>9241</v>
      </c>
      <c r="Y15" s="702">
        <v>9241</v>
      </c>
      <c r="Z15" s="702">
        <v>9241</v>
      </c>
      <c r="AA15" s="702">
        <v>9241</v>
      </c>
    </row>
    <row r="16" spans="1:29" s="283" customFormat="1">
      <c r="A16" s="284" t="s">
        <v>3</v>
      </c>
      <c r="B16" s="702">
        <v>472</v>
      </c>
      <c r="C16" s="702">
        <v>476.6</v>
      </c>
      <c r="D16" s="702">
        <v>481.2</v>
      </c>
      <c r="E16" s="702">
        <v>485.8</v>
      </c>
      <c r="F16" s="702">
        <v>490.4</v>
      </c>
      <c r="G16" s="702">
        <v>495</v>
      </c>
      <c r="H16" s="702">
        <v>499.6</v>
      </c>
      <c r="I16" s="702">
        <v>504.2</v>
      </c>
      <c r="J16" s="702">
        <v>508.8</v>
      </c>
      <c r="K16" s="702">
        <v>513.4</v>
      </c>
      <c r="L16" s="702">
        <v>518</v>
      </c>
      <c r="M16" s="702">
        <v>522.6</v>
      </c>
      <c r="N16" s="702">
        <v>527.20000000000005</v>
      </c>
      <c r="O16" s="702">
        <v>531.79999999999995</v>
      </c>
      <c r="P16" s="702">
        <v>536.4</v>
      </c>
      <c r="Q16" s="702">
        <v>541</v>
      </c>
      <c r="R16" s="702">
        <v>545.4</v>
      </c>
      <c r="S16" s="702">
        <v>549.79999999999995</v>
      </c>
      <c r="T16" s="702">
        <v>554.20000000000005</v>
      </c>
      <c r="U16" s="702">
        <v>558.6</v>
      </c>
      <c r="V16" s="702">
        <v>563</v>
      </c>
      <c r="W16" s="702">
        <v>567.4</v>
      </c>
      <c r="X16" s="702">
        <v>571.79999999999995</v>
      </c>
      <c r="Y16" s="702">
        <v>571.79999999999995</v>
      </c>
      <c r="Z16" s="702">
        <v>571.79999999999995</v>
      </c>
      <c r="AA16" s="702">
        <v>571.79999999999995</v>
      </c>
      <c r="AB16" s="499"/>
    </row>
    <row r="17" spans="1:27" s="283" customFormat="1">
      <c r="A17" s="284" t="s">
        <v>79</v>
      </c>
      <c r="B17" s="702">
        <v>41495</v>
      </c>
      <c r="C17" s="702">
        <v>41091.699999999997</v>
      </c>
      <c r="D17" s="702">
        <v>40688.400000000001</v>
      </c>
      <c r="E17" s="702">
        <v>40285.1</v>
      </c>
      <c r="F17" s="702">
        <v>39881.800000000003</v>
      </c>
      <c r="G17" s="702">
        <v>39478.5</v>
      </c>
      <c r="H17" s="702">
        <v>39075.199999999997</v>
      </c>
      <c r="I17" s="702">
        <v>38671.9</v>
      </c>
      <c r="J17" s="702">
        <v>38268.6</v>
      </c>
      <c r="K17" s="702">
        <v>37865.300000000003</v>
      </c>
      <c r="L17" s="702">
        <v>37462</v>
      </c>
      <c r="M17" s="702">
        <v>37058.6</v>
      </c>
      <c r="N17" s="702">
        <v>36655.199999999997</v>
      </c>
      <c r="O17" s="702">
        <v>36251.800000000003</v>
      </c>
      <c r="P17" s="702">
        <v>35848.400000000001</v>
      </c>
      <c r="Q17" s="702">
        <v>35445</v>
      </c>
      <c r="R17" s="702">
        <v>35041.599999999999</v>
      </c>
      <c r="S17" s="702">
        <v>34638.199999999997</v>
      </c>
      <c r="T17" s="702">
        <v>34234.800000000003</v>
      </c>
      <c r="U17" s="702">
        <v>33831.4</v>
      </c>
      <c r="V17" s="702">
        <v>33428</v>
      </c>
      <c r="W17" s="702">
        <v>33024.6</v>
      </c>
      <c r="X17" s="702">
        <v>33024.6</v>
      </c>
      <c r="Y17" s="702">
        <v>33024.6</v>
      </c>
      <c r="Z17" s="702">
        <v>33024.6</v>
      </c>
      <c r="AA17" s="702">
        <v>33024.6</v>
      </c>
    </row>
    <row r="18" spans="1:27" s="283" customFormat="1">
      <c r="A18" s="284" t="s">
        <v>2</v>
      </c>
      <c r="B18" s="702">
        <v>52800</v>
      </c>
      <c r="C18" s="702">
        <v>52633.4</v>
      </c>
      <c r="D18" s="702">
        <v>52466.8</v>
      </c>
      <c r="E18" s="702">
        <v>52300.2</v>
      </c>
      <c r="F18" s="702">
        <v>52133.599999999999</v>
      </c>
      <c r="G18" s="702">
        <v>51967</v>
      </c>
      <c r="H18" s="702">
        <v>51800.4</v>
      </c>
      <c r="I18" s="702">
        <v>51633.8</v>
      </c>
      <c r="J18" s="702">
        <v>51467.199999999997</v>
      </c>
      <c r="K18" s="702">
        <v>51300.6</v>
      </c>
      <c r="L18" s="702">
        <v>51134</v>
      </c>
      <c r="M18" s="702">
        <v>50967.4</v>
      </c>
      <c r="N18" s="702">
        <v>50800.800000000003</v>
      </c>
      <c r="O18" s="702">
        <v>50634.2</v>
      </c>
      <c r="P18" s="702">
        <v>50467.6</v>
      </c>
      <c r="Q18" s="702">
        <v>50301</v>
      </c>
      <c r="R18" s="702">
        <v>50134.400000000001</v>
      </c>
      <c r="S18" s="702">
        <v>49967.8</v>
      </c>
      <c r="T18" s="702">
        <v>49801.2</v>
      </c>
      <c r="U18" s="702">
        <v>49634.6</v>
      </c>
      <c r="V18" s="702">
        <v>49468</v>
      </c>
      <c r="W18" s="702">
        <v>49301.4</v>
      </c>
      <c r="X18" s="702">
        <v>49301.4</v>
      </c>
      <c r="Y18" s="702">
        <v>49301.4</v>
      </c>
      <c r="Z18" s="702">
        <v>49301.4</v>
      </c>
      <c r="AA18" s="702">
        <v>49301.4</v>
      </c>
    </row>
    <row r="19" spans="1:27" s="283" customFormat="1">
      <c r="A19" s="284" t="s">
        <v>1</v>
      </c>
      <c r="B19" s="702">
        <v>22164</v>
      </c>
      <c r="C19" s="702">
        <v>21837</v>
      </c>
      <c r="D19" s="702">
        <v>21510</v>
      </c>
      <c r="E19" s="702">
        <v>21183</v>
      </c>
      <c r="F19" s="702">
        <v>20856</v>
      </c>
      <c r="G19" s="702">
        <v>20529</v>
      </c>
      <c r="H19" s="702">
        <v>20202</v>
      </c>
      <c r="I19" s="702">
        <v>19875</v>
      </c>
      <c r="J19" s="702">
        <v>19548</v>
      </c>
      <c r="K19" s="702">
        <v>19221</v>
      </c>
      <c r="L19" s="702">
        <v>18894</v>
      </c>
      <c r="M19" s="702">
        <v>18567</v>
      </c>
      <c r="N19" s="702">
        <v>18240</v>
      </c>
      <c r="O19" s="702">
        <v>17913</v>
      </c>
      <c r="P19" s="702">
        <v>17586</v>
      </c>
      <c r="Q19" s="702">
        <v>17259</v>
      </c>
      <c r="R19" s="702">
        <v>16932</v>
      </c>
      <c r="S19" s="702">
        <v>16605</v>
      </c>
      <c r="T19" s="702">
        <v>16278</v>
      </c>
      <c r="U19" s="702">
        <v>15951</v>
      </c>
      <c r="V19" s="702">
        <v>15624</v>
      </c>
      <c r="W19" s="702">
        <v>15297</v>
      </c>
      <c r="X19" s="702">
        <v>15297</v>
      </c>
      <c r="Y19" s="702">
        <v>15297</v>
      </c>
      <c r="Z19" s="702">
        <v>15297</v>
      </c>
      <c r="AA19" s="703">
        <f>Z19/Y19*Z19</f>
        <v>15297</v>
      </c>
    </row>
    <row r="20" spans="1:27" s="283" customFormat="1">
      <c r="A20" s="284" t="s">
        <v>691</v>
      </c>
      <c r="B20" s="702">
        <f t="shared" ref="B20:AA20" si="0">SUM(B5:B19)</f>
        <v>431076.5</v>
      </c>
      <c r="C20" s="702">
        <f t="shared" si="0"/>
        <v>429247.99000000005</v>
      </c>
      <c r="D20" s="702">
        <f t="shared" si="0"/>
        <v>427419.48000000004</v>
      </c>
      <c r="E20" s="702">
        <f t="shared" si="0"/>
        <v>425590.97</v>
      </c>
      <c r="F20" s="702">
        <f t="shared" si="0"/>
        <v>423762.45999999996</v>
      </c>
      <c r="G20" s="702">
        <f t="shared" si="0"/>
        <v>421933.95</v>
      </c>
      <c r="H20" s="702">
        <f t="shared" si="0"/>
        <v>420105.44000000006</v>
      </c>
      <c r="I20" s="702">
        <f t="shared" si="0"/>
        <v>418276.93000000005</v>
      </c>
      <c r="J20" s="702">
        <f t="shared" si="0"/>
        <v>416448.42</v>
      </c>
      <c r="K20" s="702">
        <f t="shared" si="0"/>
        <v>414619.91</v>
      </c>
      <c r="L20" s="702">
        <f t="shared" si="0"/>
        <v>412791.4</v>
      </c>
      <c r="M20" s="702">
        <f t="shared" si="0"/>
        <v>410958.04000000004</v>
      </c>
      <c r="N20" s="702">
        <f t="shared" si="0"/>
        <v>409124.68</v>
      </c>
      <c r="O20" s="702">
        <f t="shared" si="0"/>
        <v>407291.32</v>
      </c>
      <c r="P20" s="702">
        <f t="shared" si="0"/>
        <v>405457.96</v>
      </c>
      <c r="Q20" s="702">
        <f t="shared" si="0"/>
        <v>403624.60000000003</v>
      </c>
      <c r="R20" s="702">
        <f t="shared" si="0"/>
        <v>401802.02000000008</v>
      </c>
      <c r="S20" s="702">
        <f t="shared" si="0"/>
        <v>399979.44</v>
      </c>
      <c r="T20" s="702">
        <f t="shared" si="0"/>
        <v>398156.86000000004</v>
      </c>
      <c r="U20" s="702">
        <f t="shared" si="0"/>
        <v>396368.18</v>
      </c>
      <c r="V20" s="702">
        <f t="shared" si="0"/>
        <v>394536.9</v>
      </c>
      <c r="W20" s="702">
        <f t="shared" si="0"/>
        <v>392782.02</v>
      </c>
      <c r="X20" s="702">
        <f t="shared" si="0"/>
        <v>392621.81999999995</v>
      </c>
      <c r="Y20" s="702">
        <f t="shared" si="0"/>
        <v>392516.31999999995</v>
      </c>
      <c r="Z20" s="702">
        <f t="shared" si="0"/>
        <v>392519.6</v>
      </c>
      <c r="AA20" s="702">
        <f t="shared" si="0"/>
        <v>392504.2</v>
      </c>
    </row>
    <row r="21" spans="1:27" s="283" customFormat="1">
      <c r="A21" s="289"/>
      <c r="B21" s="132"/>
      <c r="C21" s="132"/>
      <c r="D21" s="132"/>
      <c r="E21" s="132"/>
      <c r="F21" s="132"/>
      <c r="G21" s="132"/>
      <c r="H21" s="132"/>
      <c r="I21" s="132"/>
      <c r="J21" s="132"/>
      <c r="K21" s="132"/>
      <c r="L21" s="132"/>
      <c r="M21" s="132"/>
      <c r="N21" s="132"/>
      <c r="O21" s="132"/>
      <c r="P21" s="132"/>
      <c r="Q21" s="132"/>
      <c r="R21" s="132"/>
      <c r="S21" s="132"/>
      <c r="T21" s="132"/>
      <c r="U21" s="132"/>
      <c r="V21" s="132"/>
      <c r="W21" s="132"/>
      <c r="Z21" s="499"/>
      <c r="AA21" s="499"/>
    </row>
    <row r="22" spans="1:27">
      <c r="A22" s="136" t="s">
        <v>33</v>
      </c>
      <c r="D22" s="132"/>
      <c r="E22" s="132"/>
      <c r="F22" s="132"/>
      <c r="G22" s="132"/>
      <c r="H22" s="132"/>
      <c r="I22" s="132"/>
      <c r="J22" s="132"/>
      <c r="K22" s="132"/>
      <c r="L22" s="132"/>
      <c r="M22" s="132"/>
      <c r="N22" s="132"/>
      <c r="O22" s="132"/>
      <c r="P22" s="132"/>
      <c r="Q22" s="132"/>
      <c r="R22" s="132"/>
      <c r="S22" s="132"/>
      <c r="T22" s="132"/>
      <c r="U22" s="132"/>
      <c r="V22" s="132"/>
      <c r="W22" s="132"/>
    </row>
    <row r="23" spans="1:27">
      <c r="A23" s="57"/>
      <c r="E23" s="132"/>
      <c r="F23" s="132"/>
      <c r="G23" s="132"/>
      <c r="H23" s="132"/>
      <c r="I23" s="132"/>
      <c r="J23" s="132"/>
      <c r="K23" s="132"/>
      <c r="L23" s="132"/>
      <c r="M23" s="132"/>
      <c r="N23" s="132"/>
      <c r="O23" s="132"/>
      <c r="P23" s="132"/>
      <c r="Q23" s="132"/>
      <c r="R23" s="132"/>
      <c r="S23" s="132"/>
      <c r="T23" s="132"/>
      <c r="U23" s="132"/>
      <c r="V23" s="132"/>
      <c r="W23" s="132"/>
    </row>
    <row r="24" spans="1:27" s="283" customFormat="1">
      <c r="A24" s="152" t="s">
        <v>427</v>
      </c>
      <c r="C24" s="64"/>
      <c r="D24" s="64"/>
      <c r="E24" s="132"/>
      <c r="F24" s="132"/>
      <c r="G24" s="132"/>
      <c r="H24" s="132"/>
      <c r="I24" s="132"/>
      <c r="J24" s="132"/>
      <c r="K24" s="132"/>
      <c r="L24" s="132"/>
      <c r="M24" s="132"/>
      <c r="N24" s="132"/>
      <c r="O24" s="132"/>
      <c r="P24" s="132"/>
      <c r="Q24" s="132"/>
      <c r="R24" s="132"/>
      <c r="S24" s="132"/>
      <c r="T24" s="132"/>
      <c r="U24" s="132"/>
      <c r="V24" s="132"/>
      <c r="W24" s="132"/>
      <c r="Z24" s="499"/>
      <c r="AA24" s="499"/>
    </row>
    <row r="25" spans="1:27" s="499" customFormat="1">
      <c r="A25" s="248"/>
      <c r="B25" s="167"/>
      <c r="C25" s="64"/>
      <c r="D25" s="64"/>
      <c r="E25" s="132"/>
      <c r="F25" s="132"/>
      <c r="G25" s="132"/>
      <c r="H25" s="132"/>
      <c r="I25" s="132"/>
      <c r="J25" s="132"/>
      <c r="K25" s="132"/>
      <c r="L25" s="132"/>
      <c r="M25" s="132"/>
      <c r="N25" s="132"/>
      <c r="O25" s="132"/>
      <c r="P25" s="132"/>
      <c r="Q25" s="132"/>
      <c r="R25" s="132"/>
      <c r="S25" s="132"/>
      <c r="T25" s="132"/>
      <c r="U25" s="132"/>
      <c r="V25" s="132"/>
      <c r="W25" s="132"/>
    </row>
    <row r="26" spans="1:27" s="499" customFormat="1">
      <c r="A26" s="167" t="s">
        <v>431</v>
      </c>
      <c r="B26" s="167"/>
      <c r="C26" s="64"/>
      <c r="D26" s="64"/>
      <c r="E26" s="132"/>
      <c r="F26" s="132"/>
      <c r="G26" s="132"/>
      <c r="H26" s="132"/>
      <c r="I26" s="132"/>
      <c r="J26" s="132"/>
      <c r="K26" s="132"/>
      <c r="L26" s="132"/>
      <c r="M26" s="132"/>
      <c r="N26" s="132"/>
      <c r="O26" s="132"/>
      <c r="P26" s="132"/>
      <c r="Q26" s="132"/>
      <c r="R26" s="132"/>
      <c r="S26" s="132"/>
      <c r="T26" s="132"/>
      <c r="U26" s="132"/>
      <c r="V26" s="132"/>
      <c r="W26" s="132"/>
    </row>
    <row r="27" spans="1:27">
      <c r="A27" s="57"/>
      <c r="B27" s="132"/>
      <c r="C27" s="132"/>
      <c r="D27" s="132"/>
      <c r="E27" s="132"/>
      <c r="F27" s="132"/>
      <c r="G27" s="132"/>
      <c r="H27" s="132"/>
      <c r="I27" s="132"/>
      <c r="J27" s="132"/>
      <c r="K27" s="132"/>
      <c r="L27" s="132"/>
      <c r="M27" s="132"/>
      <c r="N27" s="132"/>
      <c r="O27" s="132"/>
      <c r="P27" s="132"/>
      <c r="Q27" s="132"/>
      <c r="R27" s="132"/>
      <c r="S27" s="132"/>
      <c r="T27" s="132"/>
      <c r="U27" s="132"/>
      <c r="V27" s="132"/>
      <c r="W27" s="132"/>
    </row>
    <row r="28" spans="1:27" s="499" customFormat="1">
      <c r="A28" s="289"/>
      <c r="B28" s="132"/>
      <c r="C28" s="132"/>
      <c r="D28" s="132"/>
      <c r="E28" s="132"/>
      <c r="F28" s="132"/>
      <c r="G28" s="132"/>
      <c r="H28" s="132"/>
      <c r="I28" s="132"/>
      <c r="J28" s="132"/>
      <c r="K28" s="132"/>
      <c r="L28" s="132"/>
      <c r="M28" s="132"/>
      <c r="N28" s="132"/>
      <c r="O28" s="132"/>
      <c r="P28" s="132"/>
      <c r="Q28" s="132"/>
      <c r="R28" s="132"/>
      <c r="S28" s="132"/>
      <c r="T28" s="132"/>
      <c r="U28" s="132"/>
      <c r="V28" s="132"/>
      <c r="W28" s="132"/>
    </row>
    <row r="29" spans="1:27">
      <c r="A29" s="57" t="s">
        <v>692</v>
      </c>
      <c r="C29" s="132"/>
      <c r="D29" s="132"/>
      <c r="E29" s="132"/>
      <c r="F29" s="132"/>
      <c r="G29" s="132"/>
      <c r="H29" s="132"/>
      <c r="I29" s="132"/>
      <c r="J29" s="132"/>
      <c r="K29" s="132"/>
      <c r="L29" s="132"/>
      <c r="M29" s="132"/>
      <c r="N29" s="132"/>
      <c r="O29" s="132"/>
      <c r="P29" s="132"/>
      <c r="Q29" s="132"/>
      <c r="R29" s="132"/>
      <c r="S29" s="132"/>
      <c r="T29" s="132"/>
      <c r="U29" s="132"/>
      <c r="V29" s="132"/>
      <c r="W29" s="132"/>
    </row>
    <row r="30" spans="1:27">
      <c r="A30" s="57"/>
      <c r="B30" s="132"/>
      <c r="C30" s="132"/>
      <c r="D30" s="132"/>
      <c r="E30" s="132"/>
      <c r="F30" s="132"/>
      <c r="G30" s="132"/>
      <c r="H30" s="132"/>
      <c r="I30" s="132"/>
      <c r="J30" s="132"/>
      <c r="K30" s="132"/>
      <c r="L30" s="132"/>
      <c r="M30" s="132"/>
      <c r="N30" s="132"/>
      <c r="O30" s="132"/>
      <c r="P30" s="132"/>
      <c r="Q30" s="132"/>
      <c r="R30" s="132"/>
      <c r="S30" s="132"/>
      <c r="T30" s="132"/>
      <c r="U30" s="132"/>
      <c r="V30" s="132"/>
      <c r="W30" s="132"/>
    </row>
    <row r="31" spans="1:27">
      <c r="A31" s="308" t="s">
        <v>1151</v>
      </c>
      <c r="B31" s="132"/>
      <c r="C31" s="132"/>
      <c r="D31" s="132"/>
      <c r="E31" s="132"/>
      <c r="F31" s="132"/>
      <c r="G31" s="132"/>
      <c r="H31" s="132"/>
      <c r="I31" s="132"/>
      <c r="J31" s="132"/>
      <c r="K31" s="132"/>
      <c r="L31" s="132"/>
      <c r="M31" s="132"/>
      <c r="N31" s="132"/>
      <c r="O31" s="132"/>
      <c r="P31" s="132"/>
      <c r="Q31" s="132"/>
      <c r="R31" s="132"/>
      <c r="S31" s="132"/>
      <c r="T31" s="132"/>
      <c r="U31" s="132"/>
      <c r="V31" s="132"/>
      <c r="W31" s="132"/>
    </row>
    <row r="32" spans="1:27">
      <c r="A32" s="57"/>
      <c r="B32" s="132"/>
      <c r="C32" s="132"/>
      <c r="D32" s="132"/>
      <c r="E32" s="132"/>
      <c r="F32" s="132"/>
      <c r="G32" s="132"/>
      <c r="H32" s="132"/>
      <c r="I32" s="132"/>
      <c r="J32" s="132"/>
      <c r="K32" s="132"/>
      <c r="L32" s="132"/>
      <c r="M32" s="132"/>
      <c r="N32" s="132"/>
      <c r="O32" s="132"/>
      <c r="P32" s="132"/>
      <c r="Q32" s="132"/>
      <c r="R32" s="132"/>
      <c r="S32" s="132"/>
      <c r="T32" s="132"/>
      <c r="U32" s="132"/>
      <c r="V32" s="132"/>
      <c r="W32" s="132"/>
    </row>
    <row r="33" spans="1:23">
      <c r="A33" s="57"/>
      <c r="B33" s="132"/>
      <c r="C33" s="132"/>
      <c r="D33" s="132"/>
      <c r="E33" s="132"/>
      <c r="F33" s="132"/>
      <c r="G33" s="132"/>
      <c r="H33" s="132"/>
      <c r="I33" s="132"/>
      <c r="J33" s="132"/>
      <c r="K33" s="132"/>
      <c r="L33" s="132"/>
      <c r="M33" s="132"/>
      <c r="N33" s="132"/>
      <c r="O33" s="132"/>
      <c r="P33" s="132"/>
      <c r="Q33" s="132"/>
      <c r="R33" s="132"/>
      <c r="S33" s="132"/>
      <c r="T33" s="132"/>
      <c r="U33" s="132"/>
      <c r="V33" s="132"/>
      <c r="W33" s="132"/>
    </row>
    <row r="34" spans="1:23">
      <c r="A34" s="57"/>
      <c r="B34" s="132"/>
      <c r="C34" s="132"/>
      <c r="D34" s="132"/>
      <c r="E34" s="132"/>
      <c r="F34" s="132"/>
      <c r="G34" s="132"/>
      <c r="H34" s="132"/>
      <c r="I34" s="132"/>
      <c r="J34" s="132"/>
      <c r="K34" s="132"/>
      <c r="L34" s="132"/>
      <c r="M34" s="132"/>
      <c r="N34" s="132"/>
      <c r="O34" s="132"/>
      <c r="P34" s="132"/>
      <c r="Q34" s="132"/>
      <c r="R34" s="132"/>
      <c r="S34" s="132"/>
      <c r="T34" s="132"/>
      <c r="U34" s="132"/>
      <c r="V34" s="132"/>
      <c r="W34" s="132"/>
    </row>
    <row r="35" spans="1:23">
      <c r="A35" s="57"/>
      <c r="B35" s="132"/>
      <c r="C35" s="132"/>
      <c r="D35" s="132"/>
      <c r="E35" s="132"/>
      <c r="F35" s="132"/>
      <c r="G35" s="132"/>
      <c r="H35" s="132"/>
      <c r="I35" s="132"/>
      <c r="J35" s="132"/>
      <c r="K35" s="132"/>
      <c r="L35" s="132"/>
      <c r="M35" s="132"/>
      <c r="N35" s="132"/>
      <c r="O35" s="132"/>
      <c r="P35" s="132"/>
      <c r="Q35" s="132"/>
      <c r="R35" s="132"/>
      <c r="S35" s="132"/>
      <c r="T35" s="132"/>
      <c r="U35" s="132"/>
      <c r="V35" s="132"/>
      <c r="W35" s="132"/>
    </row>
    <row r="36" spans="1:23">
      <c r="A36" s="57"/>
      <c r="B36" s="132"/>
      <c r="C36" s="132"/>
      <c r="D36" s="132"/>
      <c r="E36" s="132"/>
      <c r="F36" s="132"/>
      <c r="G36" s="132"/>
      <c r="H36" s="132"/>
      <c r="I36" s="132"/>
      <c r="J36" s="132"/>
      <c r="K36" s="132"/>
      <c r="L36" s="132"/>
      <c r="M36" s="132"/>
      <c r="N36" s="132"/>
      <c r="O36" s="132"/>
      <c r="P36" s="132"/>
      <c r="Q36" s="132"/>
      <c r="R36" s="132"/>
      <c r="S36" s="132"/>
      <c r="T36" s="132"/>
      <c r="U36" s="132"/>
      <c r="V36" s="132"/>
      <c r="W36" s="132"/>
    </row>
    <row r="37" spans="1:23">
      <c r="A37" s="57"/>
      <c r="B37" s="132"/>
      <c r="C37" s="132"/>
      <c r="D37" s="132"/>
      <c r="E37" s="132"/>
      <c r="F37" s="132"/>
      <c r="G37" s="132"/>
      <c r="H37" s="132"/>
      <c r="I37" s="132"/>
      <c r="J37" s="132"/>
      <c r="K37" s="132"/>
      <c r="L37" s="132"/>
      <c r="M37" s="132"/>
      <c r="N37" s="132"/>
      <c r="O37" s="132"/>
      <c r="P37" s="132"/>
      <c r="Q37" s="132"/>
      <c r="R37" s="132"/>
      <c r="S37" s="132"/>
      <c r="T37" s="132"/>
      <c r="U37" s="132"/>
      <c r="V37" s="132"/>
      <c r="W37" s="132"/>
    </row>
    <row r="38" spans="1:23">
      <c r="A38" s="57"/>
      <c r="B38" s="132"/>
      <c r="C38" s="132"/>
      <c r="D38" s="132"/>
      <c r="E38" s="132"/>
      <c r="F38" s="132"/>
      <c r="G38" s="132"/>
      <c r="H38" s="132"/>
      <c r="I38" s="132"/>
      <c r="J38" s="132"/>
      <c r="K38" s="132"/>
      <c r="L38" s="132"/>
      <c r="M38" s="132"/>
      <c r="N38" s="132"/>
      <c r="O38" s="132"/>
      <c r="P38" s="132"/>
      <c r="Q38" s="132"/>
      <c r="R38" s="132"/>
      <c r="S38" s="132"/>
      <c r="T38" s="132"/>
      <c r="U38" s="132"/>
      <c r="V38" s="132"/>
      <c r="W38" s="132"/>
    </row>
    <row r="39" spans="1:23">
      <c r="A39" s="57"/>
      <c r="B39" s="132"/>
      <c r="C39" s="132"/>
      <c r="D39" s="132"/>
      <c r="E39" s="132"/>
      <c r="F39" s="132"/>
      <c r="G39" s="132"/>
      <c r="H39" s="132"/>
      <c r="I39" s="132"/>
      <c r="J39" s="132"/>
      <c r="K39" s="132"/>
      <c r="L39" s="132"/>
      <c r="M39" s="132"/>
      <c r="N39" s="132"/>
      <c r="O39" s="132"/>
      <c r="P39" s="132"/>
      <c r="Q39" s="132"/>
      <c r="R39" s="132"/>
      <c r="S39" s="132"/>
      <c r="T39" s="132"/>
      <c r="U39" s="132"/>
      <c r="V39" s="132"/>
      <c r="W39" s="132"/>
    </row>
    <row r="40" spans="1:23">
      <c r="A40" s="57"/>
      <c r="B40" s="132"/>
      <c r="C40" s="132"/>
      <c r="D40" s="132"/>
      <c r="E40" s="132"/>
      <c r="F40" s="132"/>
      <c r="G40" s="132"/>
      <c r="H40" s="132"/>
      <c r="I40" s="132"/>
      <c r="J40" s="132"/>
      <c r="K40" s="132"/>
      <c r="L40" s="132"/>
      <c r="M40" s="132"/>
      <c r="N40" s="132"/>
      <c r="O40" s="132"/>
      <c r="P40" s="132"/>
      <c r="Q40" s="132"/>
      <c r="R40" s="132"/>
      <c r="S40" s="132"/>
      <c r="T40" s="132"/>
      <c r="U40" s="132"/>
      <c r="V40" s="132"/>
      <c r="W40" s="132"/>
    </row>
    <row r="41" spans="1:23">
      <c r="A41" s="57"/>
      <c r="B41" s="132"/>
      <c r="C41" s="132"/>
      <c r="D41" s="132"/>
      <c r="E41" s="132"/>
      <c r="F41" s="132"/>
      <c r="G41" s="132"/>
      <c r="H41" s="132"/>
      <c r="I41" s="132"/>
      <c r="J41" s="132"/>
      <c r="K41" s="132"/>
      <c r="L41" s="132"/>
      <c r="M41" s="132"/>
      <c r="N41" s="132"/>
      <c r="O41" s="132"/>
      <c r="P41" s="132"/>
      <c r="Q41" s="132"/>
      <c r="R41" s="132"/>
      <c r="S41" s="132"/>
      <c r="T41" s="132"/>
      <c r="U41" s="132"/>
      <c r="V41" s="132"/>
      <c r="W41" s="132"/>
    </row>
    <row r="42" spans="1:23">
      <c r="A42" s="57"/>
      <c r="B42" s="132"/>
      <c r="C42" s="132"/>
      <c r="D42" s="132"/>
      <c r="E42" s="132"/>
      <c r="F42" s="132"/>
      <c r="G42" s="132"/>
      <c r="H42" s="132"/>
      <c r="I42" s="132"/>
      <c r="J42" s="132"/>
      <c r="K42" s="132"/>
      <c r="L42" s="132"/>
      <c r="M42" s="132"/>
      <c r="N42" s="132"/>
      <c r="O42" s="132"/>
      <c r="P42" s="132"/>
      <c r="Q42" s="132"/>
      <c r="R42" s="132"/>
      <c r="S42" s="132"/>
      <c r="T42" s="132"/>
      <c r="U42" s="132"/>
      <c r="V42" s="132"/>
      <c r="W42" s="132"/>
    </row>
    <row r="43" spans="1:23">
      <c r="A43" s="57"/>
      <c r="B43" s="132"/>
      <c r="C43" s="132"/>
      <c r="D43" s="132"/>
      <c r="E43" s="132"/>
      <c r="F43" s="132"/>
      <c r="G43" s="132"/>
      <c r="H43" s="132"/>
      <c r="I43" s="132"/>
      <c r="J43" s="132"/>
      <c r="K43" s="132"/>
      <c r="L43" s="132"/>
      <c r="M43" s="132"/>
      <c r="N43" s="132"/>
      <c r="O43" s="132"/>
      <c r="P43" s="132"/>
      <c r="Q43" s="132"/>
      <c r="R43" s="132"/>
      <c r="S43" s="132"/>
      <c r="T43" s="132"/>
      <c r="U43" s="132"/>
      <c r="V43" s="132"/>
      <c r="W43" s="132"/>
    </row>
    <row r="44" spans="1:23">
      <c r="A44" s="57"/>
      <c r="B44" s="132"/>
      <c r="C44" s="132"/>
      <c r="D44" s="132"/>
      <c r="E44" s="132"/>
      <c r="F44" s="132"/>
      <c r="G44" s="132"/>
      <c r="H44" s="132"/>
      <c r="I44" s="132"/>
      <c r="J44" s="132"/>
      <c r="K44" s="132"/>
      <c r="L44" s="132"/>
      <c r="M44" s="132"/>
      <c r="N44" s="132"/>
      <c r="O44" s="132"/>
      <c r="P44" s="132"/>
      <c r="Q44" s="132"/>
      <c r="R44" s="132"/>
      <c r="S44" s="132"/>
      <c r="T44" s="132"/>
      <c r="U44" s="132"/>
      <c r="V44" s="132"/>
      <c r="W44" s="132"/>
    </row>
    <row r="45" spans="1:23">
      <c r="A45" s="57"/>
      <c r="B45" s="132"/>
      <c r="C45" s="132"/>
      <c r="D45" s="132"/>
      <c r="E45" s="132"/>
      <c r="F45" s="132"/>
      <c r="G45" s="132"/>
      <c r="H45" s="132"/>
      <c r="I45" s="132"/>
      <c r="J45" s="132"/>
      <c r="K45" s="132"/>
      <c r="L45" s="132"/>
      <c r="M45" s="132"/>
      <c r="N45" s="132"/>
      <c r="O45" s="132"/>
      <c r="P45" s="132"/>
      <c r="Q45" s="132"/>
      <c r="R45" s="132"/>
      <c r="S45" s="132"/>
      <c r="T45" s="132"/>
      <c r="U45" s="132"/>
      <c r="V45" s="132"/>
      <c r="W45" s="132"/>
    </row>
    <row r="46" spans="1:23">
      <c r="A46" s="57"/>
      <c r="B46" s="132"/>
      <c r="C46" s="132"/>
      <c r="D46" s="132"/>
      <c r="E46" s="132"/>
      <c r="F46" s="132"/>
      <c r="G46" s="132"/>
      <c r="H46" s="132"/>
      <c r="I46" s="132"/>
      <c r="J46" s="132"/>
      <c r="K46" s="132"/>
      <c r="L46" s="132"/>
      <c r="M46" s="132"/>
      <c r="N46" s="132"/>
      <c r="O46" s="132"/>
      <c r="P46" s="132"/>
      <c r="Q46" s="132"/>
      <c r="R46" s="132"/>
      <c r="S46" s="132"/>
      <c r="T46" s="132"/>
      <c r="U46" s="132"/>
      <c r="V46" s="132"/>
      <c r="W46" s="132"/>
    </row>
    <row r="47" spans="1:23">
      <c r="A47" s="57"/>
      <c r="B47" s="132"/>
      <c r="C47" s="132"/>
      <c r="D47" s="132"/>
      <c r="E47" s="132"/>
      <c r="F47" s="132"/>
      <c r="G47" s="132"/>
      <c r="H47" s="132"/>
      <c r="I47" s="132"/>
      <c r="J47" s="132"/>
      <c r="K47" s="132"/>
      <c r="L47" s="132"/>
      <c r="M47" s="132"/>
      <c r="N47" s="132"/>
      <c r="O47" s="132"/>
      <c r="P47" s="132"/>
      <c r="Q47" s="132"/>
      <c r="R47" s="132"/>
      <c r="S47" s="132"/>
      <c r="T47" s="132"/>
      <c r="U47" s="132"/>
      <c r="V47" s="132"/>
      <c r="W47" s="132"/>
    </row>
    <row r="48" spans="1:23">
      <c r="A48" s="57"/>
      <c r="B48" s="132"/>
      <c r="C48" s="132"/>
      <c r="D48" s="132"/>
      <c r="E48" s="132"/>
      <c r="F48" s="132"/>
      <c r="G48" s="132"/>
      <c r="H48" s="132"/>
      <c r="I48" s="132"/>
      <c r="J48" s="132"/>
      <c r="K48" s="132"/>
      <c r="L48" s="132"/>
      <c r="M48" s="132"/>
      <c r="N48" s="132"/>
      <c r="O48" s="132"/>
      <c r="P48" s="132"/>
      <c r="Q48" s="132"/>
      <c r="R48" s="132"/>
      <c r="S48" s="132"/>
      <c r="T48" s="132"/>
      <c r="U48" s="132"/>
      <c r="V48" s="132"/>
      <c r="W48" s="132"/>
    </row>
    <row r="49" spans="1:23">
      <c r="A49" s="57"/>
      <c r="B49" s="132"/>
      <c r="C49" s="132"/>
      <c r="D49" s="132"/>
      <c r="E49" s="132"/>
      <c r="F49" s="132"/>
      <c r="G49" s="132"/>
      <c r="H49" s="132"/>
      <c r="I49" s="132"/>
      <c r="J49" s="132"/>
      <c r="K49" s="132"/>
      <c r="L49" s="132"/>
      <c r="M49" s="132"/>
      <c r="N49" s="132"/>
      <c r="O49" s="132"/>
      <c r="P49" s="132"/>
      <c r="Q49" s="132"/>
      <c r="R49" s="132"/>
      <c r="S49" s="132"/>
      <c r="T49" s="132"/>
      <c r="U49" s="132"/>
      <c r="V49" s="132"/>
      <c r="W49" s="132"/>
    </row>
    <row r="50" spans="1:23">
      <c r="A50" s="57"/>
      <c r="B50" s="132"/>
      <c r="C50" s="132"/>
      <c r="D50" s="132"/>
      <c r="E50" s="132"/>
      <c r="F50" s="132"/>
      <c r="G50" s="132"/>
      <c r="H50" s="132"/>
      <c r="I50" s="132"/>
      <c r="J50" s="132"/>
      <c r="K50" s="132"/>
      <c r="L50" s="132"/>
      <c r="M50" s="132"/>
      <c r="N50" s="132"/>
      <c r="O50" s="132"/>
      <c r="P50" s="132"/>
      <c r="Q50" s="132"/>
      <c r="R50" s="132"/>
      <c r="S50" s="132"/>
      <c r="T50" s="132"/>
      <c r="U50" s="132"/>
      <c r="V50" s="132"/>
      <c r="W50" s="132"/>
    </row>
    <row r="51" spans="1:23">
      <c r="A51" s="57"/>
      <c r="B51" s="132"/>
      <c r="C51" s="132"/>
      <c r="D51" s="132"/>
      <c r="E51" s="132"/>
      <c r="F51" s="132"/>
      <c r="G51" s="132"/>
      <c r="H51" s="132"/>
      <c r="I51" s="132"/>
      <c r="J51" s="132"/>
      <c r="K51" s="132"/>
      <c r="L51" s="132"/>
      <c r="M51" s="132"/>
      <c r="N51" s="132"/>
      <c r="O51" s="132"/>
      <c r="P51" s="132"/>
      <c r="Q51" s="132"/>
      <c r="R51" s="132"/>
      <c r="S51" s="132"/>
      <c r="T51" s="132"/>
      <c r="U51" s="132"/>
      <c r="V51" s="132"/>
      <c r="W51" s="132"/>
    </row>
    <row r="52" spans="1:23">
      <c r="A52" s="57"/>
      <c r="B52" s="132"/>
      <c r="C52" s="132"/>
      <c r="D52" s="132"/>
      <c r="E52" s="132"/>
      <c r="F52" s="132"/>
      <c r="G52" s="132"/>
      <c r="H52" s="132"/>
      <c r="I52" s="132"/>
      <c r="J52" s="132"/>
      <c r="K52" s="132"/>
      <c r="L52" s="132"/>
      <c r="M52" s="132"/>
      <c r="N52" s="132"/>
      <c r="O52" s="132"/>
      <c r="P52" s="132"/>
      <c r="Q52" s="132"/>
      <c r="R52" s="132"/>
      <c r="S52" s="132"/>
      <c r="T52" s="132"/>
      <c r="U52" s="132"/>
      <c r="V52" s="132"/>
      <c r="W52" s="132"/>
    </row>
    <row r="53" spans="1:23">
      <c r="A53" s="57"/>
      <c r="B53" s="132"/>
      <c r="C53" s="132"/>
      <c r="D53" s="132"/>
      <c r="E53" s="132"/>
      <c r="F53" s="132"/>
      <c r="G53" s="132"/>
      <c r="H53" s="132"/>
      <c r="I53" s="132"/>
      <c r="J53" s="132"/>
      <c r="K53" s="132"/>
      <c r="L53" s="132"/>
      <c r="M53" s="132"/>
      <c r="N53" s="132"/>
      <c r="O53" s="132"/>
      <c r="P53" s="132"/>
      <c r="Q53" s="132"/>
      <c r="R53" s="132"/>
      <c r="S53" s="132"/>
      <c r="T53" s="132"/>
      <c r="U53" s="132"/>
      <c r="V53" s="132"/>
      <c r="W53" s="132"/>
    </row>
    <row r="54" spans="1:23">
      <c r="A54" s="57"/>
      <c r="B54" s="132"/>
      <c r="C54" s="132"/>
      <c r="D54" s="132"/>
      <c r="E54" s="132"/>
      <c r="F54" s="132"/>
      <c r="G54" s="132"/>
      <c r="H54" s="132"/>
      <c r="I54" s="132"/>
      <c r="J54" s="132"/>
      <c r="K54" s="132"/>
      <c r="L54" s="132"/>
      <c r="M54" s="132"/>
      <c r="N54" s="132"/>
      <c r="O54" s="132"/>
      <c r="P54" s="132"/>
      <c r="Q54" s="132"/>
      <c r="R54" s="132"/>
      <c r="S54" s="132"/>
      <c r="T54" s="132"/>
      <c r="U54" s="132"/>
      <c r="V54" s="132"/>
      <c r="W54" s="132"/>
    </row>
    <row r="55" spans="1:23">
      <c r="A55" s="57"/>
      <c r="B55" s="132"/>
      <c r="C55" s="132"/>
      <c r="D55" s="132"/>
      <c r="E55" s="132"/>
      <c r="F55" s="132"/>
      <c r="G55" s="132"/>
      <c r="H55" s="132"/>
      <c r="I55" s="132"/>
      <c r="J55" s="132"/>
      <c r="K55" s="132"/>
      <c r="L55" s="132"/>
      <c r="M55" s="132"/>
      <c r="N55" s="132"/>
      <c r="O55" s="132"/>
      <c r="P55" s="132"/>
      <c r="Q55" s="132"/>
      <c r="R55" s="132"/>
      <c r="S55" s="132"/>
      <c r="T55" s="132"/>
      <c r="U55" s="132"/>
      <c r="V55" s="132"/>
      <c r="W55" s="132"/>
    </row>
    <row r="56" spans="1:23">
      <c r="A56" s="57"/>
      <c r="B56" s="132"/>
      <c r="C56" s="132"/>
      <c r="D56" s="132"/>
      <c r="E56" s="132"/>
      <c r="F56" s="132"/>
      <c r="G56" s="132"/>
      <c r="H56" s="132"/>
      <c r="I56" s="132"/>
      <c r="J56" s="132"/>
      <c r="K56" s="132"/>
      <c r="L56" s="132"/>
      <c r="M56" s="132"/>
      <c r="N56" s="132"/>
      <c r="O56" s="132"/>
      <c r="P56" s="132"/>
      <c r="Q56" s="132"/>
      <c r="R56" s="132"/>
      <c r="S56" s="132"/>
      <c r="T56" s="132"/>
      <c r="U56" s="132"/>
      <c r="V56" s="132"/>
      <c r="W56" s="132"/>
    </row>
    <row r="57" spans="1:23">
      <c r="A57" s="57"/>
      <c r="B57" s="132"/>
      <c r="C57" s="132"/>
      <c r="D57" s="132"/>
      <c r="E57" s="132"/>
      <c r="F57" s="132"/>
      <c r="G57" s="132"/>
      <c r="H57" s="132"/>
      <c r="I57" s="132"/>
      <c r="J57" s="132"/>
      <c r="K57" s="132"/>
      <c r="L57" s="132"/>
      <c r="M57" s="132"/>
      <c r="N57" s="132"/>
      <c r="O57" s="132"/>
      <c r="P57" s="132"/>
      <c r="Q57" s="132"/>
      <c r="R57" s="132"/>
      <c r="S57" s="132"/>
      <c r="T57" s="132"/>
      <c r="U57" s="132"/>
      <c r="V57" s="132"/>
      <c r="W57" s="132"/>
    </row>
    <row r="58" spans="1:23">
      <c r="A58" s="57"/>
      <c r="B58" s="132"/>
      <c r="C58" s="132"/>
      <c r="D58" s="132"/>
      <c r="E58" s="132"/>
      <c r="F58" s="132"/>
      <c r="G58" s="132"/>
      <c r="H58" s="132"/>
      <c r="I58" s="132"/>
      <c r="J58" s="132"/>
      <c r="K58" s="132"/>
      <c r="L58" s="132"/>
      <c r="M58" s="132"/>
      <c r="N58" s="132"/>
      <c r="O58" s="132"/>
      <c r="P58" s="132"/>
      <c r="Q58" s="132"/>
      <c r="R58" s="132"/>
      <c r="S58" s="132"/>
      <c r="T58" s="132"/>
      <c r="U58" s="132"/>
      <c r="V58" s="132"/>
      <c r="W58" s="132"/>
    </row>
    <row r="59" spans="1:23">
      <c r="A59" s="57"/>
      <c r="B59" s="132"/>
      <c r="C59" s="132"/>
      <c r="D59" s="132"/>
      <c r="E59" s="132"/>
      <c r="F59" s="132"/>
      <c r="G59" s="132"/>
      <c r="H59" s="132"/>
      <c r="I59" s="132"/>
      <c r="J59" s="132"/>
      <c r="K59" s="132"/>
      <c r="L59" s="132"/>
      <c r="M59" s="132"/>
      <c r="N59" s="132"/>
      <c r="O59" s="132"/>
      <c r="P59" s="132"/>
      <c r="Q59" s="132"/>
      <c r="R59" s="132"/>
      <c r="S59" s="132"/>
      <c r="T59" s="132"/>
      <c r="U59" s="132"/>
      <c r="V59" s="132"/>
      <c r="W59" s="132"/>
    </row>
    <row r="60" spans="1:23">
      <c r="A60" s="57"/>
      <c r="B60" s="132"/>
      <c r="C60" s="132"/>
      <c r="D60" s="132"/>
      <c r="E60" s="132"/>
      <c r="F60" s="132"/>
      <c r="G60" s="132"/>
      <c r="H60" s="132"/>
      <c r="I60" s="132"/>
      <c r="J60" s="132"/>
      <c r="K60" s="132"/>
      <c r="L60" s="132"/>
      <c r="M60" s="132"/>
      <c r="N60" s="132"/>
      <c r="O60" s="132"/>
      <c r="P60" s="132"/>
      <c r="Q60" s="132"/>
      <c r="R60" s="132"/>
      <c r="S60" s="132"/>
      <c r="T60" s="132"/>
      <c r="U60" s="132"/>
      <c r="V60" s="132"/>
      <c r="W60" s="132"/>
    </row>
    <row r="61" spans="1:23">
      <c r="A61" s="57"/>
      <c r="B61" s="132"/>
      <c r="C61" s="132"/>
      <c r="D61" s="132"/>
      <c r="E61" s="132"/>
      <c r="F61" s="132"/>
      <c r="G61" s="132"/>
      <c r="H61" s="132"/>
      <c r="I61" s="132"/>
      <c r="J61" s="132"/>
      <c r="K61" s="132"/>
      <c r="L61" s="132"/>
      <c r="M61" s="132"/>
      <c r="N61" s="132"/>
      <c r="O61" s="132"/>
      <c r="P61" s="132"/>
      <c r="Q61" s="132"/>
      <c r="R61" s="132"/>
      <c r="S61" s="132"/>
      <c r="T61" s="132"/>
      <c r="U61" s="132"/>
      <c r="V61" s="132"/>
      <c r="W61" s="132"/>
    </row>
    <row r="62" spans="1:23">
      <c r="A62" s="57"/>
      <c r="B62" s="132"/>
      <c r="C62" s="132"/>
      <c r="D62" s="132"/>
      <c r="E62" s="132"/>
      <c r="F62" s="132"/>
      <c r="G62" s="132"/>
      <c r="H62" s="132"/>
      <c r="I62" s="132"/>
      <c r="J62" s="132"/>
      <c r="K62" s="132"/>
      <c r="L62" s="132"/>
      <c r="M62" s="132"/>
      <c r="N62" s="132"/>
      <c r="O62" s="132"/>
      <c r="P62" s="132"/>
      <c r="Q62" s="132"/>
      <c r="R62" s="132"/>
      <c r="S62" s="132"/>
      <c r="T62" s="132"/>
      <c r="U62" s="132"/>
      <c r="V62" s="132"/>
      <c r="W62" s="132"/>
    </row>
    <row r="63" spans="1:23">
      <c r="A63" s="57"/>
      <c r="B63" s="132"/>
      <c r="C63" s="132"/>
      <c r="D63" s="132"/>
      <c r="E63" s="132"/>
      <c r="F63" s="132"/>
      <c r="G63" s="132"/>
      <c r="H63" s="132"/>
      <c r="I63" s="132"/>
      <c r="J63" s="132"/>
      <c r="K63" s="132"/>
      <c r="L63" s="132"/>
      <c r="M63" s="132"/>
      <c r="N63" s="132"/>
      <c r="O63" s="132"/>
      <c r="P63" s="132"/>
      <c r="Q63" s="132"/>
      <c r="R63" s="132"/>
      <c r="S63" s="132"/>
      <c r="T63" s="132"/>
      <c r="U63" s="132"/>
      <c r="V63" s="132"/>
      <c r="W63" s="132"/>
    </row>
    <row r="64" spans="1:23">
      <c r="A64" s="57"/>
      <c r="B64" s="132"/>
      <c r="C64" s="132"/>
      <c r="D64" s="132"/>
      <c r="E64" s="132"/>
      <c r="F64" s="132"/>
      <c r="G64" s="132"/>
      <c r="H64" s="132"/>
      <c r="I64" s="132"/>
      <c r="J64" s="132"/>
      <c r="K64" s="132"/>
      <c r="L64" s="132"/>
      <c r="M64" s="132"/>
      <c r="N64" s="132"/>
      <c r="O64" s="132"/>
      <c r="P64" s="132"/>
      <c r="Q64" s="132"/>
      <c r="R64" s="132"/>
      <c r="S64" s="132"/>
      <c r="T64" s="132"/>
      <c r="U64" s="132"/>
      <c r="V64" s="132"/>
      <c r="W64" s="132"/>
    </row>
    <row r="65" spans="1:23">
      <c r="A65" s="57"/>
      <c r="B65" s="132"/>
      <c r="C65" s="132"/>
      <c r="D65" s="132"/>
      <c r="E65" s="132"/>
      <c r="F65" s="132"/>
      <c r="G65" s="132"/>
      <c r="H65" s="132"/>
      <c r="I65" s="132"/>
      <c r="J65" s="132"/>
      <c r="K65" s="132"/>
      <c r="L65" s="132"/>
      <c r="M65" s="132"/>
      <c r="N65" s="132"/>
      <c r="O65" s="132"/>
      <c r="P65" s="132"/>
      <c r="Q65" s="132"/>
      <c r="R65" s="132"/>
      <c r="S65" s="132"/>
      <c r="T65" s="132"/>
      <c r="U65" s="132"/>
      <c r="V65" s="132"/>
      <c r="W65" s="132"/>
    </row>
    <row r="66" spans="1:23">
      <c r="A66" s="57"/>
      <c r="B66" s="132"/>
      <c r="C66" s="132"/>
      <c r="D66" s="132"/>
      <c r="E66" s="132"/>
      <c r="F66" s="132"/>
      <c r="G66" s="132"/>
      <c r="H66" s="132"/>
      <c r="I66" s="132"/>
      <c r="J66" s="132"/>
      <c r="K66" s="132"/>
      <c r="L66" s="132"/>
      <c r="M66" s="132"/>
      <c r="N66" s="132"/>
      <c r="O66" s="132"/>
      <c r="P66" s="132"/>
      <c r="Q66" s="132"/>
      <c r="R66" s="132"/>
      <c r="S66" s="132"/>
      <c r="T66" s="132"/>
      <c r="U66" s="132"/>
      <c r="V66" s="132"/>
      <c r="W66" s="132"/>
    </row>
    <row r="67" spans="1:23">
      <c r="A67" s="57"/>
      <c r="B67" s="132"/>
      <c r="C67" s="132"/>
      <c r="D67" s="132"/>
      <c r="E67" s="132"/>
      <c r="F67" s="132"/>
      <c r="G67" s="132"/>
      <c r="H67" s="132"/>
      <c r="I67" s="132"/>
      <c r="J67" s="132"/>
      <c r="K67" s="132"/>
      <c r="L67" s="132"/>
      <c r="M67" s="132"/>
      <c r="N67" s="132"/>
      <c r="O67" s="132"/>
      <c r="P67" s="132"/>
      <c r="Q67" s="132"/>
      <c r="R67" s="132"/>
      <c r="S67" s="132"/>
      <c r="T67" s="132"/>
      <c r="U67" s="132"/>
      <c r="V67" s="132"/>
      <c r="W67" s="132"/>
    </row>
    <row r="68" spans="1:23">
      <c r="A68" s="57"/>
      <c r="B68" s="132"/>
      <c r="C68" s="132"/>
      <c r="D68" s="132"/>
      <c r="E68" s="132"/>
      <c r="F68" s="132"/>
      <c r="G68" s="132"/>
      <c r="H68" s="132"/>
      <c r="I68" s="132"/>
      <c r="J68" s="132"/>
      <c r="K68" s="132"/>
      <c r="L68" s="132"/>
      <c r="M68" s="132"/>
      <c r="N68" s="132"/>
      <c r="O68" s="132"/>
      <c r="P68" s="132"/>
      <c r="Q68" s="132"/>
      <c r="R68" s="132"/>
      <c r="S68" s="132"/>
      <c r="T68" s="132"/>
      <c r="U68" s="132"/>
      <c r="V68" s="132"/>
      <c r="W68" s="132"/>
    </row>
    <row r="69" spans="1:23">
      <c r="A69" s="57"/>
      <c r="B69" s="132"/>
      <c r="C69" s="132"/>
      <c r="D69" s="132"/>
      <c r="E69" s="132"/>
      <c r="F69" s="132"/>
      <c r="G69" s="132"/>
      <c r="H69" s="132"/>
      <c r="I69" s="132"/>
      <c r="J69" s="132"/>
      <c r="K69" s="132"/>
      <c r="L69" s="132"/>
      <c r="M69" s="132"/>
      <c r="N69" s="132"/>
      <c r="O69" s="132"/>
      <c r="P69" s="132"/>
      <c r="Q69" s="132"/>
      <c r="R69" s="132"/>
      <c r="S69" s="132"/>
      <c r="T69" s="132"/>
      <c r="U69" s="132"/>
      <c r="V69" s="132"/>
      <c r="W69" s="132"/>
    </row>
    <row r="70" spans="1:23">
      <c r="A70" s="1206" t="s">
        <v>16</v>
      </c>
      <c r="B70" s="132"/>
      <c r="C70" s="132"/>
      <c r="D70" s="132"/>
      <c r="E70" s="132"/>
      <c r="F70" s="132"/>
      <c r="G70" s="132"/>
      <c r="H70" s="132"/>
      <c r="I70" s="132"/>
      <c r="J70" s="132"/>
      <c r="K70" s="132"/>
      <c r="L70" s="132"/>
      <c r="M70" s="132"/>
      <c r="N70" s="132"/>
      <c r="O70" s="132"/>
      <c r="P70" s="132"/>
      <c r="Q70" s="132"/>
      <c r="R70" s="132"/>
      <c r="S70" s="132"/>
      <c r="T70" s="132"/>
      <c r="U70" s="132"/>
      <c r="V70" s="132"/>
      <c r="W70" s="132"/>
    </row>
    <row r="71" spans="1:23">
      <c r="A71" s="1207"/>
      <c r="B71" s="132"/>
      <c r="C71" s="132"/>
      <c r="D71" s="132"/>
      <c r="E71" s="132"/>
      <c r="F71" s="132"/>
      <c r="G71" s="132"/>
      <c r="H71" s="132"/>
      <c r="I71" s="132"/>
      <c r="J71" s="132"/>
      <c r="K71" s="132"/>
      <c r="L71" s="132"/>
      <c r="M71" s="132"/>
      <c r="N71" s="132"/>
      <c r="O71" s="132"/>
      <c r="P71" s="132"/>
      <c r="Q71" s="132"/>
      <c r="R71" s="132"/>
      <c r="S71" s="132"/>
      <c r="T71" s="132"/>
      <c r="U71" s="132"/>
      <c r="V71" s="132"/>
      <c r="W71" s="132"/>
    </row>
    <row r="72" spans="1:23">
      <c r="A72" s="284" t="s">
        <v>15</v>
      </c>
      <c r="B72" s="132"/>
      <c r="C72" s="132"/>
      <c r="D72" s="132"/>
      <c r="E72" s="132"/>
      <c r="F72" s="132"/>
      <c r="G72" s="132"/>
      <c r="H72" s="132"/>
      <c r="I72" s="132"/>
      <c r="J72" s="132"/>
      <c r="K72" s="132"/>
      <c r="L72" s="132"/>
      <c r="M72" s="132"/>
      <c r="N72" s="132"/>
      <c r="O72" s="132"/>
      <c r="P72" s="132"/>
      <c r="Q72" s="132"/>
      <c r="R72" s="132"/>
      <c r="S72" s="132"/>
      <c r="T72" s="132"/>
      <c r="U72" s="132"/>
      <c r="V72" s="132"/>
      <c r="W72" s="132"/>
    </row>
    <row r="73" spans="1:23">
      <c r="A73" s="284" t="s">
        <v>14</v>
      </c>
      <c r="B73" s="132"/>
      <c r="C73" s="132"/>
      <c r="D73" s="132"/>
      <c r="E73" s="132"/>
      <c r="F73" s="132"/>
      <c r="G73" s="132"/>
      <c r="H73" s="132"/>
      <c r="I73" s="132"/>
      <c r="J73" s="132"/>
      <c r="K73" s="132"/>
      <c r="L73" s="132"/>
      <c r="M73" s="132"/>
      <c r="N73" s="132"/>
      <c r="O73" s="132"/>
      <c r="P73" s="132"/>
      <c r="Q73" s="132"/>
      <c r="R73" s="132"/>
      <c r="S73" s="132"/>
      <c r="T73" s="132"/>
      <c r="U73" s="132"/>
      <c r="V73" s="132"/>
      <c r="W73" s="132"/>
    </row>
    <row r="74" spans="1:23">
      <c r="A74" s="73" t="s">
        <v>268</v>
      </c>
      <c r="B74" s="132"/>
      <c r="C74" s="132"/>
      <c r="D74" s="132"/>
      <c r="E74" s="132"/>
      <c r="F74" s="132"/>
      <c r="G74" s="132"/>
      <c r="H74" s="132"/>
      <c r="I74" s="132"/>
      <c r="J74" s="132"/>
      <c r="K74" s="132"/>
      <c r="L74" s="132"/>
      <c r="M74" s="132"/>
      <c r="N74" s="132"/>
      <c r="O74" s="132"/>
      <c r="P74" s="132"/>
      <c r="Q74" s="132"/>
      <c r="R74" s="132"/>
      <c r="S74" s="132"/>
      <c r="T74" s="132"/>
      <c r="U74" s="132"/>
      <c r="V74" s="132"/>
      <c r="W74" s="132"/>
    </row>
    <row r="75" spans="1:23">
      <c r="A75" s="284" t="s">
        <v>12</v>
      </c>
      <c r="B75" s="132"/>
      <c r="C75" s="132"/>
      <c r="D75" s="132"/>
      <c r="E75" s="132"/>
      <c r="F75" s="132"/>
      <c r="G75" s="132"/>
      <c r="H75" s="132"/>
      <c r="I75" s="132"/>
      <c r="J75" s="132"/>
      <c r="K75" s="132"/>
      <c r="L75" s="132"/>
      <c r="M75" s="132"/>
      <c r="N75" s="132"/>
      <c r="O75" s="132"/>
      <c r="P75" s="132"/>
      <c r="Q75" s="132"/>
      <c r="R75" s="132"/>
      <c r="S75" s="132"/>
      <c r="T75" s="132"/>
      <c r="U75" s="132"/>
      <c r="V75" s="132"/>
      <c r="W75" s="132"/>
    </row>
    <row r="76" spans="1:23">
      <c r="A76" s="284" t="s">
        <v>11</v>
      </c>
      <c r="B76" s="132"/>
      <c r="C76" s="132"/>
      <c r="D76" s="132"/>
      <c r="E76" s="132"/>
      <c r="F76" s="132"/>
      <c r="G76" s="132"/>
      <c r="H76" s="132"/>
      <c r="I76" s="132"/>
      <c r="J76" s="132"/>
      <c r="K76" s="132"/>
      <c r="L76" s="132"/>
      <c r="M76" s="132"/>
      <c r="N76" s="132"/>
      <c r="O76" s="132"/>
      <c r="P76" s="132"/>
      <c r="Q76" s="132"/>
      <c r="R76" s="132"/>
      <c r="S76" s="132"/>
      <c r="T76" s="132"/>
      <c r="U76" s="132"/>
      <c r="V76" s="132"/>
      <c r="W76" s="132"/>
    </row>
    <row r="77" spans="1:23">
      <c r="A77" s="284" t="s">
        <v>10</v>
      </c>
      <c r="B77" s="132"/>
      <c r="C77" s="132"/>
      <c r="D77" s="132"/>
      <c r="E77" s="132"/>
      <c r="F77" s="132"/>
      <c r="G77" s="132"/>
      <c r="H77" s="132"/>
      <c r="I77" s="132"/>
      <c r="J77" s="132"/>
      <c r="K77" s="132"/>
      <c r="L77" s="132"/>
      <c r="M77" s="132"/>
      <c r="N77" s="132"/>
      <c r="O77" s="132"/>
      <c r="P77" s="132"/>
      <c r="Q77" s="132"/>
      <c r="R77" s="132"/>
      <c r="S77" s="132"/>
      <c r="T77" s="132"/>
      <c r="U77" s="132"/>
      <c r="V77" s="132"/>
      <c r="W77" s="132"/>
    </row>
    <row r="78" spans="1:23">
      <c r="A78" s="284" t="s">
        <v>9</v>
      </c>
      <c r="B78" s="132"/>
      <c r="C78" s="132"/>
      <c r="D78" s="132"/>
      <c r="E78" s="132"/>
      <c r="F78" s="132"/>
      <c r="G78" s="132"/>
      <c r="H78" s="132"/>
      <c r="I78" s="132"/>
      <c r="J78" s="132"/>
      <c r="K78" s="132"/>
      <c r="L78" s="132"/>
      <c r="M78" s="132"/>
      <c r="N78" s="132"/>
      <c r="O78" s="132"/>
      <c r="P78" s="132"/>
      <c r="Q78" s="132"/>
      <c r="R78" s="132"/>
      <c r="S78" s="132"/>
      <c r="T78" s="132"/>
      <c r="U78" s="132"/>
      <c r="V78" s="132"/>
      <c r="W78" s="132"/>
    </row>
    <row r="79" spans="1:23">
      <c r="A79" s="284" t="s">
        <v>7</v>
      </c>
      <c r="B79" s="132"/>
      <c r="C79" s="132"/>
      <c r="D79" s="132"/>
      <c r="E79" s="132"/>
      <c r="F79" s="132"/>
      <c r="G79" s="132"/>
      <c r="H79" s="132"/>
      <c r="I79" s="132"/>
      <c r="J79" s="132"/>
      <c r="K79" s="132"/>
      <c r="L79" s="132"/>
      <c r="M79" s="132"/>
      <c r="N79" s="132"/>
      <c r="O79" s="132"/>
      <c r="P79" s="132"/>
      <c r="Q79" s="132"/>
      <c r="R79" s="132"/>
      <c r="S79" s="132"/>
      <c r="T79" s="132"/>
      <c r="U79" s="132"/>
      <c r="V79" s="132"/>
      <c r="W79" s="132"/>
    </row>
    <row r="80" spans="1:23">
      <c r="A80" s="284" t="s">
        <v>6</v>
      </c>
      <c r="B80" s="132"/>
      <c r="C80" s="132"/>
      <c r="D80" s="132"/>
      <c r="E80" s="132"/>
      <c r="F80" s="132"/>
      <c r="G80" s="132"/>
      <c r="H80" s="132"/>
      <c r="I80" s="132"/>
      <c r="J80" s="132"/>
      <c r="K80" s="132"/>
      <c r="L80" s="132"/>
      <c r="M80" s="132"/>
      <c r="N80" s="132"/>
      <c r="O80" s="132"/>
      <c r="P80" s="132"/>
      <c r="Q80" s="132"/>
      <c r="R80" s="132"/>
      <c r="S80" s="132"/>
      <c r="T80" s="132"/>
      <c r="U80" s="132"/>
      <c r="V80" s="132"/>
      <c r="W80" s="132"/>
    </row>
    <row r="81" spans="1:23">
      <c r="A81" s="284" t="s">
        <v>5</v>
      </c>
      <c r="B81" s="132"/>
      <c r="C81" s="132"/>
      <c r="D81" s="132"/>
      <c r="E81" s="132"/>
      <c r="F81" s="132"/>
      <c r="G81" s="132"/>
      <c r="H81" s="132"/>
      <c r="I81" s="132"/>
      <c r="J81" s="132"/>
      <c r="K81" s="132"/>
      <c r="L81" s="132"/>
      <c r="M81" s="132"/>
      <c r="N81" s="132"/>
      <c r="O81" s="132"/>
      <c r="P81" s="132"/>
      <c r="Q81" s="132"/>
      <c r="R81" s="132"/>
      <c r="S81" s="132"/>
      <c r="T81" s="132"/>
      <c r="U81" s="132"/>
      <c r="V81" s="132"/>
      <c r="W81" s="132"/>
    </row>
    <row r="82" spans="1:23">
      <c r="A82" s="284" t="s">
        <v>4</v>
      </c>
      <c r="B82" s="132"/>
      <c r="C82" s="132"/>
      <c r="D82" s="132"/>
      <c r="E82" s="132"/>
      <c r="F82" s="132"/>
      <c r="G82" s="132"/>
      <c r="H82" s="132"/>
      <c r="I82" s="132"/>
      <c r="J82" s="132"/>
      <c r="K82" s="132"/>
      <c r="L82" s="132"/>
      <c r="M82" s="132"/>
      <c r="N82" s="132"/>
      <c r="O82" s="132"/>
      <c r="P82" s="132"/>
      <c r="Q82" s="132"/>
      <c r="R82" s="132"/>
      <c r="S82" s="132"/>
      <c r="T82" s="132"/>
      <c r="U82" s="132"/>
      <c r="V82" s="132"/>
      <c r="W82" s="132"/>
    </row>
    <row r="83" spans="1:23">
      <c r="A83" s="284" t="s">
        <v>3</v>
      </c>
      <c r="B83" s="132"/>
      <c r="C83" s="132"/>
      <c r="D83" s="132"/>
      <c r="E83" s="132"/>
      <c r="F83" s="132"/>
      <c r="G83" s="132"/>
      <c r="H83" s="132"/>
      <c r="I83" s="132"/>
      <c r="J83" s="132"/>
      <c r="K83" s="132"/>
      <c r="L83" s="132"/>
      <c r="M83" s="132"/>
      <c r="N83" s="132"/>
      <c r="O83" s="132"/>
      <c r="P83" s="132"/>
      <c r="Q83" s="132"/>
      <c r="R83" s="132"/>
      <c r="S83" s="132"/>
      <c r="T83" s="132"/>
      <c r="U83" s="132"/>
      <c r="V83" s="132"/>
      <c r="W83" s="132"/>
    </row>
    <row r="84" spans="1:23">
      <c r="A84" s="284" t="s">
        <v>79</v>
      </c>
      <c r="B84" s="132"/>
      <c r="C84" s="132"/>
      <c r="D84" s="132"/>
      <c r="E84" s="132"/>
      <c r="F84" s="132"/>
      <c r="G84" s="132"/>
      <c r="H84" s="132"/>
      <c r="I84" s="132"/>
      <c r="J84" s="132"/>
      <c r="K84" s="132"/>
      <c r="L84" s="132"/>
      <c r="M84" s="132"/>
      <c r="N84" s="132"/>
      <c r="O84" s="132"/>
      <c r="P84" s="132"/>
      <c r="Q84" s="132"/>
      <c r="R84" s="132"/>
      <c r="S84" s="132"/>
      <c r="T84" s="132"/>
      <c r="U84" s="132"/>
      <c r="V84" s="132"/>
      <c r="W84" s="132"/>
    </row>
    <row r="85" spans="1:23">
      <c r="A85" s="284" t="s">
        <v>2</v>
      </c>
      <c r="B85" s="132"/>
      <c r="C85" s="132"/>
      <c r="D85" s="132"/>
      <c r="E85" s="132"/>
      <c r="F85" s="132"/>
      <c r="G85" s="132"/>
      <c r="H85" s="132"/>
      <c r="I85" s="132"/>
      <c r="J85" s="132"/>
      <c r="K85" s="132"/>
      <c r="L85" s="132"/>
      <c r="M85" s="132"/>
      <c r="N85" s="132"/>
      <c r="O85" s="132"/>
      <c r="P85" s="132"/>
      <c r="Q85" s="132"/>
      <c r="R85" s="132"/>
      <c r="S85" s="132"/>
      <c r="T85" s="132"/>
      <c r="U85" s="132"/>
      <c r="V85" s="132"/>
      <c r="W85" s="132"/>
    </row>
    <row r="86" spans="1:23">
      <c r="A86" s="284" t="s">
        <v>1</v>
      </c>
      <c r="B86" s="132"/>
      <c r="C86" s="132"/>
      <c r="D86" s="132"/>
      <c r="E86" s="132"/>
      <c r="F86" s="132"/>
      <c r="G86" s="132"/>
      <c r="H86" s="132"/>
      <c r="I86" s="132"/>
      <c r="J86" s="132"/>
      <c r="K86" s="132"/>
      <c r="L86" s="132"/>
      <c r="M86" s="132"/>
      <c r="N86" s="132"/>
      <c r="O86" s="132"/>
      <c r="P86" s="132"/>
      <c r="Q86" s="132"/>
      <c r="R86" s="132"/>
      <c r="S86" s="132"/>
      <c r="T86" s="132"/>
      <c r="U86" s="132"/>
      <c r="V86" s="132"/>
      <c r="W86" s="132"/>
    </row>
    <row r="87" spans="1:23">
      <c r="A87" s="284" t="s">
        <v>67</v>
      </c>
      <c r="B87" s="132"/>
      <c r="C87" s="132"/>
      <c r="D87" s="132"/>
      <c r="E87" s="132"/>
      <c r="F87" s="132"/>
      <c r="G87" s="132"/>
      <c r="H87" s="132"/>
      <c r="I87" s="132"/>
      <c r="J87" s="132"/>
      <c r="K87" s="132"/>
      <c r="L87" s="132"/>
      <c r="M87" s="132"/>
      <c r="N87" s="132"/>
      <c r="O87" s="132"/>
      <c r="P87" s="132"/>
      <c r="Q87" s="132"/>
      <c r="R87" s="132"/>
      <c r="S87" s="132"/>
      <c r="T87" s="132"/>
      <c r="U87" s="132"/>
      <c r="V87" s="132"/>
      <c r="W87" s="132"/>
    </row>
    <row r="88" spans="1:23">
      <c r="A88" s="57"/>
      <c r="B88" s="132"/>
      <c r="C88" s="132"/>
      <c r="D88" s="132"/>
      <c r="E88" s="132"/>
      <c r="F88" s="132"/>
      <c r="G88" s="132"/>
      <c r="H88" s="132"/>
      <c r="I88" s="132"/>
      <c r="J88" s="132"/>
      <c r="K88" s="132"/>
      <c r="L88" s="132"/>
      <c r="M88" s="132"/>
      <c r="N88" s="132"/>
      <c r="O88" s="132"/>
      <c r="P88" s="132"/>
      <c r="Q88" s="132"/>
      <c r="R88" s="132"/>
      <c r="S88" s="132"/>
      <c r="T88" s="132"/>
      <c r="U88" s="132"/>
      <c r="V88" s="132"/>
      <c r="W88" s="132"/>
    </row>
    <row r="89" spans="1:23">
      <c r="A89" s="57"/>
      <c r="B89" s="132"/>
      <c r="C89" s="132"/>
      <c r="D89" s="132"/>
      <c r="E89" s="132"/>
      <c r="F89" s="132"/>
      <c r="G89" s="132"/>
      <c r="H89" s="132"/>
      <c r="I89" s="132"/>
      <c r="J89" s="132"/>
      <c r="K89" s="132"/>
      <c r="L89" s="132"/>
      <c r="M89" s="132"/>
      <c r="N89" s="132"/>
      <c r="O89" s="132"/>
      <c r="P89" s="132"/>
      <c r="Q89" s="132"/>
      <c r="R89" s="132"/>
      <c r="S89" s="132"/>
      <c r="T89" s="132"/>
      <c r="U89" s="132"/>
      <c r="V89" s="132"/>
      <c r="W89" s="132"/>
    </row>
    <row r="90" spans="1:23">
      <c r="A90" s="57"/>
      <c r="B90" s="132"/>
      <c r="C90" s="132"/>
      <c r="D90" s="132"/>
      <c r="E90" s="132"/>
      <c r="F90" s="132"/>
      <c r="G90" s="132"/>
      <c r="H90" s="132"/>
      <c r="I90" s="132"/>
      <c r="J90" s="132"/>
      <c r="K90" s="132"/>
      <c r="L90" s="132"/>
      <c r="M90" s="132"/>
      <c r="N90" s="132"/>
      <c r="O90" s="132"/>
      <c r="P90" s="132"/>
      <c r="Q90" s="132"/>
      <c r="R90" s="132"/>
      <c r="S90" s="132"/>
      <c r="T90" s="132"/>
      <c r="U90" s="132"/>
      <c r="V90" s="132"/>
      <c r="W90" s="132"/>
    </row>
    <row r="91" spans="1:23">
      <c r="A91" s="57"/>
      <c r="B91" s="132"/>
      <c r="C91" s="132"/>
      <c r="D91" s="132"/>
      <c r="E91" s="132"/>
      <c r="F91" s="132"/>
      <c r="G91" s="132"/>
      <c r="H91" s="132"/>
      <c r="I91" s="132"/>
      <c r="J91" s="132"/>
      <c r="K91" s="132"/>
      <c r="L91" s="132"/>
      <c r="M91" s="132"/>
      <c r="N91" s="132"/>
      <c r="O91" s="132"/>
      <c r="P91" s="132"/>
      <c r="Q91" s="132"/>
      <c r="R91" s="132"/>
      <c r="S91" s="132"/>
      <c r="T91" s="132"/>
      <c r="U91" s="132"/>
      <c r="V91" s="132"/>
      <c r="W91" s="132"/>
    </row>
    <row r="92" spans="1:23">
      <c r="A92" s="57"/>
      <c r="B92" s="132"/>
      <c r="C92" s="132"/>
      <c r="D92" s="132"/>
      <c r="E92" s="132"/>
      <c r="F92" s="132"/>
      <c r="G92" s="132"/>
      <c r="H92" s="132"/>
      <c r="I92" s="132"/>
      <c r="J92" s="132"/>
      <c r="K92" s="132"/>
      <c r="L92" s="132"/>
      <c r="M92" s="132"/>
      <c r="N92" s="132"/>
      <c r="O92" s="132"/>
      <c r="P92" s="132"/>
      <c r="Q92" s="132"/>
      <c r="R92" s="132"/>
      <c r="S92" s="132"/>
      <c r="T92" s="132"/>
      <c r="U92" s="132"/>
      <c r="V92" s="132"/>
      <c r="W92" s="132"/>
    </row>
    <row r="93" spans="1:23">
      <c r="A93" s="57"/>
      <c r="B93" s="132"/>
      <c r="C93" s="132"/>
      <c r="D93" s="132"/>
      <c r="E93" s="132"/>
      <c r="F93" s="132"/>
      <c r="G93" s="132"/>
      <c r="H93" s="132"/>
      <c r="I93" s="132"/>
      <c r="J93" s="132"/>
      <c r="K93" s="132"/>
      <c r="L93" s="132"/>
      <c r="M93" s="132"/>
      <c r="N93" s="132"/>
      <c r="O93" s="132"/>
      <c r="P93" s="132"/>
      <c r="Q93" s="132"/>
      <c r="R93" s="132"/>
      <c r="S93" s="132"/>
      <c r="T93" s="132"/>
      <c r="U93" s="132"/>
      <c r="V93" s="132"/>
      <c r="W93" s="132"/>
    </row>
    <row r="94" spans="1:23">
      <c r="A94" s="57"/>
      <c r="B94" s="132"/>
      <c r="C94" s="132"/>
      <c r="D94" s="132"/>
      <c r="E94" s="132"/>
      <c r="F94" s="132"/>
      <c r="G94" s="132"/>
      <c r="H94" s="132"/>
      <c r="I94" s="132"/>
      <c r="J94" s="132"/>
      <c r="K94" s="132"/>
      <c r="L94" s="132"/>
      <c r="M94" s="132"/>
      <c r="N94" s="132"/>
      <c r="O94" s="132"/>
      <c r="P94" s="132"/>
      <c r="Q94" s="132"/>
      <c r="R94" s="132"/>
      <c r="S94" s="132"/>
      <c r="T94" s="132"/>
      <c r="U94" s="132"/>
      <c r="V94" s="132"/>
      <c r="W94" s="132"/>
    </row>
    <row r="95" spans="1:23">
      <c r="A95" s="57"/>
      <c r="B95" s="132"/>
      <c r="C95" s="132"/>
      <c r="D95" s="132"/>
      <c r="E95" s="132"/>
      <c r="F95" s="132"/>
      <c r="G95" s="132"/>
      <c r="H95" s="132"/>
      <c r="I95" s="132"/>
      <c r="J95" s="132"/>
      <c r="K95" s="132"/>
      <c r="L95" s="132"/>
      <c r="M95" s="132"/>
      <c r="N95" s="132"/>
      <c r="O95" s="132"/>
      <c r="P95" s="132"/>
      <c r="Q95" s="132"/>
      <c r="R95" s="132"/>
      <c r="S95" s="132"/>
      <c r="T95" s="132"/>
      <c r="U95" s="132"/>
      <c r="V95" s="132"/>
      <c r="W95" s="132"/>
    </row>
    <row r="96" spans="1:23">
      <c r="A96" s="57"/>
      <c r="B96" s="132"/>
      <c r="C96" s="132"/>
      <c r="D96" s="132"/>
      <c r="E96" s="132"/>
      <c r="F96" s="132"/>
      <c r="G96" s="132"/>
      <c r="H96" s="132"/>
      <c r="I96" s="132"/>
      <c r="J96" s="132"/>
      <c r="K96" s="132"/>
      <c r="L96" s="132"/>
      <c r="M96" s="132"/>
      <c r="N96" s="132"/>
      <c r="O96" s="132"/>
      <c r="P96" s="132"/>
      <c r="Q96" s="132"/>
      <c r="R96" s="132"/>
      <c r="S96" s="132"/>
      <c r="T96" s="132"/>
      <c r="U96" s="132"/>
      <c r="V96" s="132"/>
      <c r="W96" s="132"/>
    </row>
    <row r="97" spans="1:23">
      <c r="A97" s="57"/>
      <c r="B97" s="132"/>
      <c r="C97" s="132"/>
      <c r="D97" s="132"/>
      <c r="E97" s="132"/>
      <c r="F97" s="132"/>
      <c r="G97" s="132"/>
      <c r="H97" s="132"/>
      <c r="I97" s="132"/>
      <c r="J97" s="132"/>
      <c r="K97" s="132"/>
      <c r="L97" s="132"/>
      <c r="M97" s="132"/>
      <c r="N97" s="132"/>
      <c r="O97" s="132"/>
      <c r="P97" s="132"/>
      <c r="Q97" s="132"/>
      <c r="R97" s="132"/>
      <c r="S97" s="132"/>
      <c r="T97" s="132"/>
      <c r="U97" s="132"/>
      <c r="V97" s="132"/>
      <c r="W97" s="132"/>
    </row>
    <row r="98" spans="1:23">
      <c r="A98" s="57"/>
      <c r="B98" s="132"/>
      <c r="C98" s="132"/>
      <c r="D98" s="132"/>
      <c r="E98" s="132"/>
      <c r="F98" s="132"/>
      <c r="G98" s="132"/>
      <c r="H98" s="132"/>
      <c r="I98" s="132"/>
      <c r="J98" s="132"/>
      <c r="K98" s="132"/>
      <c r="L98" s="132"/>
      <c r="M98" s="132"/>
      <c r="N98" s="132"/>
      <c r="O98" s="132"/>
      <c r="P98" s="132"/>
      <c r="Q98" s="132"/>
      <c r="R98" s="132"/>
      <c r="S98" s="132"/>
      <c r="T98" s="132"/>
      <c r="U98" s="132"/>
      <c r="V98" s="132"/>
      <c r="W98" s="132"/>
    </row>
    <row r="99" spans="1:23">
      <c r="A99" s="57"/>
      <c r="B99" s="132"/>
      <c r="C99" s="132"/>
      <c r="D99" s="132"/>
      <c r="E99" s="132"/>
      <c r="F99" s="132"/>
      <c r="G99" s="132"/>
      <c r="H99" s="132"/>
      <c r="I99" s="132"/>
      <c r="J99" s="132"/>
      <c r="K99" s="132"/>
      <c r="L99" s="132"/>
      <c r="M99" s="132"/>
      <c r="N99" s="132"/>
      <c r="O99" s="132"/>
      <c r="P99" s="132"/>
      <c r="Q99" s="132"/>
      <c r="R99" s="132"/>
      <c r="S99" s="132"/>
      <c r="T99" s="132"/>
      <c r="U99" s="132"/>
      <c r="V99" s="132"/>
      <c r="W99" s="132"/>
    </row>
    <row r="100" spans="1:23">
      <c r="A100" s="57"/>
      <c r="B100" s="132"/>
      <c r="C100" s="132"/>
      <c r="D100" s="132"/>
      <c r="E100" s="132"/>
      <c r="F100" s="132"/>
      <c r="G100" s="132"/>
      <c r="H100" s="132"/>
      <c r="I100" s="132"/>
      <c r="J100" s="132"/>
      <c r="K100" s="132"/>
      <c r="L100" s="132"/>
      <c r="M100" s="132"/>
      <c r="N100" s="132"/>
      <c r="O100" s="132"/>
      <c r="P100" s="132"/>
      <c r="Q100" s="132"/>
      <c r="R100" s="132"/>
      <c r="S100" s="132"/>
      <c r="T100" s="132"/>
      <c r="U100" s="132"/>
      <c r="V100" s="132"/>
      <c r="W100" s="132"/>
    </row>
    <row r="101" spans="1:23">
      <c r="A101" s="57"/>
      <c r="B101" s="132"/>
      <c r="C101" s="132"/>
      <c r="D101" s="132"/>
      <c r="E101" s="132"/>
      <c r="F101" s="132"/>
      <c r="G101" s="132"/>
      <c r="H101" s="132"/>
      <c r="I101" s="132"/>
      <c r="J101" s="132"/>
      <c r="K101" s="132"/>
      <c r="L101" s="132"/>
      <c r="M101" s="132"/>
      <c r="N101" s="132"/>
      <c r="O101" s="132"/>
      <c r="P101" s="132"/>
      <c r="Q101" s="132"/>
      <c r="R101" s="132"/>
      <c r="S101" s="132"/>
      <c r="T101" s="132"/>
      <c r="U101" s="132"/>
      <c r="V101" s="132"/>
      <c r="W101" s="132"/>
    </row>
    <row r="102" spans="1:23">
      <c r="A102" s="57"/>
      <c r="B102" s="132"/>
      <c r="C102" s="132"/>
      <c r="D102" s="132"/>
      <c r="E102" s="132"/>
      <c r="F102" s="132"/>
      <c r="G102" s="132"/>
      <c r="H102" s="132"/>
      <c r="I102" s="132"/>
      <c r="J102" s="132"/>
      <c r="K102" s="132"/>
      <c r="L102" s="132"/>
      <c r="M102" s="132"/>
      <c r="N102" s="132"/>
      <c r="O102" s="132"/>
      <c r="P102" s="132"/>
      <c r="Q102" s="132"/>
      <c r="R102" s="132"/>
      <c r="S102" s="132"/>
      <c r="T102" s="132"/>
      <c r="U102" s="132"/>
      <c r="V102" s="132"/>
      <c r="W102" s="132"/>
    </row>
    <row r="103" spans="1:23">
      <c r="A103" s="57"/>
      <c r="B103" s="132"/>
      <c r="C103" s="132"/>
      <c r="D103" s="132"/>
      <c r="E103" s="132"/>
      <c r="F103" s="132"/>
      <c r="G103" s="132"/>
      <c r="H103" s="132"/>
      <c r="I103" s="132"/>
      <c r="J103" s="132"/>
      <c r="K103" s="132"/>
      <c r="L103" s="132"/>
      <c r="M103" s="132"/>
      <c r="N103" s="132"/>
      <c r="O103" s="132"/>
      <c r="P103" s="132"/>
      <c r="Q103" s="132"/>
      <c r="R103" s="132"/>
      <c r="S103" s="132"/>
      <c r="T103" s="132"/>
      <c r="U103" s="132"/>
      <c r="V103" s="132"/>
      <c r="W103" s="132"/>
    </row>
    <row r="104" spans="1:23">
      <c r="A104" s="57"/>
      <c r="B104" s="132"/>
      <c r="C104" s="132"/>
      <c r="D104" s="132"/>
      <c r="E104" s="132"/>
      <c r="F104" s="132"/>
      <c r="G104" s="132"/>
      <c r="H104" s="132"/>
      <c r="I104" s="132"/>
      <c r="J104" s="132"/>
      <c r="K104" s="132"/>
      <c r="L104" s="132"/>
      <c r="M104" s="132"/>
      <c r="N104" s="132"/>
      <c r="O104" s="132"/>
      <c r="P104" s="132"/>
      <c r="Q104" s="132"/>
      <c r="R104" s="132"/>
      <c r="S104" s="132"/>
      <c r="T104" s="132"/>
      <c r="U104" s="132"/>
      <c r="V104" s="132"/>
      <c r="W104" s="132"/>
    </row>
    <row r="105" spans="1:23">
      <c r="A105" s="57"/>
      <c r="B105" s="132"/>
      <c r="C105" s="132"/>
      <c r="D105" s="132"/>
      <c r="E105" s="132"/>
      <c r="F105" s="132"/>
      <c r="G105" s="132"/>
      <c r="H105" s="132"/>
      <c r="I105" s="132"/>
      <c r="J105" s="132"/>
      <c r="K105" s="132"/>
      <c r="L105" s="132"/>
      <c r="M105" s="132"/>
      <c r="N105" s="132"/>
      <c r="O105" s="132"/>
      <c r="P105" s="132"/>
      <c r="Q105" s="132"/>
      <c r="R105" s="132"/>
      <c r="S105" s="132"/>
      <c r="T105" s="132"/>
      <c r="U105" s="132"/>
      <c r="V105" s="132"/>
      <c r="W105" s="132"/>
    </row>
    <row r="106" spans="1:23">
      <c r="A106" s="57"/>
      <c r="B106" s="132"/>
      <c r="C106" s="132"/>
      <c r="D106" s="132"/>
      <c r="E106" s="132"/>
      <c r="F106" s="132"/>
      <c r="G106" s="132"/>
      <c r="H106" s="132"/>
      <c r="I106" s="132"/>
      <c r="J106" s="132"/>
      <c r="K106" s="132"/>
      <c r="L106" s="132"/>
      <c r="M106" s="132"/>
      <c r="N106" s="132"/>
      <c r="O106" s="132"/>
      <c r="P106" s="132"/>
      <c r="Q106" s="132"/>
      <c r="R106" s="132"/>
      <c r="S106" s="132"/>
      <c r="T106" s="132"/>
      <c r="U106" s="132"/>
      <c r="V106" s="132"/>
      <c r="W106" s="132"/>
    </row>
    <row r="107" spans="1:23">
      <c r="A107" s="57"/>
      <c r="B107" s="132"/>
      <c r="C107" s="132"/>
      <c r="D107" s="132"/>
      <c r="E107" s="132"/>
      <c r="F107" s="132"/>
      <c r="G107" s="132"/>
      <c r="H107" s="132"/>
      <c r="I107" s="132"/>
      <c r="J107" s="132"/>
      <c r="K107" s="132"/>
      <c r="L107" s="132"/>
      <c r="M107" s="132"/>
      <c r="N107" s="132"/>
      <c r="O107" s="132"/>
      <c r="P107" s="132"/>
      <c r="Q107" s="132"/>
      <c r="R107" s="132"/>
      <c r="S107" s="132"/>
      <c r="T107" s="132"/>
      <c r="U107" s="132"/>
      <c r="V107" s="132"/>
      <c r="W107" s="132"/>
    </row>
    <row r="108" spans="1:23">
      <c r="A108" s="57"/>
      <c r="B108" s="132"/>
      <c r="C108" s="132"/>
      <c r="D108" s="132"/>
      <c r="E108" s="132"/>
      <c r="F108" s="132"/>
      <c r="G108" s="132"/>
      <c r="H108" s="132"/>
      <c r="I108" s="132"/>
      <c r="J108" s="132"/>
      <c r="K108" s="132"/>
      <c r="L108" s="132"/>
      <c r="M108" s="132"/>
      <c r="N108" s="132"/>
      <c r="O108" s="132"/>
      <c r="P108" s="132"/>
      <c r="Q108" s="132"/>
      <c r="R108" s="132"/>
      <c r="S108" s="132"/>
      <c r="T108" s="132"/>
      <c r="U108" s="132"/>
      <c r="V108" s="132"/>
      <c r="W108" s="132"/>
    </row>
    <row r="109" spans="1:23">
      <c r="A109" s="57"/>
      <c r="B109" s="132"/>
      <c r="C109" s="132"/>
      <c r="D109" s="132"/>
      <c r="E109" s="132"/>
      <c r="F109" s="132"/>
      <c r="G109" s="132"/>
      <c r="H109" s="132"/>
      <c r="I109" s="132"/>
      <c r="J109" s="132"/>
      <c r="K109" s="132"/>
      <c r="L109" s="132"/>
      <c r="M109" s="132"/>
      <c r="N109" s="132"/>
      <c r="O109" s="132"/>
      <c r="P109" s="132"/>
      <c r="Q109" s="132"/>
      <c r="R109" s="132"/>
      <c r="S109" s="132"/>
      <c r="T109" s="132"/>
      <c r="U109" s="132"/>
      <c r="V109" s="132"/>
      <c r="W109" s="132"/>
    </row>
    <row r="110" spans="1:23">
      <c r="A110" s="57"/>
      <c r="B110" s="132"/>
      <c r="C110" s="132"/>
      <c r="D110" s="132"/>
      <c r="E110" s="132"/>
      <c r="F110" s="132"/>
      <c r="G110" s="132"/>
      <c r="H110" s="132"/>
      <c r="I110" s="132"/>
      <c r="J110" s="132"/>
      <c r="K110" s="132"/>
      <c r="L110" s="132"/>
      <c r="M110" s="132"/>
      <c r="N110" s="132"/>
      <c r="O110" s="132"/>
      <c r="P110" s="132"/>
      <c r="Q110" s="132"/>
      <c r="R110" s="132"/>
      <c r="S110" s="132"/>
      <c r="T110" s="132"/>
      <c r="U110" s="132"/>
      <c r="V110" s="132"/>
      <c r="W110" s="132"/>
    </row>
    <row r="111" spans="1:23">
      <c r="A111" s="57"/>
      <c r="B111" s="132"/>
      <c r="C111" s="132"/>
      <c r="D111" s="132"/>
      <c r="E111" s="132"/>
      <c r="F111" s="132"/>
      <c r="G111" s="132"/>
      <c r="H111" s="132"/>
      <c r="I111" s="132"/>
      <c r="J111" s="132"/>
      <c r="K111" s="132"/>
      <c r="L111" s="132"/>
      <c r="M111" s="132"/>
      <c r="N111" s="132"/>
      <c r="O111" s="132"/>
      <c r="P111" s="132"/>
      <c r="Q111" s="132"/>
      <c r="R111" s="132"/>
      <c r="S111" s="132"/>
      <c r="T111" s="132"/>
      <c r="U111" s="132"/>
      <c r="V111" s="132"/>
      <c r="W111" s="132"/>
    </row>
    <row r="112" spans="1:23">
      <c r="A112" s="57"/>
      <c r="B112" s="132"/>
      <c r="C112" s="132"/>
      <c r="D112" s="132"/>
      <c r="E112" s="132"/>
      <c r="F112" s="132"/>
      <c r="G112" s="132"/>
      <c r="H112" s="132"/>
      <c r="I112" s="132"/>
      <c r="J112" s="132"/>
      <c r="K112" s="132"/>
      <c r="L112" s="132"/>
      <c r="M112" s="132"/>
      <c r="N112" s="132"/>
      <c r="O112" s="132"/>
      <c r="P112" s="132"/>
      <c r="Q112" s="132"/>
      <c r="R112" s="132"/>
      <c r="S112" s="132"/>
      <c r="T112" s="132"/>
      <c r="U112" s="132"/>
      <c r="V112" s="132"/>
      <c r="W112" s="132"/>
    </row>
    <row r="113" spans="1:23">
      <c r="A113" s="57"/>
      <c r="B113" s="132"/>
      <c r="C113" s="132"/>
      <c r="D113" s="132"/>
      <c r="E113" s="132"/>
      <c r="F113" s="132"/>
      <c r="G113" s="132"/>
      <c r="H113" s="132"/>
      <c r="I113" s="132"/>
      <c r="J113" s="132"/>
      <c r="K113" s="132"/>
      <c r="L113" s="132"/>
      <c r="M113" s="132"/>
      <c r="N113" s="132"/>
      <c r="O113" s="132"/>
      <c r="P113" s="132"/>
      <c r="Q113" s="132"/>
      <c r="R113" s="132"/>
      <c r="S113" s="132"/>
      <c r="T113" s="132"/>
      <c r="U113" s="132"/>
      <c r="V113" s="132"/>
      <c r="W113" s="132"/>
    </row>
    <row r="114" spans="1:23">
      <c r="A114" s="57"/>
      <c r="B114" s="132"/>
      <c r="C114" s="132"/>
      <c r="D114" s="132"/>
      <c r="E114" s="132"/>
      <c r="F114" s="132"/>
      <c r="G114" s="132"/>
      <c r="H114" s="132"/>
      <c r="I114" s="132"/>
      <c r="J114" s="132"/>
      <c r="K114" s="132"/>
      <c r="L114" s="132"/>
      <c r="M114" s="132"/>
      <c r="N114" s="132"/>
      <c r="O114" s="132"/>
      <c r="P114" s="132"/>
      <c r="Q114" s="132"/>
      <c r="R114" s="132"/>
      <c r="S114" s="132"/>
      <c r="T114" s="132"/>
      <c r="U114" s="132"/>
      <c r="V114" s="132"/>
      <c r="W114" s="132"/>
    </row>
    <row r="115" spans="1:23">
      <c r="A115" s="57"/>
      <c r="B115" s="132"/>
      <c r="C115" s="132"/>
      <c r="D115" s="132"/>
      <c r="E115" s="132"/>
      <c r="F115" s="132"/>
      <c r="G115" s="132"/>
      <c r="H115" s="132"/>
      <c r="I115" s="132"/>
      <c r="J115" s="132"/>
      <c r="K115" s="132"/>
      <c r="L115" s="132"/>
      <c r="M115" s="132"/>
      <c r="N115" s="132"/>
      <c r="O115" s="132"/>
      <c r="P115" s="132"/>
      <c r="Q115" s="132"/>
      <c r="R115" s="132"/>
      <c r="S115" s="132"/>
      <c r="T115" s="132"/>
      <c r="U115" s="132"/>
      <c r="V115" s="132"/>
      <c r="W115" s="132"/>
    </row>
    <row r="116" spans="1:23">
      <c r="A116" s="57"/>
      <c r="B116" s="132"/>
      <c r="C116" s="132"/>
      <c r="D116" s="132"/>
      <c r="E116" s="132"/>
      <c r="F116" s="132"/>
      <c r="G116" s="132"/>
      <c r="H116" s="132"/>
      <c r="I116" s="132"/>
      <c r="J116" s="132"/>
      <c r="K116" s="132"/>
      <c r="L116" s="132"/>
      <c r="M116" s="132"/>
      <c r="N116" s="132"/>
      <c r="O116" s="132"/>
      <c r="P116" s="132"/>
      <c r="Q116" s="132"/>
      <c r="R116" s="132"/>
      <c r="S116" s="132"/>
      <c r="T116" s="132"/>
      <c r="U116" s="132"/>
      <c r="V116" s="132"/>
      <c r="W116" s="132"/>
    </row>
    <row r="117" spans="1:23">
      <c r="A117" s="57"/>
      <c r="B117" s="132"/>
      <c r="C117" s="132"/>
      <c r="D117" s="132"/>
      <c r="E117" s="132"/>
      <c r="F117" s="132"/>
      <c r="G117" s="132"/>
      <c r="H117" s="132"/>
      <c r="I117" s="132"/>
      <c r="J117" s="132"/>
      <c r="K117" s="132"/>
      <c r="L117" s="132"/>
      <c r="M117" s="132"/>
      <c r="N117" s="132"/>
      <c r="O117" s="132"/>
      <c r="P117" s="132"/>
      <c r="Q117" s="132"/>
      <c r="R117" s="132"/>
      <c r="S117" s="132"/>
      <c r="T117" s="132"/>
      <c r="U117" s="132"/>
      <c r="V117" s="132"/>
      <c r="W117" s="132"/>
    </row>
    <row r="118" spans="1:23">
      <c r="A118" s="57"/>
      <c r="B118" s="132"/>
      <c r="C118" s="132"/>
      <c r="D118" s="132"/>
      <c r="E118" s="132"/>
      <c r="F118" s="132"/>
      <c r="G118" s="132"/>
      <c r="H118" s="132"/>
      <c r="I118" s="132"/>
      <c r="J118" s="132"/>
      <c r="K118" s="132"/>
      <c r="L118" s="132"/>
      <c r="M118" s="132"/>
      <c r="N118" s="132"/>
      <c r="O118" s="132"/>
      <c r="P118" s="132"/>
      <c r="Q118" s="132"/>
      <c r="R118" s="132"/>
      <c r="S118" s="132"/>
      <c r="T118" s="132"/>
      <c r="U118" s="132"/>
      <c r="V118" s="132"/>
      <c r="W118" s="132"/>
    </row>
    <row r="119" spans="1:23">
      <c r="A119" s="57"/>
      <c r="B119" s="132"/>
      <c r="C119" s="132"/>
      <c r="D119" s="132"/>
      <c r="E119" s="132"/>
      <c r="F119" s="132"/>
      <c r="G119" s="132"/>
      <c r="H119" s="132"/>
      <c r="I119" s="132"/>
      <c r="J119" s="132"/>
      <c r="K119" s="132"/>
      <c r="L119" s="132"/>
      <c r="M119" s="132"/>
      <c r="N119" s="132"/>
      <c r="O119" s="132"/>
      <c r="P119" s="132"/>
      <c r="Q119" s="132"/>
      <c r="R119" s="132"/>
      <c r="S119" s="132"/>
      <c r="T119" s="132"/>
      <c r="U119" s="132"/>
      <c r="V119" s="132"/>
      <c r="W119" s="132"/>
    </row>
    <row r="120" spans="1:23">
      <c r="A120" s="57"/>
      <c r="B120" s="132"/>
      <c r="C120" s="132"/>
      <c r="D120" s="132"/>
      <c r="E120" s="132"/>
      <c r="F120" s="132"/>
      <c r="G120" s="132"/>
      <c r="H120" s="132"/>
      <c r="I120" s="132"/>
      <c r="J120" s="132"/>
      <c r="K120" s="132"/>
      <c r="L120" s="132"/>
      <c r="M120" s="132"/>
      <c r="N120" s="132"/>
      <c r="O120" s="132"/>
      <c r="P120" s="132"/>
      <c r="Q120" s="132"/>
      <c r="R120" s="132"/>
      <c r="S120" s="132"/>
      <c r="T120" s="132"/>
      <c r="U120" s="132"/>
      <c r="V120" s="132"/>
      <c r="W120" s="132"/>
    </row>
    <row r="121" spans="1:23">
      <c r="A121" s="57"/>
      <c r="B121" s="132"/>
      <c r="C121" s="132"/>
      <c r="D121" s="132"/>
      <c r="E121" s="132"/>
      <c r="F121" s="132"/>
      <c r="G121" s="132"/>
      <c r="H121" s="132"/>
      <c r="I121" s="132"/>
      <c r="J121" s="132"/>
      <c r="K121" s="132"/>
      <c r="L121" s="132"/>
      <c r="M121" s="132"/>
      <c r="N121" s="132"/>
      <c r="O121" s="132"/>
      <c r="P121" s="132"/>
      <c r="Q121" s="132"/>
      <c r="R121" s="132"/>
      <c r="S121" s="132"/>
      <c r="T121" s="132"/>
      <c r="U121" s="132"/>
      <c r="V121" s="132"/>
      <c r="W121" s="132"/>
    </row>
    <row r="122" spans="1:23">
      <c r="A122" s="57"/>
      <c r="B122" s="132"/>
      <c r="C122" s="132"/>
      <c r="D122" s="132"/>
      <c r="E122" s="132"/>
      <c r="F122" s="132"/>
      <c r="G122" s="132"/>
      <c r="H122" s="132"/>
      <c r="I122" s="132"/>
      <c r="J122" s="132"/>
      <c r="K122" s="132"/>
      <c r="L122" s="132"/>
      <c r="M122" s="132"/>
      <c r="N122" s="132"/>
      <c r="O122" s="132"/>
      <c r="P122" s="132"/>
      <c r="Q122" s="132"/>
      <c r="R122" s="132"/>
      <c r="S122" s="132"/>
      <c r="T122" s="132"/>
      <c r="U122" s="132"/>
      <c r="V122" s="132"/>
      <c r="W122" s="132"/>
    </row>
    <row r="123" spans="1:23">
      <c r="A123" s="57"/>
      <c r="B123" s="132"/>
      <c r="C123" s="132"/>
      <c r="D123" s="132"/>
      <c r="E123" s="132"/>
      <c r="F123" s="132"/>
      <c r="G123" s="132"/>
      <c r="H123" s="132"/>
      <c r="I123" s="132"/>
      <c r="J123" s="132"/>
      <c r="K123" s="132"/>
      <c r="L123" s="132"/>
      <c r="M123" s="132"/>
      <c r="N123" s="132"/>
      <c r="O123" s="132"/>
      <c r="P123" s="132"/>
      <c r="Q123" s="132"/>
      <c r="R123" s="132"/>
      <c r="S123" s="132"/>
      <c r="T123" s="132"/>
      <c r="U123" s="132"/>
      <c r="V123" s="132"/>
      <c r="W123" s="132"/>
    </row>
    <row r="124" spans="1:23">
      <c r="A124" s="57"/>
      <c r="B124" s="132"/>
      <c r="C124" s="132"/>
      <c r="D124" s="132"/>
      <c r="E124" s="132"/>
      <c r="F124" s="132"/>
      <c r="G124" s="132"/>
      <c r="H124" s="132"/>
      <c r="I124" s="132"/>
      <c r="J124" s="132"/>
      <c r="K124" s="132"/>
      <c r="L124" s="132"/>
      <c r="M124" s="132"/>
      <c r="N124" s="132"/>
      <c r="O124" s="132"/>
      <c r="P124" s="132"/>
      <c r="Q124" s="132"/>
      <c r="R124" s="132"/>
      <c r="S124" s="132"/>
      <c r="T124" s="132"/>
      <c r="U124" s="132"/>
      <c r="V124" s="132"/>
      <c r="W124" s="132"/>
    </row>
    <row r="125" spans="1:23">
      <c r="A125" s="57"/>
      <c r="B125" s="132"/>
      <c r="C125" s="132"/>
      <c r="D125" s="132"/>
      <c r="E125" s="132"/>
      <c r="F125" s="132"/>
      <c r="G125" s="132"/>
      <c r="H125" s="132"/>
      <c r="I125" s="132"/>
      <c r="J125" s="132"/>
      <c r="K125" s="132"/>
      <c r="L125" s="132"/>
      <c r="M125" s="132"/>
      <c r="N125" s="132"/>
      <c r="O125" s="132"/>
      <c r="P125" s="132"/>
      <c r="Q125" s="132"/>
      <c r="R125" s="132"/>
      <c r="S125" s="132"/>
      <c r="T125" s="132"/>
      <c r="U125" s="132"/>
      <c r="V125" s="132"/>
      <c r="W125" s="132"/>
    </row>
    <row r="126" spans="1:23">
      <c r="A126" s="57"/>
      <c r="B126" s="132"/>
      <c r="C126" s="132"/>
      <c r="D126" s="132"/>
      <c r="E126" s="132"/>
      <c r="F126" s="132"/>
      <c r="G126" s="132"/>
      <c r="H126" s="132"/>
      <c r="I126" s="132"/>
      <c r="J126" s="132"/>
      <c r="K126" s="132"/>
      <c r="L126" s="132"/>
      <c r="M126" s="132"/>
      <c r="N126" s="132"/>
      <c r="O126" s="132"/>
      <c r="P126" s="132"/>
      <c r="Q126" s="132"/>
      <c r="R126" s="132"/>
      <c r="S126" s="132"/>
      <c r="T126" s="132"/>
      <c r="U126" s="132"/>
      <c r="V126" s="132"/>
      <c r="W126" s="132"/>
    </row>
    <row r="127" spans="1:23">
      <c r="A127" s="57"/>
      <c r="B127" s="132"/>
      <c r="C127" s="132"/>
      <c r="D127" s="132"/>
      <c r="E127" s="132"/>
      <c r="F127" s="132"/>
      <c r="G127" s="132"/>
      <c r="H127" s="132"/>
      <c r="I127" s="132"/>
      <c r="J127" s="132"/>
      <c r="K127" s="132"/>
      <c r="L127" s="132"/>
      <c r="M127" s="132"/>
      <c r="N127" s="132"/>
      <c r="O127" s="132"/>
      <c r="P127" s="132"/>
      <c r="Q127" s="132"/>
      <c r="R127" s="132"/>
      <c r="S127" s="132"/>
      <c r="T127" s="132"/>
      <c r="U127" s="132"/>
      <c r="V127" s="132"/>
      <c r="W127" s="132"/>
    </row>
    <row r="128" spans="1:23">
      <c r="A128" s="57"/>
      <c r="B128" s="132"/>
      <c r="C128" s="132"/>
      <c r="D128" s="132"/>
      <c r="E128" s="132"/>
      <c r="F128" s="132"/>
      <c r="G128" s="132"/>
      <c r="H128" s="132"/>
      <c r="I128" s="132"/>
      <c r="J128" s="132"/>
      <c r="K128" s="132"/>
      <c r="L128" s="132"/>
      <c r="M128" s="132"/>
      <c r="N128" s="132"/>
      <c r="O128" s="132"/>
      <c r="P128" s="132"/>
      <c r="Q128" s="132"/>
      <c r="R128" s="132"/>
      <c r="S128" s="132"/>
      <c r="T128" s="132"/>
      <c r="U128" s="132"/>
      <c r="V128" s="132"/>
      <c r="W128" s="132"/>
    </row>
    <row r="129" spans="1:23">
      <c r="A129" s="57"/>
      <c r="B129" s="132"/>
      <c r="C129" s="132"/>
      <c r="D129" s="132"/>
      <c r="E129" s="132"/>
      <c r="F129" s="132"/>
      <c r="G129" s="132"/>
      <c r="H129" s="132"/>
      <c r="I129" s="132"/>
      <c r="J129" s="132"/>
      <c r="K129" s="132"/>
      <c r="L129" s="132"/>
      <c r="M129" s="132"/>
      <c r="N129" s="132"/>
      <c r="O129" s="132"/>
      <c r="P129" s="132"/>
      <c r="Q129" s="132"/>
      <c r="R129" s="132"/>
      <c r="S129" s="132"/>
      <c r="T129" s="132"/>
      <c r="U129" s="132"/>
      <c r="V129" s="132"/>
      <c r="W129" s="132"/>
    </row>
    <row r="130" spans="1:23">
      <c r="A130" s="57"/>
      <c r="B130" s="132"/>
      <c r="C130" s="132"/>
      <c r="D130" s="132"/>
      <c r="E130" s="132"/>
      <c r="F130" s="132"/>
      <c r="G130" s="132"/>
      <c r="H130" s="132"/>
      <c r="I130" s="132"/>
      <c r="J130" s="132"/>
      <c r="K130" s="132"/>
      <c r="L130" s="132"/>
      <c r="M130" s="132"/>
      <c r="N130" s="132"/>
      <c r="O130" s="132"/>
      <c r="P130" s="132"/>
      <c r="Q130" s="132"/>
      <c r="R130" s="132"/>
      <c r="S130" s="132"/>
      <c r="T130" s="132"/>
      <c r="U130" s="132"/>
      <c r="V130" s="132"/>
      <c r="W130" s="132"/>
    </row>
    <row r="131" spans="1:23">
      <c r="A131" s="57"/>
      <c r="B131" s="132"/>
      <c r="C131" s="132"/>
      <c r="D131" s="132"/>
      <c r="E131" s="132"/>
      <c r="F131" s="132"/>
      <c r="G131" s="132"/>
      <c r="H131" s="132"/>
      <c r="I131" s="132"/>
      <c r="J131" s="132"/>
      <c r="K131" s="132"/>
      <c r="L131" s="132"/>
      <c r="M131" s="132"/>
      <c r="N131" s="132"/>
      <c r="O131" s="132"/>
      <c r="P131" s="132"/>
      <c r="Q131" s="132"/>
      <c r="R131" s="132"/>
      <c r="S131" s="132"/>
      <c r="T131" s="132"/>
      <c r="U131" s="132"/>
      <c r="V131" s="132"/>
      <c r="W131" s="132"/>
    </row>
    <row r="132" spans="1:23">
      <c r="A132" s="57"/>
      <c r="B132" s="132"/>
      <c r="C132" s="132"/>
      <c r="D132" s="132"/>
      <c r="E132" s="132"/>
      <c r="F132" s="132"/>
      <c r="G132" s="132"/>
      <c r="H132" s="132"/>
      <c r="I132" s="132"/>
      <c r="J132" s="132"/>
      <c r="K132" s="132"/>
      <c r="L132" s="132"/>
      <c r="M132" s="132"/>
      <c r="N132" s="132"/>
      <c r="O132" s="132"/>
      <c r="P132" s="132"/>
      <c r="Q132" s="132"/>
      <c r="R132" s="132"/>
      <c r="S132" s="132"/>
      <c r="T132" s="132"/>
      <c r="U132" s="132"/>
      <c r="V132" s="132"/>
      <c r="W132" s="132"/>
    </row>
    <row r="133" spans="1:23">
      <c r="A133" s="57"/>
      <c r="B133" s="132"/>
      <c r="C133" s="132"/>
      <c r="D133" s="132"/>
      <c r="E133" s="132"/>
      <c r="F133" s="132"/>
      <c r="G133" s="132"/>
      <c r="H133" s="132"/>
      <c r="I133" s="132"/>
      <c r="J133" s="132"/>
      <c r="K133" s="132"/>
      <c r="L133" s="132"/>
      <c r="M133" s="132"/>
      <c r="N133" s="132"/>
      <c r="O133" s="132"/>
      <c r="P133" s="132"/>
      <c r="Q133" s="132"/>
      <c r="R133" s="132"/>
      <c r="S133" s="132"/>
      <c r="T133" s="132"/>
      <c r="U133" s="132"/>
      <c r="V133" s="132"/>
      <c r="W133" s="132"/>
    </row>
    <row r="134" spans="1:23">
      <c r="A134" s="57"/>
      <c r="B134" s="132"/>
      <c r="C134" s="132"/>
      <c r="D134" s="132"/>
      <c r="E134" s="132"/>
      <c r="F134" s="132"/>
      <c r="G134" s="132"/>
      <c r="H134" s="132"/>
      <c r="I134" s="132"/>
      <c r="J134" s="132"/>
      <c r="K134" s="132"/>
      <c r="L134" s="132"/>
      <c r="M134" s="132"/>
      <c r="N134" s="132"/>
      <c r="O134" s="132"/>
      <c r="P134" s="132"/>
      <c r="Q134" s="132"/>
      <c r="R134" s="132"/>
      <c r="S134" s="132"/>
      <c r="T134" s="132"/>
      <c r="U134" s="132"/>
      <c r="V134" s="132"/>
      <c r="W134" s="132"/>
    </row>
    <row r="135" spans="1:23">
      <c r="A135" s="57"/>
      <c r="B135" s="132"/>
      <c r="C135" s="132"/>
      <c r="D135" s="132"/>
      <c r="E135" s="132"/>
      <c r="F135" s="132"/>
      <c r="G135" s="132"/>
      <c r="H135" s="132"/>
      <c r="I135" s="132"/>
      <c r="J135" s="132"/>
      <c r="K135" s="132"/>
      <c r="L135" s="132"/>
      <c r="M135" s="132"/>
      <c r="N135" s="132"/>
      <c r="O135" s="132"/>
      <c r="P135" s="132"/>
      <c r="Q135" s="132"/>
      <c r="R135" s="132"/>
      <c r="S135" s="132"/>
      <c r="T135" s="132"/>
      <c r="U135" s="132"/>
      <c r="V135" s="132"/>
      <c r="W135" s="132"/>
    </row>
    <row r="136" spans="1:23">
      <c r="A136" s="57"/>
      <c r="B136" s="132"/>
      <c r="C136" s="132"/>
      <c r="D136" s="132"/>
      <c r="E136" s="132"/>
      <c r="F136" s="132"/>
      <c r="G136" s="132"/>
      <c r="H136" s="132"/>
      <c r="I136" s="132"/>
      <c r="J136" s="132"/>
      <c r="K136" s="132"/>
      <c r="L136" s="132"/>
      <c r="M136" s="132"/>
      <c r="N136" s="132"/>
      <c r="O136" s="132"/>
      <c r="P136" s="132"/>
      <c r="Q136" s="132"/>
      <c r="R136" s="132"/>
      <c r="S136" s="132"/>
      <c r="T136" s="132"/>
      <c r="U136" s="132"/>
      <c r="V136" s="132"/>
      <c r="W136" s="132"/>
    </row>
    <row r="137" spans="1:23">
      <c r="A137" s="57"/>
      <c r="B137" s="132"/>
      <c r="C137" s="132"/>
      <c r="D137" s="132"/>
      <c r="E137" s="132"/>
      <c r="F137" s="132"/>
      <c r="G137" s="132"/>
      <c r="H137" s="132"/>
      <c r="I137" s="132"/>
      <c r="J137" s="132"/>
      <c r="K137" s="132"/>
      <c r="L137" s="132"/>
      <c r="M137" s="132"/>
      <c r="N137" s="132"/>
      <c r="O137" s="132"/>
      <c r="P137" s="132"/>
      <c r="Q137" s="132"/>
      <c r="R137" s="132"/>
      <c r="S137" s="132"/>
      <c r="T137" s="132"/>
      <c r="U137" s="132"/>
      <c r="V137" s="132"/>
      <c r="W137" s="132"/>
    </row>
    <row r="138" spans="1:23">
      <c r="A138" s="57"/>
      <c r="B138" s="132"/>
      <c r="C138" s="132"/>
      <c r="D138" s="132"/>
      <c r="E138" s="132"/>
      <c r="F138" s="132"/>
      <c r="G138" s="132"/>
      <c r="H138" s="132"/>
      <c r="I138" s="132"/>
      <c r="J138" s="132"/>
      <c r="K138" s="132"/>
      <c r="L138" s="132"/>
      <c r="M138" s="132"/>
      <c r="N138" s="132"/>
      <c r="O138" s="132"/>
      <c r="P138" s="132"/>
      <c r="Q138" s="132"/>
      <c r="R138" s="132"/>
      <c r="S138" s="132"/>
      <c r="T138" s="132"/>
      <c r="U138" s="132"/>
      <c r="V138" s="132"/>
      <c r="W138" s="132"/>
    </row>
    <row r="139" spans="1:23">
      <c r="A139" s="57"/>
      <c r="B139" s="132"/>
      <c r="C139" s="132"/>
      <c r="D139" s="132"/>
      <c r="E139" s="132"/>
      <c r="F139" s="132"/>
      <c r="G139" s="132"/>
      <c r="H139" s="132"/>
      <c r="I139" s="132"/>
      <c r="J139" s="132"/>
      <c r="K139" s="132"/>
      <c r="L139" s="132"/>
      <c r="M139" s="132"/>
      <c r="N139" s="132"/>
      <c r="O139" s="132"/>
      <c r="P139" s="132"/>
      <c r="Q139" s="132"/>
      <c r="R139" s="132"/>
      <c r="S139" s="132"/>
      <c r="T139" s="132"/>
      <c r="U139" s="132"/>
      <c r="V139" s="132"/>
      <c r="W139" s="132"/>
    </row>
    <row r="140" spans="1:23">
      <c r="A140" s="57"/>
      <c r="B140" s="132"/>
      <c r="C140" s="132"/>
      <c r="D140" s="132"/>
      <c r="E140" s="132"/>
      <c r="F140" s="132"/>
      <c r="G140" s="132"/>
      <c r="H140" s="132"/>
      <c r="I140" s="132"/>
      <c r="J140" s="132"/>
      <c r="K140" s="132"/>
      <c r="L140" s="132"/>
      <c r="M140" s="132"/>
      <c r="N140" s="132"/>
      <c r="O140" s="132"/>
      <c r="P140" s="132"/>
      <c r="Q140" s="132"/>
      <c r="R140" s="132"/>
      <c r="S140" s="132"/>
      <c r="T140" s="132"/>
      <c r="U140" s="132"/>
      <c r="V140" s="132"/>
      <c r="W140" s="132"/>
    </row>
    <row r="141" spans="1:23">
      <c r="A141" s="57"/>
      <c r="B141" s="132"/>
      <c r="C141" s="132"/>
      <c r="D141" s="132"/>
      <c r="E141" s="132"/>
      <c r="F141" s="132"/>
      <c r="G141" s="132"/>
      <c r="H141" s="132"/>
      <c r="I141" s="132"/>
      <c r="J141" s="132"/>
      <c r="K141" s="132"/>
      <c r="L141" s="132"/>
      <c r="M141" s="132"/>
      <c r="N141" s="132"/>
      <c r="O141" s="132"/>
      <c r="P141" s="132"/>
      <c r="Q141" s="132"/>
      <c r="R141" s="132"/>
      <c r="S141" s="132"/>
      <c r="T141" s="132"/>
      <c r="U141" s="132"/>
      <c r="V141" s="132"/>
      <c r="W141" s="132"/>
    </row>
    <row r="142" spans="1:23">
      <c r="A142" s="57"/>
      <c r="B142" s="132"/>
      <c r="C142" s="132"/>
      <c r="D142" s="132"/>
      <c r="E142" s="132"/>
      <c r="F142" s="132"/>
      <c r="G142" s="132"/>
      <c r="H142" s="132"/>
      <c r="I142" s="132"/>
      <c r="J142" s="132"/>
      <c r="K142" s="132"/>
      <c r="L142" s="132"/>
      <c r="M142" s="132"/>
      <c r="N142" s="132"/>
      <c r="O142" s="132"/>
      <c r="P142" s="132"/>
      <c r="Q142" s="132"/>
      <c r="R142" s="132"/>
      <c r="S142" s="132"/>
      <c r="T142" s="132"/>
      <c r="U142" s="132"/>
      <c r="V142" s="132"/>
      <c r="W142" s="132"/>
    </row>
    <row r="143" spans="1:23">
      <c r="A143" s="57"/>
      <c r="B143" s="132"/>
      <c r="C143" s="132"/>
      <c r="D143" s="132"/>
      <c r="E143" s="132"/>
      <c r="F143" s="132"/>
      <c r="G143" s="132"/>
      <c r="H143" s="132"/>
      <c r="I143" s="132"/>
      <c r="J143" s="132"/>
      <c r="K143" s="132"/>
      <c r="L143" s="132"/>
      <c r="M143" s="132"/>
      <c r="N143" s="132"/>
      <c r="O143" s="132"/>
      <c r="P143" s="132"/>
      <c r="Q143" s="132"/>
      <c r="R143" s="132"/>
      <c r="S143" s="132"/>
      <c r="T143" s="132"/>
      <c r="U143" s="132"/>
      <c r="V143" s="132"/>
      <c r="W143" s="132"/>
    </row>
    <row r="144" spans="1:23">
      <c r="A144" s="57"/>
      <c r="B144" s="132"/>
      <c r="C144" s="132"/>
      <c r="D144" s="132"/>
      <c r="E144" s="132"/>
      <c r="F144" s="132"/>
      <c r="G144" s="132"/>
      <c r="H144" s="132"/>
      <c r="I144" s="132"/>
      <c r="J144" s="132"/>
      <c r="K144" s="132"/>
      <c r="L144" s="132"/>
      <c r="M144" s="132"/>
      <c r="N144" s="132"/>
      <c r="O144" s="132"/>
      <c r="P144" s="132"/>
      <c r="Q144" s="132"/>
      <c r="R144" s="132"/>
      <c r="S144" s="132"/>
      <c r="T144" s="132"/>
      <c r="U144" s="132"/>
      <c r="V144" s="132"/>
      <c r="W144" s="132"/>
    </row>
    <row r="145" spans="1:23">
      <c r="A145" s="57"/>
      <c r="B145" s="132"/>
      <c r="C145" s="132"/>
      <c r="D145" s="132"/>
      <c r="E145" s="132"/>
      <c r="F145" s="132"/>
      <c r="G145" s="132"/>
      <c r="H145" s="132"/>
      <c r="I145" s="132"/>
      <c r="J145" s="132"/>
      <c r="K145" s="132"/>
      <c r="L145" s="132"/>
      <c r="M145" s="132"/>
      <c r="N145" s="132"/>
      <c r="O145" s="132"/>
      <c r="P145" s="132"/>
      <c r="Q145" s="132"/>
      <c r="R145" s="132"/>
      <c r="S145" s="132"/>
      <c r="T145" s="132"/>
      <c r="U145" s="132"/>
      <c r="V145" s="132"/>
      <c r="W145" s="132"/>
    </row>
    <row r="146" spans="1:23">
      <c r="A146" s="57"/>
      <c r="B146" s="132"/>
      <c r="C146" s="132"/>
      <c r="D146" s="132"/>
      <c r="E146" s="132"/>
      <c r="F146" s="132"/>
      <c r="G146" s="132"/>
      <c r="H146" s="132"/>
      <c r="I146" s="132"/>
      <c r="J146" s="132"/>
      <c r="K146" s="132"/>
      <c r="L146" s="132"/>
      <c r="M146" s="132"/>
      <c r="N146" s="132"/>
      <c r="O146" s="132"/>
      <c r="P146" s="132"/>
      <c r="Q146" s="132"/>
      <c r="R146" s="132"/>
      <c r="S146" s="132"/>
      <c r="T146" s="132"/>
      <c r="U146" s="132"/>
      <c r="V146" s="132"/>
      <c r="W146" s="132"/>
    </row>
  </sheetData>
  <sortState ref="AC6">
    <sortCondition ref="AC6"/>
  </sortState>
  <mergeCells count="3">
    <mergeCell ref="A70:A71"/>
    <mergeCell ref="A3:A4"/>
    <mergeCell ref="B3:AA3"/>
  </mergeCells>
  <hyperlinks>
    <hyperlink ref="AC6" location="Content!B468" display="Back to Content Page"/>
  </hyperlinks>
  <pageMargins left="0.7" right="0.7" top="0.75" bottom="0.75" header="0.3" footer="0.3"/>
  <pageSetup orientation="portrait" r:id="rId1"/>
  <ignoredErrors>
    <ignoredError sqref="B20 C20:W20 X20:Z20" formulaRange="1"/>
  </ignoredErrors>
</worksheet>
</file>

<file path=xl/worksheets/sheet3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3"/>
  <sheetViews>
    <sheetView topLeftCell="P1" workbookViewId="0">
      <selection activeCell="AB6" sqref="AB6"/>
    </sheetView>
  </sheetViews>
  <sheetFormatPr defaultRowHeight="14.5"/>
  <cols>
    <col min="1" max="1" width="33.81640625" bestFit="1" customWidth="1"/>
    <col min="2" max="22" width="8.7265625" customWidth="1"/>
    <col min="23" max="24" width="7.7265625" customWidth="1"/>
    <col min="25" max="25" width="6.26953125" style="499" customWidth="1"/>
    <col min="26" max="26" width="6.6328125" style="499" customWidth="1"/>
  </cols>
  <sheetData>
    <row r="1" spans="1:28" s="283" customFormat="1">
      <c r="A1" s="136" t="s">
        <v>1444</v>
      </c>
      <c r="B1" s="132"/>
      <c r="C1" s="132"/>
      <c r="D1" s="132"/>
      <c r="E1" s="132"/>
      <c r="F1" s="132"/>
      <c r="G1" s="132"/>
      <c r="H1" s="132"/>
      <c r="I1" s="132"/>
      <c r="J1" s="132"/>
      <c r="K1" s="132"/>
      <c r="L1" s="132"/>
      <c r="M1" s="132"/>
      <c r="N1" s="132"/>
      <c r="O1" s="132"/>
      <c r="P1" s="132"/>
      <c r="Q1" s="132"/>
      <c r="R1" s="132"/>
      <c r="S1" s="132"/>
      <c r="T1" s="132"/>
      <c r="U1" s="132"/>
      <c r="V1" s="132"/>
      <c r="Y1" s="499"/>
      <c r="Z1" s="499"/>
    </row>
    <row r="2" spans="1:28" s="283" customFormat="1">
      <c r="A2" s="289"/>
      <c r="B2" s="132"/>
      <c r="C2" s="132"/>
      <c r="D2" s="132"/>
      <c r="E2" s="132"/>
      <c r="F2" s="132"/>
      <c r="G2" s="132"/>
      <c r="H2" s="132"/>
      <c r="I2" s="132"/>
      <c r="J2" s="132"/>
      <c r="K2" s="132"/>
      <c r="L2" s="132"/>
      <c r="M2" s="132"/>
      <c r="N2" s="132"/>
      <c r="O2" s="132"/>
      <c r="P2" s="132"/>
      <c r="Q2" s="132"/>
      <c r="R2" s="132"/>
      <c r="S2" s="132"/>
      <c r="T2" s="132"/>
      <c r="U2" s="132"/>
      <c r="V2" s="132"/>
      <c r="Y2" s="499"/>
      <c r="Z2" s="499"/>
    </row>
    <row r="3" spans="1:28" s="283" customFormat="1">
      <c r="A3" s="779" t="s">
        <v>16</v>
      </c>
      <c r="B3" s="306">
        <v>1991</v>
      </c>
      <c r="C3" s="306">
        <v>1992</v>
      </c>
      <c r="D3" s="306">
        <v>1993</v>
      </c>
      <c r="E3" s="306">
        <v>1994</v>
      </c>
      <c r="F3" s="306">
        <v>1995</v>
      </c>
      <c r="G3" s="306">
        <v>1996</v>
      </c>
      <c r="H3" s="306">
        <v>1997</v>
      </c>
      <c r="I3" s="306">
        <v>1998</v>
      </c>
      <c r="J3" s="306">
        <v>1999</v>
      </c>
      <c r="K3" s="306">
        <v>2000</v>
      </c>
      <c r="L3" s="306">
        <v>2001</v>
      </c>
      <c r="M3" s="306">
        <v>2002</v>
      </c>
      <c r="N3" s="306">
        <v>2003</v>
      </c>
      <c r="O3" s="306">
        <v>2004</v>
      </c>
      <c r="P3" s="306" t="s">
        <v>426</v>
      </c>
      <c r="Q3" s="306">
        <v>2006</v>
      </c>
      <c r="R3" s="306">
        <v>2007</v>
      </c>
      <c r="S3" s="306">
        <v>2008</v>
      </c>
      <c r="T3" s="306">
        <v>2009</v>
      </c>
      <c r="U3" s="306">
        <v>2010</v>
      </c>
      <c r="V3" s="306">
        <v>2011</v>
      </c>
      <c r="W3" s="306">
        <v>2012</v>
      </c>
      <c r="X3" s="768">
        <v>2013</v>
      </c>
      <c r="Y3" s="768">
        <v>2014</v>
      </c>
      <c r="Z3" s="768">
        <v>2015</v>
      </c>
    </row>
    <row r="4" spans="1:28" s="283" customFormat="1">
      <c r="A4" s="284" t="s">
        <v>15</v>
      </c>
      <c r="B4" s="573">
        <f>'8.3.3.1 '!C5-'8.3.3.1 '!B5</f>
        <v>-124.80000000000291</v>
      </c>
      <c r="C4" s="573">
        <f>'8.3.3.1 '!D5-'8.3.3.1 '!C5</f>
        <v>-124.79999999999563</v>
      </c>
      <c r="D4" s="573">
        <f>'8.3.3.1 '!E5-'8.3.3.1 '!D5</f>
        <v>-124.80000000000291</v>
      </c>
      <c r="E4" s="573">
        <f>'8.3.3.1 '!F5-'8.3.3.1 '!E5</f>
        <v>-124.79999999999563</v>
      </c>
      <c r="F4" s="573">
        <f>'8.3.3.1 '!G5-'8.3.3.1 '!F5</f>
        <v>-124.80000000000291</v>
      </c>
      <c r="G4" s="573">
        <f>'8.3.3.1 '!H5-'8.3.3.1 '!G5</f>
        <v>-124.80000000000291</v>
      </c>
      <c r="H4" s="573">
        <f>'8.3.3.1 '!I5-'8.3.3.1 '!H5</f>
        <v>-124.79999999999563</v>
      </c>
      <c r="I4" s="573">
        <f>'8.3.3.1 '!J5-'8.3.3.1 '!I5</f>
        <v>-124.80000000000291</v>
      </c>
      <c r="J4" s="573">
        <f>'8.3.3.1 '!K5-'8.3.3.1 '!J5</f>
        <v>-124.79999999999563</v>
      </c>
      <c r="K4" s="573">
        <f>'8.3.3.1 '!L5-'8.3.3.1 '!K5</f>
        <v>-124.80000000000291</v>
      </c>
      <c r="L4" s="573">
        <f>'8.3.3.1 '!M5-'8.3.3.1 '!L5</f>
        <v>-124.80000000000291</v>
      </c>
      <c r="M4" s="573">
        <f>'8.3.3.1 '!N5-'8.3.3.1 '!M5</f>
        <v>-124.79999999999563</v>
      </c>
      <c r="N4" s="573">
        <f>'8.3.3.1 '!O5-'8.3.3.1 '!N5</f>
        <v>-124.80000000000291</v>
      </c>
      <c r="O4" s="573">
        <f>'8.3.3.1 '!P5-'8.3.3.1 '!O5</f>
        <v>-124.79999999999563</v>
      </c>
      <c r="P4" s="573">
        <f>'8.3.3.1 '!Q5-'8.3.3.1 '!P5</f>
        <v>-124.80000000000291</v>
      </c>
      <c r="Q4" s="573">
        <f>'8.3.3.1 '!R5-'8.3.3.1 '!Q5</f>
        <v>-124.80000000000291</v>
      </c>
      <c r="R4" s="573">
        <f>'8.3.3.1 '!S5-'8.3.3.1 '!R5</f>
        <v>-124.79999999999563</v>
      </c>
      <c r="S4" s="573">
        <f>'8.3.3.1 '!T5-'8.3.3.1 '!S5</f>
        <v>-124.80000000000291</v>
      </c>
      <c r="T4" s="573">
        <f>'8.3.3.1 '!U5-'8.3.3.1 '!T5</f>
        <v>-124.79999999999563</v>
      </c>
      <c r="U4" s="573">
        <f>'8.3.3.1 '!V5-'8.3.3.1 '!U5</f>
        <v>-124.80000000000291</v>
      </c>
      <c r="V4" s="573">
        <f>'8.3.3.1 '!W5-'8.3.3.1 '!V5</f>
        <v>-124.80000000000291</v>
      </c>
      <c r="W4" s="573">
        <f>'8.3.3.1 '!X5-'8.3.3.1 '!W5</f>
        <v>0</v>
      </c>
      <c r="X4" s="573">
        <f>'8.3.3.1 '!Y5-'8.3.3.1 '!X5</f>
        <v>0</v>
      </c>
      <c r="Y4" s="573">
        <f>'8.3.3.1 '!Z5-'8.3.3.1 '!Y5</f>
        <v>0</v>
      </c>
      <c r="Z4" s="573">
        <f>'8.3.3.1 '!AA5-'8.3.3.1 '!Z5</f>
        <v>0</v>
      </c>
    </row>
    <row r="5" spans="1:28" s="283" customFormat="1">
      <c r="A5" s="284" t="s">
        <v>14</v>
      </c>
      <c r="B5" s="573">
        <f>'8.3.3.1 '!C6-'8.3.3.1 '!B6</f>
        <v>-118.29999999999927</v>
      </c>
      <c r="C5" s="573">
        <f>'8.3.3.1 '!D6-'8.3.3.1 '!C6</f>
        <v>-118.30000000000109</v>
      </c>
      <c r="D5" s="573">
        <f>'8.3.3.1 '!E6-'8.3.3.1 '!D6</f>
        <v>-118.29999999999927</v>
      </c>
      <c r="E5" s="573">
        <f>'8.3.3.1 '!F6-'8.3.3.1 '!E6</f>
        <v>-118.30000000000109</v>
      </c>
      <c r="F5" s="573">
        <f>'8.3.3.1 '!G6-'8.3.3.1 '!F6</f>
        <v>-118.29999999999927</v>
      </c>
      <c r="G5" s="573">
        <f>'8.3.3.1 '!H6-'8.3.3.1 '!G6</f>
        <v>-118.29999999999927</v>
      </c>
      <c r="H5" s="573">
        <f>'8.3.3.1 '!I6-'8.3.3.1 '!H6</f>
        <v>-118.30000000000109</v>
      </c>
      <c r="I5" s="573">
        <f>'8.3.3.1 '!J6-'8.3.3.1 '!I6</f>
        <v>-118.29999999999927</v>
      </c>
      <c r="J5" s="573">
        <f>'8.3.3.1 '!K6-'8.3.3.1 '!J6</f>
        <v>-118.30000000000109</v>
      </c>
      <c r="K5" s="573">
        <f>'8.3.3.1 '!L6-'8.3.3.1 '!K6</f>
        <v>-118.29999999999927</v>
      </c>
      <c r="L5" s="573">
        <f>'8.3.3.1 '!M6-'8.3.3.1 '!L6</f>
        <v>-118.39999999999964</v>
      </c>
      <c r="M5" s="573">
        <f>'8.3.3.1 '!N6-'8.3.3.1 '!M6</f>
        <v>-118.39999999999964</v>
      </c>
      <c r="N5" s="573">
        <f>'8.3.3.1 '!O6-'8.3.3.1 '!N6</f>
        <v>-118.40000000000146</v>
      </c>
      <c r="O5" s="573">
        <f>'8.3.3.1 '!P6-'8.3.3.1 '!O6</f>
        <v>-118.39999999999964</v>
      </c>
      <c r="P5" s="573">
        <f>'8.3.3.1 '!Q6-'8.3.3.1 '!P6</f>
        <v>-118.39999999999964</v>
      </c>
      <c r="Q5" s="573">
        <f>'8.3.3.1 '!R6-'8.3.3.1 '!Q6</f>
        <v>-118.39999999999964</v>
      </c>
      <c r="R5" s="573">
        <f>'8.3.3.1 '!S6-'8.3.3.1 '!R6</f>
        <v>-118.39999999999964</v>
      </c>
      <c r="S5" s="573">
        <f>'8.3.3.1 '!T6-'8.3.3.1 '!S6</f>
        <v>-118.40000000000146</v>
      </c>
      <c r="T5" s="573">
        <f>'8.3.3.1 '!U6-'8.3.3.1 '!T6</f>
        <v>-118.39999999999964</v>
      </c>
      <c r="U5" s="573">
        <f>'8.3.3.1 '!V6-'8.3.3.1 '!U6</f>
        <v>-118.39999999999964</v>
      </c>
      <c r="V5" s="573">
        <f>'8.3.3.1 '!W6-'8.3.3.1 '!V6</f>
        <v>-118.39999999999964</v>
      </c>
      <c r="W5" s="573">
        <v>-0.90823339172618567</v>
      </c>
      <c r="X5" s="573">
        <v>-0.90832449484648892</v>
      </c>
      <c r="Y5" s="573">
        <f>'8.3.3.1 '!Z6-'8.3.3.1 '!Y6</f>
        <v>0</v>
      </c>
      <c r="Z5" s="573">
        <f>'8.3.3.1 '!AA6-'8.3.3.1 '!Z6</f>
        <v>-1.1999999999989086</v>
      </c>
    </row>
    <row r="6" spans="1:28" s="283" customFormat="1">
      <c r="A6" s="73" t="s">
        <v>268</v>
      </c>
      <c r="B6" s="573">
        <f>'8.3.3.1 '!C7-'8.3.3.1 '!B7</f>
        <v>-311.39999999999418</v>
      </c>
      <c r="C6" s="573">
        <f>'8.3.3.1 '!D7-'8.3.3.1 '!C7</f>
        <v>-311.39999999999418</v>
      </c>
      <c r="D6" s="573">
        <f>'8.3.3.1 '!E7-'8.3.3.1 '!D7</f>
        <v>-311.40000000002328</v>
      </c>
      <c r="E6" s="573">
        <f>'8.3.3.1 '!F7-'8.3.3.1 '!E7</f>
        <v>-311.39999999999418</v>
      </c>
      <c r="F6" s="573">
        <f>'8.3.3.1 '!G7-'8.3.3.1 '!F7</f>
        <v>-311.39999999999418</v>
      </c>
      <c r="G6" s="573">
        <f>'8.3.3.1 '!H7-'8.3.3.1 '!G7</f>
        <v>-311.39999999999418</v>
      </c>
      <c r="H6" s="573">
        <f>'8.3.3.1 '!I7-'8.3.3.1 '!H7</f>
        <v>-311.39999999999418</v>
      </c>
      <c r="I6" s="573">
        <f>'8.3.3.1 '!J7-'8.3.3.1 '!I7</f>
        <v>-311.40000000002328</v>
      </c>
      <c r="J6" s="573">
        <f>'8.3.3.1 '!K7-'8.3.3.1 '!J7</f>
        <v>-311.39999999999418</v>
      </c>
      <c r="K6" s="573">
        <f>'8.3.3.1 '!L7-'8.3.3.1 '!K7</f>
        <v>-311.39999999999418</v>
      </c>
      <c r="L6" s="573">
        <f>'8.3.3.1 '!M7-'8.3.3.1 '!L7</f>
        <v>-311.39999999999418</v>
      </c>
      <c r="M6" s="573">
        <f>'8.3.3.1 '!N7-'8.3.3.1 '!M7</f>
        <v>-311.39999999999418</v>
      </c>
      <c r="N6" s="573">
        <f>'8.3.3.1 '!O7-'8.3.3.1 '!N7</f>
        <v>-311.40000000002328</v>
      </c>
      <c r="O6" s="573">
        <f>'8.3.3.1 '!P7-'8.3.3.1 '!O7</f>
        <v>-311.39999999999418</v>
      </c>
      <c r="P6" s="573">
        <f>'8.3.3.1 '!Q7-'8.3.3.1 '!P7</f>
        <v>-311.39999999999418</v>
      </c>
      <c r="Q6" s="573">
        <f>'8.3.3.1 '!R7-'8.3.3.1 '!Q7</f>
        <v>-311.39999999999418</v>
      </c>
      <c r="R6" s="573">
        <f>'8.3.3.1 '!S7-'8.3.3.1 '!R7</f>
        <v>-311.39999999999418</v>
      </c>
      <c r="S6" s="573">
        <f>'8.3.3.1 '!T7-'8.3.3.1 '!S7</f>
        <v>-311.40000000002328</v>
      </c>
      <c r="T6" s="573">
        <f>'8.3.3.1 '!U7-'8.3.3.1 '!T7</f>
        <v>-311.39999999999418</v>
      </c>
      <c r="U6" s="573">
        <f>'8.3.3.1 '!V7-'8.3.3.1 '!U7</f>
        <v>-311.39999999999418</v>
      </c>
      <c r="V6" s="573">
        <f>'8.3.3.1 '!W7-'8.3.3.1 '!V7</f>
        <v>-311.39999999999418</v>
      </c>
      <c r="W6" s="573">
        <f>'8.3.3.1 '!X7-'8.3.3.1 '!W7</f>
        <v>0</v>
      </c>
      <c r="X6" s="573">
        <f>'8.3.3.1 '!Y7-'8.3.3.1 '!X7</f>
        <v>0</v>
      </c>
      <c r="Y6" s="573">
        <f>'8.3.3.1 '!Z7-'8.3.3.1 '!Y7</f>
        <v>0</v>
      </c>
      <c r="Z6" s="573">
        <f>'8.3.3.1 '!AA7-'8.3.3.1 '!Z7</f>
        <v>0</v>
      </c>
      <c r="AB6" s="92" t="s">
        <v>13</v>
      </c>
    </row>
    <row r="7" spans="1:28" s="283" customFormat="1">
      <c r="A7" s="284" t="s">
        <v>12</v>
      </c>
      <c r="B7" s="592">
        <f>'[10]8.3.3.1 '!C8-'[10]8.3.3.1 '!B8</f>
        <v>0.20000000000000284</v>
      </c>
      <c r="C7" s="592">
        <f>'[10]8.3.3.1 '!D8-'[10]8.3.3.1 '!C8</f>
        <v>0.19999999999999574</v>
      </c>
      <c r="D7" s="592">
        <f>'[10]8.3.3.1 '!E8-'[10]8.3.3.1 '!D8</f>
        <v>0.20000000000000284</v>
      </c>
      <c r="E7" s="592">
        <f>'[10]8.3.3.1 '!F8-'[10]8.3.3.1 '!E8</f>
        <v>0.19999999999999574</v>
      </c>
      <c r="F7" s="592">
        <f>'[10]8.3.3.1 '!G8-'[10]8.3.3.1 '!F8</f>
        <v>0.20000000000000284</v>
      </c>
      <c r="G7" s="592">
        <f>'[10]8.3.3.1 '!H8-'[10]8.3.3.1 '!G8</f>
        <v>0.20000000000000284</v>
      </c>
      <c r="H7" s="592">
        <f>'[10]8.3.3.1 '!I8-'[10]8.3.3.1 '!H8</f>
        <v>0.19999999999999574</v>
      </c>
      <c r="I7" s="592">
        <f>'[10]8.3.3.1 '!J8-'[10]8.3.3.1 '!I8</f>
        <v>0.20000000000000284</v>
      </c>
      <c r="J7" s="592">
        <f>'[10]8.3.3.1 '!K8-'[10]8.3.3.1 '!J8</f>
        <v>0.19999999999999574</v>
      </c>
      <c r="K7" s="592">
        <f>'[10]8.3.3.1 '!L8-'[10]8.3.3.1 '!K8</f>
        <v>0.20000000000000284</v>
      </c>
      <c r="L7" s="592">
        <f>'[10]8.3.3.1 '!M8-'[10]8.3.3.1 '!L8</f>
        <v>0.20000000000000284</v>
      </c>
      <c r="M7" s="592">
        <f>'[10]8.3.3.1 '!N8-'[10]8.3.3.1 '!M8</f>
        <v>0.19999999999999574</v>
      </c>
      <c r="N7" s="592">
        <f>'[10]8.3.3.1 '!O8-'[10]8.3.3.1 '!N8</f>
        <v>0.20000000000000284</v>
      </c>
      <c r="O7" s="592">
        <f>'[10]8.3.3.1 '!P8-'[10]8.3.3.1 '!O8</f>
        <v>0.19999999999999574</v>
      </c>
      <c r="P7" s="592">
        <f>'[10]8.3.3.1 '!Q8-'[10]8.3.3.1 '!P8</f>
        <v>0.20000000000000284</v>
      </c>
      <c r="Q7" s="592">
        <f>'[10]8.3.3.1 '!R8-'[10]8.3.3.1 '!Q8</f>
        <v>0.20000000000000284</v>
      </c>
      <c r="R7" s="592">
        <f>'[10]8.3.3.1 '!S8-'[10]8.3.3.1 '!R8</f>
        <v>0.19999999999999574</v>
      </c>
      <c r="S7" s="592">
        <f>'[10]8.3.3.1 '!T8-'[10]8.3.3.1 '!S8</f>
        <v>0.20000000000000284</v>
      </c>
      <c r="T7" s="592">
        <f>'[10]8.3.3.1 '!U8-'[10]8.3.3.1 '!T8</f>
        <v>0.19999999999999574</v>
      </c>
      <c r="U7" s="592">
        <f>'[10]8.3.3.1 '!V8-'[10]8.3.3.1 '!U8</f>
        <v>0.20000000000000284</v>
      </c>
      <c r="V7" s="592">
        <f>'[10]8.3.3.1 '!W8-'[10]8.3.3.1 '!V8</f>
        <v>0.20000000000000284</v>
      </c>
      <c r="W7" s="573">
        <f>'8.3.3.1 '!X8-'8.3.3.1 '!W8</f>
        <v>-63.5</v>
      </c>
      <c r="X7" s="573">
        <f>'8.3.3.1 '!Y8-'8.3.3.1 '!X8</f>
        <v>-5.2999999999999972</v>
      </c>
      <c r="Y7" s="573">
        <f>'8.3.3.1 '!Z8-'8.3.3.1 '!Y8</f>
        <v>0</v>
      </c>
      <c r="Z7" s="573">
        <f>'8.3.3.1 '!AA8-'8.3.3.1 '!Z8</f>
        <v>0</v>
      </c>
    </row>
    <row r="8" spans="1:28" s="283" customFormat="1">
      <c r="A8" s="284" t="s">
        <v>11</v>
      </c>
      <c r="B8" s="573">
        <f>'8.3.3.1 '!C9-'8.3.3.1 '!B9</f>
        <v>-57</v>
      </c>
      <c r="C8" s="573">
        <f>'8.3.3.1 '!D9-'8.3.3.1 '!C9</f>
        <v>-57</v>
      </c>
      <c r="D8" s="573">
        <f>'8.3.3.1 '!E9-'8.3.3.1 '!D9</f>
        <v>-57</v>
      </c>
      <c r="E8" s="573">
        <f>'8.3.3.1 '!F9-'8.3.3.1 '!E9</f>
        <v>-57</v>
      </c>
      <c r="F8" s="573">
        <f>'8.3.3.1 '!G9-'8.3.3.1 '!F9</f>
        <v>-57</v>
      </c>
      <c r="G8" s="573">
        <f>'8.3.3.1 '!H9-'8.3.3.1 '!G9</f>
        <v>-57</v>
      </c>
      <c r="H8" s="573">
        <f>'8.3.3.1 '!I9-'8.3.3.1 '!H9</f>
        <v>-57</v>
      </c>
      <c r="I8" s="573">
        <f>'8.3.3.1 '!J9-'8.3.3.1 '!I9</f>
        <v>-57</v>
      </c>
      <c r="J8" s="573">
        <f>'8.3.3.1 '!K9-'8.3.3.1 '!J9</f>
        <v>-57</v>
      </c>
      <c r="K8" s="573">
        <f>'8.3.3.1 '!L9-'8.3.3.1 '!K9</f>
        <v>-57</v>
      </c>
      <c r="L8" s="573">
        <f>'8.3.3.1 '!M9-'8.3.3.1 '!L9</f>
        <v>-56.799999999999272</v>
      </c>
      <c r="M8" s="573">
        <f>'8.3.3.1 '!N9-'8.3.3.1 '!M9</f>
        <v>-56.800000000001091</v>
      </c>
      <c r="N8" s="573">
        <f>'8.3.3.1 '!O9-'8.3.3.1 '!N9</f>
        <v>-56.799999999999272</v>
      </c>
      <c r="O8" s="573">
        <f>'8.3.3.1 '!P9-'8.3.3.1 '!O9</f>
        <v>-56.800000000001091</v>
      </c>
      <c r="P8" s="573">
        <f>'8.3.3.1 '!Q9-'8.3.3.1 '!P9</f>
        <v>-56.799999999999272</v>
      </c>
      <c r="Q8" s="573">
        <f>'8.3.3.1 '!R9-'8.3.3.1 '!Q9</f>
        <v>-57</v>
      </c>
      <c r="R8" s="573">
        <f>'8.3.3.1 '!S9-'8.3.3.1 '!R9</f>
        <v>-57</v>
      </c>
      <c r="S8" s="573">
        <f>'8.3.3.1 '!T9-'8.3.3.1 '!S9</f>
        <v>-57</v>
      </c>
      <c r="T8" s="573">
        <f>'8.3.3.1 '!U9-'8.3.3.1 '!T9</f>
        <v>-57</v>
      </c>
      <c r="U8" s="573">
        <f>'8.3.3.1 '!V9-'8.3.3.1 '!U9</f>
        <v>-57</v>
      </c>
      <c r="V8" s="573">
        <f>'8.3.3.1 '!W9-'8.3.3.1 '!V9</f>
        <v>-57</v>
      </c>
      <c r="W8" s="573">
        <f>'8.3.3.1 '!X9-'8.3.3.1 '!W9</f>
        <v>0</v>
      </c>
      <c r="X8" s="573">
        <f>'8.3.3.1 '!Y9-'8.3.3.1 '!X9</f>
        <v>0</v>
      </c>
      <c r="Y8" s="573">
        <f>'8.3.3.1 '!Z9-'8.3.3.1 '!Y9</f>
        <v>0</v>
      </c>
      <c r="Z8" s="573">
        <f>'8.3.3.1 '!AA9-'8.3.3.1 '!Z9</f>
        <v>-23</v>
      </c>
    </row>
    <row r="9" spans="1:28" s="283" customFormat="1">
      <c r="A9" s="284" t="s">
        <v>10</v>
      </c>
      <c r="B9" s="573">
        <f>'8.3.3.1 '!C10-'8.3.3.1 '!B10</f>
        <v>-32.900000000000091</v>
      </c>
      <c r="C9" s="573">
        <f>'8.3.3.1 '!D10-'8.3.3.1 '!C10</f>
        <v>-32.900000000000091</v>
      </c>
      <c r="D9" s="573">
        <f>'8.3.3.1 '!E10-'8.3.3.1 '!D10</f>
        <v>-32.899999999999636</v>
      </c>
      <c r="E9" s="573">
        <f>'8.3.3.1 '!F10-'8.3.3.1 '!E10</f>
        <v>-32.900000000000091</v>
      </c>
      <c r="F9" s="573">
        <f>'8.3.3.1 '!G10-'8.3.3.1 '!F10</f>
        <v>-32.900000000000091</v>
      </c>
      <c r="G9" s="573">
        <f>'8.3.3.1 '!H10-'8.3.3.1 '!G10</f>
        <v>-32.900000000000091</v>
      </c>
      <c r="H9" s="573">
        <f>'8.3.3.1 '!I10-'8.3.3.1 '!H10</f>
        <v>-32.900000000000091</v>
      </c>
      <c r="I9" s="573">
        <f>'8.3.3.1 '!J10-'8.3.3.1 '!I10</f>
        <v>-32.899999999999636</v>
      </c>
      <c r="J9" s="573">
        <f>'8.3.3.1 '!K10-'8.3.3.1 '!J10</f>
        <v>-32.900000000000091</v>
      </c>
      <c r="K9" s="573">
        <f>'8.3.3.1 '!L10-'8.3.3.1 '!K10</f>
        <v>-32.900000000000091</v>
      </c>
      <c r="L9" s="573">
        <f>'8.3.3.1 '!M10-'8.3.3.1 '!L10</f>
        <v>-33</v>
      </c>
      <c r="M9" s="573">
        <f>'8.3.3.1 '!N10-'8.3.3.1 '!M10</f>
        <v>-33</v>
      </c>
      <c r="N9" s="573">
        <f>'8.3.3.1 '!O10-'8.3.3.1 '!N10</f>
        <v>-33</v>
      </c>
      <c r="O9" s="573">
        <f>'8.3.3.1 '!P10-'8.3.3.1 '!O10</f>
        <v>-33</v>
      </c>
      <c r="P9" s="573">
        <f>'8.3.3.1 '!Q10-'8.3.3.1 '!P10</f>
        <v>-33</v>
      </c>
      <c r="Q9" s="573">
        <f>'8.3.3.1 '!R10-'8.3.3.1 '!Q10</f>
        <v>-33</v>
      </c>
      <c r="R9" s="573">
        <f>'8.3.3.1 '!S10-'8.3.3.1 '!R10</f>
        <v>-33</v>
      </c>
      <c r="S9" s="573">
        <f>'8.3.3.1 '!T10-'8.3.3.1 '!S10</f>
        <v>-33</v>
      </c>
      <c r="T9" s="573">
        <f>'8.3.3.1 '!U10-'8.3.3.1 '!T10</f>
        <v>-33</v>
      </c>
      <c r="U9" s="573">
        <f>'8.3.3.1 '!V10-'8.3.3.1 '!U10</f>
        <v>-33</v>
      </c>
      <c r="V9" s="573">
        <f>'8.3.3.1 '!W10-'8.3.3.1 '!V10</f>
        <v>-33</v>
      </c>
      <c r="W9" s="573">
        <f>'8.3.3.1 '!X10-'8.3.3.1 '!W10</f>
        <v>0</v>
      </c>
      <c r="X9" s="573">
        <f>'8.3.3.1 '!Y10-'8.3.3.1 '!X10</f>
        <v>0</v>
      </c>
      <c r="Y9" s="573">
        <f>'8.3.3.1 '!Z10-'8.3.3.1 '!Y10</f>
        <v>0</v>
      </c>
      <c r="Z9" s="573">
        <f>'8.3.3.1 '!AA10-'8.3.3.1 '!Z10</f>
        <v>0</v>
      </c>
    </row>
    <row r="10" spans="1:28" s="283" customFormat="1">
      <c r="A10" s="284" t="s">
        <v>9</v>
      </c>
      <c r="B10" s="573">
        <f>'8.3.3.1 '!C11-'8.3.3.1 '!B11</f>
        <v>-9.9999999999980105E-3</v>
      </c>
      <c r="C10" s="573">
        <f>'8.3.3.1 '!D11-'8.3.3.1 '!C11</f>
        <v>-9.9999999999980105E-3</v>
      </c>
      <c r="D10" s="573">
        <f>'8.3.3.1 '!E11-'8.3.3.1 '!D11</f>
        <v>-9.9999999999980105E-3</v>
      </c>
      <c r="E10" s="573">
        <f>'8.3.3.1 '!F11-'8.3.3.1 '!E11</f>
        <v>-1.0000000000005116E-2</v>
      </c>
      <c r="F10" s="573">
        <f>'8.3.3.1 '!G11-'8.3.3.1 '!F11</f>
        <v>-9.9999999999980105E-3</v>
      </c>
      <c r="G10" s="573">
        <f>'8.3.3.1 '!H11-'8.3.3.1 '!G11</f>
        <v>-9.9999999999980105E-3</v>
      </c>
      <c r="H10" s="573">
        <f>'8.3.3.1 '!I11-'8.3.3.1 '!H11</f>
        <v>-1.0000000000005116E-2</v>
      </c>
      <c r="I10" s="573">
        <f>'8.3.3.1 '!J11-'8.3.3.1 '!I11</f>
        <v>-9.9999999999980105E-3</v>
      </c>
      <c r="J10" s="573">
        <f>'8.3.3.1 '!K11-'8.3.3.1 '!J11</f>
        <v>-9.9999999999980105E-3</v>
      </c>
      <c r="K10" s="573">
        <f>'8.3.3.1 '!L11-'8.3.3.1 '!K11</f>
        <v>-9.9999999999980105E-3</v>
      </c>
      <c r="L10" s="573">
        <f>'8.3.3.1 '!M11-'8.3.3.1 '!L11</f>
        <v>-0.76000000000000512</v>
      </c>
      <c r="M10" s="573">
        <f>'8.3.3.1 '!N11-'8.3.3.1 '!M11</f>
        <v>-0.75999999999999801</v>
      </c>
      <c r="N10" s="573">
        <f>'8.3.3.1 '!O11-'8.3.3.1 '!N11</f>
        <v>-0.75999999999999801</v>
      </c>
      <c r="O10" s="573">
        <f>'8.3.3.1 '!P11-'8.3.3.1 '!O11</f>
        <v>-0.76000000000000512</v>
      </c>
      <c r="P10" s="573">
        <f>'8.3.3.1 '!Q11-'8.3.3.1 '!P11</f>
        <v>-0.75999999999999801</v>
      </c>
      <c r="Q10" s="573">
        <f>'8.3.3.1 '!R11-'8.3.3.1 '!Q11</f>
        <v>2.0000000000003126E-2</v>
      </c>
      <c r="R10" s="573">
        <f>'8.3.3.1 '!S11-'8.3.3.1 '!R11</f>
        <v>1.9999999999996021E-2</v>
      </c>
      <c r="S10" s="573">
        <f>'8.3.3.1 '!T11-'8.3.3.1 '!S11</f>
        <v>2.0000000000003126E-2</v>
      </c>
      <c r="T10" s="573">
        <f>'8.3.3.1 '!U11-'8.3.3.1 '!T11</f>
        <v>1.9999999999996021E-2</v>
      </c>
      <c r="U10" s="573">
        <f>'8.3.3.1 '!V11-'8.3.3.1 '!U11</f>
        <v>2.0000000000003126E-2</v>
      </c>
      <c r="V10" s="573">
        <f>'8.3.3.1 '!W11-'8.3.3.1 '!V11</f>
        <v>2.0000000000003126E-2</v>
      </c>
      <c r="W10" s="573">
        <v>0</v>
      </c>
      <c r="X10" s="573">
        <v>0</v>
      </c>
      <c r="Y10" s="573">
        <f>'8.3.3.1 '!Z11-'8.3.3.1 '!Y11</f>
        <v>3.279999999999994</v>
      </c>
      <c r="Z10" s="573">
        <f>'8.3.3.1 '!AA11-'8.3.3.1 '!Z11</f>
        <v>8.8000000000000043</v>
      </c>
    </row>
    <row r="11" spans="1:28" s="283" customFormat="1">
      <c r="A11" s="284" t="s">
        <v>7</v>
      </c>
      <c r="B11" s="573">
        <f>'8.3.3.1 '!C12-'8.3.3.1 '!B12</f>
        <v>-219</v>
      </c>
      <c r="C11" s="573">
        <f>'8.3.3.1 '!D12-'8.3.3.1 '!C12</f>
        <v>-219</v>
      </c>
      <c r="D11" s="573">
        <f>'8.3.3.1 '!E12-'8.3.3.1 '!D12</f>
        <v>-219</v>
      </c>
      <c r="E11" s="573">
        <f>'8.3.3.1 '!F12-'8.3.3.1 '!E12</f>
        <v>-219</v>
      </c>
      <c r="F11" s="573">
        <f>'8.3.3.1 '!G12-'8.3.3.1 '!F12</f>
        <v>-219</v>
      </c>
      <c r="G11" s="573">
        <f>'8.3.3.1 '!H12-'8.3.3.1 '!G12</f>
        <v>-219</v>
      </c>
      <c r="H11" s="573">
        <f>'8.3.3.1 '!I12-'8.3.3.1 '!H12</f>
        <v>-219</v>
      </c>
      <c r="I11" s="573">
        <f>'8.3.3.1 '!J12-'8.3.3.1 '!I12</f>
        <v>-219</v>
      </c>
      <c r="J11" s="573">
        <f>'8.3.3.1 '!K12-'8.3.3.1 '!J12</f>
        <v>-219</v>
      </c>
      <c r="K11" s="573">
        <f>'8.3.3.1 '!L12-'8.3.3.1 '!K12</f>
        <v>-219</v>
      </c>
      <c r="L11" s="573">
        <f>'8.3.3.1 '!M12-'8.3.3.1 '!L12</f>
        <v>-221.80000000000291</v>
      </c>
      <c r="M11" s="573">
        <f>'8.3.3.1 '!N12-'8.3.3.1 '!M12</f>
        <v>-221.79999999999563</v>
      </c>
      <c r="N11" s="573">
        <f>'8.3.3.1 '!O12-'8.3.3.1 '!N12</f>
        <v>-221.80000000000291</v>
      </c>
      <c r="O11" s="573">
        <f>'8.3.3.1 '!P12-'8.3.3.1 '!O12</f>
        <v>-221.79999999999563</v>
      </c>
      <c r="P11" s="573">
        <f>'8.3.3.1 '!Q12-'8.3.3.1 '!P12</f>
        <v>-221.80000000000291</v>
      </c>
      <c r="Q11" s="573">
        <f>'8.3.3.1 '!R12-'8.3.3.1 '!Q12</f>
        <v>-211.40000000000146</v>
      </c>
      <c r="R11" s="573">
        <f>'8.3.3.1 '!S12-'8.3.3.1 '!R12</f>
        <v>-211.40000000000146</v>
      </c>
      <c r="S11" s="573">
        <f>'8.3.3.1 '!T12-'8.3.3.1 '!S12</f>
        <v>-211.39999999999418</v>
      </c>
      <c r="T11" s="573">
        <f>'8.3.3.1 '!U12-'8.3.3.1 '!T12</f>
        <v>-211.40000000000146</v>
      </c>
      <c r="U11" s="573">
        <f>'8.3.3.1 '!V12-'8.3.3.1 '!U12</f>
        <v>-211.40000000000146</v>
      </c>
      <c r="V11" s="573">
        <f>'8.3.3.1 '!W12-'8.3.3.1 '!V12</f>
        <v>-211.40000000000146</v>
      </c>
      <c r="W11" s="573">
        <f>'8.3.3.1 '!X12-'8.3.3.1 '!W12</f>
        <v>0</v>
      </c>
      <c r="X11" s="573">
        <f>'8.3.3.1 '!Y12-'8.3.3.1 '!X12</f>
        <v>0</v>
      </c>
      <c r="Y11" s="573">
        <f>'8.3.3.1 '!Z12-'8.3.3.1 '!Y12</f>
        <v>0</v>
      </c>
      <c r="Z11" s="573">
        <f>'8.3.3.1 '!AA12-'8.3.3.1 '!Z12</f>
        <v>0</v>
      </c>
    </row>
    <row r="12" spans="1:28" s="283" customFormat="1">
      <c r="A12" s="284" t="s">
        <v>6</v>
      </c>
      <c r="B12" s="573">
        <f>'8.3.3.1 '!C13-'8.3.3.1 '!B13</f>
        <v>-73</v>
      </c>
      <c r="C12" s="573">
        <f>'8.3.3.1 '!D13-'8.3.3.1 '!C13</f>
        <v>-73</v>
      </c>
      <c r="D12" s="573">
        <f>'8.3.3.1 '!E13-'8.3.3.1 '!D13</f>
        <v>-73</v>
      </c>
      <c r="E12" s="573">
        <f>'8.3.3.1 '!F13-'8.3.3.1 '!E13</f>
        <v>-73</v>
      </c>
      <c r="F12" s="573">
        <f>'8.3.3.1 '!G13-'8.3.3.1 '!F13</f>
        <v>-73</v>
      </c>
      <c r="G12" s="573">
        <f>'8.3.3.1 '!H13-'8.3.3.1 '!G13</f>
        <v>-73</v>
      </c>
      <c r="H12" s="573">
        <f>'8.3.3.1 '!I13-'8.3.3.1 '!H13</f>
        <v>-73</v>
      </c>
      <c r="I12" s="573">
        <f>'8.3.3.1 '!J13-'8.3.3.1 '!I13</f>
        <v>-73</v>
      </c>
      <c r="J12" s="573">
        <f>'8.3.3.1 '!K13-'8.3.3.1 '!J13</f>
        <v>-73</v>
      </c>
      <c r="K12" s="573">
        <f>'8.3.3.1 '!L13-'8.3.3.1 '!K13</f>
        <v>-73</v>
      </c>
      <c r="L12" s="573">
        <f>'8.3.3.1 '!M13-'8.3.3.1 '!L13</f>
        <v>-74.199999999999818</v>
      </c>
      <c r="M12" s="573">
        <f>'8.3.3.1 '!N13-'8.3.3.1 '!M13</f>
        <v>-74.199999999999818</v>
      </c>
      <c r="N12" s="573">
        <f>'8.3.3.1 '!O13-'8.3.3.1 '!N13</f>
        <v>-74.200000000000728</v>
      </c>
      <c r="O12" s="573">
        <f>'8.3.3.1 '!P13-'8.3.3.1 '!O13</f>
        <v>-74.199999999999818</v>
      </c>
      <c r="P12" s="573">
        <f>'8.3.3.1 '!Q13-'8.3.3.1 '!P13</f>
        <v>-74.199999999999818</v>
      </c>
      <c r="Q12" s="573">
        <f>'8.3.3.1 '!R13-'8.3.3.1 '!Q13</f>
        <v>-74.199999999999818</v>
      </c>
      <c r="R12" s="573">
        <f>'8.3.3.1 '!S13-'8.3.3.1 '!R13</f>
        <v>-74.199999999999818</v>
      </c>
      <c r="S12" s="573">
        <f>'8.3.3.1 '!T13-'8.3.3.1 '!S13</f>
        <v>-74.200000000000728</v>
      </c>
      <c r="T12" s="573">
        <f>'8.3.3.1 '!U13-'8.3.3.1 '!T13</f>
        <v>-74.199999999999818</v>
      </c>
      <c r="U12" s="573">
        <f>'8.3.3.1 '!V13-'8.3.3.1 '!U13</f>
        <v>-74.199999999999818</v>
      </c>
      <c r="V12" s="573">
        <f>'8.3.3.1 '!W13-'8.3.3.1 '!V13</f>
        <v>-74.199999999999818</v>
      </c>
      <c r="W12" s="573">
        <f>'8.3.3.1 '!X13-'8.3.3.1 '!W13</f>
        <v>0</v>
      </c>
      <c r="X12" s="573">
        <f>'8.3.3.1 '!Y13-'8.3.3.1 '!X13</f>
        <v>0</v>
      </c>
      <c r="Y12" s="573">
        <f>'8.3.3.1 '!Z13-'8.3.3.1 '!Y13</f>
        <v>0</v>
      </c>
      <c r="Z12" s="573">
        <f>'8.3.3.1 '!AA13-'8.3.3.1 '!Z13</f>
        <v>0</v>
      </c>
    </row>
    <row r="13" spans="1:28" s="283" customFormat="1">
      <c r="A13" s="284" t="s">
        <v>5</v>
      </c>
      <c r="B13" s="573">
        <f>'8.3.3.1 '!C14-'8.3.3.1 '!B14</f>
        <v>0</v>
      </c>
      <c r="C13" s="573">
        <f>'8.3.3.1 '!D14-'8.3.3.1 '!C14</f>
        <v>0</v>
      </c>
      <c r="D13" s="573">
        <f>'8.3.3.1 '!E14-'8.3.3.1 '!D14</f>
        <v>0</v>
      </c>
      <c r="E13" s="573">
        <f>'8.3.3.1 '!F14-'8.3.3.1 '!E14</f>
        <v>0</v>
      </c>
      <c r="F13" s="573">
        <f>'8.3.3.1 '!G14-'8.3.3.1 '!F14</f>
        <v>0</v>
      </c>
      <c r="G13" s="573">
        <f>'8.3.3.1 '!H14-'8.3.3.1 '!G14</f>
        <v>0</v>
      </c>
      <c r="H13" s="573">
        <f>'8.3.3.1 '!I14-'8.3.3.1 '!H14</f>
        <v>0</v>
      </c>
      <c r="I13" s="573">
        <f>'8.3.3.1 '!J14-'8.3.3.1 '!I14</f>
        <v>0</v>
      </c>
      <c r="J13" s="573">
        <f>'8.3.3.1 '!K14-'8.3.3.1 '!J14</f>
        <v>0</v>
      </c>
      <c r="K13" s="573">
        <f>'8.3.3.1 '!L14-'8.3.3.1 '!K14</f>
        <v>0</v>
      </c>
      <c r="L13" s="573">
        <f>'8.3.3.1 '!M14-'8.3.3.1 '!L14</f>
        <v>0</v>
      </c>
      <c r="M13" s="573">
        <f>'8.3.3.1 '!N14-'8.3.3.1 '!M14</f>
        <v>0</v>
      </c>
      <c r="N13" s="573">
        <f>'8.3.3.1 '!O14-'8.3.3.1 '!N14</f>
        <v>0</v>
      </c>
      <c r="O13" s="573">
        <f>'8.3.3.1 '!P14-'8.3.3.1 '!O14</f>
        <v>0</v>
      </c>
      <c r="P13" s="573">
        <f>'8.3.3.1 '!Q14-'8.3.3.1 '!P14</f>
        <v>0</v>
      </c>
      <c r="Q13" s="573">
        <f>'8.3.3.1 '!R14-'8.3.3.1 '!Q14</f>
        <v>0</v>
      </c>
      <c r="R13" s="573">
        <f>'8.3.3.1 '!S14-'8.3.3.1 '!R14</f>
        <v>0</v>
      </c>
      <c r="S13" s="573">
        <f>'8.3.3.1 '!T14-'8.3.3.1 '!S14</f>
        <v>0</v>
      </c>
      <c r="T13" s="573">
        <f>'8.3.3.1 '!U14-'8.3.3.1 '!T14</f>
        <v>0</v>
      </c>
      <c r="U13" s="573">
        <f>'8.3.3.1 '!V14-'8.3.3.1 '!U14</f>
        <v>0</v>
      </c>
      <c r="V13" s="573">
        <f>'8.3.3.1 '!W14-'8.3.3.1 '!V14</f>
        <v>0</v>
      </c>
      <c r="W13" s="573">
        <v>0</v>
      </c>
      <c r="X13" s="573">
        <v>0</v>
      </c>
      <c r="Y13" s="573">
        <f>'8.3.3.1 '!Z14-'8.3.3.1 '!Y14</f>
        <v>0</v>
      </c>
      <c r="Z13" s="573">
        <f>'8.3.3.1 '!AA14-'8.3.3.1 '!Z14</f>
        <v>0</v>
      </c>
    </row>
    <row r="14" spans="1:28" s="283" customFormat="1">
      <c r="A14" s="284" t="s">
        <v>4</v>
      </c>
      <c r="B14" s="573">
        <f>'8.3.3.1 '!C15-'8.3.3.1 '!B15</f>
        <v>0</v>
      </c>
      <c r="C14" s="573">
        <f>'8.3.3.1 '!D15-'8.3.3.1 '!C15</f>
        <v>0</v>
      </c>
      <c r="D14" s="573">
        <f>'8.3.3.1 '!E15-'8.3.3.1 '!D15</f>
        <v>0</v>
      </c>
      <c r="E14" s="573">
        <f>'8.3.3.1 '!F15-'8.3.3.1 '!E15</f>
        <v>0</v>
      </c>
      <c r="F14" s="573">
        <f>'8.3.3.1 '!G15-'8.3.3.1 '!F15</f>
        <v>0</v>
      </c>
      <c r="G14" s="573">
        <f>'8.3.3.1 '!H15-'8.3.3.1 '!G15</f>
        <v>0</v>
      </c>
      <c r="H14" s="573">
        <f>'8.3.3.1 '!I15-'8.3.3.1 '!H15</f>
        <v>0</v>
      </c>
      <c r="I14" s="573">
        <f>'8.3.3.1 '!J15-'8.3.3.1 '!I15</f>
        <v>0</v>
      </c>
      <c r="J14" s="573">
        <f>'8.3.3.1 '!K15-'8.3.3.1 '!J15</f>
        <v>0</v>
      </c>
      <c r="K14" s="573">
        <f>'8.3.3.1 '!L15-'8.3.3.1 '!K15</f>
        <v>0</v>
      </c>
      <c r="L14" s="573">
        <f>'8.3.3.1 '!M15-'8.3.3.1 '!L15</f>
        <v>0</v>
      </c>
      <c r="M14" s="573">
        <f>'8.3.3.1 '!N15-'8.3.3.1 '!M15</f>
        <v>0</v>
      </c>
      <c r="N14" s="573">
        <f>'8.3.3.1 '!O15-'8.3.3.1 '!N15</f>
        <v>0</v>
      </c>
      <c r="O14" s="573">
        <f>'8.3.3.1 '!P15-'8.3.3.1 '!O15</f>
        <v>0</v>
      </c>
      <c r="P14" s="573">
        <f>'8.3.3.1 '!Q15-'8.3.3.1 '!P15</f>
        <v>0</v>
      </c>
      <c r="Q14" s="573">
        <f>'8.3.3.1 '!R15-'8.3.3.1 '!Q15</f>
        <v>0</v>
      </c>
      <c r="R14" s="573">
        <f>'8.3.3.1 '!S15-'8.3.3.1 '!R15</f>
        <v>0</v>
      </c>
      <c r="S14" s="573">
        <f>'8.3.3.1 '!T15-'8.3.3.1 '!S15</f>
        <v>0</v>
      </c>
      <c r="T14" s="573">
        <f>'8.3.3.1 '!U15-'8.3.3.1 '!T15</f>
        <v>0</v>
      </c>
      <c r="U14" s="573">
        <f>'8.3.3.1 '!V15-'8.3.3.1 '!U15</f>
        <v>0</v>
      </c>
      <c r="V14" s="573">
        <f>'8.3.3.1 '!W15-'8.3.3.1 '!V15</f>
        <v>0</v>
      </c>
      <c r="W14" s="573">
        <f>'8.3.3.1 '!X15-'8.3.3.1 '!W15</f>
        <v>0</v>
      </c>
      <c r="X14" s="573">
        <f>'8.3.3.1 '!Y15-'8.3.3.1 '!X15</f>
        <v>0</v>
      </c>
      <c r="Y14" s="573">
        <f>'8.3.3.1 '!Z15-'8.3.3.1 '!Y15</f>
        <v>0</v>
      </c>
      <c r="Z14" s="573">
        <f>'8.3.3.1 '!AA15-'8.3.3.1 '!Z15</f>
        <v>0</v>
      </c>
    </row>
    <row r="15" spans="1:28" s="283" customFormat="1">
      <c r="A15" s="284" t="s">
        <v>3</v>
      </c>
      <c r="B15" s="573">
        <f>'8.3.3.1 '!C16-'8.3.3.1 '!B16</f>
        <v>4.6000000000000227</v>
      </c>
      <c r="C15" s="573">
        <f>'8.3.3.1 '!D16-'8.3.3.1 '!C16</f>
        <v>4.5999999999999659</v>
      </c>
      <c r="D15" s="573">
        <f>'8.3.3.1 '!E16-'8.3.3.1 '!D16</f>
        <v>4.6000000000000227</v>
      </c>
      <c r="E15" s="573">
        <f>'8.3.3.1 '!F16-'8.3.3.1 '!E16</f>
        <v>4.5999999999999659</v>
      </c>
      <c r="F15" s="573">
        <f>'8.3.3.1 '!G16-'8.3.3.1 '!F16</f>
        <v>4.6000000000000227</v>
      </c>
      <c r="G15" s="573">
        <f>'8.3.3.1 '!H16-'8.3.3.1 '!G16</f>
        <v>4.6000000000000227</v>
      </c>
      <c r="H15" s="573">
        <f>'8.3.3.1 '!I16-'8.3.3.1 '!H16</f>
        <v>4.5999999999999659</v>
      </c>
      <c r="I15" s="573">
        <f>'8.3.3.1 '!J16-'8.3.3.1 '!I16</f>
        <v>4.6000000000000227</v>
      </c>
      <c r="J15" s="573">
        <f>'8.3.3.1 '!K16-'8.3.3.1 '!J16</f>
        <v>4.5999999999999659</v>
      </c>
      <c r="K15" s="573">
        <f>'8.3.3.1 '!L16-'8.3.3.1 '!K16</f>
        <v>4.6000000000000227</v>
      </c>
      <c r="L15" s="573">
        <f>'8.3.3.1 '!M16-'8.3.3.1 '!L16</f>
        <v>4.6000000000000227</v>
      </c>
      <c r="M15" s="573">
        <f>'8.3.3.1 '!N16-'8.3.3.1 '!M16</f>
        <v>4.6000000000000227</v>
      </c>
      <c r="N15" s="573">
        <f>'8.3.3.1 '!O16-'8.3.3.1 '!N16</f>
        <v>4.5999999999999091</v>
      </c>
      <c r="O15" s="573">
        <f>'8.3.3.1 '!P16-'8.3.3.1 '!O16</f>
        <v>4.6000000000000227</v>
      </c>
      <c r="P15" s="573">
        <f>'8.3.3.1 '!Q16-'8.3.3.1 '!P16</f>
        <v>4.6000000000000227</v>
      </c>
      <c r="Q15" s="573">
        <f>'8.3.3.1 '!R16-'8.3.3.1 '!Q16</f>
        <v>4.3999999999999773</v>
      </c>
      <c r="R15" s="573">
        <f>'8.3.3.1 '!S16-'8.3.3.1 '!R16</f>
        <v>4.3999999999999773</v>
      </c>
      <c r="S15" s="573">
        <f>'8.3.3.1 '!T16-'8.3.3.1 '!S16</f>
        <v>4.4000000000000909</v>
      </c>
      <c r="T15" s="573">
        <f>'8.3.3.1 '!U16-'8.3.3.1 '!T16</f>
        <v>4.3999999999999773</v>
      </c>
      <c r="U15" s="573">
        <f>'8.3.3.1 '!V16-'8.3.3.1 '!U16</f>
        <v>4.3999999999999773</v>
      </c>
      <c r="V15" s="573">
        <f>'8.3.3.1 '!W16-'8.3.3.1 '!V16</f>
        <v>4.3999999999999773</v>
      </c>
      <c r="W15" s="573">
        <f>'8.3.3.1 '!X16-'8.3.3.1 '!W16</f>
        <v>4.3999999999999773</v>
      </c>
      <c r="X15" s="573">
        <f>'8.3.3.1 '!Y16-'8.3.3.1 '!X16</f>
        <v>0</v>
      </c>
      <c r="Y15" s="573">
        <f>'8.3.3.1 '!Z16-'8.3.3.1 '!Y16</f>
        <v>0</v>
      </c>
      <c r="Z15" s="573">
        <f>'8.3.3.1 '!AA16-'8.3.3.1 '!Z16</f>
        <v>0</v>
      </c>
      <c r="AA15" s="499"/>
    </row>
    <row r="16" spans="1:28" s="283" customFormat="1">
      <c r="A16" s="284" t="s">
        <v>79</v>
      </c>
      <c r="B16" s="573">
        <f>'8.3.3.1 '!C17-'8.3.3.1 '!B17</f>
        <v>-403.30000000000291</v>
      </c>
      <c r="C16" s="573">
        <f>'8.3.3.1 '!D17-'8.3.3.1 '!C17</f>
        <v>-403.29999999999563</v>
      </c>
      <c r="D16" s="573">
        <f>'8.3.3.1 '!E17-'8.3.3.1 '!D17</f>
        <v>-403.30000000000291</v>
      </c>
      <c r="E16" s="573">
        <f>'8.3.3.1 '!F17-'8.3.3.1 '!E17</f>
        <v>-403.29999999999563</v>
      </c>
      <c r="F16" s="573">
        <f>'8.3.3.1 '!G17-'8.3.3.1 '!F17</f>
        <v>-403.30000000000291</v>
      </c>
      <c r="G16" s="573">
        <f>'8.3.3.1 '!H17-'8.3.3.1 '!G17</f>
        <v>-403.30000000000291</v>
      </c>
      <c r="H16" s="573">
        <f>'8.3.3.1 '!I17-'8.3.3.1 '!H17</f>
        <v>-403.29999999999563</v>
      </c>
      <c r="I16" s="573">
        <f>'8.3.3.1 '!J17-'8.3.3.1 '!I17</f>
        <v>-403.30000000000291</v>
      </c>
      <c r="J16" s="573">
        <f>'8.3.3.1 '!K17-'8.3.3.1 '!J17</f>
        <v>-403.29999999999563</v>
      </c>
      <c r="K16" s="573">
        <f>'8.3.3.1 '!L17-'8.3.3.1 '!K17</f>
        <v>-403.30000000000291</v>
      </c>
      <c r="L16" s="573">
        <f>'8.3.3.1 '!M17-'8.3.3.1 '!L17</f>
        <v>-403.40000000000146</v>
      </c>
      <c r="M16" s="573">
        <f>'8.3.3.1 '!N17-'8.3.3.1 '!M17</f>
        <v>-403.40000000000146</v>
      </c>
      <c r="N16" s="573">
        <f>'8.3.3.1 '!O17-'8.3.3.1 '!N17</f>
        <v>-403.39999999999418</v>
      </c>
      <c r="O16" s="573">
        <f>'8.3.3.1 '!P17-'8.3.3.1 '!O17</f>
        <v>-403.40000000000146</v>
      </c>
      <c r="P16" s="573">
        <f>'8.3.3.1 '!Q17-'8.3.3.1 '!P17</f>
        <v>-403.40000000000146</v>
      </c>
      <c r="Q16" s="573">
        <f>'8.3.3.1 '!R17-'8.3.3.1 '!Q17</f>
        <v>-403.40000000000146</v>
      </c>
      <c r="R16" s="573">
        <f>'8.3.3.1 '!S17-'8.3.3.1 '!R17</f>
        <v>-403.40000000000146</v>
      </c>
      <c r="S16" s="573">
        <f>'8.3.3.1 '!T17-'8.3.3.1 '!S17</f>
        <v>-403.39999999999418</v>
      </c>
      <c r="T16" s="573">
        <f>'8.3.3.1 '!U17-'8.3.3.1 '!T17</f>
        <v>-403.40000000000146</v>
      </c>
      <c r="U16" s="573">
        <f>'8.3.3.1 '!V17-'8.3.3.1 '!U17</f>
        <v>-403.40000000000146</v>
      </c>
      <c r="V16" s="573">
        <f>'8.3.3.1 '!W17-'8.3.3.1 '!V17</f>
        <v>-403.40000000000146</v>
      </c>
      <c r="W16" s="573">
        <f>'8.3.3.1 '!X17-'8.3.3.1 '!W17</f>
        <v>0</v>
      </c>
      <c r="X16" s="573">
        <f>'8.3.3.1 '!Y17-'8.3.3.1 '!X17</f>
        <v>0</v>
      </c>
      <c r="Y16" s="573">
        <f>'8.3.3.1 '!Z17-'8.3.3.1 '!Y17</f>
        <v>0</v>
      </c>
      <c r="Z16" s="573">
        <f>'8.3.3.1 '!AA17-'8.3.3.1 '!Z17</f>
        <v>0</v>
      </c>
    </row>
    <row r="17" spans="1:26" s="283" customFormat="1">
      <c r="A17" s="284" t="s">
        <v>2</v>
      </c>
      <c r="B17" s="573">
        <f>'8.3.3.1 '!C18-'8.3.3.1 '!B18</f>
        <v>-166.59999999999854</v>
      </c>
      <c r="C17" s="573">
        <f>'8.3.3.1 '!D18-'8.3.3.1 '!C18</f>
        <v>-166.59999999999854</v>
      </c>
      <c r="D17" s="573">
        <f>'8.3.3.1 '!E18-'8.3.3.1 '!D18</f>
        <v>-166.60000000000582</v>
      </c>
      <c r="E17" s="573">
        <f>'8.3.3.1 '!F18-'8.3.3.1 '!E18</f>
        <v>-166.59999999999854</v>
      </c>
      <c r="F17" s="573">
        <f>'8.3.3.1 '!G18-'8.3.3.1 '!F18</f>
        <v>-166.59999999999854</v>
      </c>
      <c r="G17" s="573">
        <f>'8.3.3.1 '!H18-'8.3.3.1 '!G18</f>
        <v>-166.59999999999854</v>
      </c>
      <c r="H17" s="573">
        <f>'8.3.3.1 '!I18-'8.3.3.1 '!H18</f>
        <v>-166.59999999999854</v>
      </c>
      <c r="I17" s="573">
        <f>'8.3.3.1 '!J18-'8.3.3.1 '!I18</f>
        <v>-166.60000000000582</v>
      </c>
      <c r="J17" s="573">
        <f>'8.3.3.1 '!K18-'8.3.3.1 '!J18</f>
        <v>-166.59999999999854</v>
      </c>
      <c r="K17" s="573">
        <f>'8.3.3.1 '!L18-'8.3.3.1 '!K18</f>
        <v>-166.59999999999854</v>
      </c>
      <c r="L17" s="573">
        <f>'8.3.3.1 '!M18-'8.3.3.1 '!L18</f>
        <v>-166.59999999999854</v>
      </c>
      <c r="M17" s="573">
        <f>'8.3.3.1 '!N18-'8.3.3.1 '!M18</f>
        <v>-166.59999999999854</v>
      </c>
      <c r="N17" s="573">
        <f>'8.3.3.1 '!O18-'8.3.3.1 '!N18</f>
        <v>-166.60000000000582</v>
      </c>
      <c r="O17" s="573">
        <f>'8.3.3.1 '!P18-'8.3.3.1 '!O18</f>
        <v>-166.59999999999854</v>
      </c>
      <c r="P17" s="573">
        <f>'8.3.3.1 '!Q18-'8.3.3.1 '!P18</f>
        <v>-166.59999999999854</v>
      </c>
      <c r="Q17" s="573">
        <f>'8.3.3.1 '!R18-'8.3.3.1 '!Q18</f>
        <v>-166.59999999999854</v>
      </c>
      <c r="R17" s="573">
        <f>'8.3.3.1 '!S18-'8.3.3.1 '!R18</f>
        <v>-166.59999999999854</v>
      </c>
      <c r="S17" s="573">
        <f>'8.3.3.1 '!T18-'8.3.3.1 '!S18</f>
        <v>-166.60000000000582</v>
      </c>
      <c r="T17" s="573">
        <f>'8.3.3.1 '!U18-'8.3.3.1 '!T18</f>
        <v>-166.59999999999854</v>
      </c>
      <c r="U17" s="573">
        <f>'8.3.3.1 '!V18-'8.3.3.1 '!U18</f>
        <v>-166.59999999999854</v>
      </c>
      <c r="V17" s="573">
        <f>'8.3.3.1 '!W18-'8.3.3.1 '!V18</f>
        <v>-166.59999999999854</v>
      </c>
      <c r="W17" s="573">
        <f>'8.3.3.1 '!X18-'8.3.3.1 '!W18</f>
        <v>0</v>
      </c>
      <c r="X17" s="573">
        <f>'8.3.3.1 '!Y18-'8.3.3.1 '!X18</f>
        <v>0</v>
      </c>
      <c r="Y17" s="573">
        <f>'8.3.3.1 '!Z18-'8.3.3.1 '!Y18</f>
        <v>0</v>
      </c>
      <c r="Z17" s="573">
        <f>'8.3.3.1 '!AA18-'8.3.3.1 '!Z18</f>
        <v>0</v>
      </c>
    </row>
    <row r="18" spans="1:26" s="283" customFormat="1">
      <c r="A18" s="284" t="s">
        <v>1</v>
      </c>
      <c r="B18" s="573">
        <f>'8.3.3.1 '!C19-'8.3.3.1 '!B19</f>
        <v>-327</v>
      </c>
      <c r="C18" s="573">
        <f>'8.3.3.1 '!D19-'8.3.3.1 '!C19</f>
        <v>-327</v>
      </c>
      <c r="D18" s="573">
        <f>'8.3.3.1 '!E19-'8.3.3.1 '!D19</f>
        <v>-327</v>
      </c>
      <c r="E18" s="573">
        <f>'8.3.3.1 '!F19-'8.3.3.1 '!E19</f>
        <v>-327</v>
      </c>
      <c r="F18" s="573">
        <f>'8.3.3.1 '!G19-'8.3.3.1 '!F19</f>
        <v>-327</v>
      </c>
      <c r="G18" s="573">
        <f>'8.3.3.1 '!H19-'8.3.3.1 '!G19</f>
        <v>-327</v>
      </c>
      <c r="H18" s="573">
        <f>'8.3.3.1 '!I19-'8.3.3.1 '!H19</f>
        <v>-327</v>
      </c>
      <c r="I18" s="573">
        <f>'8.3.3.1 '!J19-'8.3.3.1 '!I19</f>
        <v>-327</v>
      </c>
      <c r="J18" s="573">
        <f>'8.3.3.1 '!K19-'8.3.3.1 '!J19</f>
        <v>-327</v>
      </c>
      <c r="K18" s="573">
        <f>'8.3.3.1 '!L19-'8.3.3.1 '!K19</f>
        <v>-327</v>
      </c>
      <c r="L18" s="573">
        <f>'8.3.3.1 '!M19-'8.3.3.1 '!L19</f>
        <v>-327</v>
      </c>
      <c r="M18" s="573">
        <f>'8.3.3.1 '!N19-'8.3.3.1 '!M19</f>
        <v>-327</v>
      </c>
      <c r="N18" s="573">
        <f>'8.3.3.1 '!O19-'8.3.3.1 '!N19</f>
        <v>-327</v>
      </c>
      <c r="O18" s="573">
        <f>'8.3.3.1 '!P19-'8.3.3.1 '!O19</f>
        <v>-327</v>
      </c>
      <c r="P18" s="573">
        <f>'8.3.3.1 '!Q19-'8.3.3.1 '!P19</f>
        <v>-327</v>
      </c>
      <c r="Q18" s="573">
        <f>'8.3.3.1 '!R19-'8.3.3.1 '!Q19</f>
        <v>-327</v>
      </c>
      <c r="R18" s="573">
        <f>'8.3.3.1 '!S19-'8.3.3.1 '!R19</f>
        <v>-327</v>
      </c>
      <c r="S18" s="573">
        <f>'8.3.3.1 '!T19-'8.3.3.1 '!S19</f>
        <v>-327</v>
      </c>
      <c r="T18" s="573">
        <f>'8.3.3.1 '!U19-'8.3.3.1 '!T19</f>
        <v>-327</v>
      </c>
      <c r="U18" s="573">
        <f>'8.3.3.1 '!V19-'8.3.3.1 '!U19</f>
        <v>-327</v>
      </c>
      <c r="V18" s="573">
        <f>'8.3.3.1 '!W19-'8.3.3.1 '!V19</f>
        <v>-327</v>
      </c>
      <c r="W18" s="573">
        <v>0</v>
      </c>
      <c r="X18" s="573">
        <f>'8.3.3.1 '!Y19-'8.3.3.1 '!X19</f>
        <v>0</v>
      </c>
      <c r="Y18" s="573">
        <f>'8.3.3.1 '!Z19-'8.3.3.1 '!Y19</f>
        <v>0</v>
      </c>
      <c r="Z18" s="573">
        <f>'8.3.3.1 '!AA19-'8.3.3.1 '!Z19</f>
        <v>0</v>
      </c>
    </row>
    <row r="19" spans="1:26" s="283" customFormat="1">
      <c r="A19" s="284" t="s">
        <v>691</v>
      </c>
      <c r="B19" s="573">
        <f>'8.3.3.1 '!C20-'8.3.3.1 '!B20</f>
        <v>-1828.5099999999511</v>
      </c>
      <c r="C19" s="573">
        <f>'8.3.3.1 '!D20-'8.3.3.1 '!C20</f>
        <v>-1828.5100000000093</v>
      </c>
      <c r="D19" s="573">
        <f>'8.3.3.1 '!E20-'8.3.3.1 '!D20</f>
        <v>-1828.5100000000675</v>
      </c>
      <c r="E19" s="573">
        <f>'8.3.3.1 '!F20-'8.3.3.1 '!E20</f>
        <v>-1828.5100000000093</v>
      </c>
      <c r="F19" s="573">
        <f>'8.3.3.1 '!G20-'8.3.3.1 '!F20</f>
        <v>-1828.5099999999511</v>
      </c>
      <c r="G19" s="573">
        <f>'8.3.3.1 '!H20-'8.3.3.1 '!G20</f>
        <v>-1828.5099999999511</v>
      </c>
      <c r="H19" s="573">
        <f>'8.3.3.1 '!I20-'8.3.3.1 '!H20</f>
        <v>-1828.5100000000093</v>
      </c>
      <c r="I19" s="573">
        <f>'8.3.3.1 '!J20-'8.3.3.1 '!I20</f>
        <v>-1828.5100000000675</v>
      </c>
      <c r="J19" s="573">
        <f>'8.3.3.1 '!K20-'8.3.3.1 '!J20</f>
        <v>-1828.5100000000093</v>
      </c>
      <c r="K19" s="573">
        <f>'8.3.3.1 '!L20-'8.3.3.1 '!K20</f>
        <v>-1828.5099999999511</v>
      </c>
      <c r="L19" s="573">
        <f>'8.3.3.1 '!M20-'8.3.3.1 '!L20</f>
        <v>-1833.359999999986</v>
      </c>
      <c r="M19" s="573">
        <f>'8.3.3.1 '!N20-'8.3.3.1 '!M20</f>
        <v>-1833.3600000000442</v>
      </c>
      <c r="N19" s="573">
        <f>'8.3.3.1 '!O20-'8.3.3.1 '!N20</f>
        <v>-1833.359999999986</v>
      </c>
      <c r="O19" s="573">
        <f>'8.3.3.1 '!P20-'8.3.3.1 '!O20</f>
        <v>-1833.359999999986</v>
      </c>
      <c r="P19" s="573">
        <f>'8.3.3.1 '!Q20-'8.3.3.1 '!P20</f>
        <v>-1833.359999999986</v>
      </c>
      <c r="Q19" s="573">
        <f>'8.3.3.1 '!R20-'8.3.3.1 '!Q20</f>
        <v>-1822.5799999999581</v>
      </c>
      <c r="R19" s="573">
        <f>'8.3.3.1 '!S20-'8.3.3.1 '!R20</f>
        <v>-1822.5800000000745</v>
      </c>
      <c r="S19" s="573">
        <f>'8.3.3.1 '!T20-'8.3.3.1 '!S20</f>
        <v>-1822.5799999999581</v>
      </c>
      <c r="T19" s="573">
        <f>'8.3.3.1 '!U20-'8.3.3.1 '!T20</f>
        <v>-1788.6800000000512</v>
      </c>
      <c r="U19" s="573">
        <f>'8.3.3.1 '!V20-'8.3.3.1 '!U20</f>
        <v>-1831.2799999999697</v>
      </c>
      <c r="V19" s="573">
        <f>'8.3.3.1 '!W20-'8.3.3.1 '!V20</f>
        <v>-1754.8800000000047</v>
      </c>
      <c r="W19" s="573">
        <f>'8.3.3.1 '!X20-'8.3.3.1 '!W20</f>
        <v>-160.20000000006985</v>
      </c>
      <c r="X19" s="573">
        <f>'8.3.3.1 '!Y20-'8.3.3.1 '!X20</f>
        <v>-105.5</v>
      </c>
      <c r="Y19" s="573">
        <f>'8.3.3.1 '!Z20-'8.3.3.1 '!Y20</f>
        <v>3.2800000000279397</v>
      </c>
      <c r="Z19" s="573">
        <f>'8.3.3.1 '!AA20-'8.3.3.1 '!Z20</f>
        <v>-15.399999999965075</v>
      </c>
    </row>
    <row r="20" spans="1:26" s="283" customFormat="1">
      <c r="A20" s="289"/>
      <c r="B20" s="132"/>
      <c r="C20" s="132"/>
      <c r="D20" s="132"/>
      <c r="E20" s="132"/>
      <c r="F20" s="132"/>
      <c r="G20" s="132"/>
      <c r="H20" s="132"/>
      <c r="I20" s="132"/>
      <c r="J20" s="132"/>
      <c r="K20" s="132"/>
      <c r="L20" s="132"/>
      <c r="M20" s="132"/>
      <c r="N20" s="132"/>
      <c r="O20" s="132"/>
      <c r="P20" s="132"/>
      <c r="Q20" s="132"/>
      <c r="R20" s="132"/>
      <c r="S20" s="132"/>
      <c r="T20" s="132"/>
      <c r="U20" s="132"/>
      <c r="V20" s="132"/>
      <c r="Y20" s="499"/>
      <c r="Z20" s="499"/>
    </row>
    <row r="21" spans="1:26">
      <c r="A21" s="59" t="s">
        <v>35</v>
      </c>
    </row>
    <row r="23" spans="1:26">
      <c r="A23" s="415" t="s">
        <v>745</v>
      </c>
    </row>
  </sheetData>
  <hyperlinks>
    <hyperlink ref="AB6" location="Content!B468" display="Back to Content Page"/>
  </hyperlinks>
  <pageMargins left="0.7" right="0.7" top="0.75" bottom="0.75" header="0.3" footer="0.3"/>
</worksheet>
</file>

<file path=xl/worksheets/sheet3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8"/>
  <sheetViews>
    <sheetView topLeftCell="R1" zoomScale="93" zoomScaleNormal="93" workbookViewId="0">
      <selection activeCell="AC6" sqref="AC6"/>
    </sheetView>
  </sheetViews>
  <sheetFormatPr defaultRowHeight="14.5"/>
  <cols>
    <col min="1" max="1" width="33.81640625" bestFit="1" customWidth="1"/>
    <col min="2" max="25" width="9.7265625" customWidth="1"/>
    <col min="26" max="27" width="10.36328125" style="499" customWidth="1"/>
  </cols>
  <sheetData>
    <row r="1" spans="1:29" s="283" customFormat="1">
      <c r="A1" s="136" t="s">
        <v>1445</v>
      </c>
      <c r="B1" s="132"/>
      <c r="C1" s="132"/>
      <c r="D1" s="132"/>
      <c r="E1" s="132"/>
      <c r="F1" s="132"/>
      <c r="G1" s="132"/>
      <c r="H1" s="132"/>
      <c r="I1" s="132"/>
      <c r="J1" s="132"/>
      <c r="K1" s="132"/>
      <c r="L1" s="132"/>
      <c r="M1" s="132"/>
      <c r="N1" s="132"/>
      <c r="O1" s="132"/>
      <c r="P1" s="132"/>
      <c r="Q1" s="132"/>
      <c r="R1" s="132"/>
      <c r="S1" s="132"/>
      <c r="T1" s="132"/>
      <c r="U1" s="132"/>
      <c r="V1" s="132"/>
      <c r="W1" s="132"/>
      <c r="Z1" s="499"/>
      <c r="AA1" s="499"/>
    </row>
    <row r="2" spans="1:29">
      <c r="A2" s="36"/>
      <c r="B2" s="132"/>
      <c r="C2" s="132"/>
      <c r="D2" s="132"/>
      <c r="E2" s="132"/>
      <c r="F2" s="132"/>
      <c r="G2" s="132"/>
      <c r="H2" s="132"/>
      <c r="I2" s="132"/>
      <c r="J2" s="132"/>
      <c r="K2" s="132"/>
      <c r="L2" s="132"/>
      <c r="M2" s="132"/>
      <c r="N2" s="132"/>
      <c r="O2" s="132"/>
      <c r="P2" s="132"/>
      <c r="Q2" s="132"/>
      <c r="R2" s="132"/>
      <c r="S2" s="132"/>
      <c r="T2" s="132"/>
      <c r="U2" s="132"/>
      <c r="V2" s="132"/>
      <c r="W2" s="132"/>
    </row>
    <row r="3" spans="1:29" ht="15.75" customHeight="1">
      <c r="A3" s="1208" t="s">
        <v>16</v>
      </c>
      <c r="B3" s="1209" t="s">
        <v>749</v>
      </c>
      <c r="C3" s="1209"/>
      <c r="D3" s="1209"/>
      <c r="E3" s="1209"/>
      <c r="F3" s="1209"/>
      <c r="G3" s="1209"/>
      <c r="H3" s="1209"/>
      <c r="I3" s="1209"/>
      <c r="J3" s="1209"/>
      <c r="K3" s="1209"/>
      <c r="L3" s="1209"/>
      <c r="M3" s="1209"/>
      <c r="N3" s="1209"/>
      <c r="O3" s="1209"/>
      <c r="P3" s="1209"/>
      <c r="Q3" s="1209"/>
      <c r="R3" s="1209"/>
      <c r="S3" s="1209"/>
      <c r="T3" s="1209"/>
      <c r="U3" s="1209"/>
      <c r="V3" s="1209"/>
      <c r="W3" s="1209"/>
      <c r="X3" s="1209"/>
      <c r="Y3" s="1209"/>
      <c r="Z3" s="1209"/>
      <c r="AA3" s="1209"/>
    </row>
    <row r="4" spans="1:29" ht="15" customHeight="1">
      <c r="A4" s="1208"/>
      <c r="B4" s="306">
        <v>1990</v>
      </c>
      <c r="C4" s="306">
        <v>1991</v>
      </c>
      <c r="D4" s="306">
        <v>1992</v>
      </c>
      <c r="E4" s="306">
        <v>1993</v>
      </c>
      <c r="F4" s="306">
        <v>1994</v>
      </c>
      <c r="G4" s="306">
        <v>1995</v>
      </c>
      <c r="H4" s="306">
        <v>1996</v>
      </c>
      <c r="I4" s="306">
        <v>1997</v>
      </c>
      <c r="J4" s="306">
        <v>1998</v>
      </c>
      <c r="K4" s="306">
        <v>1999</v>
      </c>
      <c r="L4" s="306">
        <v>2000</v>
      </c>
      <c r="M4" s="306">
        <v>2001</v>
      </c>
      <c r="N4" s="306">
        <v>2002</v>
      </c>
      <c r="O4" s="306">
        <v>2003</v>
      </c>
      <c r="P4" s="306">
        <v>2004</v>
      </c>
      <c r="Q4" s="306">
        <v>2005</v>
      </c>
      <c r="R4" s="306">
        <v>2006</v>
      </c>
      <c r="S4" s="306">
        <v>2007</v>
      </c>
      <c r="T4" s="306">
        <v>2008</v>
      </c>
      <c r="U4" s="306">
        <v>2009</v>
      </c>
      <c r="V4" s="306">
        <v>2010</v>
      </c>
      <c r="W4" s="306">
        <v>2011</v>
      </c>
      <c r="X4" s="306">
        <v>2012</v>
      </c>
      <c r="Y4" s="768">
        <v>2013</v>
      </c>
      <c r="Z4" s="768">
        <v>2014</v>
      </c>
      <c r="AA4" s="768">
        <v>2015</v>
      </c>
    </row>
    <row r="5" spans="1:29">
      <c r="A5" s="284" t="s">
        <v>15</v>
      </c>
      <c r="B5" s="584">
        <v>124670</v>
      </c>
      <c r="C5" s="584">
        <v>124670</v>
      </c>
      <c r="D5" s="584">
        <v>124670</v>
      </c>
      <c r="E5" s="584">
        <v>124670</v>
      </c>
      <c r="F5" s="584">
        <v>124670</v>
      </c>
      <c r="G5" s="584">
        <v>124670</v>
      </c>
      <c r="H5" s="584">
        <v>124670</v>
      </c>
      <c r="I5" s="584">
        <v>124670</v>
      </c>
      <c r="J5" s="584">
        <v>124670</v>
      </c>
      <c r="K5" s="584">
        <v>124670</v>
      </c>
      <c r="L5" s="584">
        <v>124670</v>
      </c>
      <c r="M5" s="584">
        <v>124670</v>
      </c>
      <c r="N5" s="584">
        <v>124670</v>
      </c>
      <c r="O5" s="584">
        <v>124670</v>
      </c>
      <c r="P5" s="584">
        <v>124670</v>
      </c>
      <c r="Q5" s="584">
        <v>124670</v>
      </c>
      <c r="R5" s="584">
        <v>124670</v>
      </c>
      <c r="S5" s="584">
        <v>124670</v>
      </c>
      <c r="T5" s="584">
        <v>124670</v>
      </c>
      <c r="U5" s="584">
        <v>124670</v>
      </c>
      <c r="V5" s="584">
        <v>124670</v>
      </c>
      <c r="W5" s="584">
        <v>124670</v>
      </c>
      <c r="X5" s="584">
        <v>124670</v>
      </c>
      <c r="Y5" s="584">
        <v>124670</v>
      </c>
      <c r="Z5" s="584">
        <v>124670</v>
      </c>
      <c r="AA5" s="584">
        <v>124670</v>
      </c>
    </row>
    <row r="6" spans="1:29">
      <c r="A6" s="284" t="s">
        <v>14</v>
      </c>
      <c r="B6" s="584">
        <v>56673</v>
      </c>
      <c r="C6" s="584">
        <v>56673</v>
      </c>
      <c r="D6" s="584">
        <v>56673</v>
      </c>
      <c r="E6" s="584">
        <v>56673</v>
      </c>
      <c r="F6" s="584">
        <v>56673</v>
      </c>
      <c r="G6" s="584">
        <v>56673</v>
      </c>
      <c r="H6" s="584">
        <v>56673</v>
      </c>
      <c r="I6" s="584">
        <v>56673</v>
      </c>
      <c r="J6" s="584">
        <v>56673</v>
      </c>
      <c r="K6" s="584">
        <v>56673</v>
      </c>
      <c r="L6" s="584">
        <v>56673</v>
      </c>
      <c r="M6" s="584">
        <v>56673</v>
      </c>
      <c r="N6" s="584">
        <v>56673</v>
      </c>
      <c r="O6" s="584">
        <v>56673</v>
      </c>
      <c r="P6" s="584">
        <v>56673</v>
      </c>
      <c r="Q6" s="584">
        <v>56673</v>
      </c>
      <c r="R6" s="584">
        <v>56673</v>
      </c>
      <c r="S6" s="584">
        <v>56673</v>
      </c>
      <c r="T6" s="584">
        <v>56673</v>
      </c>
      <c r="U6" s="584">
        <v>56673</v>
      </c>
      <c r="V6" s="584">
        <v>56673</v>
      </c>
      <c r="W6" s="584">
        <v>56673</v>
      </c>
      <c r="X6" s="584">
        <v>56673</v>
      </c>
      <c r="Y6" s="584">
        <v>56673</v>
      </c>
      <c r="Z6" s="584">
        <v>56673</v>
      </c>
      <c r="AA6" s="584">
        <v>56673</v>
      </c>
      <c r="AC6" s="92" t="s">
        <v>13</v>
      </c>
    </row>
    <row r="7" spans="1:29">
      <c r="A7" s="73" t="s">
        <v>268</v>
      </c>
      <c r="B7" s="584">
        <v>226705</v>
      </c>
      <c r="C7" s="584">
        <v>226705</v>
      </c>
      <c r="D7" s="584">
        <v>226705</v>
      </c>
      <c r="E7" s="584">
        <v>226705</v>
      </c>
      <c r="F7" s="584">
        <v>226705</v>
      </c>
      <c r="G7" s="584">
        <v>226705</v>
      </c>
      <c r="H7" s="584">
        <v>226705</v>
      </c>
      <c r="I7" s="584">
        <v>226705</v>
      </c>
      <c r="J7" s="584">
        <v>226705</v>
      </c>
      <c r="K7" s="584">
        <v>226705</v>
      </c>
      <c r="L7" s="584">
        <v>226705</v>
      </c>
      <c r="M7" s="584">
        <v>226705</v>
      </c>
      <c r="N7" s="584">
        <v>226705</v>
      </c>
      <c r="O7" s="584">
        <v>226705</v>
      </c>
      <c r="P7" s="584">
        <v>226705</v>
      </c>
      <c r="Q7" s="584">
        <v>226705</v>
      </c>
      <c r="R7" s="584">
        <v>226705</v>
      </c>
      <c r="S7" s="584">
        <v>226705</v>
      </c>
      <c r="T7" s="584">
        <v>226705</v>
      </c>
      <c r="U7" s="584">
        <v>226705</v>
      </c>
      <c r="V7" s="584">
        <v>226705</v>
      </c>
      <c r="W7" s="584">
        <v>226705</v>
      </c>
      <c r="X7" s="584">
        <v>226705</v>
      </c>
      <c r="Y7" s="584">
        <v>226705</v>
      </c>
      <c r="Z7" s="584">
        <v>226705</v>
      </c>
      <c r="AA7" s="584">
        <v>226705</v>
      </c>
    </row>
    <row r="8" spans="1:29">
      <c r="A8" s="284" t="s">
        <v>12</v>
      </c>
      <c r="B8" s="584">
        <v>3036</v>
      </c>
      <c r="C8" s="584">
        <v>3036</v>
      </c>
      <c r="D8" s="584">
        <v>3036</v>
      </c>
      <c r="E8" s="584">
        <v>3036</v>
      </c>
      <c r="F8" s="584">
        <v>3036</v>
      </c>
      <c r="G8" s="584">
        <v>3036</v>
      </c>
      <c r="H8" s="584">
        <v>3036</v>
      </c>
      <c r="I8" s="584">
        <v>3036</v>
      </c>
      <c r="J8" s="584">
        <v>3036</v>
      </c>
      <c r="K8" s="584">
        <v>3036</v>
      </c>
      <c r="L8" s="584">
        <v>3036</v>
      </c>
      <c r="M8" s="584">
        <v>3036</v>
      </c>
      <c r="N8" s="584">
        <v>3036</v>
      </c>
      <c r="O8" s="584">
        <v>3036</v>
      </c>
      <c r="P8" s="584">
        <v>3036</v>
      </c>
      <c r="Q8" s="584">
        <v>3036</v>
      </c>
      <c r="R8" s="584">
        <v>3036</v>
      </c>
      <c r="S8" s="584">
        <v>3036</v>
      </c>
      <c r="T8" s="584">
        <v>3036</v>
      </c>
      <c r="U8" s="584">
        <v>3036</v>
      </c>
      <c r="V8" s="584">
        <v>3036</v>
      </c>
      <c r="W8" s="584">
        <v>3036</v>
      </c>
      <c r="X8" s="584">
        <v>3036</v>
      </c>
      <c r="Y8" s="584">
        <v>3036</v>
      </c>
      <c r="Z8" s="584">
        <v>3036</v>
      </c>
      <c r="AA8" s="584">
        <v>3036</v>
      </c>
    </row>
    <row r="9" spans="1:29">
      <c r="A9" s="284" t="s">
        <v>11</v>
      </c>
      <c r="B9" s="584">
        <v>58154</v>
      </c>
      <c r="C9" s="584">
        <v>58154</v>
      </c>
      <c r="D9" s="584">
        <v>58154</v>
      </c>
      <c r="E9" s="584">
        <v>58154</v>
      </c>
      <c r="F9" s="584">
        <v>58154</v>
      </c>
      <c r="G9" s="584">
        <v>58154</v>
      </c>
      <c r="H9" s="584">
        <v>58154</v>
      </c>
      <c r="I9" s="584">
        <v>58154</v>
      </c>
      <c r="J9" s="584">
        <v>58154</v>
      </c>
      <c r="K9" s="584">
        <v>58154</v>
      </c>
      <c r="L9" s="584">
        <v>58154</v>
      </c>
      <c r="M9" s="584">
        <v>58154</v>
      </c>
      <c r="N9" s="584">
        <v>58154</v>
      </c>
      <c r="O9" s="584">
        <v>58154</v>
      </c>
      <c r="P9" s="584">
        <v>58154</v>
      </c>
      <c r="Q9" s="584">
        <v>58154</v>
      </c>
      <c r="R9" s="584">
        <v>58154</v>
      </c>
      <c r="S9" s="584">
        <v>58154</v>
      </c>
      <c r="T9" s="584">
        <v>58154</v>
      </c>
      <c r="U9" s="584">
        <v>58154</v>
      </c>
      <c r="V9" s="584">
        <v>58154</v>
      </c>
      <c r="W9" s="584">
        <v>58154</v>
      </c>
      <c r="X9" s="584">
        <v>58154</v>
      </c>
      <c r="Y9" s="584">
        <v>58154</v>
      </c>
      <c r="Z9" s="584">
        <v>58154</v>
      </c>
      <c r="AA9" s="584">
        <v>58154</v>
      </c>
    </row>
    <row r="10" spans="1:29">
      <c r="A10" s="284" t="s">
        <v>10</v>
      </c>
      <c r="B10" s="584">
        <v>9428</v>
      </c>
      <c r="C10" s="584">
        <v>9428</v>
      </c>
      <c r="D10" s="584">
        <v>9428</v>
      </c>
      <c r="E10" s="584">
        <v>9428</v>
      </c>
      <c r="F10" s="584">
        <v>9428</v>
      </c>
      <c r="G10" s="584">
        <v>9428</v>
      </c>
      <c r="H10" s="584">
        <v>9428</v>
      </c>
      <c r="I10" s="584">
        <v>9428</v>
      </c>
      <c r="J10" s="584">
        <v>9428</v>
      </c>
      <c r="K10" s="584">
        <v>9428</v>
      </c>
      <c r="L10" s="584">
        <v>9428</v>
      </c>
      <c r="M10" s="584">
        <v>9428</v>
      </c>
      <c r="N10" s="584">
        <v>9428</v>
      </c>
      <c r="O10" s="584">
        <v>9428</v>
      </c>
      <c r="P10" s="584">
        <v>9428</v>
      </c>
      <c r="Q10" s="584">
        <v>9428</v>
      </c>
      <c r="R10" s="584">
        <v>9428</v>
      </c>
      <c r="S10" s="584">
        <v>9428</v>
      </c>
      <c r="T10" s="584">
        <v>9428</v>
      </c>
      <c r="U10" s="584">
        <v>9428</v>
      </c>
      <c r="V10" s="584">
        <v>9428</v>
      </c>
      <c r="W10" s="584">
        <v>9428</v>
      </c>
      <c r="X10" s="584">
        <v>9428</v>
      </c>
      <c r="Y10" s="584">
        <v>9428</v>
      </c>
      <c r="Z10" s="584">
        <v>9428</v>
      </c>
      <c r="AA10" s="584">
        <v>9428</v>
      </c>
    </row>
    <row r="11" spans="1:29">
      <c r="A11" s="284" t="s">
        <v>9</v>
      </c>
      <c r="B11" s="584">
        <v>203</v>
      </c>
      <c r="C11" s="584">
        <v>203</v>
      </c>
      <c r="D11" s="584">
        <v>203</v>
      </c>
      <c r="E11" s="584">
        <v>203</v>
      </c>
      <c r="F11" s="584">
        <v>203</v>
      </c>
      <c r="G11" s="584">
        <v>203</v>
      </c>
      <c r="H11" s="584">
        <v>203</v>
      </c>
      <c r="I11" s="584">
        <v>203</v>
      </c>
      <c r="J11" s="584">
        <v>203</v>
      </c>
      <c r="K11" s="584">
        <v>203</v>
      </c>
      <c r="L11" s="584">
        <v>203</v>
      </c>
      <c r="M11" s="584">
        <v>203</v>
      </c>
      <c r="N11" s="584">
        <v>203</v>
      </c>
      <c r="O11" s="584">
        <v>203</v>
      </c>
      <c r="P11" s="584">
        <v>203</v>
      </c>
      <c r="Q11" s="584">
        <v>203</v>
      </c>
      <c r="R11" s="584">
        <v>203</v>
      </c>
      <c r="S11" s="584">
        <v>203</v>
      </c>
      <c r="T11" s="584">
        <v>183.6</v>
      </c>
      <c r="U11" s="584">
        <v>203</v>
      </c>
      <c r="V11" s="584">
        <v>203</v>
      </c>
      <c r="W11" s="584">
        <v>203</v>
      </c>
      <c r="X11" s="584">
        <v>203</v>
      </c>
      <c r="Y11" s="584">
        <v>203</v>
      </c>
      <c r="Z11" s="584">
        <v>203</v>
      </c>
      <c r="AA11" s="584">
        <v>203</v>
      </c>
    </row>
    <row r="12" spans="1:29">
      <c r="A12" s="284" t="s">
        <v>7</v>
      </c>
      <c r="B12" s="584">
        <v>78638</v>
      </c>
      <c r="C12" s="584">
        <v>78638</v>
      </c>
      <c r="D12" s="584">
        <v>78638</v>
      </c>
      <c r="E12" s="584">
        <v>78638</v>
      </c>
      <c r="F12" s="584">
        <v>78638</v>
      </c>
      <c r="G12" s="584">
        <v>78638</v>
      </c>
      <c r="H12" s="584">
        <v>78638</v>
      </c>
      <c r="I12" s="584">
        <v>78638</v>
      </c>
      <c r="J12" s="584">
        <v>78638</v>
      </c>
      <c r="K12" s="584">
        <v>78638</v>
      </c>
      <c r="L12" s="584">
        <v>78638</v>
      </c>
      <c r="M12" s="584">
        <v>78638</v>
      </c>
      <c r="N12" s="584">
        <v>78638</v>
      </c>
      <c r="O12" s="584">
        <v>78638</v>
      </c>
      <c r="P12" s="584">
        <v>78638</v>
      </c>
      <c r="Q12" s="584">
        <v>78638</v>
      </c>
      <c r="R12" s="584">
        <v>78638</v>
      </c>
      <c r="S12" s="584">
        <v>78638</v>
      </c>
      <c r="T12" s="584">
        <v>78638</v>
      </c>
      <c r="U12" s="584">
        <v>78638</v>
      </c>
      <c r="V12" s="584">
        <v>78638</v>
      </c>
      <c r="W12" s="584">
        <v>78638</v>
      </c>
      <c r="X12" s="584">
        <v>78638</v>
      </c>
      <c r="Y12" s="584">
        <v>78638</v>
      </c>
      <c r="Z12" s="584">
        <v>78638</v>
      </c>
      <c r="AA12" s="584">
        <v>78638</v>
      </c>
    </row>
    <row r="13" spans="1:29">
      <c r="A13" s="284" t="s">
        <v>6</v>
      </c>
      <c r="B13" s="584">
        <v>82329</v>
      </c>
      <c r="C13" s="584">
        <v>82329</v>
      </c>
      <c r="D13" s="584">
        <v>82329</v>
      </c>
      <c r="E13" s="584">
        <v>82329</v>
      </c>
      <c r="F13" s="584">
        <v>82329</v>
      </c>
      <c r="G13" s="584">
        <v>82329</v>
      </c>
      <c r="H13" s="584">
        <v>82329</v>
      </c>
      <c r="I13" s="584">
        <v>82329</v>
      </c>
      <c r="J13" s="584">
        <v>82329</v>
      </c>
      <c r="K13" s="584">
        <v>82329</v>
      </c>
      <c r="L13" s="584">
        <v>82329</v>
      </c>
      <c r="M13" s="584">
        <v>82329</v>
      </c>
      <c r="N13" s="584">
        <v>82329</v>
      </c>
      <c r="O13" s="584">
        <v>82329</v>
      </c>
      <c r="P13" s="584">
        <v>82329</v>
      </c>
      <c r="Q13" s="584">
        <v>82329</v>
      </c>
      <c r="R13" s="584">
        <v>82329</v>
      </c>
      <c r="S13" s="584">
        <v>82329</v>
      </c>
      <c r="T13" s="584">
        <v>82329</v>
      </c>
      <c r="U13" s="584">
        <v>82329</v>
      </c>
      <c r="V13" s="584">
        <v>82329</v>
      </c>
      <c r="W13" s="584">
        <v>82329</v>
      </c>
      <c r="X13" s="584">
        <v>82329</v>
      </c>
      <c r="Y13" s="584">
        <v>82329</v>
      </c>
      <c r="Z13" s="584">
        <v>82329</v>
      </c>
      <c r="AA13" s="584">
        <v>82329</v>
      </c>
    </row>
    <row r="14" spans="1:29">
      <c r="A14" s="284" t="s">
        <v>5</v>
      </c>
      <c r="B14" s="584">
        <v>46</v>
      </c>
      <c r="C14" s="584">
        <v>46</v>
      </c>
      <c r="D14" s="584">
        <v>46</v>
      </c>
      <c r="E14" s="584">
        <v>46</v>
      </c>
      <c r="F14" s="584">
        <v>46</v>
      </c>
      <c r="G14" s="584">
        <v>46</v>
      </c>
      <c r="H14" s="584">
        <v>46</v>
      </c>
      <c r="I14" s="584">
        <v>46</v>
      </c>
      <c r="J14" s="584">
        <v>46</v>
      </c>
      <c r="K14" s="584">
        <v>46</v>
      </c>
      <c r="L14" s="584">
        <v>46</v>
      </c>
      <c r="M14" s="584">
        <v>46</v>
      </c>
      <c r="N14" s="584">
        <v>46</v>
      </c>
      <c r="O14" s="584">
        <v>46</v>
      </c>
      <c r="P14" s="584">
        <v>46</v>
      </c>
      <c r="Q14" s="584">
        <v>46</v>
      </c>
      <c r="R14" s="584">
        <v>46</v>
      </c>
      <c r="S14" s="584">
        <v>46</v>
      </c>
      <c r="T14" s="584">
        <v>46</v>
      </c>
      <c r="U14" s="584">
        <v>46</v>
      </c>
      <c r="V14" s="584">
        <v>46</v>
      </c>
      <c r="W14" s="584">
        <v>46</v>
      </c>
      <c r="X14" s="584">
        <v>46</v>
      </c>
      <c r="Y14" s="584">
        <v>46</v>
      </c>
      <c r="Z14" s="587">
        <v>46</v>
      </c>
      <c r="AA14" s="584">
        <v>46</v>
      </c>
      <c r="AB14" s="614" t="s">
        <v>17</v>
      </c>
    </row>
    <row r="15" spans="1:29">
      <c r="A15" s="284" t="s">
        <v>4</v>
      </c>
      <c r="B15" s="584">
        <v>121309</v>
      </c>
      <c r="C15" s="584">
        <v>121309</v>
      </c>
      <c r="D15" s="584">
        <v>121309</v>
      </c>
      <c r="E15" s="584">
        <v>121309</v>
      </c>
      <c r="F15" s="584">
        <v>121309</v>
      </c>
      <c r="G15" s="584">
        <v>121309</v>
      </c>
      <c r="H15" s="584">
        <v>121309</v>
      </c>
      <c r="I15" s="584">
        <v>121309</v>
      </c>
      <c r="J15" s="584">
        <v>121309</v>
      </c>
      <c r="K15" s="584">
        <v>121309</v>
      </c>
      <c r="L15" s="584">
        <v>121309</v>
      </c>
      <c r="M15" s="584">
        <v>121309</v>
      </c>
      <c r="N15" s="584">
        <v>121309</v>
      </c>
      <c r="O15" s="584">
        <v>121309</v>
      </c>
      <c r="P15" s="584">
        <v>121309</v>
      </c>
      <c r="Q15" s="584">
        <v>121309</v>
      </c>
      <c r="R15" s="584">
        <v>121309</v>
      </c>
      <c r="S15" s="584">
        <v>121309</v>
      </c>
      <c r="T15" s="584">
        <v>121309</v>
      </c>
      <c r="U15" s="584">
        <v>121309</v>
      </c>
      <c r="V15" s="584">
        <v>121309</v>
      </c>
      <c r="W15" s="584">
        <v>121309</v>
      </c>
      <c r="X15" s="584">
        <v>121309</v>
      </c>
      <c r="Y15" s="584">
        <v>121309</v>
      </c>
      <c r="Z15" s="584">
        <v>121309</v>
      </c>
      <c r="AA15" s="584">
        <v>121309</v>
      </c>
    </row>
    <row r="16" spans="1:29">
      <c r="A16" s="284" t="s">
        <v>3</v>
      </c>
      <c r="B16" s="584">
        <v>1720</v>
      </c>
      <c r="C16" s="584">
        <v>1720</v>
      </c>
      <c r="D16" s="584">
        <v>1720</v>
      </c>
      <c r="E16" s="584">
        <v>1720</v>
      </c>
      <c r="F16" s="584">
        <v>1720</v>
      </c>
      <c r="G16" s="584">
        <v>1720</v>
      </c>
      <c r="H16" s="584">
        <v>1720</v>
      </c>
      <c r="I16" s="584">
        <v>1720</v>
      </c>
      <c r="J16" s="584">
        <v>1720</v>
      </c>
      <c r="K16" s="584">
        <v>1720</v>
      </c>
      <c r="L16" s="584">
        <v>1720</v>
      </c>
      <c r="M16" s="584">
        <v>1720</v>
      </c>
      <c r="N16" s="584">
        <v>1720</v>
      </c>
      <c r="O16" s="584">
        <v>1720</v>
      </c>
      <c r="P16" s="584">
        <v>1720</v>
      </c>
      <c r="Q16" s="584">
        <v>1720</v>
      </c>
      <c r="R16" s="584">
        <v>1720</v>
      </c>
      <c r="S16" s="584">
        <v>1720</v>
      </c>
      <c r="T16" s="584">
        <v>1720</v>
      </c>
      <c r="U16" s="584">
        <v>1720</v>
      </c>
      <c r="V16" s="584">
        <v>1720</v>
      </c>
      <c r="W16" s="584">
        <v>1720</v>
      </c>
      <c r="X16" s="584">
        <v>1720</v>
      </c>
      <c r="Y16" s="584">
        <v>1720</v>
      </c>
      <c r="Z16" s="584">
        <v>1720</v>
      </c>
      <c r="AA16" s="584">
        <v>1720</v>
      </c>
      <c r="AB16" s="12" t="s">
        <v>17</v>
      </c>
    </row>
    <row r="17" spans="1:27">
      <c r="A17" s="284" t="s">
        <v>79</v>
      </c>
      <c r="B17" s="584">
        <v>88580</v>
      </c>
      <c r="C17" s="584">
        <v>88580</v>
      </c>
      <c r="D17" s="584">
        <v>88580</v>
      </c>
      <c r="E17" s="584">
        <v>88580</v>
      </c>
      <c r="F17" s="584">
        <v>88580</v>
      </c>
      <c r="G17" s="584">
        <v>88580</v>
      </c>
      <c r="H17" s="584">
        <v>88580</v>
      </c>
      <c r="I17" s="584">
        <v>88580</v>
      </c>
      <c r="J17" s="584">
        <v>88580</v>
      </c>
      <c r="K17" s="584">
        <v>88580</v>
      </c>
      <c r="L17" s="584">
        <v>88580</v>
      </c>
      <c r="M17" s="584">
        <v>88580</v>
      </c>
      <c r="N17" s="584">
        <v>88580</v>
      </c>
      <c r="O17" s="584">
        <v>88580</v>
      </c>
      <c r="P17" s="584">
        <v>88580</v>
      </c>
      <c r="Q17" s="584">
        <v>88580</v>
      </c>
      <c r="R17" s="584">
        <v>88580</v>
      </c>
      <c r="S17" s="584">
        <v>88580</v>
      </c>
      <c r="T17" s="584">
        <v>88580</v>
      </c>
      <c r="U17" s="584">
        <v>88580</v>
      </c>
      <c r="V17" s="584">
        <v>88580</v>
      </c>
      <c r="W17" s="584">
        <v>88580</v>
      </c>
      <c r="X17" s="584">
        <v>88580</v>
      </c>
      <c r="Y17" s="584">
        <v>88580</v>
      </c>
      <c r="Z17" s="584">
        <v>88580</v>
      </c>
      <c r="AA17" s="584">
        <v>88580</v>
      </c>
    </row>
    <row r="18" spans="1:27">
      <c r="A18" s="284" t="s">
        <v>2</v>
      </c>
      <c r="B18" s="584">
        <v>74339</v>
      </c>
      <c r="C18" s="584">
        <v>74339</v>
      </c>
      <c r="D18" s="584">
        <v>74339</v>
      </c>
      <c r="E18" s="584">
        <v>74339</v>
      </c>
      <c r="F18" s="584">
        <v>74339</v>
      </c>
      <c r="G18" s="584">
        <v>74339</v>
      </c>
      <c r="H18" s="584">
        <v>74339</v>
      </c>
      <c r="I18" s="584">
        <v>74339</v>
      </c>
      <c r="J18" s="584">
        <v>74339</v>
      </c>
      <c r="K18" s="584">
        <v>74339</v>
      </c>
      <c r="L18" s="584">
        <v>74339</v>
      </c>
      <c r="M18" s="584">
        <v>74339</v>
      </c>
      <c r="N18" s="584">
        <v>74339</v>
      </c>
      <c r="O18" s="584">
        <v>74339</v>
      </c>
      <c r="P18" s="584">
        <v>74339</v>
      </c>
      <c r="Q18" s="584">
        <v>74339</v>
      </c>
      <c r="R18" s="584">
        <v>74339</v>
      </c>
      <c r="S18" s="584">
        <v>74339</v>
      </c>
      <c r="T18" s="584">
        <v>74339</v>
      </c>
      <c r="U18" s="584">
        <v>74339</v>
      </c>
      <c r="V18" s="584">
        <v>74339</v>
      </c>
      <c r="W18" s="584">
        <v>74339</v>
      </c>
      <c r="X18" s="584">
        <v>74339</v>
      </c>
      <c r="Y18" s="584">
        <v>74339</v>
      </c>
      <c r="Z18" s="584">
        <v>74339</v>
      </c>
      <c r="AA18" s="584">
        <v>74339</v>
      </c>
    </row>
    <row r="19" spans="1:27">
      <c r="A19" s="284" t="s">
        <v>1</v>
      </c>
      <c r="B19" s="584">
        <v>38685</v>
      </c>
      <c r="C19" s="584">
        <v>38685</v>
      </c>
      <c r="D19" s="584">
        <v>38685</v>
      </c>
      <c r="E19" s="584">
        <v>38685</v>
      </c>
      <c r="F19" s="584">
        <v>38685</v>
      </c>
      <c r="G19" s="584">
        <v>38685</v>
      </c>
      <c r="H19" s="584">
        <v>38685</v>
      </c>
      <c r="I19" s="584">
        <v>38685</v>
      </c>
      <c r="J19" s="584">
        <v>38685</v>
      </c>
      <c r="K19" s="584">
        <v>38685</v>
      </c>
      <c r="L19" s="584">
        <v>38685</v>
      </c>
      <c r="M19" s="584">
        <v>38685</v>
      </c>
      <c r="N19" s="584">
        <v>38685</v>
      </c>
      <c r="O19" s="584">
        <v>38685</v>
      </c>
      <c r="P19" s="584">
        <v>38685</v>
      </c>
      <c r="Q19" s="584">
        <v>38685</v>
      </c>
      <c r="R19" s="584">
        <v>38685</v>
      </c>
      <c r="S19" s="584">
        <v>38685</v>
      </c>
      <c r="T19" s="584">
        <v>38685</v>
      </c>
      <c r="U19" s="584">
        <v>38685</v>
      </c>
      <c r="V19" s="584">
        <v>38685</v>
      </c>
      <c r="W19" s="584">
        <v>38685</v>
      </c>
      <c r="X19" s="584">
        <v>38685</v>
      </c>
      <c r="Y19" s="584">
        <v>38685</v>
      </c>
      <c r="Z19" s="584">
        <v>38685</v>
      </c>
      <c r="AA19" s="584">
        <v>38685</v>
      </c>
    </row>
    <row r="20" spans="1:27">
      <c r="A20" s="284" t="s">
        <v>691</v>
      </c>
      <c r="B20" s="584">
        <f>SUM(B5:B19)</f>
        <v>964515</v>
      </c>
      <c r="C20" s="584">
        <f>SUM(C5:C19)</f>
        <v>964515</v>
      </c>
      <c r="D20" s="584">
        <f>SUM(D5:D19)</f>
        <v>964515</v>
      </c>
      <c r="E20" s="584">
        <f>SUM(E4:E19)</f>
        <v>966508</v>
      </c>
      <c r="F20" s="584">
        <f>SUM(F4:F19)</f>
        <v>966509</v>
      </c>
      <c r="G20" s="584">
        <f t="shared" ref="G20:AA20" si="0">SUM(G5:G19)</f>
        <v>964515</v>
      </c>
      <c r="H20" s="584">
        <f t="shared" si="0"/>
        <v>964515</v>
      </c>
      <c r="I20" s="584">
        <f t="shared" si="0"/>
        <v>964515</v>
      </c>
      <c r="J20" s="584">
        <f t="shared" si="0"/>
        <v>964515</v>
      </c>
      <c r="K20" s="584">
        <f t="shared" si="0"/>
        <v>964515</v>
      </c>
      <c r="L20" s="584">
        <f t="shared" si="0"/>
        <v>964515</v>
      </c>
      <c r="M20" s="584">
        <f t="shared" si="0"/>
        <v>964515</v>
      </c>
      <c r="N20" s="584">
        <f t="shared" si="0"/>
        <v>964515</v>
      </c>
      <c r="O20" s="584">
        <f t="shared" si="0"/>
        <v>964515</v>
      </c>
      <c r="P20" s="584">
        <f t="shared" si="0"/>
        <v>964515</v>
      </c>
      <c r="Q20" s="584">
        <f t="shared" si="0"/>
        <v>964515</v>
      </c>
      <c r="R20" s="584">
        <f t="shared" si="0"/>
        <v>964515</v>
      </c>
      <c r="S20" s="584">
        <f t="shared" si="0"/>
        <v>964515</v>
      </c>
      <c r="T20" s="584">
        <f t="shared" si="0"/>
        <v>964495.6</v>
      </c>
      <c r="U20" s="584">
        <f t="shared" si="0"/>
        <v>964515</v>
      </c>
      <c r="V20" s="584">
        <f t="shared" si="0"/>
        <v>964515</v>
      </c>
      <c r="W20" s="584">
        <f t="shared" si="0"/>
        <v>964515</v>
      </c>
      <c r="X20" s="584">
        <f t="shared" si="0"/>
        <v>964515</v>
      </c>
      <c r="Y20" s="584">
        <f t="shared" si="0"/>
        <v>964515</v>
      </c>
      <c r="Z20" s="584">
        <f t="shared" si="0"/>
        <v>964515</v>
      </c>
      <c r="AA20" s="584">
        <f t="shared" si="0"/>
        <v>964515</v>
      </c>
    </row>
    <row r="21" spans="1:27" s="283" customFormat="1">
      <c r="A21" s="289"/>
      <c r="B21" s="132"/>
      <c r="C21" s="132"/>
      <c r="D21" s="132"/>
      <c r="E21" s="132"/>
      <c r="F21" s="132"/>
      <c r="G21" s="132"/>
      <c r="H21" s="132"/>
      <c r="I21" s="132"/>
      <c r="J21" s="132"/>
      <c r="K21" s="132"/>
      <c r="L21" s="132"/>
      <c r="M21" s="132"/>
      <c r="N21" s="132"/>
      <c r="O21" s="132"/>
      <c r="P21" s="132"/>
      <c r="Q21" s="132"/>
      <c r="R21" s="132"/>
      <c r="S21" s="132"/>
      <c r="T21" s="132"/>
      <c r="U21" s="132"/>
      <c r="V21" s="132"/>
      <c r="W21" s="132"/>
      <c r="Z21" s="499"/>
      <c r="AA21" s="499"/>
    </row>
    <row r="22" spans="1:27" s="283" customFormat="1">
      <c r="A22" s="136" t="s">
        <v>33</v>
      </c>
      <c r="B22" s="248"/>
      <c r="D22" s="132"/>
      <c r="E22" s="132"/>
      <c r="F22" s="132"/>
      <c r="G22" s="132"/>
      <c r="H22" s="132"/>
      <c r="I22" s="132"/>
      <c r="J22" s="132"/>
      <c r="K22" s="132"/>
      <c r="L22" s="132"/>
      <c r="M22" s="132"/>
      <c r="N22" s="132"/>
      <c r="O22" s="132"/>
      <c r="P22" s="132"/>
      <c r="Q22" s="499"/>
      <c r="R22" s="499"/>
      <c r="S22" s="499"/>
      <c r="U22" s="132"/>
      <c r="V22" s="132"/>
      <c r="W22" s="132"/>
      <c r="Z22" s="499"/>
      <c r="AA22" s="499"/>
    </row>
    <row r="23" spans="1:27" s="283" customFormat="1">
      <c r="A23" s="289"/>
      <c r="B23" s="248"/>
      <c r="C23" s="64"/>
      <c r="D23" s="64"/>
      <c r="E23" s="132"/>
      <c r="F23" s="132"/>
      <c r="G23" s="132"/>
      <c r="H23" s="132"/>
      <c r="I23" s="132"/>
      <c r="J23" s="132"/>
      <c r="K23" s="132"/>
      <c r="L23" s="132"/>
      <c r="M23" s="132"/>
      <c r="N23" s="132"/>
      <c r="O23" s="132"/>
      <c r="P23" s="132"/>
      <c r="Q23" s="132"/>
      <c r="R23" s="132"/>
      <c r="S23" s="132"/>
      <c r="T23" s="132"/>
      <c r="U23" s="132"/>
      <c r="V23" s="132"/>
      <c r="W23" s="132"/>
      <c r="Z23" s="499"/>
      <c r="AA23" s="499"/>
    </row>
    <row r="24" spans="1:27">
      <c r="A24" s="131" t="s">
        <v>1598</v>
      </c>
      <c r="B24" s="132"/>
      <c r="C24" s="132"/>
      <c r="D24" s="132"/>
      <c r="E24" s="132"/>
      <c r="F24" s="132"/>
      <c r="G24" s="132"/>
      <c r="H24" s="132"/>
      <c r="I24" s="132"/>
      <c r="J24" s="132"/>
      <c r="K24" s="132"/>
      <c r="L24" s="132"/>
      <c r="M24" s="132"/>
      <c r="N24" s="132"/>
      <c r="O24" s="132"/>
      <c r="P24" s="132"/>
      <c r="Q24" s="132"/>
      <c r="R24" s="132"/>
      <c r="S24" s="132"/>
      <c r="T24" s="132"/>
      <c r="U24" s="132"/>
      <c r="V24" s="132"/>
      <c r="W24" s="132"/>
    </row>
    <row r="25" spans="1:27" s="499" customFormat="1">
      <c r="A25" s="131"/>
      <c r="B25" s="132"/>
      <c r="C25" s="132"/>
      <c r="D25" s="132"/>
      <c r="E25" s="132"/>
      <c r="F25" s="132"/>
      <c r="G25" s="132"/>
      <c r="H25" s="132"/>
      <c r="I25" s="132"/>
      <c r="J25" s="132"/>
      <c r="K25" s="132"/>
      <c r="L25" s="132"/>
      <c r="M25" s="132"/>
      <c r="N25" s="132"/>
      <c r="O25" s="132"/>
      <c r="P25" s="132"/>
      <c r="Q25" s="132"/>
      <c r="R25" s="132"/>
      <c r="S25" s="132"/>
      <c r="T25" s="132"/>
      <c r="U25" s="132"/>
      <c r="V25" s="132"/>
      <c r="W25" s="132"/>
    </row>
    <row r="26" spans="1:27">
      <c r="A26" s="881" t="s">
        <v>665</v>
      </c>
      <c r="B26" s="131"/>
      <c r="D26" s="131"/>
    </row>
    <row r="28" spans="1:27">
      <c r="A28" s="131" t="s">
        <v>1151</v>
      </c>
    </row>
  </sheetData>
  <mergeCells count="2">
    <mergeCell ref="A3:A4"/>
    <mergeCell ref="B3:AA3"/>
  </mergeCells>
  <hyperlinks>
    <hyperlink ref="AC6" location="Content!B468" display="Back to Content Page"/>
  </hyperlinks>
  <pageMargins left="0.7" right="0.7" top="0.75" bottom="0.75" header="0.3" footer="0.3"/>
  <pageSetup paperSize="9" orientation="portrait" horizontalDpi="4294967295" verticalDpi="4294967295" r:id="rId1"/>
  <ignoredErrors>
    <ignoredError sqref="B20 C20:W20 X20:AA20" formulaRange="1"/>
  </ignoredErrors>
</worksheet>
</file>

<file path=xl/worksheets/sheet3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6"/>
  <sheetViews>
    <sheetView topLeftCell="L1" workbookViewId="0">
      <selection activeCell="AC6" sqref="AC6"/>
    </sheetView>
  </sheetViews>
  <sheetFormatPr defaultRowHeight="14.5"/>
  <cols>
    <col min="1" max="1" width="33.81640625" bestFit="1" customWidth="1"/>
    <col min="2" max="25" width="6.26953125" customWidth="1"/>
    <col min="26" max="27" width="6.26953125" style="499" customWidth="1"/>
  </cols>
  <sheetData>
    <row r="1" spans="1:29" s="283" customFormat="1">
      <c r="A1" s="136" t="s">
        <v>1446</v>
      </c>
      <c r="B1" s="132"/>
      <c r="C1" s="132"/>
      <c r="D1" s="132"/>
      <c r="E1" s="132"/>
      <c r="F1" s="132"/>
      <c r="G1" s="132"/>
      <c r="H1" s="132"/>
      <c r="I1" s="132"/>
      <c r="J1" s="132"/>
      <c r="K1" s="132"/>
      <c r="L1" s="132"/>
      <c r="M1" s="132"/>
      <c r="N1" s="132"/>
      <c r="O1" s="132"/>
      <c r="P1" s="132"/>
      <c r="Q1" s="132"/>
      <c r="R1" s="132"/>
      <c r="S1" s="132"/>
      <c r="T1" s="132"/>
      <c r="U1" s="132"/>
      <c r="V1" s="132"/>
      <c r="W1" s="132"/>
      <c r="X1" s="132"/>
      <c r="Z1" s="499"/>
      <c r="AA1" s="499"/>
    </row>
    <row r="2" spans="1:29" s="283" customFormat="1">
      <c r="A2" s="287"/>
      <c r="B2" s="132"/>
      <c r="C2" s="132"/>
      <c r="D2" s="132"/>
      <c r="E2" s="132"/>
      <c r="F2" s="132"/>
      <c r="G2" s="132"/>
      <c r="H2" s="132"/>
      <c r="I2" s="132"/>
      <c r="J2" s="132"/>
      <c r="K2" s="132"/>
      <c r="L2" s="132"/>
      <c r="M2" s="132"/>
      <c r="N2" s="132"/>
      <c r="O2" s="132"/>
      <c r="P2" s="132"/>
      <c r="Q2" s="132"/>
      <c r="R2" s="132"/>
      <c r="S2" s="132"/>
      <c r="T2" s="132"/>
      <c r="U2" s="132"/>
      <c r="V2" s="132"/>
      <c r="W2" s="132"/>
      <c r="X2" s="132"/>
      <c r="Z2" s="499"/>
      <c r="AA2" s="499"/>
    </row>
    <row r="3" spans="1:29" s="283" customFormat="1" ht="15.75" customHeight="1">
      <c r="A3" s="1208" t="s">
        <v>16</v>
      </c>
      <c r="B3" s="1209" t="s">
        <v>263</v>
      </c>
      <c r="C3" s="1209"/>
      <c r="D3" s="1209"/>
      <c r="E3" s="1209"/>
      <c r="F3" s="1209"/>
      <c r="G3" s="1209"/>
      <c r="H3" s="1209"/>
      <c r="I3" s="1209"/>
      <c r="J3" s="1209"/>
      <c r="K3" s="1209"/>
      <c r="L3" s="1209"/>
      <c r="M3" s="1209"/>
      <c r="N3" s="1209"/>
      <c r="O3" s="1209"/>
      <c r="P3" s="1209"/>
      <c r="Q3" s="1209"/>
      <c r="R3" s="1209"/>
      <c r="S3" s="1209"/>
      <c r="T3" s="1209"/>
      <c r="U3" s="1209"/>
      <c r="V3" s="1209"/>
      <c r="W3" s="1209"/>
      <c r="X3" s="1209"/>
      <c r="Y3" s="1209"/>
      <c r="Z3" s="1209"/>
      <c r="AA3" s="1209"/>
    </row>
    <row r="4" spans="1:29" s="283" customFormat="1" ht="15" customHeight="1">
      <c r="A4" s="1208"/>
      <c r="B4" s="306">
        <v>1990</v>
      </c>
      <c r="C4" s="306">
        <v>1991</v>
      </c>
      <c r="D4" s="306">
        <v>1992</v>
      </c>
      <c r="E4" s="306">
        <v>1993</v>
      </c>
      <c r="F4" s="306">
        <v>1994</v>
      </c>
      <c r="G4" s="306">
        <v>1995</v>
      </c>
      <c r="H4" s="306">
        <v>1996</v>
      </c>
      <c r="I4" s="306">
        <v>1997</v>
      </c>
      <c r="J4" s="306">
        <v>1998</v>
      </c>
      <c r="K4" s="306">
        <v>1999</v>
      </c>
      <c r="L4" s="306">
        <v>2000</v>
      </c>
      <c r="M4" s="306">
        <v>2001</v>
      </c>
      <c r="N4" s="306">
        <v>2002</v>
      </c>
      <c r="O4" s="306">
        <v>2003</v>
      </c>
      <c r="P4" s="306">
        <v>2004</v>
      </c>
      <c r="Q4" s="306">
        <v>2005</v>
      </c>
      <c r="R4" s="306">
        <v>2006</v>
      </c>
      <c r="S4" s="306">
        <v>2007</v>
      </c>
      <c r="T4" s="306">
        <v>2008</v>
      </c>
      <c r="U4" s="306">
        <v>2009</v>
      </c>
      <c r="V4" s="306">
        <v>2010</v>
      </c>
      <c r="W4" s="306">
        <v>2011</v>
      </c>
      <c r="X4" s="306">
        <v>2012</v>
      </c>
      <c r="Y4" s="768">
        <v>2013</v>
      </c>
      <c r="Z4" s="768">
        <v>2014</v>
      </c>
      <c r="AA4" s="768">
        <v>2015</v>
      </c>
    </row>
    <row r="5" spans="1:29" s="283" customFormat="1">
      <c r="A5" s="284" t="s">
        <v>15</v>
      </c>
      <c r="B5" s="609">
        <f>'8.3.3.1 '!B5*100/'8.3.3.3'!B5</f>
        <v>48.909922194593726</v>
      </c>
      <c r="C5" s="609">
        <f>'8.3.3.1 '!C5*100/'8.3.3.3'!C5</f>
        <v>48.809817919306973</v>
      </c>
      <c r="D5" s="609">
        <f>'8.3.3.1 '!D5*100/'8.3.3.3'!D5</f>
        <v>48.709713644020212</v>
      </c>
      <c r="E5" s="609">
        <f>'8.3.3.1 '!E5*100/'8.3.3.3'!E5</f>
        <v>48.609609368733459</v>
      </c>
      <c r="F5" s="609">
        <f>'8.3.3.1 '!F5*100/'8.3.3.3'!F5</f>
        <v>48.509505093446698</v>
      </c>
      <c r="G5" s="609">
        <f>'8.3.3.1 '!G5*100/'8.3.3.3'!G5</f>
        <v>48.409400818159945</v>
      </c>
      <c r="H5" s="609">
        <f>'8.3.3.1 '!H5*100/'8.3.3.3'!H5</f>
        <v>48.309296542873184</v>
      </c>
      <c r="I5" s="609">
        <f>'8.3.3.1 '!I5*100/'8.3.3.3'!I5</f>
        <v>48.209192267586431</v>
      </c>
      <c r="J5" s="609">
        <f>'8.3.3.1 '!J5*100/'8.3.3.3'!J5</f>
        <v>48.109087992299671</v>
      </c>
      <c r="K5" s="609">
        <f>'8.3.3.1 '!K5*100/'8.3.3.3'!K5</f>
        <v>48.008983717012917</v>
      </c>
      <c r="L5" s="609">
        <f>'8.3.3.1 '!L5*100/'8.3.3.3'!L5</f>
        <v>47.908879441726157</v>
      </c>
      <c r="M5" s="609">
        <f>'8.3.3.1 '!M5*100/'8.3.3.3'!M5</f>
        <v>47.808775166439403</v>
      </c>
      <c r="N5" s="609">
        <f>'8.3.3.1 '!N5*100/'8.3.3.3'!N5</f>
        <v>47.708670891152643</v>
      </c>
      <c r="O5" s="609">
        <f>'8.3.3.1 '!O5*100/'8.3.3.3'!O5</f>
        <v>47.608566615865882</v>
      </c>
      <c r="P5" s="609">
        <f>'8.3.3.1 '!P5*100/'8.3.3.3'!P5</f>
        <v>47.508462340579129</v>
      </c>
      <c r="Q5" s="609">
        <f>'8.3.3.1 '!Q5*100/'8.3.3.3'!Q5</f>
        <v>47.408358065292369</v>
      </c>
      <c r="R5" s="609">
        <f>'8.3.3.1 '!R5*100/'8.3.3.3'!R5</f>
        <v>47.308253790005615</v>
      </c>
      <c r="S5" s="609">
        <f>'8.3.3.1 '!S5*100/'8.3.3.3'!S5</f>
        <v>47.208149514718855</v>
      </c>
      <c r="T5" s="609">
        <f>'8.3.3.1 '!T5*100/'8.3.3.3'!T5</f>
        <v>47.108045239432101</v>
      </c>
      <c r="U5" s="609">
        <f>'8.3.3.1 '!U5*100/'8.3.3.3'!U5</f>
        <v>47.007940964145341</v>
      </c>
      <c r="V5" s="609">
        <f>'8.3.3.1 '!V5*100/'8.3.3.3'!V5</f>
        <v>46.907836688858588</v>
      </c>
      <c r="W5" s="609">
        <f>'8.3.3.1 '!W5*100/'8.3.3.3'!W5</f>
        <v>46.807732413571827</v>
      </c>
      <c r="X5" s="609">
        <f>'8.3.3.1 '!X5*100/'8.3.3.3'!X5</f>
        <v>46.807732413571827</v>
      </c>
      <c r="Y5" s="609">
        <f>'8.3.3.1 '!Y5*100/'8.3.3.3'!Y5</f>
        <v>46.807732413571827</v>
      </c>
      <c r="Z5" s="609">
        <f>'8.3.3.1 '!Z5*100/'8.3.3.3'!Z5</f>
        <v>46.807732413571827</v>
      </c>
      <c r="AA5" s="609">
        <f>'8.3.3.1 '!AA5*100/'8.3.3.3'!AA5</f>
        <v>46.807732413571827</v>
      </c>
    </row>
    <row r="6" spans="1:29" s="283" customFormat="1">
      <c r="A6" s="284" t="s">
        <v>14</v>
      </c>
      <c r="B6" s="609">
        <f>'8.3.3.1 '!B6*100/'8.3.3.3'!B6</f>
        <v>24.205529970179803</v>
      </c>
      <c r="C6" s="609">
        <f>'8.3.3.1 '!C6*100/'8.3.3.3'!C6</f>
        <v>23.996788594215939</v>
      </c>
      <c r="D6" s="609">
        <f>'8.3.3.1 '!D6*100/'8.3.3.3'!D6</f>
        <v>23.788047218252078</v>
      </c>
      <c r="E6" s="609">
        <f>'8.3.3.1 '!E6*100/'8.3.3.3'!E6</f>
        <v>23.579305842288214</v>
      </c>
      <c r="F6" s="609">
        <f>'8.3.3.1 '!F6*100/'8.3.3.3'!F6</f>
        <v>23.370564466324353</v>
      </c>
      <c r="G6" s="609">
        <f>'8.3.3.1 '!G6*100/'8.3.3.3'!G6</f>
        <v>23.161823090360489</v>
      </c>
      <c r="H6" s="609">
        <f>'8.3.3.1 '!H6*100/'8.3.3.3'!H6</f>
        <v>22.953081714396625</v>
      </c>
      <c r="I6" s="609">
        <f>'8.3.3.1 '!I6*100/'8.3.3.3'!I6</f>
        <v>22.744340338432764</v>
      </c>
      <c r="J6" s="609">
        <f>'8.3.3.1 '!J6*100/'8.3.3.3'!J6</f>
        <v>22.535598962468899</v>
      </c>
      <c r="K6" s="609">
        <f>'8.3.3.1 '!K6*100/'8.3.3.3'!K6</f>
        <v>22.326857586505039</v>
      </c>
      <c r="L6" s="609">
        <f>'8.3.3.1 '!L6*100/'8.3.3.3'!L6</f>
        <v>22.118116210541174</v>
      </c>
      <c r="M6" s="609">
        <f>'8.3.3.1 '!M6*100/'8.3.3.3'!M6</f>
        <v>21.909198383710056</v>
      </c>
      <c r="N6" s="609">
        <f>'8.3.3.1 '!N6*100/'8.3.3.3'!N6</f>
        <v>21.700280556878937</v>
      </c>
      <c r="O6" s="609">
        <f>'8.3.3.1 '!O6*100/'8.3.3.3'!O6</f>
        <v>21.491362730047818</v>
      </c>
      <c r="P6" s="609">
        <f>'8.3.3.1 '!P6*100/'8.3.3.3'!P6</f>
        <v>21.2824449032167</v>
      </c>
      <c r="Q6" s="609">
        <f>'8.3.3.1 '!Q6*100/'8.3.3.3'!Q6</f>
        <v>21.073527076385581</v>
      </c>
      <c r="R6" s="609">
        <f>'8.3.3.1 '!R6*100/'8.3.3.3'!R6</f>
        <v>20.864609249554462</v>
      </c>
      <c r="S6" s="609">
        <f>'8.3.3.1 '!S6*100/'8.3.3.3'!S6</f>
        <v>20.655691422723343</v>
      </c>
      <c r="T6" s="609">
        <f>'8.3.3.1 '!T6*100/'8.3.3.3'!T6</f>
        <v>20.446773595892225</v>
      </c>
      <c r="U6" s="609">
        <f>'8.3.3.1 '!U6*100/'8.3.3.3'!U6</f>
        <v>20.237855769061106</v>
      </c>
      <c r="V6" s="609">
        <f>'8.3.3.1 '!V6*100/'8.3.3.3'!V6</f>
        <v>20.028937942229987</v>
      </c>
      <c r="W6" s="609">
        <f>'8.3.3.1 '!W6*100/'8.3.3.3'!W6</f>
        <v>19.820020115398869</v>
      </c>
      <c r="X6" s="704">
        <v>19.641628288603037</v>
      </c>
      <c r="Y6" s="704">
        <v>19.464824519612513</v>
      </c>
      <c r="Z6" s="609">
        <f>'8.3.3.1 '!Z6*100/'8.3.3.3'!Z6</f>
        <v>19.464824519612513</v>
      </c>
      <c r="AA6" s="609">
        <f>'8.3.3.1 '!AA6*100/'8.3.3.3'!AA6</f>
        <v>19.462707109205443</v>
      </c>
      <c r="AC6" s="92" t="s">
        <v>13</v>
      </c>
    </row>
    <row r="7" spans="1:29" s="283" customFormat="1">
      <c r="A7" s="73" t="s">
        <v>268</v>
      </c>
      <c r="B7" s="609">
        <f>'8.3.3.1 '!B7*100/'8.3.3.3'!B7</f>
        <v>70.736419576101099</v>
      </c>
      <c r="C7" s="609">
        <f>'8.3.3.1 '!C7*100/'8.3.3.3'!C7</f>
        <v>70.599060453011617</v>
      </c>
      <c r="D7" s="609">
        <f>'8.3.3.1 '!D7*100/'8.3.3.3'!D7</f>
        <v>70.46170132992215</v>
      </c>
      <c r="E7" s="609">
        <f>'8.3.3.1 '!E7*100/'8.3.3.3'!E7</f>
        <v>70.324342206832654</v>
      </c>
      <c r="F7" s="609">
        <f>'8.3.3.1 '!F7*100/'8.3.3.3'!F7</f>
        <v>70.186983083743186</v>
      </c>
      <c r="G7" s="609">
        <f>'8.3.3.1 '!G7*100/'8.3.3.3'!G7</f>
        <v>70.049623960653719</v>
      </c>
      <c r="H7" s="609">
        <f>'8.3.3.1 '!H7*100/'8.3.3.3'!H7</f>
        <v>69.912264837564237</v>
      </c>
      <c r="I7" s="609">
        <f>'8.3.3.1 '!I7*100/'8.3.3.3'!I7</f>
        <v>69.77490571447477</v>
      </c>
      <c r="J7" s="609">
        <f>'8.3.3.1 '!J7*100/'8.3.3.3'!J7</f>
        <v>69.637546591385274</v>
      </c>
      <c r="K7" s="609">
        <f>'8.3.3.1 '!K7*100/'8.3.3.3'!K7</f>
        <v>69.500187468295806</v>
      </c>
      <c r="L7" s="609">
        <f>'8.3.3.1 '!L7*100/'8.3.3.3'!L7</f>
        <v>69.362828345206324</v>
      </c>
      <c r="M7" s="609">
        <f>'8.3.3.1 '!M7*100/'8.3.3.3'!M7</f>
        <v>69.225469222116843</v>
      </c>
      <c r="N7" s="609">
        <f>'8.3.3.1 '!N7*100/'8.3.3.3'!N7</f>
        <v>69.088110099027375</v>
      </c>
      <c r="O7" s="609">
        <f>'8.3.3.1 '!O7*100/'8.3.3.3'!O7</f>
        <v>68.950750975937879</v>
      </c>
      <c r="P7" s="609">
        <f>'8.3.3.1 '!P7*100/'8.3.3.3'!P7</f>
        <v>68.813391852848412</v>
      </c>
      <c r="Q7" s="609">
        <f>'8.3.3.1 '!Q7*100/'8.3.3.3'!Q7</f>
        <v>68.676032729758944</v>
      </c>
      <c r="R7" s="609">
        <f>'8.3.3.1 '!R7*100/'8.3.3.3'!R7</f>
        <v>68.538673606669462</v>
      </c>
      <c r="S7" s="609">
        <f>'8.3.3.1 '!S7*100/'8.3.3.3'!S7</f>
        <v>68.401314483579995</v>
      </c>
      <c r="T7" s="609">
        <f>'8.3.3.1 '!T7*100/'8.3.3.3'!T7</f>
        <v>68.263955360490499</v>
      </c>
      <c r="U7" s="609">
        <f>'8.3.3.1 '!U7*100/'8.3.3.3'!U7</f>
        <v>68.126596237401031</v>
      </c>
      <c r="V7" s="609">
        <f>'8.3.3.1 '!V7*100/'8.3.3.3'!V7</f>
        <v>67.98923711431155</v>
      </c>
      <c r="W7" s="609">
        <f>'8.3.3.1 '!W7*100/'8.3.3.3'!W7</f>
        <v>67.851877991222068</v>
      </c>
      <c r="X7" s="609">
        <f>'8.3.3.1 '!X7*100/'8.3.3.3'!X7</f>
        <v>67.851877991222068</v>
      </c>
      <c r="Y7" s="609">
        <f>'8.3.3.1 '!Y7*100/'8.3.3.3'!Y7</f>
        <v>67.851877991222068</v>
      </c>
      <c r="Z7" s="609">
        <f>'8.3.3.1 '!Z7*100/'8.3.3.3'!Z7</f>
        <v>67.851877991222068</v>
      </c>
      <c r="AA7" s="609">
        <f>'8.3.3.1 '!AA7*100/'8.3.3.3'!AA7</f>
        <v>67.851877991222068</v>
      </c>
    </row>
    <row r="8" spans="1:29" s="283" customFormat="1">
      <c r="A8" s="284" t="s">
        <v>12</v>
      </c>
      <c r="B8" s="609">
        <v>1.3175230566534915</v>
      </c>
      <c r="C8" s="609">
        <f>'8.3.3.1 '!B8*100/'8.3.3.3'!C8</f>
        <v>1.3175230566534915</v>
      </c>
      <c r="D8" s="609">
        <f>'8.3.3.1 '!C8*100/'8.3.3.3'!D8</f>
        <v>1.324110671936759</v>
      </c>
      <c r="E8" s="609">
        <f>'8.3.3.1 '!D8*100/'8.3.3.3'!E8</f>
        <v>1.3306982872200264</v>
      </c>
      <c r="F8" s="609">
        <f>'8.3.3.1 '!E8*100/'8.3.3.3'!F8</f>
        <v>1.3372859025032937</v>
      </c>
      <c r="G8" s="705">
        <f>'[10]8.3.3.1 '!G8*100/'[10]8.3.3.3'!G8</f>
        <v>1.3504611330698286</v>
      </c>
      <c r="H8" s="705">
        <f>'[10]8.3.3.1 '!H8*100/'[10]8.3.3.3'!H8</f>
        <v>1.3570487483530962</v>
      </c>
      <c r="I8" s="705">
        <f>'[10]8.3.3.1 '!I8*100/'[10]8.3.3.3'!I8</f>
        <v>1.3636363636363635</v>
      </c>
      <c r="J8" s="705">
        <f>'[10]8.3.3.1 '!J8*100/'[10]8.3.3.3'!J8</f>
        <v>1.3702239789196311</v>
      </c>
      <c r="K8" s="705">
        <f>'[10]8.3.3.1 '!K8*100/'[10]8.3.3.3'!K8</f>
        <v>1.3768115942028984</v>
      </c>
      <c r="L8" s="705">
        <f>'[10]8.3.3.1 '!L8*100/'[10]8.3.3.3'!L8</f>
        <v>1.383399209486166</v>
      </c>
      <c r="M8" s="705">
        <f>'[10]8.3.3.1 '!M8*100/'[10]8.3.3.3'!M8</f>
        <v>1.3899868247694334</v>
      </c>
      <c r="N8" s="705">
        <f>'[10]8.3.3.1 '!N8*100/'[10]8.3.3.3'!N8</f>
        <v>1.3965744400527009</v>
      </c>
      <c r="O8" s="705">
        <f>'[10]8.3.3.1 '!O8*100/'[10]8.3.3.3'!O8</f>
        <v>1.4031620553359683</v>
      </c>
      <c r="P8" s="705">
        <f>'[10]8.3.3.1 '!P8*100/'[10]8.3.3.3'!P8</f>
        <v>1.4097496706192358</v>
      </c>
      <c r="Q8" s="705">
        <f>'[10]8.3.3.1 '!Q8*100/'[10]8.3.3.3'!Q8</f>
        <v>1.4163372859025032</v>
      </c>
      <c r="R8" s="705">
        <f>'[10]8.3.3.1 '!R8*100/'[10]8.3.3.3'!R8</f>
        <v>1.4229249011857708</v>
      </c>
      <c r="S8" s="705">
        <f>'[10]8.3.3.1 '!S8*100/'[10]8.3.3.3'!S8</f>
        <v>1.4295125164690383</v>
      </c>
      <c r="T8" s="705">
        <f>'[10]8.3.3.1 '!T8*100/'[10]8.3.3.3'!T8</f>
        <v>1.4361001317523057</v>
      </c>
      <c r="U8" s="705">
        <f>'[10]8.3.3.1 '!U8*100/'[10]8.3.3.3'!U8</f>
        <v>1.4426877470355732</v>
      </c>
      <c r="V8" s="705">
        <f>'[10]8.3.3.1 '!V8*100/'[10]8.3.3.3'!V8</f>
        <v>1.4492753623188406</v>
      </c>
      <c r="W8" s="705">
        <f>'[10]8.3.3.1 '!W8*100/'[10]8.3.3.3'!W8</f>
        <v>1.4558629776021081</v>
      </c>
      <c r="X8" s="609">
        <f>'8.3.3.1 '!X8*100/'8.3.3.3'!X8</f>
        <v>2.4242424242424239</v>
      </c>
      <c r="Y8" s="609">
        <f>'8.3.3.1 '!Y8*100/'8.3.3.3'!Y8</f>
        <v>2.2496706192358364</v>
      </c>
      <c r="Z8" s="609">
        <f>'8.3.3.1 '!Z8*100/'8.3.3.3'!Z8</f>
        <v>2.2496706192358364</v>
      </c>
      <c r="AA8" s="609">
        <f>'8.3.3.1 '!AA8*100/'8.3.3.3'!AA8</f>
        <v>2.2496706192358364</v>
      </c>
    </row>
    <row r="9" spans="1:29" s="283" customFormat="1">
      <c r="A9" s="284" t="s">
        <v>11</v>
      </c>
      <c r="B9" s="609">
        <f>'8.3.3.1 '!B9*100/'8.3.3.3'!B9</f>
        <v>23.544382157719159</v>
      </c>
      <c r="C9" s="609">
        <f>'8.3.3.1 '!C9*100/'8.3.3.3'!C9</f>
        <v>23.446366544003851</v>
      </c>
      <c r="D9" s="609">
        <f>'8.3.3.1 '!D9*100/'8.3.3.3'!D9</f>
        <v>23.348350930288543</v>
      </c>
      <c r="E9" s="609">
        <f>'8.3.3.1 '!E9*100/'8.3.3.3'!E9</f>
        <v>23.250335316573235</v>
      </c>
      <c r="F9" s="609">
        <f>'8.3.3.1 '!F9*100/'8.3.3.3'!F9</f>
        <v>23.15231970285793</v>
      </c>
      <c r="G9" s="609">
        <f>'8.3.3.1 '!G9*100/'8.3.3.3'!G9</f>
        <v>23.054304089142622</v>
      </c>
      <c r="H9" s="609">
        <f>'8.3.3.1 '!H9*100/'8.3.3.3'!H9</f>
        <v>22.956288475427314</v>
      </c>
      <c r="I9" s="609">
        <f>'8.3.3.1 '!I9*100/'8.3.3.3'!I9</f>
        <v>22.858272861712006</v>
      </c>
      <c r="J9" s="609">
        <f>'8.3.3.1 '!J9*100/'8.3.3.3'!J9</f>
        <v>22.760257247996698</v>
      </c>
      <c r="K9" s="609">
        <f>'8.3.3.1 '!K9*100/'8.3.3.3'!K9</f>
        <v>22.66224163428139</v>
      </c>
      <c r="L9" s="609">
        <f>'8.3.3.1 '!L9*100/'8.3.3.3'!L9</f>
        <v>22.564226020566082</v>
      </c>
      <c r="M9" s="609">
        <f>'8.3.3.1 '!M9*100/'8.3.3.3'!M9</f>
        <v>22.466554321284864</v>
      </c>
      <c r="N9" s="609">
        <f>'8.3.3.1 '!N9*100/'8.3.3.3'!N9</f>
        <v>22.368882622003646</v>
      </c>
      <c r="O9" s="609">
        <f>'8.3.3.1 '!O9*100/'8.3.3.3'!O9</f>
        <v>22.271210922722428</v>
      </c>
      <c r="P9" s="609">
        <f>'8.3.3.1 '!P9*100/'8.3.3.3'!P9</f>
        <v>22.173539223441207</v>
      </c>
      <c r="Q9" s="609">
        <f>'8.3.3.1 '!Q9*100/'8.3.3.3'!Q9</f>
        <v>22.075867524159989</v>
      </c>
      <c r="R9" s="609">
        <f>'8.3.3.1 '!R9*100/'8.3.3.3'!R9</f>
        <v>21.977851910444681</v>
      </c>
      <c r="S9" s="609">
        <f>'8.3.3.1 '!S9*100/'8.3.3.3'!S9</f>
        <v>21.879836296729373</v>
      </c>
      <c r="T9" s="609">
        <f>'8.3.3.1 '!T9*100/'8.3.3.3'!T9</f>
        <v>21.781820683014065</v>
      </c>
      <c r="U9" s="609">
        <f>'8.3.3.1 '!U9*100/'8.3.3.3'!U9</f>
        <v>21.68380506929876</v>
      </c>
      <c r="V9" s="609">
        <f>'8.3.3.1 '!V9*100/'8.3.3.3'!V9</f>
        <v>21.585789455583452</v>
      </c>
      <c r="W9" s="609">
        <f>'8.3.3.1 '!W9*100/'8.3.3.3'!W9</f>
        <v>21.487773841868144</v>
      </c>
      <c r="X9" s="609">
        <f>'8.3.3.1 '!X9*100/'8.3.3.3'!X9</f>
        <v>21.487773841868144</v>
      </c>
      <c r="Y9" s="609">
        <f>'8.3.3.1 '!Y9*100/'8.3.3.3'!Y9</f>
        <v>21.487773841868144</v>
      </c>
      <c r="Z9" s="609">
        <f>'8.3.3.1 '!Z9*100/'8.3.3.3'!Z9</f>
        <v>21.487773841868144</v>
      </c>
      <c r="AA9" s="609">
        <f>'8.3.3.1 '!AA9*100/'8.3.3.3'!AA9</f>
        <v>21.44822368194793</v>
      </c>
    </row>
    <row r="10" spans="1:29" s="283" customFormat="1">
      <c r="A10" s="284" t="s">
        <v>10</v>
      </c>
      <c r="B10" s="609">
        <f>'8.3.3.1 '!B10*100/'8.3.3.3'!B10</f>
        <v>41.323716588884174</v>
      </c>
      <c r="C10" s="609">
        <f>'8.3.3.1 '!C10*100/'8.3.3.3'!C10</f>
        <v>40.974756045820961</v>
      </c>
      <c r="D10" s="609">
        <f>'8.3.3.1 '!D10*100/'8.3.3.3'!D10</f>
        <v>40.62579550275774</v>
      </c>
      <c r="E10" s="609">
        <f>'8.3.3.1 '!E10*100/'8.3.3.3'!E10</f>
        <v>40.276834959694526</v>
      </c>
      <c r="F10" s="609">
        <f>'8.3.3.1 '!F10*100/'8.3.3.3'!F10</f>
        <v>39.927874416631312</v>
      </c>
      <c r="G10" s="609">
        <f>'8.3.3.1 '!G10*100/'8.3.3.3'!G10</f>
        <v>39.578913873568098</v>
      </c>
      <c r="H10" s="609">
        <f>'8.3.3.1 '!H10*100/'8.3.3.3'!H10</f>
        <v>39.229953330504877</v>
      </c>
      <c r="I10" s="609">
        <f>'8.3.3.1 '!I10*100/'8.3.3.3'!I10</f>
        <v>38.880992787441663</v>
      </c>
      <c r="J10" s="609">
        <f>'8.3.3.1 '!J10*100/'8.3.3.3'!J10</f>
        <v>38.532032244378449</v>
      </c>
      <c r="K10" s="609">
        <f>'8.3.3.1 '!K10*100/'8.3.3.3'!K10</f>
        <v>38.183071701315228</v>
      </c>
      <c r="L10" s="609">
        <f>'8.3.3.1 '!L10*100/'8.3.3.3'!L10</f>
        <v>37.834111158252014</v>
      </c>
      <c r="M10" s="609">
        <f>'8.3.3.1 '!M10*100/'8.3.3.3'!M10</f>
        <v>37.484089944845145</v>
      </c>
      <c r="N10" s="609">
        <f>'8.3.3.1 '!N10*100/'8.3.3.3'!N10</f>
        <v>37.134068731438269</v>
      </c>
      <c r="O10" s="609">
        <f>'8.3.3.1 '!O10*100/'8.3.3.3'!O10</f>
        <v>36.784047518031393</v>
      </c>
      <c r="P10" s="609">
        <f>'8.3.3.1 '!P10*100/'8.3.3.3'!P10</f>
        <v>36.434026304624524</v>
      </c>
      <c r="Q10" s="609">
        <f>'8.3.3.1 '!Q10*100/'8.3.3.3'!Q10</f>
        <v>36.084005091217648</v>
      </c>
      <c r="R10" s="609">
        <f>'8.3.3.1 '!R10*100/'8.3.3.3'!R10</f>
        <v>35.733983877810779</v>
      </c>
      <c r="S10" s="609">
        <f>'8.3.3.1 '!S10*100/'8.3.3.3'!S10</f>
        <v>35.383962664403903</v>
      </c>
      <c r="T10" s="609">
        <f>'8.3.3.1 '!T10*100/'8.3.3.3'!T10</f>
        <v>35.033941450997027</v>
      </c>
      <c r="U10" s="609">
        <f>'8.3.3.1 '!U10*100/'8.3.3.3'!U10</f>
        <v>34.683920237590158</v>
      </c>
      <c r="V10" s="609">
        <f>'8.3.3.1 '!V10*100/'8.3.3.3'!V10</f>
        <v>34.333899024183282</v>
      </c>
      <c r="W10" s="609">
        <f>'8.3.3.1 '!W10*100/'8.3.3.3'!W10</f>
        <v>33.983877810776413</v>
      </c>
      <c r="X10" s="609">
        <f>'8.3.3.1 '!X10*100/'8.3.3.3'!X10</f>
        <v>33.983877810776413</v>
      </c>
      <c r="Y10" s="609">
        <f>'8.3.3.1 '!Y10*100/'8.3.3.3'!Y10</f>
        <v>33.983877810776413</v>
      </c>
      <c r="Z10" s="609">
        <f>'8.3.3.1 '!Z10*100/'8.3.3.3'!Z10</f>
        <v>33.983877810776413</v>
      </c>
      <c r="AA10" s="609">
        <f>'8.3.3.1 '!AA10*100/'8.3.3.3'!AA10</f>
        <v>33.983877810776413</v>
      </c>
    </row>
    <row r="11" spans="1:29" s="283" customFormat="1">
      <c r="A11" s="284" t="s">
        <v>9</v>
      </c>
      <c r="B11" s="609">
        <f>'8.3.3.1 '!B11*100/'8.3.3.3'!B11</f>
        <v>19.113300492610836</v>
      </c>
      <c r="C11" s="609">
        <f>'8.3.3.1 '!C11*100/'8.3.3.3'!C11</f>
        <v>19.108374384236452</v>
      </c>
      <c r="D11" s="609">
        <f>'8.3.3.1 '!D11*100/'8.3.3.3'!D11</f>
        <v>19.103448275862068</v>
      </c>
      <c r="E11" s="609">
        <f>'8.3.3.1 '!E11*100/'8.3.3.3'!E11</f>
        <v>19.098522167487687</v>
      </c>
      <c r="F11" s="609">
        <f>'8.3.3.1 '!F11*100/'8.3.3.3'!F11</f>
        <v>19.093596059113299</v>
      </c>
      <c r="G11" s="609">
        <f>'8.3.3.1 '!G11*100/'8.3.3.3'!G11</f>
        <v>19.088669950738915</v>
      </c>
      <c r="H11" s="609">
        <f>'8.3.3.1 '!H11*100/'8.3.3.3'!H11</f>
        <v>19.08374384236453</v>
      </c>
      <c r="I11" s="609">
        <f>'8.3.3.1 '!I11*100/'8.3.3.3'!I11</f>
        <v>19.078817733990146</v>
      </c>
      <c r="J11" s="609">
        <f>'8.3.3.1 '!J11*100/'8.3.3.3'!J11</f>
        <v>19.073891625615765</v>
      </c>
      <c r="K11" s="609">
        <f>'8.3.3.1 '!K11*100/'8.3.3.3'!K11</f>
        <v>19.068965517241381</v>
      </c>
      <c r="L11" s="609">
        <f>'8.3.3.1 '!L11*100/'8.3.3.3'!L11</f>
        <v>19.064039408866996</v>
      </c>
      <c r="M11" s="609">
        <f>'8.3.3.1 '!M11*100/'8.3.3.3'!M11</f>
        <v>18.689655172413794</v>
      </c>
      <c r="N11" s="609">
        <f>'8.3.3.1 '!N11*100/'8.3.3.3'!N11</f>
        <v>18.315270935960591</v>
      </c>
      <c r="O11" s="609">
        <f>'8.3.3.1 '!O11*100/'8.3.3.3'!O11</f>
        <v>17.940886699507388</v>
      </c>
      <c r="P11" s="609">
        <f>'8.3.3.1 '!P11*100/'8.3.3.3'!P11</f>
        <v>17.566502463054185</v>
      </c>
      <c r="Q11" s="609">
        <f>'8.3.3.1 '!Q11*100/'8.3.3.3'!Q11</f>
        <v>17.192118226600986</v>
      </c>
      <c r="R11" s="609">
        <f>'8.3.3.1 '!R11*100/'8.3.3.3'!R11</f>
        <v>17.201970443349754</v>
      </c>
      <c r="S11" s="609">
        <f>'8.3.3.1 '!S11*100/'8.3.3.3'!S11</f>
        <v>17.211822660098523</v>
      </c>
      <c r="T11" s="609">
        <f>'8.3.3.1 '!T11*100/'8.3.3.3'!T11</f>
        <v>19.041394335511985</v>
      </c>
      <c r="U11" s="609">
        <f>'8.3.3.1 '!U11*100/'8.3.3.3'!U11</f>
        <v>17.231527093596057</v>
      </c>
      <c r="V11" s="609">
        <f>'8.3.3.1 '!V11*100/'8.3.3.3'!V11</f>
        <v>17.241379310344829</v>
      </c>
      <c r="W11" s="609">
        <f>'8.3.3.1 '!W11*100/'8.3.3.3'!W11</f>
        <v>17.251231527093598</v>
      </c>
      <c r="X11" s="704">
        <v>17.251231527093598</v>
      </c>
      <c r="Y11" s="704">
        <v>17.251231527093598</v>
      </c>
      <c r="Z11" s="609">
        <f>'8.3.3.1 '!Z11*100/'8.3.3.3'!Z11</f>
        <v>18.866995073891623</v>
      </c>
      <c r="AA11" s="609">
        <f>'8.3.3.1 '!AA11*100/'8.3.3.3'!AA11</f>
        <v>23.201970443349754</v>
      </c>
    </row>
    <row r="12" spans="1:29" s="283" customFormat="1">
      <c r="A12" s="284" t="s">
        <v>7</v>
      </c>
      <c r="B12" s="609">
        <f>'8.3.3.1 '!B12*100/'8.3.3.3'!B12</f>
        <v>55.161626694473412</v>
      </c>
      <c r="C12" s="609">
        <f>'8.3.3.1 '!C12*100/'8.3.3.3'!C12</f>
        <v>54.883135379841804</v>
      </c>
      <c r="D12" s="609">
        <f>'8.3.3.1 '!D12*100/'8.3.3.3'!D12</f>
        <v>54.604644065210202</v>
      </c>
      <c r="E12" s="609">
        <f>'8.3.3.1 '!E12*100/'8.3.3.3'!E12</f>
        <v>54.326152750578601</v>
      </c>
      <c r="F12" s="609">
        <f>'8.3.3.1 '!F12*100/'8.3.3.3'!F12</f>
        <v>54.047661435946999</v>
      </c>
      <c r="G12" s="609">
        <f>'8.3.3.1 '!G12*100/'8.3.3.3'!G12</f>
        <v>53.769170121315398</v>
      </c>
      <c r="H12" s="609">
        <f>'8.3.3.1 '!H12*100/'8.3.3.3'!H12</f>
        <v>53.490678806683789</v>
      </c>
      <c r="I12" s="609">
        <f>'8.3.3.1 '!I12*100/'8.3.3.3'!I12</f>
        <v>53.212187492052188</v>
      </c>
      <c r="J12" s="609">
        <f>'8.3.3.1 '!J12*100/'8.3.3.3'!J12</f>
        <v>52.933696177420586</v>
      </c>
      <c r="K12" s="609">
        <f>'8.3.3.1 '!K12*100/'8.3.3.3'!K12</f>
        <v>52.655204862788985</v>
      </c>
      <c r="L12" s="609">
        <f>'8.3.3.1 '!L12*100/'8.3.3.3'!L12</f>
        <v>52.376713548157376</v>
      </c>
      <c r="M12" s="609">
        <f>'8.3.3.1 '!M12*100/'8.3.3.3'!M12</f>
        <v>52.094661613977969</v>
      </c>
      <c r="N12" s="609">
        <f>'8.3.3.1 '!N12*100/'8.3.3.3'!N12</f>
        <v>51.81260967979857</v>
      </c>
      <c r="O12" s="609">
        <f>'8.3.3.1 '!O12*100/'8.3.3.3'!O12</f>
        <v>51.530557745619163</v>
      </c>
      <c r="P12" s="609">
        <f>'8.3.3.1 '!P12*100/'8.3.3.3'!P12</f>
        <v>51.24850581143977</v>
      </c>
      <c r="Q12" s="609">
        <f>'8.3.3.1 '!Q12*100/'8.3.3.3'!Q12</f>
        <v>50.966453877260356</v>
      </c>
      <c r="R12" s="609">
        <f>'8.3.3.1 '!R12*100/'8.3.3.3'!R12</f>
        <v>50.697627101401359</v>
      </c>
      <c r="S12" s="609">
        <f>'8.3.3.1 '!S12*100/'8.3.3.3'!S12</f>
        <v>50.428800325542355</v>
      </c>
      <c r="T12" s="609">
        <f>'8.3.3.1 '!T12*100/'8.3.3.3'!T12</f>
        <v>50.159973549683365</v>
      </c>
      <c r="U12" s="609">
        <f>'8.3.3.1 '!U12*100/'8.3.3.3'!U12</f>
        <v>49.89114677382436</v>
      </c>
      <c r="V12" s="609">
        <f>'8.3.3.1 '!V12*100/'8.3.3.3'!V12</f>
        <v>49.622319997965363</v>
      </c>
      <c r="W12" s="609">
        <f>'8.3.3.1 '!W12*100/'8.3.3.3'!W12</f>
        <v>49.353493222106358</v>
      </c>
      <c r="X12" s="609">
        <f>'8.3.3.1 '!X12*100/'8.3.3.3'!X12</f>
        <v>49.353493222106358</v>
      </c>
      <c r="Y12" s="609">
        <f>'8.3.3.1 '!Y12*100/'8.3.3.3'!Y12</f>
        <v>49.353493222106358</v>
      </c>
      <c r="Z12" s="609">
        <f>'8.3.3.1 '!Z12*100/'8.3.3.3'!Z12</f>
        <v>49.353493222106358</v>
      </c>
      <c r="AA12" s="609">
        <f>'8.3.3.1 '!AA12*100/'8.3.3.3'!AA12</f>
        <v>49.353493222106358</v>
      </c>
    </row>
    <row r="13" spans="1:29" s="283" customFormat="1">
      <c r="A13" s="284" t="s">
        <v>6</v>
      </c>
      <c r="B13" s="609">
        <f>'8.3.3.1 '!B13*100/'8.3.3.3'!B13</f>
        <v>10.642665403442287</v>
      </c>
      <c r="C13" s="609">
        <f>'8.3.3.1 '!C13*100/'8.3.3.3'!C13</f>
        <v>10.553996769060721</v>
      </c>
      <c r="D13" s="609">
        <f>'8.3.3.1 '!D13*100/'8.3.3.3'!D13</f>
        <v>10.465328134679153</v>
      </c>
      <c r="E13" s="609">
        <f>'8.3.3.1 '!E13*100/'8.3.3.3'!E13</f>
        <v>10.376659500297587</v>
      </c>
      <c r="F13" s="609">
        <f>'8.3.3.1 '!F13*100/'8.3.3.3'!F13</f>
        <v>10.28799086591602</v>
      </c>
      <c r="G13" s="609">
        <f>'8.3.3.1 '!G13*100/'8.3.3.3'!G13</f>
        <v>10.199322231534452</v>
      </c>
      <c r="H13" s="609">
        <f>'8.3.3.1 '!H13*100/'8.3.3.3'!H13</f>
        <v>10.110653597152886</v>
      </c>
      <c r="I13" s="609">
        <f>'8.3.3.1 '!I13*100/'8.3.3.3'!I13</f>
        <v>10.02198496277132</v>
      </c>
      <c r="J13" s="609">
        <f>'8.3.3.1 '!J13*100/'8.3.3.3'!J13</f>
        <v>9.9333163283897541</v>
      </c>
      <c r="K13" s="609">
        <f>'8.3.3.1 '!K13*100/'8.3.3.3'!K13</f>
        <v>9.8446476940081862</v>
      </c>
      <c r="L13" s="609">
        <f>'8.3.3.1 '!L13*100/'8.3.3.3'!L13</f>
        <v>9.75597905962662</v>
      </c>
      <c r="M13" s="609">
        <f>'8.3.3.1 '!M13*100/'8.3.3.3'!M13</f>
        <v>9.6658528586524799</v>
      </c>
      <c r="N13" s="609">
        <f>'8.3.3.1 '!N13*100/'8.3.3.3'!N13</f>
        <v>9.5757266576783397</v>
      </c>
      <c r="O13" s="609">
        <f>'8.3.3.1 '!O13*100/'8.3.3.3'!O13</f>
        <v>9.4856004567041996</v>
      </c>
      <c r="P13" s="609">
        <f>'8.3.3.1 '!P13*100/'8.3.3.3'!P13</f>
        <v>9.3954742557300595</v>
      </c>
      <c r="Q13" s="609">
        <f>'8.3.3.1 '!Q13*100/'8.3.3.3'!Q13</f>
        <v>9.3053480547559175</v>
      </c>
      <c r="R13" s="609">
        <f>'8.3.3.1 '!R13*100/'8.3.3.3'!R13</f>
        <v>9.2152218537817774</v>
      </c>
      <c r="S13" s="609">
        <f>'8.3.3.1 '!S13*100/'8.3.3.3'!S13</f>
        <v>9.1250956528076372</v>
      </c>
      <c r="T13" s="609">
        <f>'8.3.3.1 '!T13*100/'8.3.3.3'!T13</f>
        <v>9.0349694518334971</v>
      </c>
      <c r="U13" s="609">
        <f>'8.3.3.1 '!U13*100/'8.3.3.3'!U13</f>
        <v>8.9448432508593569</v>
      </c>
      <c r="V13" s="609">
        <f>'8.3.3.1 '!V13*100/'8.3.3.3'!V13</f>
        <v>8.8547170498852168</v>
      </c>
      <c r="W13" s="609">
        <f>'8.3.3.1 '!W13*100/'8.3.3.3'!W13</f>
        <v>8.7645908489110766</v>
      </c>
      <c r="X13" s="609">
        <f>'8.3.3.1 '!X13*100/'8.3.3.3'!X13</f>
        <v>8.7645908489110766</v>
      </c>
      <c r="Y13" s="609">
        <f>'8.3.3.1 '!Y13*100/'8.3.3.3'!Y13</f>
        <v>8.7645908489110766</v>
      </c>
      <c r="Z13" s="609">
        <f>'8.3.3.1 '!Z13*100/'8.3.3.3'!Z13</f>
        <v>8.7645908489110766</v>
      </c>
      <c r="AA13" s="609">
        <f>'8.3.3.1 '!AA13*100/'8.3.3.3'!AA13</f>
        <v>8.7645908489110766</v>
      </c>
    </row>
    <row r="14" spans="1:29" s="283" customFormat="1">
      <c r="A14" s="284" t="s">
        <v>5</v>
      </c>
      <c r="B14" s="609">
        <f>'8.3.3.1 '!B14*100/'8.3.3.3'!B14</f>
        <v>88.478260869565233</v>
      </c>
      <c r="C14" s="609">
        <f>'8.3.3.1 '!C14*100/'8.3.3.3'!C14</f>
        <v>88.478260869565233</v>
      </c>
      <c r="D14" s="609">
        <f>'8.3.3.1 '!D14*100/'8.3.3.3'!D14</f>
        <v>88.478260869565233</v>
      </c>
      <c r="E14" s="609">
        <f>'8.3.3.1 '!E14*100/'8.3.3.3'!E14</f>
        <v>88.478260869565233</v>
      </c>
      <c r="F14" s="609">
        <f>'8.3.3.1 '!F14*100/'8.3.3.3'!F14</f>
        <v>88.478260869565233</v>
      </c>
      <c r="G14" s="609">
        <f>'8.3.3.1 '!G14*100/'8.3.3.3'!G14</f>
        <v>88.478260869565233</v>
      </c>
      <c r="H14" s="609">
        <f>'8.3.3.1 '!H14*100/'8.3.3.3'!H14</f>
        <v>88.478260869565233</v>
      </c>
      <c r="I14" s="609">
        <f>'8.3.3.1 '!I14*100/'8.3.3.3'!I14</f>
        <v>88.478260869565233</v>
      </c>
      <c r="J14" s="609">
        <f>'8.3.3.1 '!J14*100/'8.3.3.3'!J14</f>
        <v>88.478260869565233</v>
      </c>
      <c r="K14" s="609">
        <f>'8.3.3.1 '!K14*100/'8.3.3.3'!K14</f>
        <v>88.478260869565233</v>
      </c>
      <c r="L14" s="609">
        <f>'8.3.3.1 '!L14*100/'8.3.3.3'!L14</f>
        <v>88.478260869565233</v>
      </c>
      <c r="M14" s="609">
        <f>'8.3.3.1 '!M14*100/'8.3.3.3'!M14</f>
        <v>88.478260869565233</v>
      </c>
      <c r="N14" s="609">
        <f>'8.3.3.1 '!N14*100/'8.3.3.3'!N14</f>
        <v>88.478260869565233</v>
      </c>
      <c r="O14" s="609">
        <f>'8.3.3.1 '!O14*100/'8.3.3.3'!O14</f>
        <v>88.478260869565233</v>
      </c>
      <c r="P14" s="609">
        <f>'8.3.3.1 '!P14*100/'8.3.3.3'!P14</f>
        <v>88.478260869565233</v>
      </c>
      <c r="Q14" s="609">
        <f>'8.3.3.1 '!Q14*100/'8.3.3.3'!Q14</f>
        <v>88.478260869565233</v>
      </c>
      <c r="R14" s="609">
        <f>'8.3.3.1 '!R14*100/'8.3.3.3'!R14</f>
        <v>88.478260869565233</v>
      </c>
      <c r="S14" s="609">
        <f>'8.3.3.1 '!S14*100/'8.3.3.3'!S14</f>
        <v>88.478260869565233</v>
      </c>
      <c r="T14" s="609">
        <f>'8.3.3.1 '!T14*100/'8.3.3.3'!T14</f>
        <v>88.478260869565233</v>
      </c>
      <c r="U14" s="609">
        <f>'8.3.3.1 '!U14*100/'8.3.3.3'!U14</f>
        <v>88.478260869565233</v>
      </c>
      <c r="V14" s="609">
        <f>'8.3.3.1 '!V14*100/'8.3.3.3'!V14</f>
        <v>88.478260869565233</v>
      </c>
      <c r="W14" s="609">
        <f>'8.3.3.1 '!W14*100/'8.3.3.3'!W14</f>
        <v>88.478260869565233</v>
      </c>
      <c r="X14" s="609">
        <v>88.478260869565233</v>
      </c>
      <c r="Y14" s="705">
        <v>88.478260869565233</v>
      </c>
      <c r="Z14" s="609">
        <f>'8.3.3.1 '!Z14*100/'8.3.3.3'!Z14</f>
        <v>88.478260869565233</v>
      </c>
      <c r="AA14" s="609">
        <f>'8.3.3.1 '!AA14*100/'8.3.3.3'!AA14</f>
        <v>88.478260869565233</v>
      </c>
    </row>
    <row r="15" spans="1:29" s="283" customFormat="1">
      <c r="A15" s="284" t="s">
        <v>4</v>
      </c>
      <c r="B15" s="609">
        <f>'8.3.3.1 '!B15*100/'8.3.3.3'!B15</f>
        <v>7.617736524083127</v>
      </c>
      <c r="C15" s="609">
        <f>'8.3.3.1 '!C15*100/'8.3.3.3'!C15</f>
        <v>7.617736524083127</v>
      </c>
      <c r="D15" s="609">
        <f>'8.3.3.1 '!D15*100/'8.3.3.3'!D15</f>
        <v>7.617736524083127</v>
      </c>
      <c r="E15" s="609">
        <f>'8.3.3.1 '!E15*100/'8.3.3.3'!E15</f>
        <v>7.617736524083127</v>
      </c>
      <c r="F15" s="609">
        <f>'8.3.3.1 '!F15*100/'8.3.3.3'!F15</f>
        <v>7.617736524083127</v>
      </c>
      <c r="G15" s="609">
        <f>'8.3.3.1 '!G15*100/'8.3.3.3'!G15</f>
        <v>7.617736524083127</v>
      </c>
      <c r="H15" s="609">
        <f>'8.3.3.1 '!H15*100/'8.3.3.3'!H15</f>
        <v>7.617736524083127</v>
      </c>
      <c r="I15" s="609">
        <f>'8.3.3.1 '!I15*100/'8.3.3.3'!I15</f>
        <v>7.617736524083127</v>
      </c>
      <c r="J15" s="609">
        <f>'8.3.3.1 '!J15*100/'8.3.3.3'!J15</f>
        <v>7.617736524083127</v>
      </c>
      <c r="K15" s="609">
        <f>'8.3.3.1 '!K15*100/'8.3.3.3'!K15</f>
        <v>7.617736524083127</v>
      </c>
      <c r="L15" s="609">
        <f>'8.3.3.1 '!L15*100/'8.3.3.3'!L15</f>
        <v>7.617736524083127</v>
      </c>
      <c r="M15" s="609">
        <f>'8.3.3.1 '!M15*100/'8.3.3.3'!M15</f>
        <v>7.617736524083127</v>
      </c>
      <c r="N15" s="609">
        <f>'8.3.3.1 '!N15*100/'8.3.3.3'!N15</f>
        <v>7.617736524083127</v>
      </c>
      <c r="O15" s="609">
        <f>'8.3.3.1 '!O15*100/'8.3.3.3'!O15</f>
        <v>7.617736524083127</v>
      </c>
      <c r="P15" s="609">
        <f>'8.3.3.1 '!P15*100/'8.3.3.3'!P15</f>
        <v>7.617736524083127</v>
      </c>
      <c r="Q15" s="609">
        <f>'8.3.3.1 '!Q15*100/'8.3.3.3'!Q15</f>
        <v>7.617736524083127</v>
      </c>
      <c r="R15" s="609">
        <f>'8.3.3.1 '!R15*100/'8.3.3.3'!R15</f>
        <v>7.617736524083127</v>
      </c>
      <c r="S15" s="609">
        <f>'8.3.3.1 '!S15*100/'8.3.3.3'!S15</f>
        <v>7.617736524083127</v>
      </c>
      <c r="T15" s="609">
        <f>'8.3.3.1 '!T15*100/'8.3.3.3'!T15</f>
        <v>7.617736524083127</v>
      </c>
      <c r="U15" s="609">
        <f>'8.3.3.1 '!U15*100/'8.3.3.3'!U15</f>
        <v>7.617736524083127</v>
      </c>
      <c r="V15" s="609">
        <f>'8.3.3.1 '!V15*100/'8.3.3.3'!V15</f>
        <v>7.617736524083127</v>
      </c>
      <c r="W15" s="609">
        <f>'8.3.3.1 '!W15*100/'8.3.3.3'!W15</f>
        <v>7.617736524083127</v>
      </c>
      <c r="X15" s="609">
        <f>'8.3.3.1 '!X15*100/'8.3.3.3'!X15</f>
        <v>7.617736524083127</v>
      </c>
      <c r="Y15" s="609">
        <f>'8.3.3.1 '!Y15*100/'8.3.3.3'!Y15</f>
        <v>7.617736524083127</v>
      </c>
      <c r="Z15" s="609">
        <f>'8.3.3.1 '!Z15*100/'8.3.3.3'!Z15</f>
        <v>7.617736524083127</v>
      </c>
      <c r="AA15" s="609">
        <f>'8.3.3.1 '!AA15*100/'8.3.3.3'!AA15</f>
        <v>7.617736524083127</v>
      </c>
    </row>
    <row r="16" spans="1:29" s="283" customFormat="1">
      <c r="A16" s="284" t="s">
        <v>3</v>
      </c>
      <c r="B16" s="609">
        <f>'8.3.3.1 '!B16*100/'8.3.3.3'!B16</f>
        <v>27.441860465116278</v>
      </c>
      <c r="C16" s="609">
        <f>'8.3.3.1 '!C16*100/'8.3.3.3'!C16</f>
        <v>27.709302325581394</v>
      </c>
      <c r="D16" s="609">
        <f>'8.3.3.1 '!D16*100/'8.3.3.3'!D16</f>
        <v>27.976744186046513</v>
      </c>
      <c r="E16" s="609">
        <f>'8.3.3.1 '!E16*100/'8.3.3.3'!E16</f>
        <v>28.244186046511629</v>
      </c>
      <c r="F16" s="609">
        <f>'8.3.3.1 '!F16*100/'8.3.3.3'!F16</f>
        <v>28.511627906976745</v>
      </c>
      <c r="G16" s="609">
        <f>'8.3.3.1 '!G16*100/'8.3.3.3'!G16</f>
        <v>28.779069767441861</v>
      </c>
      <c r="H16" s="609">
        <f>'8.3.3.1 '!H16*100/'8.3.3.3'!H16</f>
        <v>29.046511627906977</v>
      </c>
      <c r="I16" s="609">
        <f>'8.3.3.1 '!I16*100/'8.3.3.3'!I16</f>
        <v>29.313953488372093</v>
      </c>
      <c r="J16" s="609">
        <f>'8.3.3.1 '!J16*100/'8.3.3.3'!J16</f>
        <v>29.581395348837209</v>
      </c>
      <c r="K16" s="609">
        <f>'8.3.3.1 '!K16*100/'8.3.3.3'!K16</f>
        <v>29.848837209302324</v>
      </c>
      <c r="L16" s="609">
        <f>'8.3.3.1 '!L16*100/'8.3.3.3'!L16</f>
        <v>30.11627906976744</v>
      </c>
      <c r="M16" s="609">
        <f>'8.3.3.1 '!M16*100/'8.3.3.3'!M16</f>
        <v>30.38372093023256</v>
      </c>
      <c r="N16" s="609">
        <f>'8.3.3.1 '!N16*100/'8.3.3.3'!N16</f>
        <v>30.651162790697679</v>
      </c>
      <c r="O16" s="609">
        <f>'8.3.3.1 '!O16*100/'8.3.3.3'!O16</f>
        <v>30.918604651162788</v>
      </c>
      <c r="P16" s="609">
        <f>'8.3.3.1 '!P16*100/'8.3.3.3'!P16</f>
        <v>31.186046511627907</v>
      </c>
      <c r="Q16" s="609">
        <f>'8.3.3.1 '!Q16*100/'8.3.3.3'!Q16</f>
        <v>31.453488372093023</v>
      </c>
      <c r="R16" s="609">
        <f>'8.3.3.1 '!R16*100/'8.3.3.3'!R16</f>
        <v>31.709302325581394</v>
      </c>
      <c r="S16" s="609">
        <f>'8.3.3.1 '!S16*100/'8.3.3.3'!S16</f>
        <v>31.965116279069765</v>
      </c>
      <c r="T16" s="609">
        <f>'8.3.3.1 '!T16*100/'8.3.3.3'!T16</f>
        <v>32.220930232558146</v>
      </c>
      <c r="U16" s="609">
        <f>'8.3.3.1 '!U16*100/'8.3.3.3'!U16</f>
        <v>32.47674418604651</v>
      </c>
      <c r="V16" s="609">
        <f>'8.3.3.1 '!V16*100/'8.3.3.3'!V16</f>
        <v>32.732558139534881</v>
      </c>
      <c r="W16" s="609">
        <f>'8.3.3.1 '!W16*100/'8.3.3.3'!W16</f>
        <v>32.988372093023258</v>
      </c>
      <c r="X16" s="609">
        <f>'8.3.3.1 '!X16*100/'8.3.3.3'!X16</f>
        <v>33.244186046511622</v>
      </c>
      <c r="Y16" s="609">
        <f>'8.3.3.1 '!Y16*100/'8.3.3.3'!Y16</f>
        <v>33.244186046511622</v>
      </c>
      <c r="Z16" s="609">
        <f>'8.3.3.1 '!Z16*100/'8.3.3.3'!Z16</f>
        <v>33.244186046511622</v>
      </c>
      <c r="AA16" s="609">
        <f>'8.3.3.1 '!AA16*100/'8.3.3.3'!AA16</f>
        <v>33.244186046511622</v>
      </c>
    </row>
    <row r="17" spans="1:27" s="283" customFormat="1">
      <c r="A17" s="284" t="s">
        <v>79</v>
      </c>
      <c r="B17" s="609">
        <f>'8.3.3.1 '!B17*100/'8.3.3.3'!B17</f>
        <v>46.844660194174757</v>
      </c>
      <c r="C17" s="609">
        <f>'8.3.3.1 '!C17*100/'8.3.3.3'!C17</f>
        <v>46.389365545269804</v>
      </c>
      <c r="D17" s="609">
        <f>'8.3.3.1 '!D17*100/'8.3.3.3'!D17</f>
        <v>45.934070896364865</v>
      </c>
      <c r="E17" s="609">
        <f>'8.3.3.1 '!E17*100/'8.3.3.3'!E17</f>
        <v>45.478776247459926</v>
      </c>
      <c r="F17" s="609">
        <f>'8.3.3.1 '!F17*100/'8.3.3.3'!F17</f>
        <v>45.023481598554987</v>
      </c>
      <c r="G17" s="609">
        <f>'8.3.3.1 '!G17*100/'8.3.3.3'!G17</f>
        <v>44.568186949650034</v>
      </c>
      <c r="H17" s="609">
        <f>'8.3.3.1 '!H17*100/'8.3.3.3'!H17</f>
        <v>44.112892300745081</v>
      </c>
      <c r="I17" s="609">
        <f>'8.3.3.1 '!I17*100/'8.3.3.3'!I17</f>
        <v>43.657597651840142</v>
      </c>
      <c r="J17" s="609">
        <f>'8.3.3.1 '!J17*100/'8.3.3.3'!J17</f>
        <v>43.202303002935203</v>
      </c>
      <c r="K17" s="609">
        <f>'8.3.3.1 '!K17*100/'8.3.3.3'!K17</f>
        <v>42.747008354030264</v>
      </c>
      <c r="L17" s="609">
        <f>'8.3.3.1 '!L17*100/'8.3.3.3'!L17</f>
        <v>42.291713705125311</v>
      </c>
      <c r="M17" s="609">
        <f>'8.3.3.1 '!M17*100/'8.3.3.3'!M17</f>
        <v>41.836306163919623</v>
      </c>
      <c r="N17" s="609">
        <f>'8.3.3.1 '!N17*100/'8.3.3.3'!N17</f>
        <v>41.380898622713929</v>
      </c>
      <c r="O17" s="609">
        <f>'8.3.3.1 '!O17*100/'8.3.3.3'!O17</f>
        <v>40.925491081508248</v>
      </c>
      <c r="P17" s="609">
        <f>'8.3.3.1 '!P17*100/'8.3.3.3'!P17</f>
        <v>40.470083540302554</v>
      </c>
      <c r="Q17" s="609">
        <f>'8.3.3.1 '!Q17*100/'8.3.3.3'!Q17</f>
        <v>40.014675999096859</v>
      </c>
      <c r="R17" s="609">
        <f>'8.3.3.1 '!R17*100/'8.3.3.3'!R17</f>
        <v>39.559268457891172</v>
      </c>
      <c r="S17" s="609">
        <f>'8.3.3.1 '!S17*100/'8.3.3.3'!S17</f>
        <v>39.103860916685477</v>
      </c>
      <c r="T17" s="609">
        <f>'8.3.3.1 '!T17*100/'8.3.3.3'!T17</f>
        <v>38.648453375479797</v>
      </c>
      <c r="U17" s="609">
        <f>'8.3.3.1 '!U17*100/'8.3.3.3'!U17</f>
        <v>38.193045834274102</v>
      </c>
      <c r="V17" s="609">
        <f>'8.3.3.1 '!V17*100/'8.3.3.3'!V17</f>
        <v>37.737638293068414</v>
      </c>
      <c r="W17" s="609">
        <f>'8.3.3.1 '!W17*100/'8.3.3.3'!W17</f>
        <v>37.28223075186272</v>
      </c>
      <c r="X17" s="609">
        <f>'8.3.3.1 '!X17*100/'8.3.3.3'!X17</f>
        <v>37.28223075186272</v>
      </c>
      <c r="Y17" s="609">
        <f>'8.3.3.1 '!Y17*100/'8.3.3.3'!Y17</f>
        <v>37.28223075186272</v>
      </c>
      <c r="Z17" s="609">
        <f>'8.3.3.1 '!Z17*100/'8.3.3.3'!Z17</f>
        <v>37.28223075186272</v>
      </c>
      <c r="AA17" s="609">
        <f>'8.3.3.1 '!AA17*100/'8.3.3.3'!AA17</f>
        <v>37.28223075186272</v>
      </c>
    </row>
    <row r="18" spans="1:27" s="283" customFormat="1">
      <c r="A18" s="284" t="s">
        <v>2</v>
      </c>
      <c r="B18" s="609">
        <f>'8.3.3.1 '!B18*100/'8.3.3.3'!B18</f>
        <v>71.02597559827278</v>
      </c>
      <c r="C18" s="609">
        <f>'8.3.3.1 '!C18*100/'8.3.3.3'!C18</f>
        <v>70.801867122237311</v>
      </c>
      <c r="D18" s="609">
        <f>'8.3.3.1 '!D18*100/'8.3.3.3'!D18</f>
        <v>70.577758646201858</v>
      </c>
      <c r="E18" s="609">
        <f>'8.3.3.1 '!E18*100/'8.3.3.3'!E18</f>
        <v>70.353650170166404</v>
      </c>
      <c r="F18" s="609">
        <f>'8.3.3.1 '!F18*100/'8.3.3.3'!F18</f>
        <v>70.129541694130936</v>
      </c>
      <c r="G18" s="609">
        <f>'8.3.3.1 '!G18*100/'8.3.3.3'!G18</f>
        <v>69.905433218095482</v>
      </c>
      <c r="H18" s="609">
        <f>'8.3.3.1 '!H18*100/'8.3.3.3'!H18</f>
        <v>69.681324742060028</v>
      </c>
      <c r="I18" s="609">
        <f>'8.3.3.1 '!I18*100/'8.3.3.3'!I18</f>
        <v>69.45721626602456</v>
      </c>
      <c r="J18" s="609">
        <f>'8.3.3.1 '!J18*100/'8.3.3.3'!J18</f>
        <v>69.233107789989106</v>
      </c>
      <c r="K18" s="609">
        <f>'8.3.3.1 '!K18*100/'8.3.3.3'!K18</f>
        <v>69.008999313953652</v>
      </c>
      <c r="L18" s="609">
        <f>'8.3.3.1 '!L18*100/'8.3.3.3'!L18</f>
        <v>68.784890837918184</v>
      </c>
      <c r="M18" s="609">
        <f>'8.3.3.1 '!M18*100/'8.3.3.3'!M18</f>
        <v>68.56078236188273</v>
      </c>
      <c r="N18" s="609">
        <f>'8.3.3.1 '!N18*100/'8.3.3.3'!N18</f>
        <v>68.336673885847262</v>
      </c>
      <c r="O18" s="609">
        <f>'8.3.3.1 '!O18*100/'8.3.3.3'!O18</f>
        <v>68.112565409811808</v>
      </c>
      <c r="P18" s="609">
        <f>'8.3.3.1 '!P18*100/'8.3.3.3'!P18</f>
        <v>67.888456933776354</v>
      </c>
      <c r="Q18" s="609">
        <f>'8.3.3.1 '!Q18*100/'8.3.3.3'!Q18</f>
        <v>67.664348457740886</v>
      </c>
      <c r="R18" s="609">
        <f>'8.3.3.1 '!R18*100/'8.3.3.3'!R18</f>
        <v>67.440239981705432</v>
      </c>
      <c r="S18" s="609">
        <f>'8.3.3.1 '!S18*100/'8.3.3.3'!S18</f>
        <v>67.216131505669978</v>
      </c>
      <c r="T18" s="609">
        <f>'8.3.3.1 '!T18*100/'8.3.3.3'!T18</f>
        <v>66.99202302963451</v>
      </c>
      <c r="U18" s="609">
        <f>'8.3.3.1 '!U18*100/'8.3.3.3'!U18</f>
        <v>66.767914553599056</v>
      </c>
      <c r="V18" s="609">
        <f>'8.3.3.1 '!V18*100/'8.3.3.3'!V18</f>
        <v>66.543806077563588</v>
      </c>
      <c r="W18" s="609">
        <f>'8.3.3.1 '!W18*100/'8.3.3.3'!W18</f>
        <v>66.319697601528134</v>
      </c>
      <c r="X18" s="609">
        <f>'8.3.3.1 '!X18*100/'8.3.3.3'!X18</f>
        <v>66.319697601528134</v>
      </c>
      <c r="Y18" s="609">
        <f>'8.3.3.1 '!Y18*100/'8.3.3.3'!Y18</f>
        <v>66.319697601528134</v>
      </c>
      <c r="Z18" s="609">
        <f>'8.3.3.1 '!Z18*100/'8.3.3.3'!Z18</f>
        <v>66.319697601528134</v>
      </c>
      <c r="AA18" s="609">
        <f>'8.3.3.1 '!AA18*100/'8.3.3.3'!AA18</f>
        <v>66.319697601528134</v>
      </c>
    </row>
    <row r="19" spans="1:27" s="283" customFormat="1">
      <c r="A19" s="284" t="s">
        <v>1</v>
      </c>
      <c r="B19" s="609">
        <f>'8.3.3.1 '!B19*100/'8.3.3.3'!B19</f>
        <v>57.293524621946489</v>
      </c>
      <c r="C19" s="609">
        <f>'8.3.3.1 '!C19*100/'8.3.3.3'!C19</f>
        <v>56.448235750290813</v>
      </c>
      <c r="D19" s="609">
        <f>'8.3.3.1 '!D19*100/'8.3.3.3'!D19</f>
        <v>55.60294687863513</v>
      </c>
      <c r="E19" s="609">
        <f>'8.3.3.1 '!E19*100/'8.3.3.3'!E19</f>
        <v>54.757658006979447</v>
      </c>
      <c r="F19" s="609">
        <f>'8.3.3.1 '!F19*100/'8.3.3.3'!F19</f>
        <v>53.912369135323772</v>
      </c>
      <c r="G19" s="609">
        <f>'8.3.3.1 '!G19*100/'8.3.3.3'!G19</f>
        <v>53.067080263668089</v>
      </c>
      <c r="H19" s="609">
        <f>'8.3.3.1 '!H19*100/'8.3.3.3'!H19</f>
        <v>52.221791392012406</v>
      </c>
      <c r="I19" s="609">
        <f>'8.3.3.1 '!I19*100/'8.3.3.3'!I19</f>
        <v>51.37650252035673</v>
      </c>
      <c r="J19" s="609">
        <f>'8.3.3.1 '!J19*100/'8.3.3.3'!J19</f>
        <v>50.531213648701048</v>
      </c>
      <c r="K19" s="609">
        <f>'8.3.3.1 '!K19*100/'8.3.3.3'!K19</f>
        <v>49.685924777045365</v>
      </c>
      <c r="L19" s="609">
        <f>'8.3.3.1 '!L19*100/'8.3.3.3'!L19</f>
        <v>48.840635905389689</v>
      </c>
      <c r="M19" s="609">
        <f>'8.3.3.1 '!M19*100/'8.3.3.3'!M19</f>
        <v>47.995347033734006</v>
      </c>
      <c r="N19" s="609">
        <f>'8.3.3.1 '!N19*100/'8.3.3.3'!N19</f>
        <v>47.150058162078324</v>
      </c>
      <c r="O19" s="609">
        <f>'8.3.3.1 '!O19*100/'8.3.3.3'!O19</f>
        <v>46.304769290422641</v>
      </c>
      <c r="P19" s="609">
        <f>'8.3.3.1 '!P19*100/'8.3.3.3'!P19</f>
        <v>45.459480418766965</v>
      </c>
      <c r="Q19" s="609">
        <f>'8.3.3.1 '!Q19*100/'8.3.3.3'!Q19</f>
        <v>44.614191547111282</v>
      </c>
      <c r="R19" s="609">
        <f>'8.3.3.1 '!R19*100/'8.3.3.3'!R19</f>
        <v>43.7689026754556</v>
      </c>
      <c r="S19" s="609">
        <f>'8.3.3.1 '!S19*100/'8.3.3.3'!S19</f>
        <v>42.923613803799924</v>
      </c>
      <c r="T19" s="609">
        <f>'8.3.3.1 '!T19*100/'8.3.3.3'!T19</f>
        <v>42.078324932144241</v>
      </c>
      <c r="U19" s="609">
        <f>'8.3.3.1 '!U19*100/'8.3.3.3'!U19</f>
        <v>41.233036060488558</v>
      </c>
      <c r="V19" s="609">
        <f>'8.3.3.1 '!V19*100/'8.3.3.3'!V19</f>
        <v>40.387747188832883</v>
      </c>
      <c r="W19" s="609">
        <f>'8.3.3.1 '!W19*100/'8.3.3.3'!W19</f>
        <v>39.5424583171772</v>
      </c>
      <c r="X19" s="704">
        <v>39.5424583171772</v>
      </c>
      <c r="Y19" s="609">
        <f>'8.3.3.1 '!Y19*100/'8.3.3.3'!Y19</f>
        <v>39.5424583171772</v>
      </c>
      <c r="Z19" s="609">
        <f>'8.3.3.1 '!Z19*100/'8.3.3.3'!Z19</f>
        <v>39.5424583171772</v>
      </c>
      <c r="AA19" s="609">
        <f>'8.3.3.1 '!AA19*100/'8.3.3.3'!AA19</f>
        <v>39.5424583171772</v>
      </c>
    </row>
    <row r="20" spans="1:27" s="283" customFormat="1">
      <c r="A20" s="284" t="s">
        <v>691</v>
      </c>
      <c r="B20" s="609">
        <f>'8.3.3.1 '!B20*100/'8.3.3.3'!B20</f>
        <v>44.693602484150063</v>
      </c>
      <c r="C20" s="609">
        <f>'8.3.3.1 '!C20*100/'8.3.3.3'!C20</f>
        <v>44.504024302369594</v>
      </c>
      <c r="D20" s="609">
        <f>'8.3.3.1 '!D20*100/'8.3.3.3'!D20</f>
        <v>44.31444612058911</v>
      </c>
      <c r="E20" s="609">
        <f>'8.3.3.1 '!E20*100/'8.3.3.3'!E20</f>
        <v>44.033879698874713</v>
      </c>
      <c r="F20" s="609">
        <f>'8.3.3.1 '!F20*100/'8.3.3.3'!F20</f>
        <v>43.844647075195368</v>
      </c>
      <c r="G20" s="609">
        <f>'8.3.3.1 '!G20*100/'8.3.3.3'!G20</f>
        <v>43.745711575247661</v>
      </c>
      <c r="H20" s="609">
        <f>'8.3.3.1 '!H20*100/'8.3.3.3'!H20</f>
        <v>43.556133393467192</v>
      </c>
      <c r="I20" s="609">
        <f>'8.3.3.1 '!I20*100/'8.3.3.3'!I20</f>
        <v>43.366555211686709</v>
      </c>
      <c r="J20" s="609">
        <f>'8.3.3.1 '!J20*100/'8.3.3.3'!J20</f>
        <v>43.176977029906219</v>
      </c>
      <c r="K20" s="609">
        <f>'8.3.3.1 '!K20*100/'8.3.3.3'!K20</f>
        <v>42.987398848125743</v>
      </c>
      <c r="L20" s="609">
        <f>'8.3.3.1 '!L20*100/'8.3.3.3'!L20</f>
        <v>42.79782066634526</v>
      </c>
      <c r="M20" s="609">
        <f>'8.3.3.1 '!M20*100/'8.3.3.3'!M20</f>
        <v>42.607739641166802</v>
      </c>
      <c r="N20" s="609">
        <f>'8.3.3.1 '!N20*100/'8.3.3.3'!N20</f>
        <v>42.417658615988344</v>
      </c>
      <c r="O20" s="609">
        <f>'8.3.3.1 '!O20*100/'8.3.3.3'!O20</f>
        <v>42.227577590809886</v>
      </c>
      <c r="P20" s="609">
        <f>'8.3.3.1 '!P20*100/'8.3.3.3'!P20</f>
        <v>42.037496565631429</v>
      </c>
      <c r="Q20" s="609">
        <f>'8.3.3.1 '!Q20*100/'8.3.3.3'!Q20</f>
        <v>41.847415540452971</v>
      </c>
      <c r="R20" s="609">
        <f>'8.3.3.1 '!R20*100/'8.3.3.3'!R20</f>
        <v>41.658452175445696</v>
      </c>
      <c r="S20" s="609">
        <f>'8.3.3.1 '!S20*100/'8.3.3.3'!S20</f>
        <v>41.469488810438406</v>
      </c>
      <c r="T20" s="609">
        <f>'8.3.3.1 '!T20*100/'8.3.3.3'!T20</f>
        <v>41.281355767719425</v>
      </c>
      <c r="U20" s="609">
        <f>'8.3.3.1 '!U20*100/'8.3.3.3'!U20</f>
        <v>41.095076800257125</v>
      </c>
      <c r="V20" s="609">
        <f>'8.3.3.1 '!V20*100/'8.3.3.3'!V20</f>
        <v>40.905211427505016</v>
      </c>
      <c r="W20" s="609">
        <f>'8.3.3.1 '!W20*100/'8.3.3.3'!W20</f>
        <v>40.723267134259189</v>
      </c>
      <c r="X20" s="609">
        <f>'8.3.3.1 '!X20*100/'8.3.3.3'!X20</f>
        <v>40.706657750268263</v>
      </c>
      <c r="Y20" s="609">
        <f>'8.3.3.1 '!Y20*100/'8.3.3.3'!Y20</f>
        <v>40.69571961037412</v>
      </c>
      <c r="Z20" s="609">
        <f>'8.3.3.1 '!Z20*100/'8.3.3.3'!Z20</f>
        <v>40.696059677661829</v>
      </c>
      <c r="AA20" s="609">
        <f>'8.3.3.1 '!AA20*100/'8.3.3.3'!AA20</f>
        <v>40.694463020274441</v>
      </c>
    </row>
    <row r="21" spans="1:27">
      <c r="A21" s="57"/>
      <c r="B21" s="132"/>
      <c r="C21" s="132"/>
      <c r="D21" s="132"/>
      <c r="E21" s="132"/>
      <c r="F21" s="132"/>
      <c r="G21" s="132"/>
      <c r="H21" s="132"/>
      <c r="I21" s="132"/>
      <c r="J21" s="132"/>
      <c r="K21" s="132"/>
      <c r="L21" s="132" t="s">
        <v>17</v>
      </c>
      <c r="M21" s="132"/>
      <c r="N21" s="132"/>
      <c r="O21" s="132"/>
      <c r="P21" s="132"/>
      <c r="Q21" s="132"/>
      <c r="R21" s="132"/>
      <c r="S21" s="132"/>
      <c r="T21" s="132"/>
      <c r="U21" s="132"/>
      <c r="V21" s="132"/>
      <c r="W21" s="132"/>
      <c r="X21" s="132"/>
    </row>
    <row r="22" spans="1:27">
      <c r="A22" s="136" t="s">
        <v>33</v>
      </c>
      <c r="C22" s="132"/>
      <c r="D22" s="132"/>
      <c r="E22" s="132"/>
      <c r="F22" s="132"/>
      <c r="G22" s="132"/>
      <c r="H22" s="132"/>
      <c r="I22" s="132"/>
      <c r="J22" s="132"/>
      <c r="K22" s="132"/>
      <c r="L22" s="132"/>
      <c r="M22" s="132"/>
      <c r="N22" s="132"/>
      <c r="O22" s="132"/>
      <c r="P22" s="132"/>
      <c r="Q22" s="132"/>
      <c r="R22" s="132"/>
      <c r="S22" s="132"/>
      <c r="T22" s="132"/>
      <c r="U22" s="132"/>
      <c r="V22" s="132"/>
      <c r="W22" s="132"/>
      <c r="X22" s="132"/>
    </row>
    <row r="23" spans="1:27">
      <c r="A23" s="57"/>
      <c r="B23" s="132"/>
      <c r="C23" s="132"/>
      <c r="D23" s="132"/>
      <c r="E23" s="132"/>
      <c r="F23" s="132"/>
      <c r="G23" s="132"/>
      <c r="H23" s="132"/>
      <c r="I23" s="132"/>
      <c r="J23" s="132"/>
      <c r="K23" s="132"/>
      <c r="L23" s="132"/>
      <c r="M23" s="132"/>
      <c r="N23" s="132"/>
      <c r="O23" s="132"/>
      <c r="P23" s="132"/>
      <c r="Q23" s="132"/>
      <c r="R23" s="132"/>
      <c r="S23" s="132"/>
      <c r="T23" s="132"/>
      <c r="U23" s="132"/>
      <c r="V23" s="132"/>
      <c r="W23" s="132"/>
      <c r="X23" s="132"/>
    </row>
    <row r="24" spans="1:27">
      <c r="A24" s="308" t="s">
        <v>746</v>
      </c>
      <c r="B24" s="132"/>
      <c r="C24" s="132"/>
      <c r="D24" s="132"/>
      <c r="E24" s="132"/>
      <c r="F24" s="132"/>
      <c r="G24" s="132"/>
      <c r="H24" s="132"/>
      <c r="I24" s="132"/>
      <c r="J24" s="132"/>
      <c r="K24" s="132"/>
      <c r="L24" s="132"/>
      <c r="M24" s="132"/>
      <c r="N24" s="132"/>
      <c r="O24" s="132"/>
      <c r="P24" s="132"/>
      <c r="Q24" s="132"/>
      <c r="R24" s="132"/>
      <c r="S24" s="132"/>
      <c r="T24" s="132"/>
      <c r="U24" s="132"/>
      <c r="V24" s="132"/>
      <c r="W24" s="132"/>
      <c r="X24" s="132"/>
    </row>
    <row r="25" spans="1:27">
      <c r="A25" s="57"/>
      <c r="B25" s="132"/>
      <c r="C25" s="132"/>
      <c r="D25" s="132"/>
      <c r="E25" s="132"/>
      <c r="F25" s="132"/>
      <c r="G25" s="132"/>
      <c r="H25" s="132"/>
      <c r="I25" s="132"/>
      <c r="J25" s="132"/>
      <c r="K25" s="132"/>
      <c r="L25" s="132"/>
      <c r="M25" s="132"/>
      <c r="N25" s="132"/>
      <c r="O25" s="132"/>
      <c r="P25" s="132"/>
      <c r="Q25" s="132"/>
      <c r="R25" s="132"/>
      <c r="S25" s="132"/>
      <c r="T25" s="132"/>
      <c r="U25" s="132"/>
      <c r="V25" s="132"/>
      <c r="W25" s="132"/>
      <c r="X25" s="132"/>
    </row>
    <row r="26" spans="1:27">
      <c r="A26" s="57"/>
      <c r="B26" s="132"/>
      <c r="C26" s="132"/>
      <c r="D26" s="132"/>
      <c r="E26" s="132"/>
      <c r="F26" s="132"/>
      <c r="G26" s="132"/>
      <c r="H26" s="132"/>
      <c r="I26" s="132"/>
      <c r="J26" s="132"/>
      <c r="K26" s="132"/>
      <c r="L26" s="132"/>
      <c r="M26" s="132"/>
      <c r="N26" s="132"/>
      <c r="O26" s="132"/>
      <c r="P26" s="132"/>
      <c r="Q26" s="132"/>
      <c r="R26" s="132"/>
      <c r="S26" s="132"/>
      <c r="T26" s="132"/>
      <c r="U26" s="132"/>
      <c r="V26" s="132"/>
      <c r="W26" s="132"/>
      <c r="X26" s="132"/>
    </row>
  </sheetData>
  <mergeCells count="2">
    <mergeCell ref="A3:A4"/>
    <mergeCell ref="B3:AA3"/>
  </mergeCells>
  <hyperlinks>
    <hyperlink ref="AC6" location="Content!B468" display="Back to Content Page"/>
  </hyperlinks>
  <pageMargins left="0.7" right="0.7" top="0.75" bottom="0.75" header="0.3" footer="0.3"/>
</worksheet>
</file>

<file path=xl/worksheets/sheet3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18"/>
  <sheetViews>
    <sheetView topLeftCell="N1" workbookViewId="0">
      <selection activeCell="U5" sqref="U5"/>
    </sheetView>
  </sheetViews>
  <sheetFormatPr defaultRowHeight="14.5"/>
  <cols>
    <col min="1" max="1" width="7" customWidth="1"/>
    <col min="2" max="2" width="11.26953125" customWidth="1"/>
    <col min="3" max="3" width="8.54296875" customWidth="1"/>
    <col min="4" max="4" width="11.7265625" customWidth="1"/>
    <col min="5" max="5" width="12.26953125" customWidth="1"/>
    <col min="6" max="6" width="9.7265625" customWidth="1"/>
    <col min="7" max="7" width="14.26953125" customWidth="1"/>
    <col min="8" max="8" width="9" customWidth="1"/>
    <col min="9" max="9" width="11.36328125" customWidth="1"/>
    <col min="10" max="10" width="14.7265625" customWidth="1"/>
    <col min="11" max="11" width="10.1796875" customWidth="1"/>
    <col min="12" max="12" width="12.81640625" customWidth="1"/>
    <col min="13" max="13" width="14.54296875" customWidth="1"/>
    <col min="14" max="14" width="12.26953125" customWidth="1"/>
    <col min="15" max="15" width="13.36328125" customWidth="1"/>
    <col min="16" max="16" width="9" customWidth="1"/>
    <col min="17" max="17" width="12.7265625" customWidth="1"/>
    <col min="18" max="18" width="15.26953125" customWidth="1"/>
    <col min="20" max="20" width="9.1796875" style="283"/>
  </cols>
  <sheetData>
    <row r="1" spans="1:21">
      <c r="A1" s="140" t="s">
        <v>1447</v>
      </c>
      <c r="B1" s="36"/>
      <c r="C1" s="57"/>
      <c r="D1" s="57"/>
      <c r="E1" s="57"/>
      <c r="F1" s="57"/>
      <c r="G1" s="57"/>
      <c r="H1" s="57"/>
      <c r="I1" s="57"/>
      <c r="J1" s="57"/>
      <c r="K1" s="57"/>
      <c r="L1" s="57"/>
      <c r="M1" s="57"/>
      <c r="N1" s="57"/>
      <c r="O1" s="57"/>
      <c r="P1" s="57"/>
      <c r="Q1" s="57"/>
      <c r="R1" s="57"/>
    </row>
    <row r="2" spans="1:21">
      <c r="A2" s="162" t="s">
        <v>17</v>
      </c>
      <c r="B2" s="162"/>
      <c r="C2" s="162"/>
      <c r="D2" s="162"/>
      <c r="E2" s="162"/>
      <c r="F2" s="162"/>
      <c r="G2" s="162"/>
      <c r="H2" s="162"/>
      <c r="I2" s="162"/>
      <c r="J2" s="162"/>
      <c r="K2" s="162"/>
      <c r="L2" s="162"/>
      <c r="M2" s="162"/>
      <c r="N2" s="162"/>
      <c r="O2" s="162"/>
      <c r="P2" s="162"/>
      <c r="Q2" s="57"/>
      <c r="R2" s="57"/>
    </row>
    <row r="3" spans="1:21" s="265" customFormat="1" ht="42">
      <c r="A3" s="783" t="s">
        <v>83</v>
      </c>
      <c r="B3" s="766" t="s">
        <v>264</v>
      </c>
      <c r="C3" s="262" t="s">
        <v>15</v>
      </c>
      <c r="D3" s="262" t="s">
        <v>14</v>
      </c>
      <c r="E3" s="263" t="s">
        <v>268</v>
      </c>
      <c r="F3" s="262" t="s">
        <v>12</v>
      </c>
      <c r="G3" s="262" t="s">
        <v>11</v>
      </c>
      <c r="H3" s="262" t="s">
        <v>10</v>
      </c>
      <c r="I3" s="264" t="s">
        <v>9</v>
      </c>
      <c r="J3" s="262" t="s">
        <v>7</v>
      </c>
      <c r="K3" s="262" t="s">
        <v>32</v>
      </c>
      <c r="L3" s="262" t="s">
        <v>5</v>
      </c>
      <c r="M3" s="262" t="s">
        <v>4</v>
      </c>
      <c r="N3" s="262" t="s">
        <v>3</v>
      </c>
      <c r="O3" s="263" t="s">
        <v>79</v>
      </c>
      <c r="P3" s="262" t="s">
        <v>2</v>
      </c>
      <c r="Q3" s="262" t="s">
        <v>1</v>
      </c>
      <c r="R3" s="262" t="s">
        <v>51</v>
      </c>
    </row>
    <row r="4" spans="1:21">
      <c r="A4" s="1104">
        <v>2000</v>
      </c>
      <c r="B4" s="73" t="s">
        <v>252</v>
      </c>
      <c r="C4" s="576">
        <v>5.0466248999999985</v>
      </c>
      <c r="D4" s="576">
        <v>0.43081693562846424</v>
      </c>
      <c r="E4" s="576">
        <v>43.763832386692044</v>
      </c>
      <c r="F4" s="576">
        <v>3.761730605930419E-2</v>
      </c>
      <c r="G4" s="576">
        <v>9.4257051882126408</v>
      </c>
      <c r="H4" s="576">
        <v>0.73960427975605225</v>
      </c>
      <c r="I4" s="576">
        <v>1.161984866920152</v>
      </c>
      <c r="J4" s="576">
        <v>14.180906843050044</v>
      </c>
      <c r="K4" s="576">
        <v>1.4412885621152129</v>
      </c>
      <c r="L4" s="576">
        <v>1.7655000000000001E-2</v>
      </c>
      <c r="M4" s="576">
        <v>326.47062099999999</v>
      </c>
      <c r="N4" s="576">
        <v>14.943836629400003</v>
      </c>
      <c r="O4" s="576">
        <v>4.0542195755302064</v>
      </c>
      <c r="P4" s="576">
        <v>3.9542389999999998</v>
      </c>
      <c r="Q4" s="576">
        <v>25.908307038581995</v>
      </c>
      <c r="R4" s="576">
        <v>451.57725951194607</v>
      </c>
    </row>
    <row r="5" spans="1:21">
      <c r="A5" s="1104"/>
      <c r="B5" s="72" t="s">
        <v>253</v>
      </c>
      <c r="C5" s="576">
        <v>11.422854300000001</v>
      </c>
      <c r="D5" s="576">
        <v>35.711865822216183</v>
      </c>
      <c r="E5" s="576">
        <v>1.3936963800306208</v>
      </c>
      <c r="F5" s="576">
        <v>0.6750824724432577</v>
      </c>
      <c r="G5" s="576">
        <v>1.2132907569233637</v>
      </c>
      <c r="H5" s="576">
        <v>0.76510285459575977</v>
      </c>
      <c r="I5" s="576">
        <v>24.494368098859336</v>
      </c>
      <c r="J5" s="576">
        <v>5.9069035049930507</v>
      </c>
      <c r="K5" s="576">
        <v>17.546930606556764</v>
      </c>
      <c r="L5" s="576">
        <v>6.2879059999600022</v>
      </c>
      <c r="M5" s="576">
        <v>145.50626700000001</v>
      </c>
      <c r="N5" s="576">
        <v>12.941533504199999</v>
      </c>
      <c r="O5" s="576">
        <v>3.3302420488311708</v>
      </c>
      <c r="P5" s="576">
        <v>2.0020419999999999</v>
      </c>
      <c r="Q5" s="576">
        <v>6.7454042167530153</v>
      </c>
      <c r="R5" s="576">
        <v>275.94348956636247</v>
      </c>
      <c r="U5" s="92" t="s">
        <v>13</v>
      </c>
    </row>
    <row r="6" spans="1:21">
      <c r="A6" s="1104">
        <v>2001</v>
      </c>
      <c r="B6" s="73" t="s">
        <v>252</v>
      </c>
      <c r="C6" s="576">
        <v>3.8670794999999996</v>
      </c>
      <c r="D6" s="576">
        <v>0.27048630902282872</v>
      </c>
      <c r="E6" s="576">
        <v>43.774364531724608</v>
      </c>
      <c r="F6" s="576">
        <v>0.35564664904817772</v>
      </c>
      <c r="G6" s="576">
        <v>10.188927736860899</v>
      </c>
      <c r="H6" s="576">
        <v>1.9784078237364726</v>
      </c>
      <c r="I6" s="576">
        <v>0.99902037800687304</v>
      </c>
      <c r="J6" s="576">
        <v>12.345320512423122</v>
      </c>
      <c r="K6" s="576">
        <v>2.4017762448828366</v>
      </c>
      <c r="L6" s="576">
        <v>7.0299999999999998E-3</v>
      </c>
      <c r="M6" s="576">
        <v>319.81540999999999</v>
      </c>
      <c r="N6" s="576">
        <v>11.874152105207795</v>
      </c>
      <c r="O6" s="576">
        <v>3.0703629213648909</v>
      </c>
      <c r="P6" s="576">
        <v>7.3825149999999997</v>
      </c>
      <c r="Q6" s="576">
        <v>5.4878359228973359</v>
      </c>
      <c r="R6" s="576">
        <v>423.8183356351758</v>
      </c>
    </row>
    <row r="7" spans="1:21">
      <c r="A7" s="1104"/>
      <c r="B7" s="72" t="s">
        <v>253</v>
      </c>
      <c r="C7" s="576">
        <v>13.53438349999999</v>
      </c>
      <c r="D7" s="576">
        <v>28.526892329562788</v>
      </c>
      <c r="E7" s="576">
        <v>1.64936898426629</v>
      </c>
      <c r="F7" s="576">
        <v>28.334972597715364</v>
      </c>
      <c r="G7" s="576">
        <v>1.6783439051508175</v>
      </c>
      <c r="H7" s="576">
        <v>1.6994460080619935</v>
      </c>
      <c r="I7" s="576">
        <v>23.476083230240565</v>
      </c>
      <c r="J7" s="576">
        <v>5.2953129940501897</v>
      </c>
      <c r="K7" s="576">
        <v>17.152152451814125</v>
      </c>
      <c r="L7" s="576">
        <v>5.4600469999499959</v>
      </c>
      <c r="M7" s="576">
        <v>128.26272800000001</v>
      </c>
      <c r="N7" s="576">
        <v>11.284894688206601</v>
      </c>
      <c r="O7" s="576">
        <v>3.1025262635495205</v>
      </c>
      <c r="P7" s="576">
        <v>2.8696709999999999</v>
      </c>
      <c r="Q7" s="576">
        <v>3.8409648294558725</v>
      </c>
      <c r="R7" s="576">
        <v>276.16778778202411</v>
      </c>
    </row>
    <row r="8" spans="1:21">
      <c r="A8" s="1104">
        <v>2002</v>
      </c>
      <c r="B8" s="73" t="s">
        <v>252</v>
      </c>
      <c r="C8" s="576">
        <v>3.5224118999999998</v>
      </c>
      <c r="D8" s="576">
        <v>0.14112714681369778</v>
      </c>
      <c r="E8" s="576">
        <v>49.786013699999998</v>
      </c>
      <c r="F8" s="576">
        <v>0.12198104160432258</v>
      </c>
      <c r="G8" s="576">
        <v>7.6732533733257657</v>
      </c>
      <c r="H8" s="576">
        <v>1.5437022573192793</v>
      </c>
      <c r="I8" s="576">
        <v>1.9023168999999993</v>
      </c>
      <c r="J8" s="576">
        <v>17.977230357427381</v>
      </c>
      <c r="K8" s="576">
        <v>3.4031523370036707</v>
      </c>
      <c r="L8" s="576">
        <v>4.7280000000000004E-3</v>
      </c>
      <c r="M8" s="576">
        <v>360.47074500000002</v>
      </c>
      <c r="N8" s="576">
        <v>15.819862190725305</v>
      </c>
      <c r="O8" s="576">
        <v>4.4800610290034433</v>
      </c>
      <c r="P8" s="576">
        <v>4.8040029999999998</v>
      </c>
      <c r="Q8" s="576">
        <v>24.556726223160599</v>
      </c>
      <c r="R8" s="576">
        <v>496.20731445638347</v>
      </c>
    </row>
    <row r="9" spans="1:21">
      <c r="A9" s="1104"/>
      <c r="B9" s="72" t="s">
        <v>253</v>
      </c>
      <c r="C9" s="576">
        <v>12.302007599999994</v>
      </c>
      <c r="D9" s="576">
        <v>29.445000391655991</v>
      </c>
      <c r="E9" s="576">
        <v>3.0460111663847487</v>
      </c>
      <c r="F9" s="576">
        <v>11.076231198868173</v>
      </c>
      <c r="G9" s="576">
        <v>0.81759545119678967</v>
      </c>
      <c r="H9" s="576">
        <v>1.6368492626839455</v>
      </c>
      <c r="I9" s="576">
        <v>25.757110199999982</v>
      </c>
      <c r="J9" s="576">
        <v>6.0622751719192776</v>
      </c>
      <c r="K9" s="576">
        <v>12.604137744688202</v>
      </c>
      <c r="L9" s="576">
        <v>7.6589949998299964</v>
      </c>
      <c r="M9" s="576">
        <v>140.377983</v>
      </c>
      <c r="N9" s="576">
        <v>10.547845848187738</v>
      </c>
      <c r="O9" s="576">
        <v>3.8599121073598162</v>
      </c>
      <c r="P9" s="576">
        <v>2.1260479999999999</v>
      </c>
      <c r="Q9" s="576">
        <v>3.5288401726515697</v>
      </c>
      <c r="R9" s="576">
        <v>270.84684231542622</v>
      </c>
    </row>
    <row r="10" spans="1:21">
      <c r="A10" s="1104">
        <v>2003</v>
      </c>
      <c r="B10" s="73" t="s">
        <v>252</v>
      </c>
      <c r="C10" s="576">
        <v>1.7321311100000005</v>
      </c>
      <c r="D10" s="576">
        <v>0.3207019399653645</v>
      </c>
      <c r="E10" s="576">
        <v>67.985296464841568</v>
      </c>
      <c r="F10" s="576">
        <v>0.21439351692467543</v>
      </c>
      <c r="G10" s="576">
        <v>6.0982243192189811</v>
      </c>
      <c r="H10" s="576">
        <v>1.9867586919876856</v>
      </c>
      <c r="I10" s="576">
        <v>1.665308</v>
      </c>
      <c r="J10" s="576">
        <v>15.967654</v>
      </c>
      <c r="K10" s="576">
        <v>8.7309507952594139</v>
      </c>
      <c r="L10" s="576">
        <v>1.9580000000000001E-3</v>
      </c>
      <c r="M10" s="576">
        <v>440.42840999999999</v>
      </c>
      <c r="N10" s="576">
        <v>24.177216340928116</v>
      </c>
      <c r="O10" s="576">
        <v>7.0291593168967843</v>
      </c>
      <c r="P10" s="576">
        <v>4.5089069999999998</v>
      </c>
      <c r="Q10" s="576">
        <v>31.894882189699569</v>
      </c>
      <c r="R10" s="576">
        <v>612.74195168572214</v>
      </c>
    </row>
    <row r="11" spans="1:21">
      <c r="A11" s="1104"/>
      <c r="B11" s="72" t="s">
        <v>253</v>
      </c>
      <c r="C11" s="576">
        <v>20.495815600000007</v>
      </c>
      <c r="D11" s="576">
        <v>35.448722418027465</v>
      </c>
      <c r="E11" s="576">
        <v>1.2302451265659262</v>
      </c>
      <c r="F11" s="576">
        <v>26.402346396825703</v>
      </c>
      <c r="G11" s="576">
        <v>1.841670210834444</v>
      </c>
      <c r="H11" s="576">
        <v>2.6189104893209407</v>
      </c>
      <c r="I11" s="576">
        <v>28.359217999999998</v>
      </c>
      <c r="J11" s="576">
        <v>11.530633</v>
      </c>
      <c r="K11" s="576">
        <v>24.026103444881834</v>
      </c>
      <c r="L11" s="576">
        <v>7.434298000010001</v>
      </c>
      <c r="M11" s="576">
        <v>183.226528</v>
      </c>
      <c r="N11" s="576">
        <v>13.765842369297255</v>
      </c>
      <c r="O11" s="576">
        <v>4.740882527025355</v>
      </c>
      <c r="P11" s="576">
        <v>3.7571279999999998</v>
      </c>
      <c r="Q11" s="576">
        <v>1.2737250936891122</v>
      </c>
      <c r="R11" s="576">
        <v>366.15206867647805</v>
      </c>
    </row>
    <row r="12" spans="1:21">
      <c r="A12" s="1104">
        <v>2004</v>
      </c>
      <c r="B12" s="73" t="s">
        <v>252</v>
      </c>
      <c r="C12" s="576">
        <v>4.388614930000001</v>
      </c>
      <c r="D12" s="576">
        <v>0.85707937453308913</v>
      </c>
      <c r="E12" s="576">
        <v>113.76102188462907</v>
      </c>
      <c r="F12" s="576">
        <v>0.33144772829478036</v>
      </c>
      <c r="G12" s="576">
        <v>11.666284960935174</v>
      </c>
      <c r="H12" s="576">
        <v>2.2251617777676893</v>
      </c>
      <c r="I12" s="576">
        <v>2.449821</v>
      </c>
      <c r="J12" s="576">
        <v>33.587659000000002</v>
      </c>
      <c r="K12" s="576">
        <v>11.028080623948322</v>
      </c>
      <c r="L12" s="576">
        <v>2.7237000009999995E-2</v>
      </c>
      <c r="M12" s="576">
        <v>472.58785999999998</v>
      </c>
      <c r="N12" s="576">
        <v>29.817318346380322</v>
      </c>
      <c r="O12" s="576">
        <v>8.3430790798873922</v>
      </c>
      <c r="P12" s="576">
        <v>13.676883999999999</v>
      </c>
      <c r="Q12" s="576">
        <v>78.775293179898071</v>
      </c>
      <c r="R12" s="576">
        <v>783.52284288628402</v>
      </c>
    </row>
    <row r="13" spans="1:21">
      <c r="A13" s="1104"/>
      <c r="B13" s="72" t="s">
        <v>253</v>
      </c>
      <c r="C13" s="576">
        <v>24.93751330000001</v>
      </c>
      <c r="D13" s="576">
        <v>45.788678337734275</v>
      </c>
      <c r="E13" s="576">
        <v>1.6756335751838687</v>
      </c>
      <c r="F13" s="576">
        <v>12.993099512597574</v>
      </c>
      <c r="G13" s="576">
        <v>2.0264134241463676</v>
      </c>
      <c r="H13" s="576">
        <v>2.0825814310546864</v>
      </c>
      <c r="I13" s="576">
        <v>33.475918</v>
      </c>
      <c r="J13" s="576">
        <v>12.156193999999999</v>
      </c>
      <c r="K13" s="576">
        <v>26.879603191924993</v>
      </c>
      <c r="L13" s="576">
        <v>4.2324749998899964</v>
      </c>
      <c r="M13" s="576">
        <v>231.11183399999999</v>
      </c>
      <c r="N13" s="576">
        <v>17.733528620836829</v>
      </c>
      <c r="O13" s="576">
        <v>12.5394893872705</v>
      </c>
      <c r="P13" s="576">
        <v>2.1727599999999998</v>
      </c>
      <c r="Q13" s="576">
        <v>3.9410079370187483</v>
      </c>
      <c r="R13" s="576">
        <v>433.74672971765784</v>
      </c>
    </row>
    <row r="14" spans="1:21">
      <c r="A14" s="1095">
        <v>2005</v>
      </c>
      <c r="B14" s="73" t="s">
        <v>252</v>
      </c>
      <c r="C14" s="576">
        <v>5.6520338700000003</v>
      </c>
      <c r="D14" s="576">
        <v>0.29206984979999989</v>
      </c>
      <c r="E14" s="576">
        <v>165.17972530358924</v>
      </c>
      <c r="F14" s="576">
        <v>0.21264338408413125</v>
      </c>
      <c r="G14" s="576">
        <v>37.70878484402391</v>
      </c>
      <c r="H14" s="576">
        <v>3.6989721355608944</v>
      </c>
      <c r="I14" s="576">
        <v>3.8040530000000001</v>
      </c>
      <c r="J14" s="576">
        <v>32.353496999999997</v>
      </c>
      <c r="K14" s="576">
        <v>10.155238225587214</v>
      </c>
      <c r="L14" s="576">
        <v>2.7781818181818181E-4</v>
      </c>
      <c r="M14" s="576">
        <v>543.95455400000003</v>
      </c>
      <c r="N14" s="576">
        <v>37.061120952570761</v>
      </c>
      <c r="O14" s="576">
        <v>12.743384939642334</v>
      </c>
      <c r="P14" s="576">
        <v>18.157081000000002</v>
      </c>
      <c r="Q14" s="576">
        <v>33.279860297720212</v>
      </c>
      <c r="R14" s="576">
        <v>904.25329662076047</v>
      </c>
    </row>
    <row r="15" spans="1:21">
      <c r="A15" s="1095"/>
      <c r="B15" s="72" t="s">
        <v>253</v>
      </c>
      <c r="C15" s="576">
        <v>40.319364800000017</v>
      </c>
      <c r="D15" s="576">
        <v>48.353119220239968</v>
      </c>
      <c r="E15" s="576">
        <v>18.091996212909951</v>
      </c>
      <c r="F15" s="576">
        <v>13.69091586878041</v>
      </c>
      <c r="G15" s="576">
        <v>2.5710005594963192</v>
      </c>
      <c r="H15" s="576">
        <v>1.581102055307817</v>
      </c>
      <c r="I15" s="576">
        <v>29.808047999999999</v>
      </c>
      <c r="J15" s="576">
        <v>11.070152</v>
      </c>
      <c r="K15" s="576">
        <v>33.406931519926296</v>
      </c>
      <c r="L15" s="576">
        <v>10.744782134832725</v>
      </c>
      <c r="M15" s="576">
        <v>307.598343</v>
      </c>
      <c r="N15" s="576">
        <v>16.441051082281422</v>
      </c>
      <c r="O15" s="576">
        <v>8.2940693413243611</v>
      </c>
      <c r="P15" s="576">
        <v>9.2516440000000006</v>
      </c>
      <c r="Q15" s="576">
        <v>4.532733951270151</v>
      </c>
      <c r="R15" s="576">
        <v>555.75525374636936</v>
      </c>
    </row>
    <row r="16" spans="1:21">
      <c r="A16" s="1095">
        <v>2006</v>
      </c>
      <c r="B16" s="73" t="s">
        <v>252</v>
      </c>
      <c r="C16" s="576">
        <v>4.7962741799999993</v>
      </c>
      <c r="D16" s="576">
        <v>0.50745964850000025</v>
      </c>
      <c r="E16" s="576">
        <v>241.46530950659525</v>
      </c>
      <c r="F16" s="576">
        <v>6.5206194690265479E-2</v>
      </c>
      <c r="G16" s="576">
        <v>20.682037929030741</v>
      </c>
      <c r="H16" s="576">
        <v>7.0224303634216323</v>
      </c>
      <c r="I16" s="576">
        <v>2.2693289999999999</v>
      </c>
      <c r="J16" s="576">
        <v>35.592272999999999</v>
      </c>
      <c r="K16" s="576">
        <v>11.556268115354726</v>
      </c>
      <c r="L16" s="576">
        <v>4.3637893926581003E-3</v>
      </c>
      <c r="M16" s="576">
        <v>438.61828200000002</v>
      </c>
      <c r="N16" s="576">
        <v>36.484906400594781</v>
      </c>
      <c r="O16" s="576">
        <v>12.605795427433018</v>
      </c>
      <c r="P16" s="576">
        <v>5.0475750000000001</v>
      </c>
      <c r="Q16" s="576">
        <v>31.087976721232888</v>
      </c>
      <c r="R16" s="576">
        <v>847.80548727624591</v>
      </c>
    </row>
    <row r="17" spans="1:18">
      <c r="A17" s="1095"/>
      <c r="B17" s="72" t="s">
        <v>253</v>
      </c>
      <c r="C17" s="576">
        <v>45.229650799999995</v>
      </c>
      <c r="D17" s="576">
        <v>41.468365857874957</v>
      </c>
      <c r="E17" s="576">
        <v>3.4410690208137629</v>
      </c>
      <c r="F17" s="576">
        <v>12.9116209439528</v>
      </c>
      <c r="G17" s="576">
        <v>2.9564848200923386</v>
      </c>
      <c r="H17" s="576">
        <v>1.8454773839498884</v>
      </c>
      <c r="I17" s="576">
        <v>32.328657999999997</v>
      </c>
      <c r="J17" s="576">
        <v>16.762243000000002</v>
      </c>
      <c r="K17" s="576">
        <v>34.105190713628403</v>
      </c>
      <c r="L17" s="576">
        <v>18.654877176844948</v>
      </c>
      <c r="M17" s="576">
        <v>339.24252200000001</v>
      </c>
      <c r="N17" s="576">
        <v>11.767646870321181</v>
      </c>
      <c r="O17" s="576">
        <v>8.448903340682369</v>
      </c>
      <c r="P17" s="576">
        <v>3.5553140000000001</v>
      </c>
      <c r="Q17" s="576">
        <v>4.4913205219140755</v>
      </c>
      <c r="R17" s="576">
        <v>577.20934445007481</v>
      </c>
    </row>
    <row r="18" spans="1:18">
      <c r="A18" s="1104">
        <v>2007</v>
      </c>
      <c r="B18" s="73" t="s">
        <v>252</v>
      </c>
      <c r="C18" s="576">
        <v>0.33125300000000002</v>
      </c>
      <c r="D18" s="576">
        <v>0.67972859089999971</v>
      </c>
      <c r="E18" s="576">
        <v>321.31735026977947</v>
      </c>
      <c r="F18" s="576">
        <v>4.1026562028373077E-2</v>
      </c>
      <c r="G18" s="576">
        <v>21.852033222980545</v>
      </c>
      <c r="H18" s="576">
        <v>8.3194204726111582</v>
      </c>
      <c r="I18" s="576">
        <v>2.0058220000000002</v>
      </c>
      <c r="J18" s="576">
        <v>35.593021999999998</v>
      </c>
      <c r="K18" s="576">
        <v>16.097463710482426</v>
      </c>
      <c r="L18" s="576">
        <v>5.0920000000000002E-3</v>
      </c>
      <c r="M18" s="576">
        <v>395.68124499999999</v>
      </c>
      <c r="N18" s="576">
        <v>47.23925252572797</v>
      </c>
      <c r="O18" s="576">
        <v>24.796897245484853</v>
      </c>
      <c r="P18" s="576">
        <v>6.7723579999999997</v>
      </c>
      <c r="Q18" s="576">
        <v>32.296821889340016</v>
      </c>
      <c r="R18" s="576">
        <v>917.57339363933477</v>
      </c>
    </row>
    <row r="19" spans="1:18">
      <c r="A19" s="1104"/>
      <c r="B19" s="72" t="s">
        <v>253</v>
      </c>
      <c r="C19" s="576">
        <v>2.9657389899999989</v>
      </c>
      <c r="D19" s="576">
        <v>56.407219155944979</v>
      </c>
      <c r="E19" s="576">
        <v>3.1354654068083909</v>
      </c>
      <c r="F19" s="576">
        <v>15.592612586779358</v>
      </c>
      <c r="G19" s="576">
        <v>3.7872827883860545</v>
      </c>
      <c r="H19" s="576">
        <v>1.910629055112085</v>
      </c>
      <c r="I19" s="576">
        <v>44.782770999999997</v>
      </c>
      <c r="J19" s="576">
        <v>16.763859</v>
      </c>
      <c r="K19" s="576">
        <v>40.671104219736655</v>
      </c>
      <c r="L19" s="576">
        <v>13.39590000001</v>
      </c>
      <c r="M19" s="576">
        <v>400.929508</v>
      </c>
      <c r="N19" s="576">
        <v>14.283547463228498</v>
      </c>
      <c r="O19" s="576">
        <v>10.57942091663862</v>
      </c>
      <c r="P19" s="576">
        <v>5.2621859999999998</v>
      </c>
      <c r="Q19" s="576">
        <v>6.1424307643280986</v>
      </c>
      <c r="R19" s="576">
        <v>701.82284515697279</v>
      </c>
    </row>
    <row r="20" spans="1:18">
      <c r="A20" s="1104">
        <v>2008</v>
      </c>
      <c r="B20" s="73" t="s">
        <v>252</v>
      </c>
      <c r="C20" s="576">
        <v>0.41096657000000003</v>
      </c>
      <c r="D20" s="576">
        <v>2.2438687823999999</v>
      </c>
      <c r="E20" s="576">
        <v>322.73505030901759</v>
      </c>
      <c r="F20" s="576">
        <v>0.12608750347764028</v>
      </c>
      <c r="G20" s="576">
        <v>16.253744172410315</v>
      </c>
      <c r="H20" s="576">
        <v>10.436420471869162</v>
      </c>
      <c r="I20" s="576">
        <v>2.211575669957687</v>
      </c>
      <c r="J20" s="576">
        <v>38.93111407422672</v>
      </c>
      <c r="K20" s="576">
        <v>23.935712205572145</v>
      </c>
      <c r="L20" s="576">
        <v>0.14264334841261295</v>
      </c>
      <c r="M20" s="576">
        <v>438.95817499999998</v>
      </c>
      <c r="N20" s="576">
        <v>73.593321978457183</v>
      </c>
      <c r="O20" s="576">
        <v>27.692480922751223</v>
      </c>
      <c r="P20" s="576">
        <v>8.6019729999999992</v>
      </c>
      <c r="Q20" s="576">
        <v>31.982265335188234</v>
      </c>
      <c r="R20" s="576">
        <v>1002.2799042737405</v>
      </c>
    </row>
    <row r="21" spans="1:18">
      <c r="A21" s="1104"/>
      <c r="B21" s="72" t="s">
        <v>253</v>
      </c>
      <c r="C21" s="576">
        <v>6.0960162100000002</v>
      </c>
      <c r="D21" s="576">
        <v>72.241239279295939</v>
      </c>
      <c r="E21" s="576">
        <v>10.184853724126411</v>
      </c>
      <c r="F21" s="576">
        <v>12.979718522819372</v>
      </c>
      <c r="G21" s="576">
        <v>8.2223469363526895</v>
      </c>
      <c r="H21" s="576">
        <v>2.262124929850025</v>
      </c>
      <c r="I21" s="576">
        <v>55.064414245416074</v>
      </c>
      <c r="J21" s="576">
        <v>381.50853238354296</v>
      </c>
      <c r="K21" s="576">
        <v>44.74438057127287</v>
      </c>
      <c r="L21" s="576">
        <v>29.78092783577836</v>
      </c>
      <c r="M21" s="576">
        <v>330.65834899999999</v>
      </c>
      <c r="N21" s="576">
        <v>11.511024618558983</v>
      </c>
      <c r="O21" s="576">
        <v>20.055927007139825</v>
      </c>
      <c r="P21" s="576">
        <v>6.9420840000000004</v>
      </c>
      <c r="Q21" s="576">
        <v>5.4292312883912004</v>
      </c>
      <c r="R21" s="576">
        <v>1140.2985412425446</v>
      </c>
    </row>
    <row r="22" spans="1:18">
      <c r="A22" s="1104">
        <v>2009</v>
      </c>
      <c r="B22" s="73" t="s">
        <v>252</v>
      </c>
      <c r="C22" s="576">
        <v>0.18890780000000001</v>
      </c>
      <c r="D22" s="576">
        <v>1.0659186099000002</v>
      </c>
      <c r="E22" s="576">
        <v>169.30376841914651</v>
      </c>
      <c r="F22" s="576">
        <v>2.8934878914925705E-2</v>
      </c>
      <c r="G22" s="576">
        <v>38.476385436833965</v>
      </c>
      <c r="H22" s="576">
        <v>12.863172764925539</v>
      </c>
      <c r="I22" s="576">
        <v>1.5116078449380357</v>
      </c>
      <c r="J22" s="576">
        <v>34.575813413158947</v>
      </c>
      <c r="K22" s="576">
        <v>30.648995726661106</v>
      </c>
      <c r="L22" s="576">
        <v>3.1514E-2</v>
      </c>
      <c r="M22" s="576">
        <v>302.97477800000001</v>
      </c>
      <c r="N22" s="576">
        <v>30.830707677361378</v>
      </c>
      <c r="O22" s="576">
        <v>61.296410626772243</v>
      </c>
      <c r="P22" s="576">
        <v>7.6898770000000001</v>
      </c>
      <c r="Q22" s="576">
        <v>27.069135705251529</v>
      </c>
      <c r="R22" s="576">
        <v>721.89685363386411</v>
      </c>
    </row>
    <row r="23" spans="1:18">
      <c r="A23" s="1104"/>
      <c r="B23" s="72" t="s">
        <v>253</v>
      </c>
      <c r="C23" s="576">
        <v>5.7543827099999989</v>
      </c>
      <c r="D23" s="576">
        <v>71.335664483268033</v>
      </c>
      <c r="E23" s="576">
        <v>8.5898500011156074</v>
      </c>
      <c r="F23" s="576">
        <v>22.318940333978638</v>
      </c>
      <c r="G23" s="576">
        <v>4.6791439754551405</v>
      </c>
      <c r="H23" s="576">
        <v>4.3670025271709685</v>
      </c>
      <c r="I23" s="576">
        <v>43.26176998563168</v>
      </c>
      <c r="J23" s="576">
        <v>19.483127619576738</v>
      </c>
      <c r="K23" s="576">
        <v>46.52650877512594</v>
      </c>
      <c r="L23" s="576">
        <v>31.77660201999997</v>
      </c>
      <c r="M23" s="576">
        <v>244.213165</v>
      </c>
      <c r="N23" s="576">
        <v>11.333971125588935</v>
      </c>
      <c r="O23" s="576">
        <v>22.411175567413967</v>
      </c>
      <c r="P23" s="576">
        <v>8.0247220000000006</v>
      </c>
      <c r="Q23" s="576">
        <v>7.5492681471071679</v>
      </c>
      <c r="R23" s="576">
        <v>696.51555406143268</v>
      </c>
    </row>
    <row r="24" spans="1:18">
      <c r="A24" s="1104">
        <v>2010</v>
      </c>
      <c r="B24" s="73" t="s">
        <v>252</v>
      </c>
      <c r="C24" s="576">
        <v>3.0106189999999998E-2</v>
      </c>
      <c r="D24" s="576">
        <v>1.2143975214000002</v>
      </c>
      <c r="E24" s="576">
        <v>180.69488808895483</v>
      </c>
      <c r="F24" s="576">
        <v>2.4070466406185962E-2</v>
      </c>
      <c r="G24" s="576">
        <v>20.643513202326908</v>
      </c>
      <c r="H24" s="576">
        <v>12.326183039557485</v>
      </c>
      <c r="I24" s="576">
        <v>1.5489484138105896</v>
      </c>
      <c r="J24" s="576">
        <v>65.604679445708612</v>
      </c>
      <c r="K24" s="576">
        <v>31.232050874999999</v>
      </c>
      <c r="L24" s="576">
        <v>9.3741610000000003E-2</v>
      </c>
      <c r="M24" s="576">
        <v>369.90089</v>
      </c>
      <c r="N24" s="576">
        <v>40.963825101681444</v>
      </c>
      <c r="O24" s="576">
        <v>53.438779834606898</v>
      </c>
      <c r="P24" s="576">
        <v>12.685439000000001</v>
      </c>
      <c r="Q24" s="576">
        <v>20.385284489999989</v>
      </c>
      <c r="R24" s="576">
        <v>813.46062227945299</v>
      </c>
    </row>
    <row r="25" spans="1:18">
      <c r="A25" s="1104"/>
      <c r="B25" s="72" t="s">
        <v>253</v>
      </c>
      <c r="C25" s="576">
        <v>5.7543827099999989</v>
      </c>
      <c r="D25" s="576">
        <v>72.970878172354006</v>
      </c>
      <c r="E25" s="576">
        <v>14.995763774375259</v>
      </c>
      <c r="F25" s="576">
        <v>18.678372223284789</v>
      </c>
      <c r="G25" s="576">
        <v>3.5489481263228151</v>
      </c>
      <c r="H25" s="576">
        <v>4.8034144956792595</v>
      </c>
      <c r="I25" s="576">
        <v>47.610708850191628</v>
      </c>
      <c r="J25" s="576">
        <v>17.512970990268045</v>
      </c>
      <c r="K25" s="576">
        <v>53.184080000000002</v>
      </c>
      <c r="L25" s="576">
        <v>23.47912160000001</v>
      </c>
      <c r="M25" s="576">
        <v>277.32416000000001</v>
      </c>
      <c r="N25" s="576">
        <v>18.913392309835245</v>
      </c>
      <c r="O25" s="576">
        <v>22.365782040714372</v>
      </c>
      <c r="P25" s="576">
        <v>11.893573</v>
      </c>
      <c r="Q25" s="576">
        <v>16.047014459999993</v>
      </c>
      <c r="R25" s="576">
        <v>717.10640494302561</v>
      </c>
    </row>
    <row r="26" spans="1:18">
      <c r="A26" s="1104">
        <v>2011</v>
      </c>
      <c r="B26" s="73" t="s">
        <v>252</v>
      </c>
      <c r="C26" s="576">
        <v>4.1153943800000015</v>
      </c>
      <c r="D26" s="576">
        <v>4.0988559605000034</v>
      </c>
      <c r="E26" s="576">
        <v>202.36698477944958</v>
      </c>
      <c r="F26" s="576">
        <v>8.4617774871287136E-4</v>
      </c>
      <c r="G26" s="576">
        <v>7.2605763563335142</v>
      </c>
      <c r="H26" s="576">
        <v>11.141429860384575</v>
      </c>
      <c r="I26" s="576">
        <v>1.631572529051543</v>
      </c>
      <c r="J26" s="576">
        <v>152.14823997864255</v>
      </c>
      <c r="K26" s="576">
        <v>27.680982069374323</v>
      </c>
      <c r="L26" s="576">
        <v>1.8275629629684566E-2</v>
      </c>
      <c r="M26" s="576">
        <v>377.53316000000001</v>
      </c>
      <c r="N26" s="576">
        <v>50.116474647554142</v>
      </c>
      <c r="O26" s="576">
        <v>25.094664076284655</v>
      </c>
      <c r="P26" s="576">
        <v>12.939962</v>
      </c>
      <c r="Q26" s="576">
        <v>26.717879789999998</v>
      </c>
      <c r="R26" s="576">
        <v>902.86529823495323</v>
      </c>
    </row>
    <row r="27" spans="1:18">
      <c r="A27" s="1104"/>
      <c r="B27" s="72" t="s">
        <v>253</v>
      </c>
      <c r="C27" s="576">
        <v>6.6060297000000006</v>
      </c>
      <c r="D27" s="576">
        <v>78.519063423104029</v>
      </c>
      <c r="E27" s="576">
        <v>11.221678179053466</v>
      </c>
      <c r="F27" s="576">
        <v>5.2289744352554582E-2</v>
      </c>
      <c r="G27" s="576">
        <v>2.8773053028508762</v>
      </c>
      <c r="H27" s="576">
        <v>5.3990072989750484</v>
      </c>
      <c r="I27" s="576">
        <v>46.793090247615588</v>
      </c>
      <c r="J27" s="576">
        <v>19.94141734450049</v>
      </c>
      <c r="K27" s="576">
        <v>66.886903016883721</v>
      </c>
      <c r="L27" s="576">
        <v>21.406669577749323</v>
      </c>
      <c r="M27" s="576">
        <v>330.97772500000002</v>
      </c>
      <c r="N27" s="576">
        <v>15.736802591249125</v>
      </c>
      <c r="O27" s="576">
        <v>28.621280258452348</v>
      </c>
      <c r="P27" s="576">
        <v>14.271559</v>
      </c>
      <c r="Q27" s="576">
        <v>21.301699509999999</v>
      </c>
      <c r="R27" s="576">
        <v>815.09531379478642</v>
      </c>
    </row>
    <row r="28" spans="1:18">
      <c r="A28" s="1104">
        <v>2012</v>
      </c>
      <c r="B28" s="73" t="s">
        <v>252</v>
      </c>
      <c r="C28" s="576">
        <v>8.4395317091115132</v>
      </c>
      <c r="D28" s="576">
        <v>3.7818923657577943</v>
      </c>
      <c r="E28" s="576">
        <v>166.1946504548082</v>
      </c>
      <c r="F28" s="576">
        <v>1.1783992346695702E-2</v>
      </c>
      <c r="G28" s="576">
        <v>5.0579899034659555</v>
      </c>
      <c r="H28" s="576">
        <v>19.06419834611977</v>
      </c>
      <c r="I28" s="576">
        <v>1.6500487878604453</v>
      </c>
      <c r="J28" s="576">
        <v>176.83662069416133</v>
      </c>
      <c r="K28" s="576">
        <v>27.38329572352686</v>
      </c>
      <c r="L28" s="576">
        <v>0.51341581657692803</v>
      </c>
      <c r="M28" s="576">
        <v>325.12870400000003</v>
      </c>
      <c r="N28" s="576">
        <v>58.068540041580285</v>
      </c>
      <c r="O28" s="576">
        <v>27.538054729999999</v>
      </c>
      <c r="P28" s="576">
        <v>182.61867338641261</v>
      </c>
      <c r="Q28" s="576">
        <v>28.50618832000001</v>
      </c>
      <c r="R28" s="576">
        <v>1030.7935882717284</v>
      </c>
    </row>
    <row r="29" spans="1:18">
      <c r="A29" s="1104"/>
      <c r="B29" s="72" t="s">
        <v>253</v>
      </c>
      <c r="C29" s="576">
        <v>8.7907819000000043</v>
      </c>
      <c r="D29" s="576">
        <v>80.032898903754216</v>
      </c>
      <c r="E29" s="576">
        <v>111.35216369155611</v>
      </c>
      <c r="F29" s="576">
        <v>8.2063884766697445E-2</v>
      </c>
      <c r="G29" s="576">
        <v>3.0608917988197044</v>
      </c>
      <c r="H29" s="576">
        <v>4.5666020094371715</v>
      </c>
      <c r="I29" s="576">
        <v>45.678618850660648</v>
      </c>
      <c r="J29" s="576">
        <v>33.367759814877417</v>
      </c>
      <c r="K29" s="576">
        <v>67.864786725537272</v>
      </c>
      <c r="L29" s="576">
        <v>18.601808750997797</v>
      </c>
      <c r="M29" s="576">
        <v>330.97139499999997</v>
      </c>
      <c r="N29" s="576">
        <v>16.498445005024607</v>
      </c>
      <c r="O29" s="576">
        <v>35.560649800000014</v>
      </c>
      <c r="P29" s="576">
        <v>27.884182158931068</v>
      </c>
      <c r="Q29" s="576">
        <v>24.381101630000003</v>
      </c>
      <c r="R29" s="576">
        <v>963.64096486681274</v>
      </c>
    </row>
    <row r="30" spans="1:18" s="283" customFormat="1">
      <c r="A30" s="1104">
        <v>2013</v>
      </c>
      <c r="B30" s="73" t="s">
        <v>252</v>
      </c>
      <c r="C30" s="576">
        <v>1.336889</v>
      </c>
      <c r="D30" s="576">
        <v>3.28</v>
      </c>
      <c r="E30" s="576" t="s">
        <v>429</v>
      </c>
      <c r="F30" s="576" t="s">
        <v>429</v>
      </c>
      <c r="G30" s="576" t="s">
        <v>429</v>
      </c>
      <c r="H30" s="576" t="s">
        <v>429</v>
      </c>
      <c r="I30" s="576">
        <v>1</v>
      </c>
      <c r="J30" s="576" t="s">
        <v>429</v>
      </c>
      <c r="K30" s="576" t="s">
        <v>429</v>
      </c>
      <c r="L30" s="576" t="s">
        <v>429</v>
      </c>
      <c r="M30" s="576" t="s">
        <v>429</v>
      </c>
      <c r="N30" s="576">
        <v>62.58</v>
      </c>
      <c r="O30" s="576" t="s">
        <v>429</v>
      </c>
      <c r="P30" s="576" t="s">
        <v>429</v>
      </c>
      <c r="Q30" s="704">
        <f>Q26/Q28*Q28</f>
        <v>26.717879789999998</v>
      </c>
      <c r="R30" s="576" t="s">
        <v>429</v>
      </c>
    </row>
    <row r="31" spans="1:18" s="283" customFormat="1">
      <c r="A31" s="1104"/>
      <c r="B31" s="72" t="s">
        <v>253</v>
      </c>
      <c r="C31" s="576">
        <v>4.5643700300000001</v>
      </c>
      <c r="D31" s="576">
        <v>69.98</v>
      </c>
      <c r="E31" s="576" t="s">
        <v>429</v>
      </c>
      <c r="F31" s="576" t="s">
        <v>429</v>
      </c>
      <c r="G31" s="576" t="s">
        <v>429</v>
      </c>
      <c r="H31" s="576" t="s">
        <v>429</v>
      </c>
      <c r="I31" s="576">
        <v>41.9</v>
      </c>
      <c r="J31" s="576" t="s">
        <v>429</v>
      </c>
      <c r="K31" s="576" t="s">
        <v>429</v>
      </c>
      <c r="L31" s="576" t="s">
        <v>429</v>
      </c>
      <c r="M31" s="576" t="s">
        <v>429</v>
      </c>
      <c r="N31" s="576">
        <v>16.78</v>
      </c>
      <c r="O31" s="576" t="s">
        <v>429</v>
      </c>
      <c r="P31" s="576" t="s">
        <v>429</v>
      </c>
      <c r="Q31" s="704">
        <f>Q29/Q27*Q29</f>
        <v>27.90566623162308</v>
      </c>
      <c r="R31" s="576" t="s">
        <v>429</v>
      </c>
    </row>
    <row r="32" spans="1:18" s="499" customFormat="1">
      <c r="A32" s="1104">
        <v>2014</v>
      </c>
      <c r="B32" s="73" t="s">
        <v>252</v>
      </c>
      <c r="C32" s="576">
        <v>4.9523817700000006</v>
      </c>
      <c r="D32" s="576">
        <v>2.5</v>
      </c>
      <c r="E32" s="576" t="s">
        <v>429</v>
      </c>
      <c r="F32" s="576" t="s">
        <v>8</v>
      </c>
      <c r="G32" s="576" t="s">
        <v>429</v>
      </c>
      <c r="H32" s="576" t="s">
        <v>429</v>
      </c>
      <c r="I32" s="576">
        <v>1.1000000000000001</v>
      </c>
      <c r="J32" s="576" t="s">
        <v>429</v>
      </c>
      <c r="K32" s="576" t="s">
        <v>429</v>
      </c>
      <c r="L32" s="576" t="s">
        <v>429</v>
      </c>
      <c r="M32" s="576" t="s">
        <v>429</v>
      </c>
      <c r="N32" s="576">
        <v>67.37</v>
      </c>
      <c r="O32" s="576" t="s">
        <v>429</v>
      </c>
      <c r="P32" s="576" t="s">
        <v>429</v>
      </c>
      <c r="Q32" s="704">
        <f>1707/1000000</f>
        <v>1.707E-3</v>
      </c>
      <c r="R32" s="576" t="s">
        <v>429</v>
      </c>
    </row>
    <row r="33" spans="1:18" s="499" customFormat="1">
      <c r="A33" s="1104"/>
      <c r="B33" s="72" t="s">
        <v>253</v>
      </c>
      <c r="C33" s="576">
        <v>1.065E-2</v>
      </c>
      <c r="D33" s="576">
        <v>84.4</v>
      </c>
      <c r="E33" s="576" t="s">
        <v>429</v>
      </c>
      <c r="F33" s="576" t="s">
        <v>429</v>
      </c>
      <c r="G33" s="576" t="s">
        <v>429</v>
      </c>
      <c r="H33" s="576" t="s">
        <v>429</v>
      </c>
      <c r="I33" s="576">
        <v>41.9</v>
      </c>
      <c r="J33" s="576" t="s">
        <v>429</v>
      </c>
      <c r="K33" s="576" t="s">
        <v>429</v>
      </c>
      <c r="L33" s="576" t="s">
        <v>429</v>
      </c>
      <c r="M33" s="576" t="s">
        <v>429</v>
      </c>
      <c r="N33" s="576">
        <v>17.79</v>
      </c>
      <c r="O33" s="576" t="s">
        <v>429</v>
      </c>
      <c r="P33" s="576" t="s">
        <v>429</v>
      </c>
      <c r="Q33" s="704">
        <f>11694/1000000</f>
        <v>1.1694E-2</v>
      </c>
      <c r="R33" s="576" t="s">
        <v>429</v>
      </c>
    </row>
    <row r="34" spans="1:18" s="499" customFormat="1">
      <c r="A34" s="1104">
        <v>2015</v>
      </c>
      <c r="B34" s="73" t="s">
        <v>252</v>
      </c>
      <c r="C34" s="576">
        <v>1.6104134999999999E-2</v>
      </c>
      <c r="D34" s="592">
        <v>3.2</v>
      </c>
      <c r="E34" s="592"/>
      <c r="F34" s="592" t="s">
        <v>429</v>
      </c>
      <c r="G34" s="592" t="s">
        <v>429</v>
      </c>
      <c r="H34" s="576">
        <v>7.8</v>
      </c>
      <c r="I34" s="598">
        <v>1.1000000000000001</v>
      </c>
      <c r="J34" s="576" t="s">
        <v>429</v>
      </c>
      <c r="K34" s="570" t="s">
        <v>429</v>
      </c>
      <c r="L34" s="570" t="s">
        <v>429</v>
      </c>
      <c r="M34" s="592" t="s">
        <v>429</v>
      </c>
      <c r="N34" s="570" t="s">
        <v>429</v>
      </c>
      <c r="O34" s="576" t="s">
        <v>429</v>
      </c>
      <c r="P34" s="570" t="s">
        <v>429</v>
      </c>
      <c r="Q34" s="704">
        <f>230724/1000000</f>
        <v>0.23072400000000001</v>
      </c>
      <c r="R34" s="570" t="s">
        <v>429</v>
      </c>
    </row>
    <row r="35" spans="1:18" s="499" customFormat="1">
      <c r="A35" s="1104"/>
      <c r="B35" s="72" t="s">
        <v>253</v>
      </c>
      <c r="C35" s="576">
        <v>2.3206889200000003</v>
      </c>
      <c r="D35" s="592">
        <v>82.5</v>
      </c>
      <c r="E35" s="592"/>
      <c r="F35" s="592" t="s">
        <v>429</v>
      </c>
      <c r="G35" s="592" t="s">
        <v>429</v>
      </c>
      <c r="H35" s="576" t="s">
        <v>429</v>
      </c>
      <c r="I35" s="598">
        <v>40.4</v>
      </c>
      <c r="J35" s="576" t="s">
        <v>429</v>
      </c>
      <c r="K35" s="570" t="s">
        <v>429</v>
      </c>
      <c r="L35" s="570" t="s">
        <v>429</v>
      </c>
      <c r="M35" s="592" t="s">
        <v>429</v>
      </c>
      <c r="N35" s="570" t="s">
        <v>429</v>
      </c>
      <c r="O35" s="576" t="s">
        <v>429</v>
      </c>
      <c r="P35" s="570" t="s">
        <v>429</v>
      </c>
      <c r="Q35" s="704">
        <f>484832/1000000</f>
        <v>0.48483199999999999</v>
      </c>
      <c r="R35" s="570" t="s">
        <v>429</v>
      </c>
    </row>
    <row r="36" spans="1:18" s="499" customFormat="1">
      <c r="A36" s="289"/>
      <c r="B36" s="289"/>
      <c r="C36" s="289"/>
      <c r="D36" s="289"/>
      <c r="E36" s="289"/>
      <c r="F36" s="289"/>
      <c r="G36" s="289"/>
      <c r="H36" s="289"/>
      <c r="I36" s="289"/>
      <c r="J36" s="289"/>
      <c r="K36" s="289"/>
      <c r="L36" s="289"/>
      <c r="M36" s="289"/>
      <c r="N36" s="289"/>
      <c r="O36" s="289"/>
      <c r="P36" s="289"/>
      <c r="Q36" s="289"/>
      <c r="R36" s="289"/>
    </row>
    <row r="37" spans="1:18" s="289" customFormat="1" ht="14">
      <c r="A37" s="136" t="s">
        <v>33</v>
      </c>
      <c r="B37" s="134"/>
      <c r="E37" s="132"/>
      <c r="F37" s="132"/>
      <c r="G37" s="132"/>
      <c r="H37" s="132"/>
      <c r="I37" s="132"/>
      <c r="J37" s="132"/>
      <c r="K37" s="132"/>
      <c r="L37" s="132"/>
      <c r="M37" s="132"/>
      <c r="N37" s="132"/>
    </row>
    <row r="38" spans="1:18" s="289" customFormat="1" ht="14">
      <c r="A38" s="93"/>
      <c r="B38" s="135"/>
      <c r="E38" s="133"/>
      <c r="F38" s="133"/>
      <c r="G38" s="133"/>
      <c r="H38" s="133"/>
      <c r="I38" s="132"/>
      <c r="J38" s="132"/>
      <c r="K38" s="132"/>
      <c r="L38" s="132"/>
      <c r="M38" s="132"/>
      <c r="N38" s="132"/>
    </row>
    <row r="39" spans="1:18" s="289" customFormat="1" ht="14">
      <c r="A39" s="308" t="s">
        <v>424</v>
      </c>
      <c r="B39" s="134"/>
      <c r="F39" s="132"/>
      <c r="G39" s="132"/>
      <c r="H39" s="132"/>
      <c r="I39" s="132"/>
      <c r="J39" s="132"/>
      <c r="K39" s="132"/>
      <c r="L39" s="132"/>
      <c r="M39" s="132"/>
      <c r="N39" s="132"/>
    </row>
    <row r="40" spans="1:18" s="283" customFormat="1">
      <c r="A40" s="133"/>
      <c r="B40" s="289"/>
      <c r="C40" s="289"/>
      <c r="D40" s="289"/>
      <c r="E40" s="289"/>
      <c r="F40" s="289"/>
      <c r="G40" s="289"/>
      <c r="H40" s="289"/>
      <c r="I40" s="289"/>
      <c r="J40" s="289"/>
      <c r="K40" s="289"/>
      <c r="L40" s="289"/>
      <c r="M40" s="289"/>
      <c r="N40" s="289"/>
      <c r="O40" s="289"/>
      <c r="P40" s="289"/>
      <c r="Q40" s="289"/>
      <c r="R40" s="289"/>
    </row>
    <row r="41" spans="1:18" s="283" customFormat="1">
      <c r="A41" s="167" t="s">
        <v>431</v>
      </c>
      <c r="B41" s="289"/>
      <c r="C41" s="289"/>
      <c r="D41" s="289"/>
      <c r="E41" s="289"/>
      <c r="F41" s="289"/>
      <c r="G41" s="289"/>
      <c r="H41" s="289"/>
      <c r="I41" s="289"/>
      <c r="J41" s="289"/>
      <c r="K41" s="289"/>
      <c r="L41" s="289"/>
      <c r="M41" s="289"/>
      <c r="N41" s="289"/>
      <c r="O41" s="289"/>
      <c r="P41" s="289"/>
      <c r="Q41" s="289"/>
      <c r="R41" s="289"/>
    </row>
    <row r="42" spans="1:18">
      <c r="A42" s="57"/>
      <c r="B42" s="57"/>
      <c r="C42" s="57"/>
      <c r="D42" s="57"/>
      <c r="E42" s="57"/>
      <c r="F42" s="57"/>
      <c r="G42" s="57"/>
      <c r="H42" s="57"/>
      <c r="I42" s="57"/>
      <c r="J42" s="57"/>
      <c r="K42" s="57"/>
      <c r="L42" s="57"/>
      <c r="M42" s="57"/>
      <c r="N42" s="57"/>
      <c r="O42" s="57"/>
      <c r="P42" s="57"/>
      <c r="Q42" s="57"/>
      <c r="R42" s="57"/>
    </row>
    <row r="43" spans="1:18">
      <c r="A43" s="57"/>
      <c r="B43" s="57"/>
      <c r="C43" s="57"/>
      <c r="D43" s="57"/>
      <c r="E43" s="57"/>
      <c r="F43" s="57"/>
      <c r="G43" s="57"/>
      <c r="H43" s="57"/>
      <c r="I43" s="57"/>
      <c r="J43" s="57"/>
      <c r="K43" s="57"/>
      <c r="L43" s="57"/>
      <c r="M43" s="57"/>
      <c r="N43" s="57"/>
      <c r="O43" s="57"/>
      <c r="P43" s="57"/>
      <c r="Q43" s="57"/>
      <c r="R43" s="57"/>
    </row>
    <row r="44" spans="1:18">
      <c r="A44" s="57"/>
      <c r="B44" s="57"/>
      <c r="C44" s="57"/>
      <c r="D44" s="57"/>
      <c r="E44" s="57"/>
      <c r="F44" s="57"/>
      <c r="G44" s="57"/>
      <c r="H44" s="57"/>
      <c r="I44" s="57"/>
      <c r="J44" s="57"/>
      <c r="K44" s="57"/>
      <c r="L44" s="57"/>
      <c r="M44" s="57"/>
      <c r="N44" s="57"/>
      <c r="O44" s="57"/>
      <c r="P44" s="57"/>
      <c r="Q44" s="57"/>
      <c r="R44" s="57"/>
    </row>
    <row r="45" spans="1:18">
      <c r="A45" s="57"/>
      <c r="B45" s="57"/>
      <c r="C45" s="57"/>
      <c r="D45" s="57"/>
      <c r="E45" s="57"/>
      <c r="F45" s="57"/>
      <c r="G45" s="57"/>
      <c r="H45" s="57"/>
      <c r="I45" s="57"/>
      <c r="J45" s="57"/>
      <c r="K45" s="57"/>
      <c r="L45" s="57"/>
      <c r="M45" s="57"/>
      <c r="N45" s="57"/>
      <c r="O45" s="57"/>
      <c r="P45" s="57"/>
      <c r="Q45" s="57"/>
      <c r="R45" s="57"/>
    </row>
    <row r="85" spans="1:18">
      <c r="A85" s="57"/>
      <c r="B85" s="57"/>
      <c r="C85" s="57"/>
      <c r="D85" s="57"/>
      <c r="E85" s="57"/>
      <c r="F85" s="57"/>
      <c r="G85" s="57"/>
      <c r="H85" s="57"/>
      <c r="I85" s="57"/>
      <c r="J85" s="57"/>
      <c r="K85" s="57"/>
      <c r="L85" s="57"/>
      <c r="M85" s="57"/>
      <c r="N85" s="57"/>
      <c r="O85" s="57"/>
      <c r="P85" s="57"/>
      <c r="Q85" s="57"/>
      <c r="R85" s="57"/>
    </row>
    <row r="86" spans="1:18">
      <c r="A86" s="57"/>
      <c r="B86" s="57"/>
      <c r="C86" s="57"/>
      <c r="D86" s="57"/>
      <c r="E86" s="57"/>
      <c r="F86" s="57"/>
      <c r="G86" s="57"/>
      <c r="H86" s="57"/>
      <c r="I86" s="57"/>
      <c r="J86" s="57"/>
      <c r="K86" s="57"/>
      <c r="L86" s="57"/>
      <c r="M86" s="57"/>
      <c r="N86" s="57"/>
      <c r="O86" s="57"/>
      <c r="P86" s="57"/>
      <c r="Q86" s="57"/>
      <c r="R86" s="57"/>
    </row>
    <row r="87" spans="1:18">
      <c r="A87" s="57"/>
      <c r="B87" s="57"/>
      <c r="C87" s="57"/>
      <c r="D87" s="57"/>
      <c r="E87" s="57"/>
      <c r="F87" s="57"/>
      <c r="G87" s="57"/>
      <c r="H87" s="57"/>
      <c r="I87" s="57"/>
      <c r="J87" s="57"/>
      <c r="K87" s="57"/>
      <c r="L87" s="57"/>
      <c r="M87" s="57"/>
      <c r="N87" s="57"/>
      <c r="O87" s="57"/>
      <c r="P87" s="57"/>
      <c r="Q87" s="57"/>
      <c r="R87" s="57"/>
    </row>
    <row r="88" spans="1:18">
      <c r="A88" s="57"/>
      <c r="B88" s="57"/>
      <c r="C88" s="57"/>
      <c r="D88" s="57"/>
      <c r="E88" s="57"/>
      <c r="F88" s="57"/>
      <c r="G88" s="57"/>
      <c r="H88" s="57"/>
      <c r="I88" s="57"/>
      <c r="J88" s="57"/>
      <c r="K88" s="57"/>
      <c r="L88" s="57"/>
      <c r="M88" s="57"/>
      <c r="N88" s="57"/>
      <c r="O88" s="57"/>
      <c r="P88" s="57"/>
      <c r="Q88" s="57"/>
      <c r="R88" s="57"/>
    </row>
    <row r="89" spans="1:18">
      <c r="A89" s="57"/>
      <c r="B89" s="57"/>
      <c r="C89" s="57"/>
      <c r="D89" s="57"/>
      <c r="E89" s="57"/>
      <c r="F89" s="57"/>
      <c r="G89" s="57"/>
      <c r="H89" s="57"/>
      <c r="I89" s="57"/>
      <c r="J89" s="57"/>
      <c r="K89" s="57"/>
      <c r="L89" s="57"/>
      <c r="M89" s="57"/>
      <c r="N89" s="57"/>
      <c r="O89" s="57"/>
      <c r="P89" s="57"/>
      <c r="Q89" s="57"/>
      <c r="R89" s="57"/>
    </row>
    <row r="90" spans="1:18">
      <c r="A90" s="57"/>
      <c r="B90" s="57"/>
      <c r="C90" s="57"/>
      <c r="D90" s="57"/>
      <c r="E90" s="57"/>
      <c r="F90" s="57"/>
      <c r="G90" s="57"/>
      <c r="H90" s="57"/>
      <c r="I90" s="57"/>
      <c r="J90" s="57"/>
      <c r="K90" s="57"/>
      <c r="L90" s="57"/>
      <c r="M90" s="57"/>
      <c r="N90" s="57"/>
      <c r="O90" s="57"/>
      <c r="P90" s="57"/>
      <c r="Q90" s="57"/>
      <c r="R90" s="57"/>
    </row>
    <row r="91" spans="1:18">
      <c r="A91" s="57"/>
      <c r="B91" s="57"/>
      <c r="C91" s="57"/>
      <c r="D91" s="57"/>
      <c r="E91" s="57"/>
      <c r="F91" s="57"/>
      <c r="G91" s="57"/>
      <c r="H91" s="57"/>
      <c r="I91" s="57"/>
      <c r="J91" s="57"/>
      <c r="K91" s="57"/>
      <c r="L91" s="57"/>
      <c r="M91" s="57"/>
      <c r="N91" s="57"/>
      <c r="O91" s="57"/>
      <c r="P91" s="57"/>
      <c r="Q91" s="57"/>
      <c r="R91" s="57"/>
    </row>
    <row r="92" spans="1:18">
      <c r="A92" s="57"/>
      <c r="B92" s="57"/>
      <c r="C92" s="57"/>
      <c r="D92" s="57"/>
      <c r="E92" s="57"/>
      <c r="F92" s="57"/>
      <c r="G92" s="57"/>
      <c r="H92" s="57"/>
      <c r="I92" s="57"/>
      <c r="J92" s="57"/>
      <c r="K92" s="57"/>
      <c r="L92" s="57"/>
      <c r="M92" s="57"/>
      <c r="N92" s="57"/>
      <c r="O92" s="57"/>
      <c r="P92" s="57"/>
      <c r="Q92" s="57"/>
      <c r="R92" s="57"/>
    </row>
    <row r="93" spans="1:18">
      <c r="A93" s="57"/>
      <c r="B93" s="57"/>
      <c r="C93" s="57"/>
      <c r="D93" s="57"/>
      <c r="E93" s="57"/>
      <c r="F93" s="57"/>
      <c r="G93" s="57"/>
      <c r="H93" s="57"/>
      <c r="I93" s="57"/>
      <c r="J93" s="57"/>
      <c r="K93" s="57"/>
      <c r="L93" s="57"/>
      <c r="M93" s="57"/>
      <c r="N93" s="57"/>
      <c r="O93" s="57"/>
      <c r="P93" s="57"/>
      <c r="Q93" s="57"/>
      <c r="R93" s="57"/>
    </row>
    <row r="94" spans="1:18">
      <c r="A94" s="57"/>
      <c r="B94" s="57"/>
      <c r="C94" s="57"/>
      <c r="D94" s="57"/>
      <c r="E94" s="57"/>
      <c r="F94" s="57"/>
      <c r="G94" s="57"/>
      <c r="H94" s="57"/>
      <c r="I94" s="57"/>
      <c r="J94" s="57"/>
      <c r="K94" s="57"/>
      <c r="L94" s="57"/>
      <c r="M94" s="57"/>
      <c r="N94" s="57"/>
      <c r="O94" s="57"/>
      <c r="P94" s="57"/>
      <c r="Q94" s="57"/>
      <c r="R94" s="57"/>
    </row>
    <row r="95" spans="1:18">
      <c r="A95" s="57"/>
      <c r="B95" s="57"/>
      <c r="C95" s="57"/>
      <c r="D95" s="57"/>
      <c r="E95" s="57"/>
      <c r="F95" s="57"/>
      <c r="G95" s="57"/>
      <c r="H95" s="57"/>
      <c r="I95" s="57"/>
      <c r="J95" s="57"/>
      <c r="K95" s="57"/>
      <c r="L95" s="57"/>
      <c r="M95" s="57"/>
      <c r="N95" s="57"/>
      <c r="O95" s="57"/>
      <c r="P95" s="57"/>
      <c r="Q95" s="57"/>
      <c r="R95" s="57"/>
    </row>
    <row r="96" spans="1:18">
      <c r="A96" s="57"/>
      <c r="B96" s="57"/>
      <c r="C96" s="57"/>
      <c r="D96" s="57"/>
      <c r="E96" s="57"/>
      <c r="F96" s="57"/>
      <c r="G96" s="57"/>
      <c r="H96" s="57"/>
      <c r="I96" s="57"/>
      <c r="J96" s="57"/>
      <c r="K96" s="57"/>
      <c r="L96" s="57"/>
      <c r="M96" s="57"/>
      <c r="N96" s="57"/>
      <c r="O96" s="57"/>
      <c r="P96" s="57"/>
      <c r="Q96" s="57"/>
      <c r="R96" s="57"/>
    </row>
    <row r="97" spans="1:18">
      <c r="A97" s="57"/>
      <c r="B97" s="57"/>
      <c r="C97" s="57"/>
      <c r="D97" s="57"/>
      <c r="E97" s="57"/>
      <c r="F97" s="57"/>
      <c r="G97" s="57"/>
      <c r="H97" s="57"/>
      <c r="I97" s="57"/>
      <c r="J97" s="57"/>
      <c r="K97" s="57"/>
      <c r="L97" s="57"/>
      <c r="M97" s="57"/>
      <c r="N97" s="57"/>
      <c r="O97" s="57"/>
      <c r="P97" s="57"/>
      <c r="Q97" s="57"/>
      <c r="R97" s="57"/>
    </row>
    <row r="98" spans="1:18">
      <c r="A98" s="57"/>
      <c r="B98" s="57"/>
      <c r="C98" s="57"/>
      <c r="D98" s="57"/>
      <c r="E98" s="57"/>
      <c r="F98" s="57"/>
      <c r="G98" s="57"/>
      <c r="H98" s="57"/>
      <c r="I98" s="57"/>
      <c r="J98" s="57"/>
      <c r="K98" s="57"/>
      <c r="L98" s="57"/>
      <c r="M98" s="57"/>
      <c r="N98" s="57"/>
      <c r="O98" s="57"/>
      <c r="P98" s="57"/>
      <c r="Q98" s="57"/>
      <c r="R98" s="57"/>
    </row>
    <row r="99" spans="1:18">
      <c r="A99" s="57"/>
      <c r="B99" s="57"/>
      <c r="C99" s="57"/>
      <c r="D99" s="57"/>
      <c r="E99" s="57"/>
      <c r="F99" s="57"/>
      <c r="G99" s="57"/>
      <c r="H99" s="57"/>
      <c r="I99" s="57"/>
      <c r="J99" s="57"/>
      <c r="K99" s="57"/>
      <c r="L99" s="57"/>
      <c r="M99" s="57"/>
      <c r="N99" s="57"/>
      <c r="O99" s="57"/>
      <c r="P99" s="57"/>
      <c r="Q99" s="57"/>
      <c r="R99" s="57"/>
    </row>
    <row r="100" spans="1:18">
      <c r="A100" s="57"/>
      <c r="B100" s="57"/>
      <c r="C100" s="57"/>
      <c r="D100" s="57"/>
      <c r="E100" s="57"/>
      <c r="F100" s="57"/>
      <c r="G100" s="57"/>
      <c r="H100" s="57"/>
      <c r="I100" s="57"/>
      <c r="J100" s="57"/>
      <c r="K100" s="57"/>
      <c r="L100" s="57"/>
      <c r="M100" s="57"/>
      <c r="N100" s="57"/>
      <c r="O100" s="57"/>
      <c r="P100" s="57"/>
      <c r="Q100" s="57"/>
      <c r="R100" s="57"/>
    </row>
    <row r="101" spans="1:18">
      <c r="A101" s="57"/>
      <c r="B101" s="57"/>
      <c r="C101" s="57"/>
      <c r="D101" s="57"/>
      <c r="E101" s="57"/>
      <c r="F101" s="57"/>
      <c r="G101" s="57"/>
      <c r="H101" s="57"/>
      <c r="I101" s="57"/>
      <c r="J101" s="57"/>
      <c r="K101" s="57"/>
      <c r="L101" s="57"/>
      <c r="M101" s="57"/>
      <c r="N101" s="57"/>
      <c r="O101" s="57"/>
      <c r="P101" s="57"/>
      <c r="Q101" s="57"/>
      <c r="R101" s="57"/>
    </row>
    <row r="102" spans="1:18">
      <c r="A102" s="57"/>
      <c r="B102" s="57"/>
      <c r="C102" s="57"/>
      <c r="D102" s="57"/>
      <c r="E102" s="57"/>
      <c r="F102" s="57"/>
      <c r="G102" s="57"/>
      <c r="H102" s="57"/>
      <c r="I102" s="57"/>
      <c r="J102" s="57"/>
      <c r="K102" s="57"/>
      <c r="L102" s="57"/>
      <c r="M102" s="57"/>
      <c r="N102" s="57"/>
      <c r="O102" s="57"/>
      <c r="P102" s="57"/>
      <c r="Q102" s="57"/>
      <c r="R102" s="57"/>
    </row>
    <row r="103" spans="1:18">
      <c r="A103" s="57"/>
      <c r="B103" s="57"/>
      <c r="C103" s="57"/>
      <c r="D103" s="57"/>
      <c r="E103" s="57"/>
      <c r="F103" s="57"/>
      <c r="G103" s="57"/>
      <c r="H103" s="57"/>
      <c r="I103" s="57"/>
      <c r="J103" s="57"/>
      <c r="K103" s="57"/>
      <c r="L103" s="57"/>
      <c r="M103" s="57"/>
      <c r="N103" s="57"/>
      <c r="O103" s="57"/>
      <c r="P103" s="57"/>
      <c r="Q103" s="57"/>
      <c r="R103" s="57"/>
    </row>
    <row r="104" spans="1:18">
      <c r="A104" s="57"/>
      <c r="B104" s="57"/>
      <c r="C104" s="57"/>
      <c r="D104" s="57"/>
      <c r="E104" s="57"/>
      <c r="F104" s="57"/>
      <c r="G104" s="57"/>
      <c r="H104" s="57"/>
      <c r="I104" s="57"/>
      <c r="J104" s="57"/>
      <c r="K104" s="57"/>
      <c r="L104" s="57"/>
      <c r="M104" s="57"/>
      <c r="N104" s="57"/>
      <c r="O104" s="57"/>
      <c r="P104" s="57"/>
      <c r="Q104" s="57"/>
      <c r="R104" s="57"/>
    </row>
    <row r="105" spans="1:18">
      <c r="A105" s="57"/>
      <c r="B105" s="57"/>
      <c r="C105" s="57"/>
      <c r="D105" s="57"/>
      <c r="E105" s="57"/>
      <c r="F105" s="57"/>
      <c r="G105" s="57"/>
      <c r="H105" s="57"/>
      <c r="I105" s="57"/>
      <c r="J105" s="57"/>
      <c r="K105" s="57"/>
      <c r="L105" s="57"/>
      <c r="M105" s="57"/>
      <c r="N105" s="57"/>
      <c r="O105" s="57"/>
      <c r="P105" s="57"/>
      <c r="Q105" s="57"/>
      <c r="R105" s="57"/>
    </row>
    <row r="106" spans="1:18">
      <c r="A106" s="57"/>
      <c r="B106" s="57"/>
      <c r="C106" s="57"/>
      <c r="D106" s="57"/>
      <c r="E106" s="57"/>
      <c r="F106" s="57"/>
      <c r="G106" s="57"/>
      <c r="H106" s="57"/>
      <c r="I106" s="57"/>
      <c r="J106" s="57"/>
      <c r="K106" s="57"/>
      <c r="L106" s="57"/>
      <c r="M106" s="57"/>
      <c r="N106" s="57"/>
      <c r="O106" s="57"/>
      <c r="P106" s="57"/>
      <c r="Q106" s="57"/>
      <c r="R106" s="57"/>
    </row>
    <row r="107" spans="1:18">
      <c r="A107" s="57"/>
      <c r="B107" s="57"/>
      <c r="C107" s="57"/>
      <c r="D107" s="57"/>
      <c r="E107" s="57"/>
      <c r="F107" s="57"/>
      <c r="G107" s="57"/>
      <c r="H107" s="57"/>
      <c r="I107" s="57"/>
      <c r="J107" s="57"/>
      <c r="K107" s="57"/>
      <c r="L107" s="57"/>
      <c r="M107" s="57"/>
      <c r="N107" s="57"/>
      <c r="O107" s="57"/>
      <c r="P107" s="57"/>
      <c r="Q107" s="57"/>
      <c r="R107" s="57"/>
    </row>
    <row r="108" spans="1:18">
      <c r="A108" s="57"/>
      <c r="B108" s="57"/>
      <c r="C108" s="57"/>
      <c r="D108" s="57"/>
      <c r="E108" s="57"/>
      <c r="F108" s="57"/>
      <c r="G108" s="57"/>
      <c r="H108" s="57"/>
      <c r="I108" s="57"/>
      <c r="J108" s="57"/>
      <c r="K108" s="57"/>
      <c r="L108" s="57"/>
      <c r="M108" s="57"/>
      <c r="N108" s="57"/>
      <c r="O108" s="57"/>
      <c r="P108" s="57"/>
      <c r="Q108" s="57"/>
      <c r="R108" s="57"/>
    </row>
    <row r="109" spans="1:18">
      <c r="A109" s="57"/>
      <c r="B109" s="57"/>
      <c r="C109" s="57"/>
      <c r="D109" s="57"/>
      <c r="E109" s="57"/>
      <c r="F109" s="57"/>
      <c r="G109" s="57"/>
      <c r="H109" s="57"/>
      <c r="I109" s="57"/>
      <c r="J109" s="57"/>
      <c r="K109" s="57"/>
      <c r="L109" s="57"/>
      <c r="M109" s="57"/>
      <c r="N109" s="57"/>
      <c r="O109" s="57"/>
      <c r="P109" s="57"/>
      <c r="Q109" s="57"/>
      <c r="R109" s="57"/>
    </row>
    <row r="110" spans="1:18">
      <c r="A110" s="57"/>
      <c r="B110" s="57"/>
      <c r="C110" s="57"/>
      <c r="D110" s="57"/>
      <c r="E110" s="57"/>
      <c r="F110" s="57"/>
      <c r="G110" s="57"/>
      <c r="H110" s="57"/>
      <c r="I110" s="57"/>
      <c r="J110" s="57"/>
      <c r="K110" s="57"/>
      <c r="L110" s="57"/>
      <c r="M110" s="57"/>
      <c r="N110" s="57"/>
      <c r="O110" s="57"/>
      <c r="P110" s="57"/>
      <c r="Q110" s="57"/>
      <c r="R110" s="57"/>
    </row>
    <row r="111" spans="1:18">
      <c r="A111" s="57"/>
      <c r="B111" s="57"/>
      <c r="C111" s="57"/>
      <c r="D111" s="57"/>
      <c r="E111" s="57"/>
      <c r="F111" s="57"/>
      <c r="G111" s="57"/>
      <c r="H111" s="57"/>
      <c r="I111" s="57"/>
      <c r="J111" s="57"/>
      <c r="K111" s="57"/>
      <c r="L111" s="57"/>
      <c r="M111" s="57"/>
      <c r="N111" s="57"/>
      <c r="O111" s="57"/>
      <c r="P111" s="57"/>
      <c r="Q111" s="57"/>
      <c r="R111" s="57"/>
    </row>
    <row r="112" spans="1:18">
      <c r="A112" s="57"/>
      <c r="B112" s="57"/>
      <c r="C112" s="57"/>
      <c r="D112" s="57"/>
      <c r="E112" s="57"/>
      <c r="F112" s="57"/>
      <c r="G112" s="57"/>
      <c r="H112" s="57"/>
      <c r="I112" s="57"/>
      <c r="J112" s="57"/>
      <c r="K112" s="57"/>
      <c r="L112" s="57"/>
      <c r="M112" s="57"/>
      <c r="N112" s="57"/>
      <c r="O112" s="57"/>
      <c r="P112" s="57"/>
      <c r="Q112" s="57"/>
      <c r="R112" s="57"/>
    </row>
    <row r="113" spans="1:18">
      <c r="A113" s="57"/>
      <c r="B113" s="57"/>
      <c r="C113" s="57"/>
      <c r="D113" s="57"/>
      <c r="E113" s="57"/>
      <c r="F113" s="57"/>
      <c r="G113" s="57"/>
      <c r="H113" s="57"/>
      <c r="I113" s="57"/>
      <c r="J113" s="57"/>
      <c r="K113" s="57"/>
      <c r="L113" s="57"/>
      <c r="M113" s="57"/>
      <c r="N113" s="57"/>
      <c r="O113" s="57"/>
      <c r="P113" s="57"/>
      <c r="Q113" s="57"/>
      <c r="R113" s="57"/>
    </row>
    <row r="114" spans="1:18">
      <c r="A114" s="57"/>
      <c r="B114" s="57"/>
      <c r="C114" s="57"/>
      <c r="D114" s="57"/>
      <c r="E114" s="57"/>
      <c r="F114" s="57"/>
      <c r="G114" s="57"/>
      <c r="H114" s="57"/>
      <c r="I114" s="57"/>
      <c r="J114" s="57"/>
      <c r="K114" s="57"/>
      <c r="L114" s="57"/>
      <c r="M114" s="57"/>
      <c r="N114" s="57"/>
      <c r="O114" s="57"/>
      <c r="P114" s="57"/>
      <c r="Q114" s="57"/>
      <c r="R114" s="57"/>
    </row>
    <row r="115" spans="1:18">
      <c r="A115" s="57"/>
      <c r="B115" s="57"/>
      <c r="C115" s="57"/>
      <c r="D115" s="57"/>
      <c r="E115" s="57"/>
      <c r="F115" s="57"/>
      <c r="G115" s="57"/>
      <c r="H115" s="57"/>
      <c r="I115" s="57"/>
      <c r="J115" s="57"/>
      <c r="K115" s="57"/>
      <c r="L115" s="57"/>
      <c r="M115" s="57"/>
      <c r="N115" s="57"/>
      <c r="O115" s="57"/>
      <c r="P115" s="57"/>
      <c r="Q115" s="57"/>
      <c r="R115" s="57"/>
    </row>
    <row r="116" spans="1:18">
      <c r="A116" s="57"/>
      <c r="B116" s="57"/>
      <c r="C116" s="57"/>
      <c r="D116" s="57"/>
      <c r="E116" s="57"/>
      <c r="F116" s="57"/>
      <c r="G116" s="57"/>
      <c r="H116" s="57"/>
      <c r="I116" s="57"/>
      <c r="J116" s="57"/>
      <c r="K116" s="57"/>
      <c r="L116" s="57"/>
      <c r="M116" s="57"/>
      <c r="N116" s="57"/>
      <c r="O116" s="57"/>
      <c r="P116" s="57"/>
      <c r="Q116" s="57"/>
      <c r="R116" s="57"/>
    </row>
    <row r="117" spans="1:18">
      <c r="A117" s="57"/>
      <c r="B117" s="57"/>
      <c r="C117" s="57"/>
      <c r="D117" s="57"/>
      <c r="E117" s="57"/>
      <c r="F117" s="57"/>
      <c r="G117" s="57"/>
      <c r="H117" s="57"/>
      <c r="I117" s="57"/>
      <c r="J117" s="57"/>
      <c r="K117" s="57"/>
      <c r="L117" s="57"/>
      <c r="M117" s="57"/>
      <c r="N117" s="57"/>
      <c r="O117" s="57"/>
      <c r="P117" s="57"/>
      <c r="Q117" s="57"/>
      <c r="R117" s="57"/>
    </row>
    <row r="118" spans="1:18">
      <c r="A118" s="57"/>
      <c r="B118" s="57"/>
      <c r="C118" s="57"/>
      <c r="D118" s="57"/>
      <c r="E118" s="57"/>
      <c r="F118" s="57"/>
      <c r="G118" s="57"/>
      <c r="H118" s="57"/>
      <c r="I118" s="57"/>
      <c r="J118" s="57"/>
      <c r="K118" s="57"/>
      <c r="L118" s="57"/>
      <c r="M118" s="57"/>
      <c r="N118" s="57"/>
      <c r="O118" s="57"/>
      <c r="P118" s="57"/>
      <c r="Q118" s="57"/>
      <c r="R118" s="57"/>
    </row>
  </sheetData>
  <mergeCells count="16">
    <mergeCell ref="A34:A35"/>
    <mergeCell ref="A32:A33"/>
    <mergeCell ref="A4:A5"/>
    <mergeCell ref="A6:A7"/>
    <mergeCell ref="A16:A17"/>
    <mergeCell ref="A8:A9"/>
    <mergeCell ref="A10:A11"/>
    <mergeCell ref="A12:A13"/>
    <mergeCell ref="A14:A15"/>
    <mergeCell ref="A30:A31"/>
    <mergeCell ref="A18:A19"/>
    <mergeCell ref="A28:A29"/>
    <mergeCell ref="A26:A27"/>
    <mergeCell ref="A24:A25"/>
    <mergeCell ref="A20:A21"/>
    <mergeCell ref="A22:A23"/>
  </mergeCells>
  <conditionalFormatting sqref="F32:F33">
    <cfRule type="expression" dxfId="145" priority="12" stopIfTrue="1">
      <formula>ISNA(ACTIVECELL)</formula>
    </cfRule>
  </conditionalFormatting>
  <conditionalFormatting sqref="E32:E33">
    <cfRule type="expression" dxfId="144" priority="11" stopIfTrue="1">
      <formula>ISNA(ACTIVECELL)</formula>
    </cfRule>
  </conditionalFormatting>
  <conditionalFormatting sqref="G32:G33">
    <cfRule type="expression" dxfId="143" priority="10" stopIfTrue="1">
      <formula>ISNA(ACTIVECELL)</formula>
    </cfRule>
  </conditionalFormatting>
  <conditionalFormatting sqref="H32:H33">
    <cfRule type="expression" dxfId="142" priority="9" stopIfTrue="1">
      <formula>ISNA(ACTIVECELL)</formula>
    </cfRule>
  </conditionalFormatting>
  <conditionalFormatting sqref="J32:J33">
    <cfRule type="expression" dxfId="141" priority="8" stopIfTrue="1">
      <formula>ISNA(ACTIVECELL)</formula>
    </cfRule>
  </conditionalFormatting>
  <conditionalFormatting sqref="K32:K33">
    <cfRule type="expression" dxfId="140" priority="7" stopIfTrue="1">
      <formula>ISNA(ACTIVECELL)</formula>
    </cfRule>
  </conditionalFormatting>
  <conditionalFormatting sqref="M32:M33">
    <cfRule type="expression" dxfId="139" priority="6" stopIfTrue="1">
      <formula>ISNA(ACTIVECELL)</formula>
    </cfRule>
  </conditionalFormatting>
  <conditionalFormatting sqref="H34:H35">
    <cfRule type="expression" dxfId="138" priority="5" stopIfTrue="1">
      <formula>ISNA(ACTIVECELL)</formula>
    </cfRule>
  </conditionalFormatting>
  <conditionalFormatting sqref="F34:F35">
    <cfRule type="expression" dxfId="137" priority="4" stopIfTrue="1">
      <formula>ISNA(ACTIVECELL)</formula>
    </cfRule>
  </conditionalFormatting>
  <conditionalFormatting sqref="G34:G35">
    <cfRule type="expression" dxfId="136" priority="3" stopIfTrue="1">
      <formula>ISNA(ACTIVECELL)</formula>
    </cfRule>
  </conditionalFormatting>
  <conditionalFormatting sqref="J34:J35">
    <cfRule type="expression" dxfId="135" priority="2" stopIfTrue="1">
      <formula>ISNA(ACTIVECELL)</formula>
    </cfRule>
  </conditionalFormatting>
  <conditionalFormatting sqref="K34:L35 N34:N35 P34:P35 R34:R35">
    <cfRule type="expression" dxfId="134" priority="1" stopIfTrue="1">
      <formula>ISNA(ACTIVECELL)</formula>
    </cfRule>
  </conditionalFormatting>
  <hyperlinks>
    <hyperlink ref="U5" location="Content!B468" display="Back to Content Page"/>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17"/>
  <sheetViews>
    <sheetView topLeftCell="N1" zoomScale="99" zoomScaleNormal="99" workbookViewId="0">
      <selection activeCell="AD6" sqref="AD6"/>
    </sheetView>
  </sheetViews>
  <sheetFormatPr defaultRowHeight="14.5"/>
  <cols>
    <col min="1" max="1" width="34.1796875" customWidth="1"/>
    <col min="2" max="26" width="7" customWidth="1"/>
    <col min="28" max="29" width="9.1796875" style="499"/>
  </cols>
  <sheetData>
    <row r="1" spans="1:30">
      <c r="A1" s="140" t="s">
        <v>1367</v>
      </c>
      <c r="B1" s="57"/>
      <c r="C1" s="57"/>
      <c r="D1" s="57"/>
      <c r="E1" s="57"/>
      <c r="F1" s="57"/>
      <c r="G1" s="57"/>
      <c r="H1" s="57"/>
      <c r="I1" s="57"/>
      <c r="J1" s="57"/>
      <c r="K1" s="57"/>
      <c r="L1" s="57"/>
      <c r="M1" s="57"/>
      <c r="N1" s="57"/>
      <c r="O1" s="57"/>
      <c r="P1" s="57"/>
      <c r="Q1" s="57"/>
      <c r="R1" s="57"/>
      <c r="S1" s="57"/>
      <c r="T1" s="57"/>
      <c r="U1" s="57"/>
      <c r="V1" s="57"/>
      <c r="W1" s="57"/>
      <c r="X1" s="57"/>
      <c r="Y1" s="57"/>
    </row>
    <row r="2" spans="1:30">
      <c r="A2" s="139"/>
      <c r="B2" s="57"/>
      <c r="C2" s="57"/>
      <c r="D2" s="57"/>
      <c r="E2" s="57"/>
      <c r="F2" s="57"/>
      <c r="G2" s="57"/>
      <c r="H2" s="57"/>
      <c r="I2" s="57"/>
      <c r="J2" s="57"/>
      <c r="K2" s="57"/>
      <c r="L2" s="57"/>
      <c r="M2" s="57"/>
      <c r="N2" s="57"/>
      <c r="O2" s="57"/>
      <c r="P2" s="57"/>
      <c r="Q2" s="57"/>
      <c r="R2" s="57"/>
      <c r="S2" s="57"/>
      <c r="T2" s="57"/>
      <c r="U2" s="57"/>
      <c r="V2" s="57"/>
      <c r="W2" s="57"/>
      <c r="X2" s="57"/>
      <c r="Y2" s="57"/>
    </row>
    <row r="3" spans="1:30" s="3" customFormat="1">
      <c r="A3" s="742" t="s">
        <v>53</v>
      </c>
      <c r="B3" s="108">
        <v>1990</v>
      </c>
      <c r="C3" s="108">
        <v>1991</v>
      </c>
      <c r="D3" s="108">
        <v>1992</v>
      </c>
      <c r="E3" s="108">
        <v>1993</v>
      </c>
      <c r="F3" s="108">
        <v>1994</v>
      </c>
      <c r="G3" s="108">
        <v>1995</v>
      </c>
      <c r="H3" s="108">
        <v>1996</v>
      </c>
      <c r="I3" s="108">
        <v>1997</v>
      </c>
      <c r="J3" s="108">
        <v>1998</v>
      </c>
      <c r="K3" s="108">
        <v>1999</v>
      </c>
      <c r="L3" s="108">
        <v>2000</v>
      </c>
      <c r="M3" s="108">
        <v>2001</v>
      </c>
      <c r="N3" s="108">
        <v>2002</v>
      </c>
      <c r="O3" s="108">
        <v>2003</v>
      </c>
      <c r="P3" s="108">
        <v>2004</v>
      </c>
      <c r="Q3" s="108">
        <v>2005</v>
      </c>
      <c r="R3" s="108">
        <v>2006</v>
      </c>
      <c r="S3" s="108">
        <v>2007</v>
      </c>
      <c r="T3" s="108">
        <v>2008</v>
      </c>
      <c r="U3" s="108">
        <v>2009</v>
      </c>
      <c r="V3" s="108">
        <v>2010</v>
      </c>
      <c r="W3" s="108">
        <v>2011</v>
      </c>
      <c r="X3" s="108">
        <v>2012</v>
      </c>
      <c r="Y3" s="741">
        <v>2013</v>
      </c>
      <c r="Z3" s="741">
        <v>2014</v>
      </c>
      <c r="AA3" s="741">
        <v>2015</v>
      </c>
      <c r="AB3" s="286"/>
      <c r="AC3" s="286"/>
    </row>
    <row r="4" spans="1:30">
      <c r="A4" s="284" t="s">
        <v>15</v>
      </c>
      <c r="B4" s="603">
        <v>23</v>
      </c>
      <c r="C4" s="603">
        <v>26</v>
      </c>
      <c r="D4" s="603">
        <v>21</v>
      </c>
      <c r="E4" s="603">
        <v>28</v>
      </c>
      <c r="F4" s="603">
        <v>28</v>
      </c>
      <c r="G4" s="603">
        <v>28</v>
      </c>
      <c r="H4" s="603">
        <v>33</v>
      </c>
      <c r="I4" s="603">
        <v>38</v>
      </c>
      <c r="J4" s="603">
        <v>47</v>
      </c>
      <c r="K4" s="603">
        <v>40</v>
      </c>
      <c r="L4" s="603">
        <v>33</v>
      </c>
      <c r="M4" s="603">
        <v>63</v>
      </c>
      <c r="N4" s="603">
        <v>42</v>
      </c>
      <c r="O4" s="603">
        <v>45</v>
      </c>
      <c r="P4" s="603">
        <v>46</v>
      </c>
      <c r="Q4" s="603">
        <v>46</v>
      </c>
      <c r="R4" s="603">
        <v>44</v>
      </c>
      <c r="S4" s="603">
        <v>83</v>
      </c>
      <c r="T4" s="603">
        <v>75</v>
      </c>
      <c r="U4" s="603">
        <v>73</v>
      </c>
      <c r="V4" s="603">
        <v>92</v>
      </c>
      <c r="W4" s="603">
        <v>85</v>
      </c>
      <c r="X4" s="603">
        <v>88</v>
      </c>
      <c r="Y4" s="603">
        <v>75</v>
      </c>
      <c r="Z4" s="603">
        <v>87</v>
      </c>
      <c r="AA4" s="603">
        <v>41.8</v>
      </c>
    </row>
    <row r="5" spans="1:30">
      <c r="A5" s="284" t="s">
        <v>14</v>
      </c>
      <c r="B5" s="603">
        <v>90</v>
      </c>
      <c r="C5" s="603">
        <v>91</v>
      </c>
      <c r="D5" s="603">
        <v>91</v>
      </c>
      <c r="E5" s="603">
        <v>92</v>
      </c>
      <c r="F5" s="603">
        <v>93</v>
      </c>
      <c r="G5" s="603">
        <v>94</v>
      </c>
      <c r="H5" s="603">
        <v>95</v>
      </c>
      <c r="I5" s="603">
        <v>95</v>
      </c>
      <c r="J5" s="603">
        <v>96</v>
      </c>
      <c r="K5" s="603">
        <v>97</v>
      </c>
      <c r="L5" s="603">
        <v>97</v>
      </c>
      <c r="M5" s="603">
        <v>97</v>
      </c>
      <c r="N5" s="603">
        <v>97</v>
      </c>
      <c r="O5" s="603">
        <v>96</v>
      </c>
      <c r="P5" s="603">
        <v>96</v>
      </c>
      <c r="Q5" s="603">
        <v>96</v>
      </c>
      <c r="R5" s="603">
        <v>96</v>
      </c>
      <c r="S5" s="603">
        <v>96</v>
      </c>
      <c r="T5" s="603">
        <v>96</v>
      </c>
      <c r="U5" s="603">
        <v>96</v>
      </c>
      <c r="V5" s="603">
        <v>99</v>
      </c>
      <c r="W5" s="603">
        <v>96</v>
      </c>
      <c r="X5" s="603">
        <v>91</v>
      </c>
      <c r="Y5" s="603">
        <v>94</v>
      </c>
      <c r="Z5" s="603">
        <v>95</v>
      </c>
      <c r="AA5" s="609" t="s">
        <v>429</v>
      </c>
    </row>
    <row r="6" spans="1:30">
      <c r="A6" s="284" t="s">
        <v>268</v>
      </c>
      <c r="B6" s="603">
        <v>34</v>
      </c>
      <c r="C6" s="603">
        <v>16</v>
      </c>
      <c r="D6" s="603">
        <v>31</v>
      </c>
      <c r="E6" s="603">
        <v>29</v>
      </c>
      <c r="F6" s="603">
        <v>27</v>
      </c>
      <c r="G6" s="603">
        <v>24</v>
      </c>
      <c r="H6" s="603">
        <v>18</v>
      </c>
      <c r="I6" s="603">
        <v>18</v>
      </c>
      <c r="J6" s="603">
        <v>18</v>
      </c>
      <c r="K6" s="603">
        <v>21</v>
      </c>
      <c r="L6" s="603">
        <v>42</v>
      </c>
      <c r="M6" s="603">
        <v>30</v>
      </c>
      <c r="N6" s="603">
        <v>40</v>
      </c>
      <c r="O6" s="603">
        <v>47</v>
      </c>
      <c r="P6" s="603">
        <v>52</v>
      </c>
      <c r="Q6" s="603">
        <v>60</v>
      </c>
      <c r="R6" s="603">
        <v>62</v>
      </c>
      <c r="S6" s="603">
        <v>72</v>
      </c>
      <c r="T6" s="603">
        <v>64</v>
      </c>
      <c r="U6" s="603">
        <v>78</v>
      </c>
      <c r="V6" s="603">
        <v>76</v>
      </c>
      <c r="W6" s="603">
        <v>78</v>
      </c>
      <c r="X6" s="603">
        <v>76</v>
      </c>
      <c r="Y6" s="603">
        <v>76</v>
      </c>
      <c r="Z6" s="603">
        <v>66</v>
      </c>
      <c r="AA6" s="609" t="s">
        <v>429</v>
      </c>
      <c r="AD6" s="285" t="s">
        <v>13</v>
      </c>
    </row>
    <row r="7" spans="1:30">
      <c r="A7" s="284" t="s">
        <v>12</v>
      </c>
      <c r="B7" s="603">
        <v>82</v>
      </c>
      <c r="C7" s="603">
        <v>83</v>
      </c>
      <c r="D7" s="603">
        <v>84</v>
      </c>
      <c r="E7" s="603">
        <v>86</v>
      </c>
      <c r="F7" s="603">
        <v>87</v>
      </c>
      <c r="G7" s="603">
        <v>88</v>
      </c>
      <c r="H7" s="603">
        <v>87</v>
      </c>
      <c r="I7" s="603">
        <v>86</v>
      </c>
      <c r="J7" s="603">
        <v>86</v>
      </c>
      <c r="K7" s="603">
        <v>86</v>
      </c>
      <c r="L7" s="603">
        <v>82</v>
      </c>
      <c r="M7" s="603">
        <v>78</v>
      </c>
      <c r="N7" s="603">
        <v>84</v>
      </c>
      <c r="O7" s="603">
        <v>90</v>
      </c>
      <c r="P7" s="603">
        <v>80</v>
      </c>
      <c r="Q7" s="603">
        <v>86</v>
      </c>
      <c r="R7" s="603">
        <v>84</v>
      </c>
      <c r="S7" s="603">
        <v>82</v>
      </c>
      <c r="T7" s="603">
        <v>80</v>
      </c>
      <c r="U7" s="603">
        <v>75</v>
      </c>
      <c r="V7" s="603">
        <v>92</v>
      </c>
      <c r="W7" s="603">
        <v>95</v>
      </c>
      <c r="X7" s="603">
        <v>95</v>
      </c>
      <c r="Y7" s="603">
        <v>95</v>
      </c>
      <c r="Z7" s="603">
        <v>75.7</v>
      </c>
      <c r="AA7" s="587">
        <v>76</v>
      </c>
    </row>
    <row r="8" spans="1:30">
      <c r="A8" s="284" t="s">
        <v>11</v>
      </c>
      <c r="B8" s="603">
        <v>46</v>
      </c>
      <c r="C8" s="603">
        <v>54</v>
      </c>
      <c r="D8" s="603">
        <v>64</v>
      </c>
      <c r="E8" s="603">
        <v>64</v>
      </c>
      <c r="F8" s="603">
        <v>64</v>
      </c>
      <c r="G8" s="603">
        <v>56</v>
      </c>
      <c r="H8" s="603">
        <v>48</v>
      </c>
      <c r="I8" s="603">
        <v>48</v>
      </c>
      <c r="J8" s="603">
        <v>53</v>
      </c>
      <c r="K8" s="603">
        <v>57</v>
      </c>
      <c r="L8" s="603">
        <v>60</v>
      </c>
      <c r="M8" s="603">
        <v>63</v>
      </c>
      <c r="N8" s="603">
        <v>66</v>
      </c>
      <c r="O8" s="603">
        <v>69</v>
      </c>
      <c r="P8" s="603">
        <v>64</v>
      </c>
      <c r="Q8" s="603">
        <v>72</v>
      </c>
      <c r="R8" s="603">
        <v>79</v>
      </c>
      <c r="S8" s="603">
        <v>83</v>
      </c>
      <c r="T8" s="603">
        <v>77</v>
      </c>
      <c r="U8" s="603">
        <v>82</v>
      </c>
      <c r="V8" s="603">
        <v>85</v>
      </c>
      <c r="W8" s="603">
        <v>88</v>
      </c>
      <c r="X8" s="603">
        <v>71</v>
      </c>
      <c r="Y8" s="603">
        <v>73</v>
      </c>
      <c r="Z8" s="603" t="s">
        <v>429</v>
      </c>
      <c r="AA8" s="570" t="s">
        <v>429</v>
      </c>
    </row>
    <row r="9" spans="1:30">
      <c r="A9" s="284" t="s">
        <v>10</v>
      </c>
      <c r="B9" s="603">
        <v>93</v>
      </c>
      <c r="C9" s="603">
        <v>96</v>
      </c>
      <c r="D9" s="603">
        <v>98</v>
      </c>
      <c r="E9" s="603">
        <v>91</v>
      </c>
      <c r="F9" s="603">
        <v>84</v>
      </c>
      <c r="G9" s="603">
        <v>90</v>
      </c>
      <c r="H9" s="603">
        <v>82</v>
      </c>
      <c r="I9" s="603">
        <v>94</v>
      </c>
      <c r="J9" s="603">
        <v>93</v>
      </c>
      <c r="K9" s="603">
        <v>77</v>
      </c>
      <c r="L9" s="603">
        <v>72.7</v>
      </c>
      <c r="M9" s="603">
        <v>86</v>
      </c>
      <c r="N9" s="603">
        <v>79</v>
      </c>
      <c r="O9" s="603">
        <v>85</v>
      </c>
      <c r="P9" s="603">
        <v>73.2</v>
      </c>
      <c r="Q9" s="603">
        <v>94</v>
      </c>
      <c r="R9" s="603">
        <v>99</v>
      </c>
      <c r="S9" s="603">
        <v>88</v>
      </c>
      <c r="T9" s="603">
        <v>92</v>
      </c>
      <c r="U9" s="603">
        <v>93</v>
      </c>
      <c r="V9" s="603">
        <v>84.4</v>
      </c>
      <c r="W9" s="603">
        <v>97</v>
      </c>
      <c r="X9" s="603">
        <v>95</v>
      </c>
      <c r="Y9" s="603">
        <v>88</v>
      </c>
      <c r="Z9" s="603">
        <v>81</v>
      </c>
      <c r="AA9" s="570" t="s">
        <v>429</v>
      </c>
    </row>
    <row r="10" spans="1:30">
      <c r="A10" s="284" t="s">
        <v>9</v>
      </c>
      <c r="B10" s="603">
        <v>86</v>
      </c>
      <c r="C10" s="603">
        <v>91</v>
      </c>
      <c r="D10" s="603">
        <v>88</v>
      </c>
      <c r="E10" s="603">
        <v>89</v>
      </c>
      <c r="F10" s="603">
        <v>89</v>
      </c>
      <c r="G10" s="603">
        <v>93</v>
      </c>
      <c r="H10" s="603">
        <v>90</v>
      </c>
      <c r="I10" s="603">
        <v>90</v>
      </c>
      <c r="J10" s="603">
        <v>90</v>
      </c>
      <c r="K10" s="603">
        <v>85</v>
      </c>
      <c r="L10" s="603">
        <v>88</v>
      </c>
      <c r="M10" s="603">
        <v>93</v>
      </c>
      <c r="N10" s="603">
        <v>88</v>
      </c>
      <c r="O10" s="603">
        <v>93</v>
      </c>
      <c r="P10" s="603">
        <v>98</v>
      </c>
      <c r="Q10" s="603">
        <v>97</v>
      </c>
      <c r="R10" s="603">
        <v>98</v>
      </c>
      <c r="S10" s="603">
        <v>96</v>
      </c>
      <c r="T10" s="603">
        <v>99</v>
      </c>
      <c r="U10" s="603">
        <v>99</v>
      </c>
      <c r="V10" s="603">
        <v>98</v>
      </c>
      <c r="W10" s="603">
        <v>99</v>
      </c>
      <c r="X10" s="603">
        <v>99</v>
      </c>
      <c r="Y10" s="603">
        <v>98</v>
      </c>
      <c r="Z10" s="603">
        <v>98</v>
      </c>
      <c r="AA10" s="661">
        <v>98</v>
      </c>
    </row>
    <row r="11" spans="1:30">
      <c r="A11" s="284" t="s">
        <v>7</v>
      </c>
      <c r="B11" s="603">
        <v>46</v>
      </c>
      <c r="C11" s="603">
        <v>46</v>
      </c>
      <c r="D11" s="603">
        <v>50.5</v>
      </c>
      <c r="E11" s="603">
        <v>48.8</v>
      </c>
      <c r="F11" s="603">
        <v>55</v>
      </c>
      <c r="G11" s="603">
        <v>56.5</v>
      </c>
      <c r="H11" s="603">
        <v>58</v>
      </c>
      <c r="I11" s="603">
        <v>63.4</v>
      </c>
      <c r="J11" s="603">
        <v>78</v>
      </c>
      <c r="K11" s="603">
        <v>78</v>
      </c>
      <c r="L11" s="603">
        <v>87</v>
      </c>
      <c r="M11" s="603">
        <v>73</v>
      </c>
      <c r="N11" s="603">
        <v>75</v>
      </c>
      <c r="O11" s="603">
        <v>75</v>
      </c>
      <c r="P11" s="603">
        <v>86.5</v>
      </c>
      <c r="Q11" s="603">
        <v>86.6</v>
      </c>
      <c r="R11" s="603">
        <v>97.7</v>
      </c>
      <c r="S11" s="603">
        <v>102.2</v>
      </c>
      <c r="T11" s="603">
        <v>82.6</v>
      </c>
      <c r="U11" s="603">
        <v>99.855372748533199</v>
      </c>
      <c r="V11" s="603">
        <v>99.855372748533199</v>
      </c>
      <c r="W11" s="603">
        <v>88.2</v>
      </c>
      <c r="X11" s="603">
        <v>99.2</v>
      </c>
      <c r="Y11" s="603">
        <v>94</v>
      </c>
      <c r="Z11" s="603">
        <v>94</v>
      </c>
      <c r="AA11" s="663">
        <v>99.2</v>
      </c>
    </row>
    <row r="12" spans="1:30">
      <c r="A12" s="284" t="s">
        <v>32</v>
      </c>
      <c r="B12" s="603">
        <v>59</v>
      </c>
      <c r="C12" s="603">
        <v>70</v>
      </c>
      <c r="D12" s="603">
        <v>70</v>
      </c>
      <c r="E12" s="603">
        <v>79</v>
      </c>
      <c r="F12" s="603">
        <v>80</v>
      </c>
      <c r="G12" s="603">
        <v>73</v>
      </c>
      <c r="H12" s="603">
        <v>71</v>
      </c>
      <c r="I12" s="603">
        <v>69</v>
      </c>
      <c r="J12" s="603">
        <v>74</v>
      </c>
      <c r="K12" s="603">
        <v>72</v>
      </c>
      <c r="L12" s="603">
        <v>80</v>
      </c>
      <c r="M12" s="603">
        <v>79</v>
      </c>
      <c r="N12" s="603">
        <v>78</v>
      </c>
      <c r="O12" s="603">
        <v>82</v>
      </c>
      <c r="P12" s="603">
        <v>81</v>
      </c>
      <c r="Q12" s="603">
        <v>86</v>
      </c>
      <c r="R12" s="603">
        <v>74</v>
      </c>
      <c r="S12" s="603">
        <v>81</v>
      </c>
      <c r="T12" s="603">
        <v>83</v>
      </c>
      <c r="U12" s="603">
        <v>83</v>
      </c>
      <c r="V12" s="603">
        <v>83</v>
      </c>
      <c r="W12" s="603">
        <v>85</v>
      </c>
      <c r="X12" s="603">
        <v>84</v>
      </c>
      <c r="Y12" s="603">
        <v>89</v>
      </c>
      <c r="Z12" s="603" t="s">
        <v>429</v>
      </c>
      <c r="AA12" s="592" t="s">
        <v>429</v>
      </c>
    </row>
    <row r="13" spans="1:30">
      <c r="A13" s="284" t="s">
        <v>5</v>
      </c>
      <c r="B13" s="603">
        <v>99</v>
      </c>
      <c r="C13" s="603">
        <v>98</v>
      </c>
      <c r="D13" s="603">
        <v>96</v>
      </c>
      <c r="E13" s="603">
        <v>96</v>
      </c>
      <c r="F13" s="603">
        <v>96</v>
      </c>
      <c r="G13" s="603">
        <v>97</v>
      </c>
      <c r="H13" s="603">
        <v>99</v>
      </c>
      <c r="I13" s="603">
        <v>98</v>
      </c>
      <c r="J13" s="603">
        <v>99</v>
      </c>
      <c r="K13" s="603">
        <v>99</v>
      </c>
      <c r="L13" s="603">
        <v>98</v>
      </c>
      <c r="M13" s="603">
        <v>96</v>
      </c>
      <c r="N13" s="603">
        <v>99</v>
      </c>
      <c r="O13" s="603">
        <v>99</v>
      </c>
      <c r="P13" s="603">
        <v>99</v>
      </c>
      <c r="Q13" s="603">
        <v>99</v>
      </c>
      <c r="R13" s="603">
        <v>99</v>
      </c>
      <c r="S13" s="603">
        <v>99</v>
      </c>
      <c r="T13" s="603">
        <v>99</v>
      </c>
      <c r="U13" s="603">
        <v>99</v>
      </c>
      <c r="V13" s="603">
        <v>99</v>
      </c>
      <c r="W13" s="603">
        <v>99</v>
      </c>
      <c r="X13" s="603">
        <v>99</v>
      </c>
      <c r="Y13" s="603">
        <v>99</v>
      </c>
      <c r="Z13" s="603">
        <v>99</v>
      </c>
      <c r="AA13" s="587">
        <v>99</v>
      </c>
    </row>
    <row r="14" spans="1:30">
      <c r="A14" s="284" t="s">
        <v>4</v>
      </c>
      <c r="B14" s="603">
        <v>76</v>
      </c>
      <c r="C14" s="603">
        <v>82</v>
      </c>
      <c r="D14" s="603">
        <v>79</v>
      </c>
      <c r="E14" s="603">
        <v>81</v>
      </c>
      <c r="F14" s="603">
        <v>73</v>
      </c>
      <c r="G14" s="603">
        <v>72</v>
      </c>
      <c r="H14" s="603">
        <v>73</v>
      </c>
      <c r="I14" s="603">
        <v>72</v>
      </c>
      <c r="J14" s="603">
        <v>72</v>
      </c>
      <c r="K14" s="603">
        <v>71</v>
      </c>
      <c r="L14" s="603">
        <v>71</v>
      </c>
      <c r="M14" s="603">
        <v>71</v>
      </c>
      <c r="N14" s="603">
        <v>70</v>
      </c>
      <c r="O14" s="603">
        <v>70</v>
      </c>
      <c r="P14" s="603">
        <v>70</v>
      </c>
      <c r="Q14" s="603">
        <v>70</v>
      </c>
      <c r="R14" s="603">
        <v>70</v>
      </c>
      <c r="S14" s="603">
        <v>70</v>
      </c>
      <c r="T14" s="603">
        <v>70</v>
      </c>
      <c r="U14" s="603">
        <v>70</v>
      </c>
      <c r="V14" s="603">
        <v>74</v>
      </c>
      <c r="W14" s="603">
        <v>73</v>
      </c>
      <c r="X14" s="603">
        <v>69</v>
      </c>
      <c r="Y14" s="603">
        <v>66</v>
      </c>
      <c r="Z14" s="603" t="s">
        <v>429</v>
      </c>
      <c r="AA14" s="609" t="s">
        <v>429</v>
      </c>
    </row>
    <row r="15" spans="1:30">
      <c r="A15" s="284" t="s">
        <v>3</v>
      </c>
      <c r="B15" s="603">
        <v>89</v>
      </c>
      <c r="C15" s="603">
        <v>79</v>
      </c>
      <c r="D15" s="603">
        <v>93</v>
      </c>
      <c r="E15" s="603">
        <v>86</v>
      </c>
      <c r="F15" s="603">
        <v>96</v>
      </c>
      <c r="G15" s="603">
        <v>81</v>
      </c>
      <c r="H15" s="603">
        <v>81</v>
      </c>
      <c r="I15" s="603">
        <v>86</v>
      </c>
      <c r="J15" s="603">
        <v>87</v>
      </c>
      <c r="K15" s="603">
        <v>89</v>
      </c>
      <c r="L15" s="603">
        <v>90</v>
      </c>
      <c r="M15" s="603">
        <v>91</v>
      </c>
      <c r="N15" s="603">
        <v>92</v>
      </c>
      <c r="O15" s="603">
        <v>94</v>
      </c>
      <c r="P15" s="603">
        <v>95</v>
      </c>
      <c r="Q15" s="603">
        <v>96</v>
      </c>
      <c r="R15" s="603">
        <v>96</v>
      </c>
      <c r="S15" s="603">
        <v>96</v>
      </c>
      <c r="T15" s="603">
        <v>96</v>
      </c>
      <c r="U15" s="603">
        <v>96</v>
      </c>
      <c r="V15" s="603">
        <v>89</v>
      </c>
      <c r="W15" s="603">
        <v>85</v>
      </c>
      <c r="X15" s="603">
        <v>92</v>
      </c>
      <c r="Y15" s="603">
        <v>84</v>
      </c>
      <c r="Z15" s="603">
        <v>82</v>
      </c>
      <c r="AA15" s="587">
        <v>84</v>
      </c>
    </row>
    <row r="16" spans="1:30">
      <c r="A16" s="284" t="s">
        <v>79</v>
      </c>
      <c r="B16" s="603">
        <v>78</v>
      </c>
      <c r="C16" s="603">
        <v>81</v>
      </c>
      <c r="D16" s="603">
        <v>82</v>
      </c>
      <c r="E16" s="603">
        <v>78</v>
      </c>
      <c r="F16" s="603">
        <v>83</v>
      </c>
      <c r="G16" s="603">
        <v>79</v>
      </c>
      <c r="H16" s="603">
        <v>80</v>
      </c>
      <c r="I16" s="603">
        <v>79</v>
      </c>
      <c r="J16" s="603">
        <v>79</v>
      </c>
      <c r="K16" s="603">
        <v>74</v>
      </c>
      <c r="L16" s="603">
        <v>64</v>
      </c>
      <c r="M16" s="603">
        <v>62</v>
      </c>
      <c r="N16" s="603">
        <v>91</v>
      </c>
      <c r="O16" s="603">
        <v>97</v>
      </c>
      <c r="P16" s="603">
        <v>95</v>
      </c>
      <c r="Q16" s="603">
        <v>91</v>
      </c>
      <c r="R16" s="603">
        <v>91</v>
      </c>
      <c r="S16" s="603">
        <v>88</v>
      </c>
      <c r="T16" s="603">
        <v>89</v>
      </c>
      <c r="U16" s="603">
        <v>88</v>
      </c>
      <c r="V16" s="603">
        <v>84</v>
      </c>
      <c r="W16" s="603">
        <v>83</v>
      </c>
      <c r="X16" s="603">
        <v>83</v>
      </c>
      <c r="Y16" s="603">
        <v>83</v>
      </c>
      <c r="Z16" s="603">
        <v>83</v>
      </c>
      <c r="AA16" s="603">
        <v>83</v>
      </c>
    </row>
    <row r="17" spans="1:29">
      <c r="A17" s="284" t="s">
        <v>2</v>
      </c>
      <c r="B17" s="603">
        <v>90</v>
      </c>
      <c r="C17" s="603">
        <v>80</v>
      </c>
      <c r="D17" s="603">
        <v>83</v>
      </c>
      <c r="E17" s="603">
        <v>87</v>
      </c>
      <c r="F17" s="603">
        <v>90</v>
      </c>
      <c r="G17" s="603">
        <v>84</v>
      </c>
      <c r="H17" s="603">
        <v>83</v>
      </c>
      <c r="I17" s="603">
        <v>82</v>
      </c>
      <c r="J17" s="603">
        <v>83</v>
      </c>
      <c r="K17" s="603">
        <v>84</v>
      </c>
      <c r="L17" s="603">
        <v>85</v>
      </c>
      <c r="M17" s="603">
        <v>86</v>
      </c>
      <c r="N17" s="603">
        <v>85</v>
      </c>
      <c r="O17" s="603">
        <v>85</v>
      </c>
      <c r="P17" s="603">
        <v>84</v>
      </c>
      <c r="Q17" s="603">
        <v>84</v>
      </c>
      <c r="R17" s="603">
        <v>83</v>
      </c>
      <c r="S17" s="603">
        <v>77</v>
      </c>
      <c r="T17" s="603">
        <v>90</v>
      </c>
      <c r="U17" s="603">
        <v>93</v>
      </c>
      <c r="V17" s="603">
        <v>80</v>
      </c>
      <c r="W17" s="603">
        <v>83</v>
      </c>
      <c r="X17" s="603">
        <v>82.2</v>
      </c>
      <c r="Y17" s="603">
        <v>79</v>
      </c>
      <c r="Z17" s="603">
        <v>78</v>
      </c>
      <c r="AA17" s="570" t="s">
        <v>429</v>
      </c>
    </row>
    <row r="18" spans="1:29">
      <c r="A18" s="284" t="s">
        <v>50</v>
      </c>
      <c r="B18" s="603">
        <v>89</v>
      </c>
      <c r="C18" s="603">
        <v>88</v>
      </c>
      <c r="D18" s="603">
        <v>86</v>
      </c>
      <c r="E18" s="603">
        <v>85</v>
      </c>
      <c r="F18" s="603">
        <v>87</v>
      </c>
      <c r="G18" s="603">
        <v>88</v>
      </c>
      <c r="H18" s="603">
        <v>90</v>
      </c>
      <c r="I18" s="603">
        <v>86</v>
      </c>
      <c r="J18" s="603">
        <v>84</v>
      </c>
      <c r="K18" s="603">
        <v>82</v>
      </c>
      <c r="L18" s="603">
        <v>79</v>
      </c>
      <c r="M18" s="603">
        <v>77</v>
      </c>
      <c r="N18" s="603">
        <v>74</v>
      </c>
      <c r="O18" s="603">
        <v>72</v>
      </c>
      <c r="P18" s="603">
        <v>69</v>
      </c>
      <c r="Q18" s="603">
        <v>67</v>
      </c>
      <c r="R18" s="603">
        <v>70</v>
      </c>
      <c r="S18" s="603">
        <v>72</v>
      </c>
      <c r="T18" s="603">
        <v>75</v>
      </c>
      <c r="U18" s="603">
        <v>69</v>
      </c>
      <c r="V18" s="603">
        <v>72.900000000000006</v>
      </c>
      <c r="W18" s="603">
        <v>99</v>
      </c>
      <c r="X18" s="603">
        <v>95</v>
      </c>
      <c r="Y18" s="603">
        <v>95</v>
      </c>
      <c r="Z18" s="603">
        <v>69.2</v>
      </c>
      <c r="AA18" s="587">
        <v>78</v>
      </c>
    </row>
    <row r="19" spans="1:29">
      <c r="A19" s="57"/>
      <c r="B19" s="57"/>
      <c r="C19" s="57"/>
      <c r="D19" s="57"/>
      <c r="E19" s="57"/>
      <c r="F19" s="57"/>
      <c r="G19" s="57"/>
      <c r="H19" s="57"/>
      <c r="I19" s="57"/>
      <c r="J19" s="57"/>
      <c r="K19" s="57"/>
      <c r="L19" s="57"/>
      <c r="M19" s="57"/>
      <c r="N19" s="57"/>
      <c r="O19" s="57"/>
      <c r="P19" s="57"/>
      <c r="Q19" s="57"/>
      <c r="R19" s="57"/>
      <c r="S19" s="57"/>
      <c r="T19" s="57"/>
      <c r="U19" s="57"/>
      <c r="V19" s="57"/>
      <c r="W19" s="57"/>
      <c r="X19" s="57"/>
      <c r="Y19" s="57"/>
    </row>
    <row r="20" spans="1:29" ht="15" customHeight="1">
      <c r="A20" s="136" t="s">
        <v>78</v>
      </c>
      <c r="B20" s="298"/>
      <c r="D20" s="96"/>
      <c r="E20" s="96"/>
      <c r="F20" s="96"/>
      <c r="G20" s="96"/>
      <c r="H20" s="96"/>
      <c r="I20" s="96"/>
      <c r="J20" s="96"/>
      <c r="K20" s="96"/>
      <c r="L20" s="96"/>
      <c r="M20" s="96"/>
      <c r="N20" s="96"/>
      <c r="O20" s="96"/>
      <c r="P20" s="96"/>
      <c r="Q20" s="96"/>
      <c r="R20" s="96"/>
      <c r="S20" s="96"/>
      <c r="T20" s="96"/>
      <c r="U20" s="96"/>
      <c r="V20" s="96"/>
      <c r="W20" s="150"/>
      <c r="X20" s="57"/>
      <c r="Y20" s="57"/>
    </row>
    <row r="21" spans="1:29">
      <c r="A21" s="57"/>
      <c r="B21" s="134"/>
      <c r="D21" s="289"/>
      <c r="F21" s="57"/>
      <c r="J21" s="57"/>
      <c r="K21" s="57"/>
      <c r="L21" s="57"/>
      <c r="M21" s="57"/>
      <c r="N21" s="57"/>
      <c r="O21" s="57"/>
      <c r="P21" s="57"/>
      <c r="Q21" s="57"/>
      <c r="R21" s="57"/>
      <c r="S21" s="57"/>
      <c r="T21" s="57"/>
      <c r="U21" s="57"/>
      <c r="V21" s="57"/>
      <c r="W21" s="57"/>
      <c r="X21" s="57"/>
      <c r="Y21" s="57"/>
    </row>
    <row r="22" spans="1:29" s="283" customFormat="1" ht="14.65" customHeight="1">
      <c r="A22" s="96" t="s">
        <v>1145</v>
      </c>
      <c r="B22" s="134"/>
      <c r="D22" s="131"/>
      <c r="E22" s="131"/>
      <c r="F22" s="131"/>
      <c r="G22" s="131"/>
      <c r="H22" s="131"/>
      <c r="I22" s="131"/>
      <c r="J22" s="131"/>
      <c r="K22" s="131"/>
      <c r="L22" s="131"/>
      <c r="M22" s="131"/>
      <c r="N22" s="131"/>
      <c r="O22" s="131"/>
      <c r="P22" s="131"/>
      <c r="Q22" s="131"/>
      <c r="R22" s="131"/>
      <c r="S22" s="131"/>
      <c r="T22" s="131"/>
      <c r="U22" s="131"/>
      <c r="V22" s="131"/>
      <c r="W22" s="289"/>
      <c r="X22" s="289"/>
      <c r="Y22" s="289"/>
      <c r="AB22" s="499"/>
      <c r="AC22" s="499"/>
    </row>
    <row r="23" spans="1:29" s="283" customFormat="1" ht="16">
      <c r="A23" s="282"/>
      <c r="B23" s="134"/>
      <c r="C23" s="131"/>
      <c r="D23" s="131"/>
      <c r="E23" s="131"/>
      <c r="F23" s="131"/>
      <c r="G23" s="131"/>
      <c r="H23" s="131"/>
      <c r="I23" s="131"/>
      <c r="J23" s="131"/>
      <c r="K23" s="131"/>
      <c r="L23" s="131"/>
      <c r="M23" s="131"/>
      <c r="N23" s="131"/>
      <c r="O23" s="131"/>
      <c r="P23" s="131"/>
      <c r="Q23" s="131"/>
      <c r="R23" s="131"/>
      <c r="S23" s="131"/>
      <c r="T23" s="131"/>
      <c r="U23" s="131"/>
      <c r="V23" s="131"/>
      <c r="W23" s="289"/>
      <c r="X23" s="289"/>
      <c r="Y23" s="289"/>
      <c r="AB23" s="499"/>
      <c r="AC23" s="499"/>
    </row>
    <row r="24" spans="1:29">
      <c r="A24" s="167" t="s">
        <v>431</v>
      </c>
      <c r="B24" s="134"/>
      <c r="C24" s="131"/>
      <c r="D24" s="131"/>
      <c r="E24" s="131"/>
      <c r="F24" s="131"/>
      <c r="G24" s="131"/>
      <c r="H24" s="131"/>
      <c r="I24" s="131"/>
      <c r="J24" s="131"/>
      <c r="K24" s="131"/>
      <c r="L24" s="131"/>
      <c r="M24" s="131"/>
      <c r="N24" s="131"/>
      <c r="O24" s="131"/>
      <c r="P24" s="131"/>
      <c r="Q24" s="131"/>
      <c r="R24" s="131"/>
      <c r="S24" s="131"/>
      <c r="T24" s="131"/>
      <c r="U24" s="131"/>
      <c r="V24" s="131"/>
      <c r="W24" s="57"/>
      <c r="X24" s="57"/>
      <c r="Y24" s="57"/>
    </row>
    <row r="25" spans="1:29">
      <c r="V25" s="57"/>
      <c r="W25" s="57"/>
      <c r="X25" s="57"/>
    </row>
    <row r="26" spans="1:29">
      <c r="V26" s="57"/>
      <c r="W26" s="57"/>
      <c r="X26" s="57"/>
    </row>
    <row r="27" spans="1:29">
      <c r="V27" s="57"/>
      <c r="W27" s="57"/>
      <c r="X27" s="57"/>
    </row>
    <row r="28" spans="1:29">
      <c r="V28" s="57"/>
      <c r="W28" s="57"/>
      <c r="X28" s="57"/>
    </row>
    <row r="29" spans="1:29">
      <c r="V29" s="57"/>
      <c r="W29" s="57"/>
      <c r="X29" s="57"/>
    </row>
    <row r="30" spans="1:29">
      <c r="V30" s="57"/>
      <c r="W30" s="57"/>
      <c r="X30" s="57"/>
    </row>
    <row r="31" spans="1:29">
      <c r="V31" s="57"/>
      <c r="W31" s="57"/>
      <c r="X31" s="57"/>
    </row>
    <row r="32" spans="1:29">
      <c r="V32" s="57"/>
      <c r="W32" s="57"/>
      <c r="X32" s="57"/>
    </row>
    <row r="33" spans="22:24">
      <c r="V33" s="57"/>
      <c r="W33" s="57"/>
      <c r="X33" s="57"/>
    </row>
    <row r="34" spans="22:24">
      <c r="V34" s="57"/>
      <c r="W34" s="57"/>
      <c r="X34" s="57"/>
    </row>
    <row r="35" spans="22:24">
      <c r="V35" s="57"/>
      <c r="W35" s="57"/>
      <c r="X35" s="57"/>
    </row>
    <row r="36" spans="22:24">
      <c r="V36" s="57"/>
      <c r="W36" s="57"/>
      <c r="X36" s="57"/>
    </row>
    <row r="37" spans="22:24">
      <c r="V37" s="57"/>
      <c r="W37" s="57"/>
      <c r="X37" s="57"/>
    </row>
    <row r="38" spans="22:24">
      <c r="V38" s="57"/>
      <c r="W38" s="57"/>
      <c r="X38" s="57"/>
    </row>
    <row r="39" spans="22:24">
      <c r="V39" s="57"/>
      <c r="W39" s="57"/>
      <c r="X39" s="57"/>
    </row>
    <row r="40" spans="22:24">
      <c r="V40" s="57"/>
      <c r="W40" s="57"/>
      <c r="X40" s="57"/>
    </row>
    <row r="41" spans="22:24">
      <c r="V41" s="57"/>
      <c r="W41" s="57"/>
      <c r="X41" s="57"/>
    </row>
    <row r="42" spans="22:24">
      <c r="V42" s="57"/>
      <c r="W42" s="57"/>
      <c r="X42" s="57"/>
    </row>
    <row r="43" spans="22:24">
      <c r="V43" s="57"/>
      <c r="W43" s="57"/>
      <c r="X43" s="57"/>
    </row>
    <row r="44" spans="22:24">
      <c r="V44" s="57"/>
      <c r="W44" s="57"/>
      <c r="X44" s="57"/>
    </row>
    <row r="45" spans="22:24">
      <c r="V45" s="57"/>
      <c r="W45" s="57"/>
      <c r="X45" s="57"/>
    </row>
    <row r="46" spans="22:24">
      <c r="V46" s="57"/>
    </row>
    <row r="47" spans="22:24">
      <c r="V47" s="57"/>
    </row>
    <row r="48" spans="22:24">
      <c r="V48" s="57"/>
    </row>
    <row r="49" spans="22:22">
      <c r="V49" s="57"/>
    </row>
    <row r="50" spans="22:22">
      <c r="V50" s="57"/>
    </row>
    <row r="51" spans="22:22">
      <c r="V51" s="57"/>
    </row>
    <row r="52" spans="22:22">
      <c r="V52" s="57"/>
    </row>
    <row r="53" spans="22:22">
      <c r="V53" s="57"/>
    </row>
    <row r="54" spans="22:22">
      <c r="V54" s="57"/>
    </row>
    <row r="55" spans="22:22">
      <c r="V55" s="57"/>
    </row>
    <row r="56" spans="22:22">
      <c r="V56" s="57"/>
    </row>
    <row r="57" spans="22:22">
      <c r="V57" s="57"/>
    </row>
    <row r="58" spans="22:22">
      <c r="V58" s="57"/>
    </row>
    <row r="59" spans="22:22">
      <c r="V59" s="57"/>
    </row>
    <row r="60" spans="22:22">
      <c r="V60" s="57"/>
    </row>
    <row r="61" spans="22:22">
      <c r="V61" s="57"/>
    </row>
    <row r="62" spans="22:22">
      <c r="V62" s="57"/>
    </row>
    <row r="63" spans="22:22">
      <c r="V63" s="57"/>
    </row>
    <row r="64" spans="22:22">
      <c r="V64" s="57"/>
    </row>
    <row r="65" spans="22:22">
      <c r="V65" s="57"/>
    </row>
    <row r="66" spans="22:22">
      <c r="V66" s="57"/>
    </row>
    <row r="67" spans="22:22">
      <c r="V67" s="57"/>
    </row>
    <row r="68" spans="22:22">
      <c r="V68" s="57"/>
    </row>
    <row r="69" spans="22:22">
      <c r="V69" s="57"/>
    </row>
    <row r="70" spans="22:22">
      <c r="V70" s="57"/>
    </row>
    <row r="71" spans="22:22">
      <c r="V71" s="57"/>
    </row>
    <row r="72" spans="22:22">
      <c r="V72" s="57"/>
    </row>
    <row r="73" spans="22:22">
      <c r="V73" s="57"/>
    </row>
    <row r="74" spans="22:22">
      <c r="V74" s="57"/>
    </row>
    <row r="75" spans="22:22">
      <c r="V75" s="57"/>
    </row>
    <row r="76" spans="22:22">
      <c r="V76" s="57"/>
    </row>
    <row r="77" spans="22:22">
      <c r="V77" s="57"/>
    </row>
    <row r="78" spans="22:22">
      <c r="V78" s="57"/>
    </row>
    <row r="79" spans="22:22">
      <c r="V79" s="57"/>
    </row>
    <row r="80" spans="22:22">
      <c r="V80" s="57"/>
    </row>
    <row r="81" spans="22:22">
      <c r="V81" s="57"/>
    </row>
    <row r="82" spans="22:22">
      <c r="V82" s="57"/>
    </row>
    <row r="83" spans="22:22">
      <c r="V83" s="57"/>
    </row>
    <row r="84" spans="22:22">
      <c r="V84" s="57"/>
    </row>
    <row r="85" spans="22:22">
      <c r="V85" s="57"/>
    </row>
    <row r="86" spans="22:22">
      <c r="V86" s="57"/>
    </row>
    <row r="87" spans="22:22">
      <c r="V87" s="57"/>
    </row>
    <row r="88" spans="22:22">
      <c r="V88" s="57"/>
    </row>
    <row r="89" spans="22:22">
      <c r="V89" s="57"/>
    </row>
    <row r="90" spans="22:22">
      <c r="V90" s="57"/>
    </row>
    <row r="91" spans="22:22">
      <c r="V91" s="57"/>
    </row>
    <row r="92" spans="22:22">
      <c r="V92" s="57"/>
    </row>
    <row r="93" spans="22:22">
      <c r="V93" s="57"/>
    </row>
    <row r="94" spans="22:22">
      <c r="V94" s="57"/>
    </row>
    <row r="95" spans="22:22">
      <c r="V95" s="57"/>
    </row>
    <row r="96" spans="22:22">
      <c r="V96" s="57"/>
    </row>
    <row r="97" spans="22:22">
      <c r="V97" s="57"/>
    </row>
    <row r="98" spans="22:22">
      <c r="V98" s="57"/>
    </row>
    <row r="99" spans="22:22">
      <c r="V99" s="57"/>
    </row>
    <row r="100" spans="22:22">
      <c r="V100" s="57"/>
    </row>
    <row r="101" spans="22:22">
      <c r="V101" s="57"/>
    </row>
    <row r="102" spans="22:22">
      <c r="V102" s="57"/>
    </row>
    <row r="103" spans="22:22">
      <c r="V103" s="57"/>
    </row>
    <row r="104" spans="22:22">
      <c r="V104" s="57"/>
    </row>
    <row r="105" spans="22:22">
      <c r="V105" s="57"/>
    </row>
    <row r="106" spans="22:22">
      <c r="V106" s="57"/>
    </row>
    <row r="107" spans="22:22">
      <c r="V107" s="57"/>
    </row>
    <row r="108" spans="22:22">
      <c r="V108" s="57"/>
    </row>
    <row r="109" spans="22:22">
      <c r="V109" s="57"/>
    </row>
    <row r="110" spans="22:22">
      <c r="V110" s="57"/>
    </row>
    <row r="111" spans="22:22">
      <c r="V111" s="57"/>
    </row>
    <row r="112" spans="22:22">
      <c r="V112" s="57"/>
    </row>
    <row r="113" spans="22:22">
      <c r="V113" s="57"/>
    </row>
    <row r="114" spans="22:22">
      <c r="V114" s="57"/>
    </row>
    <row r="115" spans="22:22">
      <c r="V115" s="57"/>
    </row>
    <row r="116" spans="22:22">
      <c r="V116" s="57"/>
    </row>
    <row r="117" spans="22:22">
      <c r="V117" s="57"/>
    </row>
  </sheetData>
  <hyperlinks>
    <hyperlink ref="AD6" location="Content!B37" display="Back to Content Page"/>
  </hyperlinks>
  <pageMargins left="0.7" right="0.7" top="0.75" bottom="0.75" header="0.3" footer="0.3"/>
</worksheet>
</file>

<file path=xl/worksheets/sheet3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2"/>
  <sheetViews>
    <sheetView topLeftCell="L1" workbookViewId="0">
      <selection activeCell="U6" sqref="U6"/>
    </sheetView>
  </sheetViews>
  <sheetFormatPr defaultRowHeight="14.5"/>
  <cols>
    <col min="1" max="1" width="7" customWidth="1"/>
    <col min="2" max="2" width="10.7265625" customWidth="1"/>
    <col min="3" max="3" width="8.81640625" customWidth="1"/>
    <col min="4" max="4" width="11.7265625" bestFit="1" customWidth="1"/>
    <col min="5" max="5" width="13.26953125" customWidth="1"/>
    <col min="6" max="6" width="9.7265625" bestFit="1" customWidth="1"/>
    <col min="7" max="7" width="14.26953125" bestFit="1" customWidth="1"/>
    <col min="8" max="8" width="9" customWidth="1"/>
    <col min="9" max="9" width="11.36328125" bestFit="1" customWidth="1"/>
    <col min="10" max="10" width="14.7265625" bestFit="1" customWidth="1"/>
    <col min="11" max="11" width="10.1796875" bestFit="1" customWidth="1"/>
    <col min="12" max="12" width="12.81640625" bestFit="1" customWidth="1"/>
    <col min="13" max="13" width="14.54296875" bestFit="1" customWidth="1"/>
    <col min="14" max="14" width="12.26953125" bestFit="1" customWidth="1"/>
    <col min="15" max="15" width="13.36328125" bestFit="1" customWidth="1"/>
    <col min="16" max="16" width="9" customWidth="1"/>
    <col min="17" max="17" width="12.7265625" bestFit="1" customWidth="1"/>
    <col min="18" max="18" width="11.26953125" customWidth="1"/>
  </cols>
  <sheetData>
    <row r="1" spans="1:21" s="283" customFormat="1">
      <c r="A1" s="140" t="s">
        <v>1448</v>
      </c>
      <c r="B1" s="287"/>
      <c r="C1" s="289"/>
      <c r="D1" s="289"/>
      <c r="E1" s="289"/>
      <c r="F1" s="289"/>
      <c r="G1" s="289"/>
      <c r="H1" s="289"/>
      <c r="I1" s="289"/>
      <c r="J1" s="289"/>
      <c r="K1" s="289"/>
      <c r="L1" s="289"/>
      <c r="M1" s="289"/>
      <c r="N1" s="289"/>
      <c r="O1" s="289"/>
      <c r="P1" s="289"/>
      <c r="Q1" s="289"/>
      <c r="R1" s="289"/>
    </row>
    <row r="2" spans="1:21" s="283" customFormat="1">
      <c r="A2" s="162" t="s">
        <v>17</v>
      </c>
      <c r="B2" s="162"/>
      <c r="C2" s="162"/>
      <c r="D2" s="162"/>
      <c r="E2" s="162"/>
      <c r="F2" s="162"/>
      <c r="G2" s="162"/>
      <c r="H2" s="162"/>
      <c r="I2" s="162"/>
      <c r="J2" s="162"/>
      <c r="K2" s="162"/>
      <c r="L2" s="162"/>
      <c r="M2" s="162"/>
      <c r="N2" s="162"/>
      <c r="O2" s="162"/>
      <c r="P2" s="162"/>
      <c r="Q2" s="289"/>
      <c r="R2" s="289"/>
    </row>
    <row r="3" spans="1:21" s="265" customFormat="1" ht="42">
      <c r="A3" s="783" t="s">
        <v>83</v>
      </c>
      <c r="B3" s="766" t="s">
        <v>693</v>
      </c>
      <c r="C3" s="262" t="s">
        <v>15</v>
      </c>
      <c r="D3" s="262" t="s">
        <v>14</v>
      </c>
      <c r="E3" s="263" t="s">
        <v>268</v>
      </c>
      <c r="F3" s="262" t="s">
        <v>12</v>
      </c>
      <c r="G3" s="262" t="s">
        <v>11</v>
      </c>
      <c r="H3" s="262" t="s">
        <v>10</v>
      </c>
      <c r="I3" s="264" t="s">
        <v>9</v>
      </c>
      <c r="J3" s="262" t="s">
        <v>7</v>
      </c>
      <c r="K3" s="262" t="s">
        <v>32</v>
      </c>
      <c r="L3" s="262" t="s">
        <v>5</v>
      </c>
      <c r="M3" s="262" t="s">
        <v>4</v>
      </c>
      <c r="N3" s="262" t="s">
        <v>3</v>
      </c>
      <c r="O3" s="263" t="s">
        <v>79</v>
      </c>
      <c r="P3" s="262" t="s">
        <v>2</v>
      </c>
      <c r="Q3" s="262" t="s">
        <v>1</v>
      </c>
      <c r="R3" s="408" t="s">
        <v>51</v>
      </c>
    </row>
    <row r="4" spans="1:21" s="283" customFormat="1">
      <c r="A4" s="1104">
        <v>2000</v>
      </c>
      <c r="B4" s="106" t="s">
        <v>252</v>
      </c>
      <c r="C4" s="576">
        <v>3.6230399999999996E-2</v>
      </c>
      <c r="D4" s="576">
        <v>0.89621585038477736</v>
      </c>
      <c r="E4" s="576">
        <v>1.5619791672413754</v>
      </c>
      <c r="F4" s="576">
        <v>6.5003012442350794E-2</v>
      </c>
      <c r="G4" s="576">
        <v>3.1547758070651462</v>
      </c>
      <c r="H4" s="576">
        <v>3.6302312675895134</v>
      </c>
      <c r="I4" s="576">
        <v>1.4331611787072265</v>
      </c>
      <c r="J4" s="576">
        <v>4.8750542518719797E-2</v>
      </c>
      <c r="K4" s="576">
        <v>3.8327449988729123</v>
      </c>
      <c r="L4" s="576">
        <v>2.4207000000000003E-2</v>
      </c>
      <c r="M4" s="576">
        <v>431.27863299999996</v>
      </c>
      <c r="N4" s="576">
        <v>11.664497592900013</v>
      </c>
      <c r="O4" s="576">
        <v>88.549549324878683</v>
      </c>
      <c r="P4" s="576">
        <v>0.52606900000000012</v>
      </c>
      <c r="Q4" s="576">
        <v>25.438940598706701</v>
      </c>
      <c r="R4" s="576">
        <v>572.14098874130752</v>
      </c>
    </row>
    <row r="5" spans="1:21" s="283" customFormat="1">
      <c r="A5" s="1104"/>
      <c r="B5" s="34" t="s">
        <v>253</v>
      </c>
      <c r="C5" s="576">
        <v>65.507982099999992</v>
      </c>
      <c r="D5" s="576">
        <v>37.347263098301539</v>
      </c>
      <c r="E5" s="576">
        <v>4.7652736251028545</v>
      </c>
      <c r="F5" s="576">
        <v>4.8659478040545712E-2</v>
      </c>
      <c r="G5" s="576">
        <v>4.036450265115322</v>
      </c>
      <c r="H5" s="576">
        <v>2.1223038148432773</v>
      </c>
      <c r="I5" s="576">
        <v>10.353096045627364</v>
      </c>
      <c r="J5" s="576">
        <v>10.786729484289697</v>
      </c>
      <c r="K5" s="576">
        <v>32.890794298283851</v>
      </c>
      <c r="L5" s="576">
        <v>3.6579973333300009</v>
      </c>
      <c r="M5" s="576">
        <v>131.25586799999999</v>
      </c>
      <c r="N5" s="576">
        <v>18.850207976299991</v>
      </c>
      <c r="O5" s="576">
        <v>8.3695955700826499</v>
      </c>
      <c r="P5" s="576">
        <v>12.304466</v>
      </c>
      <c r="Q5" s="576">
        <v>4.19553336412842</v>
      </c>
      <c r="R5" s="576">
        <v>346.49222045344573</v>
      </c>
    </row>
    <row r="6" spans="1:21" s="283" customFormat="1">
      <c r="A6" s="1104">
        <v>2001</v>
      </c>
      <c r="B6" s="106" t="s">
        <v>252</v>
      </c>
      <c r="C6" s="576">
        <v>0.17241840000000019</v>
      </c>
      <c r="D6" s="576">
        <v>10.64416037339182</v>
      </c>
      <c r="E6" s="576">
        <v>0.9109305741738325</v>
      </c>
      <c r="F6" s="576">
        <v>0.26576065683557221</v>
      </c>
      <c r="G6" s="576">
        <v>5.7938766285947185</v>
      </c>
      <c r="H6" s="576">
        <v>5.2882850999741535</v>
      </c>
      <c r="I6" s="576">
        <v>1.1349529896907207</v>
      </c>
      <c r="J6" s="576">
        <v>14.830443797379285</v>
      </c>
      <c r="K6" s="576">
        <v>7.1105146542727207</v>
      </c>
      <c r="L6" s="576">
        <v>3.1546499999999998E-2</v>
      </c>
      <c r="M6" s="576">
        <v>422.073104</v>
      </c>
      <c r="N6" s="576">
        <v>10.18493068034563</v>
      </c>
      <c r="O6" s="576">
        <v>59.854754928819823</v>
      </c>
      <c r="P6" s="576">
        <v>0.4614060000000002</v>
      </c>
      <c r="Q6" s="576">
        <v>0.62903005485828611</v>
      </c>
      <c r="R6" s="576">
        <v>539.38611533833659</v>
      </c>
      <c r="U6" s="92" t="s">
        <v>13</v>
      </c>
    </row>
    <row r="7" spans="1:21" s="283" customFormat="1">
      <c r="A7" s="1104"/>
      <c r="B7" s="34" t="s">
        <v>253</v>
      </c>
      <c r="C7" s="576">
        <v>87.239655800000151</v>
      </c>
      <c r="D7" s="576">
        <v>30.25599647141787</v>
      </c>
      <c r="E7" s="576">
        <v>4.282619385054641</v>
      </c>
      <c r="F7" s="576">
        <v>10.330936181572355</v>
      </c>
      <c r="G7" s="576">
        <v>5.4646526888615483</v>
      </c>
      <c r="H7" s="576">
        <v>1.9544791849644942</v>
      </c>
      <c r="I7" s="576">
        <v>11.337230206185591</v>
      </c>
      <c r="J7" s="576">
        <v>10.538115116493593</v>
      </c>
      <c r="K7" s="576">
        <v>26.660779673679173</v>
      </c>
      <c r="L7" s="576">
        <v>3.7510584999899974</v>
      </c>
      <c r="M7" s="576">
        <v>136.33128300000001</v>
      </c>
      <c r="N7" s="576">
        <v>18.101797116289056</v>
      </c>
      <c r="O7" s="576">
        <v>8.2149463602629567</v>
      </c>
      <c r="P7" s="576">
        <v>12.066841999999999</v>
      </c>
      <c r="Q7" s="576">
        <v>2.3847425278531791</v>
      </c>
      <c r="R7" s="576">
        <v>368.91513421262471</v>
      </c>
    </row>
    <row r="8" spans="1:21" s="283" customFormat="1">
      <c r="A8" s="1104">
        <v>2002</v>
      </c>
      <c r="B8" s="106" t="s">
        <v>252</v>
      </c>
      <c r="C8" s="576">
        <v>0.10178237999999995</v>
      </c>
      <c r="D8" s="576">
        <v>0.33566989233603584</v>
      </c>
      <c r="E8" s="576">
        <v>1.3837617000000009</v>
      </c>
      <c r="F8" s="576">
        <v>1.2083387964186001</v>
      </c>
      <c r="G8" s="576">
        <v>7.2904198309885899</v>
      </c>
      <c r="H8" s="576">
        <v>5.3811627003157865</v>
      </c>
      <c r="I8" s="576">
        <v>2.1913053666666653</v>
      </c>
      <c r="J8" s="576">
        <v>17.913297912916974</v>
      </c>
      <c r="K8" s="576">
        <v>14.849148126984421</v>
      </c>
      <c r="L8" s="576">
        <v>1.8076000000000002E-2</v>
      </c>
      <c r="M8" s="576">
        <v>490.64963599999993</v>
      </c>
      <c r="N8" s="576">
        <v>13.643250913994565</v>
      </c>
      <c r="O8" s="576">
        <v>49.837497405493195</v>
      </c>
      <c r="P8" s="576">
        <v>2.5150890000000006</v>
      </c>
      <c r="Q8" s="576">
        <v>27.704058464051538</v>
      </c>
      <c r="R8" s="576">
        <v>635.02249449016631</v>
      </c>
    </row>
    <row r="9" spans="1:21" s="283" customFormat="1">
      <c r="A9" s="1104"/>
      <c r="B9" s="34" t="s">
        <v>253</v>
      </c>
      <c r="C9" s="576">
        <v>80.07303690000002</v>
      </c>
      <c r="D9" s="576">
        <v>39.593880363827822</v>
      </c>
      <c r="E9" s="576">
        <v>5.6992980474171295</v>
      </c>
      <c r="F9" s="576">
        <v>13.400966180513473</v>
      </c>
      <c r="G9" s="576">
        <v>3.2268965557268197</v>
      </c>
      <c r="H9" s="576">
        <v>4.6768808910700415</v>
      </c>
      <c r="I9" s="576">
        <v>13.088966933333356</v>
      </c>
      <c r="J9" s="576">
        <v>10.343913887941337</v>
      </c>
      <c r="K9" s="576">
        <v>23.558515995679606</v>
      </c>
      <c r="L9" s="576">
        <v>4.5032195000000002</v>
      </c>
      <c r="M9" s="576">
        <v>150.42856900000001</v>
      </c>
      <c r="N9" s="576">
        <v>14.359040415920468</v>
      </c>
      <c r="O9" s="576">
        <v>7.6190487560362943</v>
      </c>
      <c r="P9" s="576">
        <v>10.398800000000001</v>
      </c>
      <c r="Q9" s="576">
        <v>6.4657508039327212</v>
      </c>
      <c r="R9" s="576">
        <v>387.43678423139909</v>
      </c>
    </row>
    <row r="10" spans="1:21" s="283" customFormat="1">
      <c r="A10" s="1104">
        <v>2003</v>
      </c>
      <c r="B10" s="106" t="s">
        <v>252</v>
      </c>
      <c r="C10" s="576">
        <v>4.2001879999999936E-2</v>
      </c>
      <c r="D10" s="576">
        <v>0.86419952738170935</v>
      </c>
      <c r="E10" s="576">
        <v>1.5703371173767096</v>
      </c>
      <c r="F10" s="576">
        <v>2.4481251093878895</v>
      </c>
      <c r="G10" s="576">
        <v>9.657634928924729</v>
      </c>
      <c r="H10" s="576">
        <v>7.8952692511849305</v>
      </c>
      <c r="I10" s="576">
        <v>1.9061539999999999</v>
      </c>
      <c r="J10" s="576">
        <v>11.079025000000001</v>
      </c>
      <c r="K10" s="576">
        <v>35.208590616912204</v>
      </c>
      <c r="L10" s="576">
        <v>2.8095999999999999E-2</v>
      </c>
      <c r="M10" s="576">
        <v>593.47142400000007</v>
      </c>
      <c r="N10" s="576">
        <v>12.281279636260987</v>
      </c>
      <c r="O10" s="576">
        <v>46.021337714727281</v>
      </c>
      <c r="P10" s="576">
        <v>0.60536600000000007</v>
      </c>
      <c r="Q10" s="576">
        <v>26.733195362181608</v>
      </c>
      <c r="R10" s="576">
        <v>749.81203614433821</v>
      </c>
    </row>
    <row r="11" spans="1:21" s="283" customFormat="1">
      <c r="A11" s="1104"/>
      <c r="B11" s="34" t="s">
        <v>253</v>
      </c>
      <c r="C11" s="576">
        <v>100.83312309999985</v>
      </c>
      <c r="D11" s="576">
        <v>43.470023801848193</v>
      </c>
      <c r="E11" s="576">
        <v>9.6827860455808352</v>
      </c>
      <c r="F11" s="576">
        <v>39.508604434865234</v>
      </c>
      <c r="G11" s="576">
        <v>7.5364282700706617</v>
      </c>
      <c r="H11" s="576">
        <v>6.2668640169182535</v>
      </c>
      <c r="I11" s="576">
        <v>11.910532000000003</v>
      </c>
      <c r="J11" s="576">
        <v>13.883386</v>
      </c>
      <c r="K11" s="576">
        <v>41.709981613005091</v>
      </c>
      <c r="L11" s="576">
        <v>3.7496479999999988</v>
      </c>
      <c r="M11" s="576">
        <v>192.33248699999999</v>
      </c>
      <c r="N11" s="576">
        <v>18.739515240855738</v>
      </c>
      <c r="O11" s="576">
        <v>10.313274154357533</v>
      </c>
      <c r="P11" s="576">
        <v>11.830965000000001</v>
      </c>
      <c r="Q11" s="576">
        <v>7.9063946878595299</v>
      </c>
      <c r="R11" s="576">
        <v>519.67401336536091</v>
      </c>
    </row>
    <row r="12" spans="1:21" s="283" customFormat="1">
      <c r="A12" s="1104">
        <v>2004</v>
      </c>
      <c r="B12" s="106" t="s">
        <v>252</v>
      </c>
      <c r="C12" s="576">
        <v>0.24120990000000031</v>
      </c>
      <c r="D12" s="576">
        <v>1.7386813946165072</v>
      </c>
      <c r="E12" s="576">
        <v>1.5025373999999942</v>
      </c>
      <c r="F12" s="576">
        <v>1.1971273447247377</v>
      </c>
      <c r="G12" s="576">
        <v>8.2893357677221129</v>
      </c>
      <c r="H12" s="576">
        <v>9.2957226456770563</v>
      </c>
      <c r="I12" s="576">
        <v>2.1869329999999998</v>
      </c>
      <c r="J12" s="576">
        <v>29.607101999999998</v>
      </c>
      <c r="K12" s="576">
        <v>21.745597360110388</v>
      </c>
      <c r="L12" s="576">
        <v>3.7079000000000001E-2</v>
      </c>
      <c r="M12" s="576">
        <v>678.14754699999992</v>
      </c>
      <c r="N12" s="576">
        <v>5.5280685433817318</v>
      </c>
      <c r="O12" s="576">
        <v>73.858043458243571</v>
      </c>
      <c r="P12" s="576">
        <v>1.3722820000000002</v>
      </c>
      <c r="Q12" s="576">
        <v>46.631269618106217</v>
      </c>
      <c r="R12" s="576">
        <v>881.37853643258222</v>
      </c>
    </row>
    <row r="13" spans="1:21" s="283" customFormat="1">
      <c r="A13" s="1104"/>
      <c r="B13" s="34" t="s">
        <v>253</v>
      </c>
      <c r="C13" s="576">
        <v>137.07217150000005</v>
      </c>
      <c r="D13" s="576">
        <v>51.117438360112878</v>
      </c>
      <c r="E13" s="576">
        <v>9.0231248175952459</v>
      </c>
      <c r="F13" s="576">
        <v>24.570098363669622</v>
      </c>
      <c r="G13" s="576">
        <v>6.5438448863126197</v>
      </c>
      <c r="H13" s="576">
        <v>7.619160518125847</v>
      </c>
      <c r="I13" s="576">
        <v>15.913544000000002</v>
      </c>
      <c r="J13" s="576">
        <v>14.10493</v>
      </c>
      <c r="K13" s="576">
        <v>40.470286898655324</v>
      </c>
      <c r="L13" s="576">
        <v>3.7027620000000008</v>
      </c>
      <c r="M13" s="576">
        <v>289.76439699999997</v>
      </c>
      <c r="N13" s="576">
        <v>22.946523628983805</v>
      </c>
      <c r="O13" s="576">
        <v>14.074045594410428</v>
      </c>
      <c r="P13" s="576">
        <v>11.988804</v>
      </c>
      <c r="Q13" s="576">
        <v>3.0773906126068185</v>
      </c>
      <c r="R13" s="576">
        <v>651.98852218047273</v>
      </c>
    </row>
    <row r="14" spans="1:21" s="283" customFormat="1">
      <c r="A14" s="1095">
        <v>2005</v>
      </c>
      <c r="B14" s="106" t="s">
        <v>252</v>
      </c>
      <c r="C14" s="576">
        <v>0.205635019999999</v>
      </c>
      <c r="D14" s="576">
        <v>2.1873634638000006</v>
      </c>
      <c r="E14" s="576">
        <v>2.8127418301717171</v>
      </c>
      <c r="F14" s="576">
        <v>0.70839934147057115</v>
      </c>
      <c r="G14" s="576">
        <v>8.5191043384292655</v>
      </c>
      <c r="H14" s="576">
        <v>13.28992485931493</v>
      </c>
      <c r="I14" s="576">
        <v>4.291011000000001</v>
      </c>
      <c r="J14" s="576">
        <v>23.642117000000006</v>
      </c>
      <c r="K14" s="576">
        <v>17.79665467090021</v>
      </c>
      <c r="L14" s="576">
        <v>0.31896707274909092</v>
      </c>
      <c r="M14" s="576">
        <v>628.47677099999999</v>
      </c>
      <c r="N14" s="576">
        <v>2.8400421637177544</v>
      </c>
      <c r="O14" s="576">
        <v>48.326840746493353</v>
      </c>
      <c r="P14" s="576">
        <v>0.86727899999999991</v>
      </c>
      <c r="Q14" s="576">
        <v>22.100654360252143</v>
      </c>
      <c r="R14" s="576">
        <v>776.38350586729916</v>
      </c>
    </row>
    <row r="15" spans="1:21" s="283" customFormat="1">
      <c r="A15" s="1095"/>
      <c r="B15" s="34" t="s">
        <v>253</v>
      </c>
      <c r="C15" s="576">
        <v>159.24867699999987</v>
      </c>
      <c r="D15" s="576">
        <v>51.398862974526004</v>
      </c>
      <c r="E15" s="576">
        <v>17.344461151602975</v>
      </c>
      <c r="F15" s="576">
        <v>17.428709778684663</v>
      </c>
      <c r="G15" s="576">
        <v>6.3616117321368062</v>
      </c>
      <c r="H15" s="576">
        <v>12.806077615910073</v>
      </c>
      <c r="I15" s="576">
        <v>16.765650999999998</v>
      </c>
      <c r="J15" s="576">
        <v>18.960137</v>
      </c>
      <c r="K15" s="576">
        <v>41.466134119717303</v>
      </c>
      <c r="L15" s="576">
        <v>6.529009669358171</v>
      </c>
      <c r="M15" s="576">
        <v>422.11544500000002</v>
      </c>
      <c r="N15" s="576">
        <v>23.725153382564944</v>
      </c>
      <c r="O15" s="576">
        <v>17.447822022151151</v>
      </c>
      <c r="P15" s="576">
        <v>19.030690999999997</v>
      </c>
      <c r="Q15" s="576">
        <v>2.5117628064875044</v>
      </c>
      <c r="R15" s="576">
        <v>833.14020625313947</v>
      </c>
    </row>
    <row r="16" spans="1:21" s="283" customFormat="1">
      <c r="A16" s="1095">
        <v>2006</v>
      </c>
      <c r="B16" s="106" t="s">
        <v>252</v>
      </c>
      <c r="C16" s="576">
        <v>0.39305703000000047</v>
      </c>
      <c r="D16" s="576">
        <v>2.3894761272999996</v>
      </c>
      <c r="E16" s="576">
        <v>3.5481388505729399</v>
      </c>
      <c r="F16" s="576">
        <v>0.38276194690265486</v>
      </c>
      <c r="G16" s="576">
        <v>8.885060425501333</v>
      </c>
      <c r="H16" s="576">
        <v>10.687948009840765</v>
      </c>
      <c r="I16" s="576">
        <v>3.0297090000000004</v>
      </c>
      <c r="J16" s="576">
        <v>40.777881000000001</v>
      </c>
      <c r="K16" s="576">
        <v>20.241400679850059</v>
      </c>
      <c r="L16" s="576">
        <v>0.680057110848026</v>
      </c>
      <c r="M16" s="576">
        <v>536.87587299999996</v>
      </c>
      <c r="N16" s="576">
        <v>4.4235166215697603</v>
      </c>
      <c r="O16" s="576">
        <v>53.838880061234853</v>
      </c>
      <c r="P16" s="576">
        <v>1.0590139999999995</v>
      </c>
      <c r="Q16" s="576">
        <v>236.69592779595078</v>
      </c>
      <c r="R16" s="576">
        <v>923.90870165957131</v>
      </c>
    </row>
    <row r="17" spans="1:18" s="283" customFormat="1">
      <c r="A17" s="1095"/>
      <c r="B17" s="34" t="s">
        <v>253</v>
      </c>
      <c r="C17" s="576">
        <v>242.62821859999991</v>
      </c>
      <c r="D17" s="576">
        <v>47.967820444223022</v>
      </c>
      <c r="E17" s="576">
        <v>17.766649871566884</v>
      </c>
      <c r="F17" s="576">
        <v>21.094634660766971</v>
      </c>
      <c r="G17" s="576">
        <v>9.2575887814958122</v>
      </c>
      <c r="H17" s="576">
        <v>8.6021897062800434</v>
      </c>
      <c r="I17" s="576">
        <v>17.833463999999999</v>
      </c>
      <c r="J17" s="576">
        <v>21.443463999999995</v>
      </c>
      <c r="K17" s="576">
        <v>46.946011825979795</v>
      </c>
      <c r="L17" s="576">
        <v>10.297723695855819</v>
      </c>
      <c r="M17" s="576">
        <v>525.05529200000001</v>
      </c>
      <c r="N17" s="576">
        <v>15.853794509278233</v>
      </c>
      <c r="O17" s="576">
        <v>20.966816535826965</v>
      </c>
      <c r="P17" s="576">
        <v>23.086823000000003</v>
      </c>
      <c r="Q17" s="576">
        <v>9.7571966820709939</v>
      </c>
      <c r="R17" s="576">
        <v>1038.5576883133444</v>
      </c>
    </row>
    <row r="18" spans="1:18" s="283" customFormat="1">
      <c r="A18" s="1104">
        <v>2007</v>
      </c>
      <c r="B18" s="106" t="s">
        <v>252</v>
      </c>
      <c r="C18" s="576">
        <v>0.13524176000000043</v>
      </c>
      <c r="D18" s="576">
        <v>2.9421876913999991</v>
      </c>
      <c r="E18" s="576">
        <v>3.2080127736160193</v>
      </c>
      <c r="F18" s="576">
        <v>0.25333222739521322</v>
      </c>
      <c r="G18" s="576">
        <v>7.1837757774927518</v>
      </c>
      <c r="H18" s="576">
        <v>9.3995974303137348</v>
      </c>
      <c r="I18" s="576">
        <v>3.1799979999999994</v>
      </c>
      <c r="J18" s="576">
        <v>40.777941000000006</v>
      </c>
      <c r="K18" s="576">
        <v>25.214280808233614</v>
      </c>
      <c r="L18" s="576">
        <v>0.29047800000000001</v>
      </c>
      <c r="M18" s="576">
        <v>585.30230000000006</v>
      </c>
      <c r="N18" s="576">
        <v>2.4508106934888616</v>
      </c>
      <c r="O18" s="576">
        <v>47.694600029194206</v>
      </c>
      <c r="P18" s="576">
        <v>19.140249000000001</v>
      </c>
      <c r="Q18" s="576">
        <v>126.22024427477183</v>
      </c>
      <c r="R18" s="576">
        <v>873.3930494659063</v>
      </c>
    </row>
    <row r="19" spans="1:18" s="283" customFormat="1">
      <c r="A19" s="1104"/>
      <c r="B19" s="34" t="s">
        <v>253</v>
      </c>
      <c r="C19" s="576">
        <v>331.08615549999979</v>
      </c>
      <c r="D19" s="576">
        <v>56.807586798399946</v>
      </c>
      <c r="E19" s="576">
        <v>40.625206111801219</v>
      </c>
      <c r="F19" s="576">
        <v>22.731772713552665</v>
      </c>
      <c r="G19" s="576">
        <v>9.751150715886439</v>
      </c>
      <c r="H19" s="576">
        <v>7.4097142076221756</v>
      </c>
      <c r="I19" s="576">
        <v>31.286602999999999</v>
      </c>
      <c r="J19" s="576">
        <v>21.479940000000003</v>
      </c>
      <c r="K19" s="576">
        <v>69.488294456845068</v>
      </c>
      <c r="L19" s="576">
        <v>8.1347179999999977</v>
      </c>
      <c r="M19" s="576">
        <v>571.13478099999998</v>
      </c>
      <c r="N19" s="576">
        <v>16.670652779937257</v>
      </c>
      <c r="O19" s="576">
        <v>27.65871774666649</v>
      </c>
      <c r="P19" s="576">
        <v>25.616012000000001</v>
      </c>
      <c r="Q19" s="576">
        <v>7.1090404948405386</v>
      </c>
      <c r="R19" s="576">
        <v>1246.9903455255517</v>
      </c>
    </row>
    <row r="20" spans="1:18" s="283" customFormat="1">
      <c r="A20" s="1104">
        <v>2008</v>
      </c>
      <c r="B20" s="106" t="s">
        <v>252</v>
      </c>
      <c r="C20" s="576">
        <v>0.11416514999999716</v>
      </c>
      <c r="D20" s="576">
        <v>2.0762780568999997</v>
      </c>
      <c r="E20" s="576">
        <v>3.2444271880665383</v>
      </c>
      <c r="F20" s="576">
        <v>0.46460324616904103</v>
      </c>
      <c r="G20" s="576">
        <v>7.4794338085121694</v>
      </c>
      <c r="H20" s="576">
        <v>8.1800083213709307</v>
      </c>
      <c r="I20" s="576">
        <v>3.6970259520451347</v>
      </c>
      <c r="J20" s="576">
        <v>32.801354711833177</v>
      </c>
      <c r="K20" s="576">
        <v>36.218688710873103</v>
      </c>
      <c r="L20" s="576">
        <v>0.5433449808596702</v>
      </c>
      <c r="M20" s="576">
        <v>557.28771900000004</v>
      </c>
      <c r="N20" s="576">
        <v>2.0318326249700362</v>
      </c>
      <c r="O20" s="576">
        <v>104.78785024709231</v>
      </c>
      <c r="P20" s="576">
        <v>0.9683710000000012</v>
      </c>
      <c r="Q20" s="576">
        <v>17.78311884953639</v>
      </c>
      <c r="R20" s="576">
        <v>777.67822184822842</v>
      </c>
    </row>
    <row r="21" spans="1:18" s="283" customFormat="1">
      <c r="A21" s="1104"/>
      <c r="B21" s="34" t="s">
        <v>253</v>
      </c>
      <c r="C21" s="576">
        <v>569.48063649999949</v>
      </c>
      <c r="D21" s="576">
        <v>56.830040196500022</v>
      </c>
      <c r="E21" s="576">
        <v>38.886656200329774</v>
      </c>
      <c r="F21" s="576">
        <v>29.469824122122628</v>
      </c>
      <c r="G21" s="576">
        <v>15.7873965158856</v>
      </c>
      <c r="H21" s="576">
        <v>7.523976109704428</v>
      </c>
      <c r="I21" s="576">
        <v>48.850490867418728</v>
      </c>
      <c r="J21" s="576">
        <v>42.540932069268649</v>
      </c>
      <c r="K21" s="576">
        <v>80.2612288590784</v>
      </c>
      <c r="L21" s="576">
        <v>15.699096366658392</v>
      </c>
      <c r="M21" s="576">
        <v>564.40473300000008</v>
      </c>
      <c r="N21" s="576">
        <v>14.480781203428906</v>
      </c>
      <c r="O21" s="576">
        <v>38.290975712777751</v>
      </c>
      <c r="P21" s="576">
        <v>29.151429</v>
      </c>
      <c r="Q21" s="576">
        <v>6.5905287803379924</v>
      </c>
      <c r="R21" s="576">
        <v>1558.2487255035112</v>
      </c>
    </row>
    <row r="22" spans="1:18" s="283" customFormat="1">
      <c r="A22" s="1104">
        <v>2009</v>
      </c>
      <c r="B22" s="106" t="s">
        <v>252</v>
      </c>
      <c r="C22" s="576">
        <v>4.8590415099999982</v>
      </c>
      <c r="D22" s="576">
        <v>3.2205957934999998</v>
      </c>
      <c r="E22" s="576">
        <v>9.1730102132995341</v>
      </c>
      <c r="F22" s="576">
        <v>0.41799422782284418</v>
      </c>
      <c r="G22" s="576">
        <v>6.3878178793025029</v>
      </c>
      <c r="H22" s="576">
        <v>12.414391642846473</v>
      </c>
      <c r="I22" s="576">
        <v>4.1939793335631519</v>
      </c>
      <c r="J22" s="576">
        <v>28.328502358877934</v>
      </c>
      <c r="K22" s="576">
        <v>44.246951984140061</v>
      </c>
      <c r="L22" s="576">
        <v>0.50269199999999992</v>
      </c>
      <c r="M22" s="576">
        <v>459.381665</v>
      </c>
      <c r="N22" s="576">
        <v>2.642394232022685</v>
      </c>
      <c r="O22" s="576">
        <v>102.5296000100622</v>
      </c>
      <c r="P22" s="576">
        <v>1.4252200000000004</v>
      </c>
      <c r="Q22" s="576">
        <v>10.733621704351659</v>
      </c>
      <c r="R22" s="576">
        <v>690.45747788978906</v>
      </c>
    </row>
    <row r="23" spans="1:18" s="283" customFormat="1">
      <c r="A23" s="1104"/>
      <c r="B23" s="34" t="s">
        <v>253</v>
      </c>
      <c r="C23" s="576">
        <v>504.10738259999982</v>
      </c>
      <c r="D23" s="576">
        <v>66.59582369019995</v>
      </c>
      <c r="E23" s="576">
        <v>29.26961189297284</v>
      </c>
      <c r="F23" s="576">
        <v>37.329090194424978</v>
      </c>
      <c r="G23" s="576">
        <v>13.710639269653505</v>
      </c>
      <c r="H23" s="576">
        <v>16.27904059172571</v>
      </c>
      <c r="I23" s="576">
        <v>34.971145621707059</v>
      </c>
      <c r="J23" s="576">
        <v>31.76159843761506</v>
      </c>
      <c r="K23" s="576">
        <v>101.01338028213416</v>
      </c>
      <c r="L23" s="576">
        <v>23.448199350000017</v>
      </c>
      <c r="M23" s="576">
        <v>441.46151899999995</v>
      </c>
      <c r="N23" s="576">
        <v>26.546704807452524</v>
      </c>
      <c r="O23" s="576">
        <v>45.091583943724814</v>
      </c>
      <c r="P23" s="576">
        <v>22.769110999999999</v>
      </c>
      <c r="Q23" s="576">
        <v>9.6013342949507177</v>
      </c>
      <c r="R23" s="576">
        <v>1403.956164976561</v>
      </c>
    </row>
    <row r="24" spans="1:18" s="283" customFormat="1">
      <c r="A24" s="1104">
        <v>2010</v>
      </c>
      <c r="B24" s="106" t="s">
        <v>252</v>
      </c>
      <c r="C24" s="576">
        <v>0.50810200999999955</v>
      </c>
      <c r="D24" s="576">
        <v>3.7333513495000004</v>
      </c>
      <c r="E24" s="576">
        <v>9.8992018916773645</v>
      </c>
      <c r="F24" s="576">
        <v>0.72680838274269777</v>
      </c>
      <c r="G24" s="576">
        <v>6.4841954452301529</v>
      </c>
      <c r="H24" s="576">
        <v>11.94632564297596</v>
      </c>
      <c r="I24" s="576">
        <v>3.1399347103885225</v>
      </c>
      <c r="J24" s="576">
        <v>32.802069543249104</v>
      </c>
      <c r="K24" s="576">
        <v>36.736349875000002</v>
      </c>
      <c r="L24" s="576">
        <v>0.74251054999999977</v>
      </c>
      <c r="M24" s="576">
        <v>655.72811100000001</v>
      </c>
      <c r="N24" s="576">
        <v>2.2955474774938125</v>
      </c>
      <c r="O24" s="576">
        <v>161.97151772189227</v>
      </c>
      <c r="P24" s="576">
        <v>4.9563939999999977</v>
      </c>
      <c r="Q24" s="576">
        <v>14.744517090000002</v>
      </c>
      <c r="R24" s="576">
        <v>946.41493669014949</v>
      </c>
    </row>
    <row r="25" spans="1:18" s="283" customFormat="1">
      <c r="A25" s="1104"/>
      <c r="B25" s="34" t="s">
        <v>253</v>
      </c>
      <c r="C25" s="576">
        <v>478.35558229999998</v>
      </c>
      <c r="D25" s="576">
        <v>62.855293594888948</v>
      </c>
      <c r="E25" s="576">
        <v>39.262782003252411</v>
      </c>
      <c r="F25" s="576">
        <v>21.737976720675441</v>
      </c>
      <c r="G25" s="576">
        <v>10.539954922143627</v>
      </c>
      <c r="H25" s="576">
        <v>12.758228320855867</v>
      </c>
      <c r="I25" s="576">
        <v>42.355529294485777</v>
      </c>
      <c r="J25" s="576">
        <v>28.776041174279037</v>
      </c>
      <c r="K25" s="576">
        <v>90.527252500000003</v>
      </c>
      <c r="L25" s="576">
        <v>22.298552599999919</v>
      </c>
      <c r="M25" s="576">
        <v>593.18050900000003</v>
      </c>
      <c r="N25" s="576">
        <v>24.474091764400114</v>
      </c>
      <c r="O25" s="576">
        <v>47.018416626043553</v>
      </c>
      <c r="P25" s="576">
        <v>32.339392000000004</v>
      </c>
      <c r="Q25" s="576">
        <v>18.181104659999974</v>
      </c>
      <c r="R25" s="576">
        <v>1524.6607074810249</v>
      </c>
    </row>
    <row r="26" spans="1:18" s="283" customFormat="1">
      <c r="A26" s="1104">
        <v>2011</v>
      </c>
      <c r="B26" s="106" t="s">
        <v>252</v>
      </c>
      <c r="C26" s="576">
        <v>0.20804378000000145</v>
      </c>
      <c r="D26" s="576">
        <v>4.6697732834000014</v>
      </c>
      <c r="E26" s="576">
        <v>11.466666160324621</v>
      </c>
      <c r="F26" s="576">
        <v>7.9486456366618177E-2</v>
      </c>
      <c r="G26" s="576">
        <v>6.4707967935233821</v>
      </c>
      <c r="H26" s="576">
        <v>17.012265026535339</v>
      </c>
      <c r="I26" s="576">
        <v>2.6865983481655542</v>
      </c>
      <c r="J26" s="576">
        <v>86.530187786035924</v>
      </c>
      <c r="K26" s="576">
        <v>44.235052148085472</v>
      </c>
      <c r="L26" s="576">
        <v>0.71351867346297104</v>
      </c>
      <c r="M26" s="576">
        <v>606.80318499999998</v>
      </c>
      <c r="N26" s="576">
        <v>1.63772387779062</v>
      </c>
      <c r="O26" s="576">
        <v>146.58839877887644</v>
      </c>
      <c r="P26" s="576">
        <v>1.7604760000000006</v>
      </c>
      <c r="Q26" s="576">
        <v>15.070635360000004</v>
      </c>
      <c r="R26" s="576">
        <v>945.93280747256711</v>
      </c>
    </row>
    <row r="27" spans="1:18" s="283" customFormat="1">
      <c r="A27" s="1104"/>
      <c r="B27" s="34" t="s">
        <v>253</v>
      </c>
      <c r="C27" s="576">
        <v>535.29512980000004</v>
      </c>
      <c r="D27" s="576">
        <v>61.584341218049843</v>
      </c>
      <c r="E27" s="576">
        <v>36.488447017545013</v>
      </c>
      <c r="F27" s="576">
        <v>0.47408784793978137</v>
      </c>
      <c r="G27" s="576">
        <v>10.110431972656038</v>
      </c>
      <c r="H27" s="576">
        <v>11.374026340769513</v>
      </c>
      <c r="I27" s="576">
        <v>48.732557297580392</v>
      </c>
      <c r="J27" s="576">
        <v>39.075894445398049</v>
      </c>
      <c r="K27" s="576">
        <v>115.56104034828745</v>
      </c>
      <c r="L27" s="576">
        <v>18.129310003019665</v>
      </c>
      <c r="M27" s="576">
        <v>660.19614999999999</v>
      </c>
      <c r="N27" s="576">
        <v>22.7219412070366</v>
      </c>
      <c r="O27" s="576">
        <v>44.13967125621329</v>
      </c>
      <c r="P27" s="576">
        <v>48.972007000000005</v>
      </c>
      <c r="Q27" s="576">
        <v>28.095858300000039</v>
      </c>
      <c r="R27" s="576">
        <v>1680.9508940544961</v>
      </c>
    </row>
    <row r="28" spans="1:18" s="283" customFormat="1">
      <c r="A28" s="1104">
        <v>2012</v>
      </c>
      <c r="B28" s="106" t="s">
        <v>252</v>
      </c>
      <c r="C28" s="576">
        <v>0.26895565735422267</v>
      </c>
      <c r="D28" s="576">
        <v>4.5261173167326749</v>
      </c>
      <c r="E28" s="576">
        <v>8.068209168309977</v>
      </c>
      <c r="F28" s="576">
        <v>0.34017480000000005</v>
      </c>
      <c r="G28" s="576">
        <v>7.6192063367523897</v>
      </c>
      <c r="H28" s="576">
        <v>16.312469012701936</v>
      </c>
      <c r="I28" s="576">
        <v>3.6348649659839749</v>
      </c>
      <c r="J28" s="576">
        <v>28.06566848343607</v>
      </c>
      <c r="K28" s="576">
        <v>44.870671457556639</v>
      </c>
      <c r="L28" s="576">
        <v>0.98988791041299451</v>
      </c>
      <c r="M28" s="576">
        <v>523.83494399999995</v>
      </c>
      <c r="N28" s="576">
        <v>2.4514484599054356</v>
      </c>
      <c r="O28" s="576">
        <v>194.83348853999999</v>
      </c>
      <c r="P28" s="576">
        <v>5.7623634869309228</v>
      </c>
      <c r="Q28" s="576">
        <v>13.985852730000001</v>
      </c>
      <c r="R28" s="576">
        <v>855.56432232607722</v>
      </c>
    </row>
    <row r="29" spans="1:18" s="283" customFormat="1">
      <c r="A29" s="1104"/>
      <c r="B29" s="34" t="s">
        <v>253</v>
      </c>
      <c r="C29" s="576">
        <v>779.44407184807528</v>
      </c>
      <c r="D29" s="576">
        <v>60.360756964354152</v>
      </c>
      <c r="E29" s="576">
        <v>64.8014046221314</v>
      </c>
      <c r="F29" s="576">
        <v>0.94748087694793059</v>
      </c>
      <c r="G29" s="576">
        <v>9.8358596753345502</v>
      </c>
      <c r="H29" s="576">
        <v>11.10781471668232</v>
      </c>
      <c r="I29" s="576">
        <v>49.950376395893379</v>
      </c>
      <c r="J29" s="576">
        <v>56.393775489169471</v>
      </c>
      <c r="K29" s="576">
        <v>74.00412825617309</v>
      </c>
      <c r="L29" s="576">
        <v>15.142199589343711</v>
      </c>
      <c r="M29" s="576">
        <v>684.50201199999992</v>
      </c>
      <c r="N29" s="576">
        <v>22.974892800755853</v>
      </c>
      <c r="O29" s="576">
        <v>53.595090710000171</v>
      </c>
      <c r="P29" s="576">
        <v>59.378767788595724</v>
      </c>
      <c r="Q29" s="576">
        <v>29.768891680000024</v>
      </c>
      <c r="R29" s="576">
        <v>1972.2075234134572</v>
      </c>
    </row>
    <row r="30" spans="1:18" s="283" customFormat="1">
      <c r="A30" s="1104">
        <v>2013</v>
      </c>
      <c r="B30" s="73" t="s">
        <v>252</v>
      </c>
      <c r="C30" s="576" t="s">
        <v>429</v>
      </c>
      <c r="D30" s="576">
        <v>0.28999999999999998</v>
      </c>
      <c r="E30" s="576" t="s">
        <v>429</v>
      </c>
      <c r="F30" s="576" t="s">
        <v>429</v>
      </c>
      <c r="G30" s="576" t="s">
        <v>429</v>
      </c>
      <c r="H30" s="576" t="s">
        <v>429</v>
      </c>
      <c r="I30" s="576">
        <v>4.0999999999999996</v>
      </c>
      <c r="J30" s="576" t="s">
        <v>429</v>
      </c>
      <c r="K30" s="576" t="s">
        <v>429</v>
      </c>
      <c r="L30" s="576" t="s">
        <v>429</v>
      </c>
      <c r="M30" s="576" t="s">
        <v>429</v>
      </c>
      <c r="N30" s="576" t="s">
        <v>429</v>
      </c>
      <c r="O30" s="576" t="s">
        <v>429</v>
      </c>
      <c r="P30" s="576" t="s">
        <v>429</v>
      </c>
      <c r="Q30" s="576" t="s">
        <v>429</v>
      </c>
      <c r="R30" s="576" t="s">
        <v>429</v>
      </c>
    </row>
    <row r="31" spans="1:18" s="283" customFormat="1">
      <c r="A31" s="1104"/>
      <c r="B31" s="72" t="s">
        <v>253</v>
      </c>
      <c r="C31" s="576">
        <v>5.8811159999999994E-2</v>
      </c>
      <c r="D31" s="576">
        <v>14.02</v>
      </c>
      <c r="E31" s="576" t="s">
        <v>429</v>
      </c>
      <c r="F31" s="576" t="s">
        <v>429</v>
      </c>
      <c r="G31" s="576" t="s">
        <v>429</v>
      </c>
      <c r="H31" s="576" t="s">
        <v>429</v>
      </c>
      <c r="I31" s="576">
        <v>65.5</v>
      </c>
      <c r="J31" s="576" t="s">
        <v>429</v>
      </c>
      <c r="K31" s="576" t="s">
        <v>429</v>
      </c>
      <c r="L31" s="576" t="s">
        <v>429</v>
      </c>
      <c r="M31" s="576" t="s">
        <v>429</v>
      </c>
      <c r="N31" s="576" t="s">
        <v>429</v>
      </c>
      <c r="O31" s="576" t="s">
        <v>429</v>
      </c>
      <c r="P31" s="576" t="s">
        <v>429</v>
      </c>
      <c r="Q31" s="576" t="s">
        <v>429</v>
      </c>
      <c r="R31" s="576" t="s">
        <v>429</v>
      </c>
    </row>
    <row r="32" spans="1:18" s="499" customFormat="1">
      <c r="A32" s="1104">
        <v>2014</v>
      </c>
      <c r="B32" s="73" t="s">
        <v>252</v>
      </c>
      <c r="C32" s="576" t="s">
        <v>429</v>
      </c>
      <c r="D32" s="576">
        <v>9.8996899999999997</v>
      </c>
      <c r="E32" s="576" t="s">
        <v>429</v>
      </c>
      <c r="F32" s="576" t="s">
        <v>429</v>
      </c>
      <c r="G32" s="576" t="s">
        <v>429</v>
      </c>
      <c r="H32" s="576" t="s">
        <v>429</v>
      </c>
      <c r="I32" s="576">
        <v>4.8</v>
      </c>
      <c r="J32" s="576" t="s">
        <v>429</v>
      </c>
      <c r="K32" s="576" t="s">
        <v>429</v>
      </c>
      <c r="L32" s="404" t="s">
        <v>429</v>
      </c>
      <c r="M32" s="576" t="s">
        <v>429</v>
      </c>
      <c r="N32" s="576" t="s">
        <v>429</v>
      </c>
      <c r="O32" s="576" t="s">
        <v>429</v>
      </c>
      <c r="P32" s="576" t="s">
        <v>429</v>
      </c>
      <c r="Q32" s="576" t="s">
        <v>429</v>
      </c>
      <c r="R32" s="576" t="s">
        <v>869</v>
      </c>
    </row>
    <row r="33" spans="1:18" s="499" customFormat="1">
      <c r="A33" s="1104"/>
      <c r="B33" s="72" t="s">
        <v>253</v>
      </c>
      <c r="C33" s="576">
        <v>7.0118390000000017E-2</v>
      </c>
      <c r="D33" s="576">
        <v>100.264</v>
      </c>
      <c r="E33" s="576" t="s">
        <v>429</v>
      </c>
      <c r="F33" s="576" t="s">
        <v>429</v>
      </c>
      <c r="G33" s="576" t="s">
        <v>429</v>
      </c>
      <c r="H33" s="576" t="s">
        <v>429</v>
      </c>
      <c r="I33" s="576">
        <v>63.9</v>
      </c>
      <c r="J33" s="576" t="s">
        <v>429</v>
      </c>
      <c r="K33" s="576" t="s">
        <v>429</v>
      </c>
      <c r="L33" s="404" t="s">
        <v>429</v>
      </c>
      <c r="M33" s="576" t="s">
        <v>429</v>
      </c>
      <c r="N33" s="576" t="s">
        <v>429</v>
      </c>
      <c r="O33" s="576" t="s">
        <v>429</v>
      </c>
      <c r="P33" s="576" t="s">
        <v>429</v>
      </c>
      <c r="Q33" s="576" t="s">
        <v>429</v>
      </c>
      <c r="R33" s="576" t="s">
        <v>869</v>
      </c>
    </row>
    <row r="34" spans="1:18" s="499" customFormat="1">
      <c r="A34" s="1104">
        <v>2015</v>
      </c>
      <c r="B34" s="73" t="s">
        <v>252</v>
      </c>
      <c r="C34" s="576" t="s">
        <v>429</v>
      </c>
      <c r="D34" s="592">
        <v>9.6</v>
      </c>
      <c r="E34" s="576" t="s">
        <v>429</v>
      </c>
      <c r="F34" s="576" t="s">
        <v>429</v>
      </c>
      <c r="G34" s="592" t="s">
        <v>8</v>
      </c>
      <c r="H34" s="576" t="s">
        <v>429</v>
      </c>
      <c r="I34" s="404" t="s">
        <v>429</v>
      </c>
      <c r="J34" s="404" t="s">
        <v>429</v>
      </c>
      <c r="K34" s="404" t="s">
        <v>429</v>
      </c>
      <c r="L34" s="404" t="s">
        <v>429</v>
      </c>
      <c r="M34" s="592" t="s">
        <v>429</v>
      </c>
      <c r="N34" s="570" t="s">
        <v>429</v>
      </c>
      <c r="O34" s="576" t="s">
        <v>429</v>
      </c>
      <c r="P34" s="704" t="s">
        <v>429</v>
      </c>
      <c r="Q34" s="704" t="s">
        <v>429</v>
      </c>
      <c r="R34" s="570" t="s">
        <v>429</v>
      </c>
    </row>
    <row r="35" spans="1:18" s="499" customFormat="1">
      <c r="A35" s="1104"/>
      <c r="B35" s="72" t="s">
        <v>253</v>
      </c>
      <c r="C35" s="576">
        <v>9.423620000000002E-2</v>
      </c>
      <c r="D35" s="592">
        <v>98.6</v>
      </c>
      <c r="E35" s="576" t="s">
        <v>429</v>
      </c>
      <c r="F35" s="576" t="s">
        <v>429</v>
      </c>
      <c r="G35" s="592" t="s">
        <v>8</v>
      </c>
      <c r="H35" s="576" t="s">
        <v>429</v>
      </c>
      <c r="I35" s="404" t="s">
        <v>429</v>
      </c>
      <c r="J35" s="404" t="s">
        <v>429</v>
      </c>
      <c r="K35" s="404" t="s">
        <v>429</v>
      </c>
      <c r="L35" s="404" t="s">
        <v>429</v>
      </c>
      <c r="M35" s="592" t="s">
        <v>429</v>
      </c>
      <c r="N35" s="570" t="s">
        <v>429</v>
      </c>
      <c r="O35" s="576" t="s">
        <v>429</v>
      </c>
      <c r="P35" s="704" t="s">
        <v>429</v>
      </c>
      <c r="Q35" s="704" t="s">
        <v>429</v>
      </c>
      <c r="R35" s="570" t="s">
        <v>429</v>
      </c>
    </row>
    <row r="36" spans="1:18" s="283" customFormat="1">
      <c r="A36" s="289"/>
      <c r="B36" s="289"/>
      <c r="C36" s="289"/>
      <c r="D36" s="289"/>
      <c r="E36" s="289"/>
      <c r="F36" s="289"/>
      <c r="G36" s="289"/>
      <c r="H36" s="289"/>
      <c r="I36" s="289"/>
      <c r="J36" s="289"/>
      <c r="K36" s="289"/>
      <c r="L36" s="289"/>
      <c r="M36" s="289"/>
      <c r="N36" s="132"/>
      <c r="O36" s="289"/>
      <c r="P36" s="289"/>
      <c r="Q36" s="289"/>
      <c r="R36" s="289"/>
    </row>
    <row r="37" spans="1:18" s="289" customFormat="1" ht="14">
      <c r="A37" s="136" t="s">
        <v>33</v>
      </c>
      <c r="B37" s="134"/>
      <c r="E37" s="132"/>
      <c r="F37" s="132"/>
      <c r="G37" s="132"/>
      <c r="H37" s="132"/>
      <c r="I37" s="132"/>
      <c r="J37" s="132"/>
      <c r="K37" s="132"/>
      <c r="L37" s="132"/>
      <c r="M37" s="132"/>
      <c r="N37" s="132"/>
    </row>
    <row r="38" spans="1:18" s="289" customFormat="1" ht="14">
      <c r="A38" s="93"/>
      <c r="B38" s="135"/>
      <c r="E38" s="133"/>
      <c r="F38" s="133"/>
      <c r="G38" s="133"/>
      <c r="H38" s="133"/>
      <c r="I38" s="132"/>
      <c r="J38" s="132"/>
      <c r="K38" s="132"/>
      <c r="L38" s="132"/>
      <c r="M38" s="132"/>
      <c r="N38" s="132"/>
    </row>
    <row r="39" spans="1:18" s="289" customFormat="1" ht="14">
      <c r="A39" s="308" t="s">
        <v>424</v>
      </c>
      <c r="B39" s="134"/>
      <c r="F39" s="132"/>
      <c r="G39" s="132"/>
      <c r="H39" s="132"/>
      <c r="I39" s="132"/>
      <c r="J39" s="132"/>
      <c r="K39" s="132"/>
      <c r="L39" s="132"/>
      <c r="M39" s="132"/>
      <c r="N39" s="132"/>
    </row>
    <row r="40" spans="1:18" s="283" customFormat="1">
      <c r="A40" s="133"/>
      <c r="B40" s="289"/>
      <c r="C40" s="289"/>
      <c r="D40" s="289"/>
      <c r="E40" s="289"/>
      <c r="F40" s="289"/>
      <c r="G40" s="289"/>
      <c r="H40" s="289"/>
      <c r="I40" s="289"/>
      <c r="J40" s="289"/>
      <c r="K40" s="289"/>
      <c r="L40" s="289"/>
      <c r="M40" s="289"/>
      <c r="N40" s="289"/>
      <c r="O40" s="289"/>
      <c r="P40" s="289"/>
      <c r="Q40" s="289"/>
      <c r="R40" s="289"/>
    </row>
    <row r="41" spans="1:18" s="283" customFormat="1">
      <c r="A41" s="167" t="s">
        <v>431</v>
      </c>
      <c r="B41" s="289"/>
      <c r="C41" s="289"/>
      <c r="D41" s="289"/>
      <c r="E41" s="289"/>
      <c r="F41" s="289"/>
      <c r="G41" s="289"/>
      <c r="H41" s="289"/>
      <c r="I41" s="289"/>
      <c r="J41" s="289"/>
      <c r="K41" s="289"/>
      <c r="L41" s="289"/>
      <c r="M41" s="289"/>
      <c r="N41" s="289"/>
      <c r="O41" s="289"/>
      <c r="P41" s="289"/>
      <c r="Q41" s="289"/>
      <c r="R41" s="289"/>
    </row>
    <row r="42" spans="1:18" s="283" customFormat="1">
      <c r="A42" s="289"/>
      <c r="B42" s="289"/>
      <c r="C42" s="289"/>
      <c r="D42" s="289"/>
      <c r="E42" s="289"/>
      <c r="F42" s="289"/>
      <c r="G42" s="289"/>
      <c r="H42" s="289"/>
      <c r="I42" s="289"/>
      <c r="J42" s="289"/>
      <c r="K42" s="289"/>
      <c r="L42" s="289"/>
      <c r="M42" s="289"/>
      <c r="N42" s="289"/>
      <c r="O42" s="289"/>
      <c r="P42" s="289"/>
      <c r="Q42" s="289"/>
      <c r="R42" s="289"/>
    </row>
  </sheetData>
  <mergeCells count="16">
    <mergeCell ref="A34:A35"/>
    <mergeCell ref="A32:A33"/>
    <mergeCell ref="A30:A31"/>
    <mergeCell ref="A14:A15"/>
    <mergeCell ref="A4:A5"/>
    <mergeCell ref="A6:A7"/>
    <mergeCell ref="A8:A9"/>
    <mergeCell ref="A10:A11"/>
    <mergeCell ref="A12:A13"/>
    <mergeCell ref="A28:A29"/>
    <mergeCell ref="A16:A17"/>
    <mergeCell ref="A18:A19"/>
    <mergeCell ref="A20:A21"/>
    <mergeCell ref="A22:A23"/>
    <mergeCell ref="A24:A25"/>
    <mergeCell ref="A26:A27"/>
  </mergeCells>
  <conditionalFormatting sqref="E32:F33">
    <cfRule type="expression" dxfId="133" priority="12" stopIfTrue="1">
      <formula>ISNA(ACTIVECELL)</formula>
    </cfRule>
  </conditionalFormatting>
  <conditionalFormatting sqref="G32:G33">
    <cfRule type="expression" dxfId="132" priority="11" stopIfTrue="1">
      <formula>ISNA(ACTIVECELL)</formula>
    </cfRule>
  </conditionalFormatting>
  <conditionalFormatting sqref="H32:H33">
    <cfRule type="expression" dxfId="131" priority="10" stopIfTrue="1">
      <formula>ISNA(ACTIVECELL)</formula>
    </cfRule>
  </conditionalFormatting>
  <conditionalFormatting sqref="J32:J33">
    <cfRule type="expression" dxfId="130" priority="9" stopIfTrue="1">
      <formula>ISNA(ACTIVECELL)</formula>
    </cfRule>
  </conditionalFormatting>
  <conditionalFormatting sqref="K32:K33">
    <cfRule type="expression" dxfId="129" priority="8" stopIfTrue="1">
      <formula>ISNA(ACTIVECELL)</formula>
    </cfRule>
  </conditionalFormatting>
  <conditionalFormatting sqref="M32:M33">
    <cfRule type="expression" dxfId="128" priority="7" stopIfTrue="1">
      <formula>ISNA(ACTIVECELL)</formula>
    </cfRule>
  </conditionalFormatting>
  <conditionalFormatting sqref="N32:N33">
    <cfRule type="expression" dxfId="127" priority="6" stopIfTrue="1">
      <formula>ISNA(ACTIVECELL)</formula>
    </cfRule>
  </conditionalFormatting>
  <conditionalFormatting sqref="H34:H35">
    <cfRule type="expression" dxfId="126" priority="5" stopIfTrue="1">
      <formula>ISNA(ACTIVECELL)</formula>
    </cfRule>
  </conditionalFormatting>
  <conditionalFormatting sqref="F34:F35">
    <cfRule type="expression" dxfId="125" priority="4" stopIfTrue="1">
      <formula>ISNA(ACTIVECELL)</formula>
    </cfRule>
  </conditionalFormatting>
  <conditionalFormatting sqref="G34:G35">
    <cfRule type="expression" dxfId="124" priority="3" stopIfTrue="1">
      <formula>ISNA(ACTIVECELL)</formula>
    </cfRule>
  </conditionalFormatting>
  <conditionalFormatting sqref="N34:N35 R34:R35">
    <cfRule type="expression" dxfId="123" priority="2" stopIfTrue="1">
      <formula>ISNA(ACTIVECELL)</formula>
    </cfRule>
  </conditionalFormatting>
  <conditionalFormatting sqref="E34:E35">
    <cfRule type="expression" dxfId="122" priority="1" stopIfTrue="1">
      <formula>ISNA(ACTIVECELL)</formula>
    </cfRule>
  </conditionalFormatting>
  <hyperlinks>
    <hyperlink ref="U6" location="Content!B468" display="Back to Content Page"/>
  </hyperlinks>
  <pageMargins left="0.7" right="0.7" top="0.75" bottom="0.75" header="0.3" footer="0.3"/>
</worksheet>
</file>

<file path=xl/worksheets/sheet3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4"/>
  <sheetViews>
    <sheetView topLeftCell="O1" workbookViewId="0">
      <selection activeCell="U5" sqref="U5"/>
    </sheetView>
  </sheetViews>
  <sheetFormatPr defaultRowHeight="14.5"/>
  <cols>
    <col min="1" max="1" width="7" customWidth="1"/>
    <col min="2" max="2" width="11" customWidth="1"/>
    <col min="3" max="3" width="8.54296875" customWidth="1"/>
    <col min="4" max="4" width="11.7265625" bestFit="1" customWidth="1"/>
    <col min="5" max="5" width="12.26953125" customWidth="1"/>
    <col min="6" max="6" width="9.7265625" bestFit="1" customWidth="1"/>
    <col min="7" max="7" width="14.26953125" bestFit="1" customWidth="1"/>
    <col min="8" max="8" width="9" customWidth="1"/>
    <col min="9" max="9" width="11.36328125" bestFit="1" customWidth="1"/>
    <col min="10" max="10" width="14.7265625" bestFit="1" customWidth="1"/>
    <col min="11" max="11" width="10.1796875" bestFit="1" customWidth="1"/>
    <col min="12" max="12" width="12.81640625" bestFit="1" customWidth="1"/>
    <col min="13" max="13" width="14.54296875" bestFit="1" customWidth="1"/>
    <col min="14" max="14" width="12.26953125" bestFit="1" customWidth="1"/>
    <col min="15" max="15" width="13.36328125" bestFit="1" customWidth="1"/>
    <col min="16" max="16" width="9" customWidth="1"/>
    <col min="17" max="17" width="12.7265625" bestFit="1" customWidth="1"/>
    <col min="18" max="18" width="8.54296875" customWidth="1"/>
    <col min="20" max="20" width="9.1796875" style="283"/>
  </cols>
  <sheetData>
    <row r="1" spans="1:21" s="283" customFormat="1">
      <c r="A1" s="140" t="s">
        <v>1449</v>
      </c>
      <c r="B1" s="287"/>
      <c r="C1" s="289"/>
      <c r="D1" s="289"/>
      <c r="E1" s="289"/>
      <c r="F1" s="289"/>
      <c r="G1" s="289"/>
      <c r="H1" s="289"/>
      <c r="I1" s="289"/>
      <c r="J1" s="289"/>
      <c r="K1" s="289"/>
      <c r="L1" s="289"/>
      <c r="M1" s="289"/>
      <c r="N1" s="289"/>
      <c r="O1" s="289"/>
      <c r="P1" s="289"/>
      <c r="Q1" s="289"/>
      <c r="R1" s="289"/>
    </row>
    <row r="2" spans="1:21" s="283" customFormat="1">
      <c r="A2" s="162" t="s">
        <v>17</v>
      </c>
      <c r="B2" s="162"/>
      <c r="C2" s="162"/>
      <c r="D2" s="162"/>
      <c r="E2" s="162"/>
      <c r="F2" s="162"/>
      <c r="G2" s="162"/>
      <c r="H2" s="162"/>
      <c r="I2" s="162"/>
      <c r="J2" s="162"/>
      <c r="K2" s="162"/>
      <c r="L2" s="162"/>
      <c r="M2" s="162"/>
      <c r="N2" s="162"/>
      <c r="O2" s="162"/>
      <c r="P2" s="162"/>
      <c r="Q2" s="289"/>
      <c r="R2" s="289"/>
    </row>
    <row r="3" spans="1:21" s="265" customFormat="1" ht="42">
      <c r="A3" s="783" t="s">
        <v>83</v>
      </c>
      <c r="B3" s="766" t="s">
        <v>693</v>
      </c>
      <c r="C3" s="262" t="s">
        <v>15</v>
      </c>
      <c r="D3" s="262" t="s">
        <v>14</v>
      </c>
      <c r="E3" s="263" t="s">
        <v>268</v>
      </c>
      <c r="F3" s="262" t="s">
        <v>12</v>
      </c>
      <c r="G3" s="262" t="s">
        <v>11</v>
      </c>
      <c r="H3" s="262" t="s">
        <v>10</v>
      </c>
      <c r="I3" s="264" t="s">
        <v>9</v>
      </c>
      <c r="J3" s="262" t="s">
        <v>7</v>
      </c>
      <c r="K3" s="262" t="s">
        <v>32</v>
      </c>
      <c r="L3" s="262" t="s">
        <v>5</v>
      </c>
      <c r="M3" s="262" t="s">
        <v>4</v>
      </c>
      <c r="N3" s="262" t="s">
        <v>3</v>
      </c>
      <c r="O3" s="263" t="s">
        <v>79</v>
      </c>
      <c r="P3" s="262" t="s">
        <v>2</v>
      </c>
      <c r="Q3" s="262" t="s">
        <v>1</v>
      </c>
      <c r="R3" s="417" t="s">
        <v>51</v>
      </c>
    </row>
    <row r="4" spans="1:21" s="283" customFormat="1">
      <c r="A4" s="1104">
        <v>2000</v>
      </c>
      <c r="B4" s="106" t="s">
        <v>252</v>
      </c>
      <c r="C4" s="576">
        <v>5.0828552999999985</v>
      </c>
      <c r="D4" s="576">
        <v>1.3270327860132416</v>
      </c>
      <c r="E4" s="576">
        <v>45.32581155393342</v>
      </c>
      <c r="F4" s="576">
        <v>0.10262031850165498</v>
      </c>
      <c r="G4" s="576">
        <v>12.580480995277787</v>
      </c>
      <c r="H4" s="576">
        <v>4.3698355473455655</v>
      </c>
      <c r="I4" s="576">
        <v>2.5951460456273785</v>
      </c>
      <c r="J4" s="576">
        <v>14.229657385568764</v>
      </c>
      <c r="K4" s="576">
        <v>5.2740335609881255</v>
      </c>
      <c r="L4" s="576">
        <v>4.1862000000000003E-2</v>
      </c>
      <c r="M4" s="576">
        <v>757.74925399999995</v>
      </c>
      <c r="N4" s="576">
        <v>26.608334222300016</v>
      </c>
      <c r="O4" s="576">
        <v>92.603768900408895</v>
      </c>
      <c r="P4" s="576">
        <v>4.480308</v>
      </c>
      <c r="Q4" s="576">
        <v>51.347247637288696</v>
      </c>
      <c r="R4" s="576">
        <v>1023.7182482532536</v>
      </c>
      <c r="S4" s="289"/>
    </row>
    <row r="5" spans="1:21" s="283" customFormat="1">
      <c r="A5" s="1104"/>
      <c r="B5" s="34" t="s">
        <v>253</v>
      </c>
      <c r="C5" s="576">
        <v>76.93083639999999</v>
      </c>
      <c r="D5" s="576">
        <v>73.059128920517722</v>
      </c>
      <c r="E5" s="576">
        <v>6.158970005133475</v>
      </c>
      <c r="F5" s="576">
        <v>0.72374195048380341</v>
      </c>
      <c r="G5" s="576">
        <v>5.2497410220386858</v>
      </c>
      <c r="H5" s="576">
        <v>2.887406669439037</v>
      </c>
      <c r="I5" s="576">
        <v>34.8474641444867</v>
      </c>
      <c r="J5" s="576">
        <v>16.693632989282747</v>
      </c>
      <c r="K5" s="576">
        <v>50.437724904840614</v>
      </c>
      <c r="L5" s="576">
        <v>9.9459033332900031</v>
      </c>
      <c r="M5" s="576">
        <v>276.762135</v>
      </c>
      <c r="N5" s="576">
        <v>31.79174148049999</v>
      </c>
      <c r="O5" s="576">
        <v>11.69983761891382</v>
      </c>
      <c r="P5" s="576">
        <v>14.306507999999999</v>
      </c>
      <c r="Q5" s="576">
        <v>10.940937580881435</v>
      </c>
      <c r="R5" s="576">
        <v>622.4357100198082</v>
      </c>
      <c r="S5" s="289"/>
      <c r="U5" s="92" t="s">
        <v>13</v>
      </c>
    </row>
    <row r="6" spans="1:21" s="283" customFormat="1">
      <c r="A6" s="1104">
        <v>2001</v>
      </c>
      <c r="B6" s="106" t="s">
        <v>252</v>
      </c>
      <c r="C6" s="576">
        <v>4.0394978999999998</v>
      </c>
      <c r="D6" s="576">
        <v>10.914646682414649</v>
      </c>
      <c r="E6" s="576">
        <v>44.68529510589844</v>
      </c>
      <c r="F6" s="576">
        <v>0.62140730588374993</v>
      </c>
      <c r="G6" s="576">
        <v>15.982804365455618</v>
      </c>
      <c r="H6" s="576">
        <v>7.2666929237106261</v>
      </c>
      <c r="I6" s="576">
        <v>2.1339733676975938</v>
      </c>
      <c r="J6" s="576">
        <v>27.175764309802407</v>
      </c>
      <c r="K6" s="576">
        <v>9.5122908991555573</v>
      </c>
      <c r="L6" s="576">
        <v>3.85765E-2</v>
      </c>
      <c r="M6" s="576">
        <v>741.88851399999999</v>
      </c>
      <c r="N6" s="576">
        <v>22.059082785553425</v>
      </c>
      <c r="O6" s="576">
        <v>62.925117850184712</v>
      </c>
      <c r="P6" s="576">
        <v>7.8439209999999999</v>
      </c>
      <c r="Q6" s="576">
        <v>6.116865977755622</v>
      </c>
      <c r="R6" s="576">
        <v>963.20445097351239</v>
      </c>
      <c r="S6" s="289"/>
    </row>
    <row r="7" spans="1:21" s="283" customFormat="1">
      <c r="A7" s="1104"/>
      <c r="B7" s="34" t="s">
        <v>253</v>
      </c>
      <c r="C7" s="576">
        <v>100.77403930000014</v>
      </c>
      <c r="D7" s="576">
        <v>58.782888800980658</v>
      </c>
      <c r="E7" s="576">
        <v>5.9319883693209308</v>
      </c>
      <c r="F7" s="576">
        <v>38.665908779287719</v>
      </c>
      <c r="G7" s="576">
        <v>7.1429965940123656</v>
      </c>
      <c r="H7" s="576">
        <v>3.6539251930264878</v>
      </c>
      <c r="I7" s="576">
        <v>34.813313436426156</v>
      </c>
      <c r="J7" s="576">
        <v>15.833428110543782</v>
      </c>
      <c r="K7" s="576">
        <v>43.812932125493298</v>
      </c>
      <c r="L7" s="576">
        <v>9.2111054999399933</v>
      </c>
      <c r="M7" s="576">
        <v>264.59401100000002</v>
      </c>
      <c r="N7" s="576">
        <v>29.386691804495658</v>
      </c>
      <c r="O7" s="576">
        <v>11.317472623812478</v>
      </c>
      <c r="P7" s="576">
        <v>14.936513</v>
      </c>
      <c r="Q7" s="576">
        <v>6.2257073573090516</v>
      </c>
      <c r="R7" s="576">
        <v>645.08292199464881</v>
      </c>
      <c r="S7" s="289"/>
    </row>
    <row r="8" spans="1:21" s="283" customFormat="1">
      <c r="A8" s="1104">
        <v>2002</v>
      </c>
      <c r="B8" s="106" t="s">
        <v>252</v>
      </c>
      <c r="C8" s="576">
        <v>3.6241942799999998</v>
      </c>
      <c r="D8" s="576">
        <v>0.47679703914973359</v>
      </c>
      <c r="E8" s="576">
        <v>51.169775399999999</v>
      </c>
      <c r="F8" s="576">
        <v>1.3303198380229226</v>
      </c>
      <c r="G8" s="576">
        <v>14.963673204314356</v>
      </c>
      <c r="H8" s="576">
        <v>6.9248649576350658</v>
      </c>
      <c r="I8" s="576">
        <v>4.0936222666666646</v>
      </c>
      <c r="J8" s="576">
        <v>35.890528270344355</v>
      </c>
      <c r="K8" s="576">
        <v>18.252300463988092</v>
      </c>
      <c r="L8" s="576">
        <v>2.2804000000000001E-2</v>
      </c>
      <c r="M8" s="576">
        <v>851.12038099999995</v>
      </c>
      <c r="N8" s="576">
        <v>29.46311310471987</v>
      </c>
      <c r="O8" s="576">
        <v>54.31755843449664</v>
      </c>
      <c r="P8" s="576">
        <v>7.3190920000000004</v>
      </c>
      <c r="Q8" s="576">
        <v>52.260784687212137</v>
      </c>
      <c r="R8" s="576">
        <v>1131.2298089465498</v>
      </c>
      <c r="S8" s="289"/>
    </row>
    <row r="9" spans="1:21" s="283" customFormat="1">
      <c r="A9" s="1104"/>
      <c r="B9" s="34" t="s">
        <v>253</v>
      </c>
      <c r="C9" s="576">
        <v>92.375044500000016</v>
      </c>
      <c r="D9" s="576">
        <v>69.038880755483817</v>
      </c>
      <c r="E9" s="576">
        <v>8.7453092138018782</v>
      </c>
      <c r="F9" s="576">
        <v>24.477197379381646</v>
      </c>
      <c r="G9" s="576">
        <v>4.0444920069236092</v>
      </c>
      <c r="H9" s="576">
        <v>6.3137301537539869</v>
      </c>
      <c r="I9" s="576">
        <v>38.846077133333338</v>
      </c>
      <c r="J9" s="576">
        <v>16.406189059860615</v>
      </c>
      <c r="K9" s="576">
        <v>36.162653740367809</v>
      </c>
      <c r="L9" s="576">
        <v>12.162214499829997</v>
      </c>
      <c r="M9" s="576">
        <v>290.80655200000001</v>
      </c>
      <c r="N9" s="576">
        <v>24.906886264108206</v>
      </c>
      <c r="O9" s="576">
        <v>11.478960863396111</v>
      </c>
      <c r="P9" s="576">
        <v>12.524848</v>
      </c>
      <c r="Q9" s="576">
        <v>9.9945909765842913</v>
      </c>
      <c r="R9" s="576">
        <v>658.2836265468253</v>
      </c>
      <c r="S9" s="289"/>
    </row>
    <row r="10" spans="1:21" s="283" customFormat="1">
      <c r="A10" s="1104">
        <v>2003</v>
      </c>
      <c r="B10" s="106" t="s">
        <v>252</v>
      </c>
      <c r="C10" s="576">
        <v>1.7741329900000005</v>
      </c>
      <c r="D10" s="576">
        <v>1.1849014673470739</v>
      </c>
      <c r="E10" s="576">
        <v>69.555633582218277</v>
      </c>
      <c r="F10" s="576">
        <v>2.6625186263125649</v>
      </c>
      <c r="G10" s="576">
        <v>15.755859248143711</v>
      </c>
      <c r="H10" s="576">
        <v>9.8820279431726163</v>
      </c>
      <c r="I10" s="576">
        <v>3.5714619999999999</v>
      </c>
      <c r="J10" s="576">
        <v>27.046679000000001</v>
      </c>
      <c r="K10" s="576">
        <v>43.939541412171614</v>
      </c>
      <c r="L10" s="576">
        <v>3.0054000000000001E-2</v>
      </c>
      <c r="M10" s="576">
        <v>1033.8998340000001</v>
      </c>
      <c r="N10" s="576">
        <v>36.458495977189102</v>
      </c>
      <c r="O10" s="576">
        <v>53.050497031624062</v>
      </c>
      <c r="P10" s="576">
        <v>5.1142729999999998</v>
      </c>
      <c r="Q10" s="576">
        <v>58.628077551881177</v>
      </c>
      <c r="R10" s="576">
        <v>1362.5539878300604</v>
      </c>
      <c r="S10" s="289"/>
    </row>
    <row r="11" spans="1:21" s="283" customFormat="1">
      <c r="A11" s="1104"/>
      <c r="B11" s="34" t="s">
        <v>253</v>
      </c>
      <c r="C11" s="576">
        <v>121.32893869999987</v>
      </c>
      <c r="D11" s="576">
        <v>78.918746219875658</v>
      </c>
      <c r="E11" s="576">
        <v>10.913031172146761</v>
      </c>
      <c r="F11" s="576">
        <v>65.91095083169094</v>
      </c>
      <c r="G11" s="576">
        <v>9.3780984809051056</v>
      </c>
      <c r="H11" s="576">
        <v>8.8857745062391942</v>
      </c>
      <c r="I11" s="576">
        <v>40.269750000000002</v>
      </c>
      <c r="J11" s="576">
        <v>25.414019</v>
      </c>
      <c r="K11" s="576">
        <v>65.736085057886925</v>
      </c>
      <c r="L11" s="576">
        <v>11.18394600001</v>
      </c>
      <c r="M11" s="576">
        <v>375.55901499999999</v>
      </c>
      <c r="N11" s="576">
        <v>32.505357610152991</v>
      </c>
      <c r="O11" s="576">
        <v>15.054156681382889</v>
      </c>
      <c r="P11" s="576">
        <v>15.588093000000001</v>
      </c>
      <c r="Q11" s="576">
        <v>9.1801197815486422</v>
      </c>
      <c r="R11" s="576">
        <v>885.82608204183896</v>
      </c>
      <c r="S11" s="289"/>
    </row>
    <row r="12" spans="1:21" s="283" customFormat="1">
      <c r="A12" s="1104">
        <v>2004</v>
      </c>
      <c r="B12" s="106" t="s">
        <v>252</v>
      </c>
      <c r="C12" s="576">
        <v>4.6298248300000013</v>
      </c>
      <c r="D12" s="576">
        <v>2.5957607691495963</v>
      </c>
      <c r="E12" s="576">
        <v>115.26355928462907</v>
      </c>
      <c r="F12" s="576">
        <v>1.528575073019518</v>
      </c>
      <c r="G12" s="576">
        <v>19.955620728657287</v>
      </c>
      <c r="H12" s="576">
        <v>11.520884423444745</v>
      </c>
      <c r="I12" s="576">
        <v>4.6367539999999998</v>
      </c>
      <c r="J12" s="576">
        <v>63.194761</v>
      </c>
      <c r="K12" s="576">
        <v>32.773677984058708</v>
      </c>
      <c r="L12" s="576">
        <v>6.4316000009999999E-2</v>
      </c>
      <c r="M12" s="576">
        <v>1150.7354069999999</v>
      </c>
      <c r="N12" s="576">
        <v>35.345386889762054</v>
      </c>
      <c r="O12" s="576">
        <v>82.20112253813096</v>
      </c>
      <c r="P12" s="576">
        <v>15.049166</v>
      </c>
      <c r="Q12" s="576">
        <v>125.40656279800429</v>
      </c>
      <c r="R12" s="576">
        <v>1664.9013793188662</v>
      </c>
      <c r="S12" s="289"/>
    </row>
    <row r="13" spans="1:21" s="283" customFormat="1">
      <c r="A13" s="1104"/>
      <c r="B13" s="34" t="s">
        <v>253</v>
      </c>
      <c r="C13" s="576">
        <v>162.00968480000006</v>
      </c>
      <c r="D13" s="576">
        <v>96.906116697847153</v>
      </c>
      <c r="E13" s="576">
        <v>10.698758392779114</v>
      </c>
      <c r="F13" s="576">
        <v>37.563197876267196</v>
      </c>
      <c r="G13" s="576">
        <v>8.5702583104589873</v>
      </c>
      <c r="H13" s="576">
        <v>9.7017419491805335</v>
      </c>
      <c r="I13" s="576">
        <v>49.389462000000002</v>
      </c>
      <c r="J13" s="576">
        <v>26.261123999999999</v>
      </c>
      <c r="K13" s="576">
        <v>67.349890090580317</v>
      </c>
      <c r="L13" s="576">
        <v>7.9352369998899972</v>
      </c>
      <c r="M13" s="576">
        <v>520.87623099999996</v>
      </c>
      <c r="N13" s="576">
        <v>40.680052249820633</v>
      </c>
      <c r="O13" s="576">
        <v>26.613534981680928</v>
      </c>
      <c r="P13" s="576">
        <v>14.161564</v>
      </c>
      <c r="Q13" s="576">
        <v>7.0183985496255668</v>
      </c>
      <c r="R13" s="576">
        <v>1085.7352518981306</v>
      </c>
      <c r="S13" s="289"/>
    </row>
    <row r="14" spans="1:21" s="283" customFormat="1">
      <c r="A14" s="1095">
        <v>2005</v>
      </c>
      <c r="B14" s="106" t="s">
        <v>252</v>
      </c>
      <c r="C14" s="576">
        <v>5.8576688899999994</v>
      </c>
      <c r="D14" s="576">
        <v>2.4794333136000004</v>
      </c>
      <c r="E14" s="576">
        <v>167.99246713376095</v>
      </c>
      <c r="F14" s="576">
        <v>0.92104272555470246</v>
      </c>
      <c r="G14" s="576">
        <v>46.227889182453175</v>
      </c>
      <c r="H14" s="576">
        <v>16.988896994875823</v>
      </c>
      <c r="I14" s="576">
        <v>8.0950640000000007</v>
      </c>
      <c r="J14" s="576">
        <v>55.995614000000003</v>
      </c>
      <c r="K14" s="576">
        <v>27.951892896487426</v>
      </c>
      <c r="L14" s="576">
        <v>0.31924489093090908</v>
      </c>
      <c r="M14" s="576">
        <v>1172.431325</v>
      </c>
      <c r="N14" s="576">
        <v>39.901163116288515</v>
      </c>
      <c r="O14" s="576">
        <v>61.070225686135686</v>
      </c>
      <c r="P14" s="576">
        <v>19.024360000000001</v>
      </c>
      <c r="Q14" s="576">
        <v>55.380514657972356</v>
      </c>
      <c r="R14" s="576">
        <v>1680.6368024880596</v>
      </c>
      <c r="S14" s="289"/>
    </row>
    <row r="15" spans="1:21" s="283" customFormat="1">
      <c r="A15" s="1095"/>
      <c r="B15" s="34" t="s">
        <v>253</v>
      </c>
      <c r="C15" s="576">
        <v>199.56804179999989</v>
      </c>
      <c r="D15" s="576">
        <v>99.751982194765972</v>
      </c>
      <c r="E15" s="576">
        <v>35.436457364512925</v>
      </c>
      <c r="F15" s="576">
        <v>31.119625647465075</v>
      </c>
      <c r="G15" s="576">
        <v>8.9326122916331254</v>
      </c>
      <c r="H15" s="576">
        <v>14.38717967121789</v>
      </c>
      <c r="I15" s="576">
        <v>46.573698999999998</v>
      </c>
      <c r="J15" s="576">
        <v>30.030289</v>
      </c>
      <c r="K15" s="576">
        <v>74.873065639643599</v>
      </c>
      <c r="L15" s="576">
        <v>17.273791804190896</v>
      </c>
      <c r="M15" s="576">
        <v>729.71378800000002</v>
      </c>
      <c r="N15" s="576">
        <v>40.166204464846366</v>
      </c>
      <c r="O15" s="576">
        <v>25.74189136347551</v>
      </c>
      <c r="P15" s="576">
        <v>28.282335</v>
      </c>
      <c r="Q15" s="576">
        <v>7.0444967577576554</v>
      </c>
      <c r="R15" s="576">
        <v>1388.8954599995088</v>
      </c>
      <c r="S15" s="289"/>
    </row>
    <row r="16" spans="1:21" s="283" customFormat="1">
      <c r="A16" s="1095">
        <v>2006</v>
      </c>
      <c r="B16" s="106" t="s">
        <v>252</v>
      </c>
      <c r="C16" s="576">
        <v>5.1893312099999997</v>
      </c>
      <c r="D16" s="576">
        <v>2.8969357757999998</v>
      </c>
      <c r="E16" s="576">
        <v>245.01344835716819</v>
      </c>
      <c r="F16" s="576">
        <v>0.44796814159292037</v>
      </c>
      <c r="G16" s="576">
        <v>29.567098354532074</v>
      </c>
      <c r="H16" s="576">
        <v>17.710378373262397</v>
      </c>
      <c r="I16" s="576">
        <v>5.2990380000000004</v>
      </c>
      <c r="J16" s="576">
        <v>76.370153999999999</v>
      </c>
      <c r="K16" s="576">
        <v>31.797668795204785</v>
      </c>
      <c r="L16" s="576">
        <v>0.68442090024068414</v>
      </c>
      <c r="M16" s="576">
        <v>975.49415499999998</v>
      </c>
      <c r="N16" s="576">
        <v>40.908423022164541</v>
      </c>
      <c r="O16" s="576">
        <v>66.444675488667869</v>
      </c>
      <c r="P16" s="576">
        <v>6.1065889999999996</v>
      </c>
      <c r="Q16" s="576">
        <v>267.78390451718366</v>
      </c>
      <c r="R16" s="576">
        <v>1771.7141889358172</v>
      </c>
      <c r="S16" s="289"/>
    </row>
    <row r="17" spans="1:19" s="283" customFormat="1">
      <c r="A17" s="1095"/>
      <c r="B17" s="34" t="s">
        <v>253</v>
      </c>
      <c r="C17" s="576">
        <v>287.85786939999991</v>
      </c>
      <c r="D17" s="576">
        <v>89.43618630209798</v>
      </c>
      <c r="E17" s="576">
        <v>21.207718892380647</v>
      </c>
      <c r="F17" s="576">
        <v>34.006255604719769</v>
      </c>
      <c r="G17" s="576">
        <v>12.214073601588151</v>
      </c>
      <c r="H17" s="576">
        <v>10.447667090229931</v>
      </c>
      <c r="I17" s="576">
        <v>50.162121999999997</v>
      </c>
      <c r="J17" s="576">
        <v>38.205706999999997</v>
      </c>
      <c r="K17" s="576">
        <v>81.051202539608198</v>
      </c>
      <c r="L17" s="576">
        <v>28.952600872700767</v>
      </c>
      <c r="M17" s="576">
        <v>864.29781400000002</v>
      </c>
      <c r="N17" s="576">
        <v>27.621441379599414</v>
      </c>
      <c r="O17" s="576">
        <v>29.415719876509336</v>
      </c>
      <c r="P17" s="576">
        <v>26.642137000000002</v>
      </c>
      <c r="Q17" s="576">
        <v>14.248517203985068</v>
      </c>
      <c r="R17" s="576">
        <v>1615.7670327634191</v>
      </c>
      <c r="S17" s="289"/>
    </row>
    <row r="18" spans="1:19" s="283" customFormat="1">
      <c r="A18" s="1104">
        <v>2007</v>
      </c>
      <c r="B18" s="106" t="s">
        <v>252</v>
      </c>
      <c r="C18" s="576">
        <v>5.0111019100000043</v>
      </c>
      <c r="D18" s="576">
        <v>3.6219162822999986</v>
      </c>
      <c r="E18" s="576">
        <v>324.52536304339549</v>
      </c>
      <c r="F18" s="576">
        <v>0.29435878942358629</v>
      </c>
      <c r="G18" s="576">
        <v>29.035809000473296</v>
      </c>
      <c r="H18" s="576">
        <v>17.719017902924893</v>
      </c>
      <c r="I18" s="576">
        <v>5.1858199999999997</v>
      </c>
      <c r="J18" s="576">
        <v>76.370963000000003</v>
      </c>
      <c r="K18" s="576">
        <v>41.31174451871604</v>
      </c>
      <c r="L18" s="576">
        <v>0.29557</v>
      </c>
      <c r="M18" s="576">
        <v>980.98354500000005</v>
      </c>
      <c r="N18" s="576">
        <v>49.690063219216832</v>
      </c>
      <c r="O18" s="576">
        <v>72.491497274679062</v>
      </c>
      <c r="P18" s="576">
        <v>25.912607000000001</v>
      </c>
      <c r="Q18" s="576">
        <v>158.51706616411184</v>
      </c>
      <c r="R18" s="576">
        <v>1790.9664431052411</v>
      </c>
    </row>
    <row r="19" spans="1:19" s="283" customFormat="1">
      <c r="A19" s="1104"/>
      <c r="B19" s="34" t="s">
        <v>253</v>
      </c>
      <c r="C19" s="576">
        <v>399.26506429999984</v>
      </c>
      <c r="D19" s="576">
        <v>113.21480595434492</v>
      </c>
      <c r="E19" s="576">
        <v>43.760671518609612</v>
      </c>
      <c r="F19" s="576">
        <v>38.324385300332025</v>
      </c>
      <c r="G19" s="576">
        <v>13.538433504272493</v>
      </c>
      <c r="H19" s="576">
        <v>9.3203432627342604</v>
      </c>
      <c r="I19" s="576">
        <v>76.069373999999996</v>
      </c>
      <c r="J19" s="576">
        <v>38.243799000000003</v>
      </c>
      <c r="K19" s="576">
        <v>110.15939867658172</v>
      </c>
      <c r="L19" s="576">
        <v>21.530618000009998</v>
      </c>
      <c r="M19" s="576">
        <v>972.06428900000003</v>
      </c>
      <c r="N19" s="576">
        <v>30.954200243165754</v>
      </c>
      <c r="O19" s="576">
        <v>38.238138663305108</v>
      </c>
      <c r="P19" s="576">
        <v>30.878198000000001</v>
      </c>
      <c r="Q19" s="576">
        <v>13.251471259168637</v>
      </c>
      <c r="R19" s="576">
        <v>1948.8131906825245</v>
      </c>
    </row>
    <row r="20" spans="1:19" s="283" customFormat="1">
      <c r="A20" s="1104">
        <v>2008</v>
      </c>
      <c r="B20" s="106" t="s">
        <v>252</v>
      </c>
      <c r="C20" s="576">
        <v>4.5496366499999992</v>
      </c>
      <c r="D20" s="576">
        <v>4.3201468392999995</v>
      </c>
      <c r="E20" s="576">
        <v>325.97947749708413</v>
      </c>
      <c r="F20" s="576">
        <v>0.59069074964668133</v>
      </c>
      <c r="G20" s="576">
        <v>23.733177980922484</v>
      </c>
      <c r="H20" s="576">
        <v>18.616428793240093</v>
      </c>
      <c r="I20" s="576">
        <v>5.9086016220028217</v>
      </c>
      <c r="J20" s="576">
        <v>71.732468786059897</v>
      </c>
      <c r="K20" s="576">
        <v>60.154400916445248</v>
      </c>
      <c r="L20" s="576">
        <v>0.68598832927228315</v>
      </c>
      <c r="M20" s="576">
        <v>996.24589400000002</v>
      </c>
      <c r="N20" s="576">
        <v>75.62515460342722</v>
      </c>
      <c r="O20" s="576">
        <v>132.48033116984354</v>
      </c>
      <c r="P20" s="576">
        <v>9.5703440000000004</v>
      </c>
      <c r="Q20" s="576">
        <v>49.765384184724624</v>
      </c>
      <c r="R20" s="576">
        <v>1779.9581261219689</v>
      </c>
    </row>
    <row r="21" spans="1:19" s="283" customFormat="1">
      <c r="A21" s="1104"/>
      <c r="B21" s="34" t="s">
        <v>253</v>
      </c>
      <c r="C21" s="576">
        <v>718.19402339999965</v>
      </c>
      <c r="D21" s="576">
        <v>129.07127947579596</v>
      </c>
      <c r="E21" s="576">
        <v>49.071509924456187</v>
      </c>
      <c r="F21" s="576">
        <v>42.449542644941999</v>
      </c>
      <c r="G21" s="576">
        <v>24.00974345223829</v>
      </c>
      <c r="H21" s="576">
        <v>9.7861010395544525</v>
      </c>
      <c r="I21" s="576">
        <v>103.9149051128348</v>
      </c>
      <c r="J21" s="576">
        <v>424.04946445281161</v>
      </c>
      <c r="K21" s="576">
        <v>125.00560943035127</v>
      </c>
      <c r="L21" s="576">
        <v>45.480024202436752</v>
      </c>
      <c r="M21" s="576">
        <v>895.06308200000001</v>
      </c>
      <c r="N21" s="576">
        <v>25.991805821987889</v>
      </c>
      <c r="O21" s="576">
        <v>58.346902719917573</v>
      </c>
      <c r="P21" s="576">
        <v>36.093513000000002</v>
      </c>
      <c r="Q21" s="576">
        <v>12.019760068729193</v>
      </c>
      <c r="R21" s="576">
        <v>2698.5472667460558</v>
      </c>
    </row>
    <row r="22" spans="1:19" s="283" customFormat="1">
      <c r="A22" s="1104">
        <v>2009</v>
      </c>
      <c r="B22" s="106" t="s">
        <v>252</v>
      </c>
      <c r="C22" s="576">
        <v>8.3888750399999985</v>
      </c>
      <c r="D22" s="576">
        <v>4.2865144034</v>
      </c>
      <c r="E22" s="576">
        <v>178.47677863244604</v>
      </c>
      <c r="F22" s="576">
        <v>0.44692910673776987</v>
      </c>
      <c r="G22" s="576">
        <v>44.864203316136468</v>
      </c>
      <c r="H22" s="576">
        <v>25.277564407772012</v>
      </c>
      <c r="I22" s="576">
        <v>5.7055871785011876</v>
      </c>
      <c r="J22" s="576">
        <v>62.904315772036881</v>
      </c>
      <c r="K22" s="576">
        <v>74.895947710801167</v>
      </c>
      <c r="L22" s="576">
        <v>0.53420599999999996</v>
      </c>
      <c r="M22" s="576">
        <v>762.35644300000001</v>
      </c>
      <c r="N22" s="576">
        <v>33.473101909384063</v>
      </c>
      <c r="O22" s="576">
        <v>163.82601063683444</v>
      </c>
      <c r="P22" s="576">
        <v>9.1150970000000004</v>
      </c>
      <c r="Q22" s="576">
        <v>37.802757409603188</v>
      </c>
      <c r="R22" s="576">
        <v>1412.3543315236532</v>
      </c>
    </row>
    <row r="23" spans="1:19" s="283" customFormat="1">
      <c r="A23" s="1104"/>
      <c r="B23" s="34" t="s">
        <v>253</v>
      </c>
      <c r="C23" s="576">
        <v>654.75202509999974</v>
      </c>
      <c r="D23" s="576">
        <v>137.93148817346798</v>
      </c>
      <c r="E23" s="576">
        <v>37.859461894088447</v>
      </c>
      <c r="F23" s="576">
        <v>59.648030528403616</v>
      </c>
      <c r="G23" s="576">
        <v>18.389783245108646</v>
      </c>
      <c r="H23" s="576">
        <v>20.646043118896678</v>
      </c>
      <c r="I23" s="576">
        <v>78.23291560733874</v>
      </c>
      <c r="J23" s="576">
        <v>51.244726057191798</v>
      </c>
      <c r="K23" s="576">
        <v>147.5398890572601</v>
      </c>
      <c r="L23" s="576">
        <v>55.224801369999987</v>
      </c>
      <c r="M23" s="576">
        <v>685.67468399999996</v>
      </c>
      <c r="N23" s="576">
        <v>37.880675933041459</v>
      </c>
      <c r="O23" s="576">
        <v>67.502759511138777</v>
      </c>
      <c r="P23" s="576">
        <v>30.793832999999999</v>
      </c>
      <c r="Q23" s="576">
        <v>17.150602442057885</v>
      </c>
      <c r="R23" s="576">
        <v>2100.4717190379938</v>
      </c>
    </row>
    <row r="24" spans="1:19" s="283" customFormat="1">
      <c r="A24" s="1104">
        <v>2010</v>
      </c>
      <c r="B24" s="106" t="s">
        <v>252</v>
      </c>
      <c r="C24" s="576">
        <v>3.2120331999999991</v>
      </c>
      <c r="D24" s="576">
        <v>4.9477488709000008</v>
      </c>
      <c r="E24" s="576">
        <v>190.59408998063219</v>
      </c>
      <c r="F24" s="576">
        <v>0.7508788491488837</v>
      </c>
      <c r="G24" s="576">
        <v>27.127708647557061</v>
      </c>
      <c r="H24" s="576">
        <v>24.272508682533445</v>
      </c>
      <c r="I24" s="576">
        <v>4.688883124199112</v>
      </c>
      <c r="J24" s="576">
        <v>98.406748988957716</v>
      </c>
      <c r="K24" s="576">
        <v>67.968400750000001</v>
      </c>
      <c r="L24" s="576">
        <v>0.8362521599999998</v>
      </c>
      <c r="M24" s="576">
        <v>1025.629001</v>
      </c>
      <c r="N24" s="576">
        <v>43.259372579175256</v>
      </c>
      <c r="O24" s="576">
        <v>215.41029755649916</v>
      </c>
      <c r="P24" s="576">
        <v>17.641832999999998</v>
      </c>
      <c r="Q24" s="576">
        <v>35.129801579999992</v>
      </c>
      <c r="R24" s="576">
        <v>1759.8755589696025</v>
      </c>
    </row>
    <row r="25" spans="1:19" s="283" customFormat="1">
      <c r="A25" s="1104"/>
      <c r="B25" s="34" t="s">
        <v>253</v>
      </c>
      <c r="C25" s="576">
        <v>592.13380719999998</v>
      </c>
      <c r="D25" s="576">
        <v>135.82617176724295</v>
      </c>
      <c r="E25" s="576">
        <v>54.258545777627667</v>
      </c>
      <c r="F25" s="576">
        <v>40.41634894396023</v>
      </c>
      <c r="G25" s="576">
        <v>14.088903048466442</v>
      </c>
      <c r="H25" s="576">
        <v>17.561642816535127</v>
      </c>
      <c r="I25" s="576">
        <v>89.966238144677405</v>
      </c>
      <c r="J25" s="576">
        <v>46.289012164547081</v>
      </c>
      <c r="K25" s="576">
        <v>143.7113325</v>
      </c>
      <c r="L25" s="576">
        <v>45.777674199999929</v>
      </c>
      <c r="M25" s="576">
        <v>870.50466900000004</v>
      </c>
      <c r="N25" s="576">
        <v>43.38748407423536</v>
      </c>
      <c r="O25" s="576">
        <v>69.384198666757925</v>
      </c>
      <c r="P25" s="576">
        <v>44.232965</v>
      </c>
      <c r="Q25" s="576">
        <v>34.228119119999967</v>
      </c>
      <c r="R25" s="576">
        <v>2241.7671124240505</v>
      </c>
    </row>
    <row r="26" spans="1:19" s="283" customFormat="1">
      <c r="A26" s="1104">
        <v>2011</v>
      </c>
      <c r="B26" s="106" t="s">
        <v>252</v>
      </c>
      <c r="C26" s="576">
        <v>4.3234381600000029</v>
      </c>
      <c r="D26" s="576">
        <v>8.7686292439000049</v>
      </c>
      <c r="E26" s="576">
        <v>213.8336509397742</v>
      </c>
      <c r="F26" s="576">
        <v>8.033263411533105E-2</v>
      </c>
      <c r="G26" s="576">
        <v>13.731373149856896</v>
      </c>
      <c r="H26" s="576">
        <v>28.153694886919915</v>
      </c>
      <c r="I26" s="576">
        <v>4.3181708772170975</v>
      </c>
      <c r="J26" s="576">
        <v>238.67842776467847</v>
      </c>
      <c r="K26" s="576">
        <v>71.916034217459796</v>
      </c>
      <c r="L26" s="576">
        <v>0.73179430309265558</v>
      </c>
      <c r="M26" s="576">
        <v>984.33634500000005</v>
      </c>
      <c r="N26" s="576">
        <v>51.754198525344762</v>
      </c>
      <c r="O26" s="576">
        <v>171.6830628551611</v>
      </c>
      <c r="P26" s="576">
        <v>14.700438</v>
      </c>
      <c r="Q26" s="576">
        <v>41.788515150000002</v>
      </c>
      <c r="R26" s="576">
        <v>1848.7981057075203</v>
      </c>
    </row>
    <row r="27" spans="1:19" s="283" customFormat="1">
      <c r="A27" s="1104"/>
      <c r="B27" s="34" t="s">
        <v>253</v>
      </c>
      <c r="C27" s="576">
        <v>686.38395309999999</v>
      </c>
      <c r="D27" s="576">
        <v>140.10340464115387</v>
      </c>
      <c r="E27" s="576">
        <v>47.710125196598483</v>
      </c>
      <c r="F27" s="576">
        <v>0.52637759229233594</v>
      </c>
      <c r="G27" s="576">
        <v>12.987737275506914</v>
      </c>
      <c r="H27" s="576">
        <v>16.773033639744561</v>
      </c>
      <c r="I27" s="576">
        <v>95.52564754519598</v>
      </c>
      <c r="J27" s="576">
        <v>59.017311789898542</v>
      </c>
      <c r="K27" s="576">
        <v>182.44794336517117</v>
      </c>
      <c r="L27" s="576">
        <v>39.535979580768988</v>
      </c>
      <c r="M27" s="576">
        <v>991.17387499999995</v>
      </c>
      <c r="N27" s="576">
        <v>38.458743798285724</v>
      </c>
      <c r="O27" s="576">
        <v>72.760951514665635</v>
      </c>
      <c r="P27" s="576">
        <v>63.243566000000001</v>
      </c>
      <c r="Q27" s="576">
        <v>49.397557810000038</v>
      </c>
      <c r="R27" s="576">
        <v>2496.0462078492824</v>
      </c>
    </row>
    <row r="28" spans="1:19" s="283" customFormat="1">
      <c r="A28" s="1104">
        <v>2012</v>
      </c>
      <c r="B28" s="106" t="s">
        <v>252</v>
      </c>
      <c r="C28" s="576">
        <v>8.7084873664657358</v>
      </c>
      <c r="D28" s="576">
        <v>8.3080096824904697</v>
      </c>
      <c r="E28" s="576">
        <v>174.26285962311817</v>
      </c>
      <c r="F28" s="576">
        <v>0.35195879234669575</v>
      </c>
      <c r="G28" s="576">
        <v>12.677196240218345</v>
      </c>
      <c r="H28" s="576">
        <v>35.376667358821706</v>
      </c>
      <c r="I28" s="576">
        <v>5.2849137538444202</v>
      </c>
      <c r="J28" s="576">
        <v>204.9022891775974</v>
      </c>
      <c r="K28" s="576">
        <v>72.253967181083496</v>
      </c>
      <c r="L28" s="576">
        <v>1.5033037269899225</v>
      </c>
      <c r="M28" s="576">
        <v>848.96364800000003</v>
      </c>
      <c r="N28" s="576">
        <v>60.51998850148572</v>
      </c>
      <c r="O28" s="576">
        <v>222.37154326999999</v>
      </c>
      <c r="P28" s="576">
        <v>188.38103687334353</v>
      </c>
      <c r="Q28" s="576">
        <v>42.492041050000012</v>
      </c>
      <c r="R28" s="576">
        <v>1886.3579105978056</v>
      </c>
    </row>
    <row r="29" spans="1:19" s="283" customFormat="1">
      <c r="A29" s="1104"/>
      <c r="B29" s="34" t="s">
        <v>253</v>
      </c>
      <c r="C29" s="576">
        <v>943.18166869052538</v>
      </c>
      <c r="D29" s="576">
        <v>140.39365586810837</v>
      </c>
      <c r="E29" s="576">
        <v>176.15356831368752</v>
      </c>
      <c r="F29" s="576">
        <v>1.0295447617146281</v>
      </c>
      <c r="G29" s="576">
        <v>12.896751474154255</v>
      </c>
      <c r="H29" s="576">
        <v>15.674416726119492</v>
      </c>
      <c r="I29" s="576">
        <v>95.628995246554027</v>
      </c>
      <c r="J29" s="576">
        <v>89.761535304046888</v>
      </c>
      <c r="K29" s="576">
        <v>141.86891498171036</v>
      </c>
      <c r="L29" s="576">
        <v>33.744008340341509</v>
      </c>
      <c r="M29" s="576">
        <v>1015.473407</v>
      </c>
      <c r="N29" s="576">
        <v>39.47333780578046</v>
      </c>
      <c r="O29" s="576">
        <v>89.155740510000186</v>
      </c>
      <c r="P29" s="576">
        <v>87.262949947526792</v>
      </c>
      <c r="Q29" s="576">
        <v>54.149993310000028</v>
      </c>
      <c r="R29" s="576">
        <v>2935.84848828027</v>
      </c>
    </row>
    <row r="30" spans="1:19" s="283" customFormat="1">
      <c r="A30" s="1104">
        <v>2013</v>
      </c>
      <c r="B30" s="73" t="s">
        <v>252</v>
      </c>
      <c r="C30" s="576" t="s">
        <v>429</v>
      </c>
      <c r="D30" s="576">
        <v>3.57</v>
      </c>
      <c r="E30" s="576" t="s">
        <v>429</v>
      </c>
      <c r="F30" s="576" t="s">
        <v>429</v>
      </c>
      <c r="G30" s="576" t="s">
        <v>429</v>
      </c>
      <c r="H30" s="576" t="s">
        <v>429</v>
      </c>
      <c r="I30" s="576">
        <v>5.0999999999999996</v>
      </c>
      <c r="J30" s="576" t="s">
        <v>429</v>
      </c>
      <c r="K30" s="576" t="s">
        <v>429</v>
      </c>
      <c r="L30" s="576" t="s">
        <v>429</v>
      </c>
      <c r="M30" s="576" t="s">
        <v>429</v>
      </c>
      <c r="N30" s="576">
        <v>62.58</v>
      </c>
      <c r="O30" s="576" t="s">
        <v>429</v>
      </c>
      <c r="P30" s="576" t="s">
        <v>429</v>
      </c>
      <c r="Q30" s="576" t="s">
        <v>429</v>
      </c>
      <c r="R30" s="576">
        <f>SUM(C30:Q30)</f>
        <v>71.25</v>
      </c>
    </row>
    <row r="31" spans="1:19" s="283" customFormat="1">
      <c r="A31" s="1104"/>
      <c r="B31" s="72" t="s">
        <v>253</v>
      </c>
      <c r="C31" s="576">
        <v>4.6138063099999984</v>
      </c>
      <c r="D31" s="576">
        <v>84</v>
      </c>
      <c r="E31" s="576" t="s">
        <v>429</v>
      </c>
      <c r="F31" s="576" t="s">
        <v>429</v>
      </c>
      <c r="G31" s="576" t="s">
        <v>429</v>
      </c>
      <c r="H31" s="576" t="s">
        <v>429</v>
      </c>
      <c r="I31" s="576">
        <v>107.4</v>
      </c>
      <c r="J31" s="576" t="s">
        <v>429</v>
      </c>
      <c r="K31" s="576" t="s">
        <v>429</v>
      </c>
      <c r="L31" s="576" t="s">
        <v>429</v>
      </c>
      <c r="M31" s="576" t="s">
        <v>429</v>
      </c>
      <c r="N31" s="576">
        <v>16.78</v>
      </c>
      <c r="O31" s="576" t="s">
        <v>429</v>
      </c>
      <c r="P31" s="576" t="s">
        <v>429</v>
      </c>
      <c r="Q31" s="576" t="s">
        <v>429</v>
      </c>
      <c r="R31" s="576">
        <f>SUM(C31:Q31)</f>
        <v>212.79380631000001</v>
      </c>
    </row>
    <row r="32" spans="1:19" s="499" customFormat="1">
      <c r="A32" s="1104">
        <v>2014</v>
      </c>
      <c r="B32" s="73" t="s">
        <v>252</v>
      </c>
      <c r="C32" s="576" t="s">
        <v>429</v>
      </c>
      <c r="D32" s="576">
        <v>3.2</v>
      </c>
      <c r="E32" s="576" t="s">
        <v>429</v>
      </c>
      <c r="F32" s="576" t="s">
        <v>429</v>
      </c>
      <c r="G32" s="576" t="s">
        <v>429</v>
      </c>
      <c r="H32" s="576" t="s">
        <v>429</v>
      </c>
      <c r="I32" s="576">
        <v>5.9</v>
      </c>
      <c r="J32" s="576" t="s">
        <v>429</v>
      </c>
      <c r="K32" s="576" t="s">
        <v>429</v>
      </c>
      <c r="L32" s="576" t="s">
        <v>429</v>
      </c>
      <c r="M32" s="576" t="s">
        <v>429</v>
      </c>
      <c r="N32" s="576">
        <v>67.37</v>
      </c>
      <c r="O32" s="576" t="s">
        <v>429</v>
      </c>
      <c r="P32" s="576" t="s">
        <v>429</v>
      </c>
      <c r="Q32" s="576" t="s">
        <v>429</v>
      </c>
      <c r="R32" s="576" t="s">
        <v>429</v>
      </c>
    </row>
    <row r="33" spans="1:18" s="499" customFormat="1">
      <c r="A33" s="1104"/>
      <c r="B33" s="72" t="s">
        <v>253</v>
      </c>
      <c r="C33" s="576">
        <v>3.4982528399999988</v>
      </c>
      <c r="D33" s="576">
        <v>141.30000000000001</v>
      </c>
      <c r="E33" s="576" t="s">
        <v>429</v>
      </c>
      <c r="F33" s="576" t="s">
        <v>429</v>
      </c>
      <c r="G33" s="576" t="s">
        <v>429</v>
      </c>
      <c r="H33" s="576" t="s">
        <v>429</v>
      </c>
      <c r="I33" s="576">
        <v>105.8</v>
      </c>
      <c r="J33" s="576" t="s">
        <v>429</v>
      </c>
      <c r="K33" s="576" t="s">
        <v>429</v>
      </c>
      <c r="L33" s="576" t="s">
        <v>429</v>
      </c>
      <c r="M33" s="576" t="s">
        <v>429</v>
      </c>
      <c r="N33" s="576">
        <v>17.79</v>
      </c>
      <c r="O33" s="576" t="s">
        <v>429</v>
      </c>
      <c r="P33" s="576" t="s">
        <v>429</v>
      </c>
      <c r="Q33" s="576" t="s">
        <v>429</v>
      </c>
      <c r="R33" s="576" t="s">
        <v>429</v>
      </c>
    </row>
    <row r="34" spans="1:18" s="499" customFormat="1">
      <c r="A34" s="1104">
        <v>2015</v>
      </c>
      <c r="B34" s="73" t="s">
        <v>252</v>
      </c>
      <c r="C34" s="576" t="s">
        <v>429</v>
      </c>
      <c r="D34" s="592">
        <v>3.8</v>
      </c>
      <c r="E34" s="570" t="s">
        <v>429</v>
      </c>
      <c r="F34" s="576" t="s">
        <v>429</v>
      </c>
      <c r="G34" s="592" t="s">
        <v>8</v>
      </c>
      <c r="H34" s="576" t="s">
        <v>429</v>
      </c>
      <c r="I34" s="404" t="s">
        <v>429</v>
      </c>
      <c r="J34" s="404" t="s">
        <v>429</v>
      </c>
      <c r="K34" s="570" t="s">
        <v>429</v>
      </c>
      <c r="L34" s="576" t="s">
        <v>429</v>
      </c>
      <c r="M34" s="592" t="s">
        <v>429</v>
      </c>
      <c r="N34" s="570" t="s">
        <v>429</v>
      </c>
      <c r="O34" s="576" t="s">
        <v>429</v>
      </c>
      <c r="P34" s="570" t="s">
        <v>429</v>
      </c>
      <c r="Q34" s="570" t="s">
        <v>429</v>
      </c>
      <c r="R34" s="570" t="s">
        <v>429</v>
      </c>
    </row>
    <row r="35" spans="1:18" s="499" customFormat="1">
      <c r="A35" s="1104"/>
      <c r="B35" s="72" t="s">
        <v>253</v>
      </c>
      <c r="C35" s="576">
        <v>4.7257432600000007</v>
      </c>
      <c r="D35" s="592">
        <v>145.19999999999999</v>
      </c>
      <c r="E35" s="570" t="s">
        <v>429</v>
      </c>
      <c r="F35" s="576" t="s">
        <v>429</v>
      </c>
      <c r="G35" s="592" t="s">
        <v>8</v>
      </c>
      <c r="H35" s="576" t="s">
        <v>429</v>
      </c>
      <c r="I35" s="404" t="s">
        <v>429</v>
      </c>
      <c r="J35" s="404" t="s">
        <v>429</v>
      </c>
      <c r="K35" s="570" t="s">
        <v>429</v>
      </c>
      <c r="L35" s="576" t="s">
        <v>429</v>
      </c>
      <c r="M35" s="592" t="s">
        <v>429</v>
      </c>
      <c r="N35" s="570" t="s">
        <v>429</v>
      </c>
      <c r="O35" s="576" t="s">
        <v>429</v>
      </c>
      <c r="P35" s="570" t="s">
        <v>429</v>
      </c>
      <c r="Q35" s="570" t="s">
        <v>429</v>
      </c>
      <c r="R35" s="570" t="s">
        <v>429</v>
      </c>
    </row>
    <row r="36" spans="1:18" s="283" customFormat="1">
      <c r="A36" s="289"/>
      <c r="B36" s="289"/>
      <c r="C36" s="289"/>
      <c r="D36" s="289"/>
      <c r="E36" s="289"/>
      <c r="F36" s="289"/>
      <c r="G36" s="289"/>
      <c r="H36" s="289"/>
      <c r="I36" s="289"/>
      <c r="J36" s="289"/>
      <c r="K36" s="289"/>
      <c r="L36" s="289"/>
      <c r="M36" s="289"/>
      <c r="N36" s="132"/>
      <c r="O36" s="289"/>
      <c r="P36" s="289"/>
      <c r="Q36" s="289"/>
      <c r="R36" s="289"/>
    </row>
    <row r="37" spans="1:18" s="289" customFormat="1" ht="14">
      <c r="A37" s="136" t="s">
        <v>33</v>
      </c>
      <c r="B37" s="134"/>
      <c r="E37" s="132"/>
      <c r="F37" s="132"/>
      <c r="G37" s="132"/>
      <c r="H37" s="132"/>
      <c r="I37" s="132"/>
      <c r="J37" s="132"/>
      <c r="K37" s="132"/>
      <c r="L37" s="132"/>
      <c r="M37" s="132"/>
      <c r="N37" s="132"/>
    </row>
    <row r="38" spans="1:18" s="289" customFormat="1" ht="14">
      <c r="A38" s="93"/>
      <c r="B38" s="135"/>
      <c r="E38" s="133"/>
      <c r="F38" s="133"/>
      <c r="G38" s="133"/>
      <c r="H38" s="133"/>
      <c r="I38" s="132"/>
      <c r="J38" s="132"/>
      <c r="K38" s="132"/>
      <c r="L38" s="132"/>
      <c r="M38" s="132"/>
      <c r="N38" s="132"/>
    </row>
    <row r="39" spans="1:18" s="289" customFormat="1" ht="14">
      <c r="A39" s="301" t="s">
        <v>424</v>
      </c>
      <c r="B39" s="134"/>
      <c r="F39" s="132"/>
      <c r="G39" s="132"/>
      <c r="H39" s="132"/>
      <c r="I39" s="132"/>
      <c r="J39" s="132"/>
      <c r="K39" s="132"/>
      <c r="L39" s="132"/>
      <c r="M39" s="132"/>
      <c r="N39" s="132"/>
    </row>
    <row r="40" spans="1:18" s="283" customFormat="1">
      <c r="A40" s="133"/>
      <c r="B40" s="289"/>
      <c r="D40" s="289"/>
      <c r="E40" s="289"/>
      <c r="F40" s="289"/>
      <c r="G40" s="289"/>
      <c r="H40" s="289"/>
      <c r="I40" s="289"/>
      <c r="J40" s="289"/>
      <c r="K40" s="289"/>
      <c r="L40" s="289"/>
      <c r="M40" s="289"/>
      <c r="N40" s="289"/>
      <c r="O40" s="289"/>
      <c r="P40" s="289"/>
      <c r="Q40" s="289"/>
      <c r="R40" s="289"/>
    </row>
    <row r="41" spans="1:18">
      <c r="A41" s="167" t="s">
        <v>431</v>
      </c>
      <c r="B41" s="57"/>
      <c r="C41" s="57"/>
      <c r="D41" s="57"/>
      <c r="E41" s="57"/>
      <c r="F41" s="57"/>
      <c r="G41" s="57"/>
      <c r="H41" s="57"/>
      <c r="I41" s="57"/>
      <c r="J41" s="57"/>
      <c r="K41" s="57"/>
      <c r="L41" s="57"/>
      <c r="M41" s="57"/>
      <c r="N41" s="57"/>
      <c r="O41" s="57"/>
      <c r="P41" s="57"/>
      <c r="Q41" s="57"/>
      <c r="R41" s="57"/>
    </row>
    <row r="42" spans="1:18">
      <c r="A42" s="289"/>
      <c r="B42" s="57"/>
      <c r="C42" s="57"/>
      <c r="D42" s="57"/>
      <c r="E42" s="57"/>
      <c r="F42" s="57"/>
      <c r="G42" s="57"/>
      <c r="H42" s="57"/>
      <c r="I42" s="57"/>
      <c r="J42" s="57"/>
      <c r="K42" s="57"/>
      <c r="L42" s="57"/>
      <c r="M42" s="57"/>
      <c r="N42" s="57"/>
      <c r="O42" s="57"/>
      <c r="P42" s="57"/>
      <c r="Q42" s="57"/>
      <c r="R42" s="57"/>
    </row>
    <row r="43" spans="1:18">
      <c r="A43" s="57"/>
      <c r="B43" s="57"/>
      <c r="D43" s="57"/>
      <c r="E43" s="57"/>
      <c r="F43" s="57"/>
      <c r="G43" s="57"/>
      <c r="H43" s="57"/>
      <c r="I43" s="57"/>
      <c r="J43" s="57"/>
      <c r="K43" s="57"/>
      <c r="L43" s="57"/>
      <c r="M43" s="57"/>
      <c r="N43" s="57"/>
      <c r="O43" s="57"/>
      <c r="P43" s="57"/>
      <c r="Q43" s="57"/>
      <c r="R43" s="57"/>
    </row>
    <row r="44" spans="1:18">
      <c r="A44" s="57"/>
      <c r="B44" s="57"/>
      <c r="C44" s="57"/>
      <c r="D44" s="57"/>
      <c r="E44" s="57"/>
      <c r="F44" s="57"/>
      <c r="G44" s="57"/>
      <c r="H44" s="57"/>
      <c r="I44" s="57"/>
      <c r="J44" s="57"/>
      <c r="K44" s="57"/>
      <c r="L44" s="57"/>
      <c r="M44" s="57"/>
      <c r="N44" s="57"/>
      <c r="O44" s="57"/>
      <c r="P44" s="57"/>
      <c r="Q44" s="57"/>
      <c r="R44" s="57"/>
    </row>
  </sheetData>
  <mergeCells count="16">
    <mergeCell ref="A34:A35"/>
    <mergeCell ref="A32:A33"/>
    <mergeCell ref="A30:A31"/>
    <mergeCell ref="A14:A15"/>
    <mergeCell ref="A4:A5"/>
    <mergeCell ref="A6:A7"/>
    <mergeCell ref="A8:A9"/>
    <mergeCell ref="A10:A11"/>
    <mergeCell ref="A12:A13"/>
    <mergeCell ref="A28:A29"/>
    <mergeCell ref="A16:A17"/>
    <mergeCell ref="A18:A19"/>
    <mergeCell ref="A20:A21"/>
    <mergeCell ref="A22:A23"/>
    <mergeCell ref="A24:A25"/>
    <mergeCell ref="A26:A27"/>
  </mergeCells>
  <conditionalFormatting sqref="E32:F33">
    <cfRule type="expression" dxfId="121" priority="10" stopIfTrue="1">
      <formula>ISNA(ACTIVECELL)</formula>
    </cfRule>
  </conditionalFormatting>
  <conditionalFormatting sqref="G32:G33">
    <cfRule type="expression" dxfId="120" priority="9" stopIfTrue="1">
      <formula>ISNA(ACTIVECELL)</formula>
    </cfRule>
  </conditionalFormatting>
  <conditionalFormatting sqref="H32:H33">
    <cfRule type="expression" dxfId="119" priority="8" stopIfTrue="1">
      <formula>ISNA(ACTIVECELL)</formula>
    </cfRule>
  </conditionalFormatting>
  <conditionalFormatting sqref="J32:J33">
    <cfRule type="expression" dxfId="118" priority="7" stopIfTrue="1">
      <formula>ISNA(ACTIVECELL)</formula>
    </cfRule>
  </conditionalFormatting>
  <conditionalFormatting sqref="K32:K33">
    <cfRule type="expression" dxfId="117" priority="6" stopIfTrue="1">
      <formula>ISNA(ACTIVECELL)</formula>
    </cfRule>
  </conditionalFormatting>
  <conditionalFormatting sqref="M32:M33">
    <cfRule type="expression" dxfId="116" priority="5" stopIfTrue="1">
      <formula>ISNA(ACTIVECELL)</formula>
    </cfRule>
  </conditionalFormatting>
  <conditionalFormatting sqref="H34:H35">
    <cfRule type="expression" dxfId="115" priority="4" stopIfTrue="1">
      <formula>ISNA(ACTIVECELL)</formula>
    </cfRule>
  </conditionalFormatting>
  <conditionalFormatting sqref="F34:F35">
    <cfRule type="expression" dxfId="114" priority="3" stopIfTrue="1">
      <formula>ISNA(ACTIVECELL)</formula>
    </cfRule>
  </conditionalFormatting>
  <conditionalFormatting sqref="G34:G35">
    <cfRule type="expression" dxfId="113" priority="2" stopIfTrue="1">
      <formula>ISNA(ACTIVECELL)</formula>
    </cfRule>
  </conditionalFormatting>
  <conditionalFormatting sqref="E34:E35 K34:K35 N34:N35 P34:R35">
    <cfRule type="expression" dxfId="112" priority="1" stopIfTrue="1">
      <formula>ISNA(ACTIVECELL)</formula>
    </cfRule>
  </conditionalFormatting>
  <hyperlinks>
    <hyperlink ref="U5" location="Content!B468" display="Back to Content Page"/>
  </hyperlinks>
  <pageMargins left="0.7" right="0.7" top="0.75" bottom="0.75" header="0.3" footer="0.3"/>
</worksheet>
</file>

<file path=xl/worksheets/sheet3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3"/>
  <sheetViews>
    <sheetView topLeftCell="AO1" zoomScale="80" zoomScaleNormal="80" workbookViewId="0">
      <selection activeCell="H28" sqref="H28"/>
    </sheetView>
  </sheetViews>
  <sheetFormatPr defaultColWidth="9.1796875" defaultRowHeight="18" customHeight="1"/>
  <cols>
    <col min="1" max="1" width="14.7265625" style="308" customWidth="1"/>
    <col min="2" max="2" width="23.1796875" style="289" customWidth="1"/>
    <col min="3" max="3" width="21.1796875" style="289" customWidth="1"/>
    <col min="4" max="19" width="12.7265625" style="289" customWidth="1"/>
    <col min="20" max="16384" width="9.1796875" style="289"/>
  </cols>
  <sheetData>
    <row r="1" spans="1:20" ht="18" customHeight="1">
      <c r="A1" s="154" t="s">
        <v>2317</v>
      </c>
      <c r="B1" s="287"/>
      <c r="C1" s="287"/>
    </row>
    <row r="2" spans="1:20" s="140" customFormat="1" ht="32.25" customHeight="1">
      <c r="A2" s="874" t="s">
        <v>16</v>
      </c>
      <c r="B2" s="879" t="s">
        <v>2318</v>
      </c>
      <c r="C2" s="1063" t="s">
        <v>2319</v>
      </c>
      <c r="D2" s="67">
        <v>2000</v>
      </c>
      <c r="E2" s="67">
        <v>2001</v>
      </c>
      <c r="F2" s="67">
        <v>2002</v>
      </c>
      <c r="G2" s="67">
        <v>2003</v>
      </c>
      <c r="H2" s="329">
        <v>2004</v>
      </c>
      <c r="I2" s="67">
        <v>2005</v>
      </c>
      <c r="J2" s="329">
        <v>2006</v>
      </c>
      <c r="K2" s="67">
        <v>2007</v>
      </c>
      <c r="L2" s="67">
        <v>2008</v>
      </c>
      <c r="M2" s="67">
        <v>2009</v>
      </c>
      <c r="N2" s="67">
        <v>2010</v>
      </c>
      <c r="O2" s="67">
        <v>2011</v>
      </c>
      <c r="P2" s="67">
        <v>2012</v>
      </c>
      <c r="Q2" s="67">
        <v>2013</v>
      </c>
      <c r="R2" s="67">
        <v>2014</v>
      </c>
      <c r="S2" s="67">
        <v>2015</v>
      </c>
    </row>
    <row r="3" spans="1:20" ht="18" customHeight="1">
      <c r="A3" s="1210" t="s">
        <v>15</v>
      </c>
      <c r="B3" s="1064" t="s">
        <v>2320</v>
      </c>
      <c r="C3" s="1065" t="s">
        <v>2321</v>
      </c>
      <c r="D3" s="1066">
        <v>4014</v>
      </c>
      <c r="E3" s="1066">
        <v>5100</v>
      </c>
      <c r="F3" s="1066">
        <v>5700</v>
      </c>
      <c r="G3" s="1066">
        <v>6300</v>
      </c>
      <c r="H3" s="1066">
        <v>7500</v>
      </c>
      <c r="I3" s="1066">
        <v>7079.1210000000001</v>
      </c>
      <c r="J3" s="1066">
        <v>9175.0609999999997</v>
      </c>
      <c r="K3" s="1066">
        <v>9701.7090000000007</v>
      </c>
      <c r="L3" s="1066">
        <v>8906.9740000000002</v>
      </c>
      <c r="M3" s="1066">
        <v>9239.2529400000003</v>
      </c>
      <c r="N3" s="1066">
        <v>8352.3438700000006</v>
      </c>
      <c r="O3" s="1066">
        <v>8304.1849199999997</v>
      </c>
      <c r="P3" s="1066">
        <v>8330.9958999999999</v>
      </c>
      <c r="Q3" s="1066">
        <v>8601.6957100000018</v>
      </c>
      <c r="R3" s="1066">
        <v>8940.993269999999</v>
      </c>
      <c r="S3" s="1066">
        <v>8805</v>
      </c>
      <c r="T3" s="92" t="s">
        <v>13</v>
      </c>
    </row>
    <row r="4" spans="1:20" ht="18" customHeight="1">
      <c r="A4" s="1211"/>
      <c r="B4" s="1065" t="s">
        <v>2322</v>
      </c>
      <c r="C4" s="1065" t="s">
        <v>2323</v>
      </c>
      <c r="D4" s="1067">
        <v>36825000</v>
      </c>
      <c r="E4" s="1067">
        <v>36469000</v>
      </c>
      <c r="F4" s="1067">
        <v>44600000</v>
      </c>
      <c r="G4" s="1067">
        <v>43600000</v>
      </c>
      <c r="H4" s="1067">
        <v>49000000</v>
      </c>
      <c r="I4" s="1067">
        <v>61200000</v>
      </c>
      <c r="J4" s="1067">
        <v>69700000</v>
      </c>
      <c r="K4" s="1067">
        <v>84300000</v>
      </c>
      <c r="L4" s="1067">
        <v>92200000</v>
      </c>
      <c r="M4" s="1067">
        <v>90448054</v>
      </c>
      <c r="N4" s="1067">
        <v>85670157</v>
      </c>
      <c r="O4" s="1067">
        <v>80259007</v>
      </c>
      <c r="P4" s="1067">
        <v>85125159</v>
      </c>
      <c r="Q4" s="1067">
        <v>84842416</v>
      </c>
      <c r="R4" s="1067">
        <v>82752371</v>
      </c>
      <c r="S4" s="1067">
        <v>88976519.452054799</v>
      </c>
      <c r="T4" s="92"/>
    </row>
    <row r="5" spans="1:20" ht="18" customHeight="1">
      <c r="A5" s="1211"/>
      <c r="B5" s="1065" t="s">
        <v>2324</v>
      </c>
      <c r="C5" s="1065" t="s">
        <v>2323</v>
      </c>
      <c r="D5" s="1067" t="s">
        <v>8</v>
      </c>
      <c r="E5" s="1067" t="s">
        <v>8</v>
      </c>
      <c r="F5" s="1067" t="s">
        <v>8</v>
      </c>
      <c r="G5" s="1067" t="s">
        <v>8</v>
      </c>
      <c r="H5" s="1067" t="s">
        <v>8</v>
      </c>
      <c r="I5" s="1067" t="s">
        <v>8</v>
      </c>
      <c r="J5" s="1067" t="s">
        <v>8</v>
      </c>
      <c r="K5" s="1067">
        <v>28409</v>
      </c>
      <c r="L5" s="1067">
        <v>26394</v>
      </c>
      <c r="M5" s="1067">
        <v>25378</v>
      </c>
      <c r="N5" s="1067">
        <v>26513</v>
      </c>
      <c r="O5" s="1067">
        <v>21683</v>
      </c>
      <c r="P5" s="1067">
        <v>34502</v>
      </c>
      <c r="Q5" s="1067">
        <v>46166</v>
      </c>
      <c r="R5" s="1067">
        <v>45532</v>
      </c>
      <c r="S5" s="1067">
        <v>22222</v>
      </c>
      <c r="T5" s="92"/>
    </row>
    <row r="6" spans="1:20" ht="18" customHeight="1">
      <c r="A6" s="1212"/>
      <c r="B6" s="1068" t="s">
        <v>2325</v>
      </c>
      <c r="C6" s="1068" t="s">
        <v>2326</v>
      </c>
      <c r="D6" s="1069">
        <v>580</v>
      </c>
      <c r="E6" s="1069">
        <v>530</v>
      </c>
      <c r="F6" s="1069">
        <v>620</v>
      </c>
      <c r="G6" s="1069">
        <v>900</v>
      </c>
      <c r="H6" s="1069">
        <v>722</v>
      </c>
      <c r="I6" s="1069">
        <v>650</v>
      </c>
      <c r="J6" s="1069">
        <v>680</v>
      </c>
      <c r="K6" s="1069">
        <v>830</v>
      </c>
      <c r="L6" s="1069">
        <v>680</v>
      </c>
      <c r="M6" s="1069">
        <v>690</v>
      </c>
      <c r="N6" s="1069" t="s">
        <v>8</v>
      </c>
      <c r="O6" s="1069" t="s">
        <v>8</v>
      </c>
      <c r="P6" s="1069" t="s">
        <v>8</v>
      </c>
      <c r="Q6" s="1069" t="s">
        <v>8</v>
      </c>
      <c r="R6" s="1069" t="s">
        <v>8</v>
      </c>
      <c r="S6" s="1069" t="s">
        <v>8</v>
      </c>
      <c r="T6" s="92"/>
    </row>
    <row r="7" spans="1:20" ht="18" customHeight="1">
      <c r="A7" s="1210" t="s">
        <v>14</v>
      </c>
      <c r="B7" s="1064" t="s">
        <v>2327</v>
      </c>
      <c r="C7" s="1064" t="s">
        <v>2328</v>
      </c>
      <c r="D7" s="1066">
        <v>24218</v>
      </c>
      <c r="E7" s="1066">
        <v>22453</v>
      </c>
      <c r="F7" s="1066">
        <v>23896</v>
      </c>
      <c r="G7" s="1066">
        <v>24289</v>
      </c>
      <c r="H7" s="1066">
        <v>22524</v>
      </c>
      <c r="I7" s="1066">
        <v>30883</v>
      </c>
      <c r="J7" s="1066">
        <v>29687</v>
      </c>
      <c r="K7" s="1066">
        <v>26532</v>
      </c>
      <c r="L7" s="1066">
        <v>28940</v>
      </c>
      <c r="M7" s="1066">
        <v>29616</v>
      </c>
      <c r="N7" s="1066">
        <v>25009.333333333332</v>
      </c>
      <c r="O7" s="1066">
        <v>15675</v>
      </c>
      <c r="P7" s="1066">
        <v>17942</v>
      </c>
      <c r="Q7" s="1066">
        <v>22848</v>
      </c>
      <c r="R7" s="1066">
        <v>14958</v>
      </c>
      <c r="S7" s="1066">
        <v>16789</v>
      </c>
      <c r="T7" s="92"/>
    </row>
    <row r="8" spans="1:20" ht="18" customHeight="1">
      <c r="A8" s="1211"/>
      <c r="B8" s="1065" t="s">
        <v>2329</v>
      </c>
      <c r="C8" s="1065" t="s">
        <v>2328</v>
      </c>
      <c r="D8" s="1067">
        <v>20977</v>
      </c>
      <c r="E8" s="1067">
        <v>19183</v>
      </c>
      <c r="F8" s="1067">
        <v>21590</v>
      </c>
      <c r="G8" s="1067">
        <v>27400</v>
      </c>
      <c r="H8" s="1067">
        <v>21392</v>
      </c>
      <c r="I8" s="1067">
        <v>28115</v>
      </c>
      <c r="J8" s="1067">
        <v>26201</v>
      </c>
      <c r="K8" s="1067">
        <v>22589</v>
      </c>
      <c r="L8" s="1067">
        <v>23146</v>
      </c>
      <c r="M8" s="1067">
        <v>24382</v>
      </c>
      <c r="N8" s="1067">
        <v>22750</v>
      </c>
      <c r="O8" s="1067">
        <v>16105</v>
      </c>
      <c r="P8" s="1067">
        <v>17620</v>
      </c>
      <c r="Q8" s="1067">
        <v>21300</v>
      </c>
      <c r="R8" s="1067">
        <v>14628</v>
      </c>
      <c r="S8" s="1067">
        <v>13888</v>
      </c>
      <c r="T8" s="92"/>
    </row>
    <row r="9" spans="1:20" ht="18" customHeight="1">
      <c r="A9" s="1211"/>
      <c r="B9" s="1065" t="s">
        <v>2330</v>
      </c>
      <c r="C9" s="1065" t="s">
        <v>2328</v>
      </c>
      <c r="D9" s="1067">
        <v>321</v>
      </c>
      <c r="E9" s="1067">
        <v>323</v>
      </c>
      <c r="F9" s="1067">
        <v>0</v>
      </c>
      <c r="G9" s="1067">
        <v>0</v>
      </c>
      <c r="H9" s="1067">
        <v>224</v>
      </c>
      <c r="I9" s="1067">
        <v>0</v>
      </c>
      <c r="J9" s="1067">
        <v>0</v>
      </c>
      <c r="K9" s="1067">
        <v>0</v>
      </c>
      <c r="L9" s="1067">
        <v>336</v>
      </c>
      <c r="M9" s="1067">
        <v>0</v>
      </c>
      <c r="N9" s="1067">
        <v>275.66666666667152</v>
      </c>
      <c r="O9" s="1067">
        <v>149</v>
      </c>
      <c r="P9" s="1067">
        <v>195</v>
      </c>
      <c r="Q9" s="1067">
        <v>243</v>
      </c>
      <c r="R9" s="1067">
        <v>196</v>
      </c>
      <c r="S9" s="1067">
        <v>316</v>
      </c>
      <c r="T9" s="92"/>
    </row>
    <row r="10" spans="1:20" ht="18" customHeight="1">
      <c r="A10" s="1211"/>
      <c r="B10" s="1065" t="s">
        <v>2331</v>
      </c>
      <c r="C10" s="1065" t="s">
        <v>2332</v>
      </c>
      <c r="D10" s="1067">
        <v>45516</v>
      </c>
      <c r="E10" s="1067">
        <v>41959</v>
      </c>
      <c r="F10" s="1067">
        <v>45486</v>
      </c>
      <c r="G10" s="1067">
        <v>51689</v>
      </c>
      <c r="H10" s="1067">
        <v>44140</v>
      </c>
      <c r="I10" s="1067">
        <v>58998</v>
      </c>
      <c r="J10" s="1067">
        <v>55888</v>
      </c>
      <c r="K10" s="1067">
        <v>49121</v>
      </c>
      <c r="L10" s="1067">
        <v>52422</v>
      </c>
      <c r="M10" s="1067">
        <v>53998</v>
      </c>
      <c r="N10" s="1067">
        <v>48035</v>
      </c>
      <c r="O10" s="1067">
        <v>31929</v>
      </c>
      <c r="P10" s="1067">
        <v>35757</v>
      </c>
      <c r="Q10" s="1067">
        <v>44391</v>
      </c>
      <c r="R10" s="1067">
        <v>29782</v>
      </c>
      <c r="S10" s="1067">
        <v>30993</v>
      </c>
      <c r="T10" s="92"/>
    </row>
    <row r="11" spans="1:20" ht="18" customHeight="1">
      <c r="A11" s="1211"/>
      <c r="B11" s="1065" t="s">
        <v>2333</v>
      </c>
      <c r="C11" s="1065" t="s">
        <v>2334</v>
      </c>
      <c r="D11" s="1067">
        <v>4</v>
      </c>
      <c r="E11" s="1067">
        <v>2</v>
      </c>
      <c r="F11" s="1067">
        <v>8</v>
      </c>
      <c r="G11" s="1067">
        <v>9</v>
      </c>
      <c r="H11" s="1067">
        <v>162</v>
      </c>
      <c r="I11" s="1067">
        <v>3235</v>
      </c>
      <c r="J11" s="1067">
        <v>3021</v>
      </c>
      <c r="K11" s="1067">
        <v>2655</v>
      </c>
      <c r="L11" s="1067">
        <v>3176</v>
      </c>
      <c r="M11" s="1067">
        <v>1626</v>
      </c>
      <c r="N11" s="1067">
        <v>1773</v>
      </c>
      <c r="O11" s="1067">
        <v>1562</v>
      </c>
      <c r="P11" s="1067">
        <v>1376</v>
      </c>
      <c r="Q11" s="1067">
        <v>1205.9099999999999</v>
      </c>
      <c r="R11" s="1067">
        <v>957.90000000000009</v>
      </c>
      <c r="S11" s="1067">
        <v>753.90000000000009</v>
      </c>
      <c r="T11" s="92"/>
    </row>
    <row r="12" spans="1:20" ht="18" customHeight="1">
      <c r="A12" s="1211"/>
      <c r="B12" s="1065" t="s">
        <v>2320</v>
      </c>
      <c r="C12" s="1065" t="s">
        <v>2321</v>
      </c>
      <c r="D12" s="1067">
        <v>24554</v>
      </c>
      <c r="E12" s="1067">
        <v>25583</v>
      </c>
      <c r="F12" s="1067">
        <v>28368</v>
      </c>
      <c r="G12" s="1067">
        <v>30371</v>
      </c>
      <c r="H12" s="1067">
        <v>31037</v>
      </c>
      <c r="I12" s="1067">
        <v>31832.231</v>
      </c>
      <c r="J12" s="1067">
        <v>34292.974630000004</v>
      </c>
      <c r="K12" s="1067">
        <v>33639</v>
      </c>
      <c r="L12" s="1067">
        <v>32595</v>
      </c>
      <c r="M12" s="1067">
        <v>17733</v>
      </c>
      <c r="N12" s="1067">
        <v>22019</v>
      </c>
      <c r="O12" s="1067">
        <v>22903</v>
      </c>
      <c r="P12" s="1067">
        <v>20619</v>
      </c>
      <c r="Q12" s="1067">
        <v>23134</v>
      </c>
      <c r="R12" s="1067">
        <v>24657.994999999999</v>
      </c>
      <c r="S12" s="1067">
        <v>20823.643</v>
      </c>
      <c r="T12" s="92"/>
    </row>
    <row r="13" spans="1:20" ht="18" customHeight="1">
      <c r="A13" s="1211"/>
      <c r="B13" s="1065" t="s">
        <v>588</v>
      </c>
      <c r="C13" s="1065" t="s">
        <v>2332</v>
      </c>
      <c r="D13" s="1067">
        <v>946898</v>
      </c>
      <c r="E13" s="1067">
        <v>930374</v>
      </c>
      <c r="F13" s="1067">
        <v>953081</v>
      </c>
      <c r="G13" s="1067">
        <v>822780</v>
      </c>
      <c r="H13" s="1067">
        <v>910968</v>
      </c>
      <c r="I13" s="1067">
        <v>984876</v>
      </c>
      <c r="J13" s="1067">
        <v>962427</v>
      </c>
      <c r="K13" s="1067">
        <v>828164</v>
      </c>
      <c r="L13" s="1067">
        <v>909511</v>
      </c>
      <c r="M13" s="1067">
        <v>737798</v>
      </c>
      <c r="N13" s="1067">
        <v>988240</v>
      </c>
      <c r="O13" s="1067">
        <v>788359</v>
      </c>
      <c r="P13" s="1067">
        <v>1454404</v>
      </c>
      <c r="Q13" s="1067">
        <v>1495653</v>
      </c>
      <c r="R13" s="1067">
        <v>1711555</v>
      </c>
      <c r="S13" s="1067" t="s">
        <v>2335</v>
      </c>
      <c r="T13" s="92"/>
    </row>
    <row r="14" spans="1:20" ht="18" customHeight="1">
      <c r="A14" s="1212"/>
      <c r="B14" s="1068" t="s">
        <v>2336</v>
      </c>
      <c r="C14" s="1068" t="s">
        <v>2332</v>
      </c>
      <c r="D14" s="1069">
        <v>190489</v>
      </c>
      <c r="E14" s="1069">
        <v>251234</v>
      </c>
      <c r="F14" s="1069">
        <v>283400</v>
      </c>
      <c r="G14" s="1069">
        <v>234520</v>
      </c>
      <c r="H14" s="1069">
        <v>264695</v>
      </c>
      <c r="I14" s="1069">
        <v>276218</v>
      </c>
      <c r="J14" s="1069">
        <v>264974</v>
      </c>
      <c r="K14" s="1069">
        <v>280903</v>
      </c>
      <c r="L14" s="1069">
        <v>263566</v>
      </c>
      <c r="M14" s="1069">
        <v>211975</v>
      </c>
      <c r="N14" s="1069">
        <v>240898</v>
      </c>
      <c r="O14" s="1069">
        <v>257941</v>
      </c>
      <c r="P14" s="1069">
        <v>248629</v>
      </c>
      <c r="Q14" s="1069">
        <v>227913</v>
      </c>
      <c r="R14" s="1069">
        <v>268529</v>
      </c>
      <c r="S14" s="1069" t="s">
        <v>2337</v>
      </c>
      <c r="T14" s="92"/>
    </row>
    <row r="15" spans="1:20" ht="18" customHeight="1">
      <c r="A15" s="1210" t="s">
        <v>2083</v>
      </c>
      <c r="B15" s="1064" t="s">
        <v>2338</v>
      </c>
      <c r="C15" s="1065" t="s">
        <v>2321</v>
      </c>
      <c r="D15" s="1066">
        <v>11366</v>
      </c>
      <c r="E15" s="1066">
        <v>11843</v>
      </c>
      <c r="F15" s="1066">
        <v>16176</v>
      </c>
      <c r="G15" s="1066">
        <v>19141</v>
      </c>
      <c r="H15" s="1066">
        <v>21660</v>
      </c>
      <c r="I15" s="1066">
        <v>29447</v>
      </c>
      <c r="J15" s="1066">
        <v>26034</v>
      </c>
      <c r="K15" s="1066">
        <v>27223</v>
      </c>
      <c r="L15" s="1066">
        <v>20146</v>
      </c>
      <c r="M15" s="1066">
        <v>16871</v>
      </c>
      <c r="N15" s="1066">
        <v>16051</v>
      </c>
      <c r="O15" s="1066">
        <v>17601</v>
      </c>
      <c r="P15" s="1066">
        <v>19154</v>
      </c>
      <c r="Q15" s="1066">
        <v>16653</v>
      </c>
      <c r="R15" s="1066">
        <v>14162</v>
      </c>
      <c r="S15" s="1066">
        <v>14284</v>
      </c>
      <c r="T15" s="92"/>
    </row>
    <row r="16" spans="1:20" ht="18" customHeight="1">
      <c r="A16" s="1211"/>
      <c r="B16" s="1065" t="s">
        <v>2339</v>
      </c>
      <c r="C16" s="1065" t="s">
        <v>2321</v>
      </c>
      <c r="D16" s="1067">
        <v>4640</v>
      </c>
      <c r="E16" s="1067">
        <v>6355</v>
      </c>
      <c r="F16" s="1067">
        <v>6326</v>
      </c>
      <c r="G16" s="1067">
        <v>7840</v>
      </c>
      <c r="H16" s="1067">
        <v>7856</v>
      </c>
      <c r="I16" s="1067">
        <v>5760</v>
      </c>
      <c r="J16" s="1067">
        <v>2914</v>
      </c>
      <c r="K16" s="1067">
        <v>1047</v>
      </c>
      <c r="L16" s="1067">
        <v>807</v>
      </c>
      <c r="M16" s="1067">
        <v>1008</v>
      </c>
      <c r="N16" s="1067">
        <v>912</v>
      </c>
      <c r="O16" s="1067">
        <v>997</v>
      </c>
      <c r="P16" s="1067">
        <v>1002</v>
      </c>
      <c r="Q16" s="1067">
        <v>522</v>
      </c>
      <c r="R16" s="1067">
        <v>745</v>
      </c>
      <c r="S16" s="1067">
        <v>1505</v>
      </c>
      <c r="T16" s="92"/>
    </row>
    <row r="17" spans="1:20" ht="18" customHeight="1">
      <c r="A17" s="1211"/>
      <c r="B17" s="1065" t="s">
        <v>2340</v>
      </c>
      <c r="C17" s="1065" t="s">
        <v>2341</v>
      </c>
      <c r="D17" s="1067" t="s">
        <v>322</v>
      </c>
      <c r="E17" s="1067">
        <v>259</v>
      </c>
      <c r="F17" s="1067">
        <v>577</v>
      </c>
      <c r="G17" s="1067">
        <v>1728</v>
      </c>
      <c r="H17" s="1067">
        <v>9545</v>
      </c>
      <c r="I17" s="1067">
        <v>8950</v>
      </c>
      <c r="J17" s="1067">
        <v>8439</v>
      </c>
      <c r="K17" s="1067">
        <v>14694</v>
      </c>
      <c r="L17" s="1067">
        <v>19719</v>
      </c>
      <c r="M17" s="1067">
        <v>15512</v>
      </c>
      <c r="N17" s="1067">
        <v>16963</v>
      </c>
      <c r="O17" s="1067">
        <v>18598</v>
      </c>
      <c r="P17" s="1067">
        <v>17528</v>
      </c>
      <c r="Q17" s="1067">
        <v>7567</v>
      </c>
      <c r="R17" s="1067">
        <v>7295</v>
      </c>
      <c r="S17" s="1067">
        <v>8304</v>
      </c>
      <c r="T17" s="92"/>
    </row>
    <row r="18" spans="1:20" ht="18" customHeight="1">
      <c r="A18" s="1211"/>
      <c r="B18" s="1065" t="s">
        <v>2342</v>
      </c>
      <c r="C18" s="1065" t="s">
        <v>2341</v>
      </c>
      <c r="D18" s="1067" t="s">
        <v>322</v>
      </c>
      <c r="E18" s="1067" t="s">
        <v>322</v>
      </c>
      <c r="F18" s="1067">
        <v>157</v>
      </c>
      <c r="G18" s="1067">
        <v>1728</v>
      </c>
      <c r="H18" s="1067">
        <v>77</v>
      </c>
      <c r="I18" s="1067">
        <v>152</v>
      </c>
      <c r="J18" s="1067">
        <v>390</v>
      </c>
      <c r="K18" s="1067">
        <v>393</v>
      </c>
      <c r="L18" s="1067">
        <v>630</v>
      </c>
      <c r="M18" s="1067">
        <v>464</v>
      </c>
      <c r="N18" s="1067">
        <v>279</v>
      </c>
      <c r="O18" s="1067">
        <v>383</v>
      </c>
      <c r="P18" s="1067">
        <v>546</v>
      </c>
      <c r="Q18" s="1067">
        <v>697</v>
      </c>
      <c r="R18" s="1067">
        <v>1140</v>
      </c>
      <c r="S18" s="1067">
        <v>2102</v>
      </c>
      <c r="T18" s="92"/>
    </row>
    <row r="19" spans="1:20" ht="18" customHeight="1">
      <c r="A19" s="1211"/>
      <c r="B19" s="1065" t="s">
        <v>2343</v>
      </c>
      <c r="C19" s="1065" t="s">
        <v>2341</v>
      </c>
      <c r="D19" s="1067" t="s">
        <v>322</v>
      </c>
      <c r="E19" s="1067" t="s">
        <v>322</v>
      </c>
      <c r="F19" s="1067">
        <v>158</v>
      </c>
      <c r="G19" s="1067">
        <v>1728</v>
      </c>
      <c r="H19" s="1067">
        <v>163</v>
      </c>
      <c r="I19" s="1067">
        <v>485</v>
      </c>
      <c r="J19" s="1067">
        <v>1312</v>
      </c>
      <c r="K19" s="1067">
        <v>1194</v>
      </c>
      <c r="L19" s="1067">
        <v>715</v>
      </c>
      <c r="M19" s="1067">
        <v>352</v>
      </c>
      <c r="N19" s="1067">
        <v>77</v>
      </c>
      <c r="O19" s="1067">
        <v>45</v>
      </c>
      <c r="P19" s="1067">
        <v>71</v>
      </c>
      <c r="Q19" s="1067">
        <v>60</v>
      </c>
      <c r="R19" s="1067">
        <v>16</v>
      </c>
      <c r="S19" s="1067">
        <v>106.4</v>
      </c>
      <c r="T19" s="92"/>
    </row>
    <row r="20" spans="1:20" ht="18" customHeight="1">
      <c r="A20" s="1211"/>
      <c r="B20" s="1065" t="s">
        <v>2344</v>
      </c>
      <c r="C20" s="1065" t="s">
        <v>2341</v>
      </c>
      <c r="D20" s="1067">
        <v>30821</v>
      </c>
      <c r="E20" s="1067">
        <v>37845</v>
      </c>
      <c r="F20" s="1067">
        <v>27359</v>
      </c>
      <c r="G20" s="1067">
        <v>16359</v>
      </c>
      <c r="H20" s="1067">
        <v>19019</v>
      </c>
      <c r="I20" s="1067">
        <v>28462</v>
      </c>
      <c r="J20" s="1067">
        <v>97360</v>
      </c>
      <c r="K20" s="1067">
        <v>96391</v>
      </c>
      <c r="L20" s="1067">
        <v>335066</v>
      </c>
      <c r="M20" s="1067">
        <v>309181</v>
      </c>
      <c r="N20" s="1067">
        <v>497537</v>
      </c>
      <c r="O20" s="1067">
        <v>499198</v>
      </c>
      <c r="P20" s="1067">
        <v>619942</v>
      </c>
      <c r="Q20" s="1067">
        <v>919588</v>
      </c>
      <c r="R20" s="1067">
        <v>1065744</v>
      </c>
      <c r="S20" s="1067">
        <v>1039007</v>
      </c>
      <c r="T20" s="92"/>
    </row>
    <row r="21" spans="1:20" ht="18" customHeight="1">
      <c r="A21" s="1211"/>
      <c r="B21" s="1065" t="s">
        <v>2330</v>
      </c>
      <c r="C21" s="1065" t="s">
        <v>2341</v>
      </c>
      <c r="D21" s="1067">
        <v>3738</v>
      </c>
      <c r="E21" s="1067">
        <v>11637</v>
      </c>
      <c r="F21" s="1067">
        <v>11865</v>
      </c>
      <c r="G21" s="1067">
        <v>7929</v>
      </c>
      <c r="H21" s="1067">
        <v>10247</v>
      </c>
      <c r="I21" s="1067">
        <v>16242</v>
      </c>
      <c r="J21" s="1067">
        <v>15384</v>
      </c>
      <c r="K21" s="1067">
        <v>17886</v>
      </c>
      <c r="L21" s="1067">
        <v>42461</v>
      </c>
      <c r="M21" s="1067">
        <v>56258</v>
      </c>
      <c r="N21" s="1067">
        <v>97693</v>
      </c>
      <c r="O21" s="1067">
        <v>99475</v>
      </c>
      <c r="P21" s="1067">
        <v>86433</v>
      </c>
      <c r="Q21" s="1067">
        <v>76517</v>
      </c>
      <c r="R21" s="1067">
        <v>76475</v>
      </c>
      <c r="S21" s="1067">
        <v>83529</v>
      </c>
      <c r="T21" s="92"/>
    </row>
    <row r="22" spans="1:20" ht="18" customHeight="1">
      <c r="A22" s="1211"/>
      <c r="B22" s="1065" t="s">
        <v>2345</v>
      </c>
      <c r="C22" s="1065" t="s">
        <v>2341</v>
      </c>
      <c r="D22" s="1067">
        <v>214</v>
      </c>
      <c r="E22" s="1067">
        <v>1014</v>
      </c>
      <c r="F22" s="1067">
        <v>828</v>
      </c>
      <c r="G22" s="1067">
        <v>4886</v>
      </c>
      <c r="H22" s="1067">
        <v>15057</v>
      </c>
      <c r="I22" s="1067">
        <v>15109</v>
      </c>
      <c r="J22" s="1067">
        <v>33784</v>
      </c>
      <c r="K22" s="1067">
        <v>33809</v>
      </c>
      <c r="L22" s="1067">
        <v>15465</v>
      </c>
      <c r="M22" s="1067">
        <v>19636</v>
      </c>
      <c r="N22" s="1067">
        <v>9223</v>
      </c>
      <c r="O22" s="1067">
        <v>14758</v>
      </c>
      <c r="P22" s="1067">
        <v>10572</v>
      </c>
      <c r="Q22" s="1067">
        <v>12114</v>
      </c>
      <c r="R22" s="1067">
        <v>12737</v>
      </c>
      <c r="S22" s="1067">
        <v>12602</v>
      </c>
      <c r="T22" s="92"/>
    </row>
    <row r="23" spans="1:20" ht="18" customHeight="1">
      <c r="A23" s="1211"/>
      <c r="B23" s="1065" t="s">
        <v>2346</v>
      </c>
      <c r="C23" s="1065" t="s">
        <v>2334</v>
      </c>
      <c r="D23" s="1067">
        <v>1451</v>
      </c>
      <c r="E23" s="1067">
        <v>1512</v>
      </c>
      <c r="F23" s="1067">
        <v>2154</v>
      </c>
      <c r="G23" s="1067">
        <v>819</v>
      </c>
      <c r="H23" s="1067">
        <v>1202</v>
      </c>
      <c r="I23" s="1067">
        <v>2244</v>
      </c>
      <c r="J23" s="1067">
        <v>254</v>
      </c>
      <c r="K23" s="1067">
        <v>122</v>
      </c>
      <c r="L23" s="1067">
        <v>150</v>
      </c>
      <c r="M23" s="1067">
        <v>220</v>
      </c>
      <c r="N23" s="1067">
        <v>178</v>
      </c>
      <c r="O23" s="1067">
        <v>414</v>
      </c>
      <c r="P23" s="1067">
        <v>4529</v>
      </c>
      <c r="Q23" s="1067">
        <v>8429</v>
      </c>
      <c r="R23" s="1067">
        <v>23248</v>
      </c>
      <c r="S23" s="1067">
        <v>31791</v>
      </c>
      <c r="T23" s="92"/>
    </row>
    <row r="24" spans="1:20" ht="18" customHeight="1">
      <c r="A24" s="1212"/>
      <c r="B24" s="1065" t="s">
        <v>2322</v>
      </c>
      <c r="C24" s="1068" t="s">
        <v>2347</v>
      </c>
      <c r="D24" s="1069">
        <v>8459032</v>
      </c>
      <c r="E24" s="1069">
        <v>9379819</v>
      </c>
      <c r="F24" s="1069">
        <v>8425213</v>
      </c>
      <c r="G24" s="1069">
        <v>9246363</v>
      </c>
      <c r="H24" s="1069">
        <v>10118587</v>
      </c>
      <c r="I24" s="1069">
        <v>9216249</v>
      </c>
      <c r="J24" s="1069">
        <v>9008248</v>
      </c>
      <c r="K24" s="1069">
        <v>8816314</v>
      </c>
      <c r="L24" s="1069">
        <v>8365264</v>
      </c>
      <c r="M24" s="1069">
        <v>9382311</v>
      </c>
      <c r="N24" s="1069">
        <v>8628042</v>
      </c>
      <c r="O24" s="1069">
        <v>8557920</v>
      </c>
      <c r="P24" s="1069">
        <v>8545450</v>
      </c>
      <c r="Q24" s="1069">
        <v>8351350</v>
      </c>
      <c r="R24" s="1069">
        <v>8355000</v>
      </c>
      <c r="S24" s="1069">
        <v>8247000</v>
      </c>
      <c r="T24" s="92"/>
    </row>
    <row r="25" spans="1:20" ht="18" customHeight="1">
      <c r="A25" s="725" t="s">
        <v>12</v>
      </c>
      <c r="B25" s="1070" t="s">
        <v>2320</v>
      </c>
      <c r="C25" s="1070" t="s">
        <v>2321</v>
      </c>
      <c r="D25" s="1071">
        <v>1.5</v>
      </c>
      <c r="E25" s="1071">
        <v>1.1399999999999999</v>
      </c>
      <c r="F25" s="1071">
        <v>0.72099999999999997</v>
      </c>
      <c r="G25" s="1071">
        <v>1.7955000000000001</v>
      </c>
      <c r="H25" s="1071">
        <v>26.575520000000001</v>
      </c>
      <c r="I25" s="1071">
        <v>79.741380000000007</v>
      </c>
      <c r="J25" s="1071">
        <v>114.2114</v>
      </c>
      <c r="K25" s="1071">
        <v>229.077</v>
      </c>
      <c r="L25" s="1071">
        <v>253.05398</v>
      </c>
      <c r="M25" s="1071">
        <v>91.815910000000002</v>
      </c>
      <c r="N25" s="1071">
        <v>108.82724</v>
      </c>
      <c r="O25" s="1071">
        <v>224.17963</v>
      </c>
      <c r="P25" s="1071">
        <v>479.86401000000001</v>
      </c>
      <c r="Q25" s="1071">
        <v>414.01362</v>
      </c>
      <c r="R25" s="1071">
        <v>320</v>
      </c>
      <c r="S25" s="1071">
        <v>285</v>
      </c>
      <c r="T25" s="92"/>
    </row>
    <row r="26" spans="1:20" ht="18" customHeight="1">
      <c r="A26" s="1210" t="s">
        <v>11</v>
      </c>
      <c r="B26" s="1064" t="s">
        <v>2333</v>
      </c>
      <c r="C26" s="1064" t="s">
        <v>2348</v>
      </c>
      <c r="D26" s="1066"/>
      <c r="E26" s="1066"/>
      <c r="F26" s="1066"/>
      <c r="G26" s="1066"/>
      <c r="H26" s="1066"/>
      <c r="I26" s="1066">
        <v>170</v>
      </c>
      <c r="J26" s="1066">
        <v>185</v>
      </c>
      <c r="K26" s="1066"/>
      <c r="L26" s="1066"/>
      <c r="M26" s="1066"/>
      <c r="N26" s="1066"/>
      <c r="O26" s="1066">
        <v>1</v>
      </c>
      <c r="P26" s="1066">
        <v>157</v>
      </c>
      <c r="Q26" s="1066" t="s">
        <v>429</v>
      </c>
      <c r="R26" s="1066" t="s">
        <v>429</v>
      </c>
      <c r="S26" s="1066" t="s">
        <v>429</v>
      </c>
      <c r="T26" s="92"/>
    </row>
    <row r="27" spans="1:20" ht="18" customHeight="1">
      <c r="A27" s="1211"/>
      <c r="B27" s="1065" t="s">
        <v>2349</v>
      </c>
      <c r="C27" s="1065" t="s">
        <v>2323</v>
      </c>
      <c r="D27" s="1067"/>
      <c r="E27" s="1067"/>
      <c r="F27" s="1067"/>
      <c r="G27" s="1067"/>
      <c r="H27" s="1067"/>
      <c r="I27" s="1067">
        <v>39</v>
      </c>
      <c r="J27" s="1067">
        <v>42</v>
      </c>
      <c r="K27" s="1067">
        <v>122</v>
      </c>
      <c r="L27" s="1067"/>
      <c r="M27" s="1067"/>
      <c r="N27" s="1067"/>
      <c r="O27" s="1067">
        <v>67</v>
      </c>
      <c r="P27" s="1067">
        <v>135</v>
      </c>
      <c r="Q27" s="1067">
        <v>184</v>
      </c>
      <c r="R27" s="1067">
        <v>160</v>
      </c>
      <c r="S27" s="1067">
        <v>288</v>
      </c>
      <c r="T27" s="92"/>
    </row>
    <row r="28" spans="1:20" ht="18" customHeight="1">
      <c r="A28" s="1212"/>
      <c r="B28" s="1068" t="s">
        <v>2350</v>
      </c>
      <c r="C28" s="1065" t="s">
        <v>2323</v>
      </c>
      <c r="D28" s="1069"/>
      <c r="E28" s="1069"/>
      <c r="F28" s="1069"/>
      <c r="G28" s="1069"/>
      <c r="H28" s="1069"/>
      <c r="I28" s="1069"/>
      <c r="J28" s="1069"/>
      <c r="K28" s="1069"/>
      <c r="L28" s="1069"/>
      <c r="M28" s="1069"/>
      <c r="N28" s="1069"/>
      <c r="O28" s="1069">
        <v>490</v>
      </c>
      <c r="P28" s="1069">
        <v>530</v>
      </c>
      <c r="Q28" s="1069">
        <v>439</v>
      </c>
      <c r="R28" s="1069">
        <v>261</v>
      </c>
      <c r="S28" s="1069">
        <v>164</v>
      </c>
      <c r="T28" s="92"/>
    </row>
    <row r="29" spans="1:20" ht="18" customHeight="1">
      <c r="A29" s="1210" t="s">
        <v>10</v>
      </c>
      <c r="B29" s="1064" t="s">
        <v>588</v>
      </c>
      <c r="C29" s="1064" t="s">
        <v>2332</v>
      </c>
      <c r="D29" s="1066">
        <v>34250</v>
      </c>
      <c r="E29" s="1066">
        <v>34410</v>
      </c>
      <c r="F29" s="1066">
        <v>43372</v>
      </c>
      <c r="G29" s="1066">
        <v>47037</v>
      </c>
      <c r="H29" s="1066">
        <v>40891</v>
      </c>
      <c r="I29" s="1066">
        <v>51870</v>
      </c>
      <c r="J29" s="1066">
        <v>60408</v>
      </c>
      <c r="K29" s="1066">
        <v>58550</v>
      </c>
      <c r="L29" s="1066">
        <v>60000</v>
      </c>
      <c r="M29" s="1066">
        <v>60000</v>
      </c>
      <c r="N29" s="1066"/>
      <c r="O29" s="1066"/>
      <c r="P29" s="1066">
        <v>70552.070000000007</v>
      </c>
      <c r="Q29" s="1066">
        <v>67024</v>
      </c>
      <c r="R29" s="1066">
        <v>63673</v>
      </c>
      <c r="S29" s="1066">
        <v>60674</v>
      </c>
      <c r="T29" s="92"/>
    </row>
    <row r="30" spans="1:20" ht="18" customHeight="1">
      <c r="A30" s="1211"/>
      <c r="B30" s="1065" t="s">
        <v>2351</v>
      </c>
      <c r="C30" s="1065" t="s">
        <v>2332</v>
      </c>
      <c r="D30" s="1067">
        <v>112.5</v>
      </c>
      <c r="E30" s="1067">
        <v>111.6</v>
      </c>
      <c r="F30" s="1067">
        <v>109.3</v>
      </c>
      <c r="G30" s="1067">
        <v>161</v>
      </c>
      <c r="H30" s="1067">
        <v>119.5</v>
      </c>
      <c r="I30" s="1067">
        <v>166</v>
      </c>
      <c r="J30" s="1067">
        <v>187.6</v>
      </c>
      <c r="K30" s="1067">
        <v>185</v>
      </c>
      <c r="L30" s="1067">
        <v>237.1</v>
      </c>
      <c r="M30" s="1067">
        <v>232</v>
      </c>
      <c r="N30" s="1067">
        <v>187.5</v>
      </c>
      <c r="O30" s="1067">
        <v>203.2</v>
      </c>
      <c r="P30" s="1067">
        <v>171.89199999999997</v>
      </c>
      <c r="Q30" s="1067">
        <v>134.69999999999999</v>
      </c>
      <c r="R30" s="1067">
        <v>170.79999999999995</v>
      </c>
      <c r="S30" s="1067">
        <v>154.80000000000001</v>
      </c>
      <c r="T30" s="92"/>
    </row>
    <row r="31" spans="1:20" ht="18" customHeight="1">
      <c r="A31" s="1211"/>
      <c r="B31" s="1065" t="s">
        <v>2352</v>
      </c>
      <c r="C31" s="1065" t="s">
        <v>2332</v>
      </c>
      <c r="D31" s="1067"/>
      <c r="E31" s="1067"/>
      <c r="F31" s="1067"/>
      <c r="G31" s="1067"/>
      <c r="H31" s="1067"/>
      <c r="I31" s="1067"/>
      <c r="J31" s="1067"/>
      <c r="K31" s="1067"/>
      <c r="L31" s="1067"/>
      <c r="M31" s="1067"/>
      <c r="N31" s="1067"/>
      <c r="O31" s="1067"/>
      <c r="P31" s="1067">
        <v>22388.82</v>
      </c>
      <c r="Q31" s="1067">
        <v>21269</v>
      </c>
      <c r="R31" s="1067">
        <v>20206</v>
      </c>
      <c r="S31" s="1067">
        <v>27206</v>
      </c>
      <c r="T31" s="92"/>
    </row>
    <row r="32" spans="1:20" ht="18" customHeight="1">
      <c r="A32" s="1211"/>
      <c r="B32" s="1065" t="s">
        <v>2353</v>
      </c>
      <c r="C32" s="1065" t="s">
        <v>2332</v>
      </c>
      <c r="D32" s="1067"/>
      <c r="E32" s="1067"/>
      <c r="F32" s="1067"/>
      <c r="G32" s="1067"/>
      <c r="H32" s="1067"/>
      <c r="I32" s="1067"/>
      <c r="J32" s="1067"/>
      <c r="K32" s="1067"/>
      <c r="L32" s="1067"/>
      <c r="M32" s="1067"/>
      <c r="N32" s="1067"/>
      <c r="O32" s="1067"/>
      <c r="P32" s="1067">
        <v>122.4</v>
      </c>
      <c r="Q32" s="1067">
        <v>116.3</v>
      </c>
      <c r="R32" s="1067">
        <v>110</v>
      </c>
      <c r="S32" s="1067">
        <v>210</v>
      </c>
      <c r="T32" s="92"/>
    </row>
    <row r="33" spans="1:20" ht="18" customHeight="1">
      <c r="A33" s="1211"/>
      <c r="B33" s="1065" t="s">
        <v>2354</v>
      </c>
      <c r="C33" s="1065" t="s">
        <v>2332</v>
      </c>
      <c r="D33" s="1067"/>
      <c r="E33" s="1067"/>
      <c r="F33" s="1067"/>
      <c r="G33" s="1067"/>
      <c r="H33" s="1067"/>
      <c r="I33" s="1067"/>
      <c r="J33" s="1067"/>
      <c r="K33" s="1067"/>
      <c r="L33" s="1067"/>
      <c r="M33" s="1067"/>
      <c r="N33" s="1067"/>
      <c r="O33" s="1067"/>
      <c r="P33" s="1067">
        <v>1150324.5</v>
      </c>
      <c r="Q33" s="1067">
        <v>1092808.3</v>
      </c>
      <c r="R33" s="1067">
        <v>1038168</v>
      </c>
      <c r="S33" s="1067">
        <v>1111478</v>
      </c>
      <c r="T33" s="92"/>
    </row>
    <row r="34" spans="1:20" ht="18" customHeight="1">
      <c r="A34" s="1211"/>
      <c r="B34" s="1065" t="s">
        <v>130</v>
      </c>
      <c r="C34" s="1065" t="s">
        <v>2332</v>
      </c>
      <c r="D34" s="1067"/>
      <c r="E34" s="1067"/>
      <c r="F34" s="1067"/>
      <c r="G34" s="1067"/>
      <c r="H34" s="1067"/>
      <c r="I34" s="1067"/>
      <c r="J34" s="1067"/>
      <c r="K34" s="1067"/>
      <c r="L34" s="1067"/>
      <c r="M34" s="1067"/>
      <c r="N34" s="1067"/>
      <c r="O34" s="1067"/>
      <c r="P34" s="1067">
        <v>12403.39</v>
      </c>
      <c r="Q34" s="1067">
        <v>11783</v>
      </c>
      <c r="R34" s="1067">
        <v>11194</v>
      </c>
      <c r="S34" s="1067">
        <v>12184</v>
      </c>
      <c r="T34" s="92"/>
    </row>
    <row r="35" spans="1:20" ht="18" customHeight="1">
      <c r="A35" s="1212"/>
      <c r="B35" s="1068" t="s">
        <v>2355</v>
      </c>
      <c r="C35" s="1068" t="s">
        <v>2332</v>
      </c>
      <c r="D35" s="1069"/>
      <c r="E35" s="1069"/>
      <c r="F35" s="1069"/>
      <c r="G35" s="1069"/>
      <c r="H35" s="1069"/>
      <c r="I35" s="1069"/>
      <c r="J35" s="1069"/>
      <c r="K35" s="1069"/>
      <c r="L35" s="1069"/>
      <c r="M35" s="1069"/>
      <c r="N35" s="1069"/>
      <c r="O35" s="1069"/>
      <c r="P35" s="1069">
        <v>1180</v>
      </c>
      <c r="Q35" s="1069">
        <v>1347</v>
      </c>
      <c r="R35" s="1067">
        <v>1065</v>
      </c>
      <c r="S35" s="1067" t="s">
        <v>429</v>
      </c>
      <c r="T35" s="92"/>
    </row>
    <row r="36" spans="1:20" ht="18" customHeight="1">
      <c r="A36" s="1210" t="s">
        <v>7</v>
      </c>
      <c r="B36" s="1064" t="s">
        <v>2356</v>
      </c>
      <c r="C36" s="1064" t="s">
        <v>2323</v>
      </c>
      <c r="D36" s="1066">
        <v>8130</v>
      </c>
      <c r="E36" s="1066">
        <v>8597</v>
      </c>
      <c r="F36" s="1066">
        <v>9119</v>
      </c>
      <c r="G36" s="1066">
        <v>11793</v>
      </c>
      <c r="H36" s="1066">
        <v>6723</v>
      </c>
      <c r="I36" s="1066">
        <v>9518</v>
      </c>
      <c r="J36" s="1066">
        <v>11069</v>
      </c>
      <c r="K36" s="1066">
        <v>8650</v>
      </c>
      <c r="L36" s="1066">
        <v>5443</v>
      </c>
      <c r="M36" s="1066">
        <v>3612</v>
      </c>
      <c r="N36" s="1066">
        <v>8556</v>
      </c>
      <c r="O36" s="1066">
        <v>10352</v>
      </c>
      <c r="P36" s="1066">
        <v>8632.7000000000007</v>
      </c>
      <c r="Q36" s="1066">
        <v>6190</v>
      </c>
      <c r="R36" s="1066">
        <v>3324.5</v>
      </c>
      <c r="S36" s="1066">
        <v>4984.8960000000006</v>
      </c>
      <c r="T36" s="92"/>
    </row>
    <row r="37" spans="1:20" ht="18" customHeight="1">
      <c r="A37" s="1211"/>
      <c r="B37" s="1065" t="s">
        <v>2357</v>
      </c>
      <c r="C37" s="1065" t="s">
        <v>2323</v>
      </c>
      <c r="D37" s="1067">
        <v>53800</v>
      </c>
      <c r="E37" s="1067">
        <v>266000</v>
      </c>
      <c r="F37" s="1067">
        <v>273200</v>
      </c>
      <c r="G37" s="1067">
        <v>407400</v>
      </c>
      <c r="H37" s="1067">
        <v>547100</v>
      </c>
      <c r="I37" s="1067">
        <v>553700</v>
      </c>
      <c r="J37" s="1067">
        <v>564000</v>
      </c>
      <c r="K37" s="1067">
        <v>559900</v>
      </c>
      <c r="L37" s="1067">
        <v>536000</v>
      </c>
      <c r="M37" s="1067">
        <v>544700</v>
      </c>
      <c r="N37" s="1067">
        <v>583950</v>
      </c>
      <c r="O37" s="1067">
        <v>560736</v>
      </c>
      <c r="P37" s="1067">
        <v>575751.28831470001</v>
      </c>
      <c r="Q37" s="1067">
        <v>559542</v>
      </c>
      <c r="R37" s="1067">
        <v>564815</v>
      </c>
      <c r="S37" s="1067">
        <v>559381</v>
      </c>
      <c r="T37" s="92"/>
    </row>
    <row r="38" spans="1:20" ht="18" customHeight="1">
      <c r="A38" s="1211"/>
      <c r="B38" s="1065" t="s">
        <v>588</v>
      </c>
      <c r="C38" s="1065" t="s">
        <v>2358</v>
      </c>
      <c r="D38" s="1067">
        <v>16.114999999999998</v>
      </c>
      <c r="E38" s="1067">
        <v>27.6</v>
      </c>
      <c r="F38" s="1067">
        <v>43.512</v>
      </c>
      <c r="G38" s="1067">
        <v>36.741999999999997</v>
      </c>
      <c r="H38" s="1067">
        <v>16.524999999999999</v>
      </c>
      <c r="I38" s="1067">
        <v>3.4169999999999998</v>
      </c>
      <c r="J38" s="1067">
        <v>40.953000000000003</v>
      </c>
      <c r="K38" s="1067">
        <v>23.602</v>
      </c>
      <c r="L38" s="1067">
        <v>37.700000000000003</v>
      </c>
      <c r="M38" s="1067">
        <v>25.9</v>
      </c>
      <c r="N38" s="1067">
        <v>38.299999999999997</v>
      </c>
      <c r="O38" s="1067">
        <v>658.42521899999997</v>
      </c>
      <c r="P38" s="1067">
        <v>4582.7708490000005</v>
      </c>
      <c r="Q38" s="1067">
        <v>4710.3687900000004</v>
      </c>
      <c r="R38" s="1067">
        <v>5699.0400099999997</v>
      </c>
      <c r="S38" s="1067">
        <v>5933.9469954704655</v>
      </c>
      <c r="T38" s="92"/>
    </row>
    <row r="39" spans="1:20" ht="18" customHeight="1">
      <c r="A39" s="1212"/>
      <c r="B39" s="1068" t="s">
        <v>2325</v>
      </c>
      <c r="C39" s="1068" t="s">
        <v>2359</v>
      </c>
      <c r="D39" s="1069"/>
      <c r="E39" s="1069"/>
      <c r="F39" s="1069"/>
      <c r="G39" s="1069"/>
      <c r="H39" s="1069"/>
      <c r="I39" s="1069">
        <v>88.9</v>
      </c>
      <c r="J39" s="1069">
        <v>102.2</v>
      </c>
      <c r="K39" s="1069">
        <v>104.5</v>
      </c>
      <c r="L39" s="1069">
        <v>116.6</v>
      </c>
      <c r="M39" s="1069">
        <v>107.6</v>
      </c>
      <c r="N39" s="1069">
        <v>124.8</v>
      </c>
      <c r="O39" s="1069">
        <v>131.6</v>
      </c>
      <c r="P39" s="1069">
        <v>146.79320000000001</v>
      </c>
      <c r="Q39" s="1069">
        <v>163.7396</v>
      </c>
      <c r="R39" s="1069">
        <v>161.55179999999999</v>
      </c>
      <c r="S39" s="1069">
        <v>190.31411036</v>
      </c>
      <c r="T39" s="92"/>
    </row>
    <row r="40" spans="1:20" ht="18" customHeight="1">
      <c r="A40" s="1210" t="s">
        <v>32</v>
      </c>
      <c r="B40" s="1064" t="s">
        <v>2360</v>
      </c>
      <c r="C40" s="1064" t="s">
        <v>2361</v>
      </c>
      <c r="D40" s="1066">
        <v>3528.8</v>
      </c>
      <c r="E40" s="1066">
        <v>2909.91</v>
      </c>
      <c r="F40" s="1066">
        <v>3033.48</v>
      </c>
      <c r="G40" s="1066">
        <v>2646.77</v>
      </c>
      <c r="H40" s="1066">
        <v>3946</v>
      </c>
      <c r="I40" s="1066">
        <v>4060.88</v>
      </c>
      <c r="J40" s="1066">
        <v>3666</v>
      </c>
      <c r="K40" s="1066">
        <v>3922.8999999999996</v>
      </c>
      <c r="L40" s="1066">
        <v>6157.21</v>
      </c>
      <c r="M40" s="1066">
        <v>5521.3600000000006</v>
      </c>
      <c r="N40" s="1066">
        <v>5807.52</v>
      </c>
      <c r="O40" s="1066">
        <v>4359.16</v>
      </c>
      <c r="P40" s="1066">
        <v>5540.85</v>
      </c>
      <c r="Q40" s="1066">
        <v>5157.4999999999991</v>
      </c>
      <c r="R40" s="1066" t="s">
        <v>8</v>
      </c>
      <c r="S40" s="1066" t="s">
        <v>8</v>
      </c>
      <c r="T40" s="92"/>
    </row>
    <row r="41" spans="1:20" ht="18" customHeight="1">
      <c r="A41" s="1211"/>
      <c r="B41" s="1065" t="s">
        <v>2329</v>
      </c>
      <c r="C41" s="1065" t="s">
        <v>2362</v>
      </c>
      <c r="D41" s="1067" t="s">
        <v>2363</v>
      </c>
      <c r="E41" s="1067" t="s">
        <v>2364</v>
      </c>
      <c r="F41" s="1067" t="s">
        <v>2365</v>
      </c>
      <c r="G41" s="1067" t="s">
        <v>2366</v>
      </c>
      <c r="H41" s="1067" t="s">
        <v>2367</v>
      </c>
      <c r="I41" s="1067" t="s">
        <v>2368</v>
      </c>
      <c r="J41" s="1067">
        <v>4162</v>
      </c>
      <c r="K41" s="1067">
        <v>5638</v>
      </c>
      <c r="L41" s="1067">
        <v>7471</v>
      </c>
      <c r="M41" s="1067">
        <v>0</v>
      </c>
      <c r="N41" s="1067" t="s">
        <v>2369</v>
      </c>
      <c r="O41" s="1067" t="s">
        <v>2369</v>
      </c>
      <c r="P41" s="1067">
        <v>4886.4919999999993</v>
      </c>
      <c r="Q41" s="1067">
        <v>5145.3950000000004</v>
      </c>
      <c r="R41" s="1067" t="s">
        <v>8</v>
      </c>
      <c r="S41" s="1067" t="s">
        <v>8</v>
      </c>
      <c r="T41" s="92"/>
    </row>
    <row r="42" spans="1:20" ht="18" customHeight="1">
      <c r="A42" s="1211"/>
      <c r="B42" s="1065" t="s">
        <v>2345</v>
      </c>
      <c r="C42" s="1065" t="s">
        <v>2370</v>
      </c>
      <c r="D42" s="1067">
        <v>75747</v>
      </c>
      <c r="E42" s="1067">
        <v>70905</v>
      </c>
      <c r="F42" s="1067">
        <v>76318</v>
      </c>
      <c r="G42" s="1067">
        <v>107175</v>
      </c>
      <c r="H42" s="1067">
        <v>110178</v>
      </c>
      <c r="I42" s="1067">
        <v>158286</v>
      </c>
      <c r="J42" s="1067">
        <v>112225</v>
      </c>
      <c r="K42" s="1067">
        <v>141109</v>
      </c>
      <c r="L42" s="1067">
        <v>120542.675</v>
      </c>
      <c r="M42" s="1067">
        <v>96895</v>
      </c>
      <c r="N42" s="1067">
        <v>93829</v>
      </c>
      <c r="O42" s="1067">
        <v>89488</v>
      </c>
      <c r="P42" s="1067">
        <v>144563.83600000001</v>
      </c>
      <c r="Q42" s="1067">
        <v>173889.20500000002</v>
      </c>
      <c r="R42" s="1067" t="s">
        <v>8</v>
      </c>
      <c r="S42" s="1067" t="s">
        <v>8</v>
      </c>
      <c r="T42" s="92"/>
    </row>
    <row r="43" spans="1:20" ht="18" customHeight="1">
      <c r="A43" s="1211"/>
      <c r="B43" s="1065" t="s">
        <v>2333</v>
      </c>
      <c r="C43" s="1065" t="s">
        <v>2371</v>
      </c>
      <c r="D43" s="1067">
        <v>2400</v>
      </c>
      <c r="E43" s="1067">
        <v>2695</v>
      </c>
      <c r="F43" s="1067">
        <v>2653</v>
      </c>
      <c r="G43" s="1067">
        <v>2508</v>
      </c>
      <c r="H43" s="1067">
        <v>2205</v>
      </c>
      <c r="I43" s="1067">
        <v>2649.4</v>
      </c>
      <c r="J43" s="1067">
        <v>2790</v>
      </c>
      <c r="K43" s="1067">
        <v>3167.2020000000002</v>
      </c>
      <c r="L43" s="1067">
        <v>3338.1040000000003</v>
      </c>
      <c r="M43" s="1067">
        <v>2057.2269999999999</v>
      </c>
      <c r="N43" s="1067">
        <v>2190.0390000000002</v>
      </c>
      <c r="O43" s="1067">
        <v>2111.683</v>
      </c>
      <c r="P43" s="1067">
        <v>2289</v>
      </c>
      <c r="Q43" s="1067">
        <v>1968</v>
      </c>
      <c r="R43" s="1067" t="s">
        <v>8</v>
      </c>
      <c r="S43" s="1067" t="s">
        <v>8</v>
      </c>
      <c r="T43" s="92"/>
    </row>
    <row r="44" spans="1:20" ht="18" customHeight="1">
      <c r="A44" s="1211"/>
      <c r="B44" s="1065" t="s">
        <v>2320</v>
      </c>
      <c r="C44" s="1065" t="s">
        <v>2372</v>
      </c>
      <c r="D44" s="1067">
        <v>1528404</v>
      </c>
      <c r="E44" s="1067">
        <v>1486036.22</v>
      </c>
      <c r="F44" s="1067">
        <v>1516588.02</v>
      </c>
      <c r="G44" s="1067">
        <v>1471044</v>
      </c>
      <c r="H44" s="1067">
        <v>2042692.03</v>
      </c>
      <c r="I44" s="1067" t="s">
        <v>2373</v>
      </c>
      <c r="J44" s="1067">
        <v>2356284.7699999996</v>
      </c>
      <c r="K44" s="1067">
        <v>2348909.4500000002</v>
      </c>
      <c r="L44" s="1067">
        <v>2224896.7399999998</v>
      </c>
      <c r="M44" s="1067">
        <v>939916.25</v>
      </c>
      <c r="N44" s="1067">
        <v>1475609.75</v>
      </c>
      <c r="O44" s="1067">
        <v>1344932.26</v>
      </c>
      <c r="P44" s="1067">
        <v>1665683.9100000001</v>
      </c>
      <c r="Q44" s="1067">
        <v>1776290.46</v>
      </c>
      <c r="R44" s="1067" t="s">
        <v>8</v>
      </c>
      <c r="S44" s="1067" t="s">
        <v>8</v>
      </c>
      <c r="T44" s="92"/>
    </row>
    <row r="45" spans="1:20" ht="18" customHeight="1">
      <c r="A45" s="1211"/>
      <c r="B45" s="1065" t="s">
        <v>2374</v>
      </c>
      <c r="C45" s="1065" t="s">
        <v>2375</v>
      </c>
      <c r="D45" s="1067"/>
      <c r="E45" s="1067"/>
      <c r="F45" s="1067"/>
      <c r="G45" s="1067"/>
      <c r="H45" s="1067"/>
      <c r="I45" s="1067"/>
      <c r="J45" s="1067">
        <v>13647.619999999999</v>
      </c>
      <c r="K45" s="1067">
        <v>47620</v>
      </c>
      <c r="L45" s="1067">
        <v>86874.3</v>
      </c>
      <c r="M45" s="1067">
        <v>51470.729999999996</v>
      </c>
      <c r="N45" s="1067">
        <v>126448.15</v>
      </c>
      <c r="O45" s="1067">
        <v>41876</v>
      </c>
      <c r="P45" s="1067">
        <v>188862.93</v>
      </c>
      <c r="Q45" s="1067">
        <v>133473.15000000002</v>
      </c>
      <c r="R45" s="1067" t="s">
        <v>8</v>
      </c>
      <c r="S45" s="1067" t="s">
        <v>8</v>
      </c>
      <c r="T45" s="92"/>
    </row>
    <row r="46" spans="1:20" ht="18" customHeight="1">
      <c r="A46" s="1212"/>
      <c r="B46" s="1068" t="s">
        <v>2376</v>
      </c>
      <c r="C46" s="1068" t="s">
        <v>2377</v>
      </c>
      <c r="D46" s="1069"/>
      <c r="E46" s="1069"/>
      <c r="F46" s="1069"/>
      <c r="G46" s="1069"/>
      <c r="H46" s="1069"/>
      <c r="I46" s="1069"/>
      <c r="J46" s="1069">
        <v>14785</v>
      </c>
      <c r="K46" s="1069">
        <v>21759</v>
      </c>
      <c r="L46" s="1069">
        <v>26722</v>
      </c>
      <c r="M46" s="1069">
        <v>20262</v>
      </c>
      <c r="N46" s="1069">
        <v>18365</v>
      </c>
      <c r="O46" s="1069">
        <v>15514</v>
      </c>
      <c r="P46" s="1069">
        <v>17557</v>
      </c>
      <c r="Q46" s="1069">
        <v>21409</v>
      </c>
      <c r="R46" s="1069" t="s">
        <v>8</v>
      </c>
      <c r="S46" s="1069" t="s">
        <v>8</v>
      </c>
      <c r="T46" s="92"/>
    </row>
    <row r="47" spans="1:20" ht="18" customHeight="1">
      <c r="A47" s="1210" t="s">
        <v>4</v>
      </c>
      <c r="B47" s="1064" t="s">
        <v>2320</v>
      </c>
      <c r="C47" s="1065" t="s">
        <v>2321</v>
      </c>
      <c r="D47" s="1066">
        <v>10780.235000000001</v>
      </c>
      <c r="E47" s="1066">
        <v>11238.411</v>
      </c>
      <c r="F47" s="1066">
        <v>10905.888999999999</v>
      </c>
      <c r="G47" s="1066">
        <v>12647.700999999999</v>
      </c>
      <c r="H47" s="1066">
        <v>14295</v>
      </c>
      <c r="I47" s="1066">
        <v>15776.428</v>
      </c>
      <c r="J47" s="1066">
        <v>15153.540999999999</v>
      </c>
      <c r="K47" s="1066">
        <v>15250.215</v>
      </c>
      <c r="L47" s="1066">
        <v>12894.874</v>
      </c>
      <c r="M47" s="1066">
        <v>6112.8339999999998</v>
      </c>
      <c r="N47" s="1066">
        <v>8870.9670000000006</v>
      </c>
      <c r="O47" s="1066">
        <v>7117.8869999999997</v>
      </c>
      <c r="P47" s="1066">
        <v>7245.4030000000002</v>
      </c>
      <c r="Q47" s="1066">
        <v>8143</v>
      </c>
      <c r="R47" s="1066">
        <v>8061</v>
      </c>
      <c r="S47" s="1066">
        <v>8233</v>
      </c>
      <c r="T47" s="92"/>
    </row>
    <row r="48" spans="1:20" ht="18" customHeight="1">
      <c r="A48" s="1211"/>
      <c r="B48" s="1065" t="s">
        <v>2333</v>
      </c>
      <c r="C48" s="1065" t="s">
        <v>2378</v>
      </c>
      <c r="D48" s="1067">
        <v>430.81599999999997</v>
      </c>
      <c r="E48" s="1067">
        <v>395.017</v>
      </c>
      <c r="F48" s="1067">
        <v>398.52300000000002</v>
      </c>
      <c r="G48" s="1067">
        <v>373.238</v>
      </c>
      <c r="H48" s="1067">
        <v>337.22</v>
      </c>
      <c r="I48" s="1067">
        <v>294.67099999999999</v>
      </c>
      <c r="J48" s="1067">
        <v>272.101</v>
      </c>
      <c r="K48" s="1067">
        <v>252.59800000000001</v>
      </c>
      <c r="L48" s="1067">
        <v>212.571</v>
      </c>
      <c r="M48" s="1067">
        <v>197.62799999999999</v>
      </c>
      <c r="N48" s="1067">
        <v>188.702</v>
      </c>
      <c r="O48" s="1067">
        <v>180.29300000000001</v>
      </c>
      <c r="P48" s="1067">
        <v>154.178</v>
      </c>
      <c r="Q48" s="1067">
        <v>159</v>
      </c>
      <c r="R48" s="1067">
        <v>152</v>
      </c>
      <c r="S48" s="1067">
        <v>145</v>
      </c>
      <c r="T48" s="92"/>
    </row>
    <row r="49" spans="1:20" ht="18" customHeight="1">
      <c r="A49" s="1211"/>
      <c r="B49" s="1065" t="s">
        <v>2379</v>
      </c>
      <c r="C49" s="1065" t="s">
        <v>2378</v>
      </c>
      <c r="D49" s="1067">
        <v>206.77</v>
      </c>
      <c r="E49" s="1067">
        <v>229.54599999999999</v>
      </c>
      <c r="F49" s="1067">
        <v>236.64099999999999</v>
      </c>
      <c r="G49" s="1067">
        <v>265.40199999999999</v>
      </c>
      <c r="H49" s="1067">
        <v>276.39999999999998</v>
      </c>
      <c r="I49" s="1067">
        <v>302.97899999999998</v>
      </c>
      <c r="J49" s="1067">
        <v>309.34800000000001</v>
      </c>
      <c r="K49" s="1067">
        <v>304.03100000000001</v>
      </c>
      <c r="L49" s="1067">
        <v>275.767</v>
      </c>
      <c r="M49" s="1067">
        <v>271.39299999999997</v>
      </c>
      <c r="N49" s="1067">
        <v>287.30399999999997</v>
      </c>
      <c r="O49" s="1067">
        <v>288.851</v>
      </c>
      <c r="P49" s="1067">
        <v>254.33799999999999</v>
      </c>
      <c r="Q49" s="1067">
        <v>264</v>
      </c>
      <c r="R49" s="1067">
        <v>188</v>
      </c>
      <c r="S49" s="1067">
        <v>276</v>
      </c>
      <c r="T49" s="92"/>
    </row>
    <row r="50" spans="1:20" ht="18" customHeight="1">
      <c r="A50" s="1211"/>
      <c r="B50" s="1065" t="s">
        <v>2380</v>
      </c>
      <c r="C50" s="1065" t="s">
        <v>2378</v>
      </c>
      <c r="D50" s="1067">
        <v>144.49799999999999</v>
      </c>
      <c r="E50" s="1067">
        <v>109.73399999999999</v>
      </c>
      <c r="F50" s="1067">
        <v>113.142</v>
      </c>
      <c r="G50" s="1067">
        <v>87.456999999999994</v>
      </c>
      <c r="H50" s="1067">
        <v>70.91</v>
      </c>
      <c r="I50" s="1067">
        <v>87.873999999999995</v>
      </c>
      <c r="J50" s="1067">
        <v>86.926000000000002</v>
      </c>
      <c r="K50" s="1067">
        <v>69.819000000000003</v>
      </c>
      <c r="L50" s="1067">
        <v>75.198999999999998</v>
      </c>
      <c r="M50" s="1067">
        <v>77.78</v>
      </c>
      <c r="N50" s="1067">
        <v>79.314999999999998</v>
      </c>
      <c r="O50" s="1067">
        <v>73.180000000000007</v>
      </c>
      <c r="P50" s="1067">
        <v>67.304000000000002</v>
      </c>
      <c r="Q50" s="1067">
        <v>69</v>
      </c>
      <c r="R50" s="1067">
        <v>37</v>
      </c>
      <c r="S50" s="1067">
        <v>52</v>
      </c>
      <c r="T50" s="92"/>
    </row>
    <row r="51" spans="1:20" ht="18" customHeight="1">
      <c r="A51" s="1211"/>
      <c r="B51" s="1065" t="s">
        <v>2381</v>
      </c>
      <c r="C51" s="1065" t="s">
        <v>2382</v>
      </c>
      <c r="D51" s="1067">
        <v>6662.2120000000004</v>
      </c>
      <c r="E51" s="1067">
        <v>5502.01</v>
      </c>
      <c r="F51" s="1067">
        <v>6435.7460000000001</v>
      </c>
      <c r="G51" s="1067">
        <v>7405.3909999999996</v>
      </c>
      <c r="H51" s="1067">
        <v>7676.8</v>
      </c>
      <c r="I51" s="1067">
        <v>7552.2370000000001</v>
      </c>
      <c r="J51" s="1067">
        <v>7425.86</v>
      </c>
      <c r="K51" s="1067">
        <v>9664.6560000000009</v>
      </c>
      <c r="L51" s="1067">
        <v>9682.64</v>
      </c>
      <c r="M51" s="1067">
        <v>7560.9380000000001</v>
      </c>
      <c r="N51" s="1067">
        <v>10871.094999999999</v>
      </c>
      <c r="O51" s="1067">
        <v>11865.38</v>
      </c>
      <c r="P51" s="1067">
        <v>11310.223</v>
      </c>
      <c r="Q51" s="1067">
        <v>13644</v>
      </c>
      <c r="R51" s="1067">
        <v>14037</v>
      </c>
      <c r="S51" s="1067">
        <v>15656</v>
      </c>
      <c r="T51" s="92"/>
    </row>
    <row r="52" spans="1:20" ht="18" customHeight="1">
      <c r="A52" s="1211"/>
      <c r="B52" s="1065" t="s">
        <v>2330</v>
      </c>
      <c r="C52" s="1065" t="s">
        <v>2378</v>
      </c>
      <c r="D52" s="1067">
        <v>397.08800000000002</v>
      </c>
      <c r="E52" s="1067">
        <v>373.25900000000001</v>
      </c>
      <c r="F52" s="1067">
        <v>352</v>
      </c>
      <c r="G52" s="1067">
        <v>271.38200000000001</v>
      </c>
      <c r="H52" s="1067">
        <v>308.93</v>
      </c>
      <c r="I52" s="1067">
        <v>267.96199999999999</v>
      </c>
      <c r="J52" s="1067">
        <v>266.875</v>
      </c>
      <c r="K52" s="1067">
        <v>293.47800000000001</v>
      </c>
      <c r="L52" s="1067">
        <v>244.40700000000001</v>
      </c>
      <c r="M52" s="1067">
        <v>237.81200000000001</v>
      </c>
      <c r="N52" s="1067">
        <v>840.28499999999997</v>
      </c>
      <c r="O52" s="1067">
        <v>862.19799999999998</v>
      </c>
      <c r="P52" s="1067">
        <v>1102.4380000000001</v>
      </c>
      <c r="Q52" s="1067">
        <v>1294</v>
      </c>
      <c r="R52" s="1067">
        <v>1332</v>
      </c>
      <c r="S52" s="1067">
        <v>1362</v>
      </c>
      <c r="T52" s="92"/>
    </row>
    <row r="53" spans="1:20" ht="18" customHeight="1">
      <c r="A53" s="1211"/>
      <c r="B53" s="1065" t="s">
        <v>2329</v>
      </c>
      <c r="C53" s="1065" t="s">
        <v>2382</v>
      </c>
      <c r="D53" s="1067">
        <v>137.09200000000001</v>
      </c>
      <c r="E53" s="1067">
        <v>141.86500000000001</v>
      </c>
      <c r="F53" s="1067">
        <v>129.452</v>
      </c>
      <c r="G53" s="1067">
        <v>120.92</v>
      </c>
      <c r="H53" s="1067">
        <v>102.57</v>
      </c>
      <c r="I53" s="1067">
        <v>103.85599999999999</v>
      </c>
      <c r="J53" s="1067">
        <v>109.59</v>
      </c>
      <c r="K53" s="1067">
        <v>117.066</v>
      </c>
      <c r="L53" s="1067">
        <v>97.185000000000002</v>
      </c>
      <c r="M53" s="1067">
        <v>92.852000000000004</v>
      </c>
      <c r="N53" s="1067">
        <v>83.64</v>
      </c>
      <c r="O53" s="1067">
        <v>89.298000000000002</v>
      </c>
      <c r="P53" s="1067">
        <v>69.858999999999995</v>
      </c>
      <c r="Q53" s="1067">
        <v>81</v>
      </c>
      <c r="R53" s="1067">
        <v>79</v>
      </c>
      <c r="S53" s="1067">
        <v>77</v>
      </c>
      <c r="T53" s="92"/>
    </row>
    <row r="54" spans="1:20" ht="18" customHeight="1">
      <c r="A54" s="1211"/>
      <c r="B54" s="1065" t="s">
        <v>2383</v>
      </c>
      <c r="C54" s="1065" t="s">
        <v>2382</v>
      </c>
      <c r="D54" s="1067">
        <v>33707.364000000001</v>
      </c>
      <c r="E54" s="1067">
        <v>34757.159</v>
      </c>
      <c r="F54" s="1067">
        <v>36484.014999999999</v>
      </c>
      <c r="G54" s="1067">
        <v>38085.855000000003</v>
      </c>
      <c r="H54" s="1067">
        <v>39322.050000000003</v>
      </c>
      <c r="I54" s="1067">
        <v>39542.072</v>
      </c>
      <c r="J54" s="1067">
        <v>41371.896000000001</v>
      </c>
      <c r="K54" s="1067">
        <v>42083.080999999998</v>
      </c>
      <c r="L54" s="1067">
        <v>48982.536999999997</v>
      </c>
      <c r="M54" s="1067">
        <v>55313.053</v>
      </c>
      <c r="N54" s="1067">
        <v>58709.33</v>
      </c>
      <c r="O54" s="1067">
        <v>58056.896999999997</v>
      </c>
      <c r="P54" s="1067">
        <v>67100.474000000002</v>
      </c>
      <c r="Q54" s="1067">
        <v>71534</v>
      </c>
      <c r="R54" s="1067">
        <v>80759</v>
      </c>
      <c r="S54" s="1067">
        <v>72806</v>
      </c>
      <c r="T54" s="92"/>
    </row>
    <row r="55" spans="1:20" ht="18" customHeight="1">
      <c r="A55" s="1211"/>
      <c r="B55" s="1065" t="s">
        <v>2384</v>
      </c>
      <c r="C55" s="1065" t="s">
        <v>2382</v>
      </c>
      <c r="D55" s="1067">
        <v>75.262</v>
      </c>
      <c r="E55" s="1067">
        <v>50.771000000000001</v>
      </c>
      <c r="F55" s="1067">
        <v>49.444000000000003</v>
      </c>
      <c r="G55" s="1067">
        <v>39.941000000000003</v>
      </c>
      <c r="H55" s="1067">
        <v>37.49</v>
      </c>
      <c r="I55" s="1067">
        <v>42.158999999999999</v>
      </c>
      <c r="J55" s="1067">
        <v>48.273000000000003</v>
      </c>
      <c r="K55" s="1067">
        <v>41.856999999999999</v>
      </c>
      <c r="L55" s="1067">
        <v>46.44</v>
      </c>
      <c r="M55" s="1067">
        <v>49.149000000000001</v>
      </c>
      <c r="N55" s="1067">
        <v>50.625</v>
      </c>
      <c r="O55" s="1067">
        <v>54.46</v>
      </c>
      <c r="P55" s="1067">
        <v>52.488999999999997</v>
      </c>
      <c r="Q55" s="1067">
        <v>42</v>
      </c>
      <c r="R55" s="1067">
        <v>29</v>
      </c>
      <c r="S55" s="1067">
        <v>35</v>
      </c>
      <c r="T55" s="92"/>
    </row>
    <row r="56" spans="1:20" ht="18" customHeight="1">
      <c r="A56" s="1211"/>
      <c r="B56" s="1065" t="s">
        <v>2385</v>
      </c>
      <c r="C56" s="1065" t="s">
        <v>2382</v>
      </c>
      <c r="D56" s="1067">
        <v>3635.4270000000001</v>
      </c>
      <c r="E56" s="1067">
        <v>3274.145</v>
      </c>
      <c r="F56" s="1067">
        <v>3358.3809999999999</v>
      </c>
      <c r="G56" s="1067">
        <v>3546.558</v>
      </c>
      <c r="H56" s="1067">
        <v>4281.96</v>
      </c>
      <c r="I56" s="1067">
        <v>4611.683</v>
      </c>
      <c r="J56" s="1067">
        <v>5213.3379999999997</v>
      </c>
      <c r="K56" s="1067">
        <v>5996.0860000000002</v>
      </c>
      <c r="L56" s="1067">
        <v>6807.0590000000002</v>
      </c>
      <c r="M56" s="1067">
        <v>4575.7659999999996</v>
      </c>
      <c r="N56" s="1067">
        <v>7171.7449999999999</v>
      </c>
      <c r="O56" s="1067">
        <v>8651.8420000000006</v>
      </c>
      <c r="P56" s="1067">
        <v>8943.4150000000009</v>
      </c>
      <c r="Q56" s="1067">
        <v>11056</v>
      </c>
      <c r="R56" s="1067">
        <v>14051</v>
      </c>
      <c r="S56" s="1067">
        <v>15952</v>
      </c>
      <c r="T56" s="92"/>
    </row>
    <row r="57" spans="1:20" ht="18" customHeight="1">
      <c r="A57" s="1211"/>
      <c r="B57" s="1065" t="s">
        <v>2327</v>
      </c>
      <c r="C57" s="1065" t="s">
        <v>2382</v>
      </c>
      <c r="D57" s="1067">
        <v>36.616</v>
      </c>
      <c r="E57" s="1067">
        <v>36.442999999999998</v>
      </c>
      <c r="F57" s="1067">
        <v>37.286000000000001</v>
      </c>
      <c r="G57" s="1067">
        <v>40.841999999999999</v>
      </c>
      <c r="H57" s="1067">
        <v>39.85</v>
      </c>
      <c r="I57" s="1067">
        <v>42.392000000000003</v>
      </c>
      <c r="J57" s="1067">
        <v>41.756999999999998</v>
      </c>
      <c r="K57" s="1067">
        <v>37.162999999999997</v>
      </c>
      <c r="L57" s="1067">
        <v>31.675000000000001</v>
      </c>
      <c r="M57" s="1067">
        <v>34.604999999999997</v>
      </c>
      <c r="N57" s="1067">
        <v>39.96</v>
      </c>
      <c r="O57" s="1067">
        <v>43.320999999999998</v>
      </c>
      <c r="P57" s="1067">
        <v>45.945</v>
      </c>
      <c r="Q57" s="1067">
        <v>51.2</v>
      </c>
      <c r="R57" s="1067">
        <v>55</v>
      </c>
      <c r="S57" s="1067">
        <v>57</v>
      </c>
      <c r="T57" s="92"/>
    </row>
    <row r="58" spans="1:20" ht="18" customHeight="1">
      <c r="A58" s="1211"/>
      <c r="B58" s="1065" t="s">
        <v>2386</v>
      </c>
      <c r="C58" s="1065" t="s">
        <v>2378</v>
      </c>
      <c r="D58" s="1067">
        <v>1014.979</v>
      </c>
      <c r="E58" s="1067">
        <v>1064.9880000000001</v>
      </c>
      <c r="F58" s="1067">
        <v>998.005</v>
      </c>
      <c r="G58" s="1067">
        <v>893.89599999999996</v>
      </c>
      <c r="H58" s="1067">
        <v>887.25</v>
      </c>
      <c r="I58" s="1067">
        <v>795.28800000000001</v>
      </c>
      <c r="J58" s="1067">
        <v>639.24</v>
      </c>
      <c r="K58" s="1067">
        <v>618.66200000000003</v>
      </c>
      <c r="L58" s="1067">
        <v>654.33299999999997</v>
      </c>
      <c r="M58" s="1067">
        <v>628.97799999999995</v>
      </c>
      <c r="N58" s="1067">
        <v>682.28899999999999</v>
      </c>
      <c r="O58" s="1067">
        <v>656.12900000000002</v>
      </c>
      <c r="P58" s="1067">
        <v>550.58199999999999</v>
      </c>
      <c r="Q58" s="1067">
        <v>626.29999999999995</v>
      </c>
      <c r="R58" s="1067">
        <v>668</v>
      </c>
      <c r="S58" s="1067">
        <v>528</v>
      </c>
      <c r="T58" s="92"/>
    </row>
    <row r="59" spans="1:20" ht="18" customHeight="1">
      <c r="A59" s="1211"/>
      <c r="B59" s="1065" t="s">
        <v>2387</v>
      </c>
      <c r="C59" s="1065" t="s">
        <v>2382</v>
      </c>
      <c r="D59" s="1067">
        <v>62.703000000000003</v>
      </c>
      <c r="E59" s="1067">
        <v>61.220999999999997</v>
      </c>
      <c r="F59" s="1067">
        <v>64.173000000000002</v>
      </c>
      <c r="G59" s="1067">
        <v>41.238999999999997</v>
      </c>
      <c r="H59" s="1067">
        <v>32</v>
      </c>
      <c r="I59" s="1067">
        <v>32.112000000000002</v>
      </c>
      <c r="J59" s="1067">
        <v>34.444000000000003</v>
      </c>
      <c r="K59" s="1067">
        <v>30.859000000000002</v>
      </c>
      <c r="L59" s="1067">
        <v>29.001999999999999</v>
      </c>
      <c r="M59" s="1067">
        <v>28.158999999999999</v>
      </c>
      <c r="N59" s="1067">
        <v>36.142000000000003</v>
      </c>
      <c r="O59" s="1067">
        <v>36.628999999999998</v>
      </c>
      <c r="P59" s="1067">
        <v>37.033999999999999</v>
      </c>
      <c r="Q59" s="1067">
        <v>30.1</v>
      </c>
      <c r="R59" s="1067">
        <v>26</v>
      </c>
      <c r="S59" s="1067">
        <v>29</v>
      </c>
      <c r="T59" s="92"/>
    </row>
    <row r="60" spans="1:20" ht="18" customHeight="1">
      <c r="A60" s="1211"/>
      <c r="B60" s="1065" t="s">
        <v>588</v>
      </c>
      <c r="C60" s="1065" t="s">
        <v>2382</v>
      </c>
      <c r="D60" s="1067">
        <v>224906.677</v>
      </c>
      <c r="E60" s="1067">
        <v>223494.679</v>
      </c>
      <c r="F60" s="1067">
        <v>220269.55900000001</v>
      </c>
      <c r="G60" s="1067">
        <v>237872.103</v>
      </c>
      <c r="H60" s="1067">
        <v>243371.53</v>
      </c>
      <c r="I60" s="1067">
        <v>244988.24600000001</v>
      </c>
      <c r="J60" s="1067">
        <v>244832.43299999999</v>
      </c>
      <c r="K60" s="1067">
        <v>247666.35800000001</v>
      </c>
      <c r="L60" s="1067">
        <v>252699.10800000001</v>
      </c>
      <c r="M60" s="1067">
        <v>250538.125</v>
      </c>
      <c r="N60" s="1067">
        <v>257205.807</v>
      </c>
      <c r="O60" s="1067">
        <v>250706.255</v>
      </c>
      <c r="P60" s="1067">
        <v>258575.79300000001</v>
      </c>
      <c r="Q60" s="1067">
        <v>255019</v>
      </c>
      <c r="R60" s="1067">
        <v>261399</v>
      </c>
      <c r="S60" s="1067">
        <v>252176</v>
      </c>
      <c r="T60" s="92"/>
    </row>
    <row r="61" spans="1:20" ht="18" customHeight="1">
      <c r="A61" s="1211"/>
      <c r="B61" s="1065" t="s">
        <v>2325</v>
      </c>
      <c r="C61" s="1065" t="s">
        <v>2382</v>
      </c>
      <c r="D61" s="1067">
        <v>1513.4110000000001</v>
      </c>
      <c r="E61" s="1067">
        <v>1550.056</v>
      </c>
      <c r="F61" s="1067">
        <v>1536.9559999999999</v>
      </c>
      <c r="G61" s="1067">
        <v>921.42899999999997</v>
      </c>
      <c r="H61" s="1067">
        <v>1416</v>
      </c>
      <c r="I61" s="1067">
        <v>1522.4949999999999</v>
      </c>
      <c r="J61" s="1067">
        <v>1326.855</v>
      </c>
      <c r="K61" s="1067">
        <v>1242.79</v>
      </c>
      <c r="L61" s="1067">
        <v>1154.21</v>
      </c>
      <c r="M61" s="1067">
        <v>972.66300000000001</v>
      </c>
      <c r="N61" s="1067">
        <v>1221.6690000000001</v>
      </c>
      <c r="O61" s="1067">
        <v>1078.0260000000001</v>
      </c>
      <c r="P61" s="1067">
        <v>933.90599999999995</v>
      </c>
      <c r="Q61" s="1067">
        <v>659.6</v>
      </c>
      <c r="R61" s="1067">
        <v>938</v>
      </c>
      <c r="S61" s="1067">
        <v>1050</v>
      </c>
      <c r="T61" s="92"/>
    </row>
    <row r="62" spans="1:20" ht="18" customHeight="1">
      <c r="A62" s="1212"/>
      <c r="B62" s="1068" t="s">
        <v>2388</v>
      </c>
      <c r="C62" s="1068" t="s">
        <v>2389</v>
      </c>
      <c r="D62" s="1069">
        <v>6606.4309999999996</v>
      </c>
      <c r="E62" s="1069">
        <v>5985.0559999999996</v>
      </c>
      <c r="F62" s="1069">
        <v>4762.1940000000004</v>
      </c>
      <c r="G62" s="1069">
        <v>4067.7310000000002</v>
      </c>
      <c r="H62" s="1069">
        <v>6769.34</v>
      </c>
      <c r="I62" s="1069">
        <v>7276.973</v>
      </c>
      <c r="J62" s="1069">
        <v>4441.79</v>
      </c>
      <c r="K62" s="1069">
        <v>2559.2959999999998</v>
      </c>
      <c r="L62" s="1069">
        <v>1976.296</v>
      </c>
      <c r="M62" s="1069">
        <v>1070.383</v>
      </c>
      <c r="N62" s="1069">
        <v>1357.5309999999999</v>
      </c>
      <c r="O62" s="1069">
        <v>590.81799999999998</v>
      </c>
      <c r="P62" s="1069">
        <v>343.072</v>
      </c>
      <c r="Q62" s="1069">
        <v>138.9</v>
      </c>
      <c r="R62" s="1067">
        <v>0</v>
      </c>
      <c r="S62" s="1067">
        <v>0</v>
      </c>
      <c r="T62" s="92"/>
    </row>
    <row r="63" spans="1:20" ht="18" customHeight="1">
      <c r="A63" s="1210" t="s">
        <v>3</v>
      </c>
      <c r="B63" s="1064" t="s">
        <v>2390</v>
      </c>
      <c r="C63" s="1064" t="s">
        <v>2391</v>
      </c>
      <c r="D63" s="1066" t="s">
        <v>322</v>
      </c>
      <c r="E63" s="1066" t="s">
        <v>322</v>
      </c>
      <c r="F63" s="1066" t="s">
        <v>322</v>
      </c>
      <c r="G63" s="1066" t="s">
        <v>322</v>
      </c>
      <c r="H63" s="1066" t="s">
        <v>322</v>
      </c>
      <c r="I63" s="1066" t="s">
        <v>322</v>
      </c>
      <c r="J63" s="1066" t="s">
        <v>322</v>
      </c>
      <c r="K63" s="1066" t="s">
        <v>322</v>
      </c>
      <c r="L63" s="1066" t="s">
        <v>322</v>
      </c>
      <c r="M63" s="1066" t="s">
        <v>322</v>
      </c>
      <c r="N63" s="1066" t="s">
        <v>322</v>
      </c>
      <c r="O63" s="1066">
        <v>79.599999999999994</v>
      </c>
      <c r="P63" s="1066">
        <v>1032.2</v>
      </c>
      <c r="Q63" s="1066">
        <v>1258.5999999999999</v>
      </c>
      <c r="R63" s="1066">
        <v>603.20000000000005</v>
      </c>
      <c r="S63" s="1066" t="s">
        <v>322</v>
      </c>
      <c r="T63" s="92"/>
    </row>
    <row r="64" spans="1:20" ht="18" customHeight="1">
      <c r="A64" s="1212"/>
      <c r="B64" s="1068" t="s">
        <v>588</v>
      </c>
      <c r="C64" s="1068" t="s">
        <v>2391</v>
      </c>
      <c r="D64" s="1069" t="s">
        <v>322</v>
      </c>
      <c r="E64" s="1069" t="s">
        <v>322</v>
      </c>
      <c r="F64" s="1069" t="s">
        <v>322</v>
      </c>
      <c r="G64" s="1069" t="s">
        <v>322</v>
      </c>
      <c r="H64" s="1069" t="s">
        <v>322</v>
      </c>
      <c r="I64" s="1069">
        <v>221.7</v>
      </c>
      <c r="J64" s="1069">
        <v>310.60000000000002</v>
      </c>
      <c r="K64" s="1069">
        <v>241.3</v>
      </c>
      <c r="L64" s="1069">
        <v>174.8</v>
      </c>
      <c r="M64" s="1069">
        <v>129.6</v>
      </c>
      <c r="N64" s="1069">
        <v>145.9</v>
      </c>
      <c r="O64" s="1069">
        <v>121.1</v>
      </c>
      <c r="P64" s="1069">
        <v>152.30000000000001</v>
      </c>
      <c r="Q64" s="1069">
        <v>257.10000000000002</v>
      </c>
      <c r="R64" s="1069">
        <v>177.9</v>
      </c>
      <c r="S64" s="1069">
        <v>141.69999999999999</v>
      </c>
      <c r="T64" s="92"/>
    </row>
    <row r="65" spans="1:20" ht="18" customHeight="1">
      <c r="A65" s="1210" t="s">
        <v>2084</v>
      </c>
      <c r="B65" s="1064" t="s">
        <v>2320</v>
      </c>
      <c r="C65" s="1064" t="s">
        <v>2392</v>
      </c>
      <c r="D65" s="1066"/>
      <c r="E65" s="1066">
        <v>254.3</v>
      </c>
      <c r="F65" s="1066">
        <v>239.8</v>
      </c>
      <c r="G65" s="1066">
        <v>236.4</v>
      </c>
      <c r="H65" s="1066">
        <v>303.89999999999998</v>
      </c>
      <c r="I65" s="1066">
        <v>219.6</v>
      </c>
      <c r="J65" s="1066">
        <v>272.2</v>
      </c>
      <c r="K65" s="1066">
        <v>282.8</v>
      </c>
      <c r="L65" s="1066">
        <v>237.7</v>
      </c>
      <c r="M65" s="1066">
        <v>181.9</v>
      </c>
      <c r="N65" s="1066">
        <v>80.5</v>
      </c>
      <c r="O65" s="1066">
        <v>28.4</v>
      </c>
      <c r="P65" s="1066">
        <v>127.2</v>
      </c>
      <c r="Q65" s="1066">
        <v>179.6</v>
      </c>
      <c r="R65" s="1066">
        <v>252.8</v>
      </c>
      <c r="S65" s="1066">
        <v>216.49100000000001</v>
      </c>
      <c r="T65" s="92"/>
    </row>
    <row r="66" spans="1:20" ht="18" customHeight="1">
      <c r="A66" s="1211"/>
      <c r="B66" s="1065" t="s">
        <v>2333</v>
      </c>
      <c r="C66" s="1065" t="s">
        <v>2393</v>
      </c>
      <c r="D66" s="1067"/>
      <c r="E66" s="1067">
        <v>30088</v>
      </c>
      <c r="F66" s="1067">
        <v>43320</v>
      </c>
      <c r="G66" s="1067">
        <v>48018</v>
      </c>
      <c r="H66" s="1067">
        <v>48176</v>
      </c>
      <c r="I66" s="1067">
        <v>47270</v>
      </c>
      <c r="J66" s="1067">
        <v>39750</v>
      </c>
      <c r="K66" s="1067">
        <v>40193</v>
      </c>
      <c r="L66" s="1067">
        <v>36433</v>
      </c>
      <c r="M66" s="1067">
        <v>39112</v>
      </c>
      <c r="N66" s="1067">
        <v>39448</v>
      </c>
      <c r="O66" s="1067">
        <v>37085</v>
      </c>
      <c r="P66" s="1067">
        <v>39012</v>
      </c>
      <c r="Q66" s="1067">
        <v>42534</v>
      </c>
      <c r="R66" s="1067">
        <v>40481</v>
      </c>
      <c r="S66" s="1067">
        <v>43293</v>
      </c>
      <c r="T66" s="92"/>
    </row>
    <row r="67" spans="1:20" ht="18" customHeight="1">
      <c r="A67" s="1211"/>
      <c r="B67" s="1065" t="s">
        <v>2394</v>
      </c>
      <c r="C67" s="1065" t="s">
        <v>2395</v>
      </c>
      <c r="D67" s="1067"/>
      <c r="E67" s="1067">
        <v>96.9</v>
      </c>
      <c r="F67" s="1067">
        <v>195.8</v>
      </c>
      <c r="G67" s="1067">
        <v>1531.5</v>
      </c>
      <c r="H67" s="1067">
        <v>1613.8</v>
      </c>
      <c r="I67" s="1067">
        <v>627.79999999999995</v>
      </c>
      <c r="J67" s="1067">
        <v>2498.6</v>
      </c>
      <c r="K67" s="1067">
        <v>1286.3</v>
      </c>
      <c r="L67" s="1067">
        <v>1858.3</v>
      </c>
      <c r="M67" s="1067">
        <v>1058.5</v>
      </c>
      <c r="N67" s="1067">
        <v>2646</v>
      </c>
      <c r="O67" s="1067">
        <v>1242</v>
      </c>
      <c r="P67" s="1067">
        <v>1238</v>
      </c>
      <c r="Q67" s="1067">
        <v>1692.4</v>
      </c>
      <c r="R67" s="1067">
        <v>3083.7</v>
      </c>
      <c r="S67" s="1067">
        <v>1872.915</v>
      </c>
      <c r="T67" s="92"/>
    </row>
    <row r="68" spans="1:20" ht="18" customHeight="1">
      <c r="A68" s="1211"/>
      <c r="B68" s="1065" t="s">
        <v>2396</v>
      </c>
      <c r="C68" s="1065" t="s">
        <v>2397</v>
      </c>
      <c r="D68" s="1067"/>
      <c r="E68" s="1067">
        <v>65</v>
      </c>
      <c r="F68" s="1067">
        <v>71.2</v>
      </c>
      <c r="G68" s="1067">
        <v>59</v>
      </c>
      <c r="H68" s="1067">
        <v>57.1</v>
      </c>
      <c r="I68" s="1067">
        <v>51.2</v>
      </c>
      <c r="J68" s="1067">
        <v>34.799999999999997</v>
      </c>
      <c r="K68" s="1067">
        <v>35.200000000000003</v>
      </c>
      <c r="L68" s="1067">
        <v>25.9</v>
      </c>
      <c r="M68" s="1067">
        <v>27.4</v>
      </c>
      <c r="N68" s="1067">
        <v>34.5</v>
      </c>
      <c r="O68" s="1067">
        <v>32</v>
      </c>
      <c r="P68" s="1067">
        <v>34</v>
      </c>
      <c r="Q68" s="1067">
        <v>36</v>
      </c>
      <c r="R68" s="1067">
        <v>54.7</v>
      </c>
      <c r="S68" s="1067">
        <v>92.158000000000001</v>
      </c>
      <c r="T68" s="92"/>
    </row>
    <row r="69" spans="1:20" ht="18" customHeight="1">
      <c r="A69" s="1211"/>
      <c r="B69" s="1065" t="s">
        <v>2398</v>
      </c>
      <c r="C69" s="1065" t="s">
        <v>2397</v>
      </c>
      <c r="D69" s="1067"/>
      <c r="E69" s="1067">
        <v>72</v>
      </c>
      <c r="F69" s="1067">
        <v>73</v>
      </c>
      <c r="G69" s="1067">
        <v>33.200000000000003</v>
      </c>
      <c r="H69" s="1067">
        <v>59.2</v>
      </c>
      <c r="I69" s="1067">
        <v>23.1</v>
      </c>
      <c r="J69" s="1067">
        <v>32.6</v>
      </c>
      <c r="K69" s="1067">
        <v>52.8</v>
      </c>
      <c r="L69" s="1067">
        <v>55.7</v>
      </c>
      <c r="M69" s="1067">
        <v>8.1</v>
      </c>
      <c r="N69" s="1067">
        <v>26.9</v>
      </c>
      <c r="O69" s="1067">
        <v>9.1999999999999993</v>
      </c>
      <c r="P69" s="1067">
        <v>91.6</v>
      </c>
      <c r="Q69" s="1067">
        <v>171.5</v>
      </c>
      <c r="R69" s="1067">
        <v>200.1</v>
      </c>
      <c r="S69" s="1067">
        <v>239.30199999999999</v>
      </c>
      <c r="T69" s="92"/>
    </row>
    <row r="70" spans="1:20" ht="18" customHeight="1">
      <c r="A70" s="1211"/>
      <c r="B70" s="1065" t="s">
        <v>2352</v>
      </c>
      <c r="C70" s="1065" t="s">
        <v>2395</v>
      </c>
      <c r="D70" s="1067"/>
      <c r="E70" s="1067">
        <v>2269.4</v>
      </c>
      <c r="F70" s="1067">
        <v>2856.7</v>
      </c>
      <c r="G70" s="1067">
        <v>1206.2</v>
      </c>
      <c r="H70" s="1067">
        <v>1390.9</v>
      </c>
      <c r="I70" s="1067">
        <v>2006.4</v>
      </c>
      <c r="J70" s="1067">
        <v>1607.6</v>
      </c>
      <c r="K70" s="1067">
        <v>1322</v>
      </c>
      <c r="L70" s="1067">
        <v>1281.8</v>
      </c>
      <c r="M70" s="1067">
        <v>1284.0999999999999</v>
      </c>
      <c r="N70" s="1067">
        <v>1436.6</v>
      </c>
      <c r="O70" s="1067">
        <v>202</v>
      </c>
      <c r="P70" s="1067">
        <v>12224</v>
      </c>
      <c r="Q70" s="1067">
        <v>35529</v>
      </c>
      <c r="R70" s="1067">
        <v>873</v>
      </c>
      <c r="S70" s="1067">
        <v>2945</v>
      </c>
      <c r="T70" s="92"/>
    </row>
    <row r="71" spans="1:20" ht="18" customHeight="1">
      <c r="A71" s="1211"/>
      <c r="B71" s="1065" t="s">
        <v>2399</v>
      </c>
      <c r="C71" s="1065" t="s">
        <v>2395</v>
      </c>
      <c r="D71" s="1067"/>
      <c r="E71" s="1067">
        <v>41468</v>
      </c>
      <c r="F71" s="1067">
        <v>52000</v>
      </c>
      <c r="G71" s="1067">
        <v>105911</v>
      </c>
      <c r="H71" s="1067">
        <v>152679</v>
      </c>
      <c r="I71" s="1067">
        <v>163499</v>
      </c>
      <c r="J71" s="1067">
        <v>129295</v>
      </c>
      <c r="K71" s="1067">
        <v>184070</v>
      </c>
      <c r="L71" s="1067">
        <v>260403</v>
      </c>
      <c r="M71" s="1067">
        <v>61501</v>
      </c>
      <c r="N71" s="1067">
        <v>60320</v>
      </c>
      <c r="O71" s="1067">
        <v>113489</v>
      </c>
      <c r="P71" s="1067">
        <v>75193</v>
      </c>
      <c r="Q71" s="1067">
        <v>79452</v>
      </c>
      <c r="R71" s="1067">
        <v>68825</v>
      </c>
      <c r="S71" s="1067">
        <v>342628</v>
      </c>
      <c r="T71" s="92"/>
    </row>
    <row r="72" spans="1:20" ht="18" customHeight="1">
      <c r="A72" s="1211"/>
      <c r="B72" s="1065" t="s">
        <v>588</v>
      </c>
      <c r="C72" s="1065" t="s">
        <v>2397</v>
      </c>
      <c r="D72" s="1067"/>
      <c r="E72" s="1067">
        <v>77.8</v>
      </c>
      <c r="F72" s="1067">
        <v>79.2</v>
      </c>
      <c r="G72" s="1067">
        <v>54.6</v>
      </c>
      <c r="H72" s="1067">
        <v>65</v>
      </c>
      <c r="I72" s="1067">
        <v>30.8</v>
      </c>
      <c r="J72" s="1067">
        <v>17.899999999999999</v>
      </c>
      <c r="K72" s="1067">
        <v>27.2</v>
      </c>
      <c r="L72" s="1067">
        <v>15.2</v>
      </c>
      <c r="M72" s="1067">
        <v>0.8</v>
      </c>
      <c r="N72" s="1067">
        <v>179.5</v>
      </c>
      <c r="O72" s="1067">
        <v>80710</v>
      </c>
      <c r="P72" s="1067">
        <v>78672</v>
      </c>
      <c r="Q72" s="1067">
        <v>84772</v>
      </c>
      <c r="R72" s="1067">
        <v>246128</v>
      </c>
      <c r="S72" s="1067">
        <v>257321</v>
      </c>
      <c r="T72" s="92"/>
    </row>
    <row r="73" spans="1:20" ht="18" customHeight="1">
      <c r="A73" s="1211"/>
      <c r="B73" s="1065" t="s">
        <v>2400</v>
      </c>
      <c r="C73" s="1065" t="s">
        <v>2401</v>
      </c>
      <c r="D73" s="1067"/>
      <c r="E73" s="1067"/>
      <c r="F73" s="1067"/>
      <c r="G73" s="1067"/>
      <c r="H73" s="1067"/>
      <c r="I73" s="1067"/>
      <c r="J73" s="1067">
        <v>5504</v>
      </c>
      <c r="K73" s="1067">
        <v>8187</v>
      </c>
      <c r="L73" s="1067">
        <v>11770</v>
      </c>
      <c r="M73" s="1067">
        <v>10011.700000000001</v>
      </c>
      <c r="N73" s="1067">
        <v>12773.6</v>
      </c>
      <c r="O73" s="1067">
        <v>14974.4</v>
      </c>
      <c r="P73" s="1067">
        <v>12676.6</v>
      </c>
      <c r="Q73" s="1067">
        <v>27366</v>
      </c>
      <c r="R73" s="1067">
        <v>14592</v>
      </c>
      <c r="S73" s="1067">
        <v>8201.6130401999981</v>
      </c>
      <c r="T73" s="92"/>
    </row>
    <row r="74" spans="1:20" ht="18" customHeight="1">
      <c r="A74" s="1211"/>
      <c r="B74" s="1065" t="s">
        <v>130</v>
      </c>
      <c r="C74" s="1065" t="s">
        <v>2332</v>
      </c>
      <c r="D74" s="1067"/>
      <c r="E74" s="1067">
        <v>4000</v>
      </c>
      <c r="F74" s="1067">
        <v>1182</v>
      </c>
      <c r="G74" s="1067">
        <v>3738</v>
      </c>
      <c r="H74" s="1067">
        <v>6570</v>
      </c>
      <c r="I74" s="1067">
        <v>1975.3</v>
      </c>
      <c r="J74" s="1067">
        <v>2880.7</v>
      </c>
      <c r="K74" s="1067">
        <v>8261.1</v>
      </c>
      <c r="L74" s="1067">
        <v>28684</v>
      </c>
      <c r="M74" s="1067">
        <v>752000</v>
      </c>
      <c r="N74" s="1067">
        <v>17180</v>
      </c>
      <c r="O74" s="1067">
        <v>848512</v>
      </c>
      <c r="P74" s="1067">
        <v>570626</v>
      </c>
      <c r="Q74" s="1067">
        <v>397020</v>
      </c>
      <c r="R74" s="1067">
        <v>738000</v>
      </c>
      <c r="S74" s="1067">
        <v>222800</v>
      </c>
      <c r="T74" s="92"/>
    </row>
    <row r="75" spans="1:20" ht="18" customHeight="1">
      <c r="A75" s="1212"/>
      <c r="B75" s="1068" t="s">
        <v>2329</v>
      </c>
      <c r="C75" s="1068" t="s">
        <v>2402</v>
      </c>
      <c r="D75" s="1069"/>
      <c r="E75" s="1069">
        <v>5832.2</v>
      </c>
      <c r="F75" s="1069">
        <v>9239.4</v>
      </c>
      <c r="G75" s="1069">
        <v>8191</v>
      </c>
      <c r="H75" s="1069">
        <v>9348.2000000000007</v>
      </c>
      <c r="I75" s="1069">
        <v>8072.1</v>
      </c>
      <c r="J75" s="1069">
        <v>7241.6</v>
      </c>
      <c r="K75" s="1069">
        <v>7222.4</v>
      </c>
      <c r="L75" s="1069">
        <v>6288.5</v>
      </c>
      <c r="M75" s="1069">
        <v>4451.7</v>
      </c>
      <c r="N75" s="1069">
        <v>11741.9</v>
      </c>
      <c r="O75" s="1069">
        <v>7531.1</v>
      </c>
      <c r="P75" s="1069">
        <v>12426</v>
      </c>
      <c r="Q75" s="1069">
        <v>12749.5</v>
      </c>
      <c r="R75" s="1069">
        <v>14027</v>
      </c>
      <c r="S75" s="1069">
        <v>14252.341</v>
      </c>
      <c r="T75" s="92"/>
    </row>
    <row r="76" spans="1:20" ht="18" customHeight="1">
      <c r="A76" s="1210" t="s">
        <v>2</v>
      </c>
      <c r="B76" s="1064" t="s">
        <v>2329</v>
      </c>
      <c r="C76" s="1064" t="s">
        <v>2397</v>
      </c>
      <c r="D76" s="1066">
        <v>249304</v>
      </c>
      <c r="E76" s="1066">
        <v>306909</v>
      </c>
      <c r="F76" s="1066">
        <v>307834</v>
      </c>
      <c r="G76" s="1066">
        <v>346900</v>
      </c>
      <c r="H76" s="1066">
        <v>412300</v>
      </c>
      <c r="I76" s="1066">
        <v>465002</v>
      </c>
      <c r="J76" s="1066">
        <v>515618</v>
      </c>
      <c r="K76" s="1066">
        <v>560731</v>
      </c>
      <c r="L76" s="1066">
        <v>575037</v>
      </c>
      <c r="M76" s="1066">
        <v>698646</v>
      </c>
      <c r="N76" s="1066">
        <v>767008</v>
      </c>
      <c r="O76" s="1066">
        <v>739759</v>
      </c>
      <c r="P76" s="1066">
        <v>719732.14999999991</v>
      </c>
      <c r="Q76" s="1066">
        <v>763805</v>
      </c>
      <c r="R76" s="1066">
        <v>708259.3813492842</v>
      </c>
      <c r="S76" s="1066">
        <v>710560.18391199992</v>
      </c>
      <c r="T76" s="92"/>
    </row>
    <row r="77" spans="1:20" ht="18" customHeight="1">
      <c r="A77" s="1211"/>
      <c r="B77" s="1065" t="s">
        <v>2330</v>
      </c>
      <c r="C77" s="1065" t="s">
        <v>2397</v>
      </c>
      <c r="D77" s="1067"/>
      <c r="E77" s="1067"/>
      <c r="F77" s="1067"/>
      <c r="G77" s="1067"/>
      <c r="H77" s="1067"/>
      <c r="I77" s="1067">
        <v>5531</v>
      </c>
      <c r="J77" s="1067">
        <v>4649</v>
      </c>
      <c r="K77" s="1067">
        <v>4414</v>
      </c>
      <c r="L77" s="1067">
        <v>4053</v>
      </c>
      <c r="M77" s="1067">
        <v>3660</v>
      </c>
      <c r="N77" s="1067">
        <v>2128</v>
      </c>
      <c r="O77" s="1067">
        <v>2137</v>
      </c>
      <c r="P77" s="1067">
        <v>771</v>
      </c>
      <c r="Q77" s="1067">
        <v>176088</v>
      </c>
      <c r="R77" s="1067" t="s">
        <v>322</v>
      </c>
      <c r="S77" s="1067">
        <v>0</v>
      </c>
      <c r="T77" s="92"/>
    </row>
    <row r="78" spans="1:20" ht="18" customHeight="1">
      <c r="A78" s="1211"/>
      <c r="B78" s="1065" t="s">
        <v>2333</v>
      </c>
      <c r="C78" s="1065" t="s">
        <v>2334</v>
      </c>
      <c r="D78" s="1067">
        <v>100</v>
      </c>
      <c r="E78" s="1067">
        <v>120</v>
      </c>
      <c r="F78" s="1067">
        <v>140</v>
      </c>
      <c r="G78" s="1067">
        <v>140</v>
      </c>
      <c r="H78" s="1067">
        <v>160</v>
      </c>
      <c r="I78" s="1067">
        <v>443</v>
      </c>
      <c r="J78" s="1067">
        <v>964</v>
      </c>
      <c r="K78" s="1067">
        <v>1269</v>
      </c>
      <c r="L78" s="1067">
        <v>1693</v>
      </c>
      <c r="M78" s="1067">
        <v>2833</v>
      </c>
      <c r="N78" s="1067" t="s">
        <v>322</v>
      </c>
      <c r="O78" s="1067" t="s">
        <v>322</v>
      </c>
      <c r="P78" s="1067">
        <v>2199.1</v>
      </c>
      <c r="Q78" s="1067">
        <v>5418</v>
      </c>
      <c r="R78" s="1067">
        <v>4807.3</v>
      </c>
      <c r="S78" s="1067">
        <v>0</v>
      </c>
      <c r="T78" s="92"/>
    </row>
    <row r="79" spans="1:20" ht="18" customHeight="1">
      <c r="A79" s="1212"/>
      <c r="B79" s="1068" t="s">
        <v>588</v>
      </c>
      <c r="C79" s="1068" t="s">
        <v>2332</v>
      </c>
      <c r="D79" s="1069">
        <v>168000</v>
      </c>
      <c r="E79" s="1069">
        <v>150000</v>
      </c>
      <c r="F79" s="1069">
        <v>150000</v>
      </c>
      <c r="G79" s="1069">
        <v>150000</v>
      </c>
      <c r="H79" s="1069">
        <v>150000</v>
      </c>
      <c r="I79" s="1069">
        <v>240000</v>
      </c>
      <c r="J79" s="1069">
        <v>64849</v>
      </c>
      <c r="K79" s="1069">
        <v>14058</v>
      </c>
      <c r="L79" s="1069">
        <v>14000</v>
      </c>
      <c r="M79" s="1069">
        <v>14000</v>
      </c>
      <c r="N79" s="1069" t="s">
        <v>322</v>
      </c>
      <c r="O79" s="1069" t="s">
        <v>322</v>
      </c>
      <c r="P79" s="1069" t="s">
        <v>322</v>
      </c>
      <c r="Q79" s="1069" t="s">
        <v>322</v>
      </c>
      <c r="R79" s="1069">
        <v>159151</v>
      </c>
      <c r="S79" s="1069">
        <v>71818</v>
      </c>
      <c r="T79" s="92"/>
    </row>
    <row r="80" spans="1:20" ht="18" customHeight="1">
      <c r="A80" s="1210" t="s">
        <v>50</v>
      </c>
      <c r="B80" s="1065" t="s">
        <v>2403</v>
      </c>
      <c r="C80" s="1065" t="s">
        <v>2404</v>
      </c>
      <c r="D80" s="1067"/>
      <c r="E80" s="1067">
        <v>136327</v>
      </c>
      <c r="F80" s="1067">
        <v>167954</v>
      </c>
      <c r="G80" s="1067">
        <v>147209</v>
      </c>
      <c r="H80" s="1067">
        <v>104457</v>
      </c>
      <c r="I80" s="1067">
        <v>122041</v>
      </c>
      <c r="J80" s="1067">
        <v>96956</v>
      </c>
      <c r="K80" s="1067">
        <v>84520</v>
      </c>
      <c r="L80" s="1067">
        <v>11489</v>
      </c>
      <c r="M80" s="1067">
        <v>4970.8099999999995</v>
      </c>
      <c r="N80" s="1067">
        <v>2030.9700000000003</v>
      </c>
      <c r="O80" s="1067">
        <v>0</v>
      </c>
      <c r="P80" s="1067">
        <v>29.5</v>
      </c>
      <c r="Q80" s="1067">
        <v>377</v>
      </c>
      <c r="R80" s="1067">
        <v>0</v>
      </c>
      <c r="S80" s="1067">
        <v>0</v>
      </c>
      <c r="T80" s="92"/>
    </row>
    <row r="81" spans="1:20" ht="18" customHeight="1">
      <c r="A81" s="1211"/>
      <c r="B81" s="1065" t="s">
        <v>2349</v>
      </c>
      <c r="C81" s="1065" t="s">
        <v>2404</v>
      </c>
      <c r="D81" s="1067"/>
      <c r="E81" s="1067"/>
      <c r="F81" s="1067">
        <v>749339</v>
      </c>
      <c r="G81" s="1067">
        <v>637098.70000000007</v>
      </c>
      <c r="H81" s="1067">
        <v>668390.84</v>
      </c>
      <c r="I81" s="1067">
        <v>667199.15000000014</v>
      </c>
      <c r="J81" s="1067">
        <v>700000.77</v>
      </c>
      <c r="K81" s="1067">
        <v>614558.81000000006</v>
      </c>
      <c r="L81" s="1067">
        <v>442584.17000000004</v>
      </c>
      <c r="M81" s="1067">
        <v>193673.74</v>
      </c>
      <c r="N81" s="1067">
        <v>516776.07999999996</v>
      </c>
      <c r="O81" s="1067">
        <v>599079.38</v>
      </c>
      <c r="P81" s="1067">
        <v>408475.81</v>
      </c>
      <c r="Q81" s="1067">
        <v>355142</v>
      </c>
      <c r="R81" s="1067">
        <v>356004.6931174089</v>
      </c>
      <c r="S81" s="1067">
        <v>356869.48184562929</v>
      </c>
      <c r="T81" s="92"/>
    </row>
    <row r="82" spans="1:20" ht="18" customHeight="1">
      <c r="A82" s="1211"/>
      <c r="B82" s="1065" t="s">
        <v>588</v>
      </c>
      <c r="C82" s="1065" t="s">
        <v>2404</v>
      </c>
      <c r="D82" s="1067"/>
      <c r="E82" s="1067"/>
      <c r="F82" s="1067">
        <v>3721112</v>
      </c>
      <c r="G82" s="1067">
        <v>2871962</v>
      </c>
      <c r="H82" s="1067">
        <v>3323356</v>
      </c>
      <c r="I82" s="1067">
        <v>3370826</v>
      </c>
      <c r="J82" s="1067">
        <v>2107115</v>
      </c>
      <c r="K82" s="1067">
        <v>2080221</v>
      </c>
      <c r="L82" s="1067">
        <v>1509080</v>
      </c>
      <c r="M82" s="1067">
        <v>1667346</v>
      </c>
      <c r="N82" s="1067">
        <v>2668183</v>
      </c>
      <c r="O82" s="1067">
        <v>2562054</v>
      </c>
      <c r="P82" s="1067">
        <v>75768.656999999992</v>
      </c>
      <c r="Q82" s="1067">
        <v>90823.343000000008</v>
      </c>
      <c r="R82" s="1067">
        <v>81929.997055779226</v>
      </c>
      <c r="S82" s="1067">
        <v>4200</v>
      </c>
    </row>
    <row r="83" spans="1:20" ht="18" customHeight="1">
      <c r="A83" s="1211"/>
      <c r="B83" s="1065" t="s">
        <v>2405</v>
      </c>
      <c r="C83" s="1065" t="s">
        <v>2404</v>
      </c>
      <c r="D83" s="1067"/>
      <c r="E83" s="1067"/>
      <c r="F83" s="1067">
        <v>86.660886000000005</v>
      </c>
      <c r="G83" s="1067">
        <v>78.550864999999988</v>
      </c>
      <c r="H83" s="1067">
        <v>58.672000000000004</v>
      </c>
      <c r="I83" s="1067">
        <v>303.97400000000005</v>
      </c>
      <c r="J83" s="1067">
        <v>26.3</v>
      </c>
      <c r="K83" s="1067">
        <v>29.027999999999999</v>
      </c>
      <c r="L83" s="1067">
        <v>28.187000000000005</v>
      </c>
      <c r="M83" s="1067">
        <v>39.000999999999998</v>
      </c>
      <c r="N83" s="1067">
        <v>57.619</v>
      </c>
      <c r="O83" s="1067">
        <v>173.97600000000003</v>
      </c>
      <c r="P83" s="1067">
        <v>194.517</v>
      </c>
      <c r="Q83" s="1067">
        <v>318.92400000000004</v>
      </c>
      <c r="R83" s="1067">
        <v>376.9101818181818</v>
      </c>
      <c r="S83" s="1067">
        <v>355</v>
      </c>
    </row>
    <row r="84" spans="1:20" ht="18" customHeight="1">
      <c r="A84" s="1211"/>
      <c r="B84" s="1065" t="s">
        <v>2329</v>
      </c>
      <c r="C84" s="1065" t="s">
        <v>2404</v>
      </c>
      <c r="D84" s="1067"/>
      <c r="E84" s="1067"/>
      <c r="F84" s="1067">
        <v>2502.422</v>
      </c>
      <c r="G84" s="1067">
        <v>2767.06</v>
      </c>
      <c r="H84" s="1067">
        <v>2382.9450000000002</v>
      </c>
      <c r="I84" s="1067">
        <v>2569.819</v>
      </c>
      <c r="J84" s="1067">
        <v>2581.1669999999999</v>
      </c>
      <c r="K84" s="1067">
        <v>2681.2800000000007</v>
      </c>
      <c r="L84" s="1067">
        <v>2826.5559999999991</v>
      </c>
      <c r="M84" s="1067">
        <v>3571.84</v>
      </c>
      <c r="N84" s="1067">
        <v>4629.03</v>
      </c>
      <c r="O84" s="1067">
        <v>6554.6010000000006</v>
      </c>
      <c r="P84" s="1067">
        <v>6665.27</v>
      </c>
      <c r="Q84" s="1067">
        <v>8284.5570000000007</v>
      </c>
      <c r="R84" s="1067">
        <v>7755.6123314584729</v>
      </c>
      <c r="S84" s="1067">
        <v>8262</v>
      </c>
    </row>
    <row r="85" spans="1:20" ht="18" customHeight="1">
      <c r="A85" s="1211"/>
      <c r="B85" s="1065" t="s">
        <v>2333</v>
      </c>
      <c r="C85" s="1065" t="s">
        <v>2348</v>
      </c>
      <c r="D85" s="1067"/>
      <c r="E85" s="1067"/>
      <c r="F85" s="1067">
        <v>15468.964799999998</v>
      </c>
      <c r="G85" s="1067">
        <v>12564.297999999999</v>
      </c>
      <c r="H85" s="1067">
        <v>21330.478199999998</v>
      </c>
      <c r="I85" s="1067">
        <v>14023.483799999998</v>
      </c>
      <c r="J85" s="1067">
        <v>11353.850899999999</v>
      </c>
      <c r="K85" s="1067">
        <v>7017.735200000001</v>
      </c>
      <c r="L85" s="1067">
        <v>3579.1589999999997</v>
      </c>
      <c r="M85" s="1067">
        <v>4965.7448999999997</v>
      </c>
      <c r="N85" s="1067">
        <v>9619.8371000000006</v>
      </c>
      <c r="O85" s="1067">
        <v>12949.277526800002</v>
      </c>
      <c r="P85" s="1067">
        <v>14743.019899999999</v>
      </c>
      <c r="Q85" s="1067">
        <v>14001.3241</v>
      </c>
      <c r="R85" s="1067">
        <v>12562.492069879518</v>
      </c>
      <c r="S85" s="1067">
        <v>20200</v>
      </c>
    </row>
    <row r="86" spans="1:20" ht="18" customHeight="1">
      <c r="A86" s="1211"/>
      <c r="B86" s="1065" t="s">
        <v>2406</v>
      </c>
      <c r="C86" s="1065" t="s">
        <v>2404</v>
      </c>
      <c r="D86" s="1067"/>
      <c r="E86" s="1067"/>
      <c r="F86" s="1067">
        <v>9912</v>
      </c>
      <c r="G86" s="1067">
        <v>7675</v>
      </c>
      <c r="H86" s="1067">
        <v>10267</v>
      </c>
      <c r="I86" s="1067">
        <v>6177</v>
      </c>
      <c r="J86" s="1067">
        <v>6588</v>
      </c>
      <c r="K86" s="1067">
        <v>5418</v>
      </c>
      <c r="L86" s="1067">
        <v>5134</v>
      </c>
      <c r="M86" s="1067">
        <v>2463</v>
      </c>
      <c r="N86" s="1067">
        <v>741</v>
      </c>
      <c r="O86" s="1067">
        <v>7252</v>
      </c>
      <c r="P86" s="1067">
        <v>7022</v>
      </c>
      <c r="Q86" s="1067">
        <v>6934</v>
      </c>
      <c r="R86" s="1067">
        <v>7708.0680578897536</v>
      </c>
      <c r="S86" s="1067">
        <v>6362</v>
      </c>
    </row>
    <row r="87" spans="1:20" ht="18" customHeight="1">
      <c r="A87" s="1211"/>
      <c r="B87" s="1065" t="s">
        <v>2327</v>
      </c>
      <c r="C87" s="1065" t="s">
        <v>2404</v>
      </c>
      <c r="D87" s="1067"/>
      <c r="E87" s="1067"/>
      <c r="F87" s="1067">
        <v>8092.387999999999</v>
      </c>
      <c r="G87" s="1067">
        <v>9516.4979999999996</v>
      </c>
      <c r="H87" s="1067">
        <v>10216.923999999999</v>
      </c>
      <c r="I87" s="1067">
        <v>9220.2619999999988</v>
      </c>
      <c r="J87" s="1067">
        <v>8824.5810000000001</v>
      </c>
      <c r="K87" s="1067">
        <v>8581.5889999999981</v>
      </c>
      <c r="L87" s="1067">
        <v>6354.2469999999994</v>
      </c>
      <c r="M87" s="1067">
        <v>4857.5280000000002</v>
      </c>
      <c r="N87" s="1067">
        <v>6133.4830000000002</v>
      </c>
      <c r="O87" s="1067">
        <v>7992.188000000001</v>
      </c>
      <c r="P87" s="1067">
        <v>10414.159300244904</v>
      </c>
      <c r="Q87" s="1067">
        <v>13570.090434669133</v>
      </c>
      <c r="R87" s="1067">
        <v>15252.48134081267</v>
      </c>
      <c r="S87" s="1067">
        <v>16109</v>
      </c>
    </row>
    <row r="88" spans="1:20" ht="18" customHeight="1">
      <c r="A88" s="1211"/>
      <c r="B88" s="1065" t="s">
        <v>2407</v>
      </c>
      <c r="C88" s="1065" t="s">
        <v>2348</v>
      </c>
      <c r="D88" s="1067"/>
      <c r="E88" s="1067"/>
      <c r="F88" s="1067">
        <v>1942.633</v>
      </c>
      <c r="G88" s="1067">
        <v>3449.3689999999997</v>
      </c>
      <c r="H88" s="1067">
        <v>3564.4260000000004</v>
      </c>
      <c r="I88" s="1067">
        <v>3878.6619999999994</v>
      </c>
      <c r="J88" s="1067">
        <v>4022.4809999999993</v>
      </c>
      <c r="K88" s="1067">
        <v>3998.9499999999994</v>
      </c>
      <c r="L88" s="1067">
        <v>4274.3980000000001</v>
      </c>
      <c r="M88" s="1067">
        <v>5354.4490000000014</v>
      </c>
      <c r="N88" s="1067">
        <v>6916.101999999999</v>
      </c>
      <c r="O88" s="1067">
        <v>8421.6746554599995</v>
      </c>
      <c r="P88" s="1067">
        <v>8136.2129999999988</v>
      </c>
      <c r="Q88" s="1067">
        <v>9642.5750000000007</v>
      </c>
      <c r="R88" s="1067">
        <v>9078.4162743779416</v>
      </c>
      <c r="S88" s="1067">
        <v>10138</v>
      </c>
    </row>
    <row r="89" spans="1:20" ht="18" customHeight="1">
      <c r="A89" s="1211"/>
      <c r="B89" s="1065" t="s">
        <v>2408</v>
      </c>
      <c r="C89" s="1065" t="s">
        <v>2404</v>
      </c>
      <c r="D89" s="1067"/>
      <c r="E89" s="1067"/>
      <c r="F89" s="1067">
        <v>107854.08</v>
      </c>
      <c r="G89" s="1067">
        <v>95496</v>
      </c>
      <c r="H89" s="1067">
        <v>105271</v>
      </c>
      <c r="I89" s="1067">
        <v>71505</v>
      </c>
      <c r="J89" s="1067">
        <v>65838</v>
      </c>
      <c r="K89" s="1067">
        <v>46106</v>
      </c>
      <c r="L89" s="1067">
        <v>21051</v>
      </c>
      <c r="M89" s="1067">
        <v>0</v>
      </c>
      <c r="N89" s="1067">
        <v>56656</v>
      </c>
      <c r="O89" s="1067">
        <v>46047</v>
      </c>
      <c r="P89" s="1067">
        <v>16.79</v>
      </c>
      <c r="Q89" s="1067">
        <v>0</v>
      </c>
      <c r="R89" s="1067">
        <v>0</v>
      </c>
      <c r="S89" s="1067">
        <v>6200</v>
      </c>
    </row>
    <row r="90" spans="1:20" ht="18" customHeight="1">
      <c r="A90" s="1211"/>
      <c r="B90" s="1065" t="s">
        <v>2409</v>
      </c>
      <c r="C90" s="1065" t="s">
        <v>2348</v>
      </c>
      <c r="D90" s="1067"/>
      <c r="E90" s="1067"/>
      <c r="F90" s="1067">
        <v>2306.3430000000003</v>
      </c>
      <c r="G90" s="1067">
        <v>4269.7780000000002</v>
      </c>
      <c r="H90" s="1067">
        <v>4437.9790000000003</v>
      </c>
      <c r="I90" s="1067">
        <v>4833.4519999999993</v>
      </c>
      <c r="J90" s="1067">
        <v>4997.7159999999994</v>
      </c>
      <c r="K90" s="1067">
        <v>5085.7379999999994</v>
      </c>
      <c r="L90" s="1067">
        <v>5495.1019999999999</v>
      </c>
      <c r="M90" s="1067">
        <v>6848.8990000000003</v>
      </c>
      <c r="N90" s="1067">
        <v>8638.65</v>
      </c>
      <c r="O90" s="1067">
        <v>10826.559144225001</v>
      </c>
      <c r="P90" s="1067">
        <v>10524.344999999999</v>
      </c>
      <c r="Q90" s="1067">
        <v>13065.5</v>
      </c>
      <c r="R90" s="1067">
        <v>12160.492266307998</v>
      </c>
      <c r="S90" s="1067">
        <v>12564</v>
      </c>
    </row>
    <row r="91" spans="1:20" ht="18" customHeight="1">
      <c r="A91" s="1211"/>
      <c r="B91" s="1065" t="s">
        <v>2410</v>
      </c>
      <c r="C91" s="1065" t="s">
        <v>2348</v>
      </c>
      <c r="D91" s="1072"/>
      <c r="E91" s="1072"/>
      <c r="F91" s="1072">
        <v>217.613</v>
      </c>
      <c r="G91" s="1072">
        <v>376.51560000000012</v>
      </c>
      <c r="H91" s="1072">
        <v>374.41300000000001</v>
      </c>
      <c r="I91" s="1072">
        <v>404.00200000000001</v>
      </c>
      <c r="J91" s="1072">
        <v>410.25299999999999</v>
      </c>
      <c r="K91" s="1072">
        <v>414.05500000000001</v>
      </c>
      <c r="L91" s="1072">
        <v>443.98999999999995</v>
      </c>
      <c r="M91" s="1072">
        <v>568.13199999999995</v>
      </c>
      <c r="N91" s="1072">
        <v>726.904</v>
      </c>
      <c r="O91" s="1072">
        <v>940.31998509999994</v>
      </c>
      <c r="P91" s="1072">
        <v>890.67599999999993</v>
      </c>
      <c r="Q91" s="1072">
        <v>1146.0889999999999</v>
      </c>
      <c r="R91" s="1072">
        <v>1079.0347007397443</v>
      </c>
      <c r="S91" s="1072">
        <v>1147.3447034332005</v>
      </c>
    </row>
    <row r="92" spans="1:20" ht="18" customHeight="1">
      <c r="A92" s="1212"/>
      <c r="B92" s="1068" t="s">
        <v>2411</v>
      </c>
      <c r="C92" s="1068" t="s">
        <v>2348</v>
      </c>
      <c r="D92" s="1069"/>
      <c r="E92" s="1069"/>
      <c r="F92" s="1069">
        <v>178.03800000000001</v>
      </c>
      <c r="G92" s="1069">
        <v>321.91399999999999</v>
      </c>
      <c r="H92" s="1069">
        <v>300.077</v>
      </c>
      <c r="I92" s="1069">
        <v>317.18200000000002</v>
      </c>
      <c r="J92" s="1069">
        <v>317.36200000000002</v>
      </c>
      <c r="K92" s="1069">
        <v>317.60100000000006</v>
      </c>
      <c r="L92" s="1069">
        <v>333.39400000000001</v>
      </c>
      <c r="M92" s="1069">
        <v>412.77700000000004</v>
      </c>
      <c r="N92" s="1069">
        <v>555.02099999999996</v>
      </c>
      <c r="O92" s="1069">
        <v>823.03149143999997</v>
      </c>
      <c r="P92" s="1069">
        <v>787.16899999999998</v>
      </c>
      <c r="Q92" s="1069">
        <v>1011.6530000000002</v>
      </c>
      <c r="R92" s="1069">
        <v>962.51182448186557</v>
      </c>
      <c r="S92" s="1069">
        <v>988.97725824344843</v>
      </c>
    </row>
    <row r="93" spans="1:20" ht="18" customHeight="1">
      <c r="A93" s="920" t="s">
        <v>2111</v>
      </c>
      <c r="B93" s="169"/>
      <c r="C93" s="169"/>
    </row>
  </sheetData>
  <mergeCells count="12">
    <mergeCell ref="A80:A92"/>
    <mergeCell ref="A3:A6"/>
    <mergeCell ref="A7:A14"/>
    <mergeCell ref="A15:A24"/>
    <mergeCell ref="A26:A28"/>
    <mergeCell ref="A29:A35"/>
    <mergeCell ref="A36:A39"/>
    <mergeCell ref="A40:A46"/>
    <mergeCell ref="A47:A62"/>
    <mergeCell ref="A63:A64"/>
    <mergeCell ref="A65:A75"/>
    <mergeCell ref="A76:A79"/>
  </mergeCells>
  <hyperlinks>
    <hyperlink ref="T3" location="'Content Page'!A1" display="Back to Content Page"/>
  </hyperlinks>
  <pageMargins left="0.7" right="0.7" top="0.75" bottom="0.75" header="0.3" footer="0.3"/>
  <pageSetup orientation="portrait" r:id="rId1"/>
</worksheet>
</file>

<file path=xl/worksheets/sheet3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31"/>
  <sheetViews>
    <sheetView topLeftCell="AE1" workbookViewId="0">
      <selection activeCell="AM5" sqref="AM5"/>
    </sheetView>
  </sheetViews>
  <sheetFormatPr defaultRowHeight="14"/>
  <cols>
    <col min="1" max="1" width="33.81640625" style="289" customWidth="1"/>
    <col min="2" max="5" width="9.1796875" style="289" customWidth="1"/>
    <col min="6" max="34" width="10.26953125" style="289" customWidth="1"/>
    <col min="35" max="36" width="9.1796875" style="289" customWidth="1"/>
    <col min="37" max="37" width="10.26953125" style="289" customWidth="1"/>
    <col min="38" max="256" width="9.1796875" style="289"/>
    <col min="257" max="257" width="16.81640625" style="289" bestFit="1" customWidth="1"/>
    <col min="258" max="288" width="11.36328125" style="289" bestFit="1" customWidth="1"/>
    <col min="289" max="290" width="5" style="289" bestFit="1" customWidth="1"/>
    <col min="291" max="512" width="9.1796875" style="289"/>
    <col min="513" max="513" width="16.81640625" style="289" bestFit="1" customWidth="1"/>
    <col min="514" max="544" width="11.36328125" style="289" bestFit="1" customWidth="1"/>
    <col min="545" max="546" width="5" style="289" bestFit="1" customWidth="1"/>
    <col min="547" max="768" width="9.1796875" style="289"/>
    <col min="769" max="769" width="16.81640625" style="289" bestFit="1" customWidth="1"/>
    <col min="770" max="800" width="11.36328125" style="289" bestFit="1" customWidth="1"/>
    <col min="801" max="802" width="5" style="289" bestFit="1" customWidth="1"/>
    <col min="803" max="1024" width="9.1796875" style="289"/>
    <col min="1025" max="1025" width="16.81640625" style="289" bestFit="1" customWidth="1"/>
    <col min="1026" max="1056" width="11.36328125" style="289" bestFit="1" customWidth="1"/>
    <col min="1057" max="1058" width="5" style="289" bestFit="1" customWidth="1"/>
    <col min="1059" max="1280" width="9.1796875" style="289"/>
    <col min="1281" max="1281" width="16.81640625" style="289" bestFit="1" customWidth="1"/>
    <col min="1282" max="1312" width="11.36328125" style="289" bestFit="1" customWidth="1"/>
    <col min="1313" max="1314" width="5" style="289" bestFit="1" customWidth="1"/>
    <col min="1315" max="1536" width="9.1796875" style="289"/>
    <col min="1537" max="1537" width="16.81640625" style="289" bestFit="1" customWidth="1"/>
    <col min="1538" max="1568" width="11.36328125" style="289" bestFit="1" customWidth="1"/>
    <col min="1569" max="1570" width="5" style="289" bestFit="1" customWidth="1"/>
    <col min="1571" max="1792" width="9.1796875" style="289"/>
    <col min="1793" max="1793" width="16.81640625" style="289" bestFit="1" customWidth="1"/>
    <col min="1794" max="1824" width="11.36328125" style="289" bestFit="1" customWidth="1"/>
    <col min="1825" max="1826" width="5" style="289" bestFit="1" customWidth="1"/>
    <col min="1827" max="2048" width="9.1796875" style="289"/>
    <col min="2049" max="2049" width="16.81640625" style="289" bestFit="1" customWidth="1"/>
    <col min="2050" max="2080" width="11.36328125" style="289" bestFit="1" customWidth="1"/>
    <col min="2081" max="2082" width="5" style="289" bestFit="1" customWidth="1"/>
    <col min="2083" max="2304" width="9.1796875" style="289"/>
    <col min="2305" max="2305" width="16.81640625" style="289" bestFit="1" customWidth="1"/>
    <col min="2306" max="2336" width="11.36328125" style="289" bestFit="1" customWidth="1"/>
    <col min="2337" max="2338" width="5" style="289" bestFit="1" customWidth="1"/>
    <col min="2339" max="2560" width="9.1796875" style="289"/>
    <col min="2561" max="2561" width="16.81640625" style="289" bestFit="1" customWidth="1"/>
    <col min="2562" max="2592" width="11.36328125" style="289" bestFit="1" customWidth="1"/>
    <col min="2593" max="2594" width="5" style="289" bestFit="1" customWidth="1"/>
    <col min="2595" max="2816" width="9.1796875" style="289"/>
    <col min="2817" max="2817" width="16.81640625" style="289" bestFit="1" customWidth="1"/>
    <col min="2818" max="2848" width="11.36328125" style="289" bestFit="1" customWidth="1"/>
    <col min="2849" max="2850" width="5" style="289" bestFit="1" customWidth="1"/>
    <col min="2851" max="3072" width="9.1796875" style="289"/>
    <col min="3073" max="3073" width="16.81640625" style="289" bestFit="1" customWidth="1"/>
    <col min="3074" max="3104" width="11.36328125" style="289" bestFit="1" customWidth="1"/>
    <col min="3105" max="3106" width="5" style="289" bestFit="1" customWidth="1"/>
    <col min="3107" max="3328" width="9.1796875" style="289"/>
    <col min="3329" max="3329" width="16.81640625" style="289" bestFit="1" customWidth="1"/>
    <col min="3330" max="3360" width="11.36328125" style="289" bestFit="1" customWidth="1"/>
    <col min="3361" max="3362" width="5" style="289" bestFit="1" customWidth="1"/>
    <col min="3363" max="3584" width="9.1796875" style="289"/>
    <col min="3585" max="3585" width="16.81640625" style="289" bestFit="1" customWidth="1"/>
    <col min="3586" max="3616" width="11.36328125" style="289" bestFit="1" customWidth="1"/>
    <col min="3617" max="3618" width="5" style="289" bestFit="1" customWidth="1"/>
    <col min="3619" max="3840" width="9.1796875" style="289"/>
    <col min="3841" max="3841" width="16.81640625" style="289" bestFit="1" customWidth="1"/>
    <col min="3842" max="3872" width="11.36328125" style="289" bestFit="1" customWidth="1"/>
    <col min="3873" max="3874" width="5" style="289" bestFit="1" customWidth="1"/>
    <col min="3875" max="4096" width="9.1796875" style="289"/>
    <col min="4097" max="4097" width="16.81640625" style="289" bestFit="1" customWidth="1"/>
    <col min="4098" max="4128" width="11.36328125" style="289" bestFit="1" customWidth="1"/>
    <col min="4129" max="4130" width="5" style="289" bestFit="1" customWidth="1"/>
    <col min="4131" max="4352" width="9.1796875" style="289"/>
    <col min="4353" max="4353" width="16.81640625" style="289" bestFit="1" customWidth="1"/>
    <col min="4354" max="4384" width="11.36328125" style="289" bestFit="1" customWidth="1"/>
    <col min="4385" max="4386" width="5" style="289" bestFit="1" customWidth="1"/>
    <col min="4387" max="4608" width="9.1796875" style="289"/>
    <col min="4609" max="4609" width="16.81640625" style="289" bestFit="1" customWidth="1"/>
    <col min="4610" max="4640" width="11.36328125" style="289" bestFit="1" customWidth="1"/>
    <col min="4641" max="4642" width="5" style="289" bestFit="1" customWidth="1"/>
    <col min="4643" max="4864" width="9.1796875" style="289"/>
    <col min="4865" max="4865" width="16.81640625" style="289" bestFit="1" customWidth="1"/>
    <col min="4866" max="4896" width="11.36328125" style="289" bestFit="1" customWidth="1"/>
    <col min="4897" max="4898" width="5" style="289" bestFit="1" customWidth="1"/>
    <col min="4899" max="5120" width="9.1796875" style="289"/>
    <col min="5121" max="5121" width="16.81640625" style="289" bestFit="1" customWidth="1"/>
    <col min="5122" max="5152" width="11.36328125" style="289" bestFit="1" customWidth="1"/>
    <col min="5153" max="5154" width="5" style="289" bestFit="1" customWidth="1"/>
    <col min="5155" max="5376" width="9.1796875" style="289"/>
    <col min="5377" max="5377" width="16.81640625" style="289" bestFit="1" customWidth="1"/>
    <col min="5378" max="5408" width="11.36328125" style="289" bestFit="1" customWidth="1"/>
    <col min="5409" max="5410" width="5" style="289" bestFit="1" customWidth="1"/>
    <col min="5411" max="5632" width="9.1796875" style="289"/>
    <col min="5633" max="5633" width="16.81640625" style="289" bestFit="1" customWidth="1"/>
    <col min="5634" max="5664" width="11.36328125" style="289" bestFit="1" customWidth="1"/>
    <col min="5665" max="5666" width="5" style="289" bestFit="1" customWidth="1"/>
    <col min="5667" max="5888" width="9.1796875" style="289"/>
    <col min="5889" max="5889" width="16.81640625" style="289" bestFit="1" customWidth="1"/>
    <col min="5890" max="5920" width="11.36328125" style="289" bestFit="1" customWidth="1"/>
    <col min="5921" max="5922" width="5" style="289" bestFit="1" customWidth="1"/>
    <col min="5923" max="6144" width="9.1796875" style="289"/>
    <col min="6145" max="6145" width="16.81640625" style="289" bestFit="1" customWidth="1"/>
    <col min="6146" max="6176" width="11.36328125" style="289" bestFit="1" customWidth="1"/>
    <col min="6177" max="6178" width="5" style="289" bestFit="1" customWidth="1"/>
    <col min="6179" max="6400" width="9.1796875" style="289"/>
    <col min="6401" max="6401" width="16.81640625" style="289" bestFit="1" customWidth="1"/>
    <col min="6402" max="6432" width="11.36328125" style="289" bestFit="1" customWidth="1"/>
    <col min="6433" max="6434" width="5" style="289" bestFit="1" customWidth="1"/>
    <col min="6435" max="6656" width="9.1796875" style="289"/>
    <col min="6657" max="6657" width="16.81640625" style="289" bestFit="1" customWidth="1"/>
    <col min="6658" max="6688" width="11.36328125" style="289" bestFit="1" customWidth="1"/>
    <col min="6689" max="6690" width="5" style="289" bestFit="1" customWidth="1"/>
    <col min="6691" max="6912" width="9.1796875" style="289"/>
    <col min="6913" max="6913" width="16.81640625" style="289" bestFit="1" customWidth="1"/>
    <col min="6914" max="6944" width="11.36328125" style="289" bestFit="1" customWidth="1"/>
    <col min="6945" max="6946" width="5" style="289" bestFit="1" customWidth="1"/>
    <col min="6947" max="7168" width="9.1796875" style="289"/>
    <col min="7169" max="7169" width="16.81640625" style="289" bestFit="1" customWidth="1"/>
    <col min="7170" max="7200" width="11.36328125" style="289" bestFit="1" customWidth="1"/>
    <col min="7201" max="7202" width="5" style="289" bestFit="1" customWidth="1"/>
    <col min="7203" max="7424" width="9.1796875" style="289"/>
    <col min="7425" max="7425" width="16.81640625" style="289" bestFit="1" customWidth="1"/>
    <col min="7426" max="7456" width="11.36328125" style="289" bestFit="1" customWidth="1"/>
    <col min="7457" max="7458" width="5" style="289" bestFit="1" customWidth="1"/>
    <col min="7459" max="7680" width="9.1796875" style="289"/>
    <col min="7681" max="7681" width="16.81640625" style="289" bestFit="1" customWidth="1"/>
    <col min="7682" max="7712" width="11.36328125" style="289" bestFit="1" customWidth="1"/>
    <col min="7713" max="7714" width="5" style="289" bestFit="1" customWidth="1"/>
    <col min="7715" max="7936" width="9.1796875" style="289"/>
    <col min="7937" max="7937" width="16.81640625" style="289" bestFit="1" customWidth="1"/>
    <col min="7938" max="7968" width="11.36328125" style="289" bestFit="1" customWidth="1"/>
    <col min="7969" max="7970" width="5" style="289" bestFit="1" customWidth="1"/>
    <col min="7971" max="8192" width="9.1796875" style="289"/>
    <col min="8193" max="8193" width="16.81640625" style="289" bestFit="1" customWidth="1"/>
    <col min="8194" max="8224" width="11.36328125" style="289" bestFit="1" customWidth="1"/>
    <col min="8225" max="8226" width="5" style="289" bestFit="1" customWidth="1"/>
    <col min="8227" max="8448" width="9.1796875" style="289"/>
    <col min="8449" max="8449" width="16.81640625" style="289" bestFit="1" customWidth="1"/>
    <col min="8450" max="8480" width="11.36328125" style="289" bestFit="1" customWidth="1"/>
    <col min="8481" max="8482" width="5" style="289" bestFit="1" customWidth="1"/>
    <col min="8483" max="8704" width="9.1796875" style="289"/>
    <col min="8705" max="8705" width="16.81640625" style="289" bestFit="1" customWidth="1"/>
    <col min="8706" max="8736" width="11.36328125" style="289" bestFit="1" customWidth="1"/>
    <col min="8737" max="8738" width="5" style="289" bestFit="1" customWidth="1"/>
    <col min="8739" max="8960" width="9.1796875" style="289"/>
    <col min="8961" max="8961" width="16.81640625" style="289" bestFit="1" customWidth="1"/>
    <col min="8962" max="8992" width="11.36328125" style="289" bestFit="1" customWidth="1"/>
    <col min="8993" max="8994" width="5" style="289" bestFit="1" customWidth="1"/>
    <col min="8995" max="9216" width="9.1796875" style="289"/>
    <col min="9217" max="9217" width="16.81640625" style="289" bestFit="1" customWidth="1"/>
    <col min="9218" max="9248" width="11.36328125" style="289" bestFit="1" customWidth="1"/>
    <col min="9249" max="9250" width="5" style="289" bestFit="1" customWidth="1"/>
    <col min="9251" max="9472" width="9.1796875" style="289"/>
    <col min="9473" max="9473" width="16.81640625" style="289" bestFit="1" customWidth="1"/>
    <col min="9474" max="9504" width="11.36328125" style="289" bestFit="1" customWidth="1"/>
    <col min="9505" max="9506" width="5" style="289" bestFit="1" customWidth="1"/>
    <col min="9507" max="9728" width="9.1796875" style="289"/>
    <col min="9729" max="9729" width="16.81640625" style="289" bestFit="1" customWidth="1"/>
    <col min="9730" max="9760" width="11.36328125" style="289" bestFit="1" customWidth="1"/>
    <col min="9761" max="9762" width="5" style="289" bestFit="1" customWidth="1"/>
    <col min="9763" max="9984" width="9.1796875" style="289"/>
    <col min="9985" max="9985" width="16.81640625" style="289" bestFit="1" customWidth="1"/>
    <col min="9986" max="10016" width="11.36328125" style="289" bestFit="1" customWidth="1"/>
    <col min="10017" max="10018" width="5" style="289" bestFit="1" customWidth="1"/>
    <col min="10019" max="10240" width="9.1796875" style="289"/>
    <col min="10241" max="10241" width="16.81640625" style="289" bestFit="1" customWidth="1"/>
    <col min="10242" max="10272" width="11.36328125" style="289" bestFit="1" customWidth="1"/>
    <col min="10273" max="10274" width="5" style="289" bestFit="1" customWidth="1"/>
    <col min="10275" max="10496" width="9.1796875" style="289"/>
    <col min="10497" max="10497" width="16.81640625" style="289" bestFit="1" customWidth="1"/>
    <col min="10498" max="10528" width="11.36328125" style="289" bestFit="1" customWidth="1"/>
    <col min="10529" max="10530" width="5" style="289" bestFit="1" customWidth="1"/>
    <col min="10531" max="10752" width="9.1796875" style="289"/>
    <col min="10753" max="10753" width="16.81640625" style="289" bestFit="1" customWidth="1"/>
    <col min="10754" max="10784" width="11.36328125" style="289" bestFit="1" customWidth="1"/>
    <col min="10785" max="10786" width="5" style="289" bestFit="1" customWidth="1"/>
    <col min="10787" max="11008" width="9.1796875" style="289"/>
    <col min="11009" max="11009" width="16.81640625" style="289" bestFit="1" customWidth="1"/>
    <col min="11010" max="11040" width="11.36328125" style="289" bestFit="1" customWidth="1"/>
    <col min="11041" max="11042" width="5" style="289" bestFit="1" customWidth="1"/>
    <col min="11043" max="11264" width="9.1796875" style="289"/>
    <col min="11265" max="11265" width="16.81640625" style="289" bestFit="1" customWidth="1"/>
    <col min="11266" max="11296" width="11.36328125" style="289" bestFit="1" customWidth="1"/>
    <col min="11297" max="11298" width="5" style="289" bestFit="1" customWidth="1"/>
    <col min="11299" max="11520" width="9.1796875" style="289"/>
    <col min="11521" max="11521" width="16.81640625" style="289" bestFit="1" customWidth="1"/>
    <col min="11522" max="11552" width="11.36328125" style="289" bestFit="1" customWidth="1"/>
    <col min="11553" max="11554" width="5" style="289" bestFit="1" customWidth="1"/>
    <col min="11555" max="11776" width="9.1796875" style="289"/>
    <col min="11777" max="11777" width="16.81640625" style="289" bestFit="1" customWidth="1"/>
    <col min="11778" max="11808" width="11.36328125" style="289" bestFit="1" customWidth="1"/>
    <col min="11809" max="11810" width="5" style="289" bestFit="1" customWidth="1"/>
    <col min="11811" max="12032" width="9.1796875" style="289"/>
    <col min="12033" max="12033" width="16.81640625" style="289" bestFit="1" customWidth="1"/>
    <col min="12034" max="12064" width="11.36328125" style="289" bestFit="1" customWidth="1"/>
    <col min="12065" max="12066" width="5" style="289" bestFit="1" customWidth="1"/>
    <col min="12067" max="12288" width="9.1796875" style="289"/>
    <col min="12289" max="12289" width="16.81640625" style="289" bestFit="1" customWidth="1"/>
    <col min="12290" max="12320" width="11.36328125" style="289" bestFit="1" customWidth="1"/>
    <col min="12321" max="12322" width="5" style="289" bestFit="1" customWidth="1"/>
    <col min="12323" max="12544" width="9.1796875" style="289"/>
    <col min="12545" max="12545" width="16.81640625" style="289" bestFit="1" customWidth="1"/>
    <col min="12546" max="12576" width="11.36328125" style="289" bestFit="1" customWidth="1"/>
    <col min="12577" max="12578" width="5" style="289" bestFit="1" customWidth="1"/>
    <col min="12579" max="12800" width="9.1796875" style="289"/>
    <col min="12801" max="12801" width="16.81640625" style="289" bestFit="1" customWidth="1"/>
    <col min="12802" max="12832" width="11.36328125" style="289" bestFit="1" customWidth="1"/>
    <col min="12833" max="12834" width="5" style="289" bestFit="1" customWidth="1"/>
    <col min="12835" max="13056" width="9.1796875" style="289"/>
    <col min="13057" max="13057" width="16.81640625" style="289" bestFit="1" customWidth="1"/>
    <col min="13058" max="13088" width="11.36328125" style="289" bestFit="1" customWidth="1"/>
    <col min="13089" max="13090" width="5" style="289" bestFit="1" customWidth="1"/>
    <col min="13091" max="13312" width="9.1796875" style="289"/>
    <col min="13313" max="13313" width="16.81640625" style="289" bestFit="1" customWidth="1"/>
    <col min="13314" max="13344" width="11.36328125" style="289" bestFit="1" customWidth="1"/>
    <col min="13345" max="13346" width="5" style="289" bestFit="1" customWidth="1"/>
    <col min="13347" max="13568" width="9.1796875" style="289"/>
    <col min="13569" max="13569" width="16.81640625" style="289" bestFit="1" customWidth="1"/>
    <col min="13570" max="13600" width="11.36328125" style="289" bestFit="1" customWidth="1"/>
    <col min="13601" max="13602" width="5" style="289" bestFit="1" customWidth="1"/>
    <col min="13603" max="13824" width="9.1796875" style="289"/>
    <col min="13825" max="13825" width="16.81640625" style="289" bestFit="1" customWidth="1"/>
    <col min="13826" max="13856" width="11.36328125" style="289" bestFit="1" customWidth="1"/>
    <col min="13857" max="13858" width="5" style="289" bestFit="1" customWidth="1"/>
    <col min="13859" max="14080" width="9.1796875" style="289"/>
    <col min="14081" max="14081" width="16.81640625" style="289" bestFit="1" customWidth="1"/>
    <col min="14082" max="14112" width="11.36328125" style="289" bestFit="1" customWidth="1"/>
    <col min="14113" max="14114" width="5" style="289" bestFit="1" customWidth="1"/>
    <col min="14115" max="14336" width="9.1796875" style="289"/>
    <col min="14337" max="14337" width="16.81640625" style="289" bestFit="1" customWidth="1"/>
    <col min="14338" max="14368" width="11.36328125" style="289" bestFit="1" customWidth="1"/>
    <col min="14369" max="14370" width="5" style="289" bestFit="1" customWidth="1"/>
    <col min="14371" max="14592" width="9.1796875" style="289"/>
    <col min="14593" max="14593" width="16.81640625" style="289" bestFit="1" customWidth="1"/>
    <col min="14594" max="14624" width="11.36328125" style="289" bestFit="1" customWidth="1"/>
    <col min="14625" max="14626" width="5" style="289" bestFit="1" customWidth="1"/>
    <col min="14627" max="14848" width="9.1796875" style="289"/>
    <col min="14849" max="14849" width="16.81640625" style="289" bestFit="1" customWidth="1"/>
    <col min="14850" max="14880" width="11.36328125" style="289" bestFit="1" customWidth="1"/>
    <col min="14881" max="14882" width="5" style="289" bestFit="1" customWidth="1"/>
    <col min="14883" max="15104" width="9.1796875" style="289"/>
    <col min="15105" max="15105" width="16.81640625" style="289" bestFit="1" customWidth="1"/>
    <col min="15106" max="15136" width="11.36328125" style="289" bestFit="1" customWidth="1"/>
    <col min="15137" max="15138" width="5" style="289" bestFit="1" customWidth="1"/>
    <col min="15139" max="15360" width="9.1796875" style="289"/>
    <col min="15361" max="15361" width="16.81640625" style="289" bestFit="1" customWidth="1"/>
    <col min="15362" max="15392" width="11.36328125" style="289" bestFit="1" customWidth="1"/>
    <col min="15393" max="15394" width="5" style="289" bestFit="1" customWidth="1"/>
    <col min="15395" max="15616" width="9.1796875" style="289"/>
    <col min="15617" max="15617" width="16.81640625" style="289" bestFit="1" customWidth="1"/>
    <col min="15618" max="15648" width="11.36328125" style="289" bestFit="1" customWidth="1"/>
    <col min="15649" max="15650" width="5" style="289" bestFit="1" customWidth="1"/>
    <col min="15651" max="15872" width="9.1796875" style="289"/>
    <col min="15873" max="15873" width="16.81640625" style="289" bestFit="1" customWidth="1"/>
    <col min="15874" max="15904" width="11.36328125" style="289" bestFit="1" customWidth="1"/>
    <col min="15905" max="15906" width="5" style="289" bestFit="1" customWidth="1"/>
    <col min="15907" max="16128" width="9.1796875" style="289"/>
    <col min="16129" max="16129" width="16.81640625" style="289" bestFit="1" customWidth="1"/>
    <col min="16130" max="16160" width="11.36328125" style="289" bestFit="1" customWidth="1"/>
    <col min="16161" max="16162" width="5" style="289" bestFit="1" customWidth="1"/>
    <col min="16163" max="16384" width="9.1796875" style="289"/>
  </cols>
  <sheetData>
    <row r="1" spans="1:39" s="136" customFormat="1">
      <c r="A1" s="136" t="s">
        <v>1450</v>
      </c>
    </row>
    <row r="3" spans="1:39" ht="15" customHeight="1">
      <c r="A3" s="1082" t="s">
        <v>16</v>
      </c>
      <c r="B3" s="1084" t="s">
        <v>473</v>
      </c>
      <c r="C3" s="1084"/>
      <c r="D3" s="1084"/>
      <c r="E3" s="1084"/>
      <c r="F3" s="1084"/>
      <c r="G3" s="1084"/>
      <c r="H3" s="1084"/>
      <c r="I3" s="1084"/>
      <c r="J3" s="1084"/>
      <c r="K3" s="1084"/>
      <c r="L3" s="1084"/>
      <c r="M3" s="1084"/>
      <c r="N3" s="1084"/>
      <c r="O3" s="1084"/>
      <c r="P3" s="1084"/>
      <c r="Q3" s="1084"/>
      <c r="R3" s="1084"/>
      <c r="S3" s="1084"/>
      <c r="T3" s="1084"/>
      <c r="U3" s="1084"/>
      <c r="V3" s="1084"/>
      <c r="W3" s="1084"/>
      <c r="X3" s="1084"/>
      <c r="Y3" s="1084"/>
      <c r="Z3" s="1084"/>
      <c r="AA3" s="1084"/>
      <c r="AB3" s="1084"/>
      <c r="AC3" s="1084"/>
      <c r="AD3" s="1084"/>
      <c r="AE3" s="1084"/>
      <c r="AF3" s="1084"/>
      <c r="AG3" s="1084"/>
      <c r="AH3" s="1084"/>
      <c r="AI3" s="1084"/>
      <c r="AJ3" s="1084"/>
      <c r="AK3" s="1084"/>
    </row>
    <row r="4" spans="1:39">
      <c r="A4" s="1082"/>
      <c r="B4" s="568">
        <v>1980</v>
      </c>
      <c r="C4" s="568">
        <v>1981</v>
      </c>
      <c r="D4" s="568">
        <v>1982</v>
      </c>
      <c r="E4" s="568">
        <v>1983</v>
      </c>
      <c r="F4" s="568">
        <v>1984</v>
      </c>
      <c r="G4" s="568">
        <v>1985</v>
      </c>
      <c r="H4" s="568">
        <v>1986</v>
      </c>
      <c r="I4" s="568">
        <v>1987</v>
      </c>
      <c r="J4" s="568">
        <v>1988</v>
      </c>
      <c r="K4" s="568">
        <v>1989</v>
      </c>
      <c r="L4" s="568">
        <v>1990</v>
      </c>
      <c r="M4" s="568">
        <v>1991</v>
      </c>
      <c r="N4" s="568">
        <v>1992</v>
      </c>
      <c r="O4" s="568">
        <v>1993</v>
      </c>
      <c r="P4" s="568">
        <v>1994</v>
      </c>
      <c r="Q4" s="568">
        <v>1995</v>
      </c>
      <c r="R4" s="568">
        <v>1996</v>
      </c>
      <c r="S4" s="568">
        <v>1997</v>
      </c>
      <c r="T4" s="568">
        <v>1998</v>
      </c>
      <c r="U4" s="568">
        <v>1999</v>
      </c>
      <c r="V4" s="568">
        <v>2000</v>
      </c>
      <c r="W4" s="568">
        <v>2001</v>
      </c>
      <c r="X4" s="568">
        <v>2002</v>
      </c>
      <c r="Y4" s="568">
        <v>2003</v>
      </c>
      <c r="Z4" s="568">
        <v>2004</v>
      </c>
      <c r="AA4" s="568">
        <v>2005</v>
      </c>
      <c r="AB4" s="568">
        <v>2006</v>
      </c>
      <c r="AC4" s="568">
        <v>2007</v>
      </c>
      <c r="AD4" s="568">
        <v>2008</v>
      </c>
      <c r="AE4" s="568">
        <v>2009</v>
      </c>
      <c r="AF4" s="568">
        <v>2010</v>
      </c>
      <c r="AG4" s="568">
        <v>2011</v>
      </c>
      <c r="AH4" s="568">
        <v>2012</v>
      </c>
      <c r="AI4" s="568">
        <v>2013</v>
      </c>
      <c r="AJ4" s="568">
        <v>2014</v>
      </c>
      <c r="AK4" s="568">
        <v>2015</v>
      </c>
    </row>
    <row r="5" spans="1:39">
      <c r="A5" s="73" t="s">
        <v>15</v>
      </c>
      <c r="B5" s="567">
        <v>11300.57</v>
      </c>
      <c r="C5" s="573">
        <v>10304.325000000001</v>
      </c>
      <c r="D5" s="573">
        <v>10399.684999999999</v>
      </c>
      <c r="E5" s="573">
        <v>12906.697</v>
      </c>
      <c r="F5" s="573">
        <v>14288.148999999999</v>
      </c>
      <c r="G5" s="573">
        <v>15743.473</v>
      </c>
      <c r="H5" s="573">
        <v>18336.721000000001</v>
      </c>
      <c r="I5" s="573">
        <v>22321.409</v>
      </c>
      <c r="J5" s="573">
        <v>27063.631000000001</v>
      </c>
      <c r="K5" s="573">
        <v>27188.633000000002</v>
      </c>
      <c r="L5" s="573">
        <v>28652.03</v>
      </c>
      <c r="M5" s="573">
        <v>29955.51</v>
      </c>
      <c r="N5" s="573">
        <v>32754.744999999999</v>
      </c>
      <c r="O5" s="573">
        <v>30535.47</v>
      </c>
      <c r="P5" s="573">
        <v>32947.805</v>
      </c>
      <c r="Q5" s="573">
        <v>36414.565999999999</v>
      </c>
      <c r="R5" s="573">
        <v>39794.023999999998</v>
      </c>
      <c r="S5" s="573">
        <v>41559.425000000003</v>
      </c>
      <c r="T5" s="573">
        <v>42968.402999999998</v>
      </c>
      <c r="U5" s="573">
        <v>43552.195</v>
      </c>
      <c r="V5" s="573">
        <v>43680.182999999997</v>
      </c>
      <c r="W5" s="573">
        <v>43455.459000000003</v>
      </c>
      <c r="X5" s="573">
        <v>51433.983</v>
      </c>
      <c r="Y5" s="573">
        <v>51348.855000000003</v>
      </c>
      <c r="Z5" s="573">
        <v>57609.529000000002</v>
      </c>
      <c r="AA5" s="573">
        <v>70906.346000000005</v>
      </c>
      <c r="AB5" s="573">
        <v>79992.847999999998</v>
      </c>
      <c r="AC5" s="573">
        <v>95054.152000000002</v>
      </c>
      <c r="AD5" s="573">
        <v>105776.51700000001</v>
      </c>
      <c r="AE5" s="573">
        <v>100957.649</v>
      </c>
      <c r="AF5" s="573">
        <v>98915</v>
      </c>
      <c r="AG5" s="573">
        <v>87958.430357260295</v>
      </c>
      <c r="AH5" s="573">
        <v>93519.419804109595</v>
      </c>
      <c r="AI5" s="573">
        <v>96007.748780410999</v>
      </c>
      <c r="AJ5" s="573">
        <v>94211.652510273998</v>
      </c>
      <c r="AK5" s="573">
        <v>101782.22567013701</v>
      </c>
      <c r="AM5" s="92" t="s">
        <v>13</v>
      </c>
    </row>
    <row r="6" spans="1:39">
      <c r="A6" s="73" t="s">
        <v>14</v>
      </c>
      <c r="B6" s="567" t="s">
        <v>429</v>
      </c>
      <c r="C6" s="573">
        <v>603.91800000000001</v>
      </c>
      <c r="D6" s="573">
        <v>637.54899999999998</v>
      </c>
      <c r="E6" s="573">
        <v>638.31200000000001</v>
      </c>
      <c r="F6" s="573">
        <v>650.52300000000002</v>
      </c>
      <c r="G6" s="573">
        <v>691.86900000000003</v>
      </c>
      <c r="H6" s="573">
        <v>739.048</v>
      </c>
      <c r="I6" s="573">
        <v>725.80899999999997</v>
      </c>
      <c r="J6" s="573">
        <v>868.25800000000004</v>
      </c>
      <c r="K6" s="573">
        <v>914.50099999999998</v>
      </c>
      <c r="L6" s="573">
        <v>910.476</v>
      </c>
      <c r="M6" s="573">
        <v>935.69200000000001</v>
      </c>
      <c r="N6" s="573">
        <v>1039.383</v>
      </c>
      <c r="O6" s="573">
        <v>1050.9449999999999</v>
      </c>
      <c r="P6" s="573">
        <v>1067.0650000000001</v>
      </c>
      <c r="Q6" s="573">
        <v>1059.385</v>
      </c>
      <c r="R6" s="573">
        <v>973.13800000000003</v>
      </c>
      <c r="S6" s="573">
        <v>991.69899999999996</v>
      </c>
      <c r="T6" s="573">
        <v>1114.932</v>
      </c>
      <c r="U6" s="573">
        <v>1125.4079999999999</v>
      </c>
      <c r="V6" s="573">
        <v>1126.6410000000001</v>
      </c>
      <c r="W6" s="573">
        <v>1116.165</v>
      </c>
      <c r="X6" s="573">
        <v>1119.258</v>
      </c>
      <c r="Y6" s="573">
        <v>1028.451</v>
      </c>
      <c r="Z6" s="573">
        <v>1018.456</v>
      </c>
      <c r="AA6" s="573">
        <v>1062.8240000000001</v>
      </c>
      <c r="AB6" s="573">
        <v>1055.0989999999999</v>
      </c>
      <c r="AC6" s="573">
        <v>979.21100000000001</v>
      </c>
      <c r="AD6" s="573">
        <v>1036.9290000000001</v>
      </c>
      <c r="AE6" s="573">
        <v>938.12699999999995</v>
      </c>
      <c r="AF6" s="573">
        <v>1097</v>
      </c>
      <c r="AG6" s="573">
        <v>2145</v>
      </c>
      <c r="AH6" s="573">
        <v>2164</v>
      </c>
      <c r="AI6" s="573">
        <v>2321</v>
      </c>
      <c r="AJ6" s="573" t="s">
        <v>429</v>
      </c>
      <c r="AK6" s="573">
        <v>2745.2</v>
      </c>
    </row>
    <row r="7" spans="1:39">
      <c r="A7" s="73" t="s">
        <v>268</v>
      </c>
      <c r="B7" s="567">
        <v>8581.616</v>
      </c>
      <c r="C7" s="573">
        <v>8940.9060000000009</v>
      </c>
      <c r="D7" s="573">
        <v>9264.0730000000003</v>
      </c>
      <c r="E7" s="573">
        <v>9657.7909999999993</v>
      </c>
      <c r="F7" s="573">
        <v>10283.366</v>
      </c>
      <c r="G7" s="573">
        <v>10658.11</v>
      </c>
      <c r="H7" s="573">
        <v>10911.181</v>
      </c>
      <c r="I7" s="573">
        <v>11144.025</v>
      </c>
      <c r="J7" s="573">
        <v>11360.628000000001</v>
      </c>
      <c r="K7" s="573">
        <v>11690.963</v>
      </c>
      <c r="L7" s="573">
        <v>12018.786</v>
      </c>
      <c r="M7" s="573">
        <v>12226.447</v>
      </c>
      <c r="N7" s="573">
        <v>12458.655000000001</v>
      </c>
      <c r="O7" s="573">
        <v>12681.89</v>
      </c>
      <c r="P7" s="573">
        <v>13112.781999999999</v>
      </c>
      <c r="Q7" s="573">
        <v>13698.434999999999</v>
      </c>
      <c r="R7" s="573">
        <v>14154.59</v>
      </c>
      <c r="S7" s="573">
        <v>14367.468000000001</v>
      </c>
      <c r="T7" s="573">
        <v>14651.938</v>
      </c>
      <c r="U7" s="573">
        <v>15050.790999999999</v>
      </c>
      <c r="V7" s="573">
        <v>17509.046999999999</v>
      </c>
      <c r="W7" s="573">
        <v>18187.102999999999</v>
      </c>
      <c r="X7" s="573">
        <v>18696.506000000001</v>
      </c>
      <c r="Y7" s="573">
        <v>19416.642</v>
      </c>
      <c r="Z7" s="573">
        <v>20222.559000000001</v>
      </c>
      <c r="AA7" s="573">
        <v>20760.088</v>
      </c>
      <c r="AB7" s="573">
        <v>21406.607</v>
      </c>
      <c r="AC7" s="573">
        <v>22069.96</v>
      </c>
      <c r="AD7" s="573">
        <v>22660.32</v>
      </c>
      <c r="AE7" s="573">
        <v>23346.440999999999</v>
      </c>
      <c r="AF7" s="573">
        <v>24081</v>
      </c>
      <c r="AG7" s="573" t="s">
        <v>429</v>
      </c>
      <c r="AH7" s="573" t="s">
        <v>429</v>
      </c>
      <c r="AI7" s="573" t="s">
        <v>429</v>
      </c>
      <c r="AJ7" s="573" t="s">
        <v>429</v>
      </c>
      <c r="AK7" s="570" t="s">
        <v>429</v>
      </c>
    </row>
    <row r="8" spans="1:39">
      <c r="A8" s="73" t="s">
        <v>12</v>
      </c>
      <c r="B8" s="567" t="s">
        <v>429</v>
      </c>
      <c r="C8" s="573" t="s">
        <v>429</v>
      </c>
      <c r="D8" s="573" t="s">
        <v>429</v>
      </c>
      <c r="E8" s="573" t="s">
        <v>429</v>
      </c>
      <c r="F8" s="573" t="s">
        <v>429</v>
      </c>
      <c r="G8" s="573" t="s">
        <v>429</v>
      </c>
      <c r="H8" s="573" t="s">
        <v>429</v>
      </c>
      <c r="I8" s="573" t="s">
        <v>429</v>
      </c>
      <c r="J8" s="573" t="s">
        <v>429</v>
      </c>
      <c r="K8" s="573" t="s">
        <v>429</v>
      </c>
      <c r="L8" s="573" t="s">
        <v>429</v>
      </c>
      <c r="M8" s="573" t="s">
        <v>429</v>
      </c>
      <c r="N8" s="573" t="s">
        <v>429</v>
      </c>
      <c r="O8" s="573" t="s">
        <v>429</v>
      </c>
      <c r="P8" s="573" t="s">
        <v>429</v>
      </c>
      <c r="Q8" s="573" t="s">
        <v>429</v>
      </c>
      <c r="R8" s="573" t="s">
        <v>429</v>
      </c>
      <c r="S8" s="573" t="s">
        <v>429</v>
      </c>
      <c r="T8" s="573" t="s">
        <v>429</v>
      </c>
      <c r="U8" s="573" t="s">
        <v>429</v>
      </c>
      <c r="V8" s="573" t="s">
        <v>429</v>
      </c>
      <c r="W8" s="573" t="s">
        <v>429</v>
      </c>
      <c r="X8" s="573" t="s">
        <v>429</v>
      </c>
      <c r="Y8" s="573" t="s">
        <v>429</v>
      </c>
      <c r="Z8" s="573" t="s">
        <v>429</v>
      </c>
      <c r="AA8" s="573" t="s">
        <v>429</v>
      </c>
      <c r="AB8" s="573" t="s">
        <v>429</v>
      </c>
      <c r="AC8" s="573" t="s">
        <v>429</v>
      </c>
      <c r="AD8" s="573" t="s">
        <v>429</v>
      </c>
      <c r="AE8" s="573" t="s">
        <v>429</v>
      </c>
      <c r="AF8" s="573" t="s">
        <v>429</v>
      </c>
      <c r="AG8" s="573" t="s">
        <v>429</v>
      </c>
      <c r="AH8" s="573" t="s">
        <v>429</v>
      </c>
      <c r="AI8" s="573" t="s">
        <v>429</v>
      </c>
      <c r="AJ8" s="573" t="s">
        <v>429</v>
      </c>
      <c r="AK8" s="592" t="s">
        <v>429</v>
      </c>
    </row>
    <row r="9" spans="1:39">
      <c r="A9" s="73" t="s">
        <v>11</v>
      </c>
      <c r="B9" s="567" t="s">
        <v>429</v>
      </c>
      <c r="C9" s="573" t="s">
        <v>429</v>
      </c>
      <c r="D9" s="573" t="s">
        <v>429</v>
      </c>
      <c r="E9" s="573" t="s">
        <v>429</v>
      </c>
      <c r="F9" s="573" t="s">
        <v>429</v>
      </c>
      <c r="G9" s="573" t="s">
        <v>429</v>
      </c>
      <c r="H9" s="573" t="s">
        <v>429</v>
      </c>
      <c r="I9" s="573" t="s">
        <v>429</v>
      </c>
      <c r="J9" s="573" t="s">
        <v>429</v>
      </c>
      <c r="K9" s="573" t="s">
        <v>429</v>
      </c>
      <c r="L9" s="573" t="s">
        <v>429</v>
      </c>
      <c r="M9" s="573" t="s">
        <v>429</v>
      </c>
      <c r="N9" s="573" t="s">
        <v>429</v>
      </c>
      <c r="O9" s="573" t="s">
        <v>429</v>
      </c>
      <c r="P9" s="573" t="s">
        <v>429</v>
      </c>
      <c r="Q9" s="573" t="s">
        <v>429</v>
      </c>
      <c r="R9" s="573" t="s">
        <v>429</v>
      </c>
      <c r="S9" s="573" t="s">
        <v>429</v>
      </c>
      <c r="T9" s="573" t="s">
        <v>429</v>
      </c>
      <c r="U9" s="573" t="s">
        <v>429</v>
      </c>
      <c r="V9" s="573" t="s">
        <v>429</v>
      </c>
      <c r="W9" s="573" t="s">
        <v>429</v>
      </c>
      <c r="X9" s="573" t="s">
        <v>429</v>
      </c>
      <c r="Y9" s="573" t="s">
        <v>429</v>
      </c>
      <c r="Z9" s="573" t="s">
        <v>429</v>
      </c>
      <c r="AA9" s="573" t="s">
        <v>429</v>
      </c>
      <c r="AB9" s="573" t="s">
        <v>429</v>
      </c>
      <c r="AC9" s="573" t="s">
        <v>429</v>
      </c>
      <c r="AD9" s="573" t="s">
        <v>429</v>
      </c>
      <c r="AE9" s="573" t="s">
        <v>429</v>
      </c>
      <c r="AF9" s="573" t="s">
        <v>429</v>
      </c>
      <c r="AG9" s="573" t="s">
        <v>429</v>
      </c>
      <c r="AH9" s="573" t="s">
        <v>429</v>
      </c>
      <c r="AI9" s="573" t="s">
        <v>429</v>
      </c>
      <c r="AJ9" s="573" t="s">
        <v>429</v>
      </c>
      <c r="AK9" s="573" t="s">
        <v>429</v>
      </c>
    </row>
    <row r="10" spans="1:39">
      <c r="A10" s="73" t="s">
        <v>10</v>
      </c>
      <c r="B10" s="567" t="s">
        <v>429</v>
      </c>
      <c r="C10" s="573" t="s">
        <v>429</v>
      </c>
      <c r="D10" s="573" t="s">
        <v>429</v>
      </c>
      <c r="E10" s="573" t="s">
        <v>429</v>
      </c>
      <c r="F10" s="573" t="s">
        <v>429</v>
      </c>
      <c r="G10" s="573" t="s">
        <v>429</v>
      </c>
      <c r="H10" s="573" t="s">
        <v>429</v>
      </c>
      <c r="I10" s="573" t="s">
        <v>429</v>
      </c>
      <c r="J10" s="573" t="s">
        <v>429</v>
      </c>
      <c r="K10" s="573" t="s">
        <v>429</v>
      </c>
      <c r="L10" s="573" t="s">
        <v>429</v>
      </c>
      <c r="M10" s="573" t="s">
        <v>429</v>
      </c>
      <c r="N10" s="573" t="s">
        <v>429</v>
      </c>
      <c r="O10" s="573" t="s">
        <v>429</v>
      </c>
      <c r="P10" s="573" t="s">
        <v>429</v>
      </c>
      <c r="Q10" s="573" t="s">
        <v>429</v>
      </c>
      <c r="R10" s="573" t="s">
        <v>429</v>
      </c>
      <c r="S10" s="573" t="s">
        <v>429</v>
      </c>
      <c r="T10" s="573" t="s">
        <v>429</v>
      </c>
      <c r="U10" s="573" t="s">
        <v>429</v>
      </c>
      <c r="V10" s="573" t="s">
        <v>429</v>
      </c>
      <c r="W10" s="573" t="s">
        <v>429</v>
      </c>
      <c r="X10" s="573" t="s">
        <v>429</v>
      </c>
      <c r="Y10" s="573" t="s">
        <v>429</v>
      </c>
      <c r="Z10" s="573" t="s">
        <v>429</v>
      </c>
      <c r="AA10" s="573" t="s">
        <v>429</v>
      </c>
      <c r="AB10" s="573" t="s">
        <v>429</v>
      </c>
      <c r="AC10" s="573" t="s">
        <v>429</v>
      </c>
      <c r="AD10" s="573" t="s">
        <v>429</v>
      </c>
      <c r="AE10" s="573" t="s">
        <v>429</v>
      </c>
      <c r="AF10" s="573" t="s">
        <v>429</v>
      </c>
      <c r="AG10" s="573" t="s">
        <v>429</v>
      </c>
      <c r="AH10" s="573" t="s">
        <v>429</v>
      </c>
      <c r="AI10" s="573" t="s">
        <v>429</v>
      </c>
      <c r="AJ10" s="573" t="s">
        <v>429</v>
      </c>
      <c r="AK10" s="573" t="s">
        <v>429</v>
      </c>
    </row>
    <row r="11" spans="1:39">
      <c r="A11" s="73" t="s">
        <v>9</v>
      </c>
      <c r="B11" s="567" t="s">
        <v>330</v>
      </c>
      <c r="C11" s="573" t="s">
        <v>330</v>
      </c>
      <c r="D11" s="573" t="s">
        <v>330</v>
      </c>
      <c r="E11" s="573" t="s">
        <v>330</v>
      </c>
      <c r="F11" s="573" t="s">
        <v>330</v>
      </c>
      <c r="G11" s="573" t="s">
        <v>330</v>
      </c>
      <c r="H11" s="573" t="s">
        <v>330</v>
      </c>
      <c r="I11" s="573" t="s">
        <v>330</v>
      </c>
      <c r="J11" s="573" t="s">
        <v>330</v>
      </c>
      <c r="K11" s="573" t="s">
        <v>330</v>
      </c>
      <c r="L11" s="573">
        <v>296.91568983599996</v>
      </c>
      <c r="M11" s="573">
        <v>282.10016262800002</v>
      </c>
      <c r="N11" s="573">
        <v>292.19789314799999</v>
      </c>
      <c r="O11" s="573">
        <v>278.08512133199997</v>
      </c>
      <c r="P11" s="573">
        <v>249.78775560400001</v>
      </c>
      <c r="Q11" s="573">
        <v>287.20783123000001</v>
      </c>
      <c r="R11" s="573">
        <v>275.61172960199997</v>
      </c>
      <c r="S11" s="573">
        <v>296.37929975999998</v>
      </c>
      <c r="T11" s="573">
        <v>300.54106000000002</v>
      </c>
      <c r="U11" s="573">
        <v>220.56054695999998</v>
      </c>
      <c r="V11" s="573">
        <v>264.08814596000002</v>
      </c>
      <c r="W11" s="573">
        <v>280.87211853800005</v>
      </c>
      <c r="X11" s="573">
        <v>258.57382507200003</v>
      </c>
      <c r="Y11" s="573">
        <v>266.51647727599999</v>
      </c>
      <c r="Z11" s="573">
        <v>275.669621656</v>
      </c>
      <c r="AA11" s="573">
        <v>262.62058023600002</v>
      </c>
      <c r="AB11" s="573">
        <v>254.61762000000002</v>
      </c>
      <c r="AC11" s="573">
        <v>245.79574647200002</v>
      </c>
      <c r="AD11" s="573">
        <v>263.47672230999996</v>
      </c>
      <c r="AE11" s="573">
        <v>236.33441321999999</v>
      </c>
      <c r="AF11" s="573">
        <v>241.61617337799998</v>
      </c>
      <c r="AG11" s="573">
        <v>231.141587606</v>
      </c>
      <c r="AH11" s="573">
        <v>222.341217976</v>
      </c>
      <c r="AI11" s="573">
        <v>219.4</v>
      </c>
      <c r="AJ11" s="573">
        <v>212.3</v>
      </c>
      <c r="AK11" s="573">
        <v>251.26499999999999</v>
      </c>
    </row>
    <row r="12" spans="1:39">
      <c r="A12" s="73" t="s">
        <v>7</v>
      </c>
      <c r="B12" s="567">
        <v>6086.4859999999999</v>
      </c>
      <c r="C12" s="573">
        <v>6123.6490000000003</v>
      </c>
      <c r="D12" s="573">
        <v>6060.0680000000002</v>
      </c>
      <c r="E12" s="573">
        <v>5971.9319999999998</v>
      </c>
      <c r="F12" s="573">
        <v>5947.9759999999997</v>
      </c>
      <c r="G12" s="573">
        <v>5924.1620000000003</v>
      </c>
      <c r="H12" s="573">
        <v>5823.5690000000004</v>
      </c>
      <c r="I12" s="573">
        <v>5778.6310000000003</v>
      </c>
      <c r="J12" s="573">
        <v>5710.3720000000003</v>
      </c>
      <c r="K12" s="573">
        <v>5661.68</v>
      </c>
      <c r="L12" s="573">
        <v>5608.165</v>
      </c>
      <c r="M12" s="573">
        <v>5603.2330000000002</v>
      </c>
      <c r="N12" s="573">
        <v>5631.2110000000002</v>
      </c>
      <c r="O12" s="573">
        <v>5700.067</v>
      </c>
      <c r="P12" s="573">
        <v>5804.2370000000001</v>
      </c>
      <c r="Q12" s="573">
        <v>5907.6629999999996</v>
      </c>
      <c r="R12" s="573">
        <v>6006.8149999999996</v>
      </c>
      <c r="S12" s="573">
        <v>6157.9350000000004</v>
      </c>
      <c r="T12" s="573">
        <v>6772.5169999999998</v>
      </c>
      <c r="U12" s="573">
        <v>6961.7219999999998</v>
      </c>
      <c r="V12" s="573">
        <v>7258.0929999999998</v>
      </c>
      <c r="W12" s="573">
        <v>7548.5219999999999</v>
      </c>
      <c r="X12" s="573">
        <v>7763.1530000000002</v>
      </c>
      <c r="Y12" s="573">
        <v>7731.0060000000003</v>
      </c>
      <c r="Z12" s="573">
        <v>9045.0239999999994</v>
      </c>
      <c r="AA12" s="573">
        <v>10055.063</v>
      </c>
      <c r="AB12" s="573">
        <v>10697.606</v>
      </c>
      <c r="AC12" s="573">
        <v>11075.677</v>
      </c>
      <c r="AD12" s="573">
        <v>11528.217000000001</v>
      </c>
      <c r="AE12" s="573">
        <v>11917.995999999999</v>
      </c>
      <c r="AF12" s="573">
        <v>12489</v>
      </c>
      <c r="AG12" s="573" t="s">
        <v>429</v>
      </c>
      <c r="AH12" s="573" t="s">
        <v>429</v>
      </c>
      <c r="AI12" s="573" t="s">
        <v>429</v>
      </c>
      <c r="AJ12" s="573" t="s">
        <v>429</v>
      </c>
      <c r="AK12" s="570" t="s">
        <v>429</v>
      </c>
    </row>
    <row r="13" spans="1:39">
      <c r="A13" s="73" t="s">
        <v>32</v>
      </c>
      <c r="B13" s="567" t="s">
        <v>429</v>
      </c>
      <c r="C13" s="573" t="s">
        <v>429</v>
      </c>
      <c r="D13" s="573" t="s">
        <v>429</v>
      </c>
      <c r="E13" s="573" t="s">
        <v>429</v>
      </c>
      <c r="F13" s="573" t="s">
        <v>429</v>
      </c>
      <c r="G13" s="573" t="s">
        <v>429</v>
      </c>
      <c r="H13" s="573" t="s">
        <v>429</v>
      </c>
      <c r="I13" s="573" t="s">
        <v>429</v>
      </c>
      <c r="J13" s="573" t="s">
        <v>429</v>
      </c>
      <c r="K13" s="573" t="s">
        <v>429</v>
      </c>
      <c r="L13" s="573" t="s">
        <v>429</v>
      </c>
      <c r="M13" s="573">
        <v>217.52199999999999</v>
      </c>
      <c r="N13" s="573">
        <v>210.97800000000001</v>
      </c>
      <c r="O13" s="573">
        <v>207.33799999999999</v>
      </c>
      <c r="P13" s="573">
        <v>189.96799999999999</v>
      </c>
      <c r="Q13" s="573">
        <v>248.708</v>
      </c>
      <c r="R13" s="573">
        <v>230.31200000000001</v>
      </c>
      <c r="S13" s="573">
        <v>217.375</v>
      </c>
      <c r="T13" s="573">
        <v>252.30500000000001</v>
      </c>
      <c r="U13" s="573">
        <v>269.55700000000002</v>
      </c>
      <c r="V13" s="573">
        <v>286.435</v>
      </c>
      <c r="W13" s="573">
        <v>295.74599999999998</v>
      </c>
      <c r="X13" s="573">
        <v>298.12900000000002</v>
      </c>
      <c r="Y13" s="573">
        <v>316.86099999999999</v>
      </c>
      <c r="Z13" s="573">
        <v>323.2</v>
      </c>
      <c r="AA13" s="573">
        <v>323.79599999999999</v>
      </c>
      <c r="AB13" s="573">
        <v>313.11099999999999</v>
      </c>
      <c r="AC13" s="573">
        <v>332.42200000000003</v>
      </c>
      <c r="AD13" s="573">
        <v>323.5</v>
      </c>
      <c r="AE13" s="573">
        <v>328.596</v>
      </c>
      <c r="AF13" s="573">
        <v>317</v>
      </c>
      <c r="AG13" s="573" t="s">
        <v>429</v>
      </c>
      <c r="AH13" s="573" t="s">
        <v>429</v>
      </c>
      <c r="AI13" s="573" t="s">
        <v>429</v>
      </c>
      <c r="AJ13" s="573" t="s">
        <v>429</v>
      </c>
      <c r="AK13" s="573" t="s">
        <v>429</v>
      </c>
    </row>
    <row r="14" spans="1:39">
      <c r="A14" s="73" t="s">
        <v>5</v>
      </c>
      <c r="B14" s="567" t="s">
        <v>429</v>
      </c>
      <c r="C14" s="573" t="s">
        <v>429</v>
      </c>
      <c r="D14" s="573" t="s">
        <v>429</v>
      </c>
      <c r="E14" s="573" t="s">
        <v>429</v>
      </c>
      <c r="F14" s="573" t="s">
        <v>429</v>
      </c>
      <c r="G14" s="573" t="s">
        <v>429</v>
      </c>
      <c r="H14" s="573" t="s">
        <v>429</v>
      </c>
      <c r="I14" s="573" t="s">
        <v>429</v>
      </c>
      <c r="J14" s="573" t="s">
        <v>429</v>
      </c>
      <c r="K14" s="573" t="s">
        <v>429</v>
      </c>
      <c r="L14" s="573" t="s">
        <v>429</v>
      </c>
      <c r="M14" s="573" t="s">
        <v>429</v>
      </c>
      <c r="N14" s="573" t="s">
        <v>429</v>
      </c>
      <c r="O14" s="573" t="s">
        <v>429</v>
      </c>
      <c r="P14" s="573" t="s">
        <v>429</v>
      </c>
      <c r="Q14" s="573" t="s">
        <v>429</v>
      </c>
      <c r="R14" s="573" t="s">
        <v>429</v>
      </c>
      <c r="S14" s="573" t="s">
        <v>429</v>
      </c>
      <c r="T14" s="573" t="s">
        <v>429</v>
      </c>
      <c r="U14" s="573" t="s">
        <v>429</v>
      </c>
      <c r="V14" s="573">
        <v>16.256247635425623</v>
      </c>
      <c r="W14" s="573">
        <v>17.3</v>
      </c>
      <c r="X14" s="573">
        <v>18.8</v>
      </c>
      <c r="Y14" s="573">
        <v>19.2</v>
      </c>
      <c r="Z14" s="573">
        <v>19.399999999999999</v>
      </c>
      <c r="AA14" s="573">
        <v>20</v>
      </c>
      <c r="AB14" s="573">
        <v>21.7</v>
      </c>
      <c r="AC14" s="573">
        <v>23.3</v>
      </c>
      <c r="AD14" s="573">
        <v>23</v>
      </c>
      <c r="AE14" s="573">
        <v>23.7</v>
      </c>
      <c r="AF14" s="573">
        <v>25.9</v>
      </c>
      <c r="AG14" s="573">
        <v>27.8</v>
      </c>
      <c r="AH14" s="573">
        <v>28.9</v>
      </c>
      <c r="AI14" s="573">
        <v>29.9</v>
      </c>
      <c r="AJ14" s="573">
        <v>31.2</v>
      </c>
      <c r="AK14" s="573">
        <v>32.5</v>
      </c>
    </row>
    <row r="15" spans="1:39">
      <c r="A15" s="73" t="s">
        <v>4</v>
      </c>
      <c r="B15" s="567">
        <v>73169.565000000002</v>
      </c>
      <c r="C15" s="573">
        <v>80932.535000000003</v>
      </c>
      <c r="D15" s="573">
        <v>87191.676999999996</v>
      </c>
      <c r="E15" s="573">
        <v>91141.491999999998</v>
      </c>
      <c r="F15" s="573">
        <v>103005.829</v>
      </c>
      <c r="G15" s="573">
        <v>109527.08500000001</v>
      </c>
      <c r="H15" s="573">
        <v>112640.735</v>
      </c>
      <c r="I15" s="573">
        <v>112314.605</v>
      </c>
      <c r="J15" s="573">
        <v>116868.599</v>
      </c>
      <c r="K15" s="573">
        <v>114588.629</v>
      </c>
      <c r="L15" s="573">
        <v>114534.663</v>
      </c>
      <c r="M15" s="573">
        <v>116930.489</v>
      </c>
      <c r="N15" s="573">
        <v>115040.883</v>
      </c>
      <c r="O15" s="573">
        <v>122983.81</v>
      </c>
      <c r="P15" s="573">
        <v>128281.96400000001</v>
      </c>
      <c r="Q15" s="573">
        <v>134777.62700000001</v>
      </c>
      <c r="R15" s="573">
        <v>134992.66399999999</v>
      </c>
      <c r="S15" s="573">
        <v>143363.06200000001</v>
      </c>
      <c r="T15" s="573">
        <v>144991.31299999999</v>
      </c>
      <c r="U15" s="573">
        <v>145006.829</v>
      </c>
      <c r="V15" s="573">
        <v>145624.69500000001</v>
      </c>
      <c r="W15" s="573">
        <v>144949.22700000001</v>
      </c>
      <c r="X15" s="573">
        <v>143818.40299999999</v>
      </c>
      <c r="Y15" s="573">
        <v>153393.44099999999</v>
      </c>
      <c r="Z15" s="573">
        <v>157593.35999999999</v>
      </c>
      <c r="AA15" s="573">
        <v>157889.20499999999</v>
      </c>
      <c r="AB15" s="573">
        <v>157449.101</v>
      </c>
      <c r="AC15" s="573">
        <v>158801.984</v>
      </c>
      <c r="AD15" s="573">
        <v>161970.739</v>
      </c>
      <c r="AE15" s="573">
        <v>160637.03599999999</v>
      </c>
      <c r="AF15" s="573">
        <v>162415</v>
      </c>
      <c r="AG15" s="573">
        <v>161126.68426080726</v>
      </c>
      <c r="AH15" s="573">
        <v>164058.61619297828</v>
      </c>
      <c r="AI15" s="573" t="s">
        <v>429</v>
      </c>
      <c r="AJ15" s="573" t="s">
        <v>429</v>
      </c>
      <c r="AK15" s="573" t="s">
        <v>429</v>
      </c>
    </row>
    <row r="16" spans="1:39">
      <c r="A16" s="73" t="s">
        <v>3</v>
      </c>
      <c r="B16" s="567" t="s">
        <v>429</v>
      </c>
      <c r="C16" s="573" t="s">
        <v>429</v>
      </c>
      <c r="D16" s="573" t="s">
        <v>429</v>
      </c>
      <c r="E16" s="573" t="s">
        <v>429</v>
      </c>
      <c r="F16" s="573" t="s">
        <v>429</v>
      </c>
      <c r="G16" s="573" t="s">
        <v>429</v>
      </c>
      <c r="H16" s="573" t="s">
        <v>429</v>
      </c>
      <c r="I16" s="573" t="s">
        <v>429</v>
      </c>
      <c r="J16" s="573" t="s">
        <v>429</v>
      </c>
      <c r="K16" s="573" t="s">
        <v>429</v>
      </c>
      <c r="L16" s="573" t="s">
        <v>429</v>
      </c>
      <c r="M16" s="573" t="s">
        <v>429</v>
      </c>
      <c r="N16" s="573" t="s">
        <v>429</v>
      </c>
      <c r="O16" s="573" t="s">
        <v>429</v>
      </c>
      <c r="P16" s="573" t="s">
        <v>429</v>
      </c>
      <c r="Q16" s="573" t="s">
        <v>429</v>
      </c>
      <c r="R16" s="573" t="s">
        <v>429</v>
      </c>
      <c r="S16" s="573" t="s">
        <v>429</v>
      </c>
      <c r="T16" s="573" t="s">
        <v>429</v>
      </c>
      <c r="U16" s="573" t="s">
        <v>429</v>
      </c>
      <c r="V16" s="573" t="s">
        <v>429</v>
      </c>
      <c r="W16" s="573" t="s">
        <v>429</v>
      </c>
      <c r="X16" s="573" t="s">
        <v>429</v>
      </c>
      <c r="Y16" s="573" t="s">
        <v>429</v>
      </c>
      <c r="Z16" s="573" t="s">
        <v>429</v>
      </c>
      <c r="AA16" s="573" t="s">
        <v>429</v>
      </c>
      <c r="AB16" s="573">
        <v>156</v>
      </c>
      <c r="AC16" s="573">
        <v>165.81111000000001</v>
      </c>
      <c r="AD16" s="573">
        <v>157</v>
      </c>
      <c r="AE16" s="573">
        <v>288</v>
      </c>
      <c r="AF16" s="573">
        <v>288.10000000000002</v>
      </c>
      <c r="AG16" s="573">
        <v>333.4</v>
      </c>
      <c r="AH16" s="573">
        <v>272.3</v>
      </c>
      <c r="AI16" s="573">
        <v>239.8</v>
      </c>
      <c r="AJ16" s="573">
        <v>302.3</v>
      </c>
      <c r="AK16" s="573">
        <v>231</v>
      </c>
    </row>
    <row r="17" spans="1:37" ht="15" customHeight="1">
      <c r="A17" s="421" t="s">
        <v>79</v>
      </c>
      <c r="B17" s="567">
        <v>7295.94</v>
      </c>
      <c r="C17" s="573">
        <v>7447.8509999999997</v>
      </c>
      <c r="D17" s="573">
        <v>7603.3909999999996</v>
      </c>
      <c r="E17" s="573">
        <v>7772.0429999999997</v>
      </c>
      <c r="F17" s="573">
        <v>7943.5690000000004</v>
      </c>
      <c r="G17" s="573">
        <v>8127.9219999999996</v>
      </c>
      <c r="H17" s="573">
        <v>8300.2350000000006</v>
      </c>
      <c r="I17" s="573">
        <v>8481.4490000000005</v>
      </c>
      <c r="J17" s="573">
        <v>8666.991</v>
      </c>
      <c r="K17" s="573">
        <v>8864.0679999999993</v>
      </c>
      <c r="L17" s="573">
        <v>9063.5380000000005</v>
      </c>
      <c r="M17" s="573">
        <v>9264.26</v>
      </c>
      <c r="N17" s="573">
        <v>9449.2649999999994</v>
      </c>
      <c r="O17" s="573">
        <v>9674.2260000000006</v>
      </c>
      <c r="P17" s="573">
        <v>9857.0869999999995</v>
      </c>
      <c r="Q17" s="573">
        <v>10061.105</v>
      </c>
      <c r="R17" s="573">
        <v>10265.249</v>
      </c>
      <c r="S17" s="573">
        <v>10413.955</v>
      </c>
      <c r="T17" s="573">
        <v>11229.279</v>
      </c>
      <c r="U17" s="573">
        <v>12087.991</v>
      </c>
      <c r="V17" s="573">
        <v>12690.708000000001</v>
      </c>
      <c r="W17" s="573">
        <v>13355.282999999999</v>
      </c>
      <c r="X17" s="573">
        <v>13939.431</v>
      </c>
      <c r="Y17" s="573">
        <v>14437.11</v>
      </c>
      <c r="Z17" s="573">
        <v>15053.371999999999</v>
      </c>
      <c r="AA17" s="573">
        <v>15783.941000000001</v>
      </c>
      <c r="AB17" s="573">
        <v>16360.236000000001</v>
      </c>
      <c r="AC17" s="573">
        <v>16949.574000000001</v>
      </c>
      <c r="AD17" s="573">
        <v>17470.272000000001</v>
      </c>
      <c r="AE17" s="573">
        <v>18045.671999999999</v>
      </c>
      <c r="AF17" s="573">
        <v>18685</v>
      </c>
      <c r="AG17" s="573" t="s">
        <v>429</v>
      </c>
      <c r="AH17" s="573" t="s">
        <v>429</v>
      </c>
      <c r="AI17" s="573" t="s">
        <v>429</v>
      </c>
      <c r="AJ17" s="573" t="s">
        <v>429</v>
      </c>
      <c r="AK17" s="573" t="s">
        <v>429</v>
      </c>
    </row>
    <row r="18" spans="1:37">
      <c r="A18" s="73" t="s">
        <v>2</v>
      </c>
      <c r="B18" s="567">
        <v>4028.5529999999999</v>
      </c>
      <c r="C18" s="573">
        <v>4155.6840000000002</v>
      </c>
      <c r="D18" s="573">
        <v>4350.067</v>
      </c>
      <c r="E18" s="573">
        <v>4328.2740000000003</v>
      </c>
      <c r="F18" s="573">
        <v>4445.2830000000004</v>
      </c>
      <c r="G18" s="573">
        <v>4584.1469999999999</v>
      </c>
      <c r="H18" s="573">
        <v>4698.7179999999998</v>
      </c>
      <c r="I18" s="573">
        <v>4618.2920000000004</v>
      </c>
      <c r="J18" s="573">
        <v>4794.5910000000003</v>
      </c>
      <c r="K18" s="573">
        <v>4692.2950000000001</v>
      </c>
      <c r="L18" s="573">
        <v>4917.8280000000004</v>
      </c>
      <c r="M18" s="573">
        <v>5103.0230000000001</v>
      </c>
      <c r="N18" s="573">
        <v>5050.3639999999996</v>
      </c>
      <c r="O18" s="573">
        <v>5250.0320000000002</v>
      </c>
      <c r="P18" s="573">
        <v>5257.5709999999999</v>
      </c>
      <c r="Q18" s="573">
        <v>5351.56</v>
      </c>
      <c r="R18" s="573">
        <v>5350.24</v>
      </c>
      <c r="S18" s="573">
        <v>5490.3059999999996</v>
      </c>
      <c r="T18" s="573">
        <v>5640.6090000000004</v>
      </c>
      <c r="U18" s="573">
        <v>5787.6729999999998</v>
      </c>
      <c r="V18" s="573">
        <v>5925.1120000000001</v>
      </c>
      <c r="W18" s="573">
        <v>6069.0219999999999</v>
      </c>
      <c r="X18" s="573">
        <v>6214.7809999999999</v>
      </c>
      <c r="Y18" s="573">
        <v>6355.3940000000002</v>
      </c>
      <c r="Z18" s="573">
        <v>6435.8249999999998</v>
      </c>
      <c r="AA18" s="573">
        <v>6621.2150000000001</v>
      </c>
      <c r="AB18" s="573">
        <v>6791.2110000000002</v>
      </c>
      <c r="AC18" s="573">
        <v>6902.9840000000004</v>
      </c>
      <c r="AD18" s="573">
        <v>7034.0749999999998</v>
      </c>
      <c r="AE18" s="573">
        <v>7241.3249999999998</v>
      </c>
      <c r="AF18" s="573">
        <v>7482</v>
      </c>
      <c r="AG18" s="573" t="s">
        <v>429</v>
      </c>
      <c r="AH18" s="573" t="s">
        <v>429</v>
      </c>
      <c r="AI18" s="573" t="s">
        <v>429</v>
      </c>
      <c r="AJ18" s="573" t="s">
        <v>429</v>
      </c>
      <c r="AK18" s="573" t="s">
        <v>429</v>
      </c>
    </row>
    <row r="19" spans="1:37">
      <c r="A19" s="73" t="s">
        <v>50</v>
      </c>
      <c r="B19" s="567">
        <v>5792.9880000000003</v>
      </c>
      <c r="C19" s="573">
        <v>5684.89</v>
      </c>
      <c r="D19" s="573">
        <v>5833.66</v>
      </c>
      <c r="E19" s="573">
        <v>5949.08</v>
      </c>
      <c r="F19" s="573">
        <v>6090.53</v>
      </c>
      <c r="G19" s="573">
        <v>6436.2120000000004</v>
      </c>
      <c r="H19" s="573">
        <v>6815.3530000000001</v>
      </c>
      <c r="I19" s="573">
        <v>7638.9269999999997</v>
      </c>
      <c r="J19" s="573">
        <v>7776.5280000000002</v>
      </c>
      <c r="K19" s="573">
        <v>7999.7659999999996</v>
      </c>
      <c r="L19" s="573">
        <v>8549.6509999999998</v>
      </c>
      <c r="M19" s="573">
        <v>8978.4879999999994</v>
      </c>
      <c r="N19" s="573">
        <v>9026.09</v>
      </c>
      <c r="O19" s="573">
        <v>8622.2389999999996</v>
      </c>
      <c r="P19" s="573">
        <v>8462.1820000000007</v>
      </c>
      <c r="Q19" s="573">
        <v>8380.5820000000003</v>
      </c>
      <c r="R19" s="573">
        <v>8255.3140000000003</v>
      </c>
      <c r="S19" s="573">
        <v>8057.9570000000003</v>
      </c>
      <c r="T19" s="573">
        <v>8244.143</v>
      </c>
      <c r="U19" s="573">
        <v>8723.2309999999998</v>
      </c>
      <c r="V19" s="573">
        <v>8618.1360000000004</v>
      </c>
      <c r="W19" s="573">
        <v>8605.3189999999995</v>
      </c>
      <c r="X19" s="573">
        <v>8643.491</v>
      </c>
      <c r="Y19" s="573">
        <v>8596.2459999999992</v>
      </c>
      <c r="Z19" s="573">
        <v>8610.8420000000006</v>
      </c>
      <c r="AA19" s="573">
        <v>8859.6119999999992</v>
      </c>
      <c r="AB19" s="573">
        <v>8678.2610000000004</v>
      </c>
      <c r="AC19" s="573">
        <v>8629.8629999999994</v>
      </c>
      <c r="AD19" s="573">
        <v>8532.7559999999994</v>
      </c>
      <c r="AE19" s="573">
        <v>8530.375</v>
      </c>
      <c r="AF19" s="573">
        <v>8598</v>
      </c>
      <c r="AG19" s="573" t="s">
        <v>429</v>
      </c>
      <c r="AH19" s="573" t="s">
        <v>429</v>
      </c>
      <c r="AI19" s="573" t="s">
        <v>429</v>
      </c>
      <c r="AJ19" s="573" t="s">
        <v>429</v>
      </c>
      <c r="AK19" s="570" t="s">
        <v>429</v>
      </c>
    </row>
    <row r="21" spans="1:37">
      <c r="A21" s="136" t="s">
        <v>33</v>
      </c>
    </row>
    <row r="22" spans="1:37">
      <c r="A22" s="136"/>
    </row>
    <row r="23" spans="1:37">
      <c r="A23" s="289" t="s">
        <v>655</v>
      </c>
    </row>
    <row r="25" spans="1:37">
      <c r="A25" s="289" t="s">
        <v>654</v>
      </c>
    </row>
    <row r="26" spans="1:37">
      <c r="B26" s="96"/>
      <c r="C26" s="96"/>
      <c r="D26" s="96"/>
      <c r="E26" s="96"/>
      <c r="F26" s="96"/>
      <c r="G26" s="96"/>
      <c r="H26" s="96"/>
      <c r="I26" s="96"/>
      <c r="J26" s="96"/>
      <c r="K26" s="96"/>
      <c r="L26" s="96"/>
      <c r="M26" s="96"/>
    </row>
    <row r="27" spans="1:37">
      <c r="A27" s="167" t="s">
        <v>431</v>
      </c>
      <c r="B27" s="96"/>
      <c r="C27" s="96"/>
      <c r="D27" s="96"/>
      <c r="E27" s="96"/>
      <c r="F27" s="96"/>
      <c r="G27" s="96"/>
      <c r="H27" s="96"/>
      <c r="I27" s="96"/>
      <c r="J27" s="96"/>
      <c r="K27" s="96"/>
      <c r="L27" s="96"/>
      <c r="M27" s="96"/>
    </row>
    <row r="29" spans="1:37">
      <c r="A29" s="136" t="s">
        <v>472</v>
      </c>
    </row>
    <row r="30" spans="1:37" ht="14.25" customHeight="1">
      <c r="C30" s="96"/>
      <c r="D30" s="96"/>
      <c r="E30" s="96"/>
      <c r="F30" s="96"/>
      <c r="G30" s="96"/>
      <c r="H30" s="96"/>
      <c r="I30" s="96"/>
      <c r="J30" s="96"/>
      <c r="K30" s="96"/>
      <c r="L30" s="96"/>
      <c r="M30" s="96"/>
    </row>
    <row r="31" spans="1:37">
      <c r="A31" s="96" t="s">
        <v>694</v>
      </c>
    </row>
  </sheetData>
  <mergeCells count="2">
    <mergeCell ref="A3:A4"/>
    <mergeCell ref="B3:AK3"/>
  </mergeCells>
  <conditionalFormatting sqref="AJ12">
    <cfRule type="expression" dxfId="111" priority="8" stopIfTrue="1">
      <formula>ISNA(ACTIVECELL)</formula>
    </cfRule>
  </conditionalFormatting>
  <conditionalFormatting sqref="AJ13">
    <cfRule type="expression" dxfId="110" priority="7" stopIfTrue="1">
      <formula>ISNA(ACTIVECELL)</formula>
    </cfRule>
  </conditionalFormatting>
  <conditionalFormatting sqref="AJ15">
    <cfRule type="expression" dxfId="109" priority="6" stopIfTrue="1">
      <formula>ISNA(ACTIVECELL)</formula>
    </cfRule>
  </conditionalFormatting>
  <conditionalFormatting sqref="AJ16:AK16">
    <cfRule type="expression" dxfId="108" priority="4" stopIfTrue="1">
      <formula>ISNA(ACTIVECELL)</formula>
    </cfRule>
  </conditionalFormatting>
  <conditionalFormatting sqref="AK15">
    <cfRule type="expression" dxfId="107" priority="3" stopIfTrue="1">
      <formula>ISNA(ACTIVECELL)</formula>
    </cfRule>
  </conditionalFormatting>
  <conditionalFormatting sqref="AK13">
    <cfRule type="expression" dxfId="106" priority="2" stopIfTrue="1">
      <formula>ISNA(ACTIVECELL)</formula>
    </cfRule>
  </conditionalFormatting>
  <conditionalFormatting sqref="AK7 AK19 AK12">
    <cfRule type="expression" dxfId="105" priority="1" stopIfTrue="1">
      <formula>ISNA(ACTIVECELL)</formula>
    </cfRule>
  </conditionalFormatting>
  <hyperlinks>
    <hyperlink ref="AM5" location="Content!B484" display="Back to Content Page"/>
  </hyperlinks>
  <pageMargins left="0.7" right="0.7" top="0.75" bottom="0.75" header="0.3" footer="0.3"/>
  <pageSetup paperSize="9" orientation="portrait" r:id="rId1"/>
</worksheet>
</file>

<file path=xl/worksheets/sheet3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5"/>
  <sheetViews>
    <sheetView topLeftCell="V1" zoomScale="95" zoomScaleNormal="95" workbookViewId="0">
      <selection activeCell="AC5" sqref="AC5"/>
    </sheetView>
  </sheetViews>
  <sheetFormatPr defaultColWidth="9.1796875" defaultRowHeight="14"/>
  <cols>
    <col min="1" max="1" width="33.81640625" style="289" customWidth="1"/>
    <col min="2" max="24" width="11.26953125" style="289" customWidth="1"/>
    <col min="25" max="27" width="10" style="289" customWidth="1"/>
    <col min="28" max="16384" width="9.1796875" style="289"/>
  </cols>
  <sheetData>
    <row r="1" spans="1:29" s="140" customFormat="1">
      <c r="A1" s="140" t="s">
        <v>1451</v>
      </c>
    </row>
    <row r="2" spans="1:29" s="140" customFormat="1"/>
    <row r="3" spans="1:29" ht="15" customHeight="1">
      <c r="A3" s="1082" t="s">
        <v>77</v>
      </c>
      <c r="B3" s="1085" t="s">
        <v>478</v>
      </c>
      <c r="C3" s="1085"/>
      <c r="D3" s="1085"/>
      <c r="E3" s="1085"/>
      <c r="F3" s="1085"/>
      <c r="G3" s="1085"/>
      <c r="H3" s="1085"/>
      <c r="I3" s="1085"/>
      <c r="J3" s="1085"/>
      <c r="K3" s="1085"/>
      <c r="L3" s="1085"/>
      <c r="M3" s="1085"/>
      <c r="N3" s="1085"/>
      <c r="O3" s="1085"/>
      <c r="P3" s="1085"/>
      <c r="Q3" s="1085"/>
      <c r="R3" s="1085"/>
      <c r="S3" s="1085"/>
      <c r="T3" s="1085"/>
      <c r="U3" s="1085"/>
      <c r="V3" s="1085"/>
      <c r="W3" s="1085"/>
      <c r="X3" s="1085"/>
      <c r="Y3" s="1085"/>
      <c r="Z3" s="1085"/>
      <c r="AA3" s="1085"/>
    </row>
    <row r="4" spans="1:29">
      <c r="A4" s="1082"/>
      <c r="B4" s="706">
        <v>1990</v>
      </c>
      <c r="C4" s="706">
        <v>1991</v>
      </c>
      <c r="D4" s="706">
        <v>1992</v>
      </c>
      <c r="E4" s="706">
        <v>1993</v>
      </c>
      <c r="F4" s="706">
        <v>1994</v>
      </c>
      <c r="G4" s="706">
        <v>1995</v>
      </c>
      <c r="H4" s="706">
        <v>1996</v>
      </c>
      <c r="I4" s="706">
        <v>1997</v>
      </c>
      <c r="J4" s="706">
        <v>1998</v>
      </c>
      <c r="K4" s="706">
        <v>1999</v>
      </c>
      <c r="L4" s="706">
        <v>2000</v>
      </c>
      <c r="M4" s="706">
        <v>2001</v>
      </c>
      <c r="N4" s="706">
        <v>2002</v>
      </c>
      <c r="O4" s="706">
        <v>2003</v>
      </c>
      <c r="P4" s="706">
        <v>2004</v>
      </c>
      <c r="Q4" s="706">
        <v>2005</v>
      </c>
      <c r="R4" s="706">
        <v>2006</v>
      </c>
      <c r="S4" s="706">
        <v>2007</v>
      </c>
      <c r="T4" s="706">
        <v>2008</v>
      </c>
      <c r="U4" s="706">
        <v>2009</v>
      </c>
      <c r="V4" s="706">
        <v>2010</v>
      </c>
      <c r="W4" s="706">
        <v>2011</v>
      </c>
      <c r="X4" s="706">
        <v>2012</v>
      </c>
      <c r="Y4" s="706">
        <v>2013</v>
      </c>
      <c r="Z4" s="706">
        <v>2014</v>
      </c>
      <c r="AA4" s="706">
        <v>2015</v>
      </c>
    </row>
    <row r="5" spans="1:29" s="287" customFormat="1">
      <c r="A5" s="73" t="s">
        <v>15</v>
      </c>
      <c r="B5" s="573">
        <v>841</v>
      </c>
      <c r="C5" s="573">
        <v>934</v>
      </c>
      <c r="D5" s="573">
        <v>947</v>
      </c>
      <c r="E5" s="573">
        <v>950</v>
      </c>
      <c r="F5" s="573">
        <v>955</v>
      </c>
      <c r="G5" s="573">
        <v>960</v>
      </c>
      <c r="H5" s="573">
        <v>1028</v>
      </c>
      <c r="I5" s="573">
        <v>1146</v>
      </c>
      <c r="J5" s="573">
        <v>1318</v>
      </c>
      <c r="K5" s="573">
        <v>1335</v>
      </c>
      <c r="L5" s="573">
        <v>1445</v>
      </c>
      <c r="M5" s="573">
        <v>1638</v>
      </c>
      <c r="N5" s="573">
        <v>1765</v>
      </c>
      <c r="O5" s="573">
        <v>1995</v>
      </c>
      <c r="P5" s="573">
        <v>2240</v>
      </c>
      <c r="Q5" s="573">
        <v>2632</v>
      </c>
      <c r="R5" s="573">
        <v>3306</v>
      </c>
      <c r="S5" s="573">
        <v>3217</v>
      </c>
      <c r="T5" s="573">
        <v>4156</v>
      </c>
      <c r="U5" s="573">
        <v>4735</v>
      </c>
      <c r="V5" s="573">
        <v>5256</v>
      </c>
      <c r="W5" s="573">
        <v>5607</v>
      </c>
      <c r="X5" s="573">
        <v>6189</v>
      </c>
      <c r="Y5" s="573">
        <v>8266</v>
      </c>
      <c r="Z5" s="573">
        <v>9010</v>
      </c>
      <c r="AA5" s="573">
        <v>9660.7000000000007</v>
      </c>
      <c r="AB5" s="145"/>
      <c r="AC5" s="92" t="s">
        <v>13</v>
      </c>
    </row>
    <row r="6" spans="1:29" s="287" customFormat="1">
      <c r="A6" s="73" t="s">
        <v>14</v>
      </c>
      <c r="B6" s="573">
        <v>906</v>
      </c>
      <c r="C6" s="573">
        <v>935</v>
      </c>
      <c r="D6" s="573">
        <v>1157</v>
      </c>
      <c r="E6" s="573">
        <v>1093</v>
      </c>
      <c r="F6" s="573">
        <v>1111</v>
      </c>
      <c r="G6" s="573">
        <v>1114</v>
      </c>
      <c r="H6" s="573">
        <v>807</v>
      </c>
      <c r="I6" s="573">
        <v>925</v>
      </c>
      <c r="J6" s="573">
        <v>1092</v>
      </c>
      <c r="K6" s="573">
        <v>1110</v>
      </c>
      <c r="L6" s="573">
        <v>1027</v>
      </c>
      <c r="M6" s="573">
        <v>1034.5999999999999</v>
      </c>
      <c r="N6" s="573">
        <v>1044.3</v>
      </c>
      <c r="O6" s="573">
        <v>935.6</v>
      </c>
      <c r="P6" s="573">
        <v>823.1</v>
      </c>
      <c r="Q6" s="573">
        <v>867</v>
      </c>
      <c r="R6" s="573">
        <v>794</v>
      </c>
      <c r="S6" s="573">
        <v>625</v>
      </c>
      <c r="T6" s="573">
        <v>587</v>
      </c>
      <c r="U6" s="573">
        <v>444</v>
      </c>
      <c r="V6" s="573">
        <v>457</v>
      </c>
      <c r="W6" s="573">
        <v>303</v>
      </c>
      <c r="X6" s="573">
        <v>703</v>
      </c>
      <c r="Y6" s="573">
        <v>1681</v>
      </c>
      <c r="Z6" s="573">
        <v>2361</v>
      </c>
      <c r="AA6" s="573">
        <v>2489.5</v>
      </c>
    </row>
    <row r="7" spans="1:29" s="287" customFormat="1">
      <c r="A7" s="73" t="s">
        <v>268</v>
      </c>
      <c r="B7" s="573">
        <v>5650</v>
      </c>
      <c r="C7" s="573">
        <v>5281</v>
      </c>
      <c r="D7" s="573">
        <v>6073</v>
      </c>
      <c r="E7" s="573">
        <v>5545</v>
      </c>
      <c r="F7" s="573">
        <v>5312</v>
      </c>
      <c r="G7" s="573">
        <v>5378</v>
      </c>
      <c r="H7" s="573">
        <v>5415</v>
      </c>
      <c r="I7" s="573">
        <v>5423</v>
      </c>
      <c r="J7" s="573">
        <v>4728</v>
      </c>
      <c r="K7" s="573">
        <v>5320</v>
      </c>
      <c r="L7" s="573">
        <v>5999</v>
      </c>
      <c r="M7" s="573">
        <v>5979</v>
      </c>
      <c r="N7" s="573">
        <v>6118</v>
      </c>
      <c r="O7" s="573">
        <v>6167</v>
      </c>
      <c r="P7" s="573">
        <v>7086</v>
      </c>
      <c r="Q7" s="573">
        <v>7400</v>
      </c>
      <c r="R7" s="573">
        <v>7629</v>
      </c>
      <c r="S7" s="573">
        <v>7543</v>
      </c>
      <c r="T7" s="573">
        <v>7495</v>
      </c>
      <c r="U7" s="573">
        <v>7665</v>
      </c>
      <c r="V7" s="573">
        <v>7454</v>
      </c>
      <c r="W7" s="573">
        <v>7010</v>
      </c>
      <c r="X7" s="573">
        <v>7547</v>
      </c>
      <c r="Y7" s="573">
        <v>8349</v>
      </c>
      <c r="Z7" s="573">
        <v>8728</v>
      </c>
      <c r="AA7" s="573" t="s">
        <v>429</v>
      </c>
    </row>
    <row r="8" spans="1:29" s="287" customFormat="1">
      <c r="A8" s="73" t="s">
        <v>12</v>
      </c>
      <c r="B8" s="573" t="s">
        <v>429</v>
      </c>
      <c r="C8" s="573" t="s">
        <v>429</v>
      </c>
      <c r="D8" s="573" t="s">
        <v>429</v>
      </c>
      <c r="E8" s="573" t="s">
        <v>429</v>
      </c>
      <c r="F8" s="573" t="s">
        <v>429</v>
      </c>
      <c r="G8" s="573" t="s">
        <v>429</v>
      </c>
      <c r="H8" s="573" t="s">
        <v>429</v>
      </c>
      <c r="I8" s="573" t="s">
        <v>429</v>
      </c>
      <c r="J8" s="573" t="s">
        <v>429</v>
      </c>
      <c r="K8" s="573">
        <v>200</v>
      </c>
      <c r="L8" s="573">
        <v>290</v>
      </c>
      <c r="M8" s="573">
        <v>290</v>
      </c>
      <c r="N8" s="573">
        <v>310</v>
      </c>
      <c r="O8" s="573">
        <v>330</v>
      </c>
      <c r="P8" s="573">
        <v>300</v>
      </c>
      <c r="Q8" s="573">
        <v>350</v>
      </c>
      <c r="R8" s="573">
        <v>200</v>
      </c>
      <c r="S8" s="573">
        <v>200</v>
      </c>
      <c r="T8" s="573">
        <v>200</v>
      </c>
      <c r="U8" s="573">
        <v>505.3</v>
      </c>
      <c r="V8" s="573">
        <v>503.6</v>
      </c>
      <c r="W8" s="573">
        <v>489.5</v>
      </c>
      <c r="X8" s="573">
        <v>485.4</v>
      </c>
      <c r="Y8" s="573">
        <v>515.25300000000004</v>
      </c>
      <c r="Z8" s="573">
        <v>520.13900000000001</v>
      </c>
      <c r="AA8" s="573" t="s">
        <v>429</v>
      </c>
    </row>
    <row r="9" spans="1:29" s="287" customFormat="1">
      <c r="A9" s="73" t="s">
        <v>477</v>
      </c>
      <c r="B9" s="573">
        <v>592.09359999999992</v>
      </c>
      <c r="C9" s="573">
        <v>586.91750999999999</v>
      </c>
      <c r="D9" s="573">
        <v>620.33300000000008</v>
      </c>
      <c r="E9" s="573">
        <v>645.48320000000001</v>
      </c>
      <c r="F9" s="573">
        <v>660.07270000000005</v>
      </c>
      <c r="G9" s="573">
        <v>662.02260000000001</v>
      </c>
      <c r="H9" s="573">
        <v>681.21429999999998</v>
      </c>
      <c r="I9" s="573">
        <v>734.31053199999997</v>
      </c>
      <c r="J9" s="573">
        <v>784.42010000000005</v>
      </c>
      <c r="K9" s="573">
        <v>833.29449999999997</v>
      </c>
      <c r="L9" s="573">
        <v>882.84670000000006</v>
      </c>
      <c r="M9" s="573">
        <v>945.93880000000001</v>
      </c>
      <c r="N9" s="573">
        <v>888.00109999999995</v>
      </c>
      <c r="O9" s="573">
        <v>1023.504</v>
      </c>
      <c r="P9" s="573">
        <v>1134.7530000000002</v>
      </c>
      <c r="Q9" s="573">
        <v>1148.6963000000001</v>
      </c>
      <c r="R9" s="573">
        <v>1173.6578</v>
      </c>
      <c r="S9" s="573">
        <v>1221.8943999999999</v>
      </c>
      <c r="T9" s="573">
        <v>1274.3200999999999</v>
      </c>
      <c r="U9" s="573">
        <v>1273.808</v>
      </c>
      <c r="V9" s="573">
        <v>1359.8009999999999</v>
      </c>
      <c r="W9" s="573">
        <v>1267.7</v>
      </c>
      <c r="X9" s="573">
        <v>1350.2</v>
      </c>
      <c r="Y9" s="573">
        <v>1423.4</v>
      </c>
      <c r="Z9" s="573">
        <v>1487.5</v>
      </c>
      <c r="AA9" s="573">
        <v>1542.2</v>
      </c>
    </row>
    <row r="10" spans="1:29" s="287" customFormat="1">
      <c r="A10" s="73" t="s">
        <v>10</v>
      </c>
      <c r="B10" s="573">
        <v>718</v>
      </c>
      <c r="C10" s="573">
        <v>766</v>
      </c>
      <c r="D10" s="573">
        <v>793</v>
      </c>
      <c r="E10" s="573">
        <v>921</v>
      </c>
      <c r="F10" s="573">
        <v>953</v>
      </c>
      <c r="G10" s="573">
        <v>940</v>
      </c>
      <c r="H10" s="573">
        <v>987</v>
      </c>
      <c r="I10" s="573">
        <v>1086</v>
      </c>
      <c r="J10" s="573">
        <v>1149</v>
      </c>
      <c r="K10" s="573">
        <v>1184</v>
      </c>
      <c r="L10" s="573">
        <v>1226</v>
      </c>
      <c r="M10" s="573">
        <v>1230.2</v>
      </c>
      <c r="N10" s="573">
        <v>1284.9000000000001</v>
      </c>
      <c r="O10" s="573">
        <v>1321.3999999999999</v>
      </c>
      <c r="P10" s="573">
        <v>1451.6</v>
      </c>
      <c r="Q10" s="573">
        <v>1537.1000000000001</v>
      </c>
      <c r="R10" s="573">
        <v>1579.7</v>
      </c>
      <c r="S10" s="573">
        <v>1453</v>
      </c>
      <c r="T10" s="573">
        <v>1543</v>
      </c>
      <c r="U10" s="573">
        <v>1661.32</v>
      </c>
      <c r="V10" s="573">
        <v>1822.2</v>
      </c>
      <c r="W10" s="573">
        <v>1887.7</v>
      </c>
      <c r="X10" s="573">
        <v>1911.5</v>
      </c>
      <c r="Y10" s="573">
        <v>1835.4</v>
      </c>
      <c r="Z10" s="573">
        <v>1906.5</v>
      </c>
      <c r="AA10" s="573" t="s">
        <v>429</v>
      </c>
    </row>
    <row r="11" spans="1:29" s="287" customFormat="1">
      <c r="A11" s="73" t="s">
        <v>594</v>
      </c>
      <c r="B11" s="573">
        <v>764.7</v>
      </c>
      <c r="C11" s="573">
        <v>839.5</v>
      </c>
      <c r="D11" s="573">
        <v>929.7</v>
      </c>
      <c r="E11" s="573">
        <v>988.4</v>
      </c>
      <c r="F11" s="573">
        <v>1048</v>
      </c>
      <c r="G11" s="573">
        <v>1165.0999999999999</v>
      </c>
      <c r="H11" s="573">
        <v>1272.3</v>
      </c>
      <c r="I11" s="573">
        <v>1398.6</v>
      </c>
      <c r="J11" s="573">
        <v>1538.8</v>
      </c>
      <c r="K11" s="573">
        <v>1585</v>
      </c>
      <c r="L11" s="573">
        <v>1777</v>
      </c>
      <c r="M11" s="573">
        <v>1910.5</v>
      </c>
      <c r="N11" s="573">
        <v>1949</v>
      </c>
      <c r="O11" s="573">
        <v>2081.9</v>
      </c>
      <c r="P11" s="573">
        <v>2165.3000000000002</v>
      </c>
      <c r="Q11" s="573">
        <v>2272.5</v>
      </c>
      <c r="R11" s="573">
        <v>2350.1</v>
      </c>
      <c r="S11" s="573">
        <v>2465.1</v>
      </c>
      <c r="T11" s="573">
        <v>2557.1</v>
      </c>
      <c r="U11" s="573">
        <v>2577.1999999999998</v>
      </c>
      <c r="V11" s="573">
        <v>2688.8</v>
      </c>
      <c r="W11" s="573">
        <v>2730.4</v>
      </c>
      <c r="X11" s="573">
        <v>2796.4</v>
      </c>
      <c r="Y11" s="573">
        <v>2885.3</v>
      </c>
      <c r="Z11" s="573">
        <v>2936.9</v>
      </c>
      <c r="AA11" s="573">
        <v>2995.6</v>
      </c>
    </row>
    <row r="12" spans="1:29" s="287" customFormat="1">
      <c r="A12" s="73" t="s">
        <v>7</v>
      </c>
      <c r="B12" s="573">
        <v>485</v>
      </c>
      <c r="C12" s="573">
        <v>490</v>
      </c>
      <c r="D12" s="573">
        <v>490</v>
      </c>
      <c r="E12" s="573">
        <v>490</v>
      </c>
      <c r="F12" s="573">
        <v>806</v>
      </c>
      <c r="G12" s="573">
        <v>408</v>
      </c>
      <c r="H12" s="573">
        <v>425</v>
      </c>
      <c r="I12" s="573">
        <v>1005</v>
      </c>
      <c r="J12" s="573">
        <v>6864</v>
      </c>
      <c r="K12" s="573">
        <v>7707</v>
      </c>
      <c r="L12" s="573">
        <v>9693.848</v>
      </c>
      <c r="M12" s="573">
        <v>11164.508</v>
      </c>
      <c r="N12" s="573">
        <v>11952.218000000001</v>
      </c>
      <c r="O12" s="573">
        <v>10903.213</v>
      </c>
      <c r="P12" s="573">
        <v>11705.668</v>
      </c>
      <c r="Q12" s="573">
        <v>13198.093150899998</v>
      </c>
      <c r="R12" s="573">
        <v>14490.7</v>
      </c>
      <c r="S12" s="573">
        <v>16070.311019000001</v>
      </c>
      <c r="T12" s="573">
        <v>16219.584495999999</v>
      </c>
      <c r="U12" s="573">
        <v>16963.400000000001</v>
      </c>
      <c r="V12" s="573">
        <v>16187.331471</v>
      </c>
      <c r="W12" s="573">
        <v>16310.892661</v>
      </c>
      <c r="X12" s="573">
        <v>14901.032621257387</v>
      </c>
      <c r="Y12" s="573">
        <v>14336.905401324639</v>
      </c>
      <c r="Z12" s="573" t="s">
        <v>8</v>
      </c>
      <c r="AA12" s="573" t="s">
        <v>429</v>
      </c>
    </row>
    <row r="13" spans="1:29" s="287" customFormat="1">
      <c r="A13" s="73" t="s">
        <v>32</v>
      </c>
      <c r="B13" s="573" t="s">
        <v>429</v>
      </c>
      <c r="C13" s="573" t="s">
        <v>429</v>
      </c>
      <c r="D13" s="573" t="s">
        <v>429</v>
      </c>
      <c r="E13" s="573" t="s">
        <v>429</v>
      </c>
      <c r="F13" s="573" t="s">
        <v>429</v>
      </c>
      <c r="G13" s="573">
        <v>1171</v>
      </c>
      <c r="H13" s="573">
        <v>893</v>
      </c>
      <c r="I13" s="573">
        <v>642</v>
      </c>
      <c r="J13" s="573">
        <v>1019</v>
      </c>
      <c r="K13" s="573">
        <v>1209</v>
      </c>
      <c r="L13" s="573">
        <v>1414</v>
      </c>
      <c r="M13" s="573">
        <v>1394</v>
      </c>
      <c r="N13" s="573">
        <v>1377</v>
      </c>
      <c r="O13" s="573">
        <v>1567</v>
      </c>
      <c r="P13" s="573">
        <v>1588</v>
      </c>
      <c r="Q13" s="573">
        <v>1585</v>
      </c>
      <c r="R13" s="573">
        <v>1491</v>
      </c>
      <c r="S13" s="573">
        <v>1694</v>
      </c>
      <c r="T13" s="573">
        <v>2097</v>
      </c>
      <c r="U13" s="573">
        <v>1742</v>
      </c>
      <c r="V13" s="573">
        <v>1488</v>
      </c>
      <c r="W13" s="573" t="s">
        <v>429</v>
      </c>
      <c r="X13" s="573" t="s">
        <v>429</v>
      </c>
      <c r="Y13" s="573" t="s">
        <v>429</v>
      </c>
      <c r="Z13" s="573" t="s">
        <v>8</v>
      </c>
      <c r="AA13" s="573" t="s">
        <v>429</v>
      </c>
    </row>
    <row r="14" spans="1:29" s="287" customFormat="1">
      <c r="A14" s="73" t="s">
        <v>5</v>
      </c>
      <c r="B14" s="573">
        <v>101</v>
      </c>
      <c r="C14" s="573">
        <v>106</v>
      </c>
      <c r="D14" s="573">
        <v>110</v>
      </c>
      <c r="E14" s="573">
        <v>117</v>
      </c>
      <c r="F14" s="573">
        <v>126</v>
      </c>
      <c r="G14" s="573">
        <v>129</v>
      </c>
      <c r="H14" s="573">
        <v>133</v>
      </c>
      <c r="I14" s="573">
        <v>149</v>
      </c>
      <c r="J14" s="573">
        <v>159</v>
      </c>
      <c r="K14" s="573">
        <v>172.4</v>
      </c>
      <c r="L14" s="573">
        <v>187.5</v>
      </c>
      <c r="M14" s="573">
        <v>191.9</v>
      </c>
      <c r="N14" s="573">
        <v>218.8</v>
      </c>
      <c r="O14" s="573">
        <v>223.8</v>
      </c>
      <c r="P14" s="573">
        <v>226</v>
      </c>
      <c r="Q14" s="573">
        <v>231</v>
      </c>
      <c r="R14" s="573">
        <v>252</v>
      </c>
      <c r="S14" s="573">
        <v>270.60000000000002</v>
      </c>
      <c r="T14" s="573">
        <v>267.7</v>
      </c>
      <c r="U14" s="573">
        <v>275.7</v>
      </c>
      <c r="V14" s="573">
        <v>301.01799999999997</v>
      </c>
      <c r="W14" s="573">
        <v>323.8</v>
      </c>
      <c r="X14" s="573">
        <v>336.5</v>
      </c>
      <c r="Y14" s="573">
        <v>347</v>
      </c>
      <c r="Z14" s="573">
        <v>355</v>
      </c>
      <c r="AA14" s="573">
        <v>369</v>
      </c>
    </row>
    <row r="15" spans="1:29" s="287" customFormat="1">
      <c r="A15" s="73" t="s">
        <v>4</v>
      </c>
      <c r="B15" s="573">
        <v>165385</v>
      </c>
      <c r="C15" s="573">
        <v>168316</v>
      </c>
      <c r="D15" s="573">
        <v>167956</v>
      </c>
      <c r="E15" s="573">
        <v>174581</v>
      </c>
      <c r="F15" s="573">
        <v>182452</v>
      </c>
      <c r="G15" s="573">
        <v>187825</v>
      </c>
      <c r="H15" s="573">
        <v>200266</v>
      </c>
      <c r="I15" s="573">
        <v>210052</v>
      </c>
      <c r="J15" s="573">
        <v>205375</v>
      </c>
      <c r="K15" s="573">
        <v>203012</v>
      </c>
      <c r="L15" s="573">
        <v>210670</v>
      </c>
      <c r="M15" s="573">
        <v>210100</v>
      </c>
      <c r="N15" s="573">
        <v>217712</v>
      </c>
      <c r="O15" s="573">
        <v>234229</v>
      </c>
      <c r="P15" s="573">
        <v>244607</v>
      </c>
      <c r="Q15" s="573">
        <v>244922</v>
      </c>
      <c r="R15" s="573">
        <v>253798</v>
      </c>
      <c r="S15" s="573">
        <v>263479</v>
      </c>
      <c r="T15" s="573">
        <v>258291</v>
      </c>
      <c r="U15" s="573">
        <v>249557</v>
      </c>
      <c r="V15" s="573">
        <v>259601</v>
      </c>
      <c r="W15" s="573">
        <v>262116.94</v>
      </c>
      <c r="X15" s="573">
        <v>259034.87</v>
      </c>
      <c r="Y15" s="573" t="s">
        <v>429</v>
      </c>
      <c r="Z15" s="573" t="s">
        <v>8</v>
      </c>
      <c r="AA15" s="573" t="s">
        <v>429</v>
      </c>
    </row>
    <row r="16" spans="1:29" s="287" customFormat="1">
      <c r="A16" s="73" t="s">
        <v>3</v>
      </c>
      <c r="B16" s="573">
        <v>364</v>
      </c>
      <c r="C16" s="573">
        <v>419</v>
      </c>
      <c r="D16" s="573">
        <v>419</v>
      </c>
      <c r="E16" s="573">
        <v>419</v>
      </c>
      <c r="F16" s="573">
        <v>419</v>
      </c>
      <c r="G16" s="573">
        <v>425</v>
      </c>
      <c r="H16" s="573">
        <v>425</v>
      </c>
      <c r="I16" s="573">
        <v>450</v>
      </c>
      <c r="J16" s="573">
        <v>451.5</v>
      </c>
      <c r="K16" s="573">
        <v>454.5</v>
      </c>
      <c r="L16" s="573">
        <v>469.7</v>
      </c>
      <c r="M16" s="573">
        <v>506.29999999999995</v>
      </c>
      <c r="N16" s="573">
        <v>472.7</v>
      </c>
      <c r="O16" s="573">
        <v>394.4</v>
      </c>
      <c r="P16" s="573">
        <v>354.5</v>
      </c>
      <c r="Q16" s="573">
        <v>408</v>
      </c>
      <c r="R16" s="573">
        <v>437.28</v>
      </c>
      <c r="S16" s="573">
        <v>454.08000000000004</v>
      </c>
      <c r="T16" s="573">
        <v>440.72</v>
      </c>
      <c r="U16" s="573">
        <v>1044.4000000000001</v>
      </c>
      <c r="V16" s="573">
        <v>1000.4</v>
      </c>
      <c r="W16" s="573">
        <v>946.8</v>
      </c>
      <c r="X16" s="573">
        <v>951.8</v>
      </c>
      <c r="Y16" s="573">
        <v>998.3</v>
      </c>
      <c r="Z16" s="573">
        <v>1034.5999999999999</v>
      </c>
      <c r="AA16" s="573" t="s">
        <v>429</v>
      </c>
    </row>
    <row r="17" spans="1:29" s="287" customFormat="1">
      <c r="A17" s="421" t="s">
        <v>79</v>
      </c>
      <c r="B17" s="573">
        <v>1629</v>
      </c>
      <c r="C17" s="573">
        <v>1833</v>
      </c>
      <c r="D17" s="573">
        <v>1852</v>
      </c>
      <c r="E17" s="573">
        <v>1967</v>
      </c>
      <c r="F17" s="573">
        <v>1715</v>
      </c>
      <c r="G17" s="573">
        <v>1817</v>
      </c>
      <c r="H17" s="573">
        <v>2053</v>
      </c>
      <c r="I17" s="573">
        <v>1775</v>
      </c>
      <c r="J17" s="573">
        <v>2245</v>
      </c>
      <c r="K17" s="573">
        <v>2381</v>
      </c>
      <c r="L17" s="573">
        <v>2516</v>
      </c>
      <c r="M17" s="573">
        <v>2773</v>
      </c>
      <c r="N17" s="573">
        <v>2883</v>
      </c>
      <c r="O17" s="573">
        <v>3169</v>
      </c>
      <c r="P17" s="573">
        <v>3350</v>
      </c>
      <c r="Q17" s="573">
        <v>3621</v>
      </c>
      <c r="R17" s="573">
        <v>3532</v>
      </c>
      <c r="S17" s="573">
        <v>4152</v>
      </c>
      <c r="T17" s="573">
        <v>4370</v>
      </c>
      <c r="U17" s="573">
        <v>4738</v>
      </c>
      <c r="V17" s="573">
        <v>5274</v>
      </c>
      <c r="W17" s="573">
        <v>5227</v>
      </c>
      <c r="X17" s="573">
        <v>5630</v>
      </c>
      <c r="Y17" s="573" t="s">
        <v>429</v>
      </c>
      <c r="Z17" s="573" t="s">
        <v>429</v>
      </c>
      <c r="AA17" s="573" t="s">
        <v>429</v>
      </c>
      <c r="AB17" s="277" t="s">
        <v>17</v>
      </c>
      <c r="AC17" s="140" t="s">
        <v>17</v>
      </c>
    </row>
    <row r="18" spans="1:29" s="287" customFormat="1">
      <c r="A18" s="73" t="s">
        <v>2</v>
      </c>
      <c r="B18" s="573">
        <v>7771</v>
      </c>
      <c r="C18" s="573">
        <v>7775</v>
      </c>
      <c r="D18" s="573">
        <v>7780</v>
      </c>
      <c r="E18" s="573">
        <v>7785</v>
      </c>
      <c r="F18" s="573">
        <v>7785</v>
      </c>
      <c r="G18" s="573">
        <v>7924</v>
      </c>
      <c r="H18" s="573">
        <v>7171</v>
      </c>
      <c r="I18" s="573">
        <v>7941</v>
      </c>
      <c r="J18" s="573">
        <v>7603</v>
      </c>
      <c r="K18" s="573">
        <v>7764</v>
      </c>
      <c r="L18" s="573">
        <v>7798</v>
      </c>
      <c r="M18" s="573">
        <v>7943</v>
      </c>
      <c r="N18" s="573">
        <v>8152</v>
      </c>
      <c r="O18" s="573">
        <v>8308</v>
      </c>
      <c r="P18" s="573">
        <v>8507</v>
      </c>
      <c r="Q18" s="573">
        <v>8936</v>
      </c>
      <c r="R18" s="573">
        <v>9681.3189999999995</v>
      </c>
      <c r="S18" s="573">
        <v>9744.4580000000005</v>
      </c>
      <c r="T18" s="573">
        <v>9534</v>
      </c>
      <c r="U18" s="573">
        <v>10316.950000000001</v>
      </c>
      <c r="V18" s="573">
        <v>11236.078</v>
      </c>
      <c r="W18" s="573">
        <v>12328.558000000001</v>
      </c>
      <c r="X18" s="573">
        <v>12952.178</v>
      </c>
      <c r="Y18" s="573">
        <v>13781.8156</v>
      </c>
      <c r="Z18" s="573">
        <v>14050.395</v>
      </c>
      <c r="AA18" s="573">
        <f>13842426.069/1000</f>
        <v>13842.426069000001</v>
      </c>
    </row>
    <row r="19" spans="1:29" s="287" customFormat="1">
      <c r="A19" s="73" t="s">
        <v>50</v>
      </c>
      <c r="B19" s="573">
        <v>9559</v>
      </c>
      <c r="C19" s="573">
        <v>8832</v>
      </c>
      <c r="D19" s="573">
        <v>8617</v>
      </c>
      <c r="E19" s="573">
        <v>7668</v>
      </c>
      <c r="F19" s="573">
        <v>8272</v>
      </c>
      <c r="G19" s="573">
        <v>8017</v>
      </c>
      <c r="H19" s="573">
        <v>7819</v>
      </c>
      <c r="I19" s="573">
        <v>7350</v>
      </c>
      <c r="J19" s="573">
        <v>6583</v>
      </c>
      <c r="K19" s="573">
        <v>7091</v>
      </c>
      <c r="L19" s="573">
        <v>7478.7829999999994</v>
      </c>
      <c r="M19" s="573">
        <v>7925.8249999999998</v>
      </c>
      <c r="N19" s="573">
        <v>8587.1</v>
      </c>
      <c r="O19" s="573">
        <v>8798.5499999999993</v>
      </c>
      <c r="P19" s="573">
        <v>9718.9520000000011</v>
      </c>
      <c r="Q19" s="573">
        <v>9374.0149999999994</v>
      </c>
      <c r="R19" s="573">
        <v>7741.2647500000003</v>
      </c>
      <c r="S19" s="573">
        <v>7363.7200000000012</v>
      </c>
      <c r="T19" s="573">
        <v>7470.753999999999</v>
      </c>
      <c r="U19" s="573">
        <v>6646.3509999999997</v>
      </c>
      <c r="V19" s="573">
        <v>8472.85</v>
      </c>
      <c r="W19" s="573">
        <v>9019.2000000000007</v>
      </c>
      <c r="X19" s="573">
        <v>8962.7000000000007</v>
      </c>
      <c r="Y19" s="573">
        <v>9314.7999999999993</v>
      </c>
      <c r="Z19" s="573">
        <v>9814.9000000000015</v>
      </c>
      <c r="AA19" s="573">
        <v>9252.1</v>
      </c>
    </row>
    <row r="20" spans="1:29">
      <c r="B20" s="312"/>
      <c r="C20" s="312"/>
      <c r="D20" s="312"/>
      <c r="E20" s="312"/>
      <c r="F20" s="312"/>
      <c r="G20" s="312"/>
      <c r="H20" s="312"/>
      <c r="I20" s="312"/>
      <c r="J20" s="312"/>
      <c r="K20" s="312"/>
      <c r="L20" s="312"/>
      <c r="M20" s="312"/>
      <c r="N20" s="312"/>
      <c r="O20" s="312"/>
      <c r="P20" s="312"/>
      <c r="Q20" s="312"/>
      <c r="R20" s="312"/>
      <c r="S20" s="312"/>
      <c r="T20" s="312"/>
      <c r="U20" s="312"/>
      <c r="V20" s="312"/>
      <c r="W20" s="311"/>
      <c r="X20" s="311"/>
      <c r="Y20" s="311"/>
      <c r="Z20" s="311"/>
      <c r="AA20" s="311"/>
    </row>
    <row r="21" spans="1:29" s="287" customFormat="1" ht="15" customHeight="1">
      <c r="A21" s="140" t="s">
        <v>35</v>
      </c>
    </row>
    <row r="22" spans="1:29" s="287" customFormat="1" ht="15" customHeight="1"/>
    <row r="23" spans="1:29" s="287" customFormat="1" ht="15" customHeight="1">
      <c r="A23" s="287" t="s">
        <v>654</v>
      </c>
      <c r="B23" s="142"/>
    </row>
    <row r="24" spans="1:29" s="287" customFormat="1" ht="15" customHeight="1">
      <c r="B24" s="142"/>
    </row>
    <row r="25" spans="1:29">
      <c r="A25" s="167" t="s">
        <v>431</v>
      </c>
    </row>
    <row r="27" spans="1:29" s="287" customFormat="1">
      <c r="A27" s="140" t="s">
        <v>84</v>
      </c>
    </row>
    <row r="28" spans="1:29" s="287" customFormat="1">
      <c r="A28" s="140"/>
    </row>
    <row r="29" spans="1:29" s="287" customFormat="1">
      <c r="A29" s="287" t="s">
        <v>475</v>
      </c>
    </row>
    <row r="30" spans="1:29" s="287" customFormat="1"/>
    <row r="31" spans="1:29" s="287" customFormat="1">
      <c r="A31" s="287" t="s">
        <v>474</v>
      </c>
      <c r="B31" s="235"/>
    </row>
    <row r="32" spans="1:29" s="287" customFormat="1">
      <c r="B32" s="235"/>
    </row>
    <row r="33" spans="1:2" s="287" customFormat="1">
      <c r="A33" s="287" t="s">
        <v>695</v>
      </c>
      <c r="B33" s="134"/>
    </row>
    <row r="34" spans="1:2">
      <c r="A34" s="287"/>
    </row>
    <row r="35" spans="1:2">
      <c r="A35" s="287" t="s">
        <v>696</v>
      </c>
    </row>
  </sheetData>
  <mergeCells count="2">
    <mergeCell ref="A3:A4"/>
    <mergeCell ref="B3:AA3"/>
  </mergeCells>
  <conditionalFormatting sqref="Z12">
    <cfRule type="expression" dxfId="104" priority="7" stopIfTrue="1">
      <formula>ISNA(ACTIVECELL)</formula>
    </cfRule>
  </conditionalFormatting>
  <conditionalFormatting sqref="Z13">
    <cfRule type="expression" dxfId="103" priority="6" stopIfTrue="1">
      <formula>ISNA(ACTIVECELL)</formula>
    </cfRule>
  </conditionalFormatting>
  <conditionalFormatting sqref="Z15">
    <cfRule type="expression" dxfId="102" priority="5" stopIfTrue="1">
      <formula>ISNA(ACTIVECELL)</formula>
    </cfRule>
  </conditionalFormatting>
  <conditionalFormatting sqref="Z10">
    <cfRule type="expression" dxfId="101" priority="4" stopIfTrue="1">
      <formula>ISNA(ACTIVECELL)</formula>
    </cfRule>
  </conditionalFormatting>
  <hyperlinks>
    <hyperlink ref="AC5" location="Content!B484" display="Back to Content Page"/>
  </hyperlinks>
  <pageMargins left="0.7" right="0.7" top="0.75" bottom="0.75" header="0.3" footer="0.3"/>
  <pageSetup orientation="portrait" r:id="rId1"/>
</worksheet>
</file>

<file path=xl/worksheets/sheet3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8"/>
  <sheetViews>
    <sheetView topLeftCell="U1" zoomScale="96" zoomScaleNormal="96" workbookViewId="0">
      <selection activeCell="AC5" sqref="AC5"/>
    </sheetView>
  </sheetViews>
  <sheetFormatPr defaultColWidth="9.1796875" defaultRowHeight="14.5"/>
  <cols>
    <col min="1" max="1" width="33.81640625" style="283" customWidth="1"/>
    <col min="2" max="25" width="9.54296875" style="283" customWidth="1"/>
    <col min="26" max="27" width="8.36328125" style="499" customWidth="1"/>
    <col min="28" max="16384" width="9.1796875" style="283"/>
  </cols>
  <sheetData>
    <row r="1" spans="1:29" s="136" customFormat="1" ht="14">
      <c r="A1" s="140" t="s">
        <v>1452</v>
      </c>
    </row>
    <row r="2" spans="1:29" s="289" customFormat="1" ht="14">
      <c r="Y2" s="134"/>
      <c r="Z2" s="134"/>
      <c r="AA2" s="134"/>
    </row>
    <row r="3" spans="1:29" s="289" customFormat="1" ht="14">
      <c r="A3" s="780" t="s">
        <v>77</v>
      </c>
      <c r="B3" s="108">
        <v>1990</v>
      </c>
      <c r="C3" s="108">
        <v>1991</v>
      </c>
      <c r="D3" s="108">
        <v>1992</v>
      </c>
      <c r="E3" s="108">
        <v>1993</v>
      </c>
      <c r="F3" s="108">
        <v>1994</v>
      </c>
      <c r="G3" s="108">
        <v>1995</v>
      </c>
      <c r="H3" s="108">
        <v>1996</v>
      </c>
      <c r="I3" s="108">
        <v>1997</v>
      </c>
      <c r="J3" s="108">
        <v>1998</v>
      </c>
      <c r="K3" s="108">
        <v>1999</v>
      </c>
      <c r="L3" s="108">
        <v>2000</v>
      </c>
      <c r="M3" s="108">
        <v>2001</v>
      </c>
      <c r="N3" s="108">
        <v>2002</v>
      </c>
      <c r="O3" s="108">
        <v>2003</v>
      </c>
      <c r="P3" s="108">
        <v>2004</v>
      </c>
      <c r="Q3" s="108">
        <v>2005</v>
      </c>
      <c r="R3" s="108">
        <v>2006</v>
      </c>
      <c r="S3" s="108">
        <v>2007</v>
      </c>
      <c r="T3" s="108">
        <v>2008</v>
      </c>
      <c r="U3" s="108">
        <v>2009</v>
      </c>
      <c r="V3" s="108">
        <v>2010</v>
      </c>
      <c r="W3" s="108">
        <v>2011</v>
      </c>
      <c r="X3" s="108">
        <v>2012</v>
      </c>
      <c r="Y3" s="485">
        <v>2013</v>
      </c>
      <c r="Z3" s="485">
        <v>2014</v>
      </c>
      <c r="AA3" s="485">
        <v>2015</v>
      </c>
    </row>
    <row r="4" spans="1:29" s="289" customFormat="1" ht="14">
      <c r="A4" s="284" t="s">
        <v>15</v>
      </c>
      <c r="B4" s="573">
        <v>462</v>
      </c>
      <c r="C4" s="573">
        <v>462</v>
      </c>
      <c r="D4" s="573">
        <v>462</v>
      </c>
      <c r="E4" s="573">
        <v>462</v>
      </c>
      <c r="F4" s="573">
        <v>462</v>
      </c>
      <c r="G4" s="573">
        <v>462</v>
      </c>
      <c r="H4" s="573">
        <v>462</v>
      </c>
      <c r="I4" s="573">
        <v>460</v>
      </c>
      <c r="J4" s="573">
        <v>460</v>
      </c>
      <c r="K4" s="573">
        <v>500</v>
      </c>
      <c r="L4" s="573">
        <v>500</v>
      </c>
      <c r="M4" s="573">
        <v>500</v>
      </c>
      <c r="N4" s="573">
        <v>500</v>
      </c>
      <c r="O4" s="573">
        <v>500</v>
      </c>
      <c r="P4" s="573">
        <v>624</v>
      </c>
      <c r="Q4" s="573">
        <v>830.6</v>
      </c>
      <c r="R4" s="573">
        <v>843.2</v>
      </c>
      <c r="S4" s="573">
        <v>1155</v>
      </c>
      <c r="T4" s="573">
        <v>1155</v>
      </c>
      <c r="U4" s="573">
        <v>1155</v>
      </c>
      <c r="V4" s="573">
        <v>1155</v>
      </c>
      <c r="W4" s="592">
        <v>1530</v>
      </c>
      <c r="X4" s="592">
        <v>1530</v>
      </c>
      <c r="Y4" s="592">
        <v>1530</v>
      </c>
      <c r="Z4" s="573" t="s">
        <v>429</v>
      </c>
      <c r="AA4" s="570" t="s">
        <v>429</v>
      </c>
    </row>
    <row r="5" spans="1:29" s="289" customFormat="1" ht="14">
      <c r="A5" s="284" t="s">
        <v>14</v>
      </c>
      <c r="B5" s="573">
        <v>217</v>
      </c>
      <c r="C5" s="573">
        <v>217</v>
      </c>
      <c r="D5" s="573">
        <v>217</v>
      </c>
      <c r="E5" s="573">
        <v>217</v>
      </c>
      <c r="F5" s="573">
        <v>217</v>
      </c>
      <c r="G5" s="573">
        <v>217</v>
      </c>
      <c r="H5" s="573">
        <v>217</v>
      </c>
      <c r="I5" s="573">
        <v>217</v>
      </c>
      <c r="J5" s="573">
        <v>217</v>
      </c>
      <c r="K5" s="573">
        <v>217</v>
      </c>
      <c r="L5" s="573">
        <v>217</v>
      </c>
      <c r="M5" s="573">
        <v>217</v>
      </c>
      <c r="N5" s="573">
        <v>152</v>
      </c>
      <c r="O5" s="573">
        <v>152</v>
      </c>
      <c r="P5" s="573">
        <v>152</v>
      </c>
      <c r="Q5" s="573">
        <v>152</v>
      </c>
      <c r="R5" s="573">
        <v>152</v>
      </c>
      <c r="S5" s="573">
        <v>152</v>
      </c>
      <c r="T5" s="573">
        <v>152</v>
      </c>
      <c r="U5" s="573">
        <v>152</v>
      </c>
      <c r="V5" s="573">
        <v>152</v>
      </c>
      <c r="W5" s="573">
        <v>132</v>
      </c>
      <c r="X5" s="573">
        <v>132</v>
      </c>
      <c r="Y5" s="573">
        <v>132</v>
      </c>
      <c r="Z5" s="573">
        <v>132</v>
      </c>
      <c r="AA5" s="573">
        <v>145</v>
      </c>
      <c r="AC5" s="92" t="s">
        <v>13</v>
      </c>
    </row>
    <row r="6" spans="1:29" s="289" customFormat="1" ht="14">
      <c r="A6" s="73" t="s">
        <v>268</v>
      </c>
      <c r="B6" s="573">
        <v>2831</v>
      </c>
      <c r="C6" s="573">
        <v>2831</v>
      </c>
      <c r="D6" s="573">
        <v>3134</v>
      </c>
      <c r="E6" s="573">
        <v>3194</v>
      </c>
      <c r="F6" s="573">
        <v>3194</v>
      </c>
      <c r="G6" s="573">
        <v>3197</v>
      </c>
      <c r="H6" s="573">
        <v>3197</v>
      </c>
      <c r="I6" s="573">
        <v>3197</v>
      </c>
      <c r="J6" s="573">
        <v>2548</v>
      </c>
      <c r="K6" s="573">
        <v>2548</v>
      </c>
      <c r="L6" s="573">
        <v>2473</v>
      </c>
      <c r="M6" s="573">
        <v>2473</v>
      </c>
      <c r="N6" s="573">
        <v>2548</v>
      </c>
      <c r="O6" s="573">
        <v>2568</v>
      </c>
      <c r="P6" s="573">
        <v>2443</v>
      </c>
      <c r="Q6" s="573">
        <v>2443</v>
      </c>
      <c r="R6" s="573">
        <v>2444</v>
      </c>
      <c r="S6" s="573">
        <v>2444</v>
      </c>
      <c r="T6" s="573">
        <v>2476</v>
      </c>
      <c r="U6" s="573">
        <v>2476</v>
      </c>
      <c r="V6" s="573">
        <v>2506</v>
      </c>
      <c r="W6" s="592">
        <v>2506</v>
      </c>
      <c r="X6" s="592">
        <v>2506</v>
      </c>
      <c r="Y6" s="592">
        <v>2506</v>
      </c>
      <c r="Z6" s="573" t="s">
        <v>429</v>
      </c>
      <c r="AA6" s="570" t="s">
        <v>429</v>
      </c>
      <c r="AB6" s="145"/>
    </row>
    <row r="7" spans="1:29" s="289" customFormat="1" ht="14">
      <c r="A7" s="284" t="s">
        <v>12</v>
      </c>
      <c r="B7" s="573" t="s">
        <v>429</v>
      </c>
      <c r="C7" s="573" t="s">
        <v>429</v>
      </c>
      <c r="D7" s="573" t="s">
        <v>429</v>
      </c>
      <c r="E7" s="573" t="s">
        <v>429</v>
      </c>
      <c r="F7" s="573" t="s">
        <v>429</v>
      </c>
      <c r="G7" s="573" t="s">
        <v>429</v>
      </c>
      <c r="H7" s="573" t="s">
        <v>429</v>
      </c>
      <c r="I7" s="573" t="s">
        <v>429</v>
      </c>
      <c r="J7" s="573">
        <v>76</v>
      </c>
      <c r="K7" s="573">
        <v>76</v>
      </c>
      <c r="L7" s="573">
        <v>76</v>
      </c>
      <c r="M7" s="573">
        <v>76</v>
      </c>
      <c r="N7" s="573">
        <v>76</v>
      </c>
      <c r="O7" s="573">
        <v>76</v>
      </c>
      <c r="P7" s="573">
        <v>76</v>
      </c>
      <c r="Q7" s="573">
        <v>76</v>
      </c>
      <c r="R7" s="573">
        <v>76</v>
      </c>
      <c r="S7" s="573">
        <v>76</v>
      </c>
      <c r="T7" s="573">
        <v>76</v>
      </c>
      <c r="U7" s="573">
        <v>76</v>
      </c>
      <c r="V7" s="573">
        <v>76</v>
      </c>
      <c r="W7" s="573">
        <v>76</v>
      </c>
      <c r="X7" s="573">
        <v>76</v>
      </c>
      <c r="Y7" s="573">
        <v>76</v>
      </c>
      <c r="Z7" s="573">
        <v>76</v>
      </c>
      <c r="AA7" s="592">
        <v>74</v>
      </c>
    </row>
    <row r="8" spans="1:29" s="289" customFormat="1" ht="14">
      <c r="A8" s="284" t="s">
        <v>477</v>
      </c>
      <c r="B8" s="573">
        <v>220</v>
      </c>
      <c r="C8" s="573">
        <v>220</v>
      </c>
      <c r="D8" s="573">
        <v>220</v>
      </c>
      <c r="E8" s="573">
        <v>220</v>
      </c>
      <c r="F8" s="573">
        <v>220</v>
      </c>
      <c r="G8" s="573">
        <v>220</v>
      </c>
      <c r="H8" s="573">
        <v>220</v>
      </c>
      <c r="I8" s="573">
        <v>220</v>
      </c>
      <c r="J8" s="573">
        <v>220</v>
      </c>
      <c r="K8" s="573">
        <v>228</v>
      </c>
      <c r="L8" s="573">
        <v>228</v>
      </c>
      <c r="M8" s="573">
        <v>228</v>
      </c>
      <c r="N8" s="573">
        <v>228</v>
      </c>
      <c r="O8" s="573">
        <v>248</v>
      </c>
      <c r="P8" s="573">
        <v>273</v>
      </c>
      <c r="Q8" s="573">
        <v>303</v>
      </c>
      <c r="R8" s="573">
        <v>340.00700000000001</v>
      </c>
      <c r="S8" s="573">
        <v>348.12700000000001</v>
      </c>
      <c r="T8" s="573">
        <v>430.63200000000001</v>
      </c>
      <c r="U8" s="573">
        <v>430.63200000000001</v>
      </c>
      <c r="V8" s="573">
        <v>507.21800000000002</v>
      </c>
      <c r="W8" s="573">
        <v>422.4</v>
      </c>
      <c r="X8" s="573">
        <v>516</v>
      </c>
      <c r="Y8" s="573">
        <v>505.9</v>
      </c>
      <c r="Z8" s="573">
        <v>544.70000000000005</v>
      </c>
      <c r="AA8" s="592">
        <v>641.79999999999995</v>
      </c>
    </row>
    <row r="9" spans="1:29" s="289" customFormat="1" ht="14">
      <c r="A9" s="284" t="s">
        <v>10</v>
      </c>
      <c r="B9" s="573">
        <v>185</v>
      </c>
      <c r="C9" s="573">
        <v>180.5</v>
      </c>
      <c r="D9" s="573">
        <v>185.8</v>
      </c>
      <c r="E9" s="573">
        <v>215.8</v>
      </c>
      <c r="F9" s="573">
        <v>231.7</v>
      </c>
      <c r="G9" s="573">
        <v>251.2</v>
      </c>
      <c r="H9" s="573">
        <v>325.7</v>
      </c>
      <c r="I9" s="573">
        <v>336.2</v>
      </c>
      <c r="J9" s="573">
        <v>375.1</v>
      </c>
      <c r="K9" s="573">
        <v>395.1</v>
      </c>
      <c r="L9" s="573">
        <v>460</v>
      </c>
      <c r="M9" s="573">
        <v>459.9</v>
      </c>
      <c r="N9" s="573">
        <v>528.9</v>
      </c>
      <c r="O9" s="573">
        <v>463.3</v>
      </c>
      <c r="P9" s="573">
        <v>476</v>
      </c>
      <c r="Q9" s="573">
        <v>476</v>
      </c>
      <c r="R9" s="573">
        <v>476</v>
      </c>
      <c r="S9" s="573">
        <v>285</v>
      </c>
      <c r="T9" s="573">
        <v>285</v>
      </c>
      <c r="U9" s="573">
        <v>285</v>
      </c>
      <c r="V9" s="573">
        <v>286</v>
      </c>
      <c r="W9" s="573">
        <v>287</v>
      </c>
      <c r="X9" s="573">
        <v>287</v>
      </c>
      <c r="Y9" s="573">
        <v>351</v>
      </c>
      <c r="Z9" s="573" t="s">
        <v>429</v>
      </c>
      <c r="AA9" s="573" t="s">
        <v>429</v>
      </c>
    </row>
    <row r="10" spans="1:29" s="289" customFormat="1" ht="14">
      <c r="A10" s="284" t="s">
        <v>697</v>
      </c>
      <c r="B10" s="573">
        <v>313</v>
      </c>
      <c r="C10" s="573">
        <v>320</v>
      </c>
      <c r="D10" s="573">
        <v>331</v>
      </c>
      <c r="E10" s="573">
        <v>338</v>
      </c>
      <c r="F10" s="573">
        <v>349</v>
      </c>
      <c r="G10" s="573">
        <v>369</v>
      </c>
      <c r="H10" s="573">
        <v>369</v>
      </c>
      <c r="I10" s="573">
        <v>406</v>
      </c>
      <c r="J10" s="573">
        <v>480</v>
      </c>
      <c r="K10" s="573">
        <v>509</v>
      </c>
      <c r="L10" s="573">
        <v>621</v>
      </c>
      <c r="M10" s="573">
        <v>661</v>
      </c>
      <c r="N10" s="573">
        <v>657</v>
      </c>
      <c r="O10" s="573">
        <v>651</v>
      </c>
      <c r="P10" s="573">
        <v>655</v>
      </c>
      <c r="Q10" s="573">
        <v>689</v>
      </c>
      <c r="R10" s="573">
        <v>686</v>
      </c>
      <c r="S10" s="573">
        <v>753</v>
      </c>
      <c r="T10" s="573">
        <v>725</v>
      </c>
      <c r="U10" s="573">
        <v>739</v>
      </c>
      <c r="V10" s="573">
        <v>740</v>
      </c>
      <c r="W10" s="573">
        <v>737</v>
      </c>
      <c r="X10" s="573">
        <v>781</v>
      </c>
      <c r="Y10" s="573">
        <v>778</v>
      </c>
      <c r="Z10" s="573">
        <v>782.1</v>
      </c>
      <c r="AA10" s="573">
        <v>792.9</v>
      </c>
    </row>
    <row r="11" spans="1:29" s="289" customFormat="1" ht="14">
      <c r="A11" s="284" t="s">
        <v>7</v>
      </c>
      <c r="B11" s="573">
        <v>2358</v>
      </c>
      <c r="C11" s="573">
        <v>2358</v>
      </c>
      <c r="D11" s="573">
        <v>2358</v>
      </c>
      <c r="E11" s="573">
        <v>2358</v>
      </c>
      <c r="F11" s="573">
        <v>2358</v>
      </c>
      <c r="G11" s="573">
        <v>2175</v>
      </c>
      <c r="H11" s="573">
        <v>2364</v>
      </c>
      <c r="I11" s="573">
        <v>2365</v>
      </c>
      <c r="J11" s="573">
        <v>2365</v>
      </c>
      <c r="K11" s="573">
        <v>2367</v>
      </c>
      <c r="L11" s="573">
        <v>2368</v>
      </c>
      <c r="M11" s="573">
        <v>2369</v>
      </c>
      <c r="N11" s="573">
        <v>2369</v>
      </c>
      <c r="O11" s="573">
        <v>2369</v>
      </c>
      <c r="P11" s="573">
        <v>2369</v>
      </c>
      <c r="Q11" s="573">
        <v>2369</v>
      </c>
      <c r="R11" s="573">
        <v>2369</v>
      </c>
      <c r="S11" s="573">
        <v>2499</v>
      </c>
      <c r="T11" s="573">
        <v>2428</v>
      </c>
      <c r="U11" s="573">
        <v>2428</v>
      </c>
      <c r="V11" s="573">
        <v>2428</v>
      </c>
      <c r="W11" s="592">
        <v>2479</v>
      </c>
      <c r="X11" s="592">
        <v>2486</v>
      </c>
      <c r="Y11" s="592">
        <v>2646</v>
      </c>
      <c r="Z11" s="573" t="s">
        <v>429</v>
      </c>
      <c r="AA11" s="570" t="s">
        <v>429</v>
      </c>
    </row>
    <row r="12" spans="1:29" s="289" customFormat="1" ht="14">
      <c r="A12" s="284" t="s">
        <v>32</v>
      </c>
      <c r="B12" s="573" t="s">
        <v>429</v>
      </c>
      <c r="C12" s="573" t="s">
        <v>429</v>
      </c>
      <c r="D12" s="573" t="s">
        <v>429</v>
      </c>
      <c r="E12" s="573" t="s">
        <v>429</v>
      </c>
      <c r="F12" s="573" t="s">
        <v>429</v>
      </c>
      <c r="G12" s="573">
        <v>365</v>
      </c>
      <c r="H12" s="573">
        <v>365</v>
      </c>
      <c r="I12" s="573">
        <v>365</v>
      </c>
      <c r="J12" s="573">
        <v>365</v>
      </c>
      <c r="K12" s="573">
        <v>380</v>
      </c>
      <c r="L12" s="573">
        <v>380</v>
      </c>
      <c r="M12" s="573">
        <v>380</v>
      </c>
      <c r="N12" s="573">
        <v>380</v>
      </c>
      <c r="O12" s="573">
        <v>393</v>
      </c>
      <c r="P12" s="573">
        <v>393</v>
      </c>
      <c r="Q12" s="573">
        <v>393</v>
      </c>
      <c r="R12" s="573">
        <v>393</v>
      </c>
      <c r="S12" s="573">
        <v>395</v>
      </c>
      <c r="T12" s="573">
        <v>467</v>
      </c>
      <c r="U12" s="573">
        <v>467</v>
      </c>
      <c r="V12" s="573">
        <v>467</v>
      </c>
      <c r="W12" s="592">
        <v>393</v>
      </c>
      <c r="X12" s="592">
        <v>508</v>
      </c>
      <c r="Y12" s="592">
        <v>487</v>
      </c>
      <c r="Z12" s="573" t="s">
        <v>429</v>
      </c>
      <c r="AA12" s="573" t="s">
        <v>429</v>
      </c>
    </row>
    <row r="13" spans="1:29" s="289" customFormat="1" ht="14">
      <c r="A13" s="284" t="s">
        <v>5</v>
      </c>
      <c r="B13" s="573">
        <v>29</v>
      </c>
      <c r="C13" s="573">
        <v>29</v>
      </c>
      <c r="D13" s="573">
        <v>28</v>
      </c>
      <c r="E13" s="573">
        <v>29</v>
      </c>
      <c r="F13" s="573">
        <v>33</v>
      </c>
      <c r="G13" s="573">
        <v>33</v>
      </c>
      <c r="H13" s="573">
        <v>35</v>
      </c>
      <c r="I13" s="573">
        <v>41</v>
      </c>
      <c r="J13" s="573">
        <v>50</v>
      </c>
      <c r="K13" s="573">
        <v>88</v>
      </c>
      <c r="L13" s="573">
        <v>93</v>
      </c>
      <c r="M13" s="573">
        <v>93</v>
      </c>
      <c r="N13" s="573">
        <v>93</v>
      </c>
      <c r="O13" s="573">
        <v>95</v>
      </c>
      <c r="P13" s="573">
        <v>95</v>
      </c>
      <c r="Q13" s="573">
        <v>95</v>
      </c>
      <c r="R13" s="573">
        <v>95</v>
      </c>
      <c r="S13" s="573">
        <v>95</v>
      </c>
      <c r="T13" s="573">
        <v>95</v>
      </c>
      <c r="U13" s="573">
        <v>89.287999999999997</v>
      </c>
      <c r="V13" s="573">
        <v>89.287999999999997</v>
      </c>
      <c r="W13" s="592">
        <v>89.3</v>
      </c>
      <c r="X13" s="592">
        <v>89.3</v>
      </c>
      <c r="Y13" s="592">
        <v>106</v>
      </c>
      <c r="Z13" s="573" t="s">
        <v>429</v>
      </c>
      <c r="AA13" s="573" t="s">
        <v>429</v>
      </c>
    </row>
    <row r="14" spans="1:29" s="289" customFormat="1" ht="14">
      <c r="A14" s="284" t="s">
        <v>4</v>
      </c>
      <c r="B14" s="573">
        <v>26392</v>
      </c>
      <c r="C14" s="573">
        <v>26392</v>
      </c>
      <c r="D14" s="573">
        <v>26392</v>
      </c>
      <c r="E14" s="573">
        <v>26382</v>
      </c>
      <c r="F14" s="573">
        <v>35528</v>
      </c>
      <c r="G14" s="573">
        <v>35528</v>
      </c>
      <c r="H14" s="573">
        <v>36563</v>
      </c>
      <c r="I14" s="573">
        <v>37175</v>
      </c>
      <c r="J14" s="573">
        <v>37848</v>
      </c>
      <c r="K14" s="573">
        <v>38517</v>
      </c>
      <c r="L14" s="573">
        <v>39186</v>
      </c>
      <c r="M14" s="573">
        <v>39221</v>
      </c>
      <c r="N14" s="573">
        <v>39237</v>
      </c>
      <c r="O14" s="573">
        <v>40037</v>
      </c>
      <c r="P14" s="573">
        <v>41904</v>
      </c>
      <c r="Q14" s="573">
        <v>42011</v>
      </c>
      <c r="R14" s="573">
        <v>42511</v>
      </c>
      <c r="S14" s="573">
        <v>42727</v>
      </c>
      <c r="T14" s="573">
        <v>43061</v>
      </c>
      <c r="U14" s="573">
        <v>43061</v>
      </c>
      <c r="V14" s="573">
        <v>43061</v>
      </c>
      <c r="W14" s="573">
        <v>41194</v>
      </c>
      <c r="X14" s="573">
        <v>41729</v>
      </c>
      <c r="Y14" s="573">
        <v>41990</v>
      </c>
      <c r="Z14" s="573" t="s">
        <v>429</v>
      </c>
      <c r="AA14" s="573" t="s">
        <v>429</v>
      </c>
    </row>
    <row r="15" spans="1:29" s="289" customFormat="1" ht="14">
      <c r="A15" s="284" t="s">
        <v>3</v>
      </c>
      <c r="B15" s="573">
        <v>122</v>
      </c>
      <c r="C15" s="573">
        <v>122</v>
      </c>
      <c r="D15" s="573">
        <v>122</v>
      </c>
      <c r="E15" s="573">
        <v>130</v>
      </c>
      <c r="F15" s="573">
        <v>130</v>
      </c>
      <c r="G15" s="573">
        <v>142</v>
      </c>
      <c r="H15" s="573">
        <v>142</v>
      </c>
      <c r="I15" s="573">
        <v>142</v>
      </c>
      <c r="J15" s="573">
        <v>131.5</v>
      </c>
      <c r="K15" s="573">
        <v>131.5</v>
      </c>
      <c r="L15" s="573">
        <v>107.5</v>
      </c>
      <c r="M15" s="573">
        <v>142</v>
      </c>
      <c r="N15" s="573">
        <v>142</v>
      </c>
      <c r="O15" s="573">
        <v>150.80000000000001</v>
      </c>
      <c r="P15" s="573">
        <v>150.80000000000001</v>
      </c>
      <c r="Q15" s="573">
        <v>150.80000000000001</v>
      </c>
      <c r="R15" s="573">
        <v>152.80000000000001</v>
      </c>
      <c r="S15" s="573">
        <v>133.6</v>
      </c>
      <c r="T15" s="573">
        <v>152.6</v>
      </c>
      <c r="U15" s="573">
        <v>152.1</v>
      </c>
      <c r="V15" s="573">
        <v>152.6</v>
      </c>
      <c r="W15" s="573">
        <v>158.6</v>
      </c>
      <c r="X15" s="573">
        <v>163.6</v>
      </c>
      <c r="Y15" s="573">
        <v>163.6</v>
      </c>
      <c r="Z15" s="573" t="s">
        <v>429</v>
      </c>
      <c r="AA15" s="570" t="s">
        <v>429</v>
      </c>
    </row>
    <row r="16" spans="1:29" s="289" customFormat="1" ht="14">
      <c r="A16" s="418" t="s">
        <v>79</v>
      </c>
      <c r="B16" s="573">
        <v>506</v>
      </c>
      <c r="C16" s="573">
        <v>506</v>
      </c>
      <c r="D16" s="573">
        <v>506</v>
      </c>
      <c r="E16" s="573">
        <v>506</v>
      </c>
      <c r="F16" s="573">
        <v>543</v>
      </c>
      <c r="G16" s="573">
        <v>543</v>
      </c>
      <c r="H16" s="573">
        <v>543</v>
      </c>
      <c r="I16" s="573">
        <v>543</v>
      </c>
      <c r="J16" s="573">
        <v>424</v>
      </c>
      <c r="K16" s="573">
        <v>424</v>
      </c>
      <c r="L16" s="573">
        <v>424</v>
      </c>
      <c r="M16" s="573">
        <v>424</v>
      </c>
      <c r="N16" s="573">
        <v>409</v>
      </c>
      <c r="O16" s="573">
        <v>591</v>
      </c>
      <c r="P16" s="573">
        <v>881</v>
      </c>
      <c r="Q16" s="573">
        <v>919</v>
      </c>
      <c r="R16" s="573">
        <v>957</v>
      </c>
      <c r="S16" s="573">
        <v>957</v>
      </c>
      <c r="T16" s="573">
        <v>957</v>
      </c>
      <c r="U16" s="573">
        <v>811.2</v>
      </c>
      <c r="V16" s="573">
        <v>809</v>
      </c>
      <c r="W16" s="573">
        <v>1113</v>
      </c>
      <c r="X16" s="573">
        <v>1114</v>
      </c>
      <c r="Y16" s="573">
        <v>1115</v>
      </c>
      <c r="Z16" s="573" t="s">
        <v>429</v>
      </c>
      <c r="AA16" s="573" t="s">
        <v>429</v>
      </c>
    </row>
    <row r="17" spans="1:27" s="289" customFormat="1" ht="14">
      <c r="A17" s="284" t="s">
        <v>2</v>
      </c>
      <c r="B17" s="573">
        <v>1653</v>
      </c>
      <c r="C17" s="573">
        <v>1653</v>
      </c>
      <c r="D17" s="573">
        <v>1653</v>
      </c>
      <c r="E17" s="573">
        <v>1653</v>
      </c>
      <c r="F17" s="573">
        <v>1653</v>
      </c>
      <c r="G17" s="573">
        <v>1668</v>
      </c>
      <c r="H17" s="573">
        <v>1673</v>
      </c>
      <c r="I17" s="573">
        <v>1673</v>
      </c>
      <c r="J17" s="573">
        <v>1673</v>
      </c>
      <c r="K17" s="573">
        <v>1678</v>
      </c>
      <c r="L17" s="573">
        <v>1678</v>
      </c>
      <c r="M17" s="573">
        <v>1678</v>
      </c>
      <c r="N17" s="573">
        <v>1770</v>
      </c>
      <c r="O17" s="573">
        <v>1770</v>
      </c>
      <c r="P17" s="573">
        <v>1770</v>
      </c>
      <c r="Q17" s="573">
        <v>1770</v>
      </c>
      <c r="R17" s="573">
        <v>1770</v>
      </c>
      <c r="S17" s="573">
        <v>1770</v>
      </c>
      <c r="T17" s="573">
        <v>1770</v>
      </c>
      <c r="U17" s="573">
        <v>1770</v>
      </c>
      <c r="V17" s="573">
        <v>1770</v>
      </c>
      <c r="W17" s="573">
        <v>1788</v>
      </c>
      <c r="X17" s="573">
        <v>1788</v>
      </c>
      <c r="Y17" s="573">
        <v>1788</v>
      </c>
      <c r="Z17" s="573">
        <v>2337</v>
      </c>
      <c r="AA17" s="573">
        <v>2410.66</v>
      </c>
    </row>
    <row r="18" spans="1:27" s="289" customFormat="1" ht="14">
      <c r="A18" s="284" t="s">
        <v>50</v>
      </c>
      <c r="B18" s="573">
        <v>2038</v>
      </c>
      <c r="C18" s="573">
        <v>2038</v>
      </c>
      <c r="D18" s="573">
        <v>2038</v>
      </c>
      <c r="E18" s="573">
        <v>2078</v>
      </c>
      <c r="F18" s="573">
        <v>1948</v>
      </c>
      <c r="G18" s="573">
        <v>1948</v>
      </c>
      <c r="H18" s="573">
        <v>1981</v>
      </c>
      <c r="I18" s="573">
        <v>1981</v>
      </c>
      <c r="J18" s="573">
        <v>1995</v>
      </c>
      <c r="K18" s="573">
        <v>1995</v>
      </c>
      <c r="L18" s="573">
        <v>2079</v>
      </c>
      <c r="M18" s="573">
        <v>2079</v>
      </c>
      <c r="N18" s="573">
        <v>2079</v>
      </c>
      <c r="O18" s="573">
        <v>2079</v>
      </c>
      <c r="P18" s="573">
        <v>2079</v>
      </c>
      <c r="Q18" s="573">
        <v>2005</v>
      </c>
      <c r="R18" s="573">
        <v>2005</v>
      </c>
      <c r="S18" s="573">
        <v>2005</v>
      </c>
      <c r="T18" s="573">
        <v>2035</v>
      </c>
      <c r="U18" s="573">
        <v>2035</v>
      </c>
      <c r="V18" s="573">
        <v>2035</v>
      </c>
      <c r="W18" s="573">
        <v>2035</v>
      </c>
      <c r="X18" s="573">
        <v>2035</v>
      </c>
      <c r="Y18" s="573">
        <v>2035</v>
      </c>
      <c r="Z18" s="573">
        <f>Y18</f>
        <v>2035</v>
      </c>
      <c r="AA18" s="573">
        <v>2035</v>
      </c>
    </row>
    <row r="20" spans="1:27" s="289" customFormat="1" ht="14">
      <c r="A20" s="136" t="s">
        <v>35</v>
      </c>
    </row>
    <row r="21" spans="1:27" s="289" customFormat="1" ht="14">
      <c r="A21" s="313"/>
    </row>
    <row r="22" spans="1:27" s="289" customFormat="1" ht="14">
      <c r="A22" s="289" t="s">
        <v>1561</v>
      </c>
    </row>
    <row r="23" spans="1:27" s="289" customFormat="1" ht="14"/>
    <row r="24" spans="1:27">
      <c r="A24" s="167" t="s">
        <v>431</v>
      </c>
    </row>
    <row r="26" spans="1:27" s="289" customFormat="1" ht="15" customHeight="1">
      <c r="A26" s="136" t="s">
        <v>698</v>
      </c>
      <c r="C26" s="735"/>
      <c r="D26" s="735"/>
      <c r="E26" s="735"/>
      <c r="F26" s="735"/>
      <c r="G26" s="735"/>
      <c r="H26" s="735"/>
      <c r="I26" s="735"/>
      <c r="J26" s="735"/>
      <c r="K26" s="735"/>
      <c r="L26" s="735"/>
      <c r="M26" s="735"/>
      <c r="N26" s="735"/>
      <c r="O26" s="735"/>
      <c r="P26" s="735"/>
      <c r="Q26" s="735"/>
      <c r="R26" s="735"/>
    </row>
    <row r="27" spans="1:27" s="289" customFormat="1" ht="14">
      <c r="A27" s="136"/>
      <c r="B27" s="735"/>
      <c r="C27" s="735"/>
      <c r="D27" s="735"/>
      <c r="E27" s="735"/>
      <c r="F27" s="735"/>
      <c r="G27" s="735"/>
      <c r="H27" s="735"/>
      <c r="I27" s="735"/>
      <c r="J27" s="735"/>
      <c r="K27" s="735"/>
      <c r="L27" s="735"/>
      <c r="M27" s="735"/>
      <c r="N27" s="735"/>
      <c r="O27" s="735"/>
      <c r="P27" s="735"/>
      <c r="Q27" s="735"/>
      <c r="R27" s="735"/>
      <c r="Z27" s="296"/>
    </row>
    <row r="28" spans="1:27">
      <c r="A28" s="735" t="s">
        <v>479</v>
      </c>
    </row>
  </sheetData>
  <conditionalFormatting sqref="AA14">
    <cfRule type="expression" dxfId="100" priority="4" stopIfTrue="1">
      <formula>ISNA(ACTIVECELL)</formula>
    </cfRule>
  </conditionalFormatting>
  <conditionalFormatting sqref="AA12">
    <cfRule type="expression" dxfId="99" priority="3" stopIfTrue="1">
      <formula>ISNA(ACTIVECELL)</formula>
    </cfRule>
  </conditionalFormatting>
  <conditionalFormatting sqref="AA4 AA6 AA11 AA15">
    <cfRule type="expression" dxfId="98" priority="2" stopIfTrue="1">
      <formula>ISNA(ACTIVECELL)</formula>
    </cfRule>
  </conditionalFormatting>
  <conditionalFormatting sqref="AA13">
    <cfRule type="expression" dxfId="97" priority="1" stopIfTrue="1">
      <formula>ISNA(ACTIVECELL)</formula>
    </cfRule>
  </conditionalFormatting>
  <hyperlinks>
    <hyperlink ref="AC5" location="Content!B484" display="Back to Content Page"/>
  </hyperlinks>
  <pageMargins left="0.7" right="0.7" top="0.75" bottom="0.75" header="0.3" footer="0.3"/>
  <pageSetup paperSize="9" orientation="portrait" r:id="rId1"/>
</worksheet>
</file>

<file path=xl/worksheets/sheet3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49"/>
  <sheetViews>
    <sheetView topLeftCell="X1" workbookViewId="0">
      <selection activeCell="AM6" sqref="AM6"/>
    </sheetView>
  </sheetViews>
  <sheetFormatPr defaultColWidth="9.1796875" defaultRowHeight="14"/>
  <cols>
    <col min="1" max="1" width="33.81640625" style="289" customWidth="1"/>
    <col min="2" max="15" width="7.453125" style="289" customWidth="1"/>
    <col min="16" max="20" width="6.36328125" style="289" customWidth="1"/>
    <col min="21" max="32" width="7.453125" style="289" customWidth="1"/>
    <col min="33" max="34" width="6.36328125" style="289" customWidth="1"/>
    <col min="35" max="37" width="6.26953125" style="289" customWidth="1"/>
    <col min="38" max="39" width="9.1796875" style="289"/>
    <col min="40" max="40" width="9.54296875" style="289" bestFit="1" customWidth="1"/>
    <col min="41" max="16384" width="9.1796875" style="289"/>
  </cols>
  <sheetData>
    <row r="1" spans="1:44" s="136" customFormat="1">
      <c r="A1" s="136" t="s">
        <v>1480</v>
      </c>
    </row>
    <row r="2" spans="1:44">
      <c r="C2" s="289" t="s">
        <v>491</v>
      </c>
      <c r="D2" s="289" t="s">
        <v>491</v>
      </c>
      <c r="E2" s="289" t="s">
        <v>491</v>
      </c>
      <c r="F2" s="289" t="s">
        <v>491</v>
      </c>
      <c r="G2" s="289" t="s">
        <v>491</v>
      </c>
      <c r="H2" s="289" t="s">
        <v>491</v>
      </c>
      <c r="I2" s="289" t="s">
        <v>491</v>
      </c>
      <c r="J2" s="289" t="s">
        <v>491</v>
      </c>
      <c r="K2" s="289" t="s">
        <v>491</v>
      </c>
      <c r="L2" s="289" t="s">
        <v>491</v>
      </c>
      <c r="M2" s="289" t="s">
        <v>491</v>
      </c>
      <c r="N2" s="289" t="s">
        <v>491</v>
      </c>
      <c r="O2" s="289" t="s">
        <v>491</v>
      </c>
      <c r="P2" s="289" t="s">
        <v>491</v>
      </c>
      <c r="Q2" s="289" t="s">
        <v>491</v>
      </c>
      <c r="R2" s="289" t="s">
        <v>491</v>
      </c>
      <c r="S2" s="289" t="s">
        <v>491</v>
      </c>
      <c r="T2" s="289" t="s">
        <v>491</v>
      </c>
      <c r="U2" s="289" t="s">
        <v>491</v>
      </c>
      <c r="V2" s="289" t="s">
        <v>491</v>
      </c>
      <c r="W2" s="289" t="s">
        <v>491</v>
      </c>
      <c r="X2" s="289" t="s">
        <v>491</v>
      </c>
      <c r="Y2" s="289" t="s">
        <v>491</v>
      </c>
      <c r="Z2" s="289" t="s">
        <v>491</v>
      </c>
      <c r="AA2" s="289" t="s">
        <v>491</v>
      </c>
      <c r="AB2" s="289" t="s">
        <v>491</v>
      </c>
      <c r="AC2" s="289" t="s">
        <v>491</v>
      </c>
      <c r="AD2" s="289" t="s">
        <v>491</v>
      </c>
      <c r="AI2" s="289" t="s">
        <v>491</v>
      </c>
      <c r="AM2" s="289" t="s">
        <v>491</v>
      </c>
      <c r="AN2" s="289" t="s">
        <v>491</v>
      </c>
      <c r="AO2" s="289" t="s">
        <v>491</v>
      </c>
      <c r="AP2" s="289" t="s">
        <v>491</v>
      </c>
      <c r="AQ2" s="289" t="s">
        <v>491</v>
      </c>
      <c r="AR2" s="289" t="s">
        <v>491</v>
      </c>
    </row>
    <row r="3" spans="1:44">
      <c r="A3" s="772"/>
      <c r="B3" s="1085" t="s">
        <v>490</v>
      </c>
      <c r="C3" s="1085"/>
      <c r="D3" s="1085"/>
      <c r="E3" s="1085"/>
      <c r="F3" s="1085"/>
      <c r="G3" s="1085"/>
      <c r="H3" s="1085"/>
      <c r="I3" s="1085"/>
      <c r="J3" s="1085"/>
      <c r="K3" s="1085"/>
      <c r="L3" s="1085"/>
      <c r="M3" s="1085"/>
      <c r="N3" s="1085"/>
      <c r="O3" s="1085"/>
      <c r="P3" s="1085"/>
      <c r="Q3" s="1085"/>
      <c r="R3" s="1085"/>
      <c r="S3" s="1085"/>
      <c r="T3" s="1085"/>
      <c r="U3" s="1085"/>
      <c r="V3" s="1085"/>
      <c r="W3" s="1085"/>
      <c r="X3" s="1085"/>
      <c r="Y3" s="1085"/>
      <c r="Z3" s="1085"/>
      <c r="AA3" s="1085"/>
      <c r="AB3" s="1085"/>
      <c r="AC3" s="1085"/>
      <c r="AD3" s="1085"/>
      <c r="AE3" s="1085"/>
      <c r="AF3" s="1085"/>
      <c r="AG3" s="1085"/>
      <c r="AH3" s="1085"/>
      <c r="AI3" s="1085"/>
      <c r="AJ3" s="1085"/>
      <c r="AK3" s="1085"/>
    </row>
    <row r="4" spans="1:44">
      <c r="A4" s="772" t="s">
        <v>77</v>
      </c>
      <c r="B4" s="484">
        <v>1980</v>
      </c>
      <c r="C4" s="484">
        <v>1981</v>
      </c>
      <c r="D4" s="484">
        <v>1982</v>
      </c>
      <c r="E4" s="484">
        <v>1983</v>
      </c>
      <c r="F4" s="484">
        <v>1984</v>
      </c>
      <c r="G4" s="484">
        <v>1985</v>
      </c>
      <c r="H4" s="484">
        <v>1986</v>
      </c>
      <c r="I4" s="484">
        <v>1987</v>
      </c>
      <c r="J4" s="484">
        <v>1988</v>
      </c>
      <c r="K4" s="484">
        <v>1989</v>
      </c>
      <c r="L4" s="484">
        <v>1990</v>
      </c>
      <c r="M4" s="484">
        <v>1991</v>
      </c>
      <c r="N4" s="484">
        <v>1992</v>
      </c>
      <c r="O4" s="484">
        <v>1993</v>
      </c>
      <c r="P4" s="484">
        <v>1994</v>
      </c>
      <c r="Q4" s="484">
        <v>1995</v>
      </c>
      <c r="R4" s="484">
        <v>1996</v>
      </c>
      <c r="S4" s="484">
        <v>1997</v>
      </c>
      <c r="T4" s="484">
        <v>1998</v>
      </c>
      <c r="U4" s="484">
        <v>1999</v>
      </c>
      <c r="V4" s="484">
        <v>2000</v>
      </c>
      <c r="W4" s="484">
        <v>2001</v>
      </c>
      <c r="X4" s="484">
        <v>2002</v>
      </c>
      <c r="Y4" s="484">
        <v>2003</v>
      </c>
      <c r="Z4" s="484">
        <v>2004</v>
      </c>
      <c r="AA4" s="484">
        <v>2005</v>
      </c>
      <c r="AB4" s="484">
        <v>2006</v>
      </c>
      <c r="AC4" s="484">
        <v>2007</v>
      </c>
      <c r="AD4" s="484">
        <v>2008</v>
      </c>
      <c r="AE4" s="484">
        <v>2009</v>
      </c>
      <c r="AF4" s="484">
        <v>2010</v>
      </c>
      <c r="AG4" s="484">
        <v>2011</v>
      </c>
      <c r="AH4" s="484">
        <v>2012</v>
      </c>
      <c r="AI4" s="484">
        <v>2013</v>
      </c>
      <c r="AJ4" s="484">
        <v>2014</v>
      </c>
      <c r="AK4" s="484">
        <v>2015</v>
      </c>
    </row>
    <row r="5" spans="1:44">
      <c r="A5" s="284" t="s">
        <v>15</v>
      </c>
      <c r="B5" s="575" t="s">
        <v>429</v>
      </c>
      <c r="C5" s="575" t="s">
        <v>429</v>
      </c>
      <c r="D5" s="575" t="s">
        <v>429</v>
      </c>
      <c r="E5" s="575" t="s">
        <v>429</v>
      </c>
      <c r="F5" s="575" t="s">
        <v>429</v>
      </c>
      <c r="G5" s="575">
        <v>183.00740615325023</v>
      </c>
      <c r="H5" s="575">
        <v>180.07315419175922</v>
      </c>
      <c r="I5" s="575">
        <v>170.91910993926979</v>
      </c>
      <c r="J5" s="575">
        <v>168.42719489263206</v>
      </c>
      <c r="K5" s="575">
        <v>171.49465038220586</v>
      </c>
      <c r="L5" s="575">
        <v>184.01477085004859</v>
      </c>
      <c r="M5" s="575">
        <v>190.70992492383309</v>
      </c>
      <c r="N5" s="575">
        <v>205.98645017804589</v>
      </c>
      <c r="O5" s="575">
        <v>283.31022646072375</v>
      </c>
      <c r="P5" s="575">
        <v>277.47187583577909</v>
      </c>
      <c r="Q5" s="575">
        <v>252.89356157724617</v>
      </c>
      <c r="R5" s="575">
        <v>235.63903871131279</v>
      </c>
      <c r="S5" s="575">
        <v>224.6712874775663</v>
      </c>
      <c r="T5" s="575">
        <v>211.42418196739698</v>
      </c>
      <c r="U5" s="575">
        <v>216.4942714660252</v>
      </c>
      <c r="V5" s="575">
        <v>217.46165085901805</v>
      </c>
      <c r="W5" s="575">
        <v>221.64434182445757</v>
      </c>
      <c r="X5" s="575">
        <v>203.92476723184978</v>
      </c>
      <c r="Y5" s="575">
        <v>214.0037650109569</v>
      </c>
      <c r="Z5" s="575">
        <v>208.78943029534855</v>
      </c>
      <c r="AA5" s="575">
        <v>169.4868162206142</v>
      </c>
      <c r="AB5" s="575">
        <v>152.6794980832023</v>
      </c>
      <c r="AC5" s="575">
        <v>133.96500023962568</v>
      </c>
      <c r="AD5" s="575">
        <v>127.29528920902817</v>
      </c>
      <c r="AE5" s="575">
        <v>132.03033663245233</v>
      </c>
      <c r="AF5" s="575">
        <v>138.54082255307046</v>
      </c>
      <c r="AG5" s="575" t="s">
        <v>429</v>
      </c>
      <c r="AH5" s="575" t="s">
        <v>429</v>
      </c>
      <c r="AI5" s="575" t="s">
        <v>429</v>
      </c>
      <c r="AJ5" s="575" t="s">
        <v>429</v>
      </c>
      <c r="AK5" s="570" t="s">
        <v>429</v>
      </c>
    </row>
    <row r="6" spans="1:44">
      <c r="A6" s="284" t="s">
        <v>14</v>
      </c>
      <c r="B6" s="575" t="s">
        <v>429</v>
      </c>
      <c r="C6" s="575">
        <v>208.05431760370251</v>
      </c>
      <c r="D6" s="575">
        <v>194.56285679043867</v>
      </c>
      <c r="E6" s="575">
        <v>173.64323900491854</v>
      </c>
      <c r="F6" s="575">
        <v>162.91120690007256</v>
      </c>
      <c r="G6" s="575">
        <v>160.85081954669604</v>
      </c>
      <c r="H6" s="575">
        <v>162.97153402586355</v>
      </c>
      <c r="I6" s="575">
        <v>144.9584115827347</v>
      </c>
      <c r="J6" s="575">
        <v>142.8359858234875</v>
      </c>
      <c r="K6" s="575">
        <v>135.04596585221321</v>
      </c>
      <c r="L6" s="575">
        <v>131.30505347344993</v>
      </c>
      <c r="M6" s="575">
        <v>124.29206098350805</v>
      </c>
      <c r="N6" s="575">
        <v>139.12023917904511</v>
      </c>
      <c r="O6" s="575">
        <v>136.94471694965492</v>
      </c>
      <c r="P6" s="575">
        <v>130.24297237817217</v>
      </c>
      <c r="Q6" s="575">
        <v>127.6654257739681</v>
      </c>
      <c r="R6" s="575">
        <v>117.44262075758505</v>
      </c>
      <c r="S6" s="575">
        <v>111.85337628216908</v>
      </c>
      <c r="T6" s="575">
        <v>114.61381298107266</v>
      </c>
      <c r="U6" s="575">
        <v>112.59774431054608</v>
      </c>
      <c r="V6" s="575">
        <v>109.60323656139883</v>
      </c>
      <c r="W6" s="575">
        <v>107.64976770501593</v>
      </c>
      <c r="X6" s="575">
        <v>101.33447552157969</v>
      </c>
      <c r="Y6" s="575">
        <v>94.87565535939855</v>
      </c>
      <c r="Z6" s="575">
        <v>87.194370304482064</v>
      </c>
      <c r="AA6" s="575">
        <v>89.057108483697675</v>
      </c>
      <c r="AB6" s="575">
        <v>85.921731127785307</v>
      </c>
      <c r="AC6" s="575">
        <v>82.017492779739811</v>
      </c>
      <c r="AD6" s="575">
        <v>83.719733745610839</v>
      </c>
      <c r="AE6" s="575">
        <v>85.407226896583765</v>
      </c>
      <c r="AF6" s="575">
        <v>88.419646553177486</v>
      </c>
      <c r="AG6" s="575">
        <v>88.6</v>
      </c>
      <c r="AH6" s="575">
        <v>88.9</v>
      </c>
      <c r="AI6" s="575">
        <v>89.2</v>
      </c>
      <c r="AJ6" s="575">
        <v>89.5</v>
      </c>
      <c r="AK6" s="575">
        <v>89.8</v>
      </c>
      <c r="AM6" s="92" t="s">
        <v>13</v>
      </c>
    </row>
    <row r="7" spans="1:44">
      <c r="A7" s="73" t="s">
        <v>268</v>
      </c>
      <c r="B7" s="575">
        <v>402.39308273240965</v>
      </c>
      <c r="C7" s="575">
        <v>412.40835234515509</v>
      </c>
      <c r="D7" s="575">
        <v>414.90545686646732</v>
      </c>
      <c r="E7" s="575">
        <v>435.77320920279385</v>
      </c>
      <c r="F7" s="575">
        <v>433.8904530242948</v>
      </c>
      <c r="G7" s="575">
        <v>431.80773204482182</v>
      </c>
      <c r="H7" s="575">
        <v>420.59122387945183</v>
      </c>
      <c r="I7" s="575">
        <v>426.27404856364763</v>
      </c>
      <c r="J7" s="575">
        <v>439.95836669660935</v>
      </c>
      <c r="K7" s="575">
        <v>456.96007851599563</v>
      </c>
      <c r="L7" s="575">
        <v>513.65422151996427</v>
      </c>
      <c r="M7" s="575">
        <v>572.48290148181286</v>
      </c>
      <c r="N7" s="575">
        <v>651.13523089810212</v>
      </c>
      <c r="O7" s="575">
        <v>765.93407577649089</v>
      </c>
      <c r="P7" s="575">
        <v>800.05625153371648</v>
      </c>
      <c r="Q7" s="575">
        <v>829.66424534447947</v>
      </c>
      <c r="R7" s="575">
        <v>864.40963099178634</v>
      </c>
      <c r="S7" s="575">
        <v>931.82780991814559</v>
      </c>
      <c r="T7" s="575">
        <v>970.07629052460629</v>
      </c>
      <c r="U7" s="575">
        <v>1032.5816659853988</v>
      </c>
      <c r="V7" s="575">
        <v>1291.8501496977506</v>
      </c>
      <c r="W7" s="575">
        <v>1364.1506523187893</v>
      </c>
      <c r="X7" s="575">
        <v>1364.2218284576088</v>
      </c>
      <c r="Y7" s="575">
        <v>1337.3759484549566</v>
      </c>
      <c r="Z7" s="575">
        <v>1303.4261208597688</v>
      </c>
      <c r="AA7" s="575">
        <v>1255.4484511211786</v>
      </c>
      <c r="AB7" s="575">
        <v>1233.2332925667351</v>
      </c>
      <c r="AC7" s="575">
        <v>1202.3275293695274</v>
      </c>
      <c r="AD7" s="575">
        <v>1174.1320701513348</v>
      </c>
      <c r="AE7" s="575">
        <v>1176.6021729747488</v>
      </c>
      <c r="AF7" s="575">
        <v>1138.0936235461782</v>
      </c>
      <c r="AG7" s="575" t="s">
        <v>429</v>
      </c>
      <c r="AH7" s="575" t="s">
        <v>429</v>
      </c>
      <c r="AI7" s="575" t="s">
        <v>429</v>
      </c>
      <c r="AJ7" s="575" t="s">
        <v>429</v>
      </c>
      <c r="AK7" s="575" t="s">
        <v>429</v>
      </c>
    </row>
    <row r="8" spans="1:44">
      <c r="A8" s="284" t="s">
        <v>12</v>
      </c>
      <c r="B8" s="575" t="s">
        <v>429</v>
      </c>
      <c r="C8" s="575" t="s">
        <v>429</v>
      </c>
      <c r="D8" s="575" t="s">
        <v>429</v>
      </c>
      <c r="E8" s="575" t="s">
        <v>429</v>
      </c>
      <c r="F8" s="575" t="s">
        <v>429</v>
      </c>
      <c r="G8" s="575" t="s">
        <v>429</v>
      </c>
      <c r="H8" s="575" t="s">
        <v>429</v>
      </c>
      <c r="I8" s="575" t="s">
        <v>429</v>
      </c>
      <c r="J8" s="575" t="s">
        <v>429</v>
      </c>
      <c r="K8" s="575" t="s">
        <v>429</v>
      </c>
      <c r="L8" s="575" t="s">
        <v>429</v>
      </c>
      <c r="M8" s="575" t="s">
        <v>429</v>
      </c>
      <c r="N8" s="575" t="s">
        <v>429</v>
      </c>
      <c r="O8" s="575" t="s">
        <v>429</v>
      </c>
      <c r="P8" s="575" t="s">
        <v>429</v>
      </c>
      <c r="Q8" s="575" t="s">
        <v>429</v>
      </c>
      <c r="R8" s="575" t="s">
        <v>429</v>
      </c>
      <c r="S8" s="575" t="s">
        <v>429</v>
      </c>
      <c r="T8" s="575" t="s">
        <v>429</v>
      </c>
      <c r="U8" s="575" t="s">
        <v>429</v>
      </c>
      <c r="V8" s="575" t="s">
        <v>429</v>
      </c>
      <c r="W8" s="575" t="s">
        <v>429</v>
      </c>
      <c r="X8" s="575" t="s">
        <v>429</v>
      </c>
      <c r="Y8" s="575" t="s">
        <v>429</v>
      </c>
      <c r="Z8" s="575">
        <v>11.533439676250621</v>
      </c>
      <c r="AA8" s="575">
        <v>13.235040849109698</v>
      </c>
      <c r="AB8" s="575">
        <v>7.3054947937142973</v>
      </c>
      <c r="AC8" s="575">
        <v>6.9753204524988961</v>
      </c>
      <c r="AD8" s="575" t="s">
        <v>429</v>
      </c>
      <c r="AE8" s="575" t="s">
        <v>429</v>
      </c>
      <c r="AF8" s="575" t="s">
        <v>429</v>
      </c>
      <c r="AG8" s="575" t="s">
        <v>429</v>
      </c>
      <c r="AH8" s="575" t="s">
        <v>429</v>
      </c>
      <c r="AI8" s="575" t="s">
        <v>429</v>
      </c>
      <c r="AJ8" s="575" t="s">
        <v>429</v>
      </c>
      <c r="AK8" s="575" t="s">
        <v>429</v>
      </c>
    </row>
    <row r="9" spans="1:44">
      <c r="A9" s="284" t="s">
        <v>11</v>
      </c>
      <c r="B9" s="575" t="s">
        <v>429</v>
      </c>
      <c r="C9" s="575" t="s">
        <v>429</v>
      </c>
      <c r="D9" s="575" t="s">
        <v>429</v>
      </c>
      <c r="E9" s="575" t="s">
        <v>429</v>
      </c>
      <c r="F9" s="575" t="s">
        <v>429</v>
      </c>
      <c r="G9" s="575" t="s">
        <v>429</v>
      </c>
      <c r="H9" s="575" t="s">
        <v>429</v>
      </c>
      <c r="I9" s="575" t="s">
        <v>429</v>
      </c>
      <c r="J9" s="575" t="s">
        <v>429</v>
      </c>
      <c r="K9" s="575" t="s">
        <v>429</v>
      </c>
      <c r="L9" s="575" t="s">
        <v>429</v>
      </c>
      <c r="M9" s="575" t="s">
        <v>429</v>
      </c>
      <c r="N9" s="575" t="s">
        <v>429</v>
      </c>
      <c r="O9" s="575" t="s">
        <v>429</v>
      </c>
      <c r="P9" s="575" t="s">
        <v>429</v>
      </c>
      <c r="Q9" s="575" t="s">
        <v>429</v>
      </c>
      <c r="R9" s="575" t="s">
        <v>429</v>
      </c>
      <c r="S9" s="575" t="s">
        <v>429</v>
      </c>
      <c r="T9" s="575" t="s">
        <v>429</v>
      </c>
      <c r="U9" s="575" t="s">
        <v>429</v>
      </c>
      <c r="V9" s="575" t="s">
        <v>429</v>
      </c>
      <c r="W9" s="575" t="s">
        <v>429</v>
      </c>
      <c r="X9" s="575" t="s">
        <v>429</v>
      </c>
      <c r="Y9" s="575" t="s">
        <v>429</v>
      </c>
      <c r="Z9" s="575" t="s">
        <v>429</v>
      </c>
      <c r="AA9" s="575" t="s">
        <v>429</v>
      </c>
      <c r="AB9" s="575" t="s">
        <v>429</v>
      </c>
      <c r="AC9" s="575" t="s">
        <v>429</v>
      </c>
      <c r="AD9" s="575" t="s">
        <v>429</v>
      </c>
      <c r="AE9" s="575" t="s">
        <v>429</v>
      </c>
      <c r="AF9" s="575" t="s">
        <v>429</v>
      </c>
      <c r="AG9" s="575" t="s">
        <v>429</v>
      </c>
      <c r="AH9" s="575" t="s">
        <v>429</v>
      </c>
      <c r="AI9" s="575" t="s">
        <v>429</v>
      </c>
      <c r="AJ9" s="575" t="s">
        <v>429</v>
      </c>
      <c r="AK9" s="575" t="s">
        <v>429</v>
      </c>
    </row>
    <row r="10" spans="1:44">
      <c r="A10" s="284" t="s">
        <v>10</v>
      </c>
      <c r="B10" s="575" t="s">
        <v>429</v>
      </c>
      <c r="C10" s="575" t="s">
        <v>429</v>
      </c>
      <c r="D10" s="575" t="s">
        <v>429</v>
      </c>
      <c r="E10" s="575" t="s">
        <v>429</v>
      </c>
      <c r="F10" s="575" t="s">
        <v>429</v>
      </c>
      <c r="G10" s="575" t="s">
        <v>429</v>
      </c>
      <c r="H10" s="575" t="s">
        <v>429</v>
      </c>
      <c r="I10" s="575" t="s">
        <v>429</v>
      </c>
      <c r="J10" s="575" t="s">
        <v>429</v>
      </c>
      <c r="K10" s="575" t="s">
        <v>429</v>
      </c>
      <c r="L10" s="575" t="s">
        <v>429</v>
      </c>
      <c r="M10" s="575" t="s">
        <v>429</v>
      </c>
      <c r="N10" s="575" t="s">
        <v>429</v>
      </c>
      <c r="O10" s="575" t="s">
        <v>429</v>
      </c>
      <c r="P10" s="575" t="s">
        <v>429</v>
      </c>
      <c r="Q10" s="575" t="s">
        <v>429</v>
      </c>
      <c r="R10" s="575" t="s">
        <v>429</v>
      </c>
      <c r="S10" s="575" t="s">
        <v>429</v>
      </c>
      <c r="T10" s="575" t="s">
        <v>429</v>
      </c>
      <c r="U10" s="575" t="s">
        <v>429</v>
      </c>
      <c r="V10" s="575" t="s">
        <v>429</v>
      </c>
      <c r="W10" s="575" t="s">
        <v>429</v>
      </c>
      <c r="X10" s="575" t="s">
        <v>429</v>
      </c>
      <c r="Y10" s="575" t="s">
        <v>429</v>
      </c>
      <c r="Z10" s="575" t="s">
        <v>429</v>
      </c>
      <c r="AA10" s="575" t="s">
        <v>429</v>
      </c>
      <c r="AB10" s="575" t="s">
        <v>429</v>
      </c>
      <c r="AC10" s="575" t="s">
        <v>429</v>
      </c>
      <c r="AD10" s="575" t="s">
        <v>429</v>
      </c>
      <c r="AE10" s="575" t="s">
        <v>429</v>
      </c>
      <c r="AF10" s="575" t="s">
        <v>429</v>
      </c>
      <c r="AG10" s="575" t="s">
        <v>429</v>
      </c>
      <c r="AH10" s="575" t="s">
        <v>429</v>
      </c>
      <c r="AI10" s="575" t="s">
        <v>429</v>
      </c>
      <c r="AJ10" s="575" t="s">
        <v>429</v>
      </c>
      <c r="AK10" s="575" t="s">
        <v>429</v>
      </c>
    </row>
    <row r="11" spans="1:44">
      <c r="A11" s="284" t="s">
        <v>9</v>
      </c>
      <c r="B11" s="575" t="s">
        <v>429</v>
      </c>
      <c r="C11" s="575" t="s">
        <v>429</v>
      </c>
      <c r="D11" s="575" t="s">
        <v>429</v>
      </c>
      <c r="E11" s="575" t="s">
        <v>429</v>
      </c>
      <c r="F11" s="575" t="s">
        <v>429</v>
      </c>
      <c r="G11" s="575" t="s">
        <v>429</v>
      </c>
      <c r="H11" s="575" t="s">
        <v>429</v>
      </c>
      <c r="I11" s="575" t="s">
        <v>429</v>
      </c>
      <c r="J11" s="575" t="s">
        <v>429</v>
      </c>
      <c r="K11" s="575" t="s">
        <v>429</v>
      </c>
      <c r="L11" s="575">
        <v>141.64949027986256</v>
      </c>
      <c r="M11" s="575">
        <v>145.10127281059971</v>
      </c>
      <c r="N11" s="575">
        <v>146.65943116032139</v>
      </c>
      <c r="O11" s="575">
        <v>163.13938803314363</v>
      </c>
      <c r="P11" s="575">
        <v>161.03692843358087</v>
      </c>
      <c r="Q11" s="575">
        <v>162.8473360445075</v>
      </c>
      <c r="R11" s="575">
        <v>176.56932253505278</v>
      </c>
      <c r="S11" s="575">
        <v>188.89890136309026</v>
      </c>
      <c r="T11" s="575">
        <v>208.80669550837143</v>
      </c>
      <c r="U11" s="575">
        <v>205.84906696815273</v>
      </c>
      <c r="V11" s="575">
        <v>160.66874191104731</v>
      </c>
      <c r="W11" s="575">
        <v>180.48455340991123</v>
      </c>
      <c r="X11" s="575">
        <v>178.51135124352732</v>
      </c>
      <c r="Y11" s="575">
        <v>169.93955274792046</v>
      </c>
      <c r="Z11" s="575">
        <v>163.86357904053469</v>
      </c>
      <c r="AA11" s="575">
        <v>171.74690938020666</v>
      </c>
      <c r="AB11" s="575">
        <v>181.37790111229776</v>
      </c>
      <c r="AC11" s="575">
        <v>168.82247792109021</v>
      </c>
      <c r="AD11" s="575">
        <v>141.97193166778592</v>
      </c>
      <c r="AE11" s="575">
        <v>149.07395032007057</v>
      </c>
      <c r="AF11" s="575">
        <v>146.30000000000001</v>
      </c>
      <c r="AG11" s="575">
        <v>132.4</v>
      </c>
      <c r="AH11" s="575">
        <v>137.19999999999999</v>
      </c>
      <c r="AI11" s="575" t="s">
        <v>8</v>
      </c>
      <c r="AJ11" s="575" t="s">
        <v>429</v>
      </c>
      <c r="AK11" s="575" t="s">
        <v>429</v>
      </c>
      <c r="AL11" s="289" t="s">
        <v>17</v>
      </c>
    </row>
    <row r="12" spans="1:44">
      <c r="A12" s="284" t="s">
        <v>7</v>
      </c>
      <c r="B12" s="575">
        <v>1272.5429899652772</v>
      </c>
      <c r="C12" s="575">
        <v>1181.9167434089738</v>
      </c>
      <c r="D12" s="575">
        <v>1269.5019084627977</v>
      </c>
      <c r="E12" s="575">
        <v>1489.7867859088462</v>
      </c>
      <c r="F12" s="575">
        <v>1571.7454189488735</v>
      </c>
      <c r="G12" s="575">
        <v>1549.2401443994061</v>
      </c>
      <c r="H12" s="575">
        <v>1569.1663477911934</v>
      </c>
      <c r="I12" s="575">
        <v>1354.2572434630745</v>
      </c>
      <c r="J12" s="575">
        <v>1236.6498272634726</v>
      </c>
      <c r="K12" s="575">
        <v>1148.9126920260378</v>
      </c>
      <c r="L12" s="575">
        <v>1104.877447597102</v>
      </c>
      <c r="M12" s="575">
        <v>1048.3537351825773</v>
      </c>
      <c r="N12" s="575">
        <v>1118.830466056289</v>
      </c>
      <c r="O12" s="575">
        <v>1049.8805232017628</v>
      </c>
      <c r="P12" s="575">
        <v>993.70656931492442</v>
      </c>
      <c r="Q12" s="575">
        <v>988.61789726486188</v>
      </c>
      <c r="R12" s="575">
        <v>937.67307846738356</v>
      </c>
      <c r="S12" s="575">
        <v>875.88880257647395</v>
      </c>
      <c r="T12" s="575">
        <v>798.4929991491565</v>
      </c>
      <c r="U12" s="575">
        <v>753.10399778240946</v>
      </c>
      <c r="V12" s="575">
        <v>787.10832862057703</v>
      </c>
      <c r="W12" s="575">
        <v>740.08595192307166</v>
      </c>
      <c r="X12" s="575">
        <v>689.00175230706384</v>
      </c>
      <c r="Y12" s="575">
        <v>685.32814843056804</v>
      </c>
      <c r="Z12" s="575">
        <v>654.46400648268286</v>
      </c>
      <c r="AA12" s="575">
        <v>610.48420021110132</v>
      </c>
      <c r="AB12" s="575">
        <v>591.29794531174764</v>
      </c>
      <c r="AC12" s="575">
        <v>582.40910947847533</v>
      </c>
      <c r="AD12" s="575">
        <v>554.34329976925278</v>
      </c>
      <c r="AE12" s="575">
        <v>542.54583024793396</v>
      </c>
      <c r="AF12" s="575">
        <v>528.51251050758299</v>
      </c>
      <c r="AG12" s="575" t="s">
        <v>429</v>
      </c>
      <c r="AH12" s="575" t="s">
        <v>429</v>
      </c>
      <c r="AI12" s="575" t="s">
        <v>429</v>
      </c>
      <c r="AJ12" s="575" t="s">
        <v>429</v>
      </c>
      <c r="AK12" s="575" t="s">
        <v>429</v>
      </c>
    </row>
    <row r="13" spans="1:44">
      <c r="A13" s="284" t="s">
        <v>32</v>
      </c>
      <c r="B13" s="575" t="s">
        <v>429</v>
      </c>
      <c r="C13" s="575" t="s">
        <v>429</v>
      </c>
      <c r="D13" s="575" t="s">
        <v>429</v>
      </c>
      <c r="E13" s="575" t="s">
        <v>429</v>
      </c>
      <c r="F13" s="575" t="s">
        <v>429</v>
      </c>
      <c r="G13" s="575" t="s">
        <v>429</v>
      </c>
      <c r="H13" s="575" t="s">
        <v>429</v>
      </c>
      <c r="I13" s="575" t="s">
        <v>429</v>
      </c>
      <c r="J13" s="575" t="s">
        <v>429</v>
      </c>
      <c r="K13" s="575" t="s">
        <v>429</v>
      </c>
      <c r="L13" s="575" t="s">
        <v>429</v>
      </c>
      <c r="M13" s="575">
        <v>102.37046770541458</v>
      </c>
      <c r="N13" s="575">
        <v>102.60567957077656</v>
      </c>
      <c r="O13" s="575">
        <v>114.68841275904887</v>
      </c>
      <c r="P13" s="575">
        <v>116.24046137002532</v>
      </c>
      <c r="Q13" s="575">
        <v>123.5780604258434</v>
      </c>
      <c r="R13" s="575">
        <v>128.5659410272734</v>
      </c>
      <c r="S13" s="575">
        <v>127.18622922484195</v>
      </c>
      <c r="T13" s="575">
        <v>128.01500199717822</v>
      </c>
      <c r="U13" s="575">
        <v>117.80779805131974</v>
      </c>
      <c r="V13" s="575">
        <v>114.93353217532059</v>
      </c>
      <c r="W13" s="575">
        <v>130.89924768710819</v>
      </c>
      <c r="X13" s="575">
        <v>111.89179600295112</v>
      </c>
      <c r="Y13" s="575">
        <v>114.40733160541346</v>
      </c>
      <c r="Z13" s="575">
        <v>110.15834296682115</v>
      </c>
      <c r="AA13" s="575">
        <v>119.47092684035367</v>
      </c>
      <c r="AB13" s="575">
        <v>111.60750802871044</v>
      </c>
      <c r="AC13" s="575">
        <v>110.08985077820986</v>
      </c>
      <c r="AD13" s="575">
        <v>128.64033852902227</v>
      </c>
      <c r="AE13" s="575">
        <v>126.11062961001514</v>
      </c>
      <c r="AF13" s="575">
        <v>121.18588565614334</v>
      </c>
      <c r="AG13" s="575" t="s">
        <v>429</v>
      </c>
      <c r="AH13" s="575" t="s">
        <v>429</v>
      </c>
      <c r="AI13" s="575" t="s">
        <v>429</v>
      </c>
      <c r="AJ13" s="575" t="s">
        <v>429</v>
      </c>
      <c r="AK13" s="575" t="s">
        <v>429</v>
      </c>
    </row>
    <row r="14" spans="1:44">
      <c r="A14" s="284" t="s">
        <v>5</v>
      </c>
      <c r="B14" s="575" t="s">
        <v>429</v>
      </c>
      <c r="C14" s="575" t="s">
        <v>429</v>
      </c>
      <c r="D14" s="575" t="s">
        <v>429</v>
      </c>
      <c r="E14" s="575" t="s">
        <v>429</v>
      </c>
      <c r="F14" s="575" t="s">
        <v>429</v>
      </c>
      <c r="G14" s="575" t="s">
        <v>429</v>
      </c>
      <c r="H14" s="575" t="s">
        <v>429</v>
      </c>
      <c r="I14" s="575" t="s">
        <v>429</v>
      </c>
      <c r="J14" s="575" t="s">
        <v>429</v>
      </c>
      <c r="K14" s="575" t="s">
        <v>429</v>
      </c>
      <c r="L14" s="575">
        <v>38.543848132031442</v>
      </c>
      <c r="M14" s="575" t="s">
        <v>429</v>
      </c>
      <c r="N14" s="575" t="s">
        <v>429</v>
      </c>
      <c r="O14" s="575" t="s">
        <v>429</v>
      </c>
      <c r="P14" s="575" t="s">
        <v>429</v>
      </c>
      <c r="Q14" s="575" t="s">
        <v>429</v>
      </c>
      <c r="R14" s="575" t="s">
        <v>429</v>
      </c>
      <c r="S14" s="575" t="s">
        <v>429</v>
      </c>
      <c r="T14" s="575" t="s">
        <v>429</v>
      </c>
      <c r="U14" s="575" t="s">
        <v>429</v>
      </c>
      <c r="V14" s="575" t="s">
        <v>429</v>
      </c>
      <c r="W14" s="575" t="s">
        <v>429</v>
      </c>
      <c r="X14" s="575" t="s">
        <v>429</v>
      </c>
      <c r="Y14" s="575" t="s">
        <v>429</v>
      </c>
      <c r="Z14" s="575">
        <v>186.54274926180864</v>
      </c>
      <c r="AA14" s="575">
        <v>152.41362866002709</v>
      </c>
      <c r="AB14" s="575">
        <v>148.47508407775567</v>
      </c>
      <c r="AC14" s="575">
        <v>113.76887580025972</v>
      </c>
      <c r="AD14" s="575" t="s">
        <v>429</v>
      </c>
      <c r="AE14" s="575" t="s">
        <v>429</v>
      </c>
      <c r="AF14" s="575" t="s">
        <v>429</v>
      </c>
      <c r="AG14" s="575" t="s">
        <v>429</v>
      </c>
      <c r="AH14" s="575" t="s">
        <v>429</v>
      </c>
      <c r="AI14" s="575" t="s">
        <v>429</v>
      </c>
      <c r="AJ14" s="575" t="s">
        <v>429</v>
      </c>
      <c r="AK14" s="575" t="s">
        <v>429</v>
      </c>
    </row>
    <row r="15" spans="1:44">
      <c r="A15" s="284" t="s">
        <v>4</v>
      </c>
      <c r="B15" s="575">
        <v>270.57968060988276</v>
      </c>
      <c r="C15" s="575">
        <v>282.50035753819782</v>
      </c>
      <c r="D15" s="575">
        <v>308.40390270227692</v>
      </c>
      <c r="E15" s="575">
        <v>319.93349358561522</v>
      </c>
      <c r="F15" s="575">
        <v>330.26975175733844</v>
      </c>
      <c r="G15" s="575">
        <v>334.29256765490049</v>
      </c>
      <c r="H15" s="575">
        <v>348.0771616250176</v>
      </c>
      <c r="I15" s="575">
        <v>353.26545371453744</v>
      </c>
      <c r="J15" s="575">
        <v>352.74361570821634</v>
      </c>
      <c r="K15" s="575">
        <v>329.90082391238883</v>
      </c>
      <c r="L15" s="575">
        <v>324.02179900396476</v>
      </c>
      <c r="M15" s="575">
        <v>341.84038172507451</v>
      </c>
      <c r="N15" s="575">
        <v>325.78772274570787</v>
      </c>
      <c r="O15" s="575">
        <v>344.89306646788481</v>
      </c>
      <c r="P15" s="575">
        <v>345.45632925473097</v>
      </c>
      <c r="Q15" s="575">
        <v>353.48935605890517</v>
      </c>
      <c r="R15" s="575">
        <v>347.30926042503552</v>
      </c>
      <c r="S15" s="575">
        <v>345.4285260971518</v>
      </c>
      <c r="T15" s="575">
        <v>337.76474389839717</v>
      </c>
      <c r="U15" s="575">
        <v>337.85243631959213</v>
      </c>
      <c r="V15" s="575">
        <v>324.992133006095</v>
      </c>
      <c r="W15" s="575">
        <v>325.4170365781527</v>
      </c>
      <c r="X15" s="575">
        <v>306.94596137997348</v>
      </c>
      <c r="Y15" s="575">
        <v>318.40683236304801</v>
      </c>
      <c r="Z15" s="575">
        <v>333.97984759916028</v>
      </c>
      <c r="AA15" s="575">
        <v>315.93603638517646</v>
      </c>
      <c r="AB15" s="575">
        <v>296.93614692327958</v>
      </c>
      <c r="AC15" s="575">
        <v>303.56948533867762</v>
      </c>
      <c r="AD15" s="575">
        <v>315.21636933756963</v>
      </c>
      <c r="AE15" s="575">
        <v>312.63190062311367</v>
      </c>
      <c r="AF15" s="575">
        <v>287.6929383059969</v>
      </c>
      <c r="AG15" s="575">
        <v>283</v>
      </c>
      <c r="AH15" s="575">
        <v>397</v>
      </c>
      <c r="AI15" s="575" t="s">
        <v>429</v>
      </c>
      <c r="AJ15" s="575" t="s">
        <v>429</v>
      </c>
      <c r="AK15" s="575" t="s">
        <v>429</v>
      </c>
    </row>
    <row r="16" spans="1:44">
      <c r="A16" s="284" t="s">
        <v>3</v>
      </c>
      <c r="B16" s="575" t="s">
        <v>429</v>
      </c>
      <c r="C16" s="575" t="s">
        <v>429</v>
      </c>
      <c r="D16" s="575" t="s">
        <v>429</v>
      </c>
      <c r="E16" s="575" t="s">
        <v>429</v>
      </c>
      <c r="F16" s="575" t="s">
        <v>429</v>
      </c>
      <c r="G16" s="575" t="s">
        <v>429</v>
      </c>
      <c r="H16" s="575" t="s">
        <v>429</v>
      </c>
      <c r="I16" s="575" t="s">
        <v>429</v>
      </c>
      <c r="J16" s="575" t="s">
        <v>429</v>
      </c>
      <c r="K16" s="575" t="s">
        <v>429</v>
      </c>
      <c r="L16" s="575">
        <v>91.89142094301026</v>
      </c>
      <c r="M16" s="575" t="s">
        <v>429</v>
      </c>
      <c r="N16" s="575" t="s">
        <v>429</v>
      </c>
      <c r="O16" s="575" t="s">
        <v>429</v>
      </c>
      <c r="P16" s="575" t="s">
        <v>429</v>
      </c>
      <c r="Q16" s="575" t="s">
        <v>429</v>
      </c>
      <c r="R16" s="575" t="s">
        <v>429</v>
      </c>
      <c r="S16" s="575" t="s">
        <v>429</v>
      </c>
      <c r="T16" s="575" t="s">
        <v>429</v>
      </c>
      <c r="U16" s="575" t="s">
        <v>429</v>
      </c>
      <c r="V16" s="575" t="s">
        <v>429</v>
      </c>
      <c r="W16" s="575" t="s">
        <v>429</v>
      </c>
      <c r="X16" s="575" t="s">
        <v>429</v>
      </c>
      <c r="Y16" s="575" t="s">
        <v>429</v>
      </c>
      <c r="Z16" s="575">
        <v>83.36251404170244</v>
      </c>
      <c r="AA16" s="575">
        <v>79.95565816987849</v>
      </c>
      <c r="AB16" s="575">
        <v>78.75737804564757</v>
      </c>
      <c r="AC16" s="575">
        <v>79.277493260229789</v>
      </c>
      <c r="AD16" s="575" t="s">
        <v>429</v>
      </c>
      <c r="AE16" s="575" t="s">
        <v>429</v>
      </c>
      <c r="AF16" s="575" t="s">
        <v>429</v>
      </c>
      <c r="AG16" s="575" t="s">
        <v>429</v>
      </c>
      <c r="AH16" s="575" t="s">
        <v>429</v>
      </c>
      <c r="AI16" s="575" t="s">
        <v>429</v>
      </c>
      <c r="AJ16" s="575" t="s">
        <v>429</v>
      </c>
      <c r="AK16" s="575" t="s">
        <v>429</v>
      </c>
    </row>
    <row r="17" spans="1:37">
      <c r="A17" s="418" t="s">
        <v>79</v>
      </c>
      <c r="B17" s="575" t="s">
        <v>429</v>
      </c>
      <c r="C17" s="575" t="s">
        <v>429</v>
      </c>
      <c r="D17" s="575" t="s">
        <v>429</v>
      </c>
      <c r="E17" s="575" t="s">
        <v>429</v>
      </c>
      <c r="F17" s="575" t="s">
        <v>429</v>
      </c>
      <c r="G17" s="575" t="s">
        <v>429</v>
      </c>
      <c r="H17" s="575" t="s">
        <v>429</v>
      </c>
      <c r="I17" s="575" t="s">
        <v>429</v>
      </c>
      <c r="J17" s="575">
        <v>486.21639333215398</v>
      </c>
      <c r="K17" s="575">
        <v>478.86158120065477</v>
      </c>
      <c r="L17" s="575">
        <v>457.58450992176319</v>
      </c>
      <c r="M17" s="575">
        <v>457.48560281985715</v>
      </c>
      <c r="N17" s="575">
        <v>460.70054818457692</v>
      </c>
      <c r="O17" s="575">
        <v>467.55706540121463</v>
      </c>
      <c r="P17" s="575">
        <v>468.61984389143248</v>
      </c>
      <c r="Q17" s="575">
        <v>474.07447031573577</v>
      </c>
      <c r="R17" s="575">
        <v>459.07627160880776</v>
      </c>
      <c r="S17" s="575">
        <v>447.74467935800391</v>
      </c>
      <c r="T17" s="575">
        <v>457.28804123061582</v>
      </c>
      <c r="U17" s="575">
        <v>466.0750934449951</v>
      </c>
      <c r="V17" s="575">
        <v>466.41129687566138</v>
      </c>
      <c r="W17" s="575">
        <v>466.73495667982127</v>
      </c>
      <c r="X17" s="575">
        <v>457.41149180861868</v>
      </c>
      <c r="Y17" s="575">
        <v>444.43611603248837</v>
      </c>
      <c r="Z17" s="575">
        <v>430.96839932713391</v>
      </c>
      <c r="AA17" s="575">
        <v>425.44021174067126</v>
      </c>
      <c r="AB17" s="575">
        <v>414.33913155927894</v>
      </c>
      <c r="AC17" s="575">
        <v>397.42745734533128</v>
      </c>
      <c r="AD17" s="575">
        <v>382.45289020856217</v>
      </c>
      <c r="AE17" s="575">
        <v>369.13698903346631</v>
      </c>
      <c r="AF17" s="575">
        <v>356.79809764040363</v>
      </c>
      <c r="AG17" s="575" t="s">
        <v>429</v>
      </c>
      <c r="AH17" s="575" t="s">
        <v>429</v>
      </c>
      <c r="AI17" s="575" t="s">
        <v>429</v>
      </c>
      <c r="AJ17" s="575" t="s">
        <v>429</v>
      </c>
      <c r="AK17" s="575" t="s">
        <v>429</v>
      </c>
    </row>
    <row r="18" spans="1:37">
      <c r="A18" s="284" t="s">
        <v>2</v>
      </c>
      <c r="B18" s="575">
        <v>508.33023528102694</v>
      </c>
      <c r="C18" s="575">
        <v>485.99837601468334</v>
      </c>
      <c r="D18" s="575">
        <v>512.37312818412704</v>
      </c>
      <c r="E18" s="575">
        <v>532.08145138373516</v>
      </c>
      <c r="F18" s="575">
        <v>541.22406968944836</v>
      </c>
      <c r="G18" s="575">
        <v>543.53990087867282</v>
      </c>
      <c r="H18" s="575">
        <v>549.51720660458454</v>
      </c>
      <c r="I18" s="575">
        <v>547.73978813507779</v>
      </c>
      <c r="J18" s="575">
        <v>544.13626197809765</v>
      </c>
      <c r="K18" s="575">
        <v>550.46635038602142</v>
      </c>
      <c r="L18" s="575">
        <v>550.15904388652802</v>
      </c>
      <c r="M18" s="575">
        <v>567.247765002699</v>
      </c>
      <c r="N18" s="575">
        <v>587.58234283116121</v>
      </c>
      <c r="O18" s="575">
        <v>551.92975804474224</v>
      </c>
      <c r="P18" s="575">
        <v>609.02525878616018</v>
      </c>
      <c r="Q18" s="575">
        <v>637.4739080144218</v>
      </c>
      <c r="R18" s="575">
        <v>590.99781752223009</v>
      </c>
      <c r="S18" s="575">
        <v>596.66896668702327</v>
      </c>
      <c r="T18" s="575">
        <v>613.98841427059904</v>
      </c>
      <c r="U18" s="575">
        <v>601.47752452686609</v>
      </c>
      <c r="V18" s="575">
        <v>595.29594492664</v>
      </c>
      <c r="W18" s="575">
        <v>584.45929391694119</v>
      </c>
      <c r="X18" s="575">
        <v>583.51911756396521</v>
      </c>
      <c r="Y18" s="575">
        <v>571.40512947853324</v>
      </c>
      <c r="Z18" s="575">
        <v>556.1470118590554</v>
      </c>
      <c r="AA18" s="575">
        <v>543.55422800230576</v>
      </c>
      <c r="AB18" s="575">
        <v>524.65169711618353</v>
      </c>
      <c r="AC18" s="575">
        <v>494.33702499788848</v>
      </c>
      <c r="AD18" s="575">
        <v>481.44720864956042</v>
      </c>
      <c r="AE18" s="575">
        <v>467.21284877157689</v>
      </c>
      <c r="AF18" s="575">
        <v>448.02349729007284</v>
      </c>
      <c r="AG18" s="575" t="s">
        <v>429</v>
      </c>
      <c r="AH18" s="575" t="s">
        <v>429</v>
      </c>
      <c r="AI18" s="575" t="s">
        <v>429</v>
      </c>
      <c r="AJ18" s="575" t="s">
        <v>429</v>
      </c>
      <c r="AK18" s="575" t="s">
        <v>429</v>
      </c>
    </row>
    <row r="19" spans="1:37">
      <c r="A19" s="284" t="s">
        <v>50</v>
      </c>
      <c r="B19" s="575" t="s">
        <v>429</v>
      </c>
      <c r="C19" s="575" t="s">
        <v>429</v>
      </c>
      <c r="D19" s="575" t="s">
        <v>429</v>
      </c>
      <c r="E19" s="575" t="s">
        <v>429</v>
      </c>
      <c r="F19" s="575" t="s">
        <v>429</v>
      </c>
      <c r="G19" s="575" t="s">
        <v>429</v>
      </c>
      <c r="H19" s="575" t="s">
        <v>429</v>
      </c>
      <c r="I19" s="575" t="s">
        <v>429</v>
      </c>
      <c r="J19" s="575" t="s">
        <v>429</v>
      </c>
      <c r="K19" s="575" t="s">
        <v>429</v>
      </c>
      <c r="L19" s="575" t="s">
        <v>429</v>
      </c>
      <c r="M19" s="575" t="s">
        <v>429</v>
      </c>
      <c r="N19" s="575" t="s">
        <v>429</v>
      </c>
      <c r="O19" s="575" t="s">
        <v>429</v>
      </c>
      <c r="P19" s="575" t="s">
        <v>429</v>
      </c>
      <c r="Q19" s="575" t="s">
        <v>429</v>
      </c>
      <c r="R19" s="575" t="s">
        <v>429</v>
      </c>
      <c r="S19" s="575" t="s">
        <v>429</v>
      </c>
      <c r="T19" s="575" t="s">
        <v>429</v>
      </c>
      <c r="U19" s="575" t="s">
        <v>429</v>
      </c>
      <c r="V19" s="575" t="s">
        <v>429</v>
      </c>
      <c r="W19" s="575" t="s">
        <v>429</v>
      </c>
      <c r="X19" s="575" t="s">
        <v>429</v>
      </c>
      <c r="Y19" s="575" t="s">
        <v>429</v>
      </c>
      <c r="Z19" s="575" t="s">
        <v>429</v>
      </c>
      <c r="AA19" s="575" t="s">
        <v>429</v>
      </c>
      <c r="AB19" s="575" t="s">
        <v>429</v>
      </c>
      <c r="AC19" s="575" t="s">
        <v>429</v>
      </c>
      <c r="AD19" s="575" t="s">
        <v>429</v>
      </c>
      <c r="AE19" s="575" t="s">
        <v>429</v>
      </c>
      <c r="AF19" s="575" t="s">
        <v>429</v>
      </c>
      <c r="AG19" s="575" t="s">
        <v>429</v>
      </c>
      <c r="AH19" s="575" t="s">
        <v>429</v>
      </c>
      <c r="AI19" s="575" t="s">
        <v>429</v>
      </c>
      <c r="AJ19" s="575" t="s">
        <v>429</v>
      </c>
      <c r="AK19" s="575" t="s">
        <v>429</v>
      </c>
    </row>
    <row r="20" spans="1:37">
      <c r="AB20" s="140"/>
      <c r="AC20" s="314"/>
      <c r="AD20" s="314"/>
      <c r="AE20" s="314"/>
      <c r="AF20" s="314"/>
    </row>
    <row r="21" spans="1:37">
      <c r="A21" s="136" t="s">
        <v>35</v>
      </c>
    </row>
    <row r="23" spans="1:37">
      <c r="A23" s="289" t="s">
        <v>655</v>
      </c>
    </row>
    <row r="25" spans="1:37">
      <c r="A25" s="289" t="s">
        <v>654</v>
      </c>
    </row>
    <row r="26" spans="1:37">
      <c r="B26" s="131"/>
    </row>
    <row r="27" spans="1:37">
      <c r="A27" s="167" t="s">
        <v>431</v>
      </c>
    </row>
    <row r="29" spans="1:37" ht="15" customHeight="1">
      <c r="A29" s="136" t="s">
        <v>489</v>
      </c>
      <c r="C29" s="96"/>
      <c r="D29" s="96"/>
      <c r="E29" s="96"/>
      <c r="F29" s="96"/>
      <c r="G29" s="96"/>
      <c r="H29" s="96"/>
      <c r="I29" s="96"/>
      <c r="J29" s="96"/>
      <c r="K29" s="96"/>
      <c r="L29" s="96"/>
      <c r="M29" s="96"/>
      <c r="N29" s="96"/>
      <c r="O29" s="96"/>
      <c r="P29" s="96"/>
      <c r="Q29" s="96"/>
      <c r="R29" s="96"/>
      <c r="S29" s="96"/>
      <c r="T29" s="96"/>
      <c r="U29" s="96"/>
      <c r="V29" s="96"/>
      <c r="W29" s="96"/>
      <c r="X29" s="96"/>
      <c r="Y29" s="96"/>
      <c r="Z29" s="96"/>
      <c r="AA29" s="96"/>
      <c r="AB29" s="96"/>
      <c r="AC29" s="96"/>
    </row>
    <row r="31" spans="1:37">
      <c r="A31" s="96" t="s">
        <v>488</v>
      </c>
    </row>
    <row r="33" spans="1:1">
      <c r="A33" s="295" t="s">
        <v>487</v>
      </c>
    </row>
    <row r="35" spans="1:1">
      <c r="A35" s="289" t="s">
        <v>486</v>
      </c>
    </row>
    <row r="36" spans="1:1">
      <c r="A36" s="289" t="s">
        <v>17</v>
      </c>
    </row>
    <row r="37" spans="1:1">
      <c r="A37" s="289" t="s">
        <v>485</v>
      </c>
    </row>
    <row r="38" spans="1:1">
      <c r="A38" s="289" t="s">
        <v>17</v>
      </c>
    </row>
    <row r="39" spans="1:1">
      <c r="A39" s="289" t="s">
        <v>484</v>
      </c>
    </row>
    <row r="40" spans="1:1">
      <c r="A40" s="289" t="s">
        <v>17</v>
      </c>
    </row>
    <row r="41" spans="1:1">
      <c r="A41" s="289" t="s">
        <v>1592</v>
      </c>
    </row>
    <row r="43" spans="1:1">
      <c r="A43" s="295" t="s">
        <v>481</v>
      </c>
    </row>
    <row r="44" spans="1:1">
      <c r="A44" s="289" t="s">
        <v>17</v>
      </c>
    </row>
    <row r="45" spans="1:1">
      <c r="A45" s="289" t="s">
        <v>1590</v>
      </c>
    </row>
    <row r="46" spans="1:1">
      <c r="A46" s="289" t="s">
        <v>17</v>
      </c>
    </row>
    <row r="47" spans="1:1">
      <c r="A47" s="289" t="s">
        <v>1591</v>
      </c>
    </row>
    <row r="49" spans="1:1">
      <c r="A49" s="289" t="s">
        <v>1593</v>
      </c>
    </row>
  </sheetData>
  <mergeCells count="1">
    <mergeCell ref="B3:AK3"/>
  </mergeCells>
  <conditionalFormatting sqref="AJ8">
    <cfRule type="expression" dxfId="96" priority="17" stopIfTrue="1">
      <formula>ISNA(ACTIVECELL)</formula>
    </cfRule>
  </conditionalFormatting>
  <conditionalFormatting sqref="AJ7">
    <cfRule type="expression" dxfId="95" priority="16" stopIfTrue="1">
      <formula>ISNA(ACTIVECELL)</formula>
    </cfRule>
  </conditionalFormatting>
  <conditionalFormatting sqref="AJ10">
    <cfRule type="expression" dxfId="94" priority="15" stopIfTrue="1">
      <formula>ISNA(ACTIVECELL)</formula>
    </cfRule>
  </conditionalFormatting>
  <conditionalFormatting sqref="AJ12">
    <cfRule type="expression" dxfId="93" priority="14" stopIfTrue="1">
      <formula>ISNA(ACTIVECELL)</formula>
    </cfRule>
  </conditionalFormatting>
  <conditionalFormatting sqref="AJ13">
    <cfRule type="expression" dxfId="92" priority="13" stopIfTrue="1">
      <formula>ISNA(ACTIVECELL)</formula>
    </cfRule>
  </conditionalFormatting>
  <conditionalFormatting sqref="AJ15">
    <cfRule type="expression" dxfId="91" priority="12" stopIfTrue="1">
      <formula>ISNA(ACTIVECELL)</formula>
    </cfRule>
  </conditionalFormatting>
  <conditionalFormatting sqref="AJ16">
    <cfRule type="expression" dxfId="90" priority="11" stopIfTrue="1">
      <formula>ISNA(ACTIVECELL)</formula>
    </cfRule>
  </conditionalFormatting>
  <conditionalFormatting sqref="AK15">
    <cfRule type="expression" dxfId="89" priority="4" stopIfTrue="1">
      <formula>ISNA(ACTIVECELL)</formula>
    </cfRule>
  </conditionalFormatting>
  <conditionalFormatting sqref="AK13">
    <cfRule type="expression" dxfId="88" priority="3" stopIfTrue="1">
      <formula>ISNA(ACTIVECELL)</formula>
    </cfRule>
  </conditionalFormatting>
  <conditionalFormatting sqref="AK16 AK12 AK9 AK7 AK5">
    <cfRule type="expression" dxfId="87" priority="2" stopIfTrue="1">
      <formula>ISNA(ACTIVECELL)</formula>
    </cfRule>
  </conditionalFormatting>
  <conditionalFormatting sqref="AK14">
    <cfRule type="expression" dxfId="86" priority="1" stopIfTrue="1">
      <formula>ISNA(ACTIVECELL)</formula>
    </cfRule>
  </conditionalFormatting>
  <hyperlinks>
    <hyperlink ref="AM6" location="Content!B484" display="Back to Content Page"/>
  </hyperlinks>
  <pageMargins left="0.7" right="0.7" top="0.75" bottom="0.75" header="0.3" footer="0.3"/>
  <pageSetup orientation="portrait" horizontalDpi="1200" verticalDpi="1200" r:id="rId1"/>
</worksheet>
</file>

<file path=xl/worksheets/sheet3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31"/>
  <sheetViews>
    <sheetView topLeftCell="X1" workbookViewId="0">
      <selection activeCell="AN5" sqref="AN5"/>
    </sheetView>
  </sheetViews>
  <sheetFormatPr defaultColWidth="9.1796875" defaultRowHeight="14"/>
  <cols>
    <col min="1" max="1" width="33.81640625" style="289" customWidth="1"/>
    <col min="2" max="37" width="7" style="289" customWidth="1"/>
    <col min="38" max="16384" width="9.1796875" style="289"/>
  </cols>
  <sheetData>
    <row r="1" spans="1:40">
      <c r="A1" s="136" t="s">
        <v>1453</v>
      </c>
    </row>
    <row r="2" spans="1:40">
      <c r="A2" s="136"/>
    </row>
    <row r="3" spans="1:40" s="315" customFormat="1" ht="15.75" customHeight="1">
      <c r="A3" s="1213" t="s">
        <v>77</v>
      </c>
      <c r="B3" s="1214" t="s">
        <v>493</v>
      </c>
      <c r="C3" s="1214"/>
      <c r="D3" s="1214"/>
      <c r="E3" s="1214"/>
      <c r="F3" s="1214"/>
      <c r="G3" s="1214"/>
      <c r="H3" s="1214"/>
      <c r="I3" s="1214"/>
      <c r="J3" s="1214"/>
      <c r="K3" s="1214"/>
      <c r="L3" s="1214"/>
      <c r="M3" s="1214"/>
      <c r="N3" s="1214"/>
      <c r="O3" s="1214"/>
      <c r="P3" s="1214"/>
      <c r="Q3" s="1214"/>
      <c r="R3" s="1214"/>
      <c r="S3" s="1214"/>
      <c r="T3" s="1214"/>
      <c r="U3" s="1214"/>
      <c r="V3" s="1214"/>
      <c r="W3" s="1214"/>
      <c r="X3" s="1214"/>
      <c r="Y3" s="1214"/>
      <c r="Z3" s="1214"/>
      <c r="AA3" s="1214"/>
      <c r="AB3" s="1214"/>
      <c r="AC3" s="1214"/>
      <c r="AD3" s="1214"/>
      <c r="AE3" s="1214"/>
      <c r="AF3" s="1214"/>
      <c r="AG3" s="1214"/>
      <c r="AH3" s="1214"/>
      <c r="AI3" s="1214"/>
      <c r="AJ3" s="1214"/>
      <c r="AK3" s="1214"/>
    </row>
    <row r="4" spans="1:40" s="315" customFormat="1" ht="15">
      <c r="A4" s="1213"/>
      <c r="B4" s="420">
        <v>1980</v>
      </c>
      <c r="C4" s="420">
        <v>1981</v>
      </c>
      <c r="D4" s="420">
        <v>1982</v>
      </c>
      <c r="E4" s="420">
        <v>1983</v>
      </c>
      <c r="F4" s="420">
        <v>1984</v>
      </c>
      <c r="G4" s="420">
        <v>1985</v>
      </c>
      <c r="H4" s="420">
        <v>1986</v>
      </c>
      <c r="I4" s="420">
        <v>1987</v>
      </c>
      <c r="J4" s="420">
        <v>1988</v>
      </c>
      <c r="K4" s="420">
        <v>1989</v>
      </c>
      <c r="L4" s="420">
        <v>1990</v>
      </c>
      <c r="M4" s="420">
        <v>1991</v>
      </c>
      <c r="N4" s="420">
        <v>1992</v>
      </c>
      <c r="O4" s="420">
        <v>1993</v>
      </c>
      <c r="P4" s="420">
        <v>1994</v>
      </c>
      <c r="Q4" s="420">
        <v>1995</v>
      </c>
      <c r="R4" s="420">
        <v>1996</v>
      </c>
      <c r="S4" s="420">
        <v>1997</v>
      </c>
      <c r="T4" s="420">
        <v>1998</v>
      </c>
      <c r="U4" s="420">
        <v>1999</v>
      </c>
      <c r="V4" s="420">
        <v>2000</v>
      </c>
      <c r="W4" s="420">
        <v>2001</v>
      </c>
      <c r="X4" s="420">
        <v>2002</v>
      </c>
      <c r="Y4" s="420">
        <v>2003</v>
      </c>
      <c r="Z4" s="420">
        <v>2004</v>
      </c>
      <c r="AA4" s="420">
        <v>2005</v>
      </c>
      <c r="AB4" s="420">
        <v>2006</v>
      </c>
      <c r="AC4" s="420">
        <v>2007</v>
      </c>
      <c r="AD4" s="420">
        <v>2008</v>
      </c>
      <c r="AE4" s="420">
        <v>2009</v>
      </c>
      <c r="AF4" s="420">
        <v>2010</v>
      </c>
      <c r="AG4" s="420">
        <v>2011</v>
      </c>
      <c r="AH4" s="420">
        <v>2012</v>
      </c>
      <c r="AI4" s="420">
        <v>2013</v>
      </c>
      <c r="AJ4" s="420">
        <v>2014</v>
      </c>
      <c r="AK4" s="420">
        <v>2015</v>
      </c>
    </row>
    <row r="5" spans="1:40" s="315" customFormat="1" ht="15">
      <c r="A5" s="419" t="s">
        <v>15</v>
      </c>
      <c r="B5" s="577" t="s">
        <v>429</v>
      </c>
      <c r="C5" s="577" t="s">
        <v>429</v>
      </c>
      <c r="D5" s="577" t="s">
        <v>429</v>
      </c>
      <c r="E5" s="577" t="s">
        <v>429</v>
      </c>
      <c r="F5" s="577" t="s">
        <v>429</v>
      </c>
      <c r="G5" s="577">
        <v>5.4642597314482497</v>
      </c>
      <c r="H5" s="577">
        <v>5.5532986273739828</v>
      </c>
      <c r="I5" s="577">
        <v>5.8507208489168665</v>
      </c>
      <c r="J5" s="577">
        <v>5.9372834692014793</v>
      </c>
      <c r="K5" s="577">
        <v>5.8310856797650823</v>
      </c>
      <c r="L5" s="577">
        <v>5.4343463591566135</v>
      </c>
      <c r="M5" s="577">
        <v>5.243565589989017</v>
      </c>
      <c r="N5" s="577">
        <v>4.8546882532110374</v>
      </c>
      <c r="O5" s="577">
        <v>3.5296996246573307</v>
      </c>
      <c r="P5" s="577">
        <v>3.603968859863286</v>
      </c>
      <c r="Q5" s="577">
        <v>3.954232736346476</v>
      </c>
      <c r="R5" s="577">
        <v>4.2437789827564387</v>
      </c>
      <c r="S5" s="577">
        <v>4.450947031226014</v>
      </c>
      <c r="T5" s="577">
        <v>4.729827925521815</v>
      </c>
      <c r="U5" s="577">
        <v>4.6190598634704827</v>
      </c>
      <c r="V5" s="577">
        <v>4.5985119493473681</v>
      </c>
      <c r="W5" s="577">
        <v>4.51173258820205</v>
      </c>
      <c r="X5" s="577">
        <v>4.9037692359509339</v>
      </c>
      <c r="Y5" s="577">
        <v>4.6724236658686857</v>
      </c>
      <c r="Z5" s="577">
        <v>4.8341234440455185</v>
      </c>
      <c r="AA5" s="577">
        <v>5.9123681283737346</v>
      </c>
      <c r="AB5" s="577">
        <v>6.6742039731701865</v>
      </c>
      <c r="AC5" s="577">
        <v>7.6538417907178689</v>
      </c>
      <c r="AD5" s="577">
        <v>8.0441765740330897</v>
      </c>
      <c r="AE5" s="577">
        <v>7.5827290686752109</v>
      </c>
      <c r="AF5" s="577">
        <v>7.3767041919438547</v>
      </c>
      <c r="AG5" s="577">
        <v>7.5538974014182516</v>
      </c>
      <c r="AH5" s="577" t="s">
        <v>429</v>
      </c>
      <c r="AI5" s="577" t="s">
        <v>429</v>
      </c>
      <c r="AJ5" s="577" t="s">
        <v>429</v>
      </c>
      <c r="AK5" s="570" t="s">
        <v>429</v>
      </c>
      <c r="AN5" s="92" t="s">
        <v>13</v>
      </c>
    </row>
    <row r="6" spans="1:40" s="315" customFormat="1" ht="15">
      <c r="A6" s="419" t="s">
        <v>14</v>
      </c>
      <c r="B6" s="577" t="s">
        <v>429</v>
      </c>
      <c r="C6" s="577">
        <v>4.8064371435193136</v>
      </c>
      <c r="D6" s="577">
        <v>5.1397271632225676</v>
      </c>
      <c r="E6" s="577">
        <v>5.7589342708107072</v>
      </c>
      <c r="F6" s="577">
        <v>6.1383131279199592</v>
      </c>
      <c r="G6" s="577">
        <v>6.2169406585441331</v>
      </c>
      <c r="H6" s="577">
        <v>6.1360409103181182</v>
      </c>
      <c r="I6" s="577">
        <v>6.8985303376427538</v>
      </c>
      <c r="J6" s="577">
        <v>7.0010368482055387</v>
      </c>
      <c r="K6" s="577">
        <v>7.4048861340615257</v>
      </c>
      <c r="L6" s="577">
        <v>7.6158531111081817</v>
      </c>
      <c r="M6" s="577">
        <v>8.0455661615643095</v>
      </c>
      <c r="N6" s="577">
        <v>7.1880267450735111</v>
      </c>
      <c r="O6" s="577">
        <v>7.3022167066702588</v>
      </c>
      <c r="P6" s="577">
        <v>7.6779574493770779</v>
      </c>
      <c r="Q6" s="577">
        <v>7.832974307158949</v>
      </c>
      <c r="R6" s="577">
        <v>8.5147963622517757</v>
      </c>
      <c r="S6" s="577">
        <v>8.9402755038643686</v>
      </c>
      <c r="T6" s="577">
        <v>8.724951853448415</v>
      </c>
      <c r="U6" s="577">
        <v>8.8811725858555999</v>
      </c>
      <c r="V6" s="577">
        <v>9.1238181587804501</v>
      </c>
      <c r="W6" s="577">
        <v>9.2893837238945132</v>
      </c>
      <c r="X6" s="577">
        <v>9.8683098210445159</v>
      </c>
      <c r="Y6" s="577">
        <v>10.540111646258454</v>
      </c>
      <c r="Z6" s="577">
        <v>11.468778538173446</v>
      </c>
      <c r="AA6" s="577">
        <v>11.223051184265714</v>
      </c>
      <c r="AB6" s="577">
        <v>11.639493130660508</v>
      </c>
      <c r="AC6" s="577">
        <v>12.193522757718831</v>
      </c>
      <c r="AD6" s="577">
        <v>11.945542314689808</v>
      </c>
      <c r="AE6" s="577">
        <v>11.665711010259134</v>
      </c>
      <c r="AF6" s="577">
        <v>11.323087786026546</v>
      </c>
      <c r="AG6" s="577">
        <v>12.27166023672215</v>
      </c>
      <c r="AH6" s="577">
        <v>12.1</v>
      </c>
      <c r="AI6" s="577">
        <v>13.2</v>
      </c>
      <c r="AJ6" s="577">
        <v>13.4</v>
      </c>
      <c r="AK6" s="577">
        <v>14.9</v>
      </c>
      <c r="AL6" s="612" t="s">
        <v>17</v>
      </c>
    </row>
    <row r="7" spans="1:40" s="315" customFormat="1" ht="15">
      <c r="A7" s="73" t="s">
        <v>268</v>
      </c>
      <c r="B7" s="577">
        <v>2.4851321827144761</v>
      </c>
      <c r="C7" s="577">
        <v>2.4247811527422085</v>
      </c>
      <c r="D7" s="577">
        <v>2.4101876305807153</v>
      </c>
      <c r="E7" s="577">
        <v>2.294771635524373</v>
      </c>
      <c r="F7" s="577">
        <v>2.3047292076371342</v>
      </c>
      <c r="G7" s="577">
        <v>2.3158455159302234</v>
      </c>
      <c r="H7" s="577">
        <v>2.3776054830060267</v>
      </c>
      <c r="I7" s="577">
        <v>2.3459087020886011</v>
      </c>
      <c r="J7" s="577">
        <v>2.2729423411319951</v>
      </c>
      <c r="K7" s="577">
        <v>2.1883749741280636</v>
      </c>
      <c r="L7" s="577">
        <v>1.9468349681637587</v>
      </c>
      <c r="M7" s="577">
        <v>1.7467770607848785</v>
      </c>
      <c r="N7" s="577">
        <v>1.5357792860028681</v>
      </c>
      <c r="O7" s="577">
        <v>1.3055953921180712</v>
      </c>
      <c r="P7" s="577">
        <v>1.24991211315828</v>
      </c>
      <c r="Q7" s="577">
        <v>1.2053068522734716</v>
      </c>
      <c r="R7" s="577">
        <v>1.156858929085095</v>
      </c>
      <c r="S7" s="577">
        <v>1.0731596431832646</v>
      </c>
      <c r="T7" s="577">
        <v>1.030846758927807</v>
      </c>
      <c r="U7" s="577">
        <v>0.96844640277986549</v>
      </c>
      <c r="V7" s="577">
        <v>0.77408358874592875</v>
      </c>
      <c r="W7" s="577">
        <v>0.73305686457738062</v>
      </c>
      <c r="X7" s="577">
        <v>0.73301861848274441</v>
      </c>
      <c r="Y7" s="577">
        <v>0.74773290274531978</v>
      </c>
      <c r="Z7" s="577">
        <v>0.76720880761571497</v>
      </c>
      <c r="AA7" s="577">
        <v>0.796419478452568</v>
      </c>
      <c r="AB7" s="577">
        <v>0.81067306920274551</v>
      </c>
      <c r="AC7" s="577">
        <v>0.83151857921059225</v>
      </c>
      <c r="AD7" s="577">
        <v>0.85146809770316667</v>
      </c>
      <c r="AE7" s="577">
        <v>0.84968720665441144</v>
      </c>
      <c r="AF7" s="577">
        <v>0.87840723254869424</v>
      </c>
      <c r="AG7" s="577">
        <v>0.91083569681032128</v>
      </c>
      <c r="AH7" s="577" t="s">
        <v>429</v>
      </c>
      <c r="AI7" s="577" t="s">
        <v>429</v>
      </c>
      <c r="AJ7" s="577" t="s">
        <v>429</v>
      </c>
      <c r="AK7" s="570" t="s">
        <v>429</v>
      </c>
    </row>
    <row r="8" spans="1:40" s="315" customFormat="1" ht="15">
      <c r="A8" s="419" t="s">
        <v>12</v>
      </c>
      <c r="B8" s="577" t="s">
        <v>429</v>
      </c>
      <c r="C8" s="577" t="s">
        <v>429</v>
      </c>
      <c r="D8" s="577" t="s">
        <v>429</v>
      </c>
      <c r="E8" s="577" t="s">
        <v>429</v>
      </c>
      <c r="F8" s="577" t="s">
        <v>429</v>
      </c>
      <c r="G8" s="577" t="s">
        <v>429</v>
      </c>
      <c r="H8" s="577" t="s">
        <v>429</v>
      </c>
      <c r="I8" s="577" t="s">
        <v>429</v>
      </c>
      <c r="J8" s="577" t="s">
        <v>429</v>
      </c>
      <c r="K8" s="577" t="s">
        <v>429</v>
      </c>
      <c r="L8" s="577" t="s">
        <v>429</v>
      </c>
      <c r="M8" s="577" t="s">
        <v>429</v>
      </c>
      <c r="N8" s="577" t="s">
        <v>429</v>
      </c>
      <c r="O8" s="577" t="s">
        <v>429</v>
      </c>
      <c r="P8" s="577" t="s">
        <v>429</v>
      </c>
      <c r="Q8" s="577" t="s">
        <v>429</v>
      </c>
      <c r="R8" s="577" t="s">
        <v>429</v>
      </c>
      <c r="S8" s="577" t="s">
        <v>429</v>
      </c>
      <c r="T8" s="577" t="s">
        <v>429</v>
      </c>
      <c r="U8" s="577" t="s">
        <v>429</v>
      </c>
      <c r="V8" s="577" t="s">
        <v>429</v>
      </c>
      <c r="W8" s="577" t="s">
        <v>429</v>
      </c>
      <c r="X8" s="577" t="s">
        <v>429</v>
      </c>
      <c r="Y8" s="577" t="s">
        <v>429</v>
      </c>
      <c r="Z8" s="577">
        <v>86.704402855565775</v>
      </c>
      <c r="AA8" s="577">
        <v>75.557001402626454</v>
      </c>
      <c r="AB8" s="577">
        <v>136.8832677644788</v>
      </c>
      <c r="AC8" s="577">
        <v>143.36258911828943</v>
      </c>
      <c r="AD8" s="577" t="s">
        <v>429</v>
      </c>
      <c r="AE8" s="577" t="s">
        <v>429</v>
      </c>
      <c r="AF8" s="577" t="s">
        <v>429</v>
      </c>
      <c r="AG8" s="577" t="s">
        <v>429</v>
      </c>
      <c r="AH8" s="577" t="s">
        <v>429</v>
      </c>
      <c r="AI8" s="577" t="s">
        <v>429</v>
      </c>
      <c r="AJ8" s="577" t="s">
        <v>429</v>
      </c>
      <c r="AK8" s="575" t="s">
        <v>8</v>
      </c>
    </row>
    <row r="9" spans="1:40" s="315" customFormat="1" ht="15">
      <c r="A9" s="419" t="s">
        <v>11</v>
      </c>
      <c r="B9" s="577" t="s">
        <v>429</v>
      </c>
      <c r="C9" s="577" t="s">
        <v>429</v>
      </c>
      <c r="D9" s="577" t="s">
        <v>429</v>
      </c>
      <c r="E9" s="577" t="s">
        <v>429</v>
      </c>
      <c r="F9" s="577" t="s">
        <v>429</v>
      </c>
      <c r="G9" s="577" t="s">
        <v>429</v>
      </c>
      <c r="H9" s="577" t="s">
        <v>429</v>
      </c>
      <c r="I9" s="577" t="s">
        <v>429</v>
      </c>
      <c r="J9" s="577" t="s">
        <v>429</v>
      </c>
      <c r="K9" s="577" t="s">
        <v>429</v>
      </c>
      <c r="L9" s="577" t="s">
        <v>429</v>
      </c>
      <c r="M9" s="577" t="s">
        <v>429</v>
      </c>
      <c r="N9" s="577" t="s">
        <v>429</v>
      </c>
      <c r="O9" s="577" t="s">
        <v>429</v>
      </c>
      <c r="P9" s="577" t="s">
        <v>429</v>
      </c>
      <c r="Q9" s="577" t="s">
        <v>429</v>
      </c>
      <c r="R9" s="577" t="s">
        <v>429</v>
      </c>
      <c r="S9" s="577" t="s">
        <v>429</v>
      </c>
      <c r="T9" s="577" t="s">
        <v>429</v>
      </c>
      <c r="U9" s="577" t="s">
        <v>429</v>
      </c>
      <c r="V9" s="577" t="s">
        <v>429</v>
      </c>
      <c r="W9" s="577" t="s">
        <v>429</v>
      </c>
      <c r="X9" s="577" t="s">
        <v>429</v>
      </c>
      <c r="Y9" s="577" t="s">
        <v>429</v>
      </c>
      <c r="Z9" s="577" t="s">
        <v>429</v>
      </c>
      <c r="AA9" s="577" t="s">
        <v>429</v>
      </c>
      <c r="AB9" s="577" t="s">
        <v>429</v>
      </c>
      <c r="AC9" s="577" t="s">
        <v>429</v>
      </c>
      <c r="AD9" s="577" t="s">
        <v>429</v>
      </c>
      <c r="AE9" s="577" t="s">
        <v>429</v>
      </c>
      <c r="AF9" s="577" t="s">
        <v>429</v>
      </c>
      <c r="AG9" s="577" t="s">
        <v>429</v>
      </c>
      <c r="AH9" s="577" t="s">
        <v>429</v>
      </c>
      <c r="AI9" s="577" t="s">
        <v>429</v>
      </c>
      <c r="AJ9" s="577" t="s">
        <v>429</v>
      </c>
      <c r="AK9" s="575" t="s">
        <v>8</v>
      </c>
    </row>
    <row r="10" spans="1:40" s="315" customFormat="1" ht="15">
      <c r="A10" s="419" t="s">
        <v>10</v>
      </c>
      <c r="B10" s="577" t="s">
        <v>429</v>
      </c>
      <c r="C10" s="577" t="s">
        <v>429</v>
      </c>
      <c r="D10" s="577" t="s">
        <v>429</v>
      </c>
      <c r="E10" s="577" t="s">
        <v>429</v>
      </c>
      <c r="F10" s="577" t="s">
        <v>429</v>
      </c>
      <c r="G10" s="577" t="s">
        <v>429</v>
      </c>
      <c r="H10" s="577" t="s">
        <v>429</v>
      </c>
      <c r="I10" s="577" t="s">
        <v>429</v>
      </c>
      <c r="J10" s="577" t="s">
        <v>429</v>
      </c>
      <c r="K10" s="577" t="s">
        <v>429</v>
      </c>
      <c r="L10" s="577" t="s">
        <v>429</v>
      </c>
      <c r="M10" s="577" t="s">
        <v>429</v>
      </c>
      <c r="N10" s="577" t="s">
        <v>429</v>
      </c>
      <c r="O10" s="577" t="s">
        <v>429</v>
      </c>
      <c r="P10" s="577" t="s">
        <v>429</v>
      </c>
      <c r="Q10" s="577" t="s">
        <v>429</v>
      </c>
      <c r="R10" s="577" t="s">
        <v>429</v>
      </c>
      <c r="S10" s="577" t="s">
        <v>429</v>
      </c>
      <c r="T10" s="577" t="s">
        <v>429</v>
      </c>
      <c r="U10" s="577" t="s">
        <v>429</v>
      </c>
      <c r="V10" s="577" t="s">
        <v>429</v>
      </c>
      <c r="W10" s="577" t="s">
        <v>429</v>
      </c>
      <c r="X10" s="577" t="s">
        <v>429</v>
      </c>
      <c r="Y10" s="577" t="s">
        <v>429</v>
      </c>
      <c r="Z10" s="577" t="s">
        <v>429</v>
      </c>
      <c r="AA10" s="577" t="s">
        <v>429</v>
      </c>
      <c r="AB10" s="577" t="s">
        <v>429</v>
      </c>
      <c r="AC10" s="577" t="s">
        <v>429</v>
      </c>
      <c r="AD10" s="577" t="s">
        <v>429</v>
      </c>
      <c r="AE10" s="577" t="s">
        <v>429</v>
      </c>
      <c r="AF10" s="577" t="s">
        <v>429</v>
      </c>
      <c r="AG10" s="577" t="s">
        <v>429</v>
      </c>
      <c r="AH10" s="577" t="s">
        <v>429</v>
      </c>
      <c r="AI10" s="577" t="s">
        <v>429</v>
      </c>
      <c r="AJ10" s="577" t="s">
        <v>429</v>
      </c>
      <c r="AK10" s="575" t="s">
        <v>8</v>
      </c>
    </row>
    <row r="11" spans="1:40" s="315" customFormat="1" ht="15">
      <c r="A11" s="419" t="s">
        <v>9</v>
      </c>
      <c r="B11" s="577" t="s">
        <v>429</v>
      </c>
      <c r="C11" s="577" t="s">
        <v>429</v>
      </c>
      <c r="D11" s="577" t="s">
        <v>429</v>
      </c>
      <c r="E11" s="577" t="s">
        <v>429</v>
      </c>
      <c r="F11" s="577" t="s">
        <v>429</v>
      </c>
      <c r="G11" s="577" t="s">
        <v>429</v>
      </c>
      <c r="H11" s="577" t="s">
        <v>429</v>
      </c>
      <c r="I11" s="577" t="s">
        <v>429</v>
      </c>
      <c r="J11" s="577" t="s">
        <v>429</v>
      </c>
      <c r="K11" s="577" t="s">
        <v>429</v>
      </c>
      <c r="L11" s="577" t="s">
        <v>429</v>
      </c>
      <c r="M11" s="577" t="s">
        <v>429</v>
      </c>
      <c r="N11" s="577" t="s">
        <v>429</v>
      </c>
      <c r="O11" s="577" t="s">
        <v>429</v>
      </c>
      <c r="P11" s="577" t="s">
        <v>429</v>
      </c>
      <c r="Q11" s="577" t="s">
        <v>429</v>
      </c>
      <c r="R11" s="577" t="s">
        <v>429</v>
      </c>
      <c r="S11" s="577" t="s">
        <v>429</v>
      </c>
      <c r="T11" s="577" t="s">
        <v>429</v>
      </c>
      <c r="U11" s="577" t="s">
        <v>429</v>
      </c>
      <c r="V11" s="577" t="s">
        <v>429</v>
      </c>
      <c r="W11" s="577" t="s">
        <v>429</v>
      </c>
      <c r="X11" s="577" t="s">
        <v>429</v>
      </c>
      <c r="Y11" s="577" t="s">
        <v>429</v>
      </c>
      <c r="Z11" s="577" t="s">
        <v>429</v>
      </c>
      <c r="AA11" s="577" t="s">
        <v>429</v>
      </c>
      <c r="AB11" s="577" t="s">
        <v>429</v>
      </c>
      <c r="AC11" s="577" t="s">
        <v>429</v>
      </c>
      <c r="AD11" s="577" t="s">
        <v>429</v>
      </c>
      <c r="AE11" s="577" t="s">
        <v>429</v>
      </c>
      <c r="AF11" s="577" t="s">
        <v>429</v>
      </c>
      <c r="AG11" s="577" t="s">
        <v>429</v>
      </c>
      <c r="AH11" s="577" t="s">
        <v>429</v>
      </c>
      <c r="AI11" s="577" t="s">
        <v>429</v>
      </c>
      <c r="AJ11" s="577" t="s">
        <v>429</v>
      </c>
      <c r="AK11" s="577" t="s">
        <v>429</v>
      </c>
    </row>
    <row r="12" spans="1:40" s="315" customFormat="1" ht="15">
      <c r="A12" s="419" t="s">
        <v>7</v>
      </c>
      <c r="B12" s="577">
        <v>0.78582806858830456</v>
      </c>
      <c r="C12" s="577">
        <v>0.84608328427239643</v>
      </c>
      <c r="D12" s="577">
        <v>0.78771051333894437</v>
      </c>
      <c r="E12" s="577">
        <v>0.67123699139937587</v>
      </c>
      <c r="F12" s="577">
        <v>0.63623535207677828</v>
      </c>
      <c r="G12" s="577">
        <v>0.64547772249193158</v>
      </c>
      <c r="H12" s="577">
        <v>0.63728106418266661</v>
      </c>
      <c r="I12" s="577">
        <v>0.73841214793344856</v>
      </c>
      <c r="J12" s="577">
        <v>0.80863634794083594</v>
      </c>
      <c r="K12" s="577">
        <v>0.87038815650696721</v>
      </c>
      <c r="L12" s="577">
        <v>0.90507775516172362</v>
      </c>
      <c r="M12" s="577">
        <v>0.95387650793827128</v>
      </c>
      <c r="N12" s="577">
        <v>0.89379046275424678</v>
      </c>
      <c r="O12" s="577">
        <v>0.95248933369137567</v>
      </c>
      <c r="P12" s="577">
        <v>1.0063332887991416</v>
      </c>
      <c r="Q12" s="577">
        <v>1.0115131465519978</v>
      </c>
      <c r="R12" s="577">
        <v>1.0664697781816335</v>
      </c>
      <c r="S12" s="577">
        <v>1.1416974358599474</v>
      </c>
      <c r="T12" s="577">
        <v>1.2523591328484553</v>
      </c>
      <c r="U12" s="577">
        <v>1.3278378589737949</v>
      </c>
      <c r="V12" s="577">
        <v>1.2704731529807591</v>
      </c>
      <c r="W12" s="577">
        <v>1.3511944084353396</v>
      </c>
      <c r="X12" s="577">
        <v>1.4513751186431456</v>
      </c>
      <c r="Y12" s="577">
        <v>1.4591550081374076</v>
      </c>
      <c r="Z12" s="577">
        <v>1.527967909762292</v>
      </c>
      <c r="AA12" s="577">
        <v>1.6380440307123538</v>
      </c>
      <c r="AB12" s="577">
        <v>1.6911947824759885</v>
      </c>
      <c r="AC12" s="577">
        <v>1.7346430445789496</v>
      </c>
      <c r="AD12" s="577">
        <v>1.8291199256194086</v>
      </c>
      <c r="AE12" s="577">
        <v>1.8860589403750545</v>
      </c>
      <c r="AF12" s="577">
        <v>1.9538412047440845</v>
      </c>
      <c r="AG12" s="577">
        <v>2.0297636274473505</v>
      </c>
      <c r="AH12" s="577" t="s">
        <v>429</v>
      </c>
      <c r="AI12" s="577" t="s">
        <v>429</v>
      </c>
      <c r="AJ12" s="577" t="s">
        <v>429</v>
      </c>
      <c r="AK12" s="577" t="s">
        <v>429</v>
      </c>
    </row>
    <row r="13" spans="1:40" s="315" customFormat="1" ht="15">
      <c r="A13" s="419" t="s">
        <v>32</v>
      </c>
      <c r="B13" s="577" t="s">
        <v>429</v>
      </c>
      <c r="C13" s="577" t="s">
        <v>429</v>
      </c>
      <c r="D13" s="577" t="s">
        <v>429</v>
      </c>
      <c r="E13" s="577" t="s">
        <v>429</v>
      </c>
      <c r="F13" s="577" t="s">
        <v>429</v>
      </c>
      <c r="G13" s="577" t="s">
        <v>429</v>
      </c>
      <c r="H13" s="577" t="s">
        <v>429</v>
      </c>
      <c r="I13" s="577" t="s">
        <v>429</v>
      </c>
      <c r="J13" s="577" t="s">
        <v>429</v>
      </c>
      <c r="K13" s="577" t="s">
        <v>429</v>
      </c>
      <c r="L13" s="577" t="s">
        <v>429</v>
      </c>
      <c r="M13" s="577">
        <v>9.768442231578355</v>
      </c>
      <c r="N13" s="577">
        <v>9.7460491873669461</v>
      </c>
      <c r="O13" s="577">
        <v>8.7192766552704821</v>
      </c>
      <c r="P13" s="577">
        <v>8.6028564254982207</v>
      </c>
      <c r="Q13" s="577">
        <v>8.0920512634204922</v>
      </c>
      <c r="R13" s="577">
        <v>7.7781097544945021</v>
      </c>
      <c r="S13" s="577">
        <v>7.862486419281943</v>
      </c>
      <c r="T13" s="577">
        <v>7.811584458062522</v>
      </c>
      <c r="U13" s="577">
        <v>8.4884024363512616</v>
      </c>
      <c r="V13" s="577">
        <v>8.7006810029521358</v>
      </c>
      <c r="W13" s="577">
        <v>7.639463309906299</v>
      </c>
      <c r="X13" s="577">
        <v>8.9372057266256153</v>
      </c>
      <c r="Y13" s="577">
        <v>8.7406985720894355</v>
      </c>
      <c r="Z13" s="577">
        <v>9.0778417055637117</v>
      </c>
      <c r="AA13" s="577">
        <v>8.3697713504867099</v>
      </c>
      <c r="AB13" s="577">
        <v>8.958980506049615</v>
      </c>
      <c r="AC13" s="577">
        <v>9.0824696768662889</v>
      </c>
      <c r="AD13" s="577">
        <v>8.6818121312984111</v>
      </c>
      <c r="AE13" s="577">
        <v>8.3463346934655043</v>
      </c>
      <c r="AF13" s="577">
        <v>8.5556454495657075</v>
      </c>
      <c r="AG13" s="577">
        <v>8.8272001163001921</v>
      </c>
      <c r="AH13" s="577" t="s">
        <v>429</v>
      </c>
      <c r="AI13" s="577" t="s">
        <v>429</v>
      </c>
      <c r="AJ13" s="577" t="s">
        <v>429</v>
      </c>
      <c r="AK13" s="577" t="s">
        <v>429</v>
      </c>
    </row>
    <row r="14" spans="1:40" s="315" customFormat="1" ht="15">
      <c r="A14" s="419" t="s">
        <v>5</v>
      </c>
      <c r="B14" s="577" t="s">
        <v>429</v>
      </c>
      <c r="C14" s="577" t="s">
        <v>429</v>
      </c>
      <c r="D14" s="577" t="s">
        <v>429</v>
      </c>
      <c r="E14" s="577" t="s">
        <v>429</v>
      </c>
      <c r="F14" s="577" t="s">
        <v>429</v>
      </c>
      <c r="G14" s="577" t="s">
        <v>429</v>
      </c>
      <c r="H14" s="577" t="s">
        <v>429</v>
      </c>
      <c r="I14" s="577" t="s">
        <v>429</v>
      </c>
      <c r="J14" s="577" t="s">
        <v>429</v>
      </c>
      <c r="K14" s="577" t="s">
        <v>429</v>
      </c>
      <c r="L14" s="577">
        <v>25.944477483787121</v>
      </c>
      <c r="M14" s="577" t="s">
        <v>429</v>
      </c>
      <c r="N14" s="577" t="s">
        <v>429</v>
      </c>
      <c r="O14" s="577" t="s">
        <v>429</v>
      </c>
      <c r="P14" s="577" t="s">
        <v>429</v>
      </c>
      <c r="Q14" s="577" t="s">
        <v>429</v>
      </c>
      <c r="R14" s="577" t="s">
        <v>429</v>
      </c>
      <c r="S14" s="577" t="s">
        <v>429</v>
      </c>
      <c r="T14" s="577" t="s">
        <v>429</v>
      </c>
      <c r="U14" s="577" t="s">
        <v>429</v>
      </c>
      <c r="V14" s="577" t="s">
        <v>429</v>
      </c>
      <c r="W14" s="577" t="s">
        <v>429</v>
      </c>
      <c r="X14" s="577" t="s">
        <v>429</v>
      </c>
      <c r="Y14" s="577" t="s">
        <v>429</v>
      </c>
      <c r="Z14" s="577">
        <v>5.3607015226119676</v>
      </c>
      <c r="AA14" s="577">
        <v>6.5610930517939048</v>
      </c>
      <c r="AB14" s="577">
        <v>6.7351367821169577</v>
      </c>
      <c r="AC14" s="577">
        <v>8.7897502103797436</v>
      </c>
      <c r="AD14" s="577" t="s">
        <v>429</v>
      </c>
      <c r="AE14" s="577" t="s">
        <v>429</v>
      </c>
      <c r="AF14" s="577" t="s">
        <v>429</v>
      </c>
      <c r="AG14" s="577" t="s">
        <v>429</v>
      </c>
      <c r="AH14" s="577" t="s">
        <v>429</v>
      </c>
      <c r="AI14" s="577" t="s">
        <v>429</v>
      </c>
      <c r="AJ14" s="577" t="s">
        <v>429</v>
      </c>
      <c r="AK14" s="577" t="s">
        <v>429</v>
      </c>
    </row>
    <row r="15" spans="1:40" s="315" customFormat="1" ht="15">
      <c r="A15" s="419" t="s">
        <v>4</v>
      </c>
      <c r="B15" s="577">
        <v>3.6957690161582502</v>
      </c>
      <c r="C15" s="577">
        <v>3.5398185287775674</v>
      </c>
      <c r="D15" s="577">
        <v>3.2425011202447958</v>
      </c>
      <c r="E15" s="577">
        <v>3.1256496117134316</v>
      </c>
      <c r="F15" s="577">
        <v>3.0278279941747055</v>
      </c>
      <c r="G15" s="577">
        <v>2.9913916633418176</v>
      </c>
      <c r="H15" s="577">
        <v>2.8729262078886313</v>
      </c>
      <c r="I15" s="577">
        <v>2.8307324972910264</v>
      </c>
      <c r="J15" s="577">
        <v>2.8349201954860708</v>
      </c>
      <c r="K15" s="577">
        <v>3.0312140119588431</v>
      </c>
      <c r="L15" s="577">
        <v>3.086212110030794</v>
      </c>
      <c r="M15" s="577" t="s">
        <v>429</v>
      </c>
      <c r="N15" s="577" t="s">
        <v>429</v>
      </c>
      <c r="O15" s="577" t="s">
        <v>429</v>
      </c>
      <c r="P15" s="577" t="s">
        <v>429</v>
      </c>
      <c r="Q15" s="577" t="s">
        <v>429</v>
      </c>
      <c r="R15" s="577" t="s">
        <v>429</v>
      </c>
      <c r="S15" s="577" t="s">
        <v>429</v>
      </c>
      <c r="T15" s="577" t="s">
        <v>429</v>
      </c>
      <c r="U15" s="577" t="s">
        <v>429</v>
      </c>
      <c r="V15" s="577" t="s">
        <v>429</v>
      </c>
      <c r="W15" s="577" t="s">
        <v>429</v>
      </c>
      <c r="X15" s="577" t="s">
        <v>429</v>
      </c>
      <c r="Y15" s="577" t="s">
        <v>429</v>
      </c>
      <c r="Z15" s="577">
        <v>2.9941926352400499</v>
      </c>
      <c r="AA15" s="577">
        <v>3.1646873240886531</v>
      </c>
      <c r="AB15" s="577">
        <v>3.3672091284132799</v>
      </c>
      <c r="AC15" s="577">
        <v>3.3107799837427256</v>
      </c>
      <c r="AD15" s="577">
        <v>3.1931131889186375</v>
      </c>
      <c r="AE15" s="577">
        <v>3.2326353173526576</v>
      </c>
      <c r="AF15" s="577">
        <v>3.3434389249605929</v>
      </c>
      <c r="AG15" s="577">
        <v>3.4815047277834763</v>
      </c>
      <c r="AH15" s="577">
        <v>4.7225762915198315</v>
      </c>
      <c r="AI15" s="577" t="s">
        <v>429</v>
      </c>
      <c r="AJ15" s="577" t="s">
        <v>429</v>
      </c>
      <c r="AK15" s="577" t="s">
        <v>429</v>
      </c>
      <c r="AL15" s="289"/>
    </row>
    <row r="16" spans="1:40" s="315" customFormat="1" ht="15">
      <c r="A16" s="419" t="s">
        <v>3</v>
      </c>
      <c r="B16" s="577" t="s">
        <v>429</v>
      </c>
      <c r="C16" s="577" t="s">
        <v>429</v>
      </c>
      <c r="D16" s="577" t="s">
        <v>429</v>
      </c>
      <c r="E16" s="577" t="s">
        <v>429</v>
      </c>
      <c r="F16" s="577" t="s">
        <v>429</v>
      </c>
      <c r="G16" s="577" t="s">
        <v>429</v>
      </c>
      <c r="H16" s="577" t="s">
        <v>429</v>
      </c>
      <c r="I16" s="577" t="s">
        <v>429</v>
      </c>
      <c r="J16" s="577" t="s">
        <v>429</v>
      </c>
      <c r="K16" s="577" t="s">
        <v>429</v>
      </c>
      <c r="L16" s="577">
        <v>10.882408713868791</v>
      </c>
      <c r="M16" s="577" t="s">
        <v>429</v>
      </c>
      <c r="N16" s="577" t="s">
        <v>429</v>
      </c>
      <c r="O16" s="577" t="s">
        <v>429</v>
      </c>
      <c r="P16" s="577" t="s">
        <v>429</v>
      </c>
      <c r="Q16" s="577" t="s">
        <v>429</v>
      </c>
      <c r="R16" s="577" t="s">
        <v>429</v>
      </c>
      <c r="S16" s="577" t="s">
        <v>429</v>
      </c>
      <c r="T16" s="577" t="s">
        <v>429</v>
      </c>
      <c r="U16" s="577" t="s">
        <v>429</v>
      </c>
      <c r="V16" s="577" t="s">
        <v>429</v>
      </c>
      <c r="W16" s="577" t="s">
        <v>429</v>
      </c>
      <c r="X16" s="577" t="s">
        <v>429</v>
      </c>
      <c r="Y16" s="577" t="s">
        <v>429</v>
      </c>
      <c r="Z16" s="577">
        <v>11.995799448895529</v>
      </c>
      <c r="AA16" s="577">
        <v>12.506932253316473</v>
      </c>
      <c r="AB16" s="577">
        <v>12.6972231023283</v>
      </c>
      <c r="AC16" s="577">
        <v>12.613920532495674</v>
      </c>
      <c r="AD16" s="577" t="s">
        <v>429</v>
      </c>
      <c r="AE16" s="577" t="s">
        <v>429</v>
      </c>
      <c r="AF16" s="577" t="s">
        <v>429</v>
      </c>
      <c r="AG16" s="577" t="s">
        <v>429</v>
      </c>
      <c r="AH16" s="577" t="s">
        <v>429</v>
      </c>
      <c r="AI16" s="577" t="s">
        <v>429</v>
      </c>
      <c r="AJ16" s="577" t="s">
        <v>429</v>
      </c>
      <c r="AK16" s="577" t="s">
        <v>429</v>
      </c>
      <c r="AL16" s="289"/>
    </row>
    <row r="17" spans="1:37" s="315" customFormat="1" ht="15">
      <c r="A17" s="418" t="s">
        <v>79</v>
      </c>
      <c r="B17" s="577" t="s">
        <v>429</v>
      </c>
      <c r="C17" s="577" t="s">
        <v>429</v>
      </c>
      <c r="D17" s="577" t="s">
        <v>429</v>
      </c>
      <c r="E17" s="577" t="s">
        <v>429</v>
      </c>
      <c r="F17" s="577" t="s">
        <v>429</v>
      </c>
      <c r="G17" s="577" t="s">
        <v>429</v>
      </c>
      <c r="H17" s="577" t="s">
        <v>429</v>
      </c>
      <c r="I17" s="577" t="s">
        <v>429</v>
      </c>
      <c r="J17" s="577">
        <v>2.0566974164461373</v>
      </c>
      <c r="K17" s="577">
        <v>2.0882861337355343</v>
      </c>
      <c r="L17" s="577">
        <v>2.1853886622407255</v>
      </c>
      <c r="M17" s="577">
        <v>2.1858611371290899</v>
      </c>
      <c r="N17" s="577">
        <v>2.1706073585989225</v>
      </c>
      <c r="O17" s="577">
        <v>2.1387763633555439</v>
      </c>
      <c r="P17" s="577">
        <v>2.1339258527679315</v>
      </c>
      <c r="Q17" s="577">
        <v>2.1093732369389047</v>
      </c>
      <c r="R17" s="577">
        <v>2.1782872734753953</v>
      </c>
      <c r="S17" s="577">
        <v>2.2334157078847796</v>
      </c>
      <c r="T17" s="577">
        <v>2.1868054920239826</v>
      </c>
      <c r="U17" s="577">
        <v>2.1457385450301052</v>
      </c>
      <c r="V17" s="577">
        <v>2.1440304012760349</v>
      </c>
      <c r="W17" s="577">
        <v>2.1425436121468762</v>
      </c>
      <c r="X17" s="577">
        <v>2.1862152960914258</v>
      </c>
      <c r="Y17" s="577">
        <v>2.2500421633756238</v>
      </c>
      <c r="Z17" s="577">
        <v>2.3203557420017078</v>
      </c>
      <c r="AA17" s="577">
        <v>2.3542245642366932</v>
      </c>
      <c r="AB17" s="577">
        <v>2.4186596875476836</v>
      </c>
      <c r="AC17" s="577">
        <v>2.5211798455534158</v>
      </c>
      <c r="AD17" s="577">
        <v>2.6206521311192108</v>
      </c>
      <c r="AE17" s="577">
        <v>2.7174781298146762</v>
      </c>
      <c r="AF17" s="577">
        <v>2.8075596615872316</v>
      </c>
      <c r="AG17" s="577">
        <v>2.8872567313358246</v>
      </c>
      <c r="AH17" s="577" t="s">
        <v>429</v>
      </c>
      <c r="AI17" s="577" t="s">
        <v>429</v>
      </c>
      <c r="AJ17" s="577" t="s">
        <v>429</v>
      </c>
      <c r="AK17" s="577" t="s">
        <v>429</v>
      </c>
    </row>
    <row r="18" spans="1:37" s="315" customFormat="1" ht="15">
      <c r="A18" s="419" t="s">
        <v>2</v>
      </c>
      <c r="B18" s="577">
        <v>1.967225104064795</v>
      </c>
      <c r="C18" s="577">
        <v>2.0576200443307395</v>
      </c>
      <c r="D18" s="577">
        <v>1.9517026654852958</v>
      </c>
      <c r="E18" s="577">
        <v>1.879411502504724</v>
      </c>
      <c r="F18" s="577">
        <v>1.8476635759636391</v>
      </c>
      <c r="G18" s="577">
        <v>1.8397913352514235</v>
      </c>
      <c r="H18" s="577">
        <v>1.8197792316257149</v>
      </c>
      <c r="I18" s="577">
        <v>1.8256844247243011</v>
      </c>
      <c r="J18" s="577">
        <v>1.8377749653454476</v>
      </c>
      <c r="K18" s="577">
        <v>1.816641470089384</v>
      </c>
      <c r="L18" s="577">
        <v>1.817656205259534</v>
      </c>
      <c r="M18" s="577">
        <v>1.7628980873908635</v>
      </c>
      <c r="N18" s="577">
        <v>1.7018891261804727</v>
      </c>
      <c r="O18" s="577">
        <v>1.8118247574520796</v>
      </c>
      <c r="P18" s="577">
        <v>1.6419680227928251</v>
      </c>
      <c r="Q18" s="577">
        <v>1.5686916553412513</v>
      </c>
      <c r="R18" s="577">
        <v>1.6920536258365886</v>
      </c>
      <c r="S18" s="577">
        <v>1.6759711931264893</v>
      </c>
      <c r="T18" s="577">
        <v>1.6286952273976893</v>
      </c>
      <c r="U18" s="577">
        <v>1.6625725138883942</v>
      </c>
      <c r="V18" s="577">
        <v>1.6798367409057906</v>
      </c>
      <c r="W18" s="577">
        <v>1.7109831435790499</v>
      </c>
      <c r="X18" s="577">
        <v>1.7137399099702679</v>
      </c>
      <c r="Y18" s="577">
        <v>1.7500717939172235</v>
      </c>
      <c r="Z18" s="577">
        <v>1.7980857195604791</v>
      </c>
      <c r="AA18" s="577">
        <v>1.83948090721561</v>
      </c>
      <c r="AB18" s="577">
        <v>1.906026427621659</v>
      </c>
      <c r="AC18" s="577">
        <v>2.0226306259729787</v>
      </c>
      <c r="AD18" s="577">
        <v>2.0770709270596019</v>
      </c>
      <c r="AE18" s="577">
        <v>2.146189152365201</v>
      </c>
      <c r="AF18" s="577">
        <v>2.2491288285003885</v>
      </c>
      <c r="AG18" s="577">
        <v>2.2869057657483407</v>
      </c>
      <c r="AH18" s="577" t="s">
        <v>429</v>
      </c>
      <c r="AI18" s="577" t="s">
        <v>429</v>
      </c>
      <c r="AJ18" s="577" t="s">
        <v>429</v>
      </c>
      <c r="AK18" s="577" t="s">
        <v>429</v>
      </c>
    </row>
    <row r="19" spans="1:37" s="315" customFormat="1" ht="15">
      <c r="A19" s="419" t="s">
        <v>50</v>
      </c>
      <c r="B19" s="577" t="s">
        <v>429</v>
      </c>
      <c r="C19" s="577" t="s">
        <v>429</v>
      </c>
      <c r="D19" s="577" t="s">
        <v>429</v>
      </c>
      <c r="E19" s="577" t="s">
        <v>429</v>
      </c>
      <c r="F19" s="577" t="s">
        <v>429</v>
      </c>
      <c r="G19" s="577" t="s">
        <v>429</v>
      </c>
      <c r="H19" s="577" t="s">
        <v>429</v>
      </c>
      <c r="I19" s="577" t="s">
        <v>429</v>
      </c>
      <c r="J19" s="577" t="s">
        <v>429</v>
      </c>
      <c r="K19" s="577" t="s">
        <v>429</v>
      </c>
      <c r="L19" s="577" t="s">
        <v>429</v>
      </c>
      <c r="M19" s="577" t="s">
        <v>429</v>
      </c>
      <c r="N19" s="577" t="s">
        <v>429</v>
      </c>
      <c r="O19" s="577" t="s">
        <v>429</v>
      </c>
      <c r="P19" s="577" t="s">
        <v>429</v>
      </c>
      <c r="Q19" s="577" t="s">
        <v>429</v>
      </c>
      <c r="R19" s="577" t="s">
        <v>429</v>
      </c>
      <c r="S19" s="577" t="s">
        <v>429</v>
      </c>
      <c r="T19" s="577" t="s">
        <v>429</v>
      </c>
      <c r="U19" s="577" t="s">
        <v>429</v>
      </c>
      <c r="V19" s="577" t="s">
        <v>429</v>
      </c>
      <c r="W19" s="577" t="s">
        <v>429</v>
      </c>
      <c r="X19" s="577" t="s">
        <v>429</v>
      </c>
      <c r="Y19" s="577" t="s">
        <v>429</v>
      </c>
      <c r="Z19" s="577" t="s">
        <v>429</v>
      </c>
      <c r="AA19" s="577" t="s">
        <v>429</v>
      </c>
      <c r="AB19" s="577" t="s">
        <v>429</v>
      </c>
      <c r="AC19" s="577" t="s">
        <v>429</v>
      </c>
      <c r="AD19" s="577" t="s">
        <v>429</v>
      </c>
      <c r="AE19" s="577" t="s">
        <v>429</v>
      </c>
      <c r="AF19" s="577" t="s">
        <v>429</v>
      </c>
      <c r="AG19" s="577" t="s">
        <v>429</v>
      </c>
      <c r="AH19" s="577" t="s">
        <v>429</v>
      </c>
      <c r="AI19" s="577" t="s">
        <v>429</v>
      </c>
      <c r="AJ19" s="577" t="s">
        <v>429</v>
      </c>
      <c r="AK19" s="577" t="s">
        <v>429</v>
      </c>
    </row>
    <row r="21" spans="1:37">
      <c r="A21" s="136" t="s">
        <v>35</v>
      </c>
    </row>
    <row r="23" spans="1:37">
      <c r="A23" s="289" t="s">
        <v>655</v>
      </c>
    </row>
    <row r="25" spans="1:37">
      <c r="A25" s="289" t="s">
        <v>654</v>
      </c>
    </row>
    <row r="27" spans="1:37" ht="14.25" customHeight="1">
      <c r="A27" s="167" t="s">
        <v>431</v>
      </c>
      <c r="B27" s="96"/>
      <c r="C27" s="96"/>
      <c r="D27" s="96"/>
      <c r="E27" s="96"/>
      <c r="F27" s="96"/>
      <c r="G27" s="96"/>
      <c r="H27" s="96"/>
      <c r="I27" s="96"/>
      <c r="J27" s="96"/>
      <c r="K27" s="96"/>
      <c r="L27" s="96"/>
      <c r="M27" s="33"/>
      <c r="N27" s="33"/>
      <c r="O27" s="33"/>
    </row>
    <row r="29" spans="1:37" ht="15" customHeight="1">
      <c r="A29" s="136" t="s">
        <v>472</v>
      </c>
      <c r="C29" s="96"/>
      <c r="D29" s="96"/>
      <c r="E29" s="96"/>
      <c r="F29" s="96"/>
      <c r="G29" s="96"/>
      <c r="H29" s="96"/>
      <c r="I29" s="96"/>
      <c r="J29" s="96"/>
      <c r="K29" s="96"/>
      <c r="L29" s="96"/>
      <c r="M29" s="33"/>
      <c r="N29" s="33"/>
      <c r="O29" s="33"/>
    </row>
    <row r="30" spans="1:37" ht="14.25" customHeight="1">
      <c r="B30" s="96"/>
      <c r="C30" s="96"/>
      <c r="D30" s="96"/>
      <c r="E30" s="96"/>
      <c r="F30" s="96"/>
      <c r="G30" s="96"/>
      <c r="H30" s="96"/>
      <c r="I30" s="96"/>
      <c r="J30" s="96"/>
      <c r="K30" s="96"/>
      <c r="L30" s="96"/>
      <c r="M30" s="33"/>
      <c r="N30" s="33"/>
      <c r="O30" s="33"/>
    </row>
    <row r="31" spans="1:37" ht="14.25" customHeight="1">
      <c r="A31" s="96" t="s">
        <v>492</v>
      </c>
      <c r="B31" s="96"/>
      <c r="C31" s="96"/>
      <c r="D31" s="96"/>
      <c r="E31" s="96"/>
      <c r="F31" s="96"/>
      <c r="G31" s="96"/>
      <c r="H31" s="96"/>
      <c r="I31" s="96"/>
      <c r="J31" s="96"/>
      <c r="K31" s="96"/>
      <c r="L31" s="96"/>
      <c r="M31" s="33"/>
      <c r="N31" s="33"/>
      <c r="O31" s="33"/>
    </row>
  </sheetData>
  <mergeCells count="2">
    <mergeCell ref="A3:A4"/>
    <mergeCell ref="B3:AK3"/>
  </mergeCells>
  <conditionalFormatting sqref="AK7 AK5">
    <cfRule type="expression" dxfId="85" priority="1" stopIfTrue="1">
      <formula>ISNA(ACTIVECELL)</formula>
    </cfRule>
  </conditionalFormatting>
  <hyperlinks>
    <hyperlink ref="AN5" location="Content!B484" display="Back to Content Page"/>
  </hyperlinks>
  <pageMargins left="0.7" right="0.7" top="0.75" bottom="0.75" header="0.3" footer="0.3"/>
  <pageSetup paperSize="9" orientation="portrait" r:id="rId1"/>
</worksheet>
</file>

<file path=xl/worksheets/sheet3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108"/>
  <sheetViews>
    <sheetView topLeftCell="CH1" workbookViewId="0">
      <selection activeCell="CV5" sqref="CV5"/>
    </sheetView>
  </sheetViews>
  <sheetFormatPr defaultColWidth="9.1796875" defaultRowHeight="14"/>
  <cols>
    <col min="1" max="1" width="33.81640625" style="289" customWidth="1"/>
    <col min="2" max="14" width="8.54296875" style="289" customWidth="1"/>
    <col min="15" max="17" width="6.36328125" style="289" customWidth="1"/>
    <col min="18" max="20" width="8.54296875" style="289" customWidth="1"/>
    <col min="21" max="26" width="7.453125" style="289" customWidth="1"/>
    <col min="27" max="27" width="8.54296875" style="289" customWidth="1"/>
    <col min="28" max="30" width="9.6328125" style="289" customWidth="1"/>
    <col min="31" max="33" width="6.26953125" style="289" customWidth="1"/>
    <col min="34" max="44" width="7.453125" style="289" customWidth="1"/>
    <col min="45" max="45" width="8.1796875" style="289" customWidth="1"/>
    <col min="46" max="46" width="7.453125" style="289" customWidth="1"/>
    <col min="47" max="49" width="6.26953125" style="289" customWidth="1"/>
    <col min="50" max="59" width="6.36328125" style="289" customWidth="1"/>
    <col min="60" max="62" width="8.54296875" style="289" customWidth="1"/>
    <col min="63" max="65" width="6.26953125" style="289" customWidth="1"/>
    <col min="66" max="75" width="6.36328125" style="289" customWidth="1"/>
    <col min="76" max="78" width="8.1796875" style="289" customWidth="1"/>
    <col min="79" max="81" width="6.26953125" style="289" customWidth="1"/>
    <col min="82" max="91" width="6.36328125" style="289" customWidth="1"/>
    <col min="92" max="97" width="6.26953125" style="289" customWidth="1"/>
    <col min="98" max="16384" width="9.1796875" style="289"/>
  </cols>
  <sheetData>
    <row r="1" spans="1:100" s="136" customFormat="1">
      <c r="A1" s="136" t="s">
        <v>1454</v>
      </c>
    </row>
    <row r="2" spans="1:100">
      <c r="A2" s="142"/>
    </row>
    <row r="3" spans="1:100" ht="15.75" customHeight="1">
      <c r="A3" s="1086" t="s">
        <v>16</v>
      </c>
      <c r="B3" s="1085" t="s">
        <v>576</v>
      </c>
      <c r="C3" s="1085"/>
      <c r="D3" s="1085"/>
      <c r="E3" s="1085"/>
      <c r="F3" s="1085"/>
      <c r="G3" s="1085"/>
      <c r="H3" s="1085"/>
      <c r="I3" s="1085"/>
      <c r="J3" s="1085"/>
      <c r="K3" s="1085"/>
      <c r="L3" s="1085"/>
      <c r="M3" s="1085"/>
      <c r="N3" s="1085"/>
      <c r="O3" s="1085"/>
      <c r="P3" s="1085"/>
      <c r="Q3" s="1085"/>
      <c r="R3" s="1085" t="s">
        <v>575</v>
      </c>
      <c r="S3" s="1085"/>
      <c r="T3" s="1085"/>
      <c r="U3" s="1085"/>
      <c r="V3" s="1085"/>
      <c r="W3" s="1085"/>
      <c r="X3" s="1085"/>
      <c r="Y3" s="1085"/>
      <c r="Z3" s="1085"/>
      <c r="AA3" s="1085"/>
      <c r="AB3" s="1085"/>
      <c r="AC3" s="1085"/>
      <c r="AD3" s="1085"/>
      <c r="AE3" s="1085"/>
      <c r="AF3" s="1085"/>
      <c r="AG3" s="1085"/>
      <c r="AH3" s="1085" t="s">
        <v>574</v>
      </c>
      <c r="AI3" s="1085"/>
      <c r="AJ3" s="1085"/>
      <c r="AK3" s="1085"/>
      <c r="AL3" s="1085"/>
      <c r="AM3" s="1085"/>
      <c r="AN3" s="1085"/>
      <c r="AO3" s="1085"/>
      <c r="AP3" s="1085"/>
      <c r="AQ3" s="1085"/>
      <c r="AR3" s="1085"/>
      <c r="AS3" s="1085"/>
      <c r="AT3" s="1085"/>
      <c r="AU3" s="1085"/>
      <c r="AV3" s="1085"/>
      <c r="AW3" s="1085"/>
      <c r="AX3" s="1085" t="s">
        <v>573</v>
      </c>
      <c r="AY3" s="1085"/>
      <c r="AZ3" s="1085"/>
      <c r="BA3" s="1085"/>
      <c r="BB3" s="1085"/>
      <c r="BC3" s="1085"/>
      <c r="BD3" s="1085"/>
      <c r="BE3" s="1085"/>
      <c r="BF3" s="1085"/>
      <c r="BG3" s="1085"/>
      <c r="BH3" s="1085"/>
      <c r="BI3" s="1085"/>
      <c r="BJ3" s="1085"/>
      <c r="BK3" s="1085"/>
      <c r="BL3" s="1085"/>
      <c r="BM3" s="1085"/>
      <c r="BN3" s="1085" t="s">
        <v>572</v>
      </c>
      <c r="BO3" s="1085"/>
      <c r="BP3" s="1085"/>
      <c r="BQ3" s="1085"/>
      <c r="BR3" s="1085"/>
      <c r="BS3" s="1085"/>
      <c r="BT3" s="1085"/>
      <c r="BU3" s="1085"/>
      <c r="BV3" s="1085"/>
      <c r="BW3" s="1085"/>
      <c r="BX3" s="1085"/>
      <c r="BY3" s="1085"/>
      <c r="BZ3" s="1085"/>
      <c r="CA3" s="1085"/>
      <c r="CB3" s="1085"/>
      <c r="CC3" s="1085"/>
      <c r="CD3" s="1085" t="s">
        <v>571</v>
      </c>
      <c r="CE3" s="1085"/>
      <c r="CF3" s="1085"/>
      <c r="CG3" s="1085"/>
      <c r="CH3" s="1085"/>
      <c r="CI3" s="1085"/>
      <c r="CJ3" s="1085"/>
      <c r="CK3" s="1085"/>
      <c r="CL3" s="1085"/>
      <c r="CM3" s="1085"/>
      <c r="CN3" s="1085"/>
      <c r="CO3" s="1085"/>
      <c r="CP3" s="1085"/>
      <c r="CQ3" s="1085"/>
      <c r="CR3" s="1085"/>
      <c r="CS3" s="1085"/>
    </row>
    <row r="4" spans="1:100" ht="15.75" customHeight="1">
      <c r="A4" s="1086"/>
      <c r="B4" s="1085" t="s">
        <v>570</v>
      </c>
      <c r="C4" s="1085"/>
      <c r="D4" s="1085"/>
      <c r="E4" s="1085"/>
      <c r="F4" s="1085"/>
      <c r="G4" s="1085"/>
      <c r="H4" s="1085"/>
      <c r="I4" s="1085"/>
      <c r="J4" s="1085"/>
      <c r="K4" s="1085"/>
      <c r="L4" s="1085"/>
      <c r="M4" s="1085"/>
      <c r="N4" s="1085"/>
      <c r="O4" s="1085"/>
      <c r="P4" s="1085"/>
      <c r="Q4" s="1085"/>
      <c r="R4" s="1085"/>
      <c r="S4" s="1085"/>
      <c r="T4" s="1085"/>
      <c r="U4" s="1085"/>
      <c r="V4" s="1085"/>
      <c r="W4" s="1085"/>
      <c r="X4" s="1085"/>
      <c r="Y4" s="1085"/>
      <c r="Z4" s="1085"/>
      <c r="AA4" s="1085"/>
      <c r="AB4" s="1085"/>
      <c r="AC4" s="1085"/>
      <c r="AD4" s="1085"/>
      <c r="AE4" s="1085"/>
      <c r="AF4" s="1085"/>
      <c r="AG4" s="1085"/>
      <c r="AH4" s="1085"/>
      <c r="AI4" s="1085"/>
      <c r="AJ4" s="1085"/>
      <c r="AK4" s="1085"/>
      <c r="AL4" s="1085"/>
      <c r="AM4" s="1085"/>
      <c r="AN4" s="1085"/>
      <c r="AO4" s="1085"/>
      <c r="AP4" s="1085"/>
      <c r="AQ4" s="1085"/>
      <c r="AR4" s="1085"/>
      <c r="AS4" s="1085"/>
      <c r="AT4" s="1085"/>
      <c r="AU4" s="1085"/>
      <c r="AV4" s="1085"/>
      <c r="AW4" s="1085"/>
      <c r="AX4" s="1085"/>
      <c r="AY4" s="1085"/>
      <c r="AZ4" s="1085"/>
      <c r="BA4" s="1085"/>
      <c r="BB4" s="1085"/>
      <c r="BC4" s="1085"/>
      <c r="BD4" s="1085"/>
      <c r="BE4" s="1085"/>
      <c r="BF4" s="1085"/>
      <c r="BG4" s="1085"/>
      <c r="BH4" s="1085"/>
      <c r="BI4" s="1085"/>
      <c r="BJ4" s="1085"/>
      <c r="BK4" s="1085"/>
      <c r="BL4" s="1085"/>
      <c r="BM4" s="1085"/>
      <c r="BN4" s="1085"/>
      <c r="BO4" s="1085"/>
      <c r="BP4" s="1085"/>
      <c r="BQ4" s="1085"/>
      <c r="BR4" s="1085"/>
      <c r="BS4" s="1085"/>
      <c r="BT4" s="1085"/>
      <c r="BU4" s="1085"/>
      <c r="BV4" s="1085"/>
      <c r="BW4" s="1085"/>
      <c r="BX4" s="1085"/>
      <c r="BY4" s="1085"/>
      <c r="BZ4" s="1085"/>
      <c r="CA4" s="1085"/>
      <c r="CB4" s="1085"/>
      <c r="CC4" s="1085"/>
      <c r="CD4" s="1085" t="s">
        <v>569</v>
      </c>
      <c r="CE4" s="1085"/>
      <c r="CF4" s="1085"/>
      <c r="CG4" s="1085"/>
      <c r="CH4" s="1085"/>
      <c r="CI4" s="1085"/>
      <c r="CJ4" s="1085"/>
      <c r="CK4" s="1085"/>
      <c r="CL4" s="1085"/>
      <c r="CM4" s="1085"/>
      <c r="CN4" s="1085"/>
      <c r="CO4" s="1085"/>
      <c r="CP4" s="1085"/>
      <c r="CQ4" s="1085"/>
      <c r="CR4" s="1085"/>
      <c r="CS4" s="1085"/>
      <c r="CV4" s="310"/>
    </row>
    <row r="5" spans="1:100">
      <c r="A5" s="1086"/>
      <c r="B5" s="395">
        <v>2000</v>
      </c>
      <c r="C5" s="395">
        <v>2001</v>
      </c>
      <c r="D5" s="395">
        <v>2002</v>
      </c>
      <c r="E5" s="395">
        <v>2003</v>
      </c>
      <c r="F5" s="395">
        <v>2004</v>
      </c>
      <c r="G5" s="395">
        <v>2005</v>
      </c>
      <c r="H5" s="395">
        <v>2006</v>
      </c>
      <c r="I5" s="395">
        <v>2007</v>
      </c>
      <c r="J5" s="395">
        <v>2008</v>
      </c>
      <c r="K5" s="395">
        <v>2009</v>
      </c>
      <c r="L5" s="395">
        <v>2010</v>
      </c>
      <c r="M5" s="395">
        <v>2011</v>
      </c>
      <c r="N5" s="395">
        <v>2012</v>
      </c>
      <c r="O5" s="395">
        <v>2013</v>
      </c>
      <c r="P5" s="395">
        <v>2014</v>
      </c>
      <c r="Q5" s="395">
        <v>2015</v>
      </c>
      <c r="R5" s="395">
        <v>2000</v>
      </c>
      <c r="S5" s="395">
        <v>2001</v>
      </c>
      <c r="T5" s="395">
        <v>2002</v>
      </c>
      <c r="U5" s="395">
        <v>2003</v>
      </c>
      <c r="V5" s="395">
        <v>2004</v>
      </c>
      <c r="W5" s="395">
        <v>2005</v>
      </c>
      <c r="X5" s="395">
        <v>2006</v>
      </c>
      <c r="Y5" s="395">
        <v>2007</v>
      </c>
      <c r="Z5" s="395">
        <v>2008</v>
      </c>
      <c r="AA5" s="395">
        <v>2009</v>
      </c>
      <c r="AB5" s="395">
        <v>2010</v>
      </c>
      <c r="AC5" s="395">
        <v>2011</v>
      </c>
      <c r="AD5" s="395">
        <v>2012</v>
      </c>
      <c r="AE5" s="395">
        <v>2013</v>
      </c>
      <c r="AF5" s="395">
        <v>2014</v>
      </c>
      <c r="AG5" s="395">
        <v>2015</v>
      </c>
      <c r="AH5" s="395">
        <v>2000</v>
      </c>
      <c r="AI5" s="395">
        <v>2001</v>
      </c>
      <c r="AJ5" s="395">
        <v>2002</v>
      </c>
      <c r="AK5" s="395">
        <v>2003</v>
      </c>
      <c r="AL5" s="395">
        <v>2004</v>
      </c>
      <c r="AM5" s="395">
        <v>2005</v>
      </c>
      <c r="AN5" s="395">
        <v>2006</v>
      </c>
      <c r="AO5" s="395">
        <v>2007</v>
      </c>
      <c r="AP5" s="395">
        <v>2008</v>
      </c>
      <c r="AQ5" s="395">
        <v>2009</v>
      </c>
      <c r="AR5" s="395">
        <v>2010</v>
      </c>
      <c r="AS5" s="395">
        <v>2011</v>
      </c>
      <c r="AT5" s="395">
        <v>2012</v>
      </c>
      <c r="AU5" s="395">
        <v>2013</v>
      </c>
      <c r="AV5" s="395">
        <v>2014</v>
      </c>
      <c r="AW5" s="395">
        <v>2015</v>
      </c>
      <c r="AX5" s="395">
        <v>2000</v>
      </c>
      <c r="AY5" s="395">
        <v>2001</v>
      </c>
      <c r="AZ5" s="395">
        <v>2002</v>
      </c>
      <c r="BA5" s="395">
        <v>2003</v>
      </c>
      <c r="BB5" s="395">
        <v>2004</v>
      </c>
      <c r="BC5" s="395">
        <v>2005</v>
      </c>
      <c r="BD5" s="395">
        <v>2006</v>
      </c>
      <c r="BE5" s="395">
        <v>2007</v>
      </c>
      <c r="BF5" s="395">
        <v>2008</v>
      </c>
      <c r="BG5" s="395">
        <v>2009</v>
      </c>
      <c r="BH5" s="395">
        <v>2010</v>
      </c>
      <c r="BI5" s="395">
        <v>2011</v>
      </c>
      <c r="BJ5" s="395">
        <v>2012</v>
      </c>
      <c r="BK5" s="395">
        <v>2013</v>
      </c>
      <c r="BL5" s="395">
        <v>2014</v>
      </c>
      <c r="BM5" s="395">
        <v>2015</v>
      </c>
      <c r="BN5" s="395">
        <v>2000</v>
      </c>
      <c r="BO5" s="395">
        <v>2001</v>
      </c>
      <c r="BP5" s="395">
        <v>2002</v>
      </c>
      <c r="BQ5" s="395">
        <v>2003</v>
      </c>
      <c r="BR5" s="395">
        <v>2004</v>
      </c>
      <c r="BS5" s="395">
        <v>2005</v>
      </c>
      <c r="BT5" s="395">
        <v>2006</v>
      </c>
      <c r="BU5" s="395">
        <v>2007</v>
      </c>
      <c r="BV5" s="395">
        <v>2008</v>
      </c>
      <c r="BW5" s="395">
        <v>2009</v>
      </c>
      <c r="BX5" s="395">
        <v>2010</v>
      </c>
      <c r="BY5" s="395">
        <v>2011</v>
      </c>
      <c r="BZ5" s="395">
        <v>2012</v>
      </c>
      <c r="CA5" s="395">
        <v>2013</v>
      </c>
      <c r="CB5" s="395">
        <v>2014</v>
      </c>
      <c r="CC5" s="395">
        <v>2015</v>
      </c>
      <c r="CD5" s="395">
        <v>2000</v>
      </c>
      <c r="CE5" s="395">
        <v>2001</v>
      </c>
      <c r="CF5" s="395">
        <v>2002</v>
      </c>
      <c r="CG5" s="395">
        <v>2003</v>
      </c>
      <c r="CH5" s="395">
        <v>2004</v>
      </c>
      <c r="CI5" s="395">
        <v>2005</v>
      </c>
      <c r="CJ5" s="395">
        <v>2006</v>
      </c>
      <c r="CK5" s="395">
        <v>2007</v>
      </c>
      <c r="CL5" s="395">
        <v>2008</v>
      </c>
      <c r="CM5" s="395">
        <v>2009</v>
      </c>
      <c r="CN5" s="395">
        <v>2010</v>
      </c>
      <c r="CO5" s="395">
        <v>2011</v>
      </c>
      <c r="CP5" s="395">
        <v>2012</v>
      </c>
      <c r="CQ5" s="395">
        <v>2013</v>
      </c>
      <c r="CR5" s="395">
        <v>2014</v>
      </c>
      <c r="CS5" s="395">
        <v>2015</v>
      </c>
      <c r="CV5" s="92" t="s">
        <v>13</v>
      </c>
    </row>
    <row r="6" spans="1:100">
      <c r="A6" s="284" t="s">
        <v>15</v>
      </c>
      <c r="B6" s="584">
        <v>1720</v>
      </c>
      <c r="C6" s="584">
        <v>1847</v>
      </c>
      <c r="D6" s="584">
        <v>2046</v>
      </c>
      <c r="E6" s="584">
        <v>2489</v>
      </c>
      <c r="F6" s="584">
        <v>2583</v>
      </c>
      <c r="G6" s="584">
        <v>2780</v>
      </c>
      <c r="H6" s="584">
        <v>3267</v>
      </c>
      <c r="I6" s="584">
        <v>3916</v>
      </c>
      <c r="J6" s="584">
        <v>4396</v>
      </c>
      <c r="K6" s="584">
        <v>4629</v>
      </c>
      <c r="L6" s="584" t="s">
        <v>429</v>
      </c>
      <c r="M6" s="584" t="s">
        <v>429</v>
      </c>
      <c r="N6" s="584" t="s">
        <v>429</v>
      </c>
      <c r="O6" s="584" t="s">
        <v>429</v>
      </c>
      <c r="P6" s="584" t="s">
        <v>429</v>
      </c>
      <c r="Q6" s="570" t="s">
        <v>429</v>
      </c>
      <c r="R6" s="584" t="s">
        <v>322</v>
      </c>
      <c r="S6" s="584" t="s">
        <v>322</v>
      </c>
      <c r="T6" s="584" t="s">
        <v>322</v>
      </c>
      <c r="U6" s="584" t="s">
        <v>322</v>
      </c>
      <c r="V6" s="584" t="s">
        <v>322</v>
      </c>
      <c r="W6" s="584" t="s">
        <v>322</v>
      </c>
      <c r="X6" s="584" t="s">
        <v>322</v>
      </c>
      <c r="Y6" s="584" t="s">
        <v>322</v>
      </c>
      <c r="Z6" s="584" t="s">
        <v>322</v>
      </c>
      <c r="AA6" s="584" t="s">
        <v>322</v>
      </c>
      <c r="AB6" s="584" t="s">
        <v>322</v>
      </c>
      <c r="AC6" s="584" t="s">
        <v>322</v>
      </c>
      <c r="AD6" s="584" t="s">
        <v>322</v>
      </c>
      <c r="AE6" s="584" t="s">
        <v>322</v>
      </c>
      <c r="AF6" s="584" t="s">
        <v>322</v>
      </c>
      <c r="AG6" s="570" t="s">
        <v>429</v>
      </c>
      <c r="AH6" s="584">
        <v>1115</v>
      </c>
      <c r="AI6" s="584">
        <v>1279</v>
      </c>
      <c r="AJ6" s="584">
        <v>1384</v>
      </c>
      <c r="AK6" s="584">
        <v>1792</v>
      </c>
      <c r="AL6" s="584">
        <v>1751</v>
      </c>
      <c r="AM6" s="584">
        <v>1908</v>
      </c>
      <c r="AN6" s="584">
        <v>2404</v>
      </c>
      <c r="AO6" s="584">
        <v>2875</v>
      </c>
      <c r="AP6" s="584">
        <v>3510</v>
      </c>
      <c r="AQ6" s="584">
        <v>3730</v>
      </c>
      <c r="AR6" s="584" t="s">
        <v>429</v>
      </c>
      <c r="AS6" s="584" t="s">
        <v>429</v>
      </c>
      <c r="AT6" s="584" t="s">
        <v>429</v>
      </c>
      <c r="AU6" s="584" t="s">
        <v>429</v>
      </c>
      <c r="AV6" s="584" t="s">
        <v>429</v>
      </c>
      <c r="AW6" s="570" t="s">
        <v>429</v>
      </c>
      <c r="AX6" s="584" t="s">
        <v>568</v>
      </c>
      <c r="AY6" s="584" t="s">
        <v>567</v>
      </c>
      <c r="AZ6" s="584">
        <v>563</v>
      </c>
      <c r="BA6" s="584">
        <v>590</v>
      </c>
      <c r="BB6" s="584">
        <v>681</v>
      </c>
      <c r="BC6" s="584">
        <v>681</v>
      </c>
      <c r="BD6" s="584">
        <v>634</v>
      </c>
      <c r="BE6" s="584">
        <v>774</v>
      </c>
      <c r="BF6" s="584">
        <v>617</v>
      </c>
      <c r="BG6" s="584">
        <v>626</v>
      </c>
      <c r="BH6" s="584" t="s">
        <v>429</v>
      </c>
      <c r="BI6" s="584" t="s">
        <v>429</v>
      </c>
      <c r="BJ6" s="584" t="s">
        <v>429</v>
      </c>
      <c r="BK6" s="584" t="s">
        <v>429</v>
      </c>
      <c r="BL6" s="584" t="s">
        <v>429</v>
      </c>
      <c r="BM6" s="570" t="s">
        <v>429</v>
      </c>
      <c r="BN6" s="584">
        <v>78</v>
      </c>
      <c r="BO6" s="584">
        <v>87</v>
      </c>
      <c r="BP6" s="584">
        <v>98</v>
      </c>
      <c r="BQ6" s="584">
        <v>107</v>
      </c>
      <c r="BR6" s="584">
        <v>150</v>
      </c>
      <c r="BS6" s="584">
        <v>191</v>
      </c>
      <c r="BT6" s="584">
        <v>229</v>
      </c>
      <c r="BU6" s="584">
        <v>267</v>
      </c>
      <c r="BV6" s="584">
        <v>269</v>
      </c>
      <c r="BW6" s="584">
        <v>273</v>
      </c>
      <c r="BX6" s="584" t="s">
        <v>429</v>
      </c>
      <c r="BY6" s="584" t="s">
        <v>429</v>
      </c>
      <c r="BZ6" s="584" t="s">
        <v>429</v>
      </c>
      <c r="CA6" s="584" t="s">
        <v>429</v>
      </c>
      <c r="CB6" s="584" t="s">
        <v>429</v>
      </c>
      <c r="CC6" s="570" t="s">
        <v>429</v>
      </c>
      <c r="CD6" s="584">
        <v>165</v>
      </c>
      <c r="CE6" s="584">
        <v>174</v>
      </c>
      <c r="CF6" s="584">
        <v>188</v>
      </c>
      <c r="CG6" s="584">
        <v>222</v>
      </c>
      <c r="CH6" s="584">
        <v>227</v>
      </c>
      <c r="CI6" s="584">
        <v>237</v>
      </c>
      <c r="CJ6" s="584">
        <v>192</v>
      </c>
      <c r="CK6" s="584">
        <v>223</v>
      </c>
      <c r="CL6" s="584">
        <v>244</v>
      </c>
      <c r="CM6" s="584">
        <v>249</v>
      </c>
      <c r="CN6" s="584" t="s">
        <v>429</v>
      </c>
      <c r="CO6" s="584" t="s">
        <v>429</v>
      </c>
      <c r="CP6" s="584" t="s">
        <v>429</v>
      </c>
      <c r="CQ6" s="584" t="s">
        <v>429</v>
      </c>
      <c r="CR6" s="584" t="s">
        <v>429</v>
      </c>
      <c r="CS6" s="570" t="s">
        <v>429</v>
      </c>
    </row>
    <row r="7" spans="1:100">
      <c r="A7" s="284" t="s">
        <v>14</v>
      </c>
      <c r="B7" s="584" t="s">
        <v>429</v>
      </c>
      <c r="C7" s="584" t="s">
        <v>429</v>
      </c>
      <c r="D7" s="584" t="s">
        <v>429</v>
      </c>
      <c r="E7" s="584" t="s">
        <v>429</v>
      </c>
      <c r="F7" s="584" t="s">
        <v>429</v>
      </c>
      <c r="G7" s="584" t="s">
        <v>429</v>
      </c>
      <c r="H7" s="584">
        <v>1558</v>
      </c>
      <c r="I7" s="584">
        <v>1627</v>
      </c>
      <c r="J7" s="584">
        <v>1738</v>
      </c>
      <c r="K7" s="584">
        <v>1596</v>
      </c>
      <c r="L7" s="584" t="s">
        <v>429</v>
      </c>
      <c r="M7" s="584" t="s">
        <v>429</v>
      </c>
      <c r="N7" s="584" t="s">
        <v>429</v>
      </c>
      <c r="O7" s="584" t="s">
        <v>429</v>
      </c>
      <c r="P7" s="584" t="s">
        <v>429</v>
      </c>
      <c r="Q7" s="570" t="s">
        <v>429</v>
      </c>
      <c r="R7" s="584" t="s">
        <v>429</v>
      </c>
      <c r="S7" s="584" t="s">
        <v>429</v>
      </c>
      <c r="T7" s="584" t="s">
        <v>429</v>
      </c>
      <c r="U7" s="584" t="s">
        <v>429</v>
      </c>
      <c r="V7" s="584" t="s">
        <v>429</v>
      </c>
      <c r="W7" s="584" t="s">
        <v>429</v>
      </c>
      <c r="X7" s="584">
        <v>685</v>
      </c>
      <c r="Y7" s="584">
        <v>633</v>
      </c>
      <c r="Z7" s="584">
        <v>640</v>
      </c>
      <c r="AA7" s="584">
        <v>519</v>
      </c>
      <c r="AB7" s="584" t="s">
        <v>429</v>
      </c>
      <c r="AC7" s="584" t="s">
        <v>429</v>
      </c>
      <c r="AD7" s="584" t="s">
        <v>429</v>
      </c>
      <c r="AE7" s="584" t="s">
        <v>429</v>
      </c>
      <c r="AF7" s="584" t="s">
        <v>429</v>
      </c>
      <c r="AG7" s="570" t="s">
        <v>429</v>
      </c>
      <c r="AH7" s="584" t="s">
        <v>429</v>
      </c>
      <c r="AI7" s="584" t="s">
        <v>429</v>
      </c>
      <c r="AJ7" s="584" t="s">
        <v>429</v>
      </c>
      <c r="AK7" s="584" t="s">
        <v>429</v>
      </c>
      <c r="AL7" s="584" t="s">
        <v>429</v>
      </c>
      <c r="AM7" s="584" t="s">
        <v>429</v>
      </c>
      <c r="AN7" s="584">
        <v>678</v>
      </c>
      <c r="AO7" s="584">
        <v>769</v>
      </c>
      <c r="AP7" s="584">
        <v>858</v>
      </c>
      <c r="AQ7" s="584">
        <v>829</v>
      </c>
      <c r="AR7" s="584" t="s">
        <v>429</v>
      </c>
      <c r="AS7" s="584" t="s">
        <v>429</v>
      </c>
      <c r="AT7" s="584" t="s">
        <v>429</v>
      </c>
      <c r="AU7" s="584" t="s">
        <v>429</v>
      </c>
      <c r="AV7" s="584" t="s">
        <v>429</v>
      </c>
      <c r="AW7" s="570" t="s">
        <v>429</v>
      </c>
      <c r="AX7" s="584" t="s">
        <v>322</v>
      </c>
      <c r="AY7" s="584" t="s">
        <v>322</v>
      </c>
      <c r="AZ7" s="584" t="s">
        <v>322</v>
      </c>
      <c r="BA7" s="584" t="s">
        <v>322</v>
      </c>
      <c r="BB7" s="584" t="s">
        <v>322</v>
      </c>
      <c r="BC7" s="584" t="s">
        <v>322</v>
      </c>
      <c r="BD7" s="584" t="s">
        <v>322</v>
      </c>
      <c r="BE7" s="584" t="s">
        <v>322</v>
      </c>
      <c r="BF7" s="584" t="s">
        <v>322</v>
      </c>
      <c r="BG7" s="584" t="s">
        <v>322</v>
      </c>
      <c r="BH7" s="584" t="s">
        <v>322</v>
      </c>
      <c r="BI7" s="584" t="s">
        <v>322</v>
      </c>
      <c r="BJ7" s="584" t="s">
        <v>322</v>
      </c>
      <c r="BK7" s="584" t="s">
        <v>322</v>
      </c>
      <c r="BL7" s="584" t="s">
        <v>322</v>
      </c>
      <c r="BM7" s="584" t="s">
        <v>322</v>
      </c>
      <c r="BN7" s="584" t="s">
        <v>429</v>
      </c>
      <c r="BO7" s="584" t="s">
        <v>429</v>
      </c>
      <c r="BP7" s="584" t="s">
        <v>429</v>
      </c>
      <c r="BQ7" s="584" t="s">
        <v>429</v>
      </c>
      <c r="BR7" s="584" t="s">
        <v>429</v>
      </c>
      <c r="BS7" s="584" t="s">
        <v>429</v>
      </c>
      <c r="BT7" s="584">
        <v>194</v>
      </c>
      <c r="BU7" s="584">
        <v>224</v>
      </c>
      <c r="BV7" s="584">
        <v>240</v>
      </c>
      <c r="BW7" s="584">
        <v>248</v>
      </c>
      <c r="BX7" s="584" t="s">
        <v>429</v>
      </c>
      <c r="BY7" s="584" t="s">
        <v>429</v>
      </c>
      <c r="BZ7" s="584" t="s">
        <v>429</v>
      </c>
      <c r="CA7" s="584" t="s">
        <v>429</v>
      </c>
      <c r="CB7" s="584" t="s">
        <v>429</v>
      </c>
      <c r="CC7" s="570" t="s">
        <v>429</v>
      </c>
      <c r="CD7" s="584" t="s">
        <v>429</v>
      </c>
      <c r="CE7" s="584" t="s">
        <v>429</v>
      </c>
      <c r="CF7" s="584" t="s">
        <v>429</v>
      </c>
      <c r="CG7" s="584" t="s">
        <v>429</v>
      </c>
      <c r="CH7" s="584" t="s">
        <v>429</v>
      </c>
      <c r="CI7" s="584" t="s">
        <v>429</v>
      </c>
      <c r="CJ7" s="584">
        <v>819</v>
      </c>
      <c r="CK7" s="584">
        <v>844</v>
      </c>
      <c r="CL7" s="584">
        <v>889</v>
      </c>
      <c r="CM7" s="584">
        <v>806</v>
      </c>
      <c r="CN7" s="584" t="s">
        <v>429</v>
      </c>
      <c r="CO7" s="584" t="s">
        <v>429</v>
      </c>
      <c r="CP7" s="584" t="s">
        <v>429</v>
      </c>
      <c r="CQ7" s="584" t="s">
        <v>429</v>
      </c>
      <c r="CR7" s="584" t="s">
        <v>429</v>
      </c>
      <c r="CS7" s="570" t="s">
        <v>429</v>
      </c>
    </row>
    <row r="8" spans="1:100">
      <c r="A8" s="73" t="s">
        <v>268</v>
      </c>
      <c r="B8" s="584">
        <v>871</v>
      </c>
      <c r="C8" s="584">
        <v>864</v>
      </c>
      <c r="D8" s="584">
        <v>883</v>
      </c>
      <c r="E8" s="584">
        <v>904</v>
      </c>
      <c r="F8" s="584">
        <v>1099</v>
      </c>
      <c r="G8" s="584">
        <v>1128</v>
      </c>
      <c r="H8" s="584">
        <v>1254</v>
      </c>
      <c r="I8" s="584">
        <v>1337</v>
      </c>
      <c r="J8" s="584">
        <v>1439</v>
      </c>
      <c r="K8" s="584">
        <v>1411</v>
      </c>
      <c r="L8" s="584" t="s">
        <v>429</v>
      </c>
      <c r="M8" s="584" t="s">
        <v>429</v>
      </c>
      <c r="N8" s="584" t="s">
        <v>429</v>
      </c>
      <c r="O8" s="584" t="s">
        <v>429</v>
      </c>
      <c r="P8" s="584" t="s">
        <v>429</v>
      </c>
      <c r="Q8" s="570" t="s">
        <v>429</v>
      </c>
      <c r="R8" s="584">
        <v>220</v>
      </c>
      <c r="S8" s="584">
        <v>218</v>
      </c>
      <c r="T8" s="584">
        <v>225</v>
      </c>
      <c r="U8" s="584">
        <v>232</v>
      </c>
      <c r="V8" s="584">
        <v>251</v>
      </c>
      <c r="W8" s="584">
        <v>264</v>
      </c>
      <c r="X8" s="584">
        <v>272</v>
      </c>
      <c r="Y8" s="584">
        <v>287</v>
      </c>
      <c r="Z8" s="584">
        <v>301</v>
      </c>
      <c r="AA8" s="584">
        <v>310</v>
      </c>
      <c r="AB8" s="584" t="s">
        <v>429</v>
      </c>
      <c r="AC8" s="584" t="s">
        <v>429</v>
      </c>
      <c r="AD8" s="584" t="s">
        <v>429</v>
      </c>
      <c r="AE8" s="584" t="s">
        <v>429</v>
      </c>
      <c r="AF8" s="584" t="s">
        <v>429</v>
      </c>
      <c r="AG8" s="570" t="s">
        <v>429</v>
      </c>
      <c r="AH8" s="584">
        <v>245</v>
      </c>
      <c r="AI8" s="584">
        <v>247</v>
      </c>
      <c r="AJ8" s="584">
        <v>247</v>
      </c>
      <c r="AK8" s="584">
        <v>249</v>
      </c>
      <c r="AL8" s="584">
        <v>385</v>
      </c>
      <c r="AM8" s="584">
        <v>382</v>
      </c>
      <c r="AN8" s="584">
        <v>443</v>
      </c>
      <c r="AO8" s="584">
        <v>485</v>
      </c>
      <c r="AP8" s="584">
        <v>538</v>
      </c>
      <c r="AQ8" s="584">
        <v>490</v>
      </c>
      <c r="AR8" s="584" t="s">
        <v>429</v>
      </c>
      <c r="AS8" s="584" t="s">
        <v>429</v>
      </c>
      <c r="AT8" s="584" t="s">
        <v>429</v>
      </c>
      <c r="AU8" s="584" t="s">
        <v>429</v>
      </c>
      <c r="AV8" s="584" t="s">
        <v>429</v>
      </c>
      <c r="AW8" s="570" t="s">
        <v>429</v>
      </c>
      <c r="AX8" s="584" t="s">
        <v>322</v>
      </c>
      <c r="AY8" s="584" t="s">
        <v>322</v>
      </c>
      <c r="AZ8" s="584" t="s">
        <v>322</v>
      </c>
      <c r="BA8" s="584" t="s">
        <v>322</v>
      </c>
      <c r="BB8" s="584" t="s">
        <v>322</v>
      </c>
      <c r="BC8" s="584" t="s">
        <v>322</v>
      </c>
      <c r="BD8" s="584">
        <v>4</v>
      </c>
      <c r="BE8" s="584">
        <v>8</v>
      </c>
      <c r="BF8" s="584">
        <v>8</v>
      </c>
      <c r="BG8" s="584">
        <v>8</v>
      </c>
      <c r="BH8" s="584" t="s">
        <v>429</v>
      </c>
      <c r="BI8" s="584" t="s">
        <v>429</v>
      </c>
      <c r="BJ8" s="584" t="s">
        <v>429</v>
      </c>
      <c r="BK8" s="584" t="s">
        <v>429</v>
      </c>
      <c r="BL8" s="584" t="s">
        <v>8</v>
      </c>
      <c r="BM8" s="570" t="s">
        <v>429</v>
      </c>
      <c r="BN8" s="584">
        <v>406</v>
      </c>
      <c r="BO8" s="584">
        <v>398</v>
      </c>
      <c r="BP8" s="584">
        <v>410</v>
      </c>
      <c r="BQ8" s="584">
        <v>422</v>
      </c>
      <c r="BR8" s="584">
        <v>463</v>
      </c>
      <c r="BS8" s="584">
        <v>482</v>
      </c>
      <c r="BT8" s="584">
        <v>534</v>
      </c>
      <c r="BU8" s="584">
        <v>558</v>
      </c>
      <c r="BV8" s="584">
        <v>592</v>
      </c>
      <c r="BW8" s="584">
        <v>603</v>
      </c>
      <c r="BX8" s="584" t="s">
        <v>429</v>
      </c>
      <c r="BY8" s="584" t="s">
        <v>429</v>
      </c>
      <c r="BZ8" s="584" t="s">
        <v>429</v>
      </c>
      <c r="CA8" s="584" t="s">
        <v>429</v>
      </c>
      <c r="CB8" s="584" t="s">
        <v>429</v>
      </c>
      <c r="CC8" s="570" t="s">
        <v>429</v>
      </c>
      <c r="CD8" s="584">
        <v>17</v>
      </c>
      <c r="CE8" s="584">
        <v>16</v>
      </c>
      <c r="CF8" s="584">
        <v>16</v>
      </c>
      <c r="CG8" s="584">
        <v>17</v>
      </c>
      <c r="CH8" s="584">
        <v>20</v>
      </c>
      <c r="CI8" s="584">
        <v>20</v>
      </c>
      <c r="CJ8" s="584">
        <v>21</v>
      </c>
      <c r="CK8" s="584">
        <v>22</v>
      </c>
      <c r="CL8" s="584">
        <v>23</v>
      </c>
      <c r="CM8" s="584">
        <v>22</v>
      </c>
      <c r="CN8" s="584" t="s">
        <v>429</v>
      </c>
      <c r="CO8" s="584" t="s">
        <v>429</v>
      </c>
      <c r="CP8" s="584" t="s">
        <v>429</v>
      </c>
      <c r="CQ8" s="584" t="s">
        <v>429</v>
      </c>
      <c r="CR8" s="584" t="s">
        <v>429</v>
      </c>
      <c r="CS8" s="570" t="s">
        <v>429</v>
      </c>
    </row>
    <row r="9" spans="1:100">
      <c r="A9" s="284" t="s">
        <v>566</v>
      </c>
      <c r="B9" s="584" t="s">
        <v>429</v>
      </c>
      <c r="C9" s="584" t="s">
        <v>429</v>
      </c>
      <c r="D9" s="584" t="s">
        <v>429</v>
      </c>
      <c r="E9" s="584" t="s">
        <v>429</v>
      </c>
      <c r="F9" s="584" t="s">
        <v>429</v>
      </c>
      <c r="G9" s="584" t="s">
        <v>429</v>
      </c>
      <c r="H9" s="584">
        <v>19</v>
      </c>
      <c r="I9" s="584">
        <v>19</v>
      </c>
      <c r="J9" s="584">
        <v>19</v>
      </c>
      <c r="K9" s="584">
        <v>17</v>
      </c>
      <c r="L9" s="584" t="s">
        <v>429</v>
      </c>
      <c r="M9" s="584" t="s">
        <v>429</v>
      </c>
      <c r="N9" s="584" t="s">
        <v>429</v>
      </c>
      <c r="O9" s="584" t="s">
        <v>429</v>
      </c>
      <c r="P9" s="584" t="s">
        <v>429</v>
      </c>
      <c r="Q9" s="584" t="s">
        <v>429</v>
      </c>
      <c r="R9" s="584" t="s">
        <v>429</v>
      </c>
      <c r="S9" s="584" t="s">
        <v>429</v>
      </c>
      <c r="T9" s="584" t="s">
        <v>429</v>
      </c>
      <c r="U9" s="584" t="s">
        <v>429</v>
      </c>
      <c r="V9" s="584" t="s">
        <v>429</v>
      </c>
      <c r="W9" s="584" t="s">
        <v>429</v>
      </c>
      <c r="X9" s="584" t="s">
        <v>429</v>
      </c>
      <c r="Y9" s="584" t="s">
        <v>429</v>
      </c>
      <c r="Z9" s="584" t="s">
        <v>429</v>
      </c>
      <c r="AA9" s="584" t="s">
        <v>429</v>
      </c>
      <c r="AB9" s="584" t="s">
        <v>429</v>
      </c>
      <c r="AC9" s="584" t="s">
        <v>429</v>
      </c>
      <c r="AD9" s="584" t="s">
        <v>429</v>
      </c>
      <c r="AE9" s="584" t="s">
        <v>429</v>
      </c>
      <c r="AF9" s="584" t="s">
        <v>429</v>
      </c>
      <c r="AG9" s="584" t="s">
        <v>429</v>
      </c>
      <c r="AH9" s="584" t="s">
        <v>429</v>
      </c>
      <c r="AI9" s="584" t="s">
        <v>429</v>
      </c>
      <c r="AJ9" s="584" t="s">
        <v>429</v>
      </c>
      <c r="AK9" s="584" t="s">
        <v>429</v>
      </c>
      <c r="AL9" s="584" t="s">
        <v>429</v>
      </c>
      <c r="AM9" s="584" t="s">
        <v>429</v>
      </c>
      <c r="AN9" s="584" t="s">
        <v>429</v>
      </c>
      <c r="AO9" s="584" t="s">
        <v>429</v>
      </c>
      <c r="AP9" s="584" t="s">
        <v>429</v>
      </c>
      <c r="AQ9" s="584" t="s">
        <v>429</v>
      </c>
      <c r="AR9" s="584" t="s">
        <v>429</v>
      </c>
      <c r="AS9" s="584" t="s">
        <v>429</v>
      </c>
      <c r="AT9" s="584" t="s">
        <v>429</v>
      </c>
      <c r="AU9" s="584" t="s">
        <v>429</v>
      </c>
      <c r="AV9" s="584" t="s">
        <v>429</v>
      </c>
      <c r="AW9" s="584" t="s">
        <v>429</v>
      </c>
      <c r="AX9" s="584" t="s">
        <v>429</v>
      </c>
      <c r="AY9" s="584" t="s">
        <v>429</v>
      </c>
      <c r="AZ9" s="584" t="s">
        <v>429</v>
      </c>
      <c r="BA9" s="584" t="s">
        <v>429</v>
      </c>
      <c r="BB9" s="584" t="s">
        <v>429</v>
      </c>
      <c r="BC9" s="584" t="s">
        <v>429</v>
      </c>
      <c r="BD9" s="584" t="s">
        <v>429</v>
      </c>
      <c r="BE9" s="584" t="s">
        <v>429</v>
      </c>
      <c r="BF9" s="584" t="s">
        <v>429</v>
      </c>
      <c r="BG9" s="584" t="s">
        <v>429</v>
      </c>
      <c r="BH9" s="584" t="s">
        <v>429</v>
      </c>
      <c r="BI9" s="584" t="s">
        <v>429</v>
      </c>
      <c r="BJ9" s="584" t="s">
        <v>429</v>
      </c>
      <c r="BK9" s="584" t="s">
        <v>429</v>
      </c>
      <c r="BL9" s="584" t="s">
        <v>8</v>
      </c>
      <c r="BM9" s="584" t="s">
        <v>429</v>
      </c>
      <c r="BN9" s="584" t="s">
        <v>429</v>
      </c>
      <c r="BO9" s="584" t="s">
        <v>429</v>
      </c>
      <c r="BP9" s="584" t="s">
        <v>429</v>
      </c>
      <c r="BQ9" s="584" t="s">
        <v>429</v>
      </c>
      <c r="BR9" s="584" t="s">
        <v>429</v>
      </c>
      <c r="BS9" s="584" t="s">
        <v>429</v>
      </c>
      <c r="BT9" s="584">
        <v>19</v>
      </c>
      <c r="BU9" s="584">
        <v>19</v>
      </c>
      <c r="BV9" s="584">
        <v>19</v>
      </c>
      <c r="BW9" s="584">
        <v>17</v>
      </c>
      <c r="BX9" s="584" t="s">
        <v>429</v>
      </c>
      <c r="BY9" s="584" t="s">
        <v>429</v>
      </c>
      <c r="BZ9" s="584" t="s">
        <v>429</v>
      </c>
      <c r="CA9" s="584" t="s">
        <v>429</v>
      </c>
      <c r="CB9" s="584" t="s">
        <v>429</v>
      </c>
      <c r="CC9" s="584" t="s">
        <v>429</v>
      </c>
      <c r="CD9" s="584" t="s">
        <v>429</v>
      </c>
      <c r="CE9" s="584" t="s">
        <v>429</v>
      </c>
      <c r="CF9" s="584" t="s">
        <v>429</v>
      </c>
      <c r="CG9" s="584" t="s">
        <v>429</v>
      </c>
      <c r="CH9" s="584" t="s">
        <v>429</v>
      </c>
      <c r="CI9" s="584" t="s">
        <v>429</v>
      </c>
      <c r="CJ9" s="584">
        <v>9</v>
      </c>
      <c r="CK9" s="584">
        <v>9</v>
      </c>
      <c r="CL9" s="584">
        <v>9</v>
      </c>
      <c r="CM9" s="584">
        <v>8</v>
      </c>
      <c r="CN9" s="584" t="s">
        <v>429</v>
      </c>
      <c r="CO9" s="584" t="s">
        <v>429</v>
      </c>
      <c r="CP9" s="584" t="s">
        <v>429</v>
      </c>
      <c r="CQ9" s="584" t="s">
        <v>429</v>
      </c>
      <c r="CR9" s="584" t="s">
        <v>429</v>
      </c>
      <c r="CS9" s="584" t="s">
        <v>429</v>
      </c>
    </row>
    <row r="10" spans="1:100">
      <c r="A10" s="284" t="s">
        <v>11</v>
      </c>
      <c r="B10" s="584">
        <v>648</v>
      </c>
      <c r="C10" s="584">
        <v>661</v>
      </c>
      <c r="D10" s="584" t="s">
        <v>565</v>
      </c>
      <c r="E10" s="584" t="s">
        <v>564</v>
      </c>
      <c r="F10" s="584" t="s">
        <v>563</v>
      </c>
      <c r="G10" s="584" t="s">
        <v>562</v>
      </c>
      <c r="H10" s="584">
        <v>586</v>
      </c>
      <c r="I10" s="584">
        <v>617</v>
      </c>
      <c r="J10" s="584">
        <v>661</v>
      </c>
      <c r="K10" s="584">
        <v>627</v>
      </c>
      <c r="L10" s="584" t="s">
        <v>429</v>
      </c>
      <c r="M10" s="584" t="s">
        <v>429</v>
      </c>
      <c r="N10" s="584" t="s">
        <v>429</v>
      </c>
      <c r="O10" s="584" t="s">
        <v>429</v>
      </c>
      <c r="P10" s="584" t="s">
        <v>429</v>
      </c>
      <c r="Q10" s="575" t="s">
        <v>8</v>
      </c>
      <c r="R10" s="584" t="s">
        <v>561</v>
      </c>
      <c r="S10" s="584" t="s">
        <v>561</v>
      </c>
      <c r="T10" s="584" t="s">
        <v>561</v>
      </c>
      <c r="U10" s="584" t="s">
        <v>561</v>
      </c>
      <c r="V10" s="584" t="s">
        <v>561</v>
      </c>
      <c r="W10" s="584" t="s">
        <v>561</v>
      </c>
      <c r="X10" s="584">
        <v>11</v>
      </c>
      <c r="Y10" s="584">
        <v>7</v>
      </c>
      <c r="Z10" s="584">
        <v>9</v>
      </c>
      <c r="AA10" s="584">
        <v>10</v>
      </c>
      <c r="AB10" s="584" t="s">
        <v>429</v>
      </c>
      <c r="AC10" s="584" t="s">
        <v>429</v>
      </c>
      <c r="AD10" s="584" t="s">
        <v>429</v>
      </c>
      <c r="AE10" s="584" t="s">
        <v>429</v>
      </c>
      <c r="AF10" s="584" t="s">
        <v>429</v>
      </c>
      <c r="AG10" s="584" t="s">
        <v>429</v>
      </c>
      <c r="AH10" s="584" t="s">
        <v>560</v>
      </c>
      <c r="AI10" s="584" t="s">
        <v>559</v>
      </c>
      <c r="AJ10" s="584" t="s">
        <v>558</v>
      </c>
      <c r="AK10" s="584" t="s">
        <v>557</v>
      </c>
      <c r="AL10" s="584" t="s">
        <v>556</v>
      </c>
      <c r="AM10" s="584" t="s">
        <v>555</v>
      </c>
      <c r="AN10" s="584">
        <v>521</v>
      </c>
      <c r="AO10" s="584">
        <v>548</v>
      </c>
      <c r="AP10" s="584">
        <v>591</v>
      </c>
      <c r="AQ10" s="584">
        <v>553</v>
      </c>
      <c r="AR10" s="584" t="s">
        <v>429</v>
      </c>
      <c r="AS10" s="584" t="s">
        <v>429</v>
      </c>
      <c r="AT10" s="584" t="s">
        <v>429</v>
      </c>
      <c r="AU10" s="584" t="s">
        <v>429</v>
      </c>
      <c r="AV10" s="584" t="s">
        <v>429</v>
      </c>
      <c r="AW10" s="584" t="s">
        <v>429</v>
      </c>
      <c r="AX10" s="584" t="s">
        <v>322</v>
      </c>
      <c r="AY10" s="584" t="s">
        <v>322</v>
      </c>
      <c r="AZ10" s="584" t="s">
        <v>322</v>
      </c>
      <c r="BA10" s="584" t="s">
        <v>322</v>
      </c>
      <c r="BB10" s="584" t="s">
        <v>322</v>
      </c>
      <c r="BC10" s="584" t="s">
        <v>322</v>
      </c>
      <c r="BD10" s="584" t="s">
        <v>322</v>
      </c>
      <c r="BE10" s="584" t="s">
        <v>322</v>
      </c>
      <c r="BF10" s="584" t="s">
        <v>322</v>
      </c>
      <c r="BG10" s="584" t="s">
        <v>322</v>
      </c>
      <c r="BH10" s="584" t="s">
        <v>322</v>
      </c>
      <c r="BI10" s="584" t="s">
        <v>322</v>
      </c>
      <c r="BJ10" s="584" t="s">
        <v>322</v>
      </c>
      <c r="BK10" s="584" t="s">
        <v>322</v>
      </c>
      <c r="BL10" s="584" t="s">
        <v>322</v>
      </c>
      <c r="BM10" s="584" t="s">
        <v>322</v>
      </c>
      <c r="BN10" s="584">
        <v>45</v>
      </c>
      <c r="BO10" s="584">
        <v>46</v>
      </c>
      <c r="BP10" s="584">
        <v>47</v>
      </c>
      <c r="BQ10" s="584">
        <v>52</v>
      </c>
      <c r="BR10" s="584">
        <v>55</v>
      </c>
      <c r="BS10" s="584" t="s">
        <v>554</v>
      </c>
      <c r="BT10" s="584">
        <v>55</v>
      </c>
      <c r="BU10" s="584">
        <v>62</v>
      </c>
      <c r="BV10" s="584">
        <v>60</v>
      </c>
      <c r="BW10" s="584">
        <v>64</v>
      </c>
      <c r="BX10" s="584" t="s">
        <v>429</v>
      </c>
      <c r="BY10" s="584" t="s">
        <v>429</v>
      </c>
      <c r="BZ10" s="584" t="s">
        <v>429</v>
      </c>
      <c r="CA10" s="584" t="s">
        <v>429</v>
      </c>
      <c r="CB10" s="584" t="s">
        <v>429</v>
      </c>
      <c r="CC10" s="584" t="s">
        <v>429</v>
      </c>
      <c r="CD10" s="584">
        <v>42</v>
      </c>
      <c r="CE10" s="584">
        <v>41</v>
      </c>
      <c r="CF10" s="584" t="s">
        <v>542</v>
      </c>
      <c r="CG10" s="584" t="s">
        <v>553</v>
      </c>
      <c r="CH10" s="584" t="s">
        <v>552</v>
      </c>
      <c r="CI10" s="584" t="s">
        <v>552</v>
      </c>
      <c r="CJ10" s="584">
        <v>32</v>
      </c>
      <c r="CK10" s="584">
        <v>32</v>
      </c>
      <c r="CL10" s="584">
        <v>34</v>
      </c>
      <c r="CM10" s="584">
        <v>31</v>
      </c>
      <c r="CN10" s="584" t="s">
        <v>429</v>
      </c>
      <c r="CO10" s="584" t="s">
        <v>429</v>
      </c>
      <c r="CP10" s="584" t="s">
        <v>429</v>
      </c>
      <c r="CQ10" s="584" t="s">
        <v>429</v>
      </c>
      <c r="CR10" s="584" t="s">
        <v>429</v>
      </c>
      <c r="CS10" s="584" t="s">
        <v>429</v>
      </c>
    </row>
    <row r="11" spans="1:100">
      <c r="A11" s="284" t="s">
        <v>10</v>
      </c>
      <c r="B11" s="584" t="s">
        <v>551</v>
      </c>
      <c r="C11" s="584" t="s">
        <v>550</v>
      </c>
      <c r="D11" s="584" t="s">
        <v>549</v>
      </c>
      <c r="E11" s="584" t="s">
        <v>548</v>
      </c>
      <c r="F11" s="584" t="s">
        <v>547</v>
      </c>
      <c r="G11" s="584" t="s">
        <v>525</v>
      </c>
      <c r="H11" s="584">
        <v>389</v>
      </c>
      <c r="I11" s="584">
        <v>392</v>
      </c>
      <c r="J11" s="584">
        <v>464</v>
      </c>
      <c r="K11" s="584">
        <v>430</v>
      </c>
      <c r="L11" s="584" t="s">
        <v>429</v>
      </c>
      <c r="M11" s="584" t="s">
        <v>429</v>
      </c>
      <c r="N11" s="584" t="s">
        <v>429</v>
      </c>
      <c r="O11" s="584" t="s">
        <v>429</v>
      </c>
      <c r="P11" s="584" t="s">
        <v>429</v>
      </c>
      <c r="Q11" s="584" t="s">
        <v>429</v>
      </c>
      <c r="R11" s="584" t="s">
        <v>546</v>
      </c>
      <c r="S11" s="584" t="s">
        <v>545</v>
      </c>
      <c r="T11" s="584" t="s">
        <v>545</v>
      </c>
      <c r="U11" s="584">
        <v>37</v>
      </c>
      <c r="V11" s="584" t="s">
        <v>544</v>
      </c>
      <c r="W11" s="584" t="s">
        <v>543</v>
      </c>
      <c r="X11" s="584" t="s">
        <v>542</v>
      </c>
      <c r="Y11" s="584" t="s">
        <v>541</v>
      </c>
      <c r="Z11" s="584" t="s">
        <v>528</v>
      </c>
      <c r="AA11" s="584" t="s">
        <v>527</v>
      </c>
      <c r="AB11" s="584" t="s">
        <v>429</v>
      </c>
      <c r="AC11" s="584" t="s">
        <v>429</v>
      </c>
      <c r="AD11" s="584" t="s">
        <v>429</v>
      </c>
      <c r="AE11" s="584" t="s">
        <v>429</v>
      </c>
      <c r="AF11" s="584" t="s">
        <v>429</v>
      </c>
      <c r="AG11" s="584" t="s">
        <v>429</v>
      </c>
      <c r="AH11" s="584" t="s">
        <v>540</v>
      </c>
      <c r="AI11" s="584" t="s">
        <v>539</v>
      </c>
      <c r="AJ11" s="584" t="s">
        <v>538</v>
      </c>
      <c r="AK11" s="584">
        <v>270</v>
      </c>
      <c r="AL11" s="584" t="s">
        <v>537</v>
      </c>
      <c r="AM11" s="584" t="s">
        <v>536</v>
      </c>
      <c r="AN11" s="584">
        <v>232</v>
      </c>
      <c r="AO11" s="584">
        <v>230</v>
      </c>
      <c r="AP11" s="584">
        <v>297</v>
      </c>
      <c r="AQ11" s="584">
        <v>269</v>
      </c>
      <c r="AR11" s="584" t="s">
        <v>429</v>
      </c>
      <c r="AS11" s="584" t="s">
        <v>429</v>
      </c>
      <c r="AT11" s="584" t="s">
        <v>429</v>
      </c>
      <c r="AU11" s="584" t="s">
        <v>429</v>
      </c>
      <c r="AV11" s="584" t="s">
        <v>429</v>
      </c>
      <c r="AW11" s="584" t="s">
        <v>429</v>
      </c>
      <c r="AX11" s="584" t="s">
        <v>322</v>
      </c>
      <c r="AY11" s="584" t="s">
        <v>322</v>
      </c>
      <c r="AZ11" s="584" t="s">
        <v>322</v>
      </c>
      <c r="BA11" s="584" t="s">
        <v>322</v>
      </c>
      <c r="BB11" s="584" t="s">
        <v>322</v>
      </c>
      <c r="BC11" s="584" t="s">
        <v>322</v>
      </c>
      <c r="BD11" s="584" t="s">
        <v>322</v>
      </c>
      <c r="BE11" s="584" t="s">
        <v>322</v>
      </c>
      <c r="BF11" s="584" t="s">
        <v>322</v>
      </c>
      <c r="BG11" s="584" t="s">
        <v>322</v>
      </c>
      <c r="BH11" s="584" t="s">
        <v>322</v>
      </c>
      <c r="BI11" s="584" t="s">
        <v>322</v>
      </c>
      <c r="BJ11" s="584" t="s">
        <v>322</v>
      </c>
      <c r="BK11" s="584" t="s">
        <v>322</v>
      </c>
      <c r="BL11" s="584" t="s">
        <v>322</v>
      </c>
      <c r="BM11" s="584" t="s">
        <v>322</v>
      </c>
      <c r="BN11" s="584" t="s">
        <v>535</v>
      </c>
      <c r="BO11" s="584" t="s">
        <v>534</v>
      </c>
      <c r="BP11" s="584" t="s">
        <v>534</v>
      </c>
      <c r="BQ11" s="584" t="s">
        <v>533</v>
      </c>
      <c r="BR11" s="584" t="s">
        <v>532</v>
      </c>
      <c r="BS11" s="584" t="s">
        <v>531</v>
      </c>
      <c r="BT11" s="584">
        <v>116</v>
      </c>
      <c r="BU11" s="584">
        <v>438</v>
      </c>
      <c r="BV11" s="584">
        <v>457</v>
      </c>
      <c r="BW11" s="584">
        <v>516</v>
      </c>
      <c r="BX11" s="584">
        <v>578</v>
      </c>
      <c r="BY11" s="584">
        <v>640</v>
      </c>
      <c r="BZ11" s="584">
        <v>596</v>
      </c>
      <c r="CA11" s="584">
        <v>578</v>
      </c>
      <c r="CB11" s="584">
        <v>663</v>
      </c>
      <c r="CC11" s="584" t="s">
        <v>429</v>
      </c>
      <c r="CD11" s="584" t="s">
        <v>530</v>
      </c>
      <c r="CE11" s="584" t="s">
        <v>530</v>
      </c>
      <c r="CF11" s="584" t="s">
        <v>529</v>
      </c>
      <c r="CG11" s="584">
        <v>35</v>
      </c>
      <c r="CH11" s="584" t="s">
        <v>528</v>
      </c>
      <c r="CI11" s="584" t="s">
        <v>527</v>
      </c>
      <c r="CJ11" s="584">
        <v>29</v>
      </c>
      <c r="CK11" s="584">
        <v>29</v>
      </c>
      <c r="CL11" s="584">
        <v>33</v>
      </c>
      <c r="CM11" s="584">
        <v>30</v>
      </c>
      <c r="CN11" s="584" t="s">
        <v>429</v>
      </c>
      <c r="CO11" s="584" t="s">
        <v>429</v>
      </c>
      <c r="CP11" s="584" t="s">
        <v>429</v>
      </c>
      <c r="CQ11" s="584" t="s">
        <v>429</v>
      </c>
      <c r="CR11" s="584" t="s">
        <v>429</v>
      </c>
      <c r="CS11" s="584" t="s">
        <v>429</v>
      </c>
    </row>
    <row r="12" spans="1:100">
      <c r="A12" s="284" t="s">
        <v>476</v>
      </c>
      <c r="B12" s="584">
        <v>1113</v>
      </c>
      <c r="C12" s="584">
        <v>1182</v>
      </c>
      <c r="D12" s="584">
        <v>1157</v>
      </c>
      <c r="E12" s="584">
        <v>1223</v>
      </c>
      <c r="F12" s="584">
        <v>1256</v>
      </c>
      <c r="G12" s="584">
        <v>1293</v>
      </c>
      <c r="H12" s="584">
        <v>1377</v>
      </c>
      <c r="I12" s="584">
        <v>1382</v>
      </c>
      <c r="J12" s="584">
        <v>1404</v>
      </c>
      <c r="K12" s="584">
        <v>1347</v>
      </c>
      <c r="L12" s="584">
        <v>1431</v>
      </c>
      <c r="M12" s="584">
        <v>1427</v>
      </c>
      <c r="N12" s="584">
        <v>1428</v>
      </c>
      <c r="O12" s="584">
        <v>1455</v>
      </c>
      <c r="P12" s="584">
        <v>1492</v>
      </c>
      <c r="Q12" s="584">
        <v>1534.4</v>
      </c>
      <c r="R12" s="584">
        <v>414</v>
      </c>
      <c r="S12" s="584">
        <v>460</v>
      </c>
      <c r="T12" s="584">
        <v>445</v>
      </c>
      <c r="U12" s="584">
        <v>452</v>
      </c>
      <c r="V12" s="584">
        <v>445</v>
      </c>
      <c r="W12" s="584">
        <v>478</v>
      </c>
      <c r="X12" s="584">
        <v>548</v>
      </c>
      <c r="Y12" s="584">
        <v>593.55916000000002</v>
      </c>
      <c r="Z12" s="584">
        <v>658.03264000000001</v>
      </c>
      <c r="AA12" s="584">
        <v>595.02010400000006</v>
      </c>
      <c r="AB12" s="584">
        <v>647</v>
      </c>
      <c r="AC12" s="584">
        <v>623</v>
      </c>
      <c r="AD12" s="584">
        <v>632.4</v>
      </c>
      <c r="AE12" s="584">
        <v>650</v>
      </c>
      <c r="AF12" s="584">
        <v>661</v>
      </c>
      <c r="AG12" s="584">
        <v>683.5</v>
      </c>
      <c r="AH12" s="584">
        <v>692</v>
      </c>
      <c r="AI12" s="584">
        <v>716</v>
      </c>
      <c r="AJ12" s="584">
        <v>705</v>
      </c>
      <c r="AK12" s="584">
        <v>760</v>
      </c>
      <c r="AL12" s="584">
        <v>801</v>
      </c>
      <c r="AM12" s="584">
        <v>805</v>
      </c>
      <c r="AN12" s="584">
        <v>822</v>
      </c>
      <c r="AO12" s="584">
        <v>780.99359150000021</v>
      </c>
      <c r="AP12" s="584">
        <v>737.03985399999999</v>
      </c>
      <c r="AQ12" s="584">
        <v>741.22009308400004</v>
      </c>
      <c r="AR12" s="584">
        <v>775</v>
      </c>
      <c r="AS12" s="584">
        <v>798</v>
      </c>
      <c r="AT12" s="584">
        <v>787</v>
      </c>
      <c r="AU12" s="584">
        <v>795</v>
      </c>
      <c r="AV12" s="584">
        <v>819</v>
      </c>
      <c r="AW12" s="584">
        <v>836.30000000000007</v>
      </c>
      <c r="AX12" s="584" t="s">
        <v>322</v>
      </c>
      <c r="AY12" s="584" t="s">
        <v>322</v>
      </c>
      <c r="AZ12" s="584" t="s">
        <v>322</v>
      </c>
      <c r="BA12" s="584" t="s">
        <v>322</v>
      </c>
      <c r="BB12" s="584" t="s">
        <v>322</v>
      </c>
      <c r="BC12" s="584" t="s">
        <v>322</v>
      </c>
      <c r="BD12" s="584" t="s">
        <v>322</v>
      </c>
      <c r="BE12" s="584" t="s">
        <v>322</v>
      </c>
      <c r="BF12" s="584" t="s">
        <v>322</v>
      </c>
      <c r="BG12" s="584" t="s">
        <v>322</v>
      </c>
      <c r="BH12" s="584" t="s">
        <v>322</v>
      </c>
      <c r="BI12" s="584" t="s">
        <v>322</v>
      </c>
      <c r="BJ12" s="584" t="s">
        <v>322</v>
      </c>
      <c r="BK12" s="584" t="s">
        <v>322</v>
      </c>
      <c r="BL12" s="584" t="s">
        <v>322</v>
      </c>
      <c r="BM12" s="584" t="s">
        <v>322</v>
      </c>
      <c r="BN12" s="584">
        <v>8.1999999999999993</v>
      </c>
      <c r="BO12" s="584">
        <v>6.1</v>
      </c>
      <c r="BP12" s="584">
        <v>7.4</v>
      </c>
      <c r="BQ12" s="584">
        <v>10.1</v>
      </c>
      <c r="BR12" s="584">
        <v>10.6</v>
      </c>
      <c r="BS12" s="584">
        <v>9.9</v>
      </c>
      <c r="BT12" s="584">
        <v>6.6</v>
      </c>
      <c r="BU12" s="584">
        <v>7.2461064720000001</v>
      </c>
      <c r="BV12" s="584">
        <v>9.3226223099999981</v>
      </c>
      <c r="BW12" s="584">
        <v>10.65636922</v>
      </c>
      <c r="BX12" s="584">
        <v>10</v>
      </c>
      <c r="BY12" s="584">
        <v>5</v>
      </c>
      <c r="BZ12" s="584">
        <v>8</v>
      </c>
      <c r="CA12" s="584">
        <v>10</v>
      </c>
      <c r="CB12" s="584">
        <v>12</v>
      </c>
      <c r="CC12" s="584">
        <v>14.700000000000001</v>
      </c>
      <c r="CD12" s="584">
        <v>0.9378524892385286</v>
      </c>
      <c r="CE12" s="584">
        <v>0.98513244116541554</v>
      </c>
      <c r="CF12" s="584">
        <v>0.95631855523568088</v>
      </c>
      <c r="CG12" s="584">
        <v>1.0077648043679996</v>
      </c>
      <c r="CH12" s="584">
        <v>1.0284634381373348</v>
      </c>
      <c r="CI12" s="584">
        <v>1.0528445069472601</v>
      </c>
      <c r="CJ12" s="584">
        <v>1.1156945925270421</v>
      </c>
      <c r="CK12" s="584">
        <v>1.1146865257956002</v>
      </c>
      <c r="CL12" s="584">
        <v>1.1288251836517507</v>
      </c>
      <c r="CM12" s="584">
        <v>1.0797380582814733</v>
      </c>
      <c r="CN12" s="584">
        <v>1.1441661476951375</v>
      </c>
      <c r="CO12" s="584">
        <v>1.1392915585593786</v>
      </c>
      <c r="CP12" s="584">
        <v>1.1367664063789433</v>
      </c>
      <c r="CQ12" s="584">
        <v>1.1558420977898092</v>
      </c>
      <c r="CR12" s="584">
        <v>1.18</v>
      </c>
      <c r="CS12" s="584">
        <v>1.22</v>
      </c>
    </row>
    <row r="13" spans="1:100">
      <c r="A13" s="284" t="s">
        <v>7</v>
      </c>
      <c r="B13" s="584">
        <v>511</v>
      </c>
      <c r="C13" s="584">
        <v>847</v>
      </c>
      <c r="D13" s="584">
        <v>1061</v>
      </c>
      <c r="E13" s="584">
        <v>1273</v>
      </c>
      <c r="F13" s="584">
        <v>1449</v>
      </c>
      <c r="G13" s="584">
        <v>1476</v>
      </c>
      <c r="H13" s="584">
        <v>1589</v>
      </c>
      <c r="I13" s="584">
        <v>1793</v>
      </c>
      <c r="J13" s="584">
        <v>1689</v>
      </c>
      <c r="K13" s="584">
        <v>1776</v>
      </c>
      <c r="L13" s="584" t="s">
        <v>429</v>
      </c>
      <c r="M13" s="584" t="s">
        <v>429</v>
      </c>
      <c r="N13" s="584" t="s">
        <v>429</v>
      </c>
      <c r="O13" s="584" t="s">
        <v>429</v>
      </c>
      <c r="P13" s="584" t="s">
        <v>429</v>
      </c>
      <c r="Q13" s="570" t="s">
        <v>429</v>
      </c>
      <c r="R13" s="584">
        <v>0</v>
      </c>
      <c r="S13" s="584">
        <v>0</v>
      </c>
      <c r="T13" s="584">
        <v>6</v>
      </c>
      <c r="U13" s="584">
        <v>0</v>
      </c>
      <c r="V13" s="584">
        <v>0</v>
      </c>
      <c r="W13" s="584">
        <v>0</v>
      </c>
      <c r="X13" s="584">
        <v>0</v>
      </c>
      <c r="Y13" s="584">
        <v>6</v>
      </c>
      <c r="Z13" s="584">
        <v>7</v>
      </c>
      <c r="AA13" s="584">
        <v>7</v>
      </c>
      <c r="AB13" s="584" t="s">
        <v>429</v>
      </c>
      <c r="AC13" s="584" t="s">
        <v>429</v>
      </c>
      <c r="AD13" s="584" t="s">
        <v>429</v>
      </c>
      <c r="AE13" s="584" t="s">
        <v>429</v>
      </c>
      <c r="AF13" s="584" t="s">
        <v>429</v>
      </c>
      <c r="AG13" s="570" t="s">
        <v>429</v>
      </c>
      <c r="AH13" s="584">
        <v>399</v>
      </c>
      <c r="AI13" s="584">
        <v>404</v>
      </c>
      <c r="AJ13" s="584">
        <v>416</v>
      </c>
      <c r="AK13" s="584">
        <v>532</v>
      </c>
      <c r="AL13" s="584">
        <v>541</v>
      </c>
      <c r="AM13" s="584">
        <v>475</v>
      </c>
      <c r="AN13" s="584">
        <v>501</v>
      </c>
      <c r="AO13" s="584">
        <v>613</v>
      </c>
      <c r="AP13" s="584">
        <v>583</v>
      </c>
      <c r="AQ13" s="584">
        <v>655</v>
      </c>
      <c r="AR13" s="584" t="s">
        <v>429</v>
      </c>
      <c r="AS13" s="584" t="s">
        <v>429</v>
      </c>
      <c r="AT13" s="584" t="s">
        <v>429</v>
      </c>
      <c r="AU13" s="584" t="s">
        <v>429</v>
      </c>
      <c r="AV13" s="584" t="s">
        <v>429</v>
      </c>
      <c r="AW13" s="570" t="s">
        <v>429</v>
      </c>
      <c r="AX13" s="584">
        <v>1</v>
      </c>
      <c r="AY13" s="584">
        <v>1</v>
      </c>
      <c r="AZ13" s="584">
        <v>2</v>
      </c>
      <c r="BA13" s="584">
        <v>3</v>
      </c>
      <c r="BB13" s="584">
        <v>3</v>
      </c>
      <c r="BC13" s="584">
        <v>68</v>
      </c>
      <c r="BD13" s="584">
        <v>79</v>
      </c>
      <c r="BE13" s="584">
        <v>97</v>
      </c>
      <c r="BF13" s="584">
        <v>94</v>
      </c>
      <c r="BG13" s="584">
        <v>92</v>
      </c>
      <c r="BH13" s="584" t="s">
        <v>429</v>
      </c>
      <c r="BI13" s="584" t="s">
        <v>429</v>
      </c>
      <c r="BJ13" s="584" t="s">
        <v>429</v>
      </c>
      <c r="BK13" s="584" t="s">
        <v>429</v>
      </c>
      <c r="BL13" s="584" t="s">
        <v>429</v>
      </c>
      <c r="BM13" s="570" t="s">
        <v>429</v>
      </c>
      <c r="BN13" s="584">
        <v>112</v>
      </c>
      <c r="BO13" s="584">
        <v>442</v>
      </c>
      <c r="BP13" s="584">
        <v>637</v>
      </c>
      <c r="BQ13" s="584">
        <v>739</v>
      </c>
      <c r="BR13" s="584">
        <v>906</v>
      </c>
      <c r="BS13" s="584">
        <v>933</v>
      </c>
      <c r="BT13" s="584">
        <v>1009</v>
      </c>
      <c r="BU13" s="584">
        <v>1076</v>
      </c>
      <c r="BV13" s="584">
        <v>1004</v>
      </c>
      <c r="BW13" s="584">
        <v>1021</v>
      </c>
      <c r="BX13" s="584" t="s">
        <v>429</v>
      </c>
      <c r="BY13" s="584" t="s">
        <v>429</v>
      </c>
      <c r="BZ13" s="584" t="s">
        <v>429</v>
      </c>
      <c r="CA13" s="584" t="s">
        <v>429</v>
      </c>
      <c r="CB13" s="584" t="s">
        <v>429</v>
      </c>
      <c r="CC13" s="570" t="s">
        <v>429</v>
      </c>
      <c r="CD13" s="584">
        <v>29</v>
      </c>
      <c r="CE13" s="584">
        <v>47</v>
      </c>
      <c r="CF13" s="584">
        <v>57</v>
      </c>
      <c r="CG13" s="584">
        <v>68</v>
      </c>
      <c r="CH13" s="584">
        <v>75</v>
      </c>
      <c r="CI13" s="584">
        <v>76</v>
      </c>
      <c r="CJ13" s="584">
        <v>75</v>
      </c>
      <c r="CK13" s="584">
        <v>82</v>
      </c>
      <c r="CL13" s="584">
        <v>76</v>
      </c>
      <c r="CM13" s="584">
        <v>78</v>
      </c>
      <c r="CN13" s="584" t="s">
        <v>429</v>
      </c>
      <c r="CO13" s="584" t="s">
        <v>429</v>
      </c>
      <c r="CP13" s="584" t="s">
        <v>429</v>
      </c>
      <c r="CQ13" s="584" t="s">
        <v>429</v>
      </c>
      <c r="CR13" s="584" t="s">
        <v>429</v>
      </c>
      <c r="CS13" s="570" t="s">
        <v>429</v>
      </c>
    </row>
    <row r="14" spans="1:100">
      <c r="A14" s="284" t="s">
        <v>6</v>
      </c>
      <c r="B14" s="584" t="s">
        <v>429</v>
      </c>
      <c r="C14" s="584" t="s">
        <v>429</v>
      </c>
      <c r="D14" s="584" t="s">
        <v>429</v>
      </c>
      <c r="E14" s="584" t="s">
        <v>429</v>
      </c>
      <c r="F14" s="584" t="s">
        <v>429</v>
      </c>
      <c r="G14" s="584" t="s">
        <v>429</v>
      </c>
      <c r="H14" s="584">
        <v>1280</v>
      </c>
      <c r="I14" s="584">
        <v>1349</v>
      </c>
      <c r="J14" s="584">
        <v>1624</v>
      </c>
      <c r="K14" s="584">
        <v>1458</v>
      </c>
      <c r="L14" s="584" t="s">
        <v>429</v>
      </c>
      <c r="M14" s="584" t="s">
        <v>429</v>
      </c>
      <c r="N14" s="584" t="s">
        <v>429</v>
      </c>
      <c r="O14" s="584" t="s">
        <v>429</v>
      </c>
      <c r="P14" s="584" t="s">
        <v>429</v>
      </c>
      <c r="Q14" s="570" t="s">
        <v>429</v>
      </c>
      <c r="R14" s="584" t="s">
        <v>429</v>
      </c>
      <c r="S14" s="584" t="s">
        <v>429</v>
      </c>
      <c r="T14" s="584" t="s">
        <v>429</v>
      </c>
      <c r="U14" s="584" t="s">
        <v>429</v>
      </c>
      <c r="V14" s="584" t="s">
        <v>429</v>
      </c>
      <c r="W14" s="584" t="s">
        <v>429</v>
      </c>
      <c r="X14" s="584">
        <v>45</v>
      </c>
      <c r="Y14" s="584">
        <v>54</v>
      </c>
      <c r="Z14" s="584">
        <v>289</v>
      </c>
      <c r="AA14" s="584">
        <v>135</v>
      </c>
      <c r="AB14" s="584" t="s">
        <v>429</v>
      </c>
      <c r="AC14" s="584" t="s">
        <v>429</v>
      </c>
      <c r="AD14" s="584" t="s">
        <v>429</v>
      </c>
      <c r="AE14" s="584" t="s">
        <v>429</v>
      </c>
      <c r="AF14" s="584" t="s">
        <v>429</v>
      </c>
      <c r="AG14" s="570" t="s">
        <v>429</v>
      </c>
      <c r="AH14" s="584" t="s">
        <v>429</v>
      </c>
      <c r="AI14" s="584" t="s">
        <v>429</v>
      </c>
      <c r="AJ14" s="584" t="s">
        <v>429</v>
      </c>
      <c r="AK14" s="584" t="s">
        <v>429</v>
      </c>
      <c r="AL14" s="584" t="s">
        <v>429</v>
      </c>
      <c r="AM14" s="584" t="s">
        <v>429</v>
      </c>
      <c r="AN14" s="584">
        <v>951</v>
      </c>
      <c r="AO14" s="584">
        <v>989</v>
      </c>
      <c r="AP14" s="584">
        <v>1033</v>
      </c>
      <c r="AQ14" s="584">
        <v>1024</v>
      </c>
      <c r="AR14" s="584" t="s">
        <v>429</v>
      </c>
      <c r="AS14" s="584" t="s">
        <v>429</v>
      </c>
      <c r="AT14" s="584" t="s">
        <v>429</v>
      </c>
      <c r="AU14" s="584" t="s">
        <v>429</v>
      </c>
      <c r="AV14" s="584" t="s">
        <v>429</v>
      </c>
      <c r="AW14" s="570" t="s">
        <v>429</v>
      </c>
      <c r="AX14" s="584" t="s">
        <v>322</v>
      </c>
      <c r="AY14" s="584" t="s">
        <v>322</v>
      </c>
      <c r="AZ14" s="584" t="s">
        <v>322</v>
      </c>
      <c r="BA14" s="584" t="s">
        <v>322</v>
      </c>
      <c r="BB14" s="584" t="s">
        <v>322</v>
      </c>
      <c r="BC14" s="584" t="s">
        <v>322</v>
      </c>
      <c r="BD14" s="584" t="s">
        <v>322</v>
      </c>
      <c r="BE14" s="584" t="s">
        <v>322</v>
      </c>
      <c r="BF14" s="584" t="s">
        <v>322</v>
      </c>
      <c r="BG14" s="584" t="s">
        <v>322</v>
      </c>
      <c r="BH14" s="584" t="s">
        <v>322</v>
      </c>
      <c r="BI14" s="584" t="s">
        <v>322</v>
      </c>
      <c r="BJ14" s="584" t="s">
        <v>322</v>
      </c>
      <c r="BK14" s="584" t="s">
        <v>322</v>
      </c>
      <c r="BL14" s="584" t="s">
        <v>322</v>
      </c>
      <c r="BM14" s="584" t="s">
        <v>322</v>
      </c>
      <c r="BN14" s="584" t="s">
        <v>429</v>
      </c>
      <c r="BO14" s="584" t="s">
        <v>429</v>
      </c>
      <c r="BP14" s="584" t="s">
        <v>429</v>
      </c>
      <c r="BQ14" s="584" t="s">
        <v>429</v>
      </c>
      <c r="BR14" s="584" t="s">
        <v>429</v>
      </c>
      <c r="BS14" s="584" t="s">
        <v>429</v>
      </c>
      <c r="BT14" s="584">
        <v>283</v>
      </c>
      <c r="BU14" s="584">
        <v>307</v>
      </c>
      <c r="BV14" s="584">
        <v>302</v>
      </c>
      <c r="BW14" s="584">
        <v>300</v>
      </c>
      <c r="BX14" s="584" t="s">
        <v>429</v>
      </c>
      <c r="BY14" s="584" t="s">
        <v>429</v>
      </c>
      <c r="BZ14" s="584" t="s">
        <v>429</v>
      </c>
      <c r="CA14" s="584" t="s">
        <v>429</v>
      </c>
      <c r="CB14" s="584" t="s">
        <v>429</v>
      </c>
      <c r="CC14" s="570" t="s">
        <v>429</v>
      </c>
      <c r="CD14" s="584" t="s">
        <v>429</v>
      </c>
      <c r="CE14" s="584" t="s">
        <v>429</v>
      </c>
      <c r="CF14" s="584" t="s">
        <v>429</v>
      </c>
      <c r="CG14" s="584" t="s">
        <v>429</v>
      </c>
      <c r="CH14" s="584" t="s">
        <v>429</v>
      </c>
      <c r="CI14" s="584" t="s">
        <v>429</v>
      </c>
      <c r="CJ14" s="584">
        <v>604</v>
      </c>
      <c r="CK14" s="584">
        <v>625</v>
      </c>
      <c r="CL14" s="584">
        <v>738</v>
      </c>
      <c r="CM14" s="584">
        <v>650</v>
      </c>
      <c r="CN14" s="584" t="s">
        <v>429</v>
      </c>
      <c r="CO14" s="584" t="s">
        <v>429</v>
      </c>
      <c r="CP14" s="584" t="s">
        <v>429</v>
      </c>
      <c r="CQ14" s="584" t="s">
        <v>429</v>
      </c>
      <c r="CR14" s="584" t="s">
        <v>429</v>
      </c>
      <c r="CS14" s="584" t="s">
        <v>429</v>
      </c>
    </row>
    <row r="15" spans="1:100">
      <c r="A15" s="284" t="s">
        <v>5</v>
      </c>
      <c r="B15" s="584" t="s">
        <v>429</v>
      </c>
      <c r="C15" s="584" t="s">
        <v>429</v>
      </c>
      <c r="D15" s="584" t="s">
        <v>429</v>
      </c>
      <c r="E15" s="584">
        <v>181</v>
      </c>
      <c r="F15" s="584">
        <v>256</v>
      </c>
      <c r="G15" s="584">
        <v>228</v>
      </c>
      <c r="H15" s="584">
        <v>243</v>
      </c>
      <c r="I15" s="584">
        <v>205</v>
      </c>
      <c r="J15" s="584">
        <v>223</v>
      </c>
      <c r="K15" s="584">
        <v>242</v>
      </c>
      <c r="L15" s="584" t="s">
        <v>429</v>
      </c>
      <c r="M15" s="584" t="s">
        <v>429</v>
      </c>
      <c r="N15" s="584" t="s">
        <v>429</v>
      </c>
      <c r="O15" s="584" t="s">
        <v>429</v>
      </c>
      <c r="P15" s="584" t="s">
        <v>429</v>
      </c>
      <c r="Q15" s="570" t="s">
        <v>429</v>
      </c>
      <c r="R15" s="584" t="s">
        <v>322</v>
      </c>
      <c r="S15" s="584" t="s">
        <v>322</v>
      </c>
      <c r="T15" s="584" t="s">
        <v>322</v>
      </c>
      <c r="U15" s="584" t="s">
        <v>322</v>
      </c>
      <c r="V15" s="584" t="s">
        <v>322</v>
      </c>
      <c r="W15" s="584" t="s">
        <v>322</v>
      </c>
      <c r="X15" s="584" t="s">
        <v>322</v>
      </c>
      <c r="Y15" s="584" t="s">
        <v>322</v>
      </c>
      <c r="Z15" s="584" t="s">
        <v>322</v>
      </c>
      <c r="AA15" s="584" t="s">
        <v>322</v>
      </c>
      <c r="AB15" s="584" t="s">
        <v>322</v>
      </c>
      <c r="AC15" s="584" t="s">
        <v>322</v>
      </c>
      <c r="AD15" s="584" t="s">
        <v>322</v>
      </c>
      <c r="AE15" s="584" t="s">
        <v>322</v>
      </c>
      <c r="AF15" s="584" t="s">
        <v>429</v>
      </c>
      <c r="AG15" s="570" t="s">
        <v>429</v>
      </c>
      <c r="AH15" s="584" t="s">
        <v>429</v>
      </c>
      <c r="AI15" s="584" t="s">
        <v>429</v>
      </c>
      <c r="AJ15" s="584" t="s">
        <v>429</v>
      </c>
      <c r="AK15" s="584">
        <v>184</v>
      </c>
      <c r="AL15" s="584">
        <v>258</v>
      </c>
      <c r="AM15" s="584">
        <v>230</v>
      </c>
      <c r="AN15" s="584">
        <v>246</v>
      </c>
      <c r="AO15" s="584">
        <v>206</v>
      </c>
      <c r="AP15" s="584">
        <v>225</v>
      </c>
      <c r="AQ15" s="584">
        <v>244</v>
      </c>
      <c r="AR15" s="584" t="s">
        <v>429</v>
      </c>
      <c r="AS15" s="584" t="s">
        <v>429</v>
      </c>
      <c r="AT15" s="584" t="s">
        <v>429</v>
      </c>
      <c r="AU15" s="584" t="s">
        <v>429</v>
      </c>
      <c r="AV15" s="584" t="s">
        <v>429</v>
      </c>
      <c r="AW15" s="570" t="s">
        <v>429</v>
      </c>
      <c r="AX15" s="584" t="s">
        <v>322</v>
      </c>
      <c r="AY15" s="584" t="s">
        <v>322</v>
      </c>
      <c r="AZ15" s="584" t="s">
        <v>322</v>
      </c>
      <c r="BA15" s="584" t="s">
        <v>322</v>
      </c>
      <c r="BB15" s="584" t="s">
        <v>322</v>
      </c>
      <c r="BC15" s="584" t="s">
        <v>322</v>
      </c>
      <c r="BD15" s="584" t="s">
        <v>322</v>
      </c>
      <c r="BE15" s="584" t="s">
        <v>322</v>
      </c>
      <c r="BF15" s="584" t="s">
        <v>322</v>
      </c>
      <c r="BG15" s="584" t="s">
        <v>322</v>
      </c>
      <c r="BH15" s="584" t="s">
        <v>322</v>
      </c>
      <c r="BI15" s="584" t="s">
        <v>322</v>
      </c>
      <c r="BJ15" s="584" t="s">
        <v>322</v>
      </c>
      <c r="BK15" s="584" t="s">
        <v>322</v>
      </c>
      <c r="BL15" s="584" t="s">
        <v>322</v>
      </c>
      <c r="BM15" s="584" t="s">
        <v>322</v>
      </c>
      <c r="BN15" s="584" t="s">
        <v>429</v>
      </c>
      <c r="BO15" s="584" t="s">
        <v>429</v>
      </c>
      <c r="BP15" s="584" t="s">
        <v>429</v>
      </c>
      <c r="BQ15" s="584">
        <v>-2</v>
      </c>
      <c r="BR15" s="584">
        <v>-2</v>
      </c>
      <c r="BS15" s="584">
        <v>-2</v>
      </c>
      <c r="BT15" s="584">
        <v>-2</v>
      </c>
      <c r="BU15" s="584">
        <v>-1</v>
      </c>
      <c r="BV15" s="584">
        <v>-2</v>
      </c>
      <c r="BW15" s="584">
        <v>-2</v>
      </c>
      <c r="BX15" s="584" t="s">
        <v>429</v>
      </c>
      <c r="BY15" s="584" t="s">
        <v>429</v>
      </c>
      <c r="BZ15" s="584" t="s">
        <v>429</v>
      </c>
      <c r="CA15" s="584" t="s">
        <v>429</v>
      </c>
      <c r="CB15" s="584" t="s">
        <v>429</v>
      </c>
      <c r="CC15" s="570" t="s">
        <v>429</v>
      </c>
      <c r="CD15" s="584" t="s">
        <v>429</v>
      </c>
      <c r="CE15" s="584" t="s">
        <v>429</v>
      </c>
      <c r="CF15" s="584" t="s">
        <v>429</v>
      </c>
      <c r="CG15" s="584">
        <v>2191</v>
      </c>
      <c r="CH15" s="584">
        <v>3100</v>
      </c>
      <c r="CI15" s="584">
        <v>2753</v>
      </c>
      <c r="CJ15" s="584">
        <v>2888</v>
      </c>
      <c r="CK15" s="584">
        <v>2418</v>
      </c>
      <c r="CL15" s="584">
        <v>2603</v>
      </c>
      <c r="CM15" s="584">
        <v>2808</v>
      </c>
      <c r="CN15" s="584" t="s">
        <v>429</v>
      </c>
      <c r="CO15" s="584" t="s">
        <v>429</v>
      </c>
      <c r="CP15" s="584" t="s">
        <v>429</v>
      </c>
      <c r="CQ15" s="584" t="s">
        <v>429</v>
      </c>
      <c r="CR15" s="584" t="s">
        <v>429</v>
      </c>
      <c r="CS15" s="584" t="s">
        <v>429</v>
      </c>
    </row>
    <row r="16" spans="1:100">
      <c r="A16" s="284" t="s">
        <v>4</v>
      </c>
      <c r="B16" s="584">
        <v>134086</v>
      </c>
      <c r="C16" s="584">
        <v>134467</v>
      </c>
      <c r="D16" s="584">
        <v>139933</v>
      </c>
      <c r="E16" s="584">
        <v>111961</v>
      </c>
      <c r="F16" s="584">
        <v>121057</v>
      </c>
      <c r="G16" s="584">
        <v>120408</v>
      </c>
      <c r="H16" s="584">
        <v>118625</v>
      </c>
      <c r="I16" s="584">
        <v>124125</v>
      </c>
      <c r="J16" s="584">
        <v>130120</v>
      </c>
      <c r="K16" s="584">
        <v>134207</v>
      </c>
      <c r="L16" s="584">
        <v>140118.22689276334</v>
      </c>
      <c r="M16" s="584">
        <v>137295.99307379988</v>
      </c>
      <c r="N16" s="584">
        <v>136196.47910198235</v>
      </c>
      <c r="O16" s="584" t="s">
        <v>429</v>
      </c>
      <c r="P16" s="584" t="s">
        <v>429</v>
      </c>
      <c r="Q16" s="570" t="s">
        <v>429</v>
      </c>
      <c r="R16" s="584">
        <v>109538</v>
      </c>
      <c r="S16" s="584">
        <v>109747</v>
      </c>
      <c r="T16" s="584">
        <v>114216</v>
      </c>
      <c r="U16" s="584">
        <v>88808</v>
      </c>
      <c r="V16" s="584">
        <v>95430</v>
      </c>
      <c r="W16" s="584">
        <v>93600</v>
      </c>
      <c r="X16" s="584">
        <v>94087</v>
      </c>
      <c r="Y16" s="584">
        <v>96502</v>
      </c>
      <c r="Z16" s="584">
        <v>99094</v>
      </c>
      <c r="AA16" s="584">
        <v>104237</v>
      </c>
      <c r="AB16" s="584">
        <v>4180451.6</v>
      </c>
      <c r="AC16" s="584">
        <v>4081241.72</v>
      </c>
      <c r="AD16" s="584">
        <v>4009558.16</v>
      </c>
      <c r="AE16" s="584" t="s">
        <v>429</v>
      </c>
      <c r="AF16" s="584" t="s">
        <v>429</v>
      </c>
      <c r="AG16" s="570" t="s">
        <v>429</v>
      </c>
      <c r="AH16" s="584">
        <v>18861</v>
      </c>
      <c r="AI16" s="584">
        <v>19052</v>
      </c>
      <c r="AJ16" s="584">
        <v>19610</v>
      </c>
      <c r="AK16" s="584">
        <v>20330</v>
      </c>
      <c r="AL16" s="584">
        <v>20811</v>
      </c>
      <c r="AM16" s="584">
        <v>21124</v>
      </c>
      <c r="AN16" s="584">
        <v>20452</v>
      </c>
      <c r="AO16" s="584">
        <v>22309</v>
      </c>
      <c r="AP16" s="584">
        <v>25343</v>
      </c>
      <c r="AQ16" s="584">
        <v>24533</v>
      </c>
      <c r="AR16" s="584">
        <v>92357.72</v>
      </c>
      <c r="AS16" s="584">
        <v>-93734.39</v>
      </c>
      <c r="AT16" s="584">
        <v>14340.59</v>
      </c>
      <c r="AU16" s="584" t="s">
        <v>429</v>
      </c>
      <c r="AV16" s="584" t="s">
        <v>429</v>
      </c>
      <c r="AW16" s="570" t="s">
        <v>429</v>
      </c>
      <c r="AX16" s="584">
        <v>1554</v>
      </c>
      <c r="AY16" s="584">
        <v>2019</v>
      </c>
      <c r="AZ16" s="584">
        <v>2002</v>
      </c>
      <c r="BA16" s="584">
        <v>1199</v>
      </c>
      <c r="BB16" s="584">
        <v>3090</v>
      </c>
      <c r="BC16" s="584">
        <v>4037</v>
      </c>
      <c r="BD16" s="584">
        <v>2907</v>
      </c>
      <c r="BE16" s="584">
        <v>4250</v>
      </c>
      <c r="BF16" s="584">
        <v>4522</v>
      </c>
      <c r="BG16" s="584">
        <v>4122</v>
      </c>
      <c r="BH16" s="584">
        <v>164205.24</v>
      </c>
      <c r="BI16" s="584">
        <v>165586.71</v>
      </c>
      <c r="BJ16" s="584">
        <v>166036.28</v>
      </c>
      <c r="BK16" s="584" t="s">
        <v>429</v>
      </c>
      <c r="BL16" s="584" t="s">
        <v>429</v>
      </c>
      <c r="BM16" s="570" t="s">
        <v>429</v>
      </c>
      <c r="BN16" s="584">
        <v>4133</v>
      </c>
      <c r="BO16" s="584">
        <v>3648</v>
      </c>
      <c r="BP16" s="584">
        <v>4105</v>
      </c>
      <c r="BQ16" s="584">
        <v>1624</v>
      </c>
      <c r="BR16" s="584">
        <v>1727</v>
      </c>
      <c r="BS16" s="584">
        <v>1648</v>
      </c>
      <c r="BT16" s="584">
        <v>1179</v>
      </c>
      <c r="BU16" s="584">
        <v>1064</v>
      </c>
      <c r="BV16" s="584">
        <v>1160</v>
      </c>
      <c r="BW16" s="584">
        <v>1315</v>
      </c>
      <c r="BX16" s="584">
        <v>-96994.79</v>
      </c>
      <c r="BY16" s="584">
        <v>-90259.199999999997</v>
      </c>
      <c r="BZ16" s="584">
        <v>-98568</v>
      </c>
      <c r="CA16" s="584" t="s">
        <v>429</v>
      </c>
      <c r="CB16" s="584" t="s">
        <v>429</v>
      </c>
      <c r="CC16" s="570" t="s">
        <v>429</v>
      </c>
      <c r="CD16" s="584">
        <v>2643</v>
      </c>
      <c r="CE16" s="584">
        <v>2635</v>
      </c>
      <c r="CF16" s="584">
        <v>2732</v>
      </c>
      <c r="CG16" s="584">
        <v>2193</v>
      </c>
      <c r="CH16" s="584">
        <v>2275</v>
      </c>
      <c r="CI16" s="584">
        <v>2249</v>
      </c>
      <c r="CJ16" s="584">
        <v>2454</v>
      </c>
      <c r="CK16" s="584">
        <v>2541</v>
      </c>
      <c r="CL16" s="584">
        <v>2638</v>
      </c>
      <c r="CM16" s="584">
        <v>2698</v>
      </c>
      <c r="CN16" s="584" t="s">
        <v>429</v>
      </c>
      <c r="CO16" s="584" t="s">
        <v>429</v>
      </c>
      <c r="CP16" s="584" t="s">
        <v>429</v>
      </c>
      <c r="CQ16" s="584" t="s">
        <v>429</v>
      </c>
      <c r="CR16" s="584" t="s">
        <v>429</v>
      </c>
      <c r="CS16" s="584" t="s">
        <v>429</v>
      </c>
    </row>
    <row r="17" spans="1:97">
      <c r="A17" s="284" t="s">
        <v>3</v>
      </c>
      <c r="B17" s="584" t="s">
        <v>429</v>
      </c>
      <c r="C17" s="584" t="s">
        <v>429</v>
      </c>
      <c r="D17" s="584" t="s">
        <v>429</v>
      </c>
      <c r="E17" s="584" t="s">
        <v>429</v>
      </c>
      <c r="F17" s="584" t="s">
        <v>429</v>
      </c>
      <c r="G17" s="584" t="s">
        <v>429</v>
      </c>
      <c r="H17" s="584" t="s">
        <v>526</v>
      </c>
      <c r="I17" s="584" t="s">
        <v>525</v>
      </c>
      <c r="J17" s="584" t="s">
        <v>524</v>
      </c>
      <c r="K17" s="584" t="s">
        <v>523</v>
      </c>
      <c r="L17" s="584" t="s">
        <v>429</v>
      </c>
      <c r="M17" s="584" t="s">
        <v>429</v>
      </c>
      <c r="N17" s="584" t="s">
        <v>429</v>
      </c>
      <c r="O17" s="584" t="s">
        <v>429</v>
      </c>
      <c r="P17" s="584" t="s">
        <v>429</v>
      </c>
      <c r="Q17" s="570" t="s">
        <v>429</v>
      </c>
      <c r="R17" s="584" t="s">
        <v>429</v>
      </c>
      <c r="S17" s="584" t="s">
        <v>429</v>
      </c>
      <c r="T17" s="584" t="s">
        <v>429</v>
      </c>
      <c r="U17" s="584" t="s">
        <v>429</v>
      </c>
      <c r="V17" s="584" t="s">
        <v>429</v>
      </c>
      <c r="W17" s="584" t="s">
        <v>429</v>
      </c>
      <c r="X17" s="584" t="s">
        <v>522</v>
      </c>
      <c r="Y17" s="584" t="s">
        <v>521</v>
      </c>
      <c r="Z17" s="584" t="s">
        <v>520</v>
      </c>
      <c r="AA17" s="584" t="s">
        <v>519</v>
      </c>
      <c r="AB17" s="584" t="s">
        <v>429</v>
      </c>
      <c r="AC17" s="584" t="s">
        <v>429</v>
      </c>
      <c r="AD17" s="584" t="s">
        <v>429</v>
      </c>
      <c r="AE17" s="584" t="s">
        <v>429</v>
      </c>
      <c r="AF17" s="584" t="s">
        <v>429</v>
      </c>
      <c r="AG17" s="570" t="s">
        <v>429</v>
      </c>
      <c r="AH17" s="584" t="s">
        <v>429</v>
      </c>
      <c r="AI17" s="584" t="s">
        <v>429</v>
      </c>
      <c r="AJ17" s="584" t="s">
        <v>429</v>
      </c>
      <c r="AK17" s="584" t="s">
        <v>429</v>
      </c>
      <c r="AL17" s="584" t="s">
        <v>429</v>
      </c>
      <c r="AM17" s="584" t="s">
        <v>429</v>
      </c>
      <c r="AN17" s="584" t="s">
        <v>518</v>
      </c>
      <c r="AO17" s="584" t="s">
        <v>517</v>
      </c>
      <c r="AP17" s="584" t="s">
        <v>516</v>
      </c>
      <c r="AQ17" s="584" t="s">
        <v>515</v>
      </c>
      <c r="AR17" s="584" t="s">
        <v>429</v>
      </c>
      <c r="AS17" s="584" t="s">
        <v>429</v>
      </c>
      <c r="AT17" s="584" t="s">
        <v>429</v>
      </c>
      <c r="AU17" s="584" t="s">
        <v>429</v>
      </c>
      <c r="AV17" s="584" t="s">
        <v>429</v>
      </c>
      <c r="AW17" s="570" t="s">
        <v>429</v>
      </c>
      <c r="AX17" s="584" t="s">
        <v>322</v>
      </c>
      <c r="AY17" s="584" t="s">
        <v>322</v>
      </c>
      <c r="AZ17" s="584" t="s">
        <v>322</v>
      </c>
      <c r="BA17" s="584" t="s">
        <v>322</v>
      </c>
      <c r="BB17" s="584" t="s">
        <v>322</v>
      </c>
      <c r="BC17" s="584" t="s">
        <v>322</v>
      </c>
      <c r="BD17" s="584" t="s">
        <v>322</v>
      </c>
      <c r="BE17" s="584" t="s">
        <v>322</v>
      </c>
      <c r="BF17" s="584" t="s">
        <v>322</v>
      </c>
      <c r="BG17" s="584" t="s">
        <v>322</v>
      </c>
      <c r="BH17" s="584" t="s">
        <v>322</v>
      </c>
      <c r="BI17" s="584" t="s">
        <v>322</v>
      </c>
      <c r="BJ17" s="584" t="s">
        <v>322</v>
      </c>
      <c r="BK17" s="584" t="s">
        <v>322</v>
      </c>
      <c r="BL17" s="584" t="s">
        <v>322</v>
      </c>
      <c r="BM17" s="584" t="s">
        <v>322</v>
      </c>
      <c r="BN17" s="584" t="s">
        <v>429</v>
      </c>
      <c r="BO17" s="584" t="s">
        <v>429</v>
      </c>
      <c r="BP17" s="584" t="s">
        <v>429</v>
      </c>
      <c r="BQ17" s="584" t="s">
        <v>429</v>
      </c>
      <c r="BR17" s="584" t="s">
        <v>429</v>
      </c>
      <c r="BS17" s="584" t="s">
        <v>429</v>
      </c>
      <c r="BT17" s="584">
        <v>90</v>
      </c>
      <c r="BU17" s="584">
        <v>95</v>
      </c>
      <c r="BV17" s="584">
        <v>98</v>
      </c>
      <c r="BW17" s="584">
        <v>100</v>
      </c>
      <c r="BX17" s="584" t="s">
        <v>429</v>
      </c>
      <c r="BY17" s="584" t="s">
        <v>429</v>
      </c>
      <c r="BZ17" s="584" t="s">
        <v>429</v>
      </c>
      <c r="CA17" s="584" t="s">
        <v>429</v>
      </c>
      <c r="CB17" s="584" t="s">
        <v>429</v>
      </c>
      <c r="CC17" s="570" t="s">
        <v>429</v>
      </c>
      <c r="CD17" s="584" t="s">
        <v>429</v>
      </c>
      <c r="CE17" s="584" t="s">
        <v>429</v>
      </c>
      <c r="CF17" s="584" t="s">
        <v>429</v>
      </c>
      <c r="CG17" s="584" t="s">
        <v>429</v>
      </c>
      <c r="CH17" s="584" t="s">
        <v>429</v>
      </c>
      <c r="CI17" s="584" t="s">
        <v>429</v>
      </c>
      <c r="CJ17" s="584" t="s">
        <v>514</v>
      </c>
      <c r="CK17" s="584" t="s">
        <v>513</v>
      </c>
      <c r="CL17" s="584" t="s">
        <v>512</v>
      </c>
      <c r="CM17" s="584" t="s">
        <v>511</v>
      </c>
      <c r="CN17" s="584" t="s">
        <v>429</v>
      </c>
      <c r="CO17" s="584" t="s">
        <v>429</v>
      </c>
      <c r="CP17" s="584" t="s">
        <v>429</v>
      </c>
      <c r="CQ17" s="584" t="s">
        <v>429</v>
      </c>
      <c r="CR17" s="584" t="s">
        <v>429</v>
      </c>
      <c r="CS17" s="584" t="s">
        <v>429</v>
      </c>
    </row>
    <row r="18" spans="1:97">
      <c r="A18" s="418" t="s">
        <v>79</v>
      </c>
      <c r="B18" s="584">
        <v>917</v>
      </c>
      <c r="C18" s="584">
        <v>1099</v>
      </c>
      <c r="D18" s="584">
        <v>1243</v>
      </c>
      <c r="E18" s="584">
        <v>1287</v>
      </c>
      <c r="F18" s="584">
        <v>1473</v>
      </c>
      <c r="G18" s="584">
        <v>1719</v>
      </c>
      <c r="H18" s="584">
        <v>1983</v>
      </c>
      <c r="I18" s="584">
        <v>2145</v>
      </c>
      <c r="J18" s="584">
        <v>2259</v>
      </c>
      <c r="K18" s="584">
        <v>2449</v>
      </c>
      <c r="L18" s="584" t="s">
        <v>429</v>
      </c>
      <c r="M18" s="584" t="s">
        <v>429</v>
      </c>
      <c r="N18" s="584" t="s">
        <v>429</v>
      </c>
      <c r="O18" s="584" t="s">
        <v>429</v>
      </c>
      <c r="P18" s="584" t="s">
        <v>429</v>
      </c>
      <c r="Q18" s="575" t="s">
        <v>8</v>
      </c>
      <c r="R18" s="584">
        <v>55</v>
      </c>
      <c r="S18" s="584">
        <v>55</v>
      </c>
      <c r="T18" s="584">
        <v>55</v>
      </c>
      <c r="U18" s="584">
        <v>38</v>
      </c>
      <c r="V18" s="584">
        <v>45</v>
      </c>
      <c r="W18" s="584">
        <v>52</v>
      </c>
      <c r="X18" s="584">
        <v>56</v>
      </c>
      <c r="Y18" s="584">
        <v>59</v>
      </c>
      <c r="Z18" s="584">
        <v>63</v>
      </c>
      <c r="AA18" s="584">
        <v>66</v>
      </c>
      <c r="AB18" s="584" t="s">
        <v>429</v>
      </c>
      <c r="AC18" s="584" t="s">
        <v>429</v>
      </c>
      <c r="AD18" s="584" t="s">
        <v>429</v>
      </c>
      <c r="AE18" s="584" t="s">
        <v>429</v>
      </c>
      <c r="AF18" s="584" t="s">
        <v>429</v>
      </c>
      <c r="AG18" s="575" t="s">
        <v>8</v>
      </c>
      <c r="AH18" s="584">
        <v>673</v>
      </c>
      <c r="AI18" s="584">
        <v>823</v>
      </c>
      <c r="AJ18" s="584">
        <v>954</v>
      </c>
      <c r="AK18" s="584">
        <v>1021</v>
      </c>
      <c r="AL18" s="584">
        <v>1097</v>
      </c>
      <c r="AM18" s="584">
        <v>1173</v>
      </c>
      <c r="AN18" s="584">
        <v>1440</v>
      </c>
      <c r="AO18" s="584">
        <v>1353</v>
      </c>
      <c r="AP18" s="584">
        <v>1453</v>
      </c>
      <c r="AQ18" s="584">
        <v>1535</v>
      </c>
      <c r="AR18" s="584" t="s">
        <v>429</v>
      </c>
      <c r="AS18" s="584" t="s">
        <v>429</v>
      </c>
      <c r="AT18" s="584" t="s">
        <v>429</v>
      </c>
      <c r="AU18" s="584" t="s">
        <v>429</v>
      </c>
      <c r="AV18" s="584" t="s">
        <v>429</v>
      </c>
      <c r="AW18" s="575" t="s">
        <v>8</v>
      </c>
      <c r="AX18" s="584" t="s">
        <v>322</v>
      </c>
      <c r="AY18" s="584" t="s">
        <v>322</v>
      </c>
      <c r="AZ18" s="584" t="s">
        <v>322</v>
      </c>
      <c r="BA18" s="584">
        <v>0</v>
      </c>
      <c r="BB18" s="584">
        <v>119</v>
      </c>
      <c r="BC18" s="584">
        <v>329</v>
      </c>
      <c r="BD18" s="584">
        <v>349</v>
      </c>
      <c r="BE18" s="584">
        <v>507</v>
      </c>
      <c r="BF18" s="584">
        <v>511</v>
      </c>
      <c r="BG18" s="584">
        <v>604</v>
      </c>
      <c r="BH18" s="584" t="s">
        <v>429</v>
      </c>
      <c r="BI18" s="584" t="s">
        <v>429</v>
      </c>
      <c r="BJ18" s="584" t="s">
        <v>429</v>
      </c>
      <c r="BK18" s="584" t="s">
        <v>429</v>
      </c>
      <c r="BL18" s="584" t="s">
        <v>429</v>
      </c>
      <c r="BM18" s="575" t="s">
        <v>8</v>
      </c>
      <c r="BN18" s="584">
        <v>189</v>
      </c>
      <c r="BO18" s="584">
        <v>221</v>
      </c>
      <c r="BP18" s="584">
        <v>234</v>
      </c>
      <c r="BQ18" s="584">
        <v>227</v>
      </c>
      <c r="BR18" s="584">
        <v>212</v>
      </c>
      <c r="BS18" s="584">
        <v>165</v>
      </c>
      <c r="BT18" s="584">
        <v>138</v>
      </c>
      <c r="BU18" s="584">
        <v>226</v>
      </c>
      <c r="BV18" s="584">
        <v>233</v>
      </c>
      <c r="BW18" s="584">
        <v>244</v>
      </c>
      <c r="BX18" s="584" t="s">
        <v>429</v>
      </c>
      <c r="BY18" s="584" t="s">
        <v>429</v>
      </c>
      <c r="BZ18" s="584" t="s">
        <v>429</v>
      </c>
      <c r="CA18" s="584" t="s">
        <v>429</v>
      </c>
      <c r="CB18" s="584" t="s">
        <v>429</v>
      </c>
      <c r="CC18" s="575" t="s">
        <v>8</v>
      </c>
      <c r="CD18" s="584">
        <v>28</v>
      </c>
      <c r="CE18" s="584">
        <v>32</v>
      </c>
      <c r="CF18" s="584">
        <v>36</v>
      </c>
      <c r="CG18" s="584">
        <v>36</v>
      </c>
      <c r="CH18" s="584">
        <v>41</v>
      </c>
      <c r="CI18" s="584">
        <v>46</v>
      </c>
      <c r="CJ18" s="584">
        <v>50</v>
      </c>
      <c r="CK18" s="584">
        <v>52</v>
      </c>
      <c r="CL18" s="584">
        <v>53</v>
      </c>
      <c r="CM18" s="584">
        <v>56</v>
      </c>
      <c r="CN18" s="584" t="s">
        <v>429</v>
      </c>
      <c r="CO18" s="584" t="s">
        <v>429</v>
      </c>
      <c r="CP18" s="584" t="s">
        <v>429</v>
      </c>
      <c r="CQ18" s="584" t="s">
        <v>429</v>
      </c>
      <c r="CR18" s="584" t="s">
        <v>429</v>
      </c>
      <c r="CS18" s="584" t="s">
        <v>429</v>
      </c>
    </row>
    <row r="19" spans="1:97">
      <c r="A19" s="284" t="s">
        <v>2</v>
      </c>
      <c r="B19" s="584">
        <v>1031</v>
      </c>
      <c r="C19" s="584">
        <v>1060</v>
      </c>
      <c r="D19" s="584">
        <v>1127</v>
      </c>
      <c r="E19" s="584">
        <v>1267</v>
      </c>
      <c r="F19" s="584">
        <v>1338</v>
      </c>
      <c r="G19" s="584">
        <v>1404</v>
      </c>
      <c r="H19" s="584">
        <v>1424</v>
      </c>
      <c r="I19" s="584">
        <v>1266</v>
      </c>
      <c r="J19" s="584">
        <v>1341</v>
      </c>
      <c r="K19" s="584">
        <v>1426</v>
      </c>
      <c r="L19" s="584" t="s">
        <v>429</v>
      </c>
      <c r="M19" s="584" t="s">
        <v>429</v>
      </c>
      <c r="N19" s="584" t="s">
        <v>429</v>
      </c>
      <c r="O19" s="584" t="s">
        <v>429</v>
      </c>
      <c r="P19" s="584" t="s">
        <v>429</v>
      </c>
      <c r="Q19" s="570" t="s">
        <v>429</v>
      </c>
      <c r="R19" s="584">
        <v>76</v>
      </c>
      <c r="S19" s="584">
        <v>79</v>
      </c>
      <c r="T19" s="584">
        <v>80</v>
      </c>
      <c r="U19" s="584">
        <v>85</v>
      </c>
      <c r="V19" s="584">
        <v>90</v>
      </c>
      <c r="W19" s="584">
        <v>95</v>
      </c>
      <c r="X19" s="584">
        <v>34</v>
      </c>
      <c r="Y19" s="584">
        <v>8</v>
      </c>
      <c r="Z19" s="584">
        <v>1</v>
      </c>
      <c r="AA19" s="584">
        <v>1</v>
      </c>
      <c r="AB19" s="584" t="s">
        <v>429</v>
      </c>
      <c r="AC19" s="584" t="s">
        <v>429</v>
      </c>
      <c r="AD19" s="584" t="s">
        <v>429</v>
      </c>
      <c r="AE19" s="584" t="s">
        <v>429</v>
      </c>
      <c r="AF19" s="584" t="s">
        <v>429</v>
      </c>
      <c r="AG19" s="570" t="s">
        <v>429</v>
      </c>
      <c r="AH19" s="584">
        <v>448</v>
      </c>
      <c r="AI19" s="584">
        <v>479</v>
      </c>
      <c r="AJ19" s="584">
        <v>496</v>
      </c>
      <c r="AK19" s="584">
        <v>516</v>
      </c>
      <c r="AL19" s="584">
        <v>540</v>
      </c>
      <c r="AM19" s="584">
        <v>566</v>
      </c>
      <c r="AN19" s="584">
        <v>587</v>
      </c>
      <c r="AO19" s="584">
        <v>427</v>
      </c>
      <c r="AP19" s="584">
        <v>495</v>
      </c>
      <c r="AQ19" s="584">
        <v>526</v>
      </c>
      <c r="AR19" s="584" t="s">
        <v>429</v>
      </c>
      <c r="AS19" s="584" t="s">
        <v>429</v>
      </c>
      <c r="AT19" s="584" t="s">
        <v>429</v>
      </c>
      <c r="AU19" s="584" t="s">
        <v>429</v>
      </c>
      <c r="AV19" s="584" t="s">
        <v>429</v>
      </c>
      <c r="AW19" s="570" t="s">
        <v>429</v>
      </c>
      <c r="AX19" s="584" t="s">
        <v>322</v>
      </c>
      <c r="AY19" s="584" t="s">
        <v>322</v>
      </c>
      <c r="AZ19" s="584" t="s">
        <v>322</v>
      </c>
      <c r="BA19" s="584" t="s">
        <v>322</v>
      </c>
      <c r="BB19" s="584" t="s">
        <v>322</v>
      </c>
      <c r="BC19" s="584" t="s">
        <v>322</v>
      </c>
      <c r="BD19" s="584" t="s">
        <v>322</v>
      </c>
      <c r="BE19" s="584" t="s">
        <v>322</v>
      </c>
      <c r="BF19" s="584" t="s">
        <v>322</v>
      </c>
      <c r="BG19" s="584" t="s">
        <v>322</v>
      </c>
      <c r="BH19" s="584" t="s">
        <v>322</v>
      </c>
      <c r="BI19" s="584" t="s">
        <v>322</v>
      </c>
      <c r="BJ19" s="584" t="s">
        <v>322</v>
      </c>
      <c r="BK19" s="584" t="s">
        <v>322</v>
      </c>
      <c r="BL19" s="584" t="s">
        <v>322</v>
      </c>
      <c r="BM19" s="584" t="s">
        <v>322</v>
      </c>
      <c r="BN19" s="584">
        <v>507</v>
      </c>
      <c r="BO19" s="584">
        <v>502</v>
      </c>
      <c r="BP19" s="584">
        <v>551</v>
      </c>
      <c r="BQ19" s="584">
        <v>667</v>
      </c>
      <c r="BR19" s="584">
        <v>708</v>
      </c>
      <c r="BS19" s="584">
        <v>743</v>
      </c>
      <c r="BT19" s="584">
        <v>803</v>
      </c>
      <c r="BU19" s="584">
        <v>831</v>
      </c>
      <c r="BV19" s="584">
        <v>846</v>
      </c>
      <c r="BW19" s="584">
        <v>899</v>
      </c>
      <c r="BX19" s="584" t="s">
        <v>429</v>
      </c>
      <c r="BY19" s="584" t="s">
        <v>429</v>
      </c>
      <c r="BZ19" s="584" t="s">
        <v>429</v>
      </c>
      <c r="CA19" s="584" t="s">
        <v>429</v>
      </c>
      <c r="CB19" s="584" t="s">
        <v>429</v>
      </c>
      <c r="CC19" s="570" t="s">
        <v>429</v>
      </c>
      <c r="CD19" s="584">
        <v>96</v>
      </c>
      <c r="CE19" s="584">
        <v>100</v>
      </c>
      <c r="CF19" s="584">
        <v>105</v>
      </c>
      <c r="CG19" s="584">
        <v>118</v>
      </c>
      <c r="CH19" s="584">
        <v>121</v>
      </c>
      <c r="CI19" s="584">
        <v>122</v>
      </c>
      <c r="CJ19" s="584">
        <v>121</v>
      </c>
      <c r="CK19" s="584">
        <v>105</v>
      </c>
      <c r="CL19" s="584">
        <v>108</v>
      </c>
      <c r="CM19" s="584">
        <v>112</v>
      </c>
      <c r="CN19" s="584" t="s">
        <v>429</v>
      </c>
      <c r="CO19" s="584" t="s">
        <v>429</v>
      </c>
      <c r="CP19" s="584" t="s">
        <v>429</v>
      </c>
      <c r="CQ19" s="584" t="s">
        <v>429</v>
      </c>
      <c r="CR19" s="584" t="s">
        <v>429</v>
      </c>
      <c r="CS19" s="584" t="s">
        <v>429</v>
      </c>
    </row>
    <row r="20" spans="1:97">
      <c r="A20" s="284" t="s">
        <v>1</v>
      </c>
      <c r="B20" s="584">
        <v>4727</v>
      </c>
      <c r="C20" s="584">
        <v>4287</v>
      </c>
      <c r="D20" s="584">
        <v>4149</v>
      </c>
      <c r="E20" s="584">
        <v>3844</v>
      </c>
      <c r="F20" s="584">
        <v>3522</v>
      </c>
      <c r="G20" s="584">
        <v>3863</v>
      </c>
      <c r="H20" s="584">
        <v>3546</v>
      </c>
      <c r="I20" s="584">
        <v>3410</v>
      </c>
      <c r="J20" s="584">
        <v>3284</v>
      </c>
      <c r="K20" s="584">
        <v>3261</v>
      </c>
      <c r="L20" s="584" t="s">
        <v>429</v>
      </c>
      <c r="M20" s="584" t="s">
        <v>429</v>
      </c>
      <c r="N20" s="584" t="s">
        <v>429</v>
      </c>
      <c r="O20" s="584" t="s">
        <v>429</v>
      </c>
      <c r="P20" s="584" t="s">
        <v>429</v>
      </c>
      <c r="Q20" s="570" t="s">
        <v>429</v>
      </c>
      <c r="R20" s="584">
        <v>2907</v>
      </c>
      <c r="S20" s="584">
        <v>2664</v>
      </c>
      <c r="T20" s="584">
        <v>2511</v>
      </c>
      <c r="U20" s="584">
        <v>2350</v>
      </c>
      <c r="V20" s="584">
        <v>2261</v>
      </c>
      <c r="W20" s="584">
        <v>2442</v>
      </c>
      <c r="X20" s="584">
        <v>2130</v>
      </c>
      <c r="Y20" s="584">
        <v>2001</v>
      </c>
      <c r="Z20" s="584">
        <v>1879</v>
      </c>
      <c r="AA20" s="584">
        <v>1853</v>
      </c>
      <c r="AB20" s="584" t="s">
        <v>429</v>
      </c>
      <c r="AC20" s="584" t="s">
        <v>429</v>
      </c>
      <c r="AD20" s="584" t="s">
        <v>429</v>
      </c>
      <c r="AE20" s="584" t="s">
        <v>429</v>
      </c>
      <c r="AF20" s="584" t="s">
        <v>429</v>
      </c>
      <c r="AG20" s="570" t="s">
        <v>429</v>
      </c>
      <c r="AH20" s="584">
        <v>1102</v>
      </c>
      <c r="AI20" s="584">
        <v>1016</v>
      </c>
      <c r="AJ20" s="584">
        <v>964</v>
      </c>
      <c r="AK20" s="584">
        <v>760</v>
      </c>
      <c r="AL20" s="584">
        <v>611</v>
      </c>
      <c r="AM20" s="584">
        <v>664</v>
      </c>
      <c r="AN20" s="584">
        <v>640</v>
      </c>
      <c r="AO20" s="584">
        <v>612</v>
      </c>
      <c r="AP20" s="584">
        <v>586</v>
      </c>
      <c r="AQ20" s="584">
        <v>579</v>
      </c>
      <c r="AR20" s="584" t="s">
        <v>429</v>
      </c>
      <c r="AS20" s="584" t="s">
        <v>429</v>
      </c>
      <c r="AT20" s="584" t="s">
        <v>429</v>
      </c>
      <c r="AU20" s="584" t="s">
        <v>429</v>
      </c>
      <c r="AV20" s="584" t="s">
        <v>429</v>
      </c>
      <c r="AW20" s="570" t="s">
        <v>429</v>
      </c>
      <c r="AX20" s="584" t="s">
        <v>322</v>
      </c>
      <c r="AY20" s="584" t="s">
        <v>322</v>
      </c>
      <c r="AZ20" s="584" t="s">
        <v>322</v>
      </c>
      <c r="BA20" s="584" t="s">
        <v>322</v>
      </c>
      <c r="BB20" s="584" t="s">
        <v>322</v>
      </c>
      <c r="BC20" s="584" t="s">
        <v>322</v>
      </c>
      <c r="BD20" s="584" t="s">
        <v>322</v>
      </c>
      <c r="BE20" s="584" t="s">
        <v>322</v>
      </c>
      <c r="BF20" s="584" t="s">
        <v>322</v>
      </c>
      <c r="BG20" s="584" t="s">
        <v>322</v>
      </c>
      <c r="BH20" s="584" t="s">
        <v>322</v>
      </c>
      <c r="BI20" s="584" t="s">
        <v>322</v>
      </c>
      <c r="BJ20" s="584" t="s">
        <v>322</v>
      </c>
      <c r="BK20" s="584" t="s">
        <v>322</v>
      </c>
      <c r="BL20" s="584" t="s">
        <v>322</v>
      </c>
      <c r="BM20" s="584" t="s">
        <v>322</v>
      </c>
      <c r="BN20" s="584">
        <v>719</v>
      </c>
      <c r="BO20" s="584">
        <v>608</v>
      </c>
      <c r="BP20" s="584">
        <v>674</v>
      </c>
      <c r="BQ20" s="584">
        <v>735</v>
      </c>
      <c r="BR20" s="584">
        <v>650</v>
      </c>
      <c r="BS20" s="584">
        <v>758</v>
      </c>
      <c r="BT20" s="584">
        <v>755</v>
      </c>
      <c r="BU20" s="584">
        <v>798</v>
      </c>
      <c r="BV20" s="584">
        <v>820</v>
      </c>
      <c r="BW20" s="584">
        <v>829</v>
      </c>
      <c r="BX20" s="584" t="s">
        <v>429</v>
      </c>
      <c r="BY20" s="584" t="s">
        <v>429</v>
      </c>
      <c r="BZ20" s="584" t="s">
        <v>429</v>
      </c>
      <c r="CA20" s="584" t="s">
        <v>429</v>
      </c>
      <c r="CB20" s="584" t="s">
        <v>429</v>
      </c>
      <c r="CC20" s="570" t="s">
        <v>429</v>
      </c>
      <c r="CD20" s="584" t="s">
        <v>429</v>
      </c>
      <c r="CE20" s="584" t="s">
        <v>429</v>
      </c>
      <c r="CF20" s="584" t="s">
        <v>429</v>
      </c>
      <c r="CG20" s="584">
        <v>297</v>
      </c>
      <c r="CH20" s="584">
        <v>270</v>
      </c>
      <c r="CI20" s="584">
        <v>294</v>
      </c>
      <c r="CJ20" s="584">
        <v>283</v>
      </c>
      <c r="CK20" s="584">
        <v>273</v>
      </c>
      <c r="CL20" s="584">
        <v>264</v>
      </c>
      <c r="CM20" s="584">
        <v>261</v>
      </c>
      <c r="CN20" s="584" t="s">
        <v>429</v>
      </c>
      <c r="CO20" s="584" t="s">
        <v>429</v>
      </c>
      <c r="CP20" s="584" t="s">
        <v>429</v>
      </c>
      <c r="CQ20" s="584" t="s">
        <v>429</v>
      </c>
      <c r="CR20" s="584" t="s">
        <v>429</v>
      </c>
      <c r="CS20" s="584" t="s">
        <v>429</v>
      </c>
    </row>
    <row r="22" spans="1:97">
      <c r="A22" s="136" t="s">
        <v>510</v>
      </c>
    </row>
    <row r="23" spans="1:97">
      <c r="A23" s="313"/>
    </row>
    <row r="24" spans="1:97">
      <c r="A24" s="287" t="s">
        <v>699</v>
      </c>
    </row>
    <row r="25" spans="1:97">
      <c r="B25" s="131"/>
    </row>
    <row r="26" spans="1:97">
      <c r="A26" s="167" t="s">
        <v>431</v>
      </c>
    </row>
    <row r="82" spans="1:1">
      <c r="A82" s="295" t="s">
        <v>509</v>
      </c>
    </row>
    <row r="84" spans="1:1">
      <c r="A84" s="289" t="s">
        <v>508</v>
      </c>
    </row>
    <row r="85" spans="1:1">
      <c r="A85" s="289" t="s">
        <v>17</v>
      </c>
    </row>
    <row r="86" spans="1:1">
      <c r="A86" s="289" t="s">
        <v>507</v>
      </c>
    </row>
    <row r="87" spans="1:1">
      <c r="A87" s="289" t="s">
        <v>506</v>
      </c>
    </row>
    <row r="88" spans="1:1">
      <c r="A88" s="289" t="s">
        <v>17</v>
      </c>
    </row>
    <row r="89" spans="1:1">
      <c r="A89" s="289" t="s">
        <v>505</v>
      </c>
    </row>
    <row r="90" spans="1:1">
      <c r="A90" s="289" t="s">
        <v>17</v>
      </c>
    </row>
    <row r="91" spans="1:1">
      <c r="A91" s="289" t="s">
        <v>483</v>
      </c>
    </row>
    <row r="92" spans="1:1">
      <c r="A92" s="289" t="s">
        <v>482</v>
      </c>
    </row>
    <row r="93" spans="1:1">
      <c r="A93" s="289" t="s">
        <v>17</v>
      </c>
    </row>
    <row r="94" spans="1:1">
      <c r="A94" s="289" t="s">
        <v>481</v>
      </c>
    </row>
    <row r="96" spans="1:1">
      <c r="A96" s="289" t="s">
        <v>504</v>
      </c>
    </row>
    <row r="97" spans="1:1">
      <c r="A97" s="289" t="s">
        <v>503</v>
      </c>
    </row>
    <row r="98" spans="1:1">
      <c r="A98" s="289" t="s">
        <v>17</v>
      </c>
    </row>
    <row r="99" spans="1:1">
      <c r="A99" s="289" t="s">
        <v>480</v>
      </c>
    </row>
    <row r="100" spans="1:1">
      <c r="A100" s="289" t="s">
        <v>502</v>
      </c>
    </row>
    <row r="101" spans="1:1">
      <c r="A101" s="289" t="s">
        <v>501</v>
      </c>
    </row>
    <row r="102" spans="1:1">
      <c r="A102" s="289" t="s">
        <v>500</v>
      </c>
    </row>
    <row r="103" spans="1:1">
      <c r="A103" s="289" t="s">
        <v>499</v>
      </c>
    </row>
    <row r="104" spans="1:1">
      <c r="A104" s="289" t="s">
        <v>498</v>
      </c>
    </row>
    <row r="105" spans="1:1">
      <c r="A105" s="289" t="s">
        <v>497</v>
      </c>
    </row>
    <row r="106" spans="1:1">
      <c r="A106" s="289" t="s">
        <v>496</v>
      </c>
    </row>
    <row r="107" spans="1:1">
      <c r="A107" s="289" t="s">
        <v>495</v>
      </c>
    </row>
    <row r="108" spans="1:1">
      <c r="A108" s="289" t="s">
        <v>494</v>
      </c>
    </row>
  </sheetData>
  <mergeCells count="9">
    <mergeCell ref="B3:Q3"/>
    <mergeCell ref="A3:A5"/>
    <mergeCell ref="CD3:CS3"/>
    <mergeCell ref="CD4:CS4"/>
    <mergeCell ref="BN3:CC3"/>
    <mergeCell ref="B4:CC4"/>
    <mergeCell ref="AX3:BM3"/>
    <mergeCell ref="AH3:AW3"/>
    <mergeCell ref="R3:AG3"/>
  </mergeCells>
  <conditionalFormatting sqref="BL8:BL9">
    <cfRule type="expression" dxfId="84" priority="21" stopIfTrue="1">
      <formula>ISNA(ACTIVECELL)</formula>
    </cfRule>
  </conditionalFormatting>
  <conditionalFormatting sqref="Q18">
    <cfRule type="expression" dxfId="83" priority="12" stopIfTrue="1">
      <formula>ISNA(ACTIVECELL)</formula>
    </cfRule>
  </conditionalFormatting>
  <conditionalFormatting sqref="AG18">
    <cfRule type="expression" dxfId="82" priority="11" stopIfTrue="1">
      <formula>ISNA(ACTIVECELL)</formula>
    </cfRule>
  </conditionalFormatting>
  <conditionalFormatting sqref="AW18">
    <cfRule type="expression" dxfId="81" priority="10" stopIfTrue="1">
      <formula>ISNA(ACTIVECELL)</formula>
    </cfRule>
  </conditionalFormatting>
  <conditionalFormatting sqref="BM18">
    <cfRule type="expression" dxfId="80" priority="9" stopIfTrue="1">
      <formula>ISNA(ACTIVECELL)</formula>
    </cfRule>
  </conditionalFormatting>
  <conditionalFormatting sqref="CC18">
    <cfRule type="expression" dxfId="79" priority="8" stopIfTrue="1">
      <formula>ISNA(ACTIVECELL)</formula>
    </cfRule>
  </conditionalFormatting>
  <conditionalFormatting sqref="AG6:AG8 AG13:AG17 AG19:AG20 AW6:AW8 AW13:AW17 AW19:AW20 BM16 BM13 BM8 BM6 CC6:CC8 CC13:CC17 CC19:CC20 CS13 CS6:CS8">
    <cfRule type="expression" dxfId="78" priority="2" stopIfTrue="1">
      <formula>ISNA(ACTIVECELL)</formula>
    </cfRule>
  </conditionalFormatting>
  <conditionalFormatting sqref="Q19:Q20 Q13:Q17 Q6:Q8">
    <cfRule type="expression" dxfId="77" priority="1" stopIfTrue="1">
      <formula>ISNA(ACTIVECELL)</formula>
    </cfRule>
  </conditionalFormatting>
  <hyperlinks>
    <hyperlink ref="CV5" location="Content!B484" display="Back to Content Page"/>
  </hyperlinks>
  <pageMargins left="0.7" right="0.7" top="0.75" bottom="0.75" header="0.3" footer="0.3"/>
  <pageSetup orientation="portrait" horizontalDpi="1200" verticalDpi="1200" r:id="rId1"/>
</worksheet>
</file>

<file path=xl/worksheets/sheet3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N29"/>
  <sheetViews>
    <sheetView topLeftCell="AB1" workbookViewId="0">
      <selection activeCell="AM6" sqref="AM6"/>
    </sheetView>
  </sheetViews>
  <sheetFormatPr defaultColWidth="9.1796875" defaultRowHeight="14"/>
  <cols>
    <col min="1" max="1" width="33.81640625" style="289" customWidth="1"/>
    <col min="2" max="16" width="7.453125" style="289" customWidth="1"/>
    <col min="17" max="34" width="8.54296875" style="289" customWidth="1"/>
    <col min="35" max="37" width="7.453125" style="289" customWidth="1"/>
    <col min="38" max="16384" width="9.1796875" style="289"/>
  </cols>
  <sheetData>
    <row r="1" spans="1:58" s="136" customFormat="1">
      <c r="A1" s="140" t="s">
        <v>1455</v>
      </c>
      <c r="U1" s="323"/>
      <c r="V1" s="323"/>
      <c r="W1" s="323"/>
      <c r="X1" s="323"/>
      <c r="BA1" s="323"/>
      <c r="BB1" s="323"/>
      <c r="BC1" s="323"/>
      <c r="BD1" s="323"/>
      <c r="BE1" s="323"/>
      <c r="BF1" s="323"/>
    </row>
    <row r="2" spans="1:58" ht="15.75" customHeight="1">
      <c r="A2" s="287"/>
      <c r="U2" s="93"/>
      <c r="V2" s="93"/>
      <c r="W2" s="93"/>
      <c r="X2" s="93"/>
      <c r="BA2" s="93"/>
      <c r="BB2" s="93"/>
      <c r="BC2" s="93"/>
      <c r="BD2" s="93"/>
      <c r="BE2" s="93"/>
      <c r="BF2" s="93"/>
    </row>
    <row r="3" spans="1:58" ht="15" customHeight="1">
      <c r="A3" s="1144" t="s">
        <v>77</v>
      </c>
      <c r="B3" s="1085"/>
      <c r="C3" s="1085"/>
      <c r="D3" s="1085"/>
      <c r="E3" s="1085"/>
      <c r="F3" s="1085"/>
      <c r="G3" s="1085"/>
      <c r="H3" s="1085"/>
      <c r="I3" s="1085"/>
      <c r="J3" s="1085"/>
      <c r="K3" s="1085"/>
      <c r="L3" s="1085"/>
      <c r="M3" s="1085"/>
      <c r="N3" s="1085"/>
      <c r="O3" s="1085"/>
      <c r="P3" s="1085"/>
      <c r="Q3" s="1085"/>
      <c r="R3" s="1085"/>
      <c r="S3" s="1085"/>
      <c r="T3" s="1085"/>
      <c r="U3" s="1085"/>
      <c r="V3" s="1085"/>
      <c r="W3" s="1085"/>
      <c r="X3" s="1085"/>
      <c r="Y3" s="1085"/>
      <c r="Z3" s="1085"/>
      <c r="AA3" s="1085"/>
      <c r="AB3" s="1085"/>
      <c r="AC3" s="1085"/>
      <c r="AD3" s="1085"/>
      <c r="AE3" s="1085"/>
      <c r="AF3" s="1085"/>
      <c r="AG3" s="1085"/>
      <c r="AH3" s="1085"/>
      <c r="AI3" s="1085"/>
      <c r="AJ3" s="1085"/>
      <c r="AK3" s="1085"/>
    </row>
    <row r="4" spans="1:58" s="322" customFormat="1">
      <c r="A4" s="1144"/>
      <c r="B4" s="707">
        <v>1980</v>
      </c>
      <c r="C4" s="707">
        <v>1981</v>
      </c>
      <c r="D4" s="707">
        <v>1982</v>
      </c>
      <c r="E4" s="707">
        <v>1983</v>
      </c>
      <c r="F4" s="707">
        <v>1984</v>
      </c>
      <c r="G4" s="707">
        <v>1985</v>
      </c>
      <c r="H4" s="707">
        <v>1986</v>
      </c>
      <c r="I4" s="707">
        <v>1987</v>
      </c>
      <c r="J4" s="707">
        <v>1988</v>
      </c>
      <c r="K4" s="707">
        <v>1989</v>
      </c>
      <c r="L4" s="707">
        <v>1990</v>
      </c>
      <c r="M4" s="707">
        <v>1991</v>
      </c>
      <c r="N4" s="707">
        <v>1992</v>
      </c>
      <c r="O4" s="707">
        <v>1993</v>
      </c>
      <c r="P4" s="707">
        <v>1994</v>
      </c>
      <c r="Q4" s="707">
        <v>1995</v>
      </c>
      <c r="R4" s="707">
        <v>1996</v>
      </c>
      <c r="S4" s="707">
        <v>1997</v>
      </c>
      <c r="T4" s="707">
        <v>1998</v>
      </c>
      <c r="U4" s="707">
        <v>1999</v>
      </c>
      <c r="V4" s="707">
        <v>2000</v>
      </c>
      <c r="W4" s="707">
        <v>2001</v>
      </c>
      <c r="X4" s="707">
        <v>2002</v>
      </c>
      <c r="Y4" s="707">
        <v>2003</v>
      </c>
      <c r="Z4" s="707">
        <v>2004</v>
      </c>
      <c r="AA4" s="707">
        <v>2005</v>
      </c>
      <c r="AB4" s="707">
        <v>2006</v>
      </c>
      <c r="AC4" s="707">
        <v>2007</v>
      </c>
      <c r="AD4" s="707">
        <v>2008</v>
      </c>
      <c r="AE4" s="707">
        <v>2009</v>
      </c>
      <c r="AF4" s="707">
        <v>2010</v>
      </c>
      <c r="AG4" s="707">
        <v>2011</v>
      </c>
      <c r="AH4" s="707">
        <v>2012</v>
      </c>
      <c r="AI4" s="707">
        <v>2013</v>
      </c>
      <c r="AJ4" s="707">
        <v>2014</v>
      </c>
      <c r="AK4" s="707">
        <v>2015</v>
      </c>
    </row>
    <row r="5" spans="1:58">
      <c r="A5" s="284" t="s">
        <v>15</v>
      </c>
      <c r="B5" s="584">
        <v>4563.0569999999998</v>
      </c>
      <c r="C5" s="584">
        <v>4593.1670000000004</v>
      </c>
      <c r="D5" s="584">
        <v>4530.7240000000002</v>
      </c>
      <c r="E5" s="584">
        <v>4656.7219999999998</v>
      </c>
      <c r="F5" s="584">
        <v>4704.76</v>
      </c>
      <c r="G5" s="584">
        <v>4990.2120000000004</v>
      </c>
      <c r="H5" s="584">
        <v>5047.6869999999999</v>
      </c>
      <c r="I5" s="584">
        <v>5169.5829999999996</v>
      </c>
      <c r="J5" s="584">
        <v>5379.4889999999996</v>
      </c>
      <c r="K5" s="584">
        <v>5499.3720000000003</v>
      </c>
      <c r="L5" s="584">
        <v>5883.1559999999999</v>
      </c>
      <c r="M5" s="584">
        <v>6024.0410000000002</v>
      </c>
      <c r="N5" s="584">
        <v>6057.6329999999998</v>
      </c>
      <c r="O5" s="584">
        <v>6273.6679999999997</v>
      </c>
      <c r="P5" s="584">
        <v>6359.4359999999997</v>
      </c>
      <c r="Q5" s="584">
        <v>6398.9170000000004</v>
      </c>
      <c r="R5" s="584">
        <v>6630.11</v>
      </c>
      <c r="S5" s="584">
        <v>6820.9129999999996</v>
      </c>
      <c r="T5" s="584">
        <v>6855.5169999999998</v>
      </c>
      <c r="U5" s="584">
        <v>7247.348</v>
      </c>
      <c r="V5" s="584">
        <v>7499.0029999999997</v>
      </c>
      <c r="W5" s="584">
        <v>7883.3879999999999</v>
      </c>
      <c r="X5" s="584">
        <v>8304.1630000000005</v>
      </c>
      <c r="Y5" s="584">
        <v>9003.6540000000005</v>
      </c>
      <c r="Z5" s="584">
        <v>9675.6669999999995</v>
      </c>
      <c r="AA5" s="584">
        <v>9355.7960000000003</v>
      </c>
      <c r="AB5" s="584">
        <v>10006.357</v>
      </c>
      <c r="AC5" s="584">
        <v>10697.001</v>
      </c>
      <c r="AD5" s="584">
        <v>11584.236999999999</v>
      </c>
      <c r="AE5" s="584">
        <v>12585.724</v>
      </c>
      <c r="AF5" s="584">
        <v>13378.087</v>
      </c>
      <c r="AG5" s="584">
        <v>13576.207</v>
      </c>
      <c r="AH5" s="584">
        <v>13988</v>
      </c>
      <c r="AI5" s="584">
        <v>14521</v>
      </c>
      <c r="AJ5" s="584">
        <v>14955</v>
      </c>
      <c r="AK5" s="584">
        <v>15023</v>
      </c>
      <c r="AL5" s="319"/>
      <c r="AM5" s="310"/>
    </row>
    <row r="6" spans="1:58">
      <c r="A6" s="284" t="s">
        <v>14</v>
      </c>
      <c r="B6" s="584" t="s">
        <v>429</v>
      </c>
      <c r="C6" s="584">
        <v>775.95100000000002</v>
      </c>
      <c r="D6" s="584">
        <v>813.91099999999994</v>
      </c>
      <c r="E6" s="584">
        <v>821.89599999999996</v>
      </c>
      <c r="F6" s="584">
        <v>836.99199999999996</v>
      </c>
      <c r="G6" s="584">
        <v>885.29</v>
      </c>
      <c r="H6" s="584">
        <v>970.27</v>
      </c>
      <c r="I6" s="584">
        <v>965.57100000000003</v>
      </c>
      <c r="J6" s="584">
        <v>1136.4870000000001</v>
      </c>
      <c r="K6" s="584">
        <v>1214.829</v>
      </c>
      <c r="L6" s="584">
        <v>1261.1759999999999</v>
      </c>
      <c r="M6" s="584">
        <v>1282.8599999999999</v>
      </c>
      <c r="N6" s="584">
        <v>1477.7929999999999</v>
      </c>
      <c r="O6" s="584">
        <v>1482.557</v>
      </c>
      <c r="P6" s="584">
        <v>1461.1579999999999</v>
      </c>
      <c r="Q6" s="584">
        <v>1495.3150000000001</v>
      </c>
      <c r="R6" s="584">
        <v>1451.952</v>
      </c>
      <c r="S6" s="584">
        <v>1523.4829999999999</v>
      </c>
      <c r="T6" s="584">
        <v>1726.1389999999999</v>
      </c>
      <c r="U6" s="584">
        <v>1781.6769999999999</v>
      </c>
      <c r="V6" s="584">
        <v>1836.367</v>
      </c>
      <c r="W6" s="584">
        <v>1867.56</v>
      </c>
      <c r="X6" s="584">
        <v>1916.384</v>
      </c>
      <c r="Y6" s="584">
        <v>1906.828</v>
      </c>
      <c r="Z6" s="584">
        <v>1857.183</v>
      </c>
      <c r="AA6" s="584">
        <v>1929.0139999999999</v>
      </c>
      <c r="AB6" s="584">
        <v>1955.521</v>
      </c>
      <c r="AC6" s="584">
        <v>2032.502</v>
      </c>
      <c r="AD6" s="584">
        <v>2151.451</v>
      </c>
      <c r="AE6" s="584">
        <v>2022.923</v>
      </c>
      <c r="AF6" s="584">
        <v>2263.2489999999998</v>
      </c>
      <c r="AG6" s="584">
        <v>2215.1619999999998</v>
      </c>
      <c r="AH6" s="584">
        <v>2164</v>
      </c>
      <c r="AI6" s="584">
        <v>2322</v>
      </c>
      <c r="AJ6" s="584">
        <v>2307</v>
      </c>
      <c r="AK6" s="584">
        <v>2409</v>
      </c>
      <c r="AL6" s="319"/>
      <c r="AM6" s="92" t="s">
        <v>13</v>
      </c>
    </row>
    <row r="7" spans="1:58">
      <c r="A7" s="73" t="s">
        <v>268</v>
      </c>
      <c r="B7" s="584">
        <v>8466.0660000000007</v>
      </c>
      <c r="C7" s="584">
        <v>8880.73</v>
      </c>
      <c r="D7" s="584">
        <v>8893.6110000000008</v>
      </c>
      <c r="E7" s="584">
        <v>9472.7829999999994</v>
      </c>
      <c r="F7" s="584">
        <v>9954.482</v>
      </c>
      <c r="G7" s="584">
        <v>9953.0480000000007</v>
      </c>
      <c r="H7" s="584">
        <v>10151.821</v>
      </c>
      <c r="I7" s="584">
        <v>10564.284</v>
      </c>
      <c r="J7" s="584">
        <v>10954.708000000001</v>
      </c>
      <c r="K7" s="584">
        <v>11233.989</v>
      </c>
      <c r="L7" s="584">
        <v>11798.337</v>
      </c>
      <c r="M7" s="584">
        <v>12042.263000000001</v>
      </c>
      <c r="N7" s="584">
        <v>12258.569</v>
      </c>
      <c r="O7" s="584">
        <v>12477.611000000001</v>
      </c>
      <c r="P7" s="584">
        <v>12525.18</v>
      </c>
      <c r="Q7" s="584">
        <v>13079.625</v>
      </c>
      <c r="R7" s="584">
        <v>13487.953</v>
      </c>
      <c r="S7" s="584">
        <v>13723.209000000001</v>
      </c>
      <c r="T7" s="584">
        <v>14054.467000000001</v>
      </c>
      <c r="U7" s="584">
        <v>14321.23</v>
      </c>
      <c r="V7" s="584">
        <v>16678.875</v>
      </c>
      <c r="W7" s="584">
        <v>17242.474999999999</v>
      </c>
      <c r="X7" s="584">
        <v>17841.456999999999</v>
      </c>
      <c r="Y7" s="584">
        <v>18503.282999999999</v>
      </c>
      <c r="Z7" s="584">
        <v>19230.98</v>
      </c>
      <c r="AA7" s="584">
        <v>19970.772000000001</v>
      </c>
      <c r="AB7" s="584">
        <v>20714.66</v>
      </c>
      <c r="AC7" s="584">
        <v>21459.135999999999</v>
      </c>
      <c r="AD7" s="584">
        <v>22246.231</v>
      </c>
      <c r="AE7" s="584">
        <v>22924.723000000002</v>
      </c>
      <c r="AF7" s="584">
        <v>23766.079000000002</v>
      </c>
      <c r="AG7" s="584">
        <v>24496.751</v>
      </c>
      <c r="AH7" s="584" t="s">
        <v>429</v>
      </c>
      <c r="AI7" s="584" t="s">
        <v>429</v>
      </c>
      <c r="AJ7" s="584" t="s">
        <v>429</v>
      </c>
      <c r="AK7" s="584" t="s">
        <v>429</v>
      </c>
      <c r="AL7" s="319"/>
      <c r="AM7" s="319"/>
    </row>
    <row r="8" spans="1:58">
      <c r="A8" s="284" t="s">
        <v>566</v>
      </c>
      <c r="B8" s="584" t="s">
        <v>429</v>
      </c>
      <c r="C8" s="584" t="s">
        <v>429</v>
      </c>
      <c r="D8" s="584" t="s">
        <v>429</v>
      </c>
      <c r="E8" s="584" t="s">
        <v>429</v>
      </c>
      <c r="F8" s="584" t="s">
        <v>429</v>
      </c>
      <c r="G8" s="584" t="s">
        <v>429</v>
      </c>
      <c r="H8" s="584" t="s">
        <v>429</v>
      </c>
      <c r="I8" s="584" t="s">
        <v>429</v>
      </c>
      <c r="J8" s="584" t="s">
        <v>429</v>
      </c>
      <c r="K8" s="584" t="s">
        <v>429</v>
      </c>
      <c r="L8" s="584" t="s">
        <v>429</v>
      </c>
      <c r="M8" s="584" t="s">
        <v>429</v>
      </c>
      <c r="N8" s="584" t="s">
        <v>429</v>
      </c>
      <c r="O8" s="584" t="s">
        <v>429</v>
      </c>
      <c r="P8" s="584" t="s">
        <v>429</v>
      </c>
      <c r="Q8" s="584" t="s">
        <v>429</v>
      </c>
      <c r="R8" s="584" t="s">
        <v>429</v>
      </c>
      <c r="S8" s="584" t="s">
        <v>429</v>
      </c>
      <c r="T8" s="584" t="s">
        <v>429</v>
      </c>
      <c r="U8" s="584" t="s">
        <v>429</v>
      </c>
      <c r="V8" s="584" t="s">
        <v>429</v>
      </c>
      <c r="W8" s="584" t="s">
        <v>429</v>
      </c>
      <c r="X8" s="584" t="s">
        <v>429</v>
      </c>
      <c r="Y8" s="584" t="s">
        <v>429</v>
      </c>
      <c r="Z8" s="584">
        <v>28</v>
      </c>
      <c r="AA8" s="584">
        <v>33</v>
      </c>
      <c r="AB8" s="584">
        <v>19</v>
      </c>
      <c r="AC8" s="584">
        <v>19</v>
      </c>
      <c r="AD8" s="584" t="s">
        <v>429</v>
      </c>
      <c r="AE8" s="584" t="s">
        <v>429</v>
      </c>
      <c r="AF8" s="584" t="s">
        <v>429</v>
      </c>
      <c r="AG8" s="584" t="s">
        <v>429</v>
      </c>
      <c r="AH8" s="584" t="s">
        <v>429</v>
      </c>
      <c r="AI8" s="584" t="s">
        <v>429</v>
      </c>
      <c r="AJ8" s="584" t="s">
        <v>429</v>
      </c>
      <c r="AK8" s="584" t="s">
        <v>429</v>
      </c>
      <c r="AL8" s="319"/>
      <c r="AM8" s="319"/>
    </row>
    <row r="9" spans="1:58">
      <c r="A9" s="284" t="s">
        <v>11</v>
      </c>
      <c r="B9" s="584" t="s">
        <v>429</v>
      </c>
      <c r="C9" s="584" t="s">
        <v>429</v>
      </c>
      <c r="D9" s="584" t="s">
        <v>429</v>
      </c>
      <c r="E9" s="584" t="s">
        <v>429</v>
      </c>
      <c r="F9" s="584" t="s">
        <v>429</v>
      </c>
      <c r="G9" s="584" t="s">
        <v>429</v>
      </c>
      <c r="H9" s="584" t="s">
        <v>429</v>
      </c>
      <c r="I9" s="584" t="s">
        <v>429</v>
      </c>
      <c r="J9" s="584" t="s">
        <v>429</v>
      </c>
      <c r="K9" s="584" t="s">
        <v>429</v>
      </c>
      <c r="L9" s="584" t="s">
        <v>429</v>
      </c>
      <c r="M9" s="584" t="s">
        <v>429</v>
      </c>
      <c r="N9" s="584" t="s">
        <v>429</v>
      </c>
      <c r="O9" s="584" t="s">
        <v>429</v>
      </c>
      <c r="P9" s="584" t="s">
        <v>429</v>
      </c>
      <c r="Q9" s="584" t="s">
        <v>429</v>
      </c>
      <c r="R9" s="584" t="s">
        <v>429</v>
      </c>
      <c r="S9" s="584" t="s">
        <v>429</v>
      </c>
      <c r="T9" s="584" t="s">
        <v>429</v>
      </c>
      <c r="U9" s="584" t="s">
        <v>429</v>
      </c>
      <c r="V9" s="584" t="s">
        <v>429</v>
      </c>
      <c r="W9" s="584" t="s">
        <v>429</v>
      </c>
      <c r="X9" s="584" t="s">
        <v>429</v>
      </c>
      <c r="Y9" s="584" t="s">
        <v>429</v>
      </c>
      <c r="Z9" s="584" t="s">
        <v>429</v>
      </c>
      <c r="AA9" s="584" t="s">
        <v>429</v>
      </c>
      <c r="AB9" s="584" t="s">
        <v>429</v>
      </c>
      <c r="AC9" s="584" t="s">
        <v>429</v>
      </c>
      <c r="AD9" s="584" t="s">
        <v>429</v>
      </c>
      <c r="AE9" s="584" t="s">
        <v>429</v>
      </c>
      <c r="AF9" s="584" t="s">
        <v>429</v>
      </c>
      <c r="AG9" s="584" t="s">
        <v>429</v>
      </c>
      <c r="AH9" s="584" t="s">
        <v>429</v>
      </c>
      <c r="AI9" s="584" t="s">
        <v>429</v>
      </c>
      <c r="AJ9" s="584" t="s">
        <v>429</v>
      </c>
      <c r="AK9" s="584" t="s">
        <v>429</v>
      </c>
      <c r="AL9" s="319"/>
      <c r="AM9" s="319"/>
    </row>
    <row r="10" spans="1:58">
      <c r="A10" s="284" t="s">
        <v>10</v>
      </c>
      <c r="B10" s="584" t="s">
        <v>429</v>
      </c>
      <c r="C10" s="584" t="s">
        <v>429</v>
      </c>
      <c r="D10" s="584" t="s">
        <v>429</v>
      </c>
      <c r="E10" s="584" t="s">
        <v>429</v>
      </c>
      <c r="F10" s="584" t="s">
        <v>429</v>
      </c>
      <c r="G10" s="584" t="s">
        <v>429</v>
      </c>
      <c r="H10" s="584" t="s">
        <v>429</v>
      </c>
      <c r="I10" s="584" t="s">
        <v>429</v>
      </c>
      <c r="J10" s="584" t="s">
        <v>429</v>
      </c>
      <c r="K10" s="584" t="s">
        <v>429</v>
      </c>
      <c r="L10" s="584" t="s">
        <v>429</v>
      </c>
      <c r="M10" s="584" t="s">
        <v>429</v>
      </c>
      <c r="N10" s="584" t="s">
        <v>429</v>
      </c>
      <c r="O10" s="584" t="s">
        <v>429</v>
      </c>
      <c r="P10" s="584" t="s">
        <v>429</v>
      </c>
      <c r="Q10" s="584" t="s">
        <v>429</v>
      </c>
      <c r="R10" s="584" t="s">
        <v>429</v>
      </c>
      <c r="S10" s="584" t="s">
        <v>429</v>
      </c>
      <c r="T10" s="584" t="s">
        <v>429</v>
      </c>
      <c r="U10" s="584" t="s">
        <v>429</v>
      </c>
      <c r="V10" s="584" t="s">
        <v>429</v>
      </c>
      <c r="W10" s="584" t="s">
        <v>429</v>
      </c>
      <c r="X10" s="584" t="s">
        <v>429</v>
      </c>
      <c r="Y10" s="584" t="s">
        <v>429</v>
      </c>
      <c r="Z10" s="584" t="s">
        <v>429</v>
      </c>
      <c r="AA10" s="584" t="s">
        <v>429</v>
      </c>
      <c r="AB10" s="584" t="s">
        <v>429</v>
      </c>
      <c r="AC10" s="584" t="s">
        <v>429</v>
      </c>
      <c r="AD10" s="584" t="s">
        <v>429</v>
      </c>
      <c r="AE10" s="584" t="s">
        <v>429</v>
      </c>
      <c r="AF10" s="584" t="s">
        <v>429</v>
      </c>
      <c r="AG10" s="584" t="s">
        <v>429</v>
      </c>
      <c r="AH10" s="584" t="s">
        <v>429</v>
      </c>
      <c r="AI10" s="584" t="s">
        <v>429</v>
      </c>
      <c r="AJ10" s="584" t="s">
        <v>429</v>
      </c>
      <c r="AK10" s="584" t="s">
        <v>429</v>
      </c>
      <c r="AL10" s="319"/>
      <c r="AM10" s="319"/>
    </row>
    <row r="11" spans="1:58" s="134" customFormat="1">
      <c r="A11" s="284" t="s">
        <v>594</v>
      </c>
      <c r="B11" s="584" t="s">
        <v>429</v>
      </c>
      <c r="C11" s="584" t="s">
        <v>429</v>
      </c>
      <c r="D11" s="584" t="s">
        <v>429</v>
      </c>
      <c r="E11" s="584" t="s">
        <v>429</v>
      </c>
      <c r="F11" s="584" t="s">
        <v>429</v>
      </c>
      <c r="G11" s="584" t="s">
        <v>429</v>
      </c>
      <c r="H11" s="584" t="s">
        <v>429</v>
      </c>
      <c r="I11" s="584" t="s">
        <v>429</v>
      </c>
      <c r="J11" s="584" t="s">
        <v>429</v>
      </c>
      <c r="K11" s="584" t="s">
        <v>429</v>
      </c>
      <c r="L11" s="584">
        <v>698.1</v>
      </c>
      <c r="M11" s="584">
        <v>707.8</v>
      </c>
      <c r="N11" s="584">
        <v>638.79999999999995</v>
      </c>
      <c r="O11" s="584">
        <v>650.5</v>
      </c>
      <c r="P11" s="584">
        <v>644.1</v>
      </c>
      <c r="Q11" s="584">
        <v>684</v>
      </c>
      <c r="R11" s="584">
        <v>693.1</v>
      </c>
      <c r="S11" s="584">
        <v>724.5</v>
      </c>
      <c r="T11" s="584">
        <v>736.6</v>
      </c>
      <c r="U11" s="584">
        <v>698.3</v>
      </c>
      <c r="V11" s="584">
        <v>748.6</v>
      </c>
      <c r="W11" s="584">
        <v>784.4</v>
      </c>
      <c r="X11" s="584">
        <v>765.1</v>
      </c>
      <c r="Y11" s="584">
        <v>814.9</v>
      </c>
      <c r="Z11" s="584">
        <v>838.1</v>
      </c>
      <c r="AA11" s="584">
        <v>846.1</v>
      </c>
      <c r="AB11" s="584">
        <v>876.3</v>
      </c>
      <c r="AC11" s="584">
        <v>857.5</v>
      </c>
      <c r="AD11" s="584">
        <v>841.6</v>
      </c>
      <c r="AE11" s="584">
        <v>808.6</v>
      </c>
      <c r="AF11" s="584">
        <v>854</v>
      </c>
      <c r="AG11" s="584">
        <v>862</v>
      </c>
      <c r="AH11" s="584">
        <v>886</v>
      </c>
      <c r="AI11" s="584">
        <v>870.6</v>
      </c>
      <c r="AJ11" s="584">
        <v>892</v>
      </c>
      <c r="AK11" s="584">
        <v>912.9</v>
      </c>
      <c r="AL11" s="321"/>
      <c r="AM11" s="321"/>
    </row>
    <row r="12" spans="1:58">
      <c r="A12" s="284" t="s">
        <v>7</v>
      </c>
      <c r="B12" s="584">
        <v>6720.0609999999997</v>
      </c>
      <c r="C12" s="584">
        <v>6553.5550000000003</v>
      </c>
      <c r="D12" s="584">
        <v>6553.4970000000003</v>
      </c>
      <c r="E12" s="584">
        <v>6483.23</v>
      </c>
      <c r="F12" s="584">
        <v>6395.3029999999999</v>
      </c>
      <c r="G12" s="584">
        <v>6366.768</v>
      </c>
      <c r="H12" s="584">
        <v>6300.3379999999997</v>
      </c>
      <c r="I12" s="584">
        <v>6236.7659999999996</v>
      </c>
      <c r="J12" s="584">
        <v>6162.15</v>
      </c>
      <c r="K12" s="584">
        <v>6097.0839999999998</v>
      </c>
      <c r="L12" s="584">
        <v>5922.03</v>
      </c>
      <c r="M12" s="584">
        <v>5894.4030000000002</v>
      </c>
      <c r="N12" s="584">
        <v>5969.54</v>
      </c>
      <c r="O12" s="584">
        <v>6086.4620000000004</v>
      </c>
      <c r="P12" s="584">
        <v>6150.5519999999997</v>
      </c>
      <c r="Q12" s="584">
        <v>6284.3180000000002</v>
      </c>
      <c r="R12" s="584">
        <v>6401.5540000000001</v>
      </c>
      <c r="S12" s="584">
        <v>6591.9889999999996</v>
      </c>
      <c r="T12" s="584">
        <v>6657.4570000000003</v>
      </c>
      <c r="U12" s="584">
        <v>6788.7420000000002</v>
      </c>
      <c r="V12" s="584">
        <v>7172.6769999999997</v>
      </c>
      <c r="W12" s="584">
        <v>7546.6610000000001</v>
      </c>
      <c r="X12" s="584">
        <v>7645.2129999999997</v>
      </c>
      <c r="Y12" s="584">
        <v>8062.5219999999999</v>
      </c>
      <c r="Z12" s="584">
        <v>8374.6749999999993</v>
      </c>
      <c r="AA12" s="584">
        <v>8489.3989999999994</v>
      </c>
      <c r="AB12" s="584">
        <v>8742.3629999999994</v>
      </c>
      <c r="AC12" s="584">
        <v>9144.0630000000001</v>
      </c>
      <c r="AD12" s="584">
        <v>9264.0059999999994</v>
      </c>
      <c r="AE12" s="584">
        <v>9553.5190000000002</v>
      </c>
      <c r="AF12" s="584">
        <v>9875.4439999999995</v>
      </c>
      <c r="AG12" s="584">
        <v>10202.089</v>
      </c>
      <c r="AH12" s="584" t="s">
        <v>429</v>
      </c>
      <c r="AI12" s="584" t="s">
        <v>429</v>
      </c>
      <c r="AJ12" s="584" t="s">
        <v>429</v>
      </c>
      <c r="AK12" s="584" t="s">
        <v>429</v>
      </c>
      <c r="AL12" s="319"/>
      <c r="AM12" s="319"/>
      <c r="AN12" s="319"/>
      <c r="AO12" s="319"/>
    </row>
    <row r="13" spans="1:58">
      <c r="A13" s="284" t="s">
        <v>6</v>
      </c>
      <c r="B13" s="584" t="s">
        <v>429</v>
      </c>
      <c r="C13" s="584" t="s">
        <v>429</v>
      </c>
      <c r="D13" s="584" t="s">
        <v>429</v>
      </c>
      <c r="E13" s="584" t="s">
        <v>429</v>
      </c>
      <c r="F13" s="584" t="s">
        <v>429</v>
      </c>
      <c r="G13" s="584" t="s">
        <v>429</v>
      </c>
      <c r="H13" s="584" t="s">
        <v>429</v>
      </c>
      <c r="I13" s="584" t="s">
        <v>429</v>
      </c>
      <c r="J13" s="584" t="s">
        <v>429</v>
      </c>
      <c r="K13" s="584" t="s">
        <v>429</v>
      </c>
      <c r="L13" s="584" t="s">
        <v>429</v>
      </c>
      <c r="M13" s="584">
        <v>624.66700000000003</v>
      </c>
      <c r="N13" s="584">
        <v>671.12300000000005</v>
      </c>
      <c r="O13" s="584">
        <v>735.08600000000001</v>
      </c>
      <c r="P13" s="584">
        <v>799.54200000000003</v>
      </c>
      <c r="Q13" s="584">
        <v>884.97699999999998</v>
      </c>
      <c r="R13" s="584">
        <v>950.11599999999999</v>
      </c>
      <c r="S13" s="584">
        <v>979.56100000000004</v>
      </c>
      <c r="T13" s="584">
        <v>1018.412</v>
      </c>
      <c r="U13" s="584">
        <v>968.81500000000005</v>
      </c>
      <c r="V13" s="584">
        <v>978.15</v>
      </c>
      <c r="W13" s="584">
        <v>1127.1769999999999</v>
      </c>
      <c r="X13" s="584">
        <v>1009.627</v>
      </c>
      <c r="Y13" s="584">
        <v>1076.0889999999999</v>
      </c>
      <c r="Z13" s="584">
        <v>1163.2750000000001</v>
      </c>
      <c r="AA13" s="584">
        <v>1293.5840000000001</v>
      </c>
      <c r="AB13" s="584">
        <v>1293.9860000000001</v>
      </c>
      <c r="AC13" s="584">
        <v>1344.989</v>
      </c>
      <c r="AD13" s="584">
        <v>1454.568</v>
      </c>
      <c r="AE13" s="584">
        <v>1496.5509999999999</v>
      </c>
      <c r="AF13" s="584">
        <v>1551.528</v>
      </c>
      <c r="AG13" s="584">
        <v>1589.15</v>
      </c>
      <c r="AH13" s="584" t="s">
        <v>429</v>
      </c>
      <c r="AI13" s="584" t="s">
        <v>429</v>
      </c>
      <c r="AJ13" s="584" t="s">
        <v>429</v>
      </c>
      <c r="AK13" s="584" t="s">
        <v>429</v>
      </c>
      <c r="AL13" s="319"/>
      <c r="AM13" s="319"/>
      <c r="AN13" s="319"/>
      <c r="AO13" s="319"/>
      <c r="AP13" s="319"/>
      <c r="AQ13" s="319"/>
      <c r="AR13" s="319"/>
      <c r="AS13" s="319"/>
      <c r="AT13" s="319"/>
      <c r="AU13" s="319"/>
      <c r="AV13" s="319"/>
      <c r="AW13" s="319"/>
      <c r="AX13" s="319"/>
      <c r="AY13" s="319"/>
      <c r="AZ13" s="319"/>
    </row>
    <row r="14" spans="1:58">
      <c r="A14" s="284" t="s">
        <v>5</v>
      </c>
      <c r="B14" s="584" t="s">
        <v>429</v>
      </c>
      <c r="C14" s="584" t="s">
        <v>429</v>
      </c>
      <c r="D14" s="584" t="s">
        <v>429</v>
      </c>
      <c r="E14" s="584" t="s">
        <v>429</v>
      </c>
      <c r="F14" s="584" t="s">
        <v>429</v>
      </c>
      <c r="G14" s="584" t="s">
        <v>429</v>
      </c>
      <c r="H14" s="584" t="s">
        <v>429</v>
      </c>
      <c r="I14" s="584" t="s">
        <v>429</v>
      </c>
      <c r="J14" s="584" t="s">
        <v>429</v>
      </c>
      <c r="K14" s="584" t="s">
        <v>429</v>
      </c>
      <c r="L14" s="584">
        <v>37.590000000000003</v>
      </c>
      <c r="M14" s="584" t="s">
        <v>429</v>
      </c>
      <c r="N14" s="584" t="s">
        <v>429</v>
      </c>
      <c r="O14" s="584" t="s">
        <v>429</v>
      </c>
      <c r="P14" s="584" t="s">
        <v>429</v>
      </c>
      <c r="Q14" s="584" t="s">
        <v>429</v>
      </c>
      <c r="R14" s="584" t="s">
        <v>429</v>
      </c>
      <c r="S14" s="584" t="s">
        <v>429</v>
      </c>
      <c r="T14" s="584" t="s">
        <v>429</v>
      </c>
      <c r="U14" s="584" t="s">
        <v>429</v>
      </c>
      <c r="V14" s="584" t="s">
        <v>429</v>
      </c>
      <c r="W14" s="584" t="s">
        <v>429</v>
      </c>
      <c r="X14" s="584" t="s">
        <v>429</v>
      </c>
      <c r="Y14" s="584" t="s">
        <v>429</v>
      </c>
      <c r="Z14" s="584">
        <v>256</v>
      </c>
      <c r="AA14" s="584">
        <v>228</v>
      </c>
      <c r="AB14" s="584">
        <v>243</v>
      </c>
      <c r="AC14" s="584">
        <v>205</v>
      </c>
      <c r="AD14" s="584" t="s">
        <v>429</v>
      </c>
      <c r="AE14" s="584" t="s">
        <v>429</v>
      </c>
      <c r="AF14" s="584" t="s">
        <v>429</v>
      </c>
      <c r="AG14" s="584" t="s">
        <v>429</v>
      </c>
      <c r="AH14" s="584" t="s">
        <v>429</v>
      </c>
      <c r="AI14" s="584" t="s">
        <v>429</v>
      </c>
      <c r="AJ14" s="584" t="s">
        <v>429</v>
      </c>
      <c r="AK14" s="584" t="s">
        <v>429</v>
      </c>
      <c r="AL14" s="319"/>
      <c r="AM14" s="319"/>
      <c r="AN14" s="319"/>
      <c r="AO14" s="319"/>
      <c r="AP14" s="319"/>
      <c r="AQ14" s="319"/>
      <c r="AR14" s="319"/>
      <c r="AS14" s="319"/>
      <c r="AT14" s="319"/>
      <c r="AU14" s="319"/>
      <c r="AV14" s="319"/>
      <c r="AW14" s="319"/>
      <c r="AX14" s="319"/>
      <c r="AY14" s="319"/>
      <c r="AZ14" s="319"/>
    </row>
    <row r="15" spans="1:58">
      <c r="A15" s="284" t="s">
        <v>4</v>
      </c>
      <c r="B15" s="584">
        <v>65382.38</v>
      </c>
      <c r="C15" s="584">
        <v>71922.266000000003</v>
      </c>
      <c r="D15" s="584">
        <v>78216.096999999994</v>
      </c>
      <c r="E15" s="584">
        <v>79641.89</v>
      </c>
      <c r="F15" s="584">
        <v>86407.123000000007</v>
      </c>
      <c r="G15" s="584">
        <v>86400.074999999997</v>
      </c>
      <c r="H15" s="584">
        <v>89978.793999999994</v>
      </c>
      <c r="I15" s="584">
        <v>93238.41</v>
      </c>
      <c r="J15" s="584">
        <v>97010.948000000004</v>
      </c>
      <c r="K15" s="584">
        <v>92901.589000000007</v>
      </c>
      <c r="L15" s="584">
        <v>90956.063999999998</v>
      </c>
      <c r="M15" s="584">
        <v>94980.766000000003</v>
      </c>
      <c r="N15" s="584">
        <v>88586.054000000004</v>
      </c>
      <c r="O15" s="584">
        <v>94937.948999999993</v>
      </c>
      <c r="P15" s="584">
        <v>98168.399000000005</v>
      </c>
      <c r="Q15" s="584">
        <v>103580.898</v>
      </c>
      <c r="R15" s="584">
        <v>106152.905</v>
      </c>
      <c r="S15" s="584">
        <v>108372.473</v>
      </c>
      <c r="T15" s="584">
        <v>106516.349</v>
      </c>
      <c r="U15" s="584">
        <v>109056.448</v>
      </c>
      <c r="V15" s="584">
        <v>109263.611</v>
      </c>
      <c r="W15" s="584">
        <v>112399.19500000001</v>
      </c>
      <c r="X15" s="584">
        <v>109907.89200000001</v>
      </c>
      <c r="Y15" s="584">
        <v>117373.966</v>
      </c>
      <c r="Z15" s="584">
        <v>128721.939</v>
      </c>
      <c r="AA15" s="584">
        <v>128214.011</v>
      </c>
      <c r="AB15" s="584">
        <v>127255.163</v>
      </c>
      <c r="AC15" s="584">
        <v>136604.24299999999</v>
      </c>
      <c r="AD15" s="584">
        <v>146768.413</v>
      </c>
      <c r="AE15" s="584">
        <v>142761.21900000001</v>
      </c>
      <c r="AF15" s="584">
        <v>142290.50899999999</v>
      </c>
      <c r="AG15" s="584">
        <v>141371.93100000001</v>
      </c>
      <c r="AH15" s="584">
        <v>138092.66897540004</v>
      </c>
      <c r="AI15" s="584" t="s">
        <v>429</v>
      </c>
      <c r="AJ15" s="584" t="s">
        <v>429</v>
      </c>
      <c r="AK15" s="573" t="s">
        <v>429</v>
      </c>
      <c r="AM15" s="319"/>
      <c r="AN15" s="319"/>
      <c r="AO15" s="319"/>
      <c r="AP15" s="319"/>
      <c r="AQ15" s="319"/>
      <c r="AR15" s="319"/>
      <c r="AS15" s="319"/>
      <c r="AT15" s="319"/>
      <c r="AU15" s="319"/>
      <c r="AV15" s="319"/>
      <c r="AW15" s="319"/>
      <c r="AX15" s="319"/>
      <c r="AY15" s="319"/>
      <c r="AZ15" s="319"/>
    </row>
    <row r="16" spans="1:58">
      <c r="A16" s="284" t="s">
        <v>3</v>
      </c>
      <c r="B16" s="584" t="s">
        <v>429</v>
      </c>
      <c r="C16" s="584" t="s">
        <v>429</v>
      </c>
      <c r="D16" s="584" t="s">
        <v>429</v>
      </c>
      <c r="E16" s="584" t="s">
        <v>429</v>
      </c>
      <c r="F16" s="584" t="s">
        <v>429</v>
      </c>
      <c r="G16" s="584" t="s">
        <v>429</v>
      </c>
      <c r="H16" s="584" t="s">
        <v>429</v>
      </c>
      <c r="I16" s="584" t="s">
        <v>429</v>
      </c>
      <c r="J16" s="584" t="s">
        <v>429</v>
      </c>
      <c r="K16" s="584" t="s">
        <v>429</v>
      </c>
      <c r="L16" s="584">
        <v>308.79872484697717</v>
      </c>
      <c r="M16" s="584" t="s">
        <v>429</v>
      </c>
      <c r="N16" s="584" t="s">
        <v>429</v>
      </c>
      <c r="O16" s="584" t="s">
        <v>429</v>
      </c>
      <c r="P16" s="584" t="s">
        <v>429</v>
      </c>
      <c r="Q16" s="584" t="s">
        <v>429</v>
      </c>
      <c r="R16" s="584" t="s">
        <v>429</v>
      </c>
      <c r="S16" s="584" t="s">
        <v>429</v>
      </c>
      <c r="T16" s="584" t="s">
        <v>429</v>
      </c>
      <c r="U16" s="584" t="s">
        <v>429</v>
      </c>
      <c r="V16" s="584" t="s">
        <v>429</v>
      </c>
      <c r="W16" s="584" t="s">
        <v>429</v>
      </c>
      <c r="X16" s="584" t="s">
        <v>429</v>
      </c>
      <c r="Y16" s="584" t="s">
        <v>429</v>
      </c>
      <c r="Z16" s="584">
        <v>406</v>
      </c>
      <c r="AA16" s="584">
        <v>399</v>
      </c>
      <c r="AB16" s="584">
        <v>406</v>
      </c>
      <c r="AC16" s="584">
        <v>423</v>
      </c>
      <c r="AD16" s="584" t="s">
        <v>429</v>
      </c>
      <c r="AE16" s="584" t="s">
        <v>429</v>
      </c>
      <c r="AF16" s="584" t="s">
        <v>429</v>
      </c>
      <c r="AG16" s="584">
        <v>976.8</v>
      </c>
      <c r="AH16" s="584">
        <v>955.1</v>
      </c>
      <c r="AI16" s="584">
        <v>939.3</v>
      </c>
      <c r="AJ16" s="584">
        <v>1034.5999999999999</v>
      </c>
      <c r="AK16" s="584">
        <v>1074.4000000000001</v>
      </c>
      <c r="AM16" s="319"/>
      <c r="AN16" s="319"/>
      <c r="AO16" s="319"/>
      <c r="AP16" s="319"/>
      <c r="AQ16" s="319"/>
      <c r="AR16" s="319"/>
      <c r="AS16" s="319"/>
      <c r="AT16" s="319"/>
      <c r="AU16" s="319"/>
      <c r="AV16" s="319"/>
      <c r="AW16" s="319"/>
      <c r="AX16" s="319"/>
      <c r="AY16" s="319"/>
      <c r="AZ16" s="319"/>
    </row>
    <row r="17" spans="1:196">
      <c r="A17" s="418" t="s">
        <v>79</v>
      </c>
      <c r="B17" s="584">
        <v>8015.0410000000002</v>
      </c>
      <c r="C17" s="584">
        <v>8129.0990000000002</v>
      </c>
      <c r="D17" s="584">
        <v>8250.4889999999996</v>
      </c>
      <c r="E17" s="584">
        <v>8420.4850000000006</v>
      </c>
      <c r="F17" s="584">
        <v>8585.3220000000001</v>
      </c>
      <c r="G17" s="584">
        <v>8767.56</v>
      </c>
      <c r="H17" s="584">
        <v>8981.2119999999995</v>
      </c>
      <c r="I17" s="584">
        <v>9145.6270000000004</v>
      </c>
      <c r="J17" s="584">
        <v>9310.8019999999997</v>
      </c>
      <c r="K17" s="584">
        <v>9515.1589999999997</v>
      </c>
      <c r="L17" s="584">
        <v>9732.94</v>
      </c>
      <c r="M17" s="584">
        <v>9932.4580000000005</v>
      </c>
      <c r="N17" s="584">
        <v>10060.703</v>
      </c>
      <c r="O17" s="584">
        <v>10333.552</v>
      </c>
      <c r="P17" s="584">
        <v>10519.404</v>
      </c>
      <c r="Q17" s="584">
        <v>11021.752</v>
      </c>
      <c r="R17" s="584">
        <v>11158.082</v>
      </c>
      <c r="S17" s="584">
        <v>11266.306</v>
      </c>
      <c r="T17" s="584">
        <v>11933.156999999999</v>
      </c>
      <c r="U17" s="584">
        <v>12750.209000000001</v>
      </c>
      <c r="V17" s="584">
        <v>13389.944</v>
      </c>
      <c r="W17" s="584">
        <v>14202.898999999999</v>
      </c>
      <c r="X17" s="584">
        <v>14916.290999999999</v>
      </c>
      <c r="Y17" s="584">
        <v>15491.192999999999</v>
      </c>
      <c r="Z17" s="584">
        <v>16197.713</v>
      </c>
      <c r="AA17" s="584">
        <v>17141.262999999999</v>
      </c>
      <c r="AB17" s="584">
        <v>17808.712</v>
      </c>
      <c r="AC17" s="584">
        <v>18305.766</v>
      </c>
      <c r="AD17" s="584">
        <v>18920.626</v>
      </c>
      <c r="AE17" s="584">
        <v>19345.261999999999</v>
      </c>
      <c r="AF17" s="584">
        <v>20043.347000000002</v>
      </c>
      <c r="AG17" s="584">
        <v>20746.966</v>
      </c>
      <c r="AH17" s="584" t="s">
        <v>429</v>
      </c>
      <c r="AI17" s="584" t="s">
        <v>429</v>
      </c>
      <c r="AJ17" s="584" t="s">
        <v>429</v>
      </c>
      <c r="AK17" s="575" t="s">
        <v>8</v>
      </c>
      <c r="AL17" s="319"/>
      <c r="AM17" s="319"/>
      <c r="AN17" s="319"/>
      <c r="AO17" s="319"/>
      <c r="AP17" s="319"/>
      <c r="AQ17" s="319"/>
      <c r="AR17" s="319"/>
      <c r="AS17" s="319"/>
      <c r="AT17" s="319"/>
      <c r="AU17" s="319"/>
      <c r="AV17" s="319"/>
      <c r="AW17" s="319"/>
      <c r="AX17" s="319"/>
      <c r="AY17" s="319"/>
      <c r="AZ17" s="319"/>
    </row>
    <row r="18" spans="1:196">
      <c r="A18" s="284" t="s">
        <v>2</v>
      </c>
      <c r="B18" s="584">
        <v>4498.0450000000001</v>
      </c>
      <c r="C18" s="584">
        <v>4565.6869999999999</v>
      </c>
      <c r="D18" s="584">
        <v>4678.0709999999999</v>
      </c>
      <c r="E18" s="584">
        <v>4762.47</v>
      </c>
      <c r="F18" s="584">
        <v>4827.9849999999997</v>
      </c>
      <c r="G18" s="584">
        <v>4926.9639999999999</v>
      </c>
      <c r="H18" s="584">
        <v>5017.2039999999997</v>
      </c>
      <c r="I18" s="584">
        <v>5134.7849999999999</v>
      </c>
      <c r="J18" s="584">
        <v>5421.3850000000002</v>
      </c>
      <c r="K18" s="584">
        <v>5428.32</v>
      </c>
      <c r="L18" s="584">
        <v>5399.19</v>
      </c>
      <c r="M18" s="584">
        <v>5564.8850000000002</v>
      </c>
      <c r="N18" s="584">
        <v>5664.5969999999998</v>
      </c>
      <c r="O18" s="584">
        <v>5682.5630000000001</v>
      </c>
      <c r="P18" s="584">
        <v>5729.5569999999998</v>
      </c>
      <c r="Q18" s="584">
        <v>5827.9960000000001</v>
      </c>
      <c r="R18" s="584">
        <v>5778.3770000000004</v>
      </c>
      <c r="S18" s="584">
        <v>6026.2730000000001</v>
      </c>
      <c r="T18" s="584">
        <v>6085.9350000000004</v>
      </c>
      <c r="U18" s="584">
        <v>6094.5420000000004</v>
      </c>
      <c r="V18" s="584">
        <v>6244.0460000000003</v>
      </c>
      <c r="W18" s="584">
        <v>6430.43</v>
      </c>
      <c r="X18" s="584">
        <v>6633.0690000000004</v>
      </c>
      <c r="Y18" s="584">
        <v>6828.415</v>
      </c>
      <c r="Z18" s="584">
        <v>7005.2060000000001</v>
      </c>
      <c r="AA18" s="584">
        <v>7213.317</v>
      </c>
      <c r="AB18" s="584">
        <v>7396.3249999999998</v>
      </c>
      <c r="AC18" s="584">
        <v>7399.4719999999998</v>
      </c>
      <c r="AD18" s="584">
        <v>7641.3329999999996</v>
      </c>
      <c r="AE18" s="584">
        <v>7842.259</v>
      </c>
      <c r="AF18" s="584">
        <v>8053.5709999999999</v>
      </c>
      <c r="AG18" s="584">
        <v>8461.9950000000008</v>
      </c>
      <c r="AH18" s="584" t="s">
        <v>429</v>
      </c>
      <c r="AI18" s="584" t="s">
        <v>429</v>
      </c>
      <c r="AJ18" s="584" t="s">
        <v>429</v>
      </c>
      <c r="AK18" s="584" t="s">
        <v>429</v>
      </c>
      <c r="AL18" s="319"/>
      <c r="AM18" s="319"/>
      <c r="AN18" s="319"/>
      <c r="AO18" s="319"/>
      <c r="AP18" s="319"/>
      <c r="AQ18" s="319"/>
      <c r="AR18" s="319"/>
      <c r="AS18" s="319"/>
      <c r="AT18" s="319"/>
      <c r="AU18" s="319"/>
      <c r="AV18" s="319"/>
      <c r="AW18" s="319"/>
      <c r="AX18" s="319"/>
      <c r="AY18" s="319"/>
      <c r="AZ18" s="319"/>
    </row>
    <row r="19" spans="1:196">
      <c r="A19" s="284" t="s">
        <v>1</v>
      </c>
      <c r="B19" s="584">
        <v>6492.6809999999996</v>
      </c>
      <c r="C19" s="584">
        <v>6584.5209999999997</v>
      </c>
      <c r="D19" s="584">
        <v>6634.8760000000002</v>
      </c>
      <c r="E19" s="584">
        <v>6801.6329999999998</v>
      </c>
      <c r="F19" s="584">
        <v>6919.732</v>
      </c>
      <c r="G19" s="584">
        <v>7405.6139999999996</v>
      </c>
      <c r="H19" s="584">
        <v>7830.8280000000004</v>
      </c>
      <c r="I19" s="584">
        <v>8550.3719999999994</v>
      </c>
      <c r="J19" s="584">
        <v>8657.473</v>
      </c>
      <c r="K19" s="584">
        <v>8851.6790000000001</v>
      </c>
      <c r="L19" s="584">
        <v>9297.2649999999994</v>
      </c>
      <c r="M19" s="584">
        <v>9855.2919999999995</v>
      </c>
      <c r="N19" s="584">
        <v>10176.611999999999</v>
      </c>
      <c r="O19" s="584">
        <v>9735.607</v>
      </c>
      <c r="P19" s="584">
        <v>9666.0720000000001</v>
      </c>
      <c r="Q19" s="584">
        <v>9841.1389999999992</v>
      </c>
      <c r="R19" s="584">
        <v>9799.7540000000008</v>
      </c>
      <c r="S19" s="584">
        <v>9702.2630000000008</v>
      </c>
      <c r="T19" s="584">
        <v>9928.0210000000006</v>
      </c>
      <c r="U19" s="584">
        <v>10584.735000000001</v>
      </c>
      <c r="V19" s="584">
        <v>9864.6759999999995</v>
      </c>
      <c r="W19" s="584">
        <v>9690.3449999999993</v>
      </c>
      <c r="X19" s="584">
        <v>9692.3279999999995</v>
      </c>
      <c r="Y19" s="584">
        <v>9500.2289999999994</v>
      </c>
      <c r="Z19" s="584">
        <v>9269.223</v>
      </c>
      <c r="AA19" s="584">
        <v>9684.9850000000006</v>
      </c>
      <c r="AB19" s="584">
        <v>9714.2240000000002</v>
      </c>
      <c r="AC19" s="584">
        <v>9438.4830000000002</v>
      </c>
      <c r="AD19" s="584">
        <v>8677.5669999999991</v>
      </c>
      <c r="AE19" s="584">
        <v>8746.6659999999993</v>
      </c>
      <c r="AF19" s="584">
        <v>8999.6299999999992</v>
      </c>
      <c r="AG19" s="584">
        <v>9312.0450000000001</v>
      </c>
      <c r="AH19" s="584" t="s">
        <v>429</v>
      </c>
      <c r="AI19" s="584" t="s">
        <v>429</v>
      </c>
      <c r="AJ19" s="584" t="s">
        <v>429</v>
      </c>
      <c r="AK19" s="584" t="s">
        <v>429</v>
      </c>
      <c r="AL19" s="319"/>
      <c r="AM19" s="319"/>
      <c r="AN19" s="319"/>
      <c r="AO19" s="319"/>
      <c r="AP19" s="319"/>
      <c r="AQ19" s="319"/>
      <c r="AR19" s="319"/>
      <c r="AS19" s="319"/>
      <c r="AT19" s="319"/>
      <c r="AU19" s="319"/>
      <c r="AV19" s="319"/>
      <c r="AW19" s="319"/>
      <c r="AX19" s="319"/>
      <c r="AY19" s="319"/>
      <c r="AZ19" s="319"/>
    </row>
    <row r="20" spans="1:196">
      <c r="A20" s="320"/>
      <c r="B20" s="319"/>
      <c r="BF20" s="319"/>
      <c r="BG20" s="319"/>
      <c r="BH20" s="319"/>
      <c r="BI20" s="319"/>
      <c r="BJ20" s="319"/>
      <c r="BK20" s="319"/>
      <c r="BL20" s="319"/>
      <c r="BM20" s="319"/>
      <c r="BN20" s="319"/>
      <c r="BO20" s="319"/>
      <c r="BP20" s="319"/>
    </row>
    <row r="21" spans="1:196">
      <c r="A21" s="316" t="s">
        <v>35</v>
      </c>
    </row>
    <row r="22" spans="1:196">
      <c r="A22" s="136"/>
      <c r="U22" s="93"/>
      <c r="V22" s="93"/>
      <c r="W22" s="93"/>
      <c r="X22" s="93"/>
      <c r="AO22" s="318"/>
      <c r="AP22" s="37"/>
      <c r="AQ22" s="37"/>
      <c r="AR22" s="37"/>
      <c r="AS22" s="37"/>
      <c r="AT22" s="37"/>
      <c r="AU22" s="37"/>
      <c r="AV22" s="317"/>
      <c r="BA22" s="93"/>
      <c r="BB22" s="93"/>
      <c r="BC22" s="93"/>
      <c r="BD22" s="93"/>
      <c r="BE22" s="93"/>
      <c r="BF22" s="93"/>
      <c r="BG22" s="93"/>
      <c r="BH22" s="93"/>
      <c r="BI22" s="93"/>
      <c r="BJ22" s="93"/>
      <c r="BK22" s="93"/>
      <c r="BL22" s="93"/>
      <c r="BM22" s="93"/>
      <c r="BN22" s="93"/>
      <c r="BO22" s="93"/>
      <c r="BP22" s="93"/>
      <c r="BQ22" s="93"/>
      <c r="BR22" s="93"/>
      <c r="BS22" s="93"/>
      <c r="BT22" s="93"/>
      <c r="BU22" s="93"/>
      <c r="BV22" s="93"/>
      <c r="BW22" s="93"/>
      <c r="BX22" s="93"/>
      <c r="BY22" s="93"/>
      <c r="BZ22" s="93"/>
      <c r="CA22" s="93"/>
      <c r="CB22" s="93"/>
      <c r="CC22" s="93"/>
      <c r="CD22" s="93"/>
      <c r="CE22" s="93"/>
      <c r="CF22" s="93"/>
      <c r="CG22" s="93"/>
      <c r="CH22" s="93"/>
      <c r="CI22" s="93"/>
      <c r="CJ22" s="93"/>
      <c r="CK22" s="93"/>
      <c r="CL22" s="93"/>
      <c r="CM22" s="93"/>
      <c r="CN22" s="93"/>
      <c r="CO22" s="93"/>
      <c r="CP22" s="93"/>
      <c r="CQ22" s="93"/>
      <c r="CR22" s="93"/>
      <c r="CS22" s="93"/>
      <c r="CT22" s="93"/>
      <c r="CU22" s="93"/>
      <c r="CV22" s="93"/>
      <c r="CW22" s="93"/>
      <c r="CX22" s="93"/>
      <c r="CY22" s="93"/>
      <c r="CZ22" s="93"/>
      <c r="DA22" s="93"/>
      <c r="DB22" s="93"/>
      <c r="DC22" s="93"/>
      <c r="DD22" s="93"/>
      <c r="DE22" s="93"/>
      <c r="DF22" s="93"/>
      <c r="DG22" s="93"/>
      <c r="DH22" s="93"/>
      <c r="DI22" s="93"/>
      <c r="DJ22" s="93"/>
      <c r="DK22" s="93"/>
      <c r="DL22" s="93"/>
      <c r="DM22" s="93"/>
      <c r="DN22" s="93"/>
      <c r="DO22" s="93"/>
      <c r="DP22" s="93"/>
      <c r="DQ22" s="93"/>
      <c r="DR22" s="93"/>
      <c r="DS22" s="93"/>
      <c r="DT22" s="93"/>
      <c r="DU22" s="93"/>
      <c r="DV22" s="93"/>
      <c r="DW22" s="93"/>
      <c r="DX22" s="93"/>
      <c r="DY22" s="93"/>
      <c r="DZ22" s="93"/>
      <c r="EA22" s="93"/>
      <c r="EB22" s="93"/>
      <c r="EC22" s="93"/>
      <c r="ED22" s="93"/>
      <c r="EE22" s="93"/>
      <c r="EF22" s="93"/>
      <c r="EG22" s="93"/>
      <c r="EH22" s="93"/>
      <c r="EI22" s="93"/>
      <c r="EJ22" s="93"/>
      <c r="EK22" s="93"/>
      <c r="EL22" s="93"/>
      <c r="EM22" s="93"/>
      <c r="EN22" s="93"/>
      <c r="EO22" s="93"/>
      <c r="EP22" s="93"/>
      <c r="EQ22" s="93"/>
      <c r="ER22" s="93"/>
      <c r="ES22" s="93"/>
      <c r="ET22" s="93"/>
      <c r="EU22" s="93"/>
      <c r="EV22" s="93"/>
      <c r="EW22" s="93"/>
      <c r="EX22" s="93"/>
      <c r="EY22" s="93"/>
      <c r="EZ22" s="93"/>
      <c r="FA22" s="93"/>
      <c r="FB22" s="93"/>
      <c r="FC22" s="93"/>
      <c r="FD22" s="93"/>
      <c r="FE22" s="93"/>
      <c r="FF22" s="93"/>
      <c r="FG22" s="93"/>
      <c r="FH22" s="93"/>
      <c r="FI22" s="93"/>
      <c r="FJ22" s="93"/>
      <c r="FK22" s="93"/>
      <c r="FL22" s="93"/>
      <c r="FM22" s="93"/>
      <c r="FN22" s="93"/>
      <c r="FO22" s="93"/>
      <c r="FP22" s="93"/>
      <c r="FQ22" s="93"/>
      <c r="FR22" s="93"/>
      <c r="FS22" s="93"/>
      <c r="FT22" s="93"/>
      <c r="FU22" s="93"/>
      <c r="FV22" s="93"/>
      <c r="FW22" s="93"/>
      <c r="FX22" s="93"/>
      <c r="FY22" s="93"/>
      <c r="FZ22" s="93"/>
      <c r="GA22" s="93"/>
      <c r="GB22" s="93"/>
      <c r="GC22" s="93"/>
      <c r="GD22" s="93"/>
      <c r="GE22" s="93"/>
      <c r="GF22" s="93"/>
      <c r="GG22" s="93"/>
      <c r="GH22" s="93"/>
      <c r="GI22" s="93"/>
      <c r="GJ22" s="93"/>
      <c r="GK22" s="93"/>
      <c r="GL22" s="93"/>
      <c r="GM22" s="93"/>
      <c r="GN22" s="93"/>
    </row>
    <row r="23" spans="1:196">
      <c r="A23" s="289" t="s">
        <v>656</v>
      </c>
    </row>
    <row r="24" spans="1:196">
      <c r="A24" s="289" t="s">
        <v>17</v>
      </c>
      <c r="U24" s="93"/>
      <c r="V24" s="93"/>
      <c r="W24" s="93"/>
      <c r="X24" s="93"/>
      <c r="AO24" s="37"/>
      <c r="AP24" s="37"/>
      <c r="AQ24" s="37"/>
      <c r="AR24" s="37"/>
      <c r="AS24" s="37"/>
      <c r="AT24" s="37"/>
      <c r="AU24" s="37"/>
      <c r="AV24" s="37"/>
      <c r="BA24" s="93"/>
      <c r="BB24" s="93"/>
      <c r="BC24" s="93"/>
      <c r="BD24" s="93"/>
      <c r="BE24" s="93"/>
      <c r="BF24" s="93"/>
      <c r="BG24" s="93"/>
      <c r="BH24" s="93"/>
      <c r="BI24" s="93"/>
      <c r="BJ24" s="93"/>
      <c r="BK24" s="93"/>
      <c r="BL24" s="93"/>
      <c r="BM24" s="93"/>
      <c r="BN24" s="93"/>
      <c r="BO24" s="93"/>
      <c r="BP24" s="93"/>
      <c r="BQ24" s="93"/>
      <c r="BR24" s="93"/>
      <c r="BS24" s="93"/>
      <c r="BT24" s="93"/>
      <c r="BU24" s="93"/>
      <c r="BV24" s="93"/>
      <c r="BW24" s="93"/>
      <c r="BX24" s="93"/>
      <c r="BY24" s="93"/>
      <c r="BZ24" s="93"/>
      <c r="CA24" s="93"/>
      <c r="CB24" s="93"/>
      <c r="CC24" s="93"/>
      <c r="CD24" s="93"/>
      <c r="CE24" s="93"/>
      <c r="CF24" s="93"/>
      <c r="CG24" s="93"/>
      <c r="CH24" s="93"/>
      <c r="CI24" s="93"/>
      <c r="CJ24" s="93"/>
      <c r="CK24" s="93"/>
      <c r="CL24" s="93"/>
      <c r="CM24" s="93"/>
      <c r="CN24" s="93"/>
      <c r="CO24" s="93"/>
      <c r="CP24" s="93"/>
      <c r="CQ24" s="93"/>
      <c r="CR24" s="93"/>
      <c r="CS24" s="93"/>
      <c r="CT24" s="93"/>
      <c r="CU24" s="93"/>
      <c r="CV24" s="93"/>
      <c r="CW24" s="93"/>
      <c r="CX24" s="93"/>
      <c r="CY24" s="93"/>
      <c r="CZ24" s="93"/>
      <c r="DA24" s="93"/>
      <c r="DB24" s="93"/>
      <c r="DC24" s="93"/>
      <c r="DD24" s="93"/>
      <c r="DE24" s="93"/>
      <c r="DF24" s="93"/>
      <c r="DG24" s="93"/>
      <c r="DH24" s="93"/>
      <c r="DI24" s="93"/>
      <c r="DJ24" s="93"/>
      <c r="DK24" s="93"/>
      <c r="DL24" s="93"/>
      <c r="DM24" s="93"/>
      <c r="DN24" s="93"/>
      <c r="DO24" s="93"/>
      <c r="DP24" s="93"/>
      <c r="DQ24" s="93"/>
      <c r="DR24" s="93"/>
      <c r="DS24" s="93"/>
      <c r="DT24" s="93"/>
      <c r="DU24" s="93"/>
      <c r="DV24" s="93"/>
      <c r="DW24" s="93"/>
      <c r="DX24" s="93"/>
      <c r="DY24" s="93"/>
      <c r="DZ24" s="93"/>
      <c r="EA24" s="93"/>
      <c r="EB24" s="93"/>
      <c r="EC24" s="93"/>
      <c r="ED24" s="93"/>
      <c r="EE24" s="93"/>
      <c r="EF24" s="93"/>
      <c r="EG24" s="93"/>
      <c r="EH24" s="93"/>
      <c r="EI24" s="93"/>
      <c r="EJ24" s="93"/>
      <c r="EK24" s="93"/>
      <c r="EL24" s="93"/>
      <c r="EM24" s="93"/>
      <c r="EN24" s="93"/>
      <c r="EO24" s="93"/>
      <c r="EP24" s="93"/>
      <c r="EQ24" s="93"/>
      <c r="ER24" s="93"/>
      <c r="ES24" s="93"/>
      <c r="ET24" s="93"/>
      <c r="EU24" s="93"/>
      <c r="EV24" s="93"/>
      <c r="EW24" s="93"/>
      <c r="EX24" s="93"/>
      <c r="EY24" s="93"/>
      <c r="EZ24" s="93"/>
      <c r="FA24" s="93"/>
      <c r="FB24" s="93"/>
      <c r="FC24" s="93"/>
      <c r="FD24" s="93"/>
      <c r="FE24" s="93"/>
      <c r="FF24" s="93"/>
      <c r="FG24" s="93"/>
      <c r="FH24" s="93"/>
      <c r="FI24" s="93"/>
      <c r="FJ24" s="93"/>
      <c r="FK24" s="93"/>
      <c r="FL24" s="93"/>
      <c r="FM24" s="93"/>
      <c r="FN24" s="93"/>
      <c r="FO24" s="93"/>
      <c r="FP24" s="93"/>
      <c r="FQ24" s="93"/>
      <c r="FR24" s="93"/>
      <c r="FS24" s="93"/>
      <c r="FT24" s="93"/>
      <c r="FU24" s="93"/>
      <c r="FV24" s="93"/>
      <c r="FW24" s="93"/>
      <c r="FX24" s="93"/>
      <c r="FY24" s="93"/>
      <c r="FZ24" s="93"/>
      <c r="GA24" s="93"/>
      <c r="GB24" s="93"/>
      <c r="GC24" s="93"/>
      <c r="GD24" s="93"/>
      <c r="GE24" s="93"/>
      <c r="GF24" s="93"/>
      <c r="GG24" s="93"/>
      <c r="GH24" s="93"/>
      <c r="GI24" s="93"/>
      <c r="GJ24" s="93"/>
      <c r="GK24" s="93"/>
      <c r="GL24" s="93"/>
      <c r="GM24" s="93"/>
      <c r="GN24" s="93"/>
    </row>
    <row r="25" spans="1:196">
      <c r="A25" s="167" t="s">
        <v>431</v>
      </c>
      <c r="U25" s="93"/>
      <c r="V25" s="93"/>
      <c r="W25" s="93"/>
      <c r="X25" s="93"/>
      <c r="AO25" s="37"/>
      <c r="AP25" s="37"/>
      <c r="AQ25" s="37"/>
      <c r="AR25" s="37"/>
      <c r="AS25" s="37"/>
      <c r="AT25" s="37"/>
      <c r="AU25" s="37"/>
      <c r="AV25" s="37"/>
      <c r="BA25" s="93"/>
      <c r="BB25" s="93"/>
      <c r="BC25" s="93"/>
      <c r="BD25" s="93"/>
      <c r="BE25" s="93"/>
      <c r="BF25" s="93"/>
      <c r="BG25" s="93"/>
      <c r="BH25" s="93"/>
      <c r="BI25" s="93"/>
      <c r="BJ25" s="93"/>
      <c r="BK25" s="93"/>
      <c r="BL25" s="93"/>
      <c r="BM25" s="93"/>
      <c r="BN25" s="93"/>
      <c r="BO25" s="93"/>
      <c r="BP25" s="93"/>
      <c r="BQ25" s="93"/>
      <c r="BR25" s="93"/>
      <c r="BS25" s="93"/>
      <c r="BT25" s="93"/>
      <c r="BU25" s="93"/>
      <c r="BV25" s="93"/>
      <c r="BW25" s="93"/>
      <c r="BX25" s="93"/>
      <c r="BY25" s="93"/>
      <c r="BZ25" s="93"/>
      <c r="CA25" s="93"/>
      <c r="CB25" s="93"/>
      <c r="CC25" s="93"/>
      <c r="CD25" s="93"/>
      <c r="CE25" s="93"/>
      <c r="CF25" s="93"/>
      <c r="CG25" s="93"/>
      <c r="CH25" s="93"/>
      <c r="CI25" s="93"/>
      <c r="CJ25" s="93"/>
      <c r="CK25" s="93"/>
      <c r="CL25" s="93"/>
      <c r="CM25" s="93"/>
      <c r="CN25" s="93"/>
      <c r="CO25" s="93"/>
      <c r="CP25" s="93"/>
      <c r="CQ25" s="93"/>
      <c r="CR25" s="93"/>
      <c r="CS25" s="93"/>
      <c r="CT25" s="93"/>
      <c r="CU25" s="93"/>
      <c r="CV25" s="93"/>
      <c r="CW25" s="93"/>
      <c r="CX25" s="93"/>
      <c r="CY25" s="93"/>
      <c r="CZ25" s="93"/>
      <c r="DA25" s="93"/>
      <c r="DB25" s="93"/>
      <c r="DC25" s="93"/>
      <c r="DD25" s="93"/>
      <c r="DE25" s="93"/>
      <c r="DF25" s="93"/>
      <c r="DG25" s="93"/>
      <c r="DH25" s="93"/>
      <c r="DI25" s="93"/>
      <c r="DJ25" s="93"/>
      <c r="DK25" s="93"/>
      <c r="DL25" s="93"/>
      <c r="DM25" s="93"/>
      <c r="DN25" s="93"/>
      <c r="DO25" s="93"/>
      <c r="DP25" s="93"/>
      <c r="DQ25" s="93"/>
      <c r="DR25" s="93"/>
      <c r="DS25" s="93"/>
      <c r="DT25" s="93"/>
      <c r="DU25" s="93"/>
      <c r="DV25" s="93"/>
      <c r="DW25" s="93"/>
      <c r="DX25" s="93"/>
      <c r="DY25" s="93"/>
      <c r="DZ25" s="93"/>
      <c r="EA25" s="93"/>
      <c r="EB25" s="93"/>
      <c r="EC25" s="93"/>
      <c r="ED25" s="93"/>
      <c r="EE25" s="93"/>
      <c r="EF25" s="93"/>
      <c r="EG25" s="93"/>
      <c r="EH25" s="93"/>
      <c r="EI25" s="93"/>
      <c r="EJ25" s="93"/>
      <c r="EK25" s="93"/>
      <c r="EL25" s="93"/>
      <c r="EM25" s="93"/>
      <c r="EN25" s="93"/>
      <c r="EO25" s="93"/>
      <c r="EP25" s="93"/>
      <c r="EQ25" s="93"/>
      <c r="ER25" s="93"/>
      <c r="ES25" s="93"/>
      <c r="ET25" s="93"/>
      <c r="EU25" s="93"/>
      <c r="EV25" s="93"/>
      <c r="EW25" s="93"/>
      <c r="EX25" s="93"/>
      <c r="EY25" s="93"/>
      <c r="EZ25" s="93"/>
      <c r="FA25" s="93"/>
      <c r="FB25" s="93"/>
      <c r="FC25" s="93"/>
      <c r="FD25" s="93"/>
      <c r="FE25" s="93"/>
      <c r="FF25" s="93"/>
      <c r="FG25" s="93"/>
      <c r="FH25" s="93"/>
      <c r="FI25" s="93"/>
      <c r="FJ25" s="93"/>
      <c r="FK25" s="93"/>
      <c r="FL25" s="93"/>
      <c r="FM25" s="93"/>
      <c r="FN25" s="93"/>
      <c r="FO25" s="93"/>
      <c r="FP25" s="93"/>
      <c r="FQ25" s="93"/>
      <c r="FR25" s="93"/>
      <c r="FS25" s="93"/>
      <c r="FT25" s="93"/>
      <c r="FU25" s="93"/>
      <c r="FV25" s="93"/>
      <c r="FW25" s="93"/>
      <c r="FX25" s="93"/>
      <c r="FY25" s="93"/>
      <c r="FZ25" s="93"/>
      <c r="GA25" s="93"/>
      <c r="GB25" s="93"/>
      <c r="GC25" s="93"/>
      <c r="GD25" s="93"/>
      <c r="GE25" s="93"/>
      <c r="GF25" s="93"/>
      <c r="GG25" s="93"/>
      <c r="GH25" s="93"/>
      <c r="GI25" s="93"/>
      <c r="GJ25" s="93"/>
      <c r="GK25" s="93"/>
      <c r="GL25" s="93"/>
      <c r="GM25" s="93"/>
      <c r="GN25" s="93"/>
    </row>
    <row r="26" spans="1:196">
      <c r="A26" s="136"/>
      <c r="U26" s="93"/>
      <c r="V26" s="93"/>
      <c r="W26" s="93"/>
      <c r="X26" s="93"/>
      <c r="AO26" s="37"/>
      <c r="AP26" s="37"/>
      <c r="AQ26" s="37"/>
      <c r="AR26" s="37"/>
      <c r="AS26" s="37"/>
      <c r="AT26" s="37"/>
      <c r="AU26" s="37"/>
      <c r="AV26" s="37"/>
      <c r="BA26" s="93"/>
      <c r="BB26" s="93"/>
      <c r="BC26" s="93"/>
      <c r="BD26" s="93"/>
      <c r="BE26" s="93"/>
      <c r="BF26" s="93"/>
      <c r="BG26" s="93"/>
      <c r="BH26" s="93"/>
      <c r="BI26" s="93"/>
      <c r="BJ26" s="93"/>
      <c r="BK26" s="93"/>
      <c r="BL26" s="93"/>
      <c r="BM26" s="93"/>
      <c r="BN26" s="93"/>
      <c r="BO26" s="93"/>
      <c r="BP26" s="93"/>
      <c r="BQ26" s="93"/>
      <c r="BR26" s="93"/>
      <c r="BS26" s="93"/>
      <c r="BT26" s="93"/>
      <c r="BU26" s="93"/>
      <c r="BV26" s="93"/>
      <c r="BW26" s="93"/>
      <c r="BX26" s="93"/>
      <c r="BY26" s="93"/>
      <c r="BZ26" s="93"/>
      <c r="CA26" s="93"/>
      <c r="CB26" s="93"/>
      <c r="CC26" s="93"/>
      <c r="CD26" s="93"/>
      <c r="CE26" s="93"/>
      <c r="CF26" s="93"/>
      <c r="CG26" s="93"/>
      <c r="CH26" s="93"/>
      <c r="CI26" s="93"/>
      <c r="CJ26" s="93"/>
      <c r="CK26" s="93"/>
      <c r="CL26" s="93"/>
      <c r="CM26" s="93"/>
      <c r="CN26" s="93"/>
      <c r="CO26" s="93"/>
      <c r="CP26" s="93"/>
      <c r="CQ26" s="93"/>
      <c r="CR26" s="93"/>
      <c r="CS26" s="93"/>
      <c r="CT26" s="93"/>
      <c r="CU26" s="93"/>
      <c r="CV26" s="93"/>
      <c r="CW26" s="93"/>
      <c r="CX26" s="93"/>
      <c r="CY26" s="93"/>
      <c r="CZ26" s="93"/>
      <c r="DA26" s="93"/>
      <c r="DB26" s="93"/>
      <c r="DC26" s="93"/>
      <c r="DD26" s="93"/>
      <c r="DE26" s="93"/>
      <c r="DF26" s="93"/>
      <c r="DG26" s="93"/>
      <c r="DH26" s="93"/>
      <c r="DI26" s="93"/>
      <c r="DJ26" s="93"/>
      <c r="DK26" s="93"/>
      <c r="DL26" s="93"/>
      <c r="DM26" s="93"/>
      <c r="DN26" s="93"/>
      <c r="DO26" s="93"/>
      <c r="DP26" s="93"/>
      <c r="DQ26" s="93"/>
      <c r="DR26" s="93"/>
      <c r="DS26" s="93"/>
      <c r="DT26" s="93"/>
      <c r="DU26" s="93"/>
      <c r="DV26" s="93"/>
      <c r="DW26" s="93"/>
      <c r="DX26" s="93"/>
      <c r="DY26" s="93"/>
      <c r="DZ26" s="93"/>
      <c r="EA26" s="93"/>
      <c r="EB26" s="93"/>
      <c r="EC26" s="93"/>
      <c r="ED26" s="93"/>
      <c r="EE26" s="93"/>
      <c r="EF26" s="93"/>
      <c r="EG26" s="93"/>
      <c r="EH26" s="93"/>
      <c r="EI26" s="93"/>
      <c r="EJ26" s="93"/>
      <c r="EK26" s="93"/>
      <c r="EL26" s="93"/>
      <c r="EM26" s="93"/>
      <c r="EN26" s="93"/>
      <c r="EO26" s="93"/>
      <c r="EP26" s="93"/>
      <c r="EQ26" s="93"/>
      <c r="ER26" s="93"/>
      <c r="ES26" s="93"/>
      <c r="ET26" s="93"/>
      <c r="EU26" s="93"/>
      <c r="EV26" s="93"/>
      <c r="EW26" s="93"/>
      <c r="EX26" s="93"/>
      <c r="EY26" s="93"/>
      <c r="EZ26" s="93"/>
      <c r="FA26" s="93"/>
      <c r="FB26" s="93"/>
      <c r="FC26" s="93"/>
      <c r="FD26" s="93"/>
      <c r="FE26" s="93"/>
      <c r="FF26" s="93"/>
      <c r="FG26" s="93"/>
      <c r="FH26" s="93"/>
      <c r="FI26" s="93"/>
      <c r="FJ26" s="93"/>
      <c r="FK26" s="93"/>
      <c r="FL26" s="93"/>
      <c r="FM26" s="93"/>
      <c r="FN26" s="93"/>
      <c r="FO26" s="93"/>
      <c r="FP26" s="93"/>
      <c r="FQ26" s="93"/>
      <c r="FR26" s="93"/>
      <c r="FS26" s="93"/>
      <c r="FT26" s="93"/>
      <c r="FU26" s="93"/>
      <c r="FV26" s="93"/>
      <c r="FW26" s="93"/>
      <c r="FX26" s="93"/>
      <c r="FY26" s="93"/>
      <c r="FZ26" s="93"/>
      <c r="GA26" s="93"/>
      <c r="GB26" s="93"/>
      <c r="GC26" s="93"/>
      <c r="GD26" s="93"/>
      <c r="GE26" s="93"/>
      <c r="GF26" s="93"/>
      <c r="GG26" s="93"/>
      <c r="GH26" s="93"/>
      <c r="GI26" s="93"/>
      <c r="GJ26" s="93"/>
      <c r="GK26" s="93"/>
      <c r="GL26" s="93"/>
      <c r="GM26" s="93"/>
      <c r="GN26" s="93"/>
    </row>
    <row r="27" spans="1:196" ht="14.25" customHeight="1">
      <c r="A27" s="316" t="s">
        <v>578</v>
      </c>
      <c r="C27" s="96"/>
      <c r="D27" s="96"/>
      <c r="E27" s="96"/>
      <c r="F27" s="96"/>
      <c r="G27" s="96"/>
      <c r="H27" s="96"/>
      <c r="I27" s="96"/>
      <c r="J27" s="96"/>
      <c r="K27" s="96"/>
      <c r="L27" s="96"/>
      <c r="M27" s="96"/>
      <c r="N27" s="96"/>
      <c r="O27" s="96"/>
      <c r="U27" s="93"/>
      <c r="V27" s="93"/>
      <c r="W27" s="93"/>
      <c r="X27" s="93"/>
      <c r="BA27" s="93"/>
      <c r="BB27" s="93"/>
      <c r="BC27" s="93"/>
      <c r="BD27" s="93"/>
      <c r="BE27" s="93"/>
      <c r="BF27" s="93"/>
      <c r="BG27" s="93"/>
      <c r="BH27" s="93"/>
      <c r="BI27" s="93"/>
      <c r="BJ27" s="93"/>
      <c r="BK27" s="93"/>
      <c r="BL27" s="93"/>
      <c r="BM27" s="93"/>
      <c r="BN27" s="93"/>
      <c r="BO27" s="93"/>
      <c r="BP27" s="93"/>
      <c r="BQ27" s="93"/>
      <c r="BR27" s="93"/>
      <c r="BS27" s="93"/>
      <c r="BT27" s="93"/>
      <c r="BU27" s="93"/>
      <c r="BV27" s="93"/>
      <c r="BW27" s="93"/>
      <c r="BX27" s="93"/>
      <c r="BY27" s="93"/>
      <c r="BZ27" s="93"/>
      <c r="CA27" s="93"/>
      <c r="CB27" s="93"/>
      <c r="CC27" s="93"/>
      <c r="CD27" s="93"/>
      <c r="CE27" s="93"/>
      <c r="CF27" s="93"/>
      <c r="CG27" s="93"/>
      <c r="CH27" s="93"/>
      <c r="CI27" s="93"/>
      <c r="CJ27" s="93"/>
      <c r="CK27" s="93"/>
      <c r="CL27" s="93"/>
      <c r="CM27" s="93"/>
      <c r="CN27" s="93"/>
      <c r="CO27" s="93"/>
      <c r="CP27" s="93"/>
      <c r="CQ27" s="93"/>
      <c r="CR27" s="93"/>
      <c r="CS27" s="93"/>
      <c r="CT27" s="93"/>
      <c r="CU27" s="93"/>
      <c r="CV27" s="93"/>
      <c r="CW27" s="93"/>
      <c r="CX27" s="93"/>
      <c r="CY27" s="93"/>
      <c r="CZ27" s="93"/>
      <c r="DA27" s="93"/>
      <c r="DB27" s="93"/>
      <c r="DC27" s="93"/>
      <c r="DD27" s="93"/>
      <c r="DE27" s="93"/>
      <c r="DF27" s="93"/>
      <c r="DG27" s="93"/>
      <c r="DH27" s="93"/>
      <c r="DI27" s="93"/>
      <c r="DJ27" s="93"/>
      <c r="DK27" s="93"/>
      <c r="DL27" s="93"/>
      <c r="DM27" s="93"/>
      <c r="DN27" s="93"/>
      <c r="DO27" s="93"/>
      <c r="DP27" s="93"/>
      <c r="DQ27" s="93"/>
      <c r="DR27" s="93"/>
      <c r="DS27" s="93"/>
      <c r="DT27" s="93"/>
      <c r="DU27" s="93"/>
      <c r="DV27" s="93"/>
      <c r="DW27" s="93"/>
      <c r="DX27" s="93"/>
      <c r="DY27" s="93"/>
      <c r="DZ27" s="93"/>
      <c r="EA27" s="93"/>
      <c r="EB27" s="93"/>
      <c r="EC27" s="93"/>
      <c r="ED27" s="93"/>
      <c r="EE27" s="93"/>
      <c r="EF27" s="93"/>
      <c r="EG27" s="93"/>
      <c r="EH27" s="93"/>
      <c r="EI27" s="93"/>
      <c r="EJ27" s="93"/>
      <c r="EK27" s="93"/>
      <c r="EL27" s="93"/>
      <c r="EM27" s="93"/>
      <c r="EN27" s="93"/>
      <c r="EO27" s="93"/>
      <c r="EP27" s="93"/>
      <c r="EQ27" s="93"/>
      <c r="ER27" s="93"/>
      <c r="ES27" s="93"/>
      <c r="ET27" s="93"/>
      <c r="EU27" s="93"/>
      <c r="EV27" s="93"/>
      <c r="EW27" s="93"/>
      <c r="EX27" s="93"/>
      <c r="EY27" s="93"/>
      <c r="EZ27" s="93"/>
      <c r="FA27" s="93"/>
      <c r="FB27" s="93"/>
      <c r="FC27" s="93"/>
      <c r="FD27" s="93"/>
      <c r="FE27" s="93"/>
      <c r="FF27" s="93"/>
      <c r="FG27" s="93"/>
      <c r="FH27" s="93"/>
      <c r="FI27" s="93"/>
      <c r="FJ27" s="93"/>
      <c r="FK27" s="93"/>
      <c r="FL27" s="93"/>
      <c r="FM27" s="93"/>
      <c r="FN27" s="93"/>
      <c r="FO27" s="93"/>
      <c r="FP27" s="93"/>
      <c r="FQ27" s="93"/>
      <c r="FR27" s="93"/>
      <c r="FS27" s="93"/>
      <c r="FT27" s="93"/>
      <c r="FU27" s="93"/>
      <c r="FV27" s="93"/>
      <c r="FW27" s="93"/>
      <c r="FX27" s="93"/>
      <c r="FY27" s="93"/>
      <c r="FZ27" s="93"/>
      <c r="GA27" s="93"/>
      <c r="GB27" s="93"/>
      <c r="GC27" s="93"/>
      <c r="GD27" s="93"/>
      <c r="GE27" s="93"/>
      <c r="GF27" s="93"/>
      <c r="GG27" s="93"/>
      <c r="GH27" s="93"/>
      <c r="GI27" s="93"/>
      <c r="GJ27" s="93"/>
      <c r="GK27" s="93"/>
      <c r="GL27" s="93"/>
      <c r="GM27" s="93"/>
      <c r="GN27" s="93"/>
    </row>
    <row r="28" spans="1:196">
      <c r="A28" s="136"/>
      <c r="B28" s="96"/>
      <c r="C28" s="96"/>
      <c r="D28" s="96"/>
      <c r="E28" s="96"/>
      <c r="F28" s="96"/>
      <c r="G28" s="96"/>
      <c r="H28" s="96"/>
      <c r="I28" s="96"/>
      <c r="J28" s="96"/>
      <c r="K28" s="96"/>
      <c r="L28" s="96"/>
      <c r="M28" s="96"/>
      <c r="N28" s="96"/>
      <c r="O28" s="96"/>
    </row>
    <row r="29" spans="1:196">
      <c r="A29" s="96" t="s">
        <v>577</v>
      </c>
    </row>
  </sheetData>
  <mergeCells count="2">
    <mergeCell ref="A3:A4"/>
    <mergeCell ref="B3:AK3"/>
  </mergeCells>
  <conditionalFormatting sqref="AK17">
    <cfRule type="expression" dxfId="76" priority="3" stopIfTrue="1">
      <formula>ISNA(ACTIVECELL)</formula>
    </cfRule>
  </conditionalFormatting>
  <conditionalFormatting sqref="AK15">
    <cfRule type="expression" dxfId="75" priority="2" stopIfTrue="1">
      <formula>ISNA(ACTIVECELL)</formula>
    </cfRule>
  </conditionalFormatting>
  <hyperlinks>
    <hyperlink ref="AM6" location="Content!B484" display="Back to Content Page"/>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6"/>
  <sheetViews>
    <sheetView topLeftCell="L1" zoomScale="87" zoomScaleNormal="87" workbookViewId="0">
      <selection activeCell="AD5" sqref="AD5"/>
    </sheetView>
  </sheetViews>
  <sheetFormatPr defaultRowHeight="14.5"/>
  <cols>
    <col min="1" max="1" width="33.81640625" customWidth="1"/>
    <col min="2" max="27" width="7" customWidth="1"/>
    <col min="28" max="29" width="9.1796875" style="499"/>
  </cols>
  <sheetData>
    <row r="1" spans="1:30" ht="15" customHeight="1">
      <c r="A1" s="373" t="s">
        <v>1368</v>
      </c>
      <c r="B1" s="232"/>
      <c r="C1" s="232"/>
      <c r="D1" s="232"/>
      <c r="E1" s="232"/>
      <c r="F1" s="232"/>
      <c r="G1" s="232"/>
      <c r="H1" s="232"/>
      <c r="I1" s="232"/>
      <c r="J1" s="232"/>
      <c r="K1" s="232"/>
      <c r="L1" s="36"/>
      <c r="M1" s="36"/>
      <c r="N1" s="36"/>
      <c r="O1" s="36"/>
      <c r="P1" s="36"/>
      <c r="Q1" s="36"/>
      <c r="R1" s="36"/>
      <c r="S1" s="36"/>
      <c r="T1" s="36"/>
      <c r="U1" s="36"/>
      <c r="V1" s="36"/>
      <c r="W1" s="57"/>
      <c r="X1" s="57"/>
      <c r="Y1" s="36"/>
    </row>
    <row r="2" spans="1:30">
      <c r="A2" s="283"/>
      <c r="B2" s="287"/>
      <c r="C2" s="287"/>
      <c r="D2" s="287"/>
      <c r="E2" s="287"/>
      <c r="F2" s="287"/>
      <c r="G2" s="287"/>
      <c r="H2" s="287"/>
      <c r="I2" s="287"/>
      <c r="J2" s="287"/>
      <c r="K2" s="287"/>
      <c r="L2" s="287"/>
      <c r="M2" s="287"/>
      <c r="N2" s="287"/>
      <c r="O2" s="287"/>
      <c r="P2" s="287"/>
      <c r="Q2" s="287"/>
      <c r="R2" s="287"/>
      <c r="S2" s="36"/>
      <c r="T2" s="36"/>
      <c r="U2" s="36"/>
      <c r="V2" s="36"/>
      <c r="W2" s="57"/>
      <c r="X2" s="57"/>
      <c r="Y2" s="36"/>
    </row>
    <row r="3" spans="1:30">
      <c r="A3" s="742" t="s">
        <v>77</v>
      </c>
      <c r="B3" s="4">
        <v>1990</v>
      </c>
      <c r="C3" s="4">
        <v>1991</v>
      </c>
      <c r="D3" s="4">
        <v>1992</v>
      </c>
      <c r="E3" s="4">
        <v>1993</v>
      </c>
      <c r="F3" s="4">
        <v>1994</v>
      </c>
      <c r="G3" s="4">
        <v>1995</v>
      </c>
      <c r="H3" s="4">
        <v>1996</v>
      </c>
      <c r="I3" s="4">
        <v>1997</v>
      </c>
      <c r="J3" s="4">
        <v>1998</v>
      </c>
      <c r="K3" s="4">
        <v>1999</v>
      </c>
      <c r="L3" s="4">
        <v>2000</v>
      </c>
      <c r="M3" s="4">
        <v>2001</v>
      </c>
      <c r="N3" s="4">
        <v>2002</v>
      </c>
      <c r="O3" s="4">
        <v>2003</v>
      </c>
      <c r="P3" s="4">
        <v>2004</v>
      </c>
      <c r="Q3" s="4">
        <v>2005</v>
      </c>
      <c r="R3" s="4">
        <v>2006</v>
      </c>
      <c r="S3" s="4">
        <v>2007</v>
      </c>
      <c r="T3" s="4">
        <v>2008</v>
      </c>
      <c r="U3" s="108">
        <v>2009</v>
      </c>
      <c r="V3" s="108">
        <v>2010</v>
      </c>
      <c r="W3" s="108">
        <v>2011</v>
      </c>
      <c r="X3" s="108">
        <v>2012</v>
      </c>
      <c r="Y3" s="741">
        <v>2013</v>
      </c>
      <c r="Z3" s="741">
        <v>2014</v>
      </c>
      <c r="AA3" s="741">
        <v>2015</v>
      </c>
    </row>
    <row r="4" spans="1:30">
      <c r="A4" s="284" t="s">
        <v>15</v>
      </c>
      <c r="B4" s="570">
        <v>378</v>
      </c>
      <c r="C4" s="570">
        <v>401</v>
      </c>
      <c r="D4" s="570">
        <v>424</v>
      </c>
      <c r="E4" s="570">
        <v>439</v>
      </c>
      <c r="F4" s="570">
        <v>451</v>
      </c>
      <c r="G4" s="570">
        <v>458</v>
      </c>
      <c r="H4" s="570">
        <v>459</v>
      </c>
      <c r="I4" s="570">
        <v>456</v>
      </c>
      <c r="J4" s="570">
        <v>450</v>
      </c>
      <c r="K4" s="570">
        <v>441</v>
      </c>
      <c r="L4" s="570">
        <v>421</v>
      </c>
      <c r="M4" s="570">
        <v>405</v>
      </c>
      <c r="N4" s="570">
        <v>393</v>
      </c>
      <c r="O4" s="570">
        <v>370</v>
      </c>
      <c r="P4" s="570">
        <v>359</v>
      </c>
      <c r="Q4" s="570">
        <v>347</v>
      </c>
      <c r="R4" s="570">
        <v>353</v>
      </c>
      <c r="S4" s="570">
        <v>362</v>
      </c>
      <c r="T4" s="570">
        <v>373</v>
      </c>
      <c r="U4" s="570">
        <v>389</v>
      </c>
      <c r="V4" s="570">
        <v>411</v>
      </c>
      <c r="W4" s="570">
        <v>447</v>
      </c>
      <c r="X4" s="570">
        <v>474</v>
      </c>
      <c r="Y4" s="664">
        <v>608.07000000000005</v>
      </c>
      <c r="Z4" s="664">
        <v>567.16</v>
      </c>
      <c r="AA4" s="609" t="s">
        <v>429</v>
      </c>
      <c r="AB4" s="614" t="s">
        <v>17</v>
      </c>
    </row>
    <row r="5" spans="1:30">
      <c r="A5" s="284" t="s">
        <v>14</v>
      </c>
      <c r="B5" s="570">
        <v>820</v>
      </c>
      <c r="C5" s="570">
        <v>845</v>
      </c>
      <c r="D5" s="570">
        <v>869</v>
      </c>
      <c r="E5" s="570">
        <v>866</v>
      </c>
      <c r="F5" s="570">
        <v>852</v>
      </c>
      <c r="G5" s="570">
        <v>830</v>
      </c>
      <c r="H5" s="570">
        <v>802</v>
      </c>
      <c r="I5" s="570">
        <v>784</v>
      </c>
      <c r="J5" s="570">
        <v>761</v>
      </c>
      <c r="K5" s="570">
        <v>736</v>
      </c>
      <c r="L5" s="570">
        <v>705</v>
      </c>
      <c r="M5" s="570">
        <v>667</v>
      </c>
      <c r="N5" s="570">
        <v>637</v>
      </c>
      <c r="O5" s="570">
        <v>601</v>
      </c>
      <c r="P5" s="570">
        <v>566</v>
      </c>
      <c r="Q5" s="570">
        <v>521</v>
      </c>
      <c r="R5" s="570">
        <v>518</v>
      </c>
      <c r="S5" s="570">
        <v>458</v>
      </c>
      <c r="T5" s="570">
        <v>440</v>
      </c>
      <c r="U5" s="570">
        <v>400</v>
      </c>
      <c r="V5" s="570">
        <v>380</v>
      </c>
      <c r="W5" s="570">
        <v>360</v>
      </c>
      <c r="X5" s="570">
        <v>344</v>
      </c>
      <c r="Y5" s="570">
        <v>340</v>
      </c>
      <c r="Z5" s="570">
        <v>334</v>
      </c>
      <c r="AA5" s="587">
        <v>313</v>
      </c>
      <c r="AD5" s="285" t="s">
        <v>13</v>
      </c>
    </row>
    <row r="6" spans="1:30">
      <c r="A6" s="284" t="s">
        <v>268</v>
      </c>
      <c r="B6" s="570">
        <v>695</v>
      </c>
      <c r="C6" s="570">
        <v>687</v>
      </c>
      <c r="D6" s="570">
        <v>680</v>
      </c>
      <c r="E6" s="570">
        <v>668</v>
      </c>
      <c r="F6" s="570">
        <v>662</v>
      </c>
      <c r="G6" s="570">
        <v>654</v>
      </c>
      <c r="H6" s="570">
        <v>645</v>
      </c>
      <c r="I6" s="570">
        <v>640</v>
      </c>
      <c r="J6" s="570">
        <v>631</v>
      </c>
      <c r="K6" s="570">
        <v>622</v>
      </c>
      <c r="L6" s="570">
        <v>611</v>
      </c>
      <c r="M6" s="570">
        <v>601</v>
      </c>
      <c r="N6" s="570">
        <v>589</v>
      </c>
      <c r="O6" s="570">
        <v>580</v>
      </c>
      <c r="P6" s="570">
        <v>565</v>
      </c>
      <c r="Q6" s="570">
        <v>558</v>
      </c>
      <c r="R6" s="570">
        <v>553</v>
      </c>
      <c r="S6" s="570">
        <v>551</v>
      </c>
      <c r="T6" s="570">
        <v>549</v>
      </c>
      <c r="U6" s="570">
        <v>559</v>
      </c>
      <c r="V6" s="570">
        <v>555</v>
      </c>
      <c r="W6" s="570">
        <v>568</v>
      </c>
      <c r="X6" s="570" t="s">
        <v>429</v>
      </c>
      <c r="Y6" s="570" t="s">
        <v>429</v>
      </c>
      <c r="Z6" s="570" t="s">
        <v>429</v>
      </c>
      <c r="AA6" s="570" t="s">
        <v>429</v>
      </c>
    </row>
    <row r="7" spans="1:30">
      <c r="A7" s="284" t="s">
        <v>12</v>
      </c>
      <c r="B7" s="570">
        <v>215</v>
      </c>
      <c r="C7" s="570">
        <v>228</v>
      </c>
      <c r="D7" s="570">
        <v>232</v>
      </c>
      <c r="E7" s="570">
        <v>235</v>
      </c>
      <c r="F7" s="570">
        <v>245</v>
      </c>
      <c r="G7" s="570">
        <v>255</v>
      </c>
      <c r="H7" s="570">
        <v>266</v>
      </c>
      <c r="I7" s="570">
        <v>285</v>
      </c>
      <c r="J7" s="570">
        <v>310</v>
      </c>
      <c r="K7" s="570">
        <v>342</v>
      </c>
      <c r="L7" s="570">
        <v>362</v>
      </c>
      <c r="M7" s="570">
        <v>378</v>
      </c>
      <c r="N7" s="570">
        <v>401</v>
      </c>
      <c r="O7" s="570">
        <v>412</v>
      </c>
      <c r="P7" s="570">
        <v>418</v>
      </c>
      <c r="Q7" s="570">
        <v>413</v>
      </c>
      <c r="R7" s="570">
        <v>415</v>
      </c>
      <c r="S7" s="570">
        <v>412</v>
      </c>
      <c r="T7" s="570">
        <v>409</v>
      </c>
      <c r="U7" s="570">
        <v>405</v>
      </c>
      <c r="V7" s="570">
        <v>402</v>
      </c>
      <c r="W7" s="570">
        <v>411</v>
      </c>
      <c r="X7" s="570">
        <v>424</v>
      </c>
      <c r="Y7" s="570" t="s">
        <v>429</v>
      </c>
      <c r="Z7" s="570" t="s">
        <v>429</v>
      </c>
      <c r="AA7" s="570" t="s">
        <v>429</v>
      </c>
    </row>
    <row r="8" spans="1:30">
      <c r="A8" s="284" t="s">
        <v>11</v>
      </c>
      <c r="B8" s="570">
        <v>946</v>
      </c>
      <c r="C8" s="570">
        <v>911</v>
      </c>
      <c r="D8" s="570">
        <v>855</v>
      </c>
      <c r="E8" s="570">
        <v>812</v>
      </c>
      <c r="F8" s="570">
        <v>769</v>
      </c>
      <c r="G8" s="570">
        <v>729</v>
      </c>
      <c r="H8" s="570">
        <v>694</v>
      </c>
      <c r="I8" s="570">
        <v>666</v>
      </c>
      <c r="J8" s="570">
        <v>647</v>
      </c>
      <c r="K8" s="570">
        <v>628</v>
      </c>
      <c r="L8" s="570">
        <v>609</v>
      </c>
      <c r="M8" s="570">
        <v>593</v>
      </c>
      <c r="N8" s="570">
        <v>580</v>
      </c>
      <c r="O8" s="570">
        <v>555</v>
      </c>
      <c r="P8" s="570">
        <v>537</v>
      </c>
      <c r="Q8" s="570">
        <v>522</v>
      </c>
      <c r="R8" s="570">
        <v>502</v>
      </c>
      <c r="S8" s="570">
        <v>492</v>
      </c>
      <c r="T8" s="570">
        <v>477</v>
      </c>
      <c r="U8" s="570">
        <v>472</v>
      </c>
      <c r="V8" s="570">
        <v>461</v>
      </c>
      <c r="W8" s="570">
        <v>452</v>
      </c>
      <c r="X8" s="570">
        <v>442</v>
      </c>
      <c r="Y8" s="570" t="s">
        <v>429</v>
      </c>
      <c r="Z8" s="570" t="s">
        <v>429</v>
      </c>
      <c r="AA8" s="570" t="s">
        <v>429</v>
      </c>
    </row>
    <row r="9" spans="1:30">
      <c r="A9" s="284" t="s">
        <v>10</v>
      </c>
      <c r="B9" s="570">
        <v>361</v>
      </c>
      <c r="C9" s="570">
        <v>365</v>
      </c>
      <c r="D9" s="570">
        <v>364</v>
      </c>
      <c r="E9" s="570">
        <v>358</v>
      </c>
      <c r="F9" s="570">
        <v>349</v>
      </c>
      <c r="G9" s="570">
        <v>348</v>
      </c>
      <c r="H9" s="570">
        <v>351</v>
      </c>
      <c r="I9" s="570">
        <v>354</v>
      </c>
      <c r="J9" s="570">
        <v>348</v>
      </c>
      <c r="K9" s="570">
        <v>343</v>
      </c>
      <c r="L9" s="570">
        <v>335</v>
      </c>
      <c r="M9" s="570">
        <v>323</v>
      </c>
      <c r="N9" s="570">
        <v>308</v>
      </c>
      <c r="O9" s="570">
        <v>294</v>
      </c>
      <c r="P9" s="570">
        <v>280</v>
      </c>
      <c r="Q9" s="570">
        <v>265</v>
      </c>
      <c r="R9" s="570">
        <v>234</v>
      </c>
      <c r="S9" s="570">
        <v>221</v>
      </c>
      <c r="T9" s="570">
        <v>217</v>
      </c>
      <c r="U9" s="570">
        <v>189</v>
      </c>
      <c r="V9" s="570">
        <v>174</v>
      </c>
      <c r="W9" s="570">
        <v>285</v>
      </c>
      <c r="X9" s="570">
        <v>140</v>
      </c>
      <c r="Y9" s="570" t="s">
        <v>429</v>
      </c>
      <c r="Z9" s="570" t="s">
        <v>429</v>
      </c>
      <c r="AA9" s="570" t="s">
        <v>429</v>
      </c>
    </row>
    <row r="10" spans="1:30">
      <c r="A10" s="284" t="s">
        <v>9</v>
      </c>
      <c r="B10" s="570">
        <v>52</v>
      </c>
      <c r="C10" s="570">
        <v>51</v>
      </c>
      <c r="D10" s="570">
        <v>49</v>
      </c>
      <c r="E10" s="570">
        <v>48</v>
      </c>
      <c r="F10" s="570">
        <v>47</v>
      </c>
      <c r="G10" s="570">
        <v>49</v>
      </c>
      <c r="H10" s="570">
        <v>49</v>
      </c>
      <c r="I10" s="570">
        <v>48</v>
      </c>
      <c r="J10" s="570">
        <v>46</v>
      </c>
      <c r="K10" s="570">
        <v>44</v>
      </c>
      <c r="L10" s="570">
        <v>43</v>
      </c>
      <c r="M10" s="570">
        <v>42</v>
      </c>
      <c r="N10" s="570">
        <v>42</v>
      </c>
      <c r="O10" s="570">
        <v>42</v>
      </c>
      <c r="P10" s="570">
        <v>43</v>
      </c>
      <c r="Q10" s="570">
        <v>43</v>
      </c>
      <c r="R10" s="570">
        <v>42</v>
      </c>
      <c r="S10" s="570">
        <v>41</v>
      </c>
      <c r="T10" s="570">
        <v>39</v>
      </c>
      <c r="U10" s="570">
        <v>40</v>
      </c>
      <c r="V10" s="570">
        <v>39</v>
      </c>
      <c r="W10" s="570">
        <v>38</v>
      </c>
      <c r="X10" s="570">
        <v>39</v>
      </c>
      <c r="Y10" s="570">
        <v>32</v>
      </c>
      <c r="Z10" s="570" t="s">
        <v>429</v>
      </c>
      <c r="AA10" s="570" t="s">
        <v>429</v>
      </c>
    </row>
    <row r="11" spans="1:30">
      <c r="A11" s="284" t="s">
        <v>7</v>
      </c>
      <c r="B11" s="570">
        <v>742</v>
      </c>
      <c r="C11" s="570">
        <v>746</v>
      </c>
      <c r="D11" s="570">
        <v>767</v>
      </c>
      <c r="E11" s="570">
        <v>767</v>
      </c>
      <c r="F11" s="570">
        <v>746</v>
      </c>
      <c r="G11" s="570">
        <v>722</v>
      </c>
      <c r="H11" s="570">
        <v>710</v>
      </c>
      <c r="I11" s="570">
        <v>687</v>
      </c>
      <c r="J11" s="570">
        <v>657</v>
      </c>
      <c r="K11" s="570">
        <v>628</v>
      </c>
      <c r="L11" s="570">
        <v>600</v>
      </c>
      <c r="M11" s="570">
        <v>576</v>
      </c>
      <c r="N11" s="570">
        <v>552</v>
      </c>
      <c r="O11" s="570">
        <v>541</v>
      </c>
      <c r="P11" s="570">
        <v>525</v>
      </c>
      <c r="Q11" s="570">
        <v>509</v>
      </c>
      <c r="R11" s="570">
        <v>517</v>
      </c>
      <c r="S11" s="570">
        <v>613</v>
      </c>
      <c r="T11" s="570">
        <v>488</v>
      </c>
      <c r="U11" s="570">
        <v>433</v>
      </c>
      <c r="V11" s="570">
        <v>491</v>
      </c>
      <c r="W11" s="570">
        <v>491</v>
      </c>
      <c r="X11" s="570">
        <v>553</v>
      </c>
      <c r="Y11" s="570" t="s">
        <v>429</v>
      </c>
      <c r="Z11" s="570" t="s">
        <v>429</v>
      </c>
      <c r="AA11" s="570" t="s">
        <v>429</v>
      </c>
    </row>
    <row r="12" spans="1:30">
      <c r="A12" s="284" t="s">
        <v>32</v>
      </c>
      <c r="B12" s="570">
        <v>675</v>
      </c>
      <c r="C12" s="570">
        <v>601</v>
      </c>
      <c r="D12" s="570">
        <v>553</v>
      </c>
      <c r="E12" s="570">
        <v>554</v>
      </c>
      <c r="F12" s="570">
        <v>585</v>
      </c>
      <c r="G12" s="570">
        <v>681</v>
      </c>
      <c r="H12" s="570">
        <v>897</v>
      </c>
      <c r="I12" s="570">
        <v>1005</v>
      </c>
      <c r="J12" s="570">
        <v>1139</v>
      </c>
      <c r="K12" s="570">
        <v>1279</v>
      </c>
      <c r="L12" s="570">
        <v>1380</v>
      </c>
      <c r="M12" s="570">
        <v>1616</v>
      </c>
      <c r="N12" s="570">
        <v>1734</v>
      </c>
      <c r="O12" s="570">
        <v>1737</v>
      </c>
      <c r="P12" s="570">
        <v>1622</v>
      </c>
      <c r="Q12" s="570">
        <v>1280</v>
      </c>
      <c r="R12" s="570">
        <v>1117</v>
      </c>
      <c r="S12" s="570">
        <v>1015</v>
      </c>
      <c r="T12" s="570">
        <v>993</v>
      </c>
      <c r="U12" s="570">
        <v>905</v>
      </c>
      <c r="V12" s="570">
        <v>820</v>
      </c>
      <c r="W12" s="570">
        <v>729</v>
      </c>
      <c r="X12" s="570">
        <v>688</v>
      </c>
      <c r="Y12" s="570" t="s">
        <v>429</v>
      </c>
      <c r="Z12" s="570" t="s">
        <v>429</v>
      </c>
      <c r="AA12" s="592" t="s">
        <v>429</v>
      </c>
    </row>
    <row r="13" spans="1:30">
      <c r="A13" s="284" t="s">
        <v>5</v>
      </c>
      <c r="B13" s="570">
        <v>48</v>
      </c>
      <c r="C13" s="570">
        <v>60</v>
      </c>
      <c r="D13" s="570">
        <v>82</v>
      </c>
      <c r="E13" s="570">
        <v>89</v>
      </c>
      <c r="F13" s="570">
        <v>89</v>
      </c>
      <c r="G13" s="570">
        <v>81</v>
      </c>
      <c r="H13" s="570">
        <v>72</v>
      </c>
      <c r="I13" s="570">
        <v>69</v>
      </c>
      <c r="J13" s="570">
        <v>64</v>
      </c>
      <c r="K13" s="570">
        <v>62</v>
      </c>
      <c r="L13" s="570">
        <v>56</v>
      </c>
      <c r="M13" s="570">
        <v>50</v>
      </c>
      <c r="N13" s="570">
        <v>54</v>
      </c>
      <c r="O13" s="570">
        <v>54</v>
      </c>
      <c r="P13" s="570">
        <v>62</v>
      </c>
      <c r="Q13" s="570">
        <v>60</v>
      </c>
      <c r="R13" s="570">
        <v>64</v>
      </c>
      <c r="S13" s="570">
        <v>67</v>
      </c>
      <c r="T13" s="570">
        <v>64</v>
      </c>
      <c r="U13" s="570">
        <v>47</v>
      </c>
      <c r="V13" s="570">
        <v>48</v>
      </c>
      <c r="W13" s="570">
        <v>34</v>
      </c>
      <c r="X13" s="570">
        <v>29</v>
      </c>
      <c r="Y13" s="570">
        <v>26</v>
      </c>
      <c r="Z13" s="570">
        <v>8</v>
      </c>
      <c r="AA13" s="587">
        <v>9</v>
      </c>
    </row>
    <row r="14" spans="1:30">
      <c r="A14" s="284" t="s">
        <v>4</v>
      </c>
      <c r="B14" s="570">
        <v>439</v>
      </c>
      <c r="C14" s="570">
        <v>439</v>
      </c>
      <c r="D14" s="570">
        <v>432</v>
      </c>
      <c r="E14" s="570">
        <v>417</v>
      </c>
      <c r="F14" s="570">
        <v>397</v>
      </c>
      <c r="G14" s="570">
        <v>376</v>
      </c>
      <c r="H14" s="570">
        <v>365</v>
      </c>
      <c r="I14" s="570">
        <v>369</v>
      </c>
      <c r="J14" s="570">
        <v>395</v>
      </c>
      <c r="K14" s="570">
        <v>452</v>
      </c>
      <c r="L14" s="570">
        <v>534</v>
      </c>
      <c r="M14" s="570">
        <v>625</v>
      </c>
      <c r="N14" s="570">
        <v>701</v>
      </c>
      <c r="O14" s="570">
        <v>755</v>
      </c>
      <c r="P14" s="570">
        <v>785</v>
      </c>
      <c r="Q14" s="570">
        <v>795</v>
      </c>
      <c r="R14" s="570">
        <v>797</v>
      </c>
      <c r="S14" s="570">
        <v>797</v>
      </c>
      <c r="T14" s="570">
        <v>802</v>
      </c>
      <c r="U14" s="570">
        <v>808</v>
      </c>
      <c r="V14" s="570">
        <v>815</v>
      </c>
      <c r="W14" s="570">
        <v>768</v>
      </c>
      <c r="X14" s="570">
        <v>857</v>
      </c>
      <c r="Y14" s="570" t="s">
        <v>429</v>
      </c>
      <c r="Z14" s="570" t="s">
        <v>429</v>
      </c>
      <c r="AA14" s="609" t="s">
        <v>429</v>
      </c>
    </row>
    <row r="15" spans="1:30">
      <c r="A15" s="284" t="s">
        <v>3</v>
      </c>
      <c r="B15" s="570">
        <v>350</v>
      </c>
      <c r="C15" s="570">
        <v>329</v>
      </c>
      <c r="D15" s="570">
        <v>314</v>
      </c>
      <c r="E15" s="570">
        <v>293</v>
      </c>
      <c r="F15" s="570">
        <v>290</v>
      </c>
      <c r="G15" s="570">
        <v>301</v>
      </c>
      <c r="H15" s="570">
        <v>324</v>
      </c>
      <c r="I15" s="570">
        <v>357</v>
      </c>
      <c r="J15" s="570">
        <v>403</v>
      </c>
      <c r="K15" s="570">
        <v>456</v>
      </c>
      <c r="L15" s="570">
        <v>508</v>
      </c>
      <c r="M15" s="570">
        <v>916</v>
      </c>
      <c r="N15" s="570">
        <v>994</v>
      </c>
      <c r="O15" s="570">
        <v>1075</v>
      </c>
      <c r="P15" s="570">
        <v>1127</v>
      </c>
      <c r="Q15" s="570">
        <v>1141</v>
      </c>
      <c r="R15" s="570">
        <v>1169</v>
      </c>
      <c r="S15" s="570">
        <v>1198</v>
      </c>
      <c r="T15" s="570">
        <v>1227</v>
      </c>
      <c r="U15" s="570">
        <v>1257</v>
      </c>
      <c r="V15" s="570">
        <v>1287</v>
      </c>
      <c r="W15" s="570">
        <v>854</v>
      </c>
      <c r="X15" s="570">
        <v>907</v>
      </c>
      <c r="Y15" s="570" t="s">
        <v>429</v>
      </c>
      <c r="Z15" s="570" t="s">
        <v>429</v>
      </c>
      <c r="AA15" s="587">
        <v>605</v>
      </c>
    </row>
    <row r="16" spans="1:30">
      <c r="A16" s="284" t="s">
        <v>79</v>
      </c>
      <c r="B16" s="570">
        <v>320</v>
      </c>
      <c r="C16" s="570">
        <v>290</v>
      </c>
      <c r="D16" s="570">
        <v>270</v>
      </c>
      <c r="E16" s="570">
        <v>250</v>
      </c>
      <c r="F16" s="570">
        <v>230</v>
      </c>
      <c r="G16" s="570">
        <v>210</v>
      </c>
      <c r="H16" s="570">
        <v>190</v>
      </c>
      <c r="I16" s="570">
        <v>180</v>
      </c>
      <c r="J16" s="570">
        <v>180</v>
      </c>
      <c r="K16" s="570">
        <v>180</v>
      </c>
      <c r="L16" s="570">
        <v>180</v>
      </c>
      <c r="M16" s="570">
        <v>180</v>
      </c>
      <c r="N16" s="570">
        <v>180</v>
      </c>
      <c r="O16" s="570">
        <v>170</v>
      </c>
      <c r="P16" s="570">
        <v>160</v>
      </c>
      <c r="Q16" s="570">
        <v>150</v>
      </c>
      <c r="R16" s="570">
        <v>140</v>
      </c>
      <c r="S16" s="570">
        <v>130</v>
      </c>
      <c r="T16" s="570">
        <v>130</v>
      </c>
      <c r="U16" s="570" t="s">
        <v>8</v>
      </c>
      <c r="V16" s="570">
        <v>183</v>
      </c>
      <c r="W16" s="570">
        <v>177</v>
      </c>
      <c r="X16" s="570">
        <v>176</v>
      </c>
      <c r="Y16" s="570">
        <v>176</v>
      </c>
      <c r="Z16" s="570">
        <v>172</v>
      </c>
      <c r="AA16" s="570">
        <v>168</v>
      </c>
    </row>
    <row r="17" spans="1:29">
      <c r="A17" s="284" t="s">
        <v>2</v>
      </c>
      <c r="B17" s="570">
        <v>590</v>
      </c>
      <c r="C17" s="570">
        <v>591</v>
      </c>
      <c r="D17" s="570">
        <v>589</v>
      </c>
      <c r="E17" s="570">
        <v>589</v>
      </c>
      <c r="F17" s="570">
        <v>591</v>
      </c>
      <c r="G17" s="570">
        <v>593</v>
      </c>
      <c r="H17" s="570">
        <v>592</v>
      </c>
      <c r="I17" s="570">
        <v>589</v>
      </c>
      <c r="J17" s="570">
        <v>574</v>
      </c>
      <c r="K17" s="570">
        <v>552</v>
      </c>
      <c r="L17" s="570">
        <v>528</v>
      </c>
      <c r="M17" s="570">
        <v>498</v>
      </c>
      <c r="N17" s="570">
        <v>470</v>
      </c>
      <c r="O17" s="570">
        <v>447</v>
      </c>
      <c r="P17" s="570">
        <v>427</v>
      </c>
      <c r="Q17" s="570">
        <v>411</v>
      </c>
      <c r="R17" s="570">
        <v>397</v>
      </c>
      <c r="S17" s="570">
        <v>385</v>
      </c>
      <c r="T17" s="570">
        <v>368</v>
      </c>
      <c r="U17" s="570">
        <v>359</v>
      </c>
      <c r="V17" s="570">
        <v>358</v>
      </c>
      <c r="W17" s="570">
        <v>352</v>
      </c>
      <c r="X17" s="570">
        <v>388</v>
      </c>
      <c r="Y17" s="570" t="s">
        <v>429</v>
      </c>
      <c r="Z17" s="570" t="s">
        <v>429</v>
      </c>
      <c r="AA17" s="570" t="s">
        <v>429</v>
      </c>
    </row>
    <row r="18" spans="1:29">
      <c r="A18" s="284" t="s">
        <v>50</v>
      </c>
      <c r="B18" s="570">
        <v>242</v>
      </c>
      <c r="C18" s="570">
        <v>233</v>
      </c>
      <c r="D18" s="570">
        <v>227</v>
      </c>
      <c r="E18" s="570">
        <v>227</v>
      </c>
      <c r="F18" s="570">
        <v>229</v>
      </c>
      <c r="G18" s="570">
        <v>237</v>
      </c>
      <c r="H18" s="570">
        <v>248</v>
      </c>
      <c r="I18" s="570">
        <v>265</v>
      </c>
      <c r="J18" s="570">
        <v>285</v>
      </c>
      <c r="K18" s="570">
        <v>306</v>
      </c>
      <c r="L18" s="570">
        <v>328</v>
      </c>
      <c r="M18" s="570">
        <v>352</v>
      </c>
      <c r="N18" s="570">
        <v>374</v>
      </c>
      <c r="O18" s="570">
        <v>393</v>
      </c>
      <c r="P18" s="570">
        <v>409</v>
      </c>
      <c r="Q18" s="570">
        <v>425</v>
      </c>
      <c r="R18" s="570">
        <v>435</v>
      </c>
      <c r="S18" s="570">
        <v>438</v>
      </c>
      <c r="T18" s="570">
        <v>483</v>
      </c>
      <c r="U18" s="570">
        <v>417</v>
      </c>
      <c r="V18" s="570">
        <v>406</v>
      </c>
      <c r="W18" s="570">
        <v>547</v>
      </c>
      <c r="X18" s="570">
        <v>433</v>
      </c>
      <c r="Y18" s="570" t="s">
        <v>429</v>
      </c>
      <c r="Z18" s="570" t="s">
        <v>429</v>
      </c>
      <c r="AA18" s="570" t="s">
        <v>429</v>
      </c>
    </row>
    <row r="19" spans="1:29">
      <c r="A19" s="36"/>
      <c r="B19" s="36"/>
      <c r="C19" s="36"/>
      <c r="D19" s="36"/>
      <c r="E19" s="36"/>
      <c r="F19" s="36"/>
      <c r="G19" s="36"/>
      <c r="H19" s="36"/>
      <c r="I19" s="36"/>
      <c r="J19" s="36"/>
      <c r="K19" s="36"/>
      <c r="L19" s="36"/>
      <c r="M19" s="36"/>
      <c r="N19" s="36"/>
      <c r="O19" s="36"/>
      <c r="P19" s="36"/>
      <c r="Q19" s="36"/>
      <c r="R19" s="36"/>
      <c r="S19" s="36"/>
      <c r="T19" s="36"/>
      <c r="U19" s="36"/>
      <c r="V19" s="36"/>
      <c r="W19" s="57"/>
      <c r="X19" s="57"/>
      <c r="Y19" s="287"/>
    </row>
    <row r="20" spans="1:29">
      <c r="A20" s="140" t="s">
        <v>84</v>
      </c>
      <c r="C20" s="36"/>
      <c r="D20" s="36"/>
      <c r="E20" s="36"/>
      <c r="F20" s="36"/>
      <c r="G20" s="36"/>
      <c r="H20" s="36"/>
      <c r="I20" s="36"/>
      <c r="J20" s="36"/>
      <c r="K20" s="36"/>
      <c r="L20" s="36"/>
      <c r="M20" s="36"/>
      <c r="N20" s="36"/>
      <c r="O20" s="36"/>
      <c r="P20" s="36"/>
      <c r="Q20" s="36"/>
      <c r="R20" s="36"/>
      <c r="S20" s="36"/>
      <c r="T20" s="36"/>
      <c r="U20" s="36"/>
      <c r="V20" s="36"/>
      <c r="W20" s="57"/>
      <c r="X20" s="57"/>
      <c r="Y20" s="36"/>
    </row>
    <row r="21" spans="1:29" s="499" customFormat="1">
      <c r="A21" s="140"/>
      <c r="C21" s="287"/>
      <c r="D21" s="287"/>
      <c r="E21" s="287"/>
      <c r="F21" s="287"/>
      <c r="G21" s="287"/>
      <c r="H21" s="287"/>
      <c r="I21" s="287"/>
      <c r="J21" s="287"/>
      <c r="K21" s="287"/>
      <c r="L21" s="287"/>
      <c r="M21" s="287"/>
      <c r="N21" s="287"/>
      <c r="O21" s="287"/>
      <c r="P21" s="287"/>
      <c r="Q21" s="287"/>
      <c r="R21" s="287"/>
      <c r="S21" s="287"/>
      <c r="T21" s="287"/>
      <c r="U21" s="287"/>
      <c r="V21" s="287"/>
      <c r="W21" s="289"/>
      <c r="X21" s="289"/>
      <c r="Y21" s="287"/>
    </row>
    <row r="22" spans="1:29">
      <c r="A22" s="287" t="s">
        <v>230</v>
      </c>
      <c r="C22" s="36"/>
      <c r="D22" s="36"/>
      <c r="E22" s="36"/>
      <c r="F22" s="36"/>
      <c r="G22" s="36"/>
      <c r="H22" s="36"/>
      <c r="I22" s="36"/>
      <c r="J22" s="36"/>
      <c r="K22" s="36"/>
      <c r="L22" s="36"/>
      <c r="M22" s="36"/>
      <c r="N22" s="36"/>
      <c r="O22" s="36"/>
      <c r="P22" s="36"/>
      <c r="Q22" s="36"/>
      <c r="R22" s="36"/>
      <c r="S22" s="36"/>
      <c r="T22" s="36"/>
      <c r="U22" s="36"/>
      <c r="V22" s="36"/>
      <c r="W22" s="57"/>
      <c r="X22" s="57"/>
      <c r="Y22" s="36"/>
    </row>
    <row r="23" spans="1:29">
      <c r="A23" s="287"/>
      <c r="B23" s="142"/>
      <c r="C23" s="36"/>
      <c r="D23" s="36"/>
      <c r="E23" s="36"/>
      <c r="F23" s="36"/>
      <c r="G23" s="36"/>
      <c r="H23" s="36"/>
      <c r="I23" s="36"/>
      <c r="J23" s="36"/>
      <c r="K23" s="36"/>
      <c r="L23" s="36"/>
      <c r="M23" s="36"/>
      <c r="N23" s="36"/>
      <c r="O23" s="36"/>
      <c r="P23" s="36"/>
      <c r="Q23" s="36"/>
      <c r="R23" s="36"/>
      <c r="S23" s="36"/>
      <c r="T23" s="36"/>
      <c r="U23" s="36"/>
      <c r="V23" s="36"/>
      <c r="W23" s="57"/>
      <c r="X23" s="57"/>
      <c r="Y23" s="36"/>
    </row>
    <row r="24" spans="1:29" s="283" customFormat="1" ht="15" customHeight="1">
      <c r="A24" s="140" t="s">
        <v>215</v>
      </c>
      <c r="B24" s="142"/>
      <c r="D24" s="266"/>
      <c r="E24" s="266"/>
      <c r="F24" s="266"/>
      <c r="G24" s="266"/>
      <c r="H24" s="266"/>
      <c r="I24" s="266"/>
      <c r="J24" s="266"/>
      <c r="K24" s="266"/>
      <c r="L24" s="266"/>
      <c r="M24" s="266"/>
      <c r="N24" s="266"/>
      <c r="O24" s="266"/>
      <c r="P24" s="266"/>
      <c r="Q24" s="266"/>
      <c r="R24" s="266"/>
      <c r="S24" s="266"/>
      <c r="T24" s="266"/>
      <c r="U24" s="266"/>
      <c r="V24" s="266"/>
      <c r="W24" s="266"/>
      <c r="X24" s="289"/>
      <c r="Y24" s="287"/>
      <c r="AB24" s="499"/>
      <c r="AC24" s="499"/>
    </row>
    <row r="25" spans="1:29" s="283" customFormat="1">
      <c r="A25" s="289"/>
      <c r="B25" s="12"/>
      <c r="D25" s="374"/>
      <c r="E25" s="374"/>
      <c r="F25" s="374"/>
      <c r="G25" s="374"/>
      <c r="H25" s="374"/>
      <c r="I25" s="374"/>
      <c r="J25" s="374"/>
      <c r="K25" s="374"/>
      <c r="L25" s="374"/>
      <c r="M25" s="374"/>
      <c r="N25" s="374"/>
      <c r="O25" s="374"/>
      <c r="P25" s="374"/>
      <c r="Q25" s="374"/>
      <c r="R25" s="374"/>
      <c r="S25" s="374"/>
      <c r="T25" s="374"/>
      <c r="U25" s="374"/>
      <c r="V25" s="374"/>
      <c r="W25" s="374"/>
      <c r="X25" s="289"/>
      <c r="AB25" s="499"/>
      <c r="AC25" s="499"/>
    </row>
    <row r="26" spans="1:29" hidden="1">
      <c r="A26" s="233" t="s">
        <v>231</v>
      </c>
      <c r="B26" s="142"/>
      <c r="D26" s="36"/>
      <c r="E26" s="36"/>
      <c r="F26" s="36"/>
      <c r="G26" s="36"/>
      <c r="H26" s="36"/>
      <c r="I26" s="36"/>
      <c r="J26" s="36"/>
      <c r="K26" s="36"/>
      <c r="L26" s="36"/>
      <c r="M26" s="36"/>
      <c r="N26" s="36"/>
      <c r="O26" s="36"/>
      <c r="P26" s="36"/>
      <c r="Q26" s="36"/>
      <c r="R26" s="36"/>
      <c r="S26" s="36"/>
      <c r="T26" s="36"/>
      <c r="U26" s="36"/>
      <c r="V26" s="36"/>
      <c r="W26" s="57"/>
      <c r="X26" s="57"/>
      <c r="Y26" s="36"/>
    </row>
    <row r="27" spans="1:29" s="499" customFormat="1" ht="14.65" customHeight="1">
      <c r="A27" s="266" t="s">
        <v>437</v>
      </c>
      <c r="B27" s="414"/>
      <c r="D27" s="96"/>
      <c r="E27" s="96"/>
      <c r="F27" s="96"/>
      <c r="G27" s="96"/>
      <c r="H27" s="96"/>
      <c r="I27" s="96"/>
      <c r="J27" s="96"/>
      <c r="K27" s="96"/>
      <c r="L27" s="96"/>
      <c r="M27" s="96"/>
      <c r="N27" s="96"/>
      <c r="O27" s="96"/>
      <c r="P27" s="96"/>
      <c r="Q27" s="96"/>
      <c r="R27" s="96"/>
      <c r="S27" s="96"/>
      <c r="T27" s="96"/>
      <c r="U27" s="96"/>
      <c r="V27" s="96"/>
      <c r="W27" s="96"/>
      <c r="X27" s="289"/>
    </row>
    <row r="28" spans="1:29" s="499" customFormat="1">
      <c r="A28" s="374"/>
      <c r="B28" s="414"/>
      <c r="D28" s="289"/>
      <c r="E28" s="289"/>
      <c r="F28" s="289"/>
      <c r="G28" s="289"/>
      <c r="H28" s="289"/>
      <c r="I28" s="289"/>
      <c r="J28" s="289"/>
      <c r="K28" s="289"/>
      <c r="L28" s="289"/>
      <c r="M28" s="289"/>
      <c r="N28" s="289"/>
      <c r="O28" s="289"/>
      <c r="P28" s="289"/>
      <c r="Q28" s="289"/>
      <c r="R28" s="289"/>
      <c r="S28" s="289"/>
      <c r="T28" s="289"/>
      <c r="U28" s="289"/>
      <c r="V28" s="289"/>
      <c r="W28" s="289"/>
      <c r="X28" s="289"/>
    </row>
    <row r="29" spans="1:29">
      <c r="A29" s="96" t="s">
        <v>1146</v>
      </c>
      <c r="B29" s="142"/>
      <c r="C29" s="167"/>
      <c r="D29" s="167"/>
      <c r="E29" s="167"/>
      <c r="F29" s="167"/>
      <c r="G29" s="167"/>
      <c r="H29" s="167"/>
      <c r="I29" s="167"/>
      <c r="J29" s="167"/>
      <c r="K29" s="167"/>
      <c r="L29" s="167"/>
      <c r="M29" s="167"/>
      <c r="N29" s="167"/>
      <c r="O29" s="167"/>
      <c r="P29" s="167"/>
      <c r="Q29" s="167"/>
      <c r="R29" s="167"/>
      <c r="S29" s="167"/>
      <c r="T29" s="167"/>
      <c r="U29" s="167"/>
      <c r="V29" s="167"/>
      <c r="W29" s="167"/>
      <c r="X29" s="57"/>
      <c r="Y29" s="36"/>
    </row>
    <row r="30" spans="1:29">
      <c r="A30" s="289"/>
      <c r="W30" s="57"/>
      <c r="X30" s="57"/>
    </row>
    <row r="31" spans="1:29">
      <c r="A31" s="167" t="s">
        <v>431</v>
      </c>
      <c r="W31" s="57"/>
      <c r="X31" s="57"/>
    </row>
    <row r="32" spans="1:29">
      <c r="W32" s="57"/>
      <c r="X32" s="57"/>
    </row>
    <row r="33" spans="23:24">
      <c r="W33" s="57"/>
      <c r="X33" s="57"/>
    </row>
    <row r="34" spans="23:24">
      <c r="W34" s="57"/>
      <c r="X34" s="57"/>
    </row>
    <row r="35" spans="23:24">
      <c r="W35" s="57"/>
      <c r="X35" s="57"/>
    </row>
    <row r="36" spans="23:24">
      <c r="W36" s="57"/>
      <c r="X36" s="57"/>
    </row>
  </sheetData>
  <hyperlinks>
    <hyperlink ref="AD5" location="Content!B37" display="Back to Content Page"/>
  </hyperlinks>
  <pageMargins left="0.7" right="0.7" top="0.75" bottom="0.75" header="0.3" footer="0.3"/>
  <pageSetup orientation="portrait" r:id="rId1"/>
</worksheet>
</file>

<file path=xl/worksheets/sheet3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N29"/>
  <sheetViews>
    <sheetView topLeftCell="AA1" workbookViewId="0">
      <selection activeCell="AM5" sqref="AM5"/>
    </sheetView>
  </sheetViews>
  <sheetFormatPr defaultColWidth="9.1796875" defaultRowHeight="14"/>
  <cols>
    <col min="1" max="1" width="33.81640625" style="289" customWidth="1"/>
    <col min="2" max="34" width="8.08984375" style="289" customWidth="1"/>
    <col min="35" max="37" width="6.26953125" style="289" customWidth="1"/>
    <col min="38" max="16384" width="9.1796875" style="289"/>
  </cols>
  <sheetData>
    <row r="1" spans="1:176" s="323" customFormat="1">
      <c r="A1" s="270" t="s">
        <v>1456</v>
      </c>
    </row>
    <row r="2" spans="1:176" s="93" customFormat="1">
      <c r="A2" s="35"/>
    </row>
    <row r="3" spans="1:176" s="322" customFormat="1">
      <c r="A3" s="780" t="s">
        <v>77</v>
      </c>
      <c r="B3" s="108">
        <v>1980</v>
      </c>
      <c r="C3" s="108">
        <v>1981</v>
      </c>
      <c r="D3" s="108">
        <v>1982</v>
      </c>
      <c r="E3" s="108">
        <v>1983</v>
      </c>
      <c r="F3" s="108">
        <v>1984</v>
      </c>
      <c r="G3" s="108">
        <v>1985</v>
      </c>
      <c r="H3" s="108">
        <v>1986</v>
      </c>
      <c r="I3" s="108">
        <v>1987</v>
      </c>
      <c r="J3" s="108">
        <v>1988</v>
      </c>
      <c r="K3" s="108">
        <v>1989</v>
      </c>
      <c r="L3" s="108">
        <v>1990</v>
      </c>
      <c r="M3" s="108">
        <v>1991</v>
      </c>
      <c r="N3" s="108">
        <v>1992</v>
      </c>
      <c r="O3" s="108">
        <v>1993</v>
      </c>
      <c r="P3" s="108">
        <v>1994</v>
      </c>
      <c r="Q3" s="108">
        <v>1995</v>
      </c>
      <c r="R3" s="108">
        <v>1996</v>
      </c>
      <c r="S3" s="108">
        <v>1997</v>
      </c>
      <c r="T3" s="108">
        <v>1998</v>
      </c>
      <c r="U3" s="108">
        <v>1999</v>
      </c>
      <c r="V3" s="108">
        <v>2000</v>
      </c>
      <c r="W3" s="108">
        <v>2001</v>
      </c>
      <c r="X3" s="108">
        <v>2002</v>
      </c>
      <c r="Y3" s="108">
        <v>2003</v>
      </c>
      <c r="Z3" s="108">
        <v>2004</v>
      </c>
      <c r="AA3" s="108">
        <v>2005</v>
      </c>
      <c r="AB3" s="108">
        <v>2006</v>
      </c>
      <c r="AC3" s="108">
        <v>2007</v>
      </c>
      <c r="AD3" s="108">
        <v>2008</v>
      </c>
      <c r="AE3" s="108">
        <v>2009</v>
      </c>
      <c r="AF3" s="108">
        <v>2010</v>
      </c>
      <c r="AG3" s="108">
        <v>2011</v>
      </c>
      <c r="AH3" s="108">
        <v>2012</v>
      </c>
      <c r="AI3" s="473">
        <v>2013</v>
      </c>
      <c r="AJ3" s="473">
        <v>2014</v>
      </c>
      <c r="AK3" s="473">
        <v>2015</v>
      </c>
    </row>
    <row r="4" spans="1:176" s="288" customFormat="1">
      <c r="A4" s="284" t="s">
        <v>15</v>
      </c>
      <c r="B4" s="573">
        <v>597.48235629013527</v>
      </c>
      <c r="C4" s="573">
        <v>581.27595113561733</v>
      </c>
      <c r="D4" s="573">
        <v>553.19567189285885</v>
      </c>
      <c r="E4" s="573">
        <v>548.50372161438634</v>
      </c>
      <c r="F4" s="573">
        <v>535.55973628399113</v>
      </c>
      <c r="G4" s="573">
        <v>550.57445977038378</v>
      </c>
      <c r="H4" s="573">
        <v>541.55792100102587</v>
      </c>
      <c r="I4" s="573">
        <v>540.69355765523801</v>
      </c>
      <c r="J4" s="573">
        <v>549.03641590091081</v>
      </c>
      <c r="K4" s="573">
        <v>547.13951153566472</v>
      </c>
      <c r="L4" s="573">
        <v>569.30954250906052</v>
      </c>
      <c r="M4" s="573">
        <v>565.4928545526418</v>
      </c>
      <c r="N4" s="573">
        <v>550.55586971921036</v>
      </c>
      <c r="O4" s="573">
        <v>551.66918216739191</v>
      </c>
      <c r="P4" s="573">
        <v>541.53130021956099</v>
      </c>
      <c r="Q4" s="573">
        <v>528.61977478308052</v>
      </c>
      <c r="R4" s="573">
        <v>532.45577297361967</v>
      </c>
      <c r="S4" s="573">
        <v>533.2426004120897</v>
      </c>
      <c r="T4" s="573">
        <v>521.82645733882339</v>
      </c>
      <c r="U4" s="573">
        <v>536.41876876672393</v>
      </c>
      <c r="V4" s="573">
        <v>538.53075024434588</v>
      </c>
      <c r="W4" s="573">
        <v>548.01758157972984</v>
      </c>
      <c r="X4" s="573">
        <v>557.82902096882742</v>
      </c>
      <c r="Y4" s="573">
        <v>583.85384935875095</v>
      </c>
      <c r="Z4" s="573">
        <v>605.61054008912345</v>
      </c>
      <c r="AA4" s="573">
        <v>565.49706075345489</v>
      </c>
      <c r="AB4" s="573">
        <v>584.40123699883588</v>
      </c>
      <c r="AC4" s="573">
        <v>603.91279222330661</v>
      </c>
      <c r="AD4" s="573">
        <v>632.51927809317237</v>
      </c>
      <c r="AE4" s="573">
        <v>664.97367468622292</v>
      </c>
      <c r="AF4" s="573">
        <v>684.33178898450899</v>
      </c>
      <c r="AG4" s="573">
        <v>672.73921495464185</v>
      </c>
      <c r="AH4" s="573" t="s">
        <v>429</v>
      </c>
      <c r="AI4" s="573" t="s">
        <v>429</v>
      </c>
      <c r="AJ4" s="573" t="s">
        <v>429</v>
      </c>
      <c r="AK4" s="584" t="s">
        <v>429</v>
      </c>
      <c r="AL4" s="319"/>
      <c r="AM4" s="319"/>
      <c r="AN4" s="93"/>
      <c r="AO4" s="93"/>
      <c r="AP4" s="93"/>
      <c r="AQ4" s="93"/>
      <c r="AR4" s="93"/>
      <c r="AS4" s="93"/>
      <c r="AT4" s="93"/>
      <c r="AU4" s="93"/>
      <c r="AV4" s="93"/>
      <c r="AW4" s="93"/>
      <c r="AX4" s="93"/>
      <c r="AY4" s="93"/>
      <c r="AZ4" s="93"/>
      <c r="BA4" s="93"/>
      <c r="BB4" s="93"/>
      <c r="BC4" s="93"/>
      <c r="BD4" s="93"/>
      <c r="BE4" s="93"/>
      <c r="BF4" s="93"/>
      <c r="BG4" s="93"/>
      <c r="BH4" s="93"/>
      <c r="BI4" s="93"/>
      <c r="BJ4" s="93"/>
      <c r="BK4" s="93"/>
      <c r="BL4" s="93"/>
      <c r="BM4" s="93"/>
      <c r="BN4" s="93"/>
      <c r="BO4" s="93"/>
      <c r="BP4" s="93"/>
      <c r="BQ4" s="93"/>
      <c r="BR4" s="93"/>
      <c r="BS4" s="93"/>
      <c r="BT4" s="93"/>
      <c r="BU4" s="93"/>
      <c r="BV4" s="93"/>
      <c r="BW4" s="93"/>
      <c r="BX4" s="93"/>
      <c r="BY4" s="93"/>
      <c r="BZ4" s="93"/>
      <c r="CA4" s="93"/>
      <c r="CB4" s="93"/>
      <c r="CC4" s="93"/>
      <c r="CD4" s="93"/>
      <c r="CE4" s="93"/>
      <c r="CF4" s="93"/>
      <c r="CG4" s="93"/>
      <c r="CH4" s="93"/>
      <c r="CI4" s="93"/>
      <c r="CJ4" s="93"/>
      <c r="CK4" s="93"/>
      <c r="CL4" s="93"/>
      <c r="CM4" s="93"/>
      <c r="CN4" s="93"/>
      <c r="CO4" s="93"/>
      <c r="CP4" s="93"/>
      <c r="CQ4" s="93"/>
      <c r="CR4" s="93"/>
      <c r="CS4" s="93"/>
      <c r="CT4" s="93"/>
      <c r="CU4" s="93"/>
      <c r="CV4" s="93"/>
      <c r="CW4" s="93"/>
      <c r="CX4" s="93"/>
      <c r="CY4" s="93"/>
      <c r="CZ4" s="93"/>
      <c r="DA4" s="93"/>
      <c r="DB4" s="93"/>
      <c r="DC4" s="93"/>
      <c r="DD4" s="93"/>
      <c r="DE4" s="93"/>
      <c r="DF4" s="93"/>
      <c r="DG4" s="93"/>
      <c r="DH4" s="93"/>
      <c r="DI4" s="93"/>
      <c r="DJ4" s="93"/>
      <c r="DK4" s="93"/>
      <c r="DL4" s="93"/>
      <c r="DM4" s="93"/>
      <c r="DN4" s="93"/>
      <c r="DO4" s="93"/>
      <c r="DP4" s="93"/>
      <c r="DQ4" s="93"/>
      <c r="DR4" s="93"/>
      <c r="DS4" s="93"/>
      <c r="DT4" s="93"/>
      <c r="DU4" s="93"/>
      <c r="DV4" s="93"/>
      <c r="DW4" s="93"/>
      <c r="DX4" s="93"/>
      <c r="DY4" s="93"/>
      <c r="DZ4" s="93"/>
      <c r="EA4" s="93"/>
      <c r="EB4" s="93"/>
      <c r="EC4" s="93"/>
      <c r="ED4" s="93"/>
      <c r="EE4" s="93"/>
      <c r="EF4" s="93"/>
      <c r="EG4" s="93"/>
      <c r="EH4" s="93"/>
      <c r="EI4" s="93"/>
      <c r="EJ4" s="93"/>
      <c r="EK4" s="93"/>
      <c r="EL4" s="93"/>
      <c r="EM4" s="93"/>
      <c r="EN4" s="93"/>
      <c r="EO4" s="93"/>
      <c r="EP4" s="93"/>
      <c r="EQ4" s="93"/>
      <c r="ER4" s="93"/>
      <c r="ES4" s="93"/>
      <c r="ET4" s="93"/>
      <c r="EU4" s="93"/>
      <c r="EV4" s="93"/>
      <c r="EW4" s="93"/>
      <c r="EX4" s="93"/>
      <c r="EY4" s="93"/>
      <c r="EZ4" s="93"/>
      <c r="FA4" s="93"/>
      <c r="FB4" s="93"/>
      <c r="FC4" s="93"/>
      <c r="FD4" s="93"/>
      <c r="FE4" s="93"/>
      <c r="FF4" s="93"/>
      <c r="FG4" s="93"/>
      <c r="FH4" s="93"/>
      <c r="FI4" s="93"/>
      <c r="FJ4" s="93"/>
      <c r="FK4" s="93"/>
      <c r="FL4" s="93"/>
      <c r="FM4" s="93"/>
      <c r="FN4" s="93"/>
      <c r="FO4" s="93"/>
      <c r="FP4" s="93"/>
      <c r="FQ4" s="93"/>
      <c r="FR4" s="93"/>
      <c r="FS4" s="93"/>
      <c r="FT4" s="93"/>
    </row>
    <row r="5" spans="1:176" s="288" customFormat="1">
      <c r="A5" s="284" t="s">
        <v>14</v>
      </c>
      <c r="B5" s="573" t="s">
        <v>429</v>
      </c>
      <c r="C5" s="573">
        <v>750.20109752843405</v>
      </c>
      <c r="D5" s="573">
        <v>759.77405918671002</v>
      </c>
      <c r="E5" s="573">
        <v>741.47489176434715</v>
      </c>
      <c r="F5" s="573">
        <v>730.22888575778325</v>
      </c>
      <c r="G5" s="573">
        <v>747.29647484461748</v>
      </c>
      <c r="H5" s="573">
        <v>792.87396485195359</v>
      </c>
      <c r="I5" s="573">
        <v>764.34314465090176</v>
      </c>
      <c r="J5" s="573">
        <v>872.07947869538805</v>
      </c>
      <c r="K5" s="573">
        <v>904.26740308461854</v>
      </c>
      <c r="L5" s="573">
        <v>911.31227997155884</v>
      </c>
      <c r="M5" s="573">
        <v>900.56040204617295</v>
      </c>
      <c r="N5" s="573">
        <v>1008.6828497166008</v>
      </c>
      <c r="O5" s="573">
        <v>984.88942093385856</v>
      </c>
      <c r="P5" s="573">
        <v>945.81597744786757</v>
      </c>
      <c r="Q5" s="573">
        <v>944.3381016045314</v>
      </c>
      <c r="R5" s="573">
        <v>895.7198352363896</v>
      </c>
      <c r="S5" s="573">
        <v>919.22884075713682</v>
      </c>
      <c r="T5" s="573">
        <v>1020.0874864373566</v>
      </c>
      <c r="U5" s="573">
        <v>1032.9017394389548</v>
      </c>
      <c r="V5" s="573">
        <v>1046.1394288969593</v>
      </c>
      <c r="W5" s="573">
        <v>1047.2207066592125</v>
      </c>
      <c r="X5" s="573">
        <v>1059.3750276399464</v>
      </c>
      <c r="Y5" s="573">
        <v>1040.5030661321989</v>
      </c>
      <c r="Z5" s="573">
        <v>1001.3177056178793</v>
      </c>
      <c r="AA5" s="573">
        <v>1028.36595488337</v>
      </c>
      <c r="AB5" s="573">
        <v>1031.4233964716257</v>
      </c>
      <c r="AC5" s="573">
        <v>1061.2551150357642</v>
      </c>
      <c r="AD5" s="573">
        <v>1112.5975387323599</v>
      </c>
      <c r="AE5" s="573">
        <v>1036.4848351321784</v>
      </c>
      <c r="AF5" s="573">
        <v>1149.2418022069312</v>
      </c>
      <c r="AG5" s="573">
        <v>1114.9951603185382</v>
      </c>
      <c r="AH5" s="573" t="s">
        <v>429</v>
      </c>
      <c r="AI5" s="573" t="s">
        <v>429</v>
      </c>
      <c r="AJ5" s="573" t="s">
        <v>429</v>
      </c>
      <c r="AK5" s="573" t="s">
        <v>429</v>
      </c>
      <c r="AL5" s="319"/>
      <c r="AM5" s="92" t="s">
        <v>13</v>
      </c>
      <c r="AN5" s="93"/>
      <c r="AO5" s="93"/>
      <c r="AP5" s="93"/>
      <c r="AQ5" s="93"/>
      <c r="AR5" s="93"/>
      <c r="AS5" s="93"/>
      <c r="AT5" s="93"/>
      <c r="AU5" s="93"/>
      <c r="AV5" s="93"/>
      <c r="AW5" s="93"/>
      <c r="AX5" s="93"/>
      <c r="AY5" s="93"/>
      <c r="AZ5" s="93"/>
      <c r="BA5" s="93"/>
      <c r="BB5" s="93"/>
      <c r="BC5" s="93"/>
      <c r="BD5" s="93"/>
      <c r="BE5" s="93"/>
      <c r="BF5" s="93"/>
      <c r="BG5" s="93"/>
      <c r="BH5" s="93"/>
      <c r="BI5" s="93"/>
      <c r="BJ5" s="93"/>
      <c r="BK5" s="93"/>
      <c r="BL5" s="93"/>
      <c r="BM5" s="93"/>
      <c r="BN5" s="93"/>
      <c r="BO5" s="93"/>
      <c r="BP5" s="93"/>
      <c r="BQ5" s="93"/>
      <c r="BR5" s="93"/>
      <c r="BS5" s="93"/>
      <c r="BT5" s="93"/>
      <c r="BU5" s="93"/>
      <c r="BV5" s="93"/>
      <c r="BW5" s="93"/>
      <c r="BX5" s="93"/>
      <c r="BY5" s="93"/>
      <c r="BZ5" s="93"/>
      <c r="CA5" s="93"/>
      <c r="CB5" s="93"/>
      <c r="CC5" s="93"/>
      <c r="CD5" s="93"/>
      <c r="CE5" s="93"/>
      <c r="CF5" s="93"/>
      <c r="CG5" s="93"/>
      <c r="CH5" s="93"/>
      <c r="CI5" s="93"/>
      <c r="CJ5" s="93"/>
      <c r="CK5" s="93"/>
      <c r="CL5" s="93"/>
      <c r="CM5" s="93"/>
      <c r="CN5" s="93"/>
      <c r="CO5" s="93"/>
      <c r="CP5" s="93"/>
      <c r="CQ5" s="93"/>
      <c r="CR5" s="93"/>
      <c r="CS5" s="93"/>
      <c r="CT5" s="93"/>
      <c r="CU5" s="93"/>
      <c r="CV5" s="93"/>
      <c r="CW5" s="93"/>
      <c r="CX5" s="93"/>
      <c r="CY5" s="93"/>
      <c r="CZ5" s="93"/>
      <c r="DA5" s="93"/>
      <c r="DB5" s="93"/>
      <c r="DC5" s="93"/>
      <c r="DD5" s="93"/>
      <c r="DE5" s="93"/>
      <c r="DF5" s="93"/>
      <c r="DG5" s="93"/>
      <c r="DH5" s="93"/>
      <c r="DI5" s="93"/>
      <c r="DJ5" s="93"/>
      <c r="DK5" s="93"/>
      <c r="DL5" s="93"/>
      <c r="DM5" s="93"/>
      <c r="DN5" s="93"/>
      <c r="DO5" s="93"/>
      <c r="DP5" s="93"/>
      <c r="DQ5" s="93"/>
      <c r="DR5" s="93"/>
      <c r="DS5" s="93"/>
      <c r="DT5" s="93"/>
      <c r="DU5" s="93"/>
      <c r="DV5" s="93"/>
      <c r="DW5" s="93"/>
      <c r="DX5" s="93"/>
      <c r="DY5" s="93"/>
      <c r="DZ5" s="93"/>
      <c r="EA5" s="93"/>
      <c r="EB5" s="93"/>
      <c r="EC5" s="93"/>
      <c r="ED5" s="93"/>
      <c r="EE5" s="93"/>
      <c r="EF5" s="93"/>
      <c r="EG5" s="93"/>
      <c r="EH5" s="93"/>
      <c r="EI5" s="93"/>
      <c r="EJ5" s="93"/>
      <c r="EK5" s="93"/>
      <c r="EL5" s="93"/>
      <c r="EM5" s="93"/>
      <c r="EN5" s="93"/>
      <c r="EO5" s="93"/>
      <c r="EP5" s="93"/>
      <c r="EQ5" s="93"/>
      <c r="ER5" s="93"/>
      <c r="ES5" s="93"/>
      <c r="ET5" s="93"/>
      <c r="EU5" s="93"/>
      <c r="EV5" s="93"/>
      <c r="EW5" s="93"/>
      <c r="EX5" s="93"/>
      <c r="EY5" s="93"/>
      <c r="EZ5" s="93"/>
      <c r="FA5" s="93"/>
      <c r="FB5" s="93"/>
      <c r="FC5" s="93"/>
      <c r="FD5" s="93"/>
      <c r="FE5" s="93"/>
      <c r="FF5" s="93"/>
      <c r="FG5" s="93"/>
      <c r="FH5" s="93"/>
      <c r="FI5" s="93"/>
      <c r="FJ5" s="93"/>
      <c r="FK5" s="93"/>
      <c r="FL5" s="93"/>
      <c r="FM5" s="93"/>
      <c r="FN5" s="93"/>
      <c r="FO5" s="93"/>
      <c r="FP5" s="93"/>
      <c r="FQ5" s="93"/>
      <c r="FR5" s="93"/>
      <c r="FS5" s="93"/>
      <c r="FT5" s="93"/>
    </row>
    <row r="6" spans="1:176" s="288" customFormat="1">
      <c r="A6" s="73" t="s">
        <v>268</v>
      </c>
      <c r="B6" s="573">
        <v>321.20253710844929</v>
      </c>
      <c r="C6" s="573">
        <v>328.182341154234</v>
      </c>
      <c r="D6" s="573">
        <v>320.28533074760225</v>
      </c>
      <c r="E6" s="573">
        <v>332.48906390233094</v>
      </c>
      <c r="F6" s="573">
        <v>340.39947777848562</v>
      </c>
      <c r="G6" s="573">
        <v>331.32789875642953</v>
      </c>
      <c r="H6" s="573">
        <v>328.83741517961909</v>
      </c>
      <c r="I6" s="573">
        <v>332.82806619143429</v>
      </c>
      <c r="J6" s="573">
        <v>335.22002005070021</v>
      </c>
      <c r="K6" s="573">
        <v>333.07698773463693</v>
      </c>
      <c r="L6" s="573">
        <v>337.95867277067867</v>
      </c>
      <c r="M6" s="573">
        <v>332.17263938664433</v>
      </c>
      <c r="N6" s="573">
        <v>324.89365514104838</v>
      </c>
      <c r="O6" s="573">
        <v>317.84185124934999</v>
      </c>
      <c r="P6" s="573">
        <v>307.65466222386152</v>
      </c>
      <c r="Q6" s="573">
        <v>311.32680816796443</v>
      </c>
      <c r="R6" s="573">
        <v>312.78152725527849</v>
      </c>
      <c r="S6" s="573">
        <v>311.33639002343938</v>
      </c>
      <c r="T6" s="573">
        <v>312.59281250363512</v>
      </c>
      <c r="U6" s="573">
        <v>312.08347951910145</v>
      </c>
      <c r="V6" s="573">
        <v>355.25332420688181</v>
      </c>
      <c r="W6" s="573">
        <v>357.97244775966635</v>
      </c>
      <c r="X6" s="573">
        <v>360.31002307088318</v>
      </c>
      <c r="Y6" s="573">
        <v>363.00646921663741</v>
      </c>
      <c r="Z6" s="573">
        <v>366.39306203122345</v>
      </c>
      <c r="AA6" s="573">
        <v>369.63742672480419</v>
      </c>
      <c r="AB6" s="573">
        <v>372.62723040800353</v>
      </c>
      <c r="AC6" s="573">
        <v>375.23882219786816</v>
      </c>
      <c r="AD6" s="573">
        <v>378.21480521323724</v>
      </c>
      <c r="AE6" s="573">
        <v>379.00701640153875</v>
      </c>
      <c r="AF6" s="573">
        <v>382.14560747627792</v>
      </c>
      <c r="AG6" s="573">
        <v>383.17177607186892</v>
      </c>
      <c r="AH6" s="573" t="s">
        <v>429</v>
      </c>
      <c r="AI6" s="573" t="s">
        <v>429</v>
      </c>
      <c r="AJ6" s="573" t="s">
        <v>429</v>
      </c>
      <c r="AK6" s="584" t="s">
        <v>429</v>
      </c>
      <c r="AL6" s="319"/>
      <c r="AM6" s="319"/>
      <c r="AN6" s="93"/>
      <c r="AO6" s="93"/>
      <c r="AP6" s="93"/>
      <c r="AQ6" s="93"/>
      <c r="AR6" s="93"/>
      <c r="AS6" s="93"/>
      <c r="AT6" s="93"/>
      <c r="AU6" s="93"/>
      <c r="AV6" s="93"/>
      <c r="AW6" s="93"/>
      <c r="AX6" s="93"/>
      <c r="AY6" s="93"/>
      <c r="AZ6" s="93"/>
      <c r="BA6" s="93"/>
      <c r="BB6" s="93"/>
      <c r="BC6" s="93"/>
      <c r="BD6" s="93"/>
      <c r="BE6" s="93"/>
      <c r="BF6" s="93"/>
      <c r="BG6" s="93"/>
      <c r="BH6" s="93"/>
      <c r="BI6" s="93"/>
      <c r="BJ6" s="93"/>
      <c r="BK6" s="93"/>
      <c r="BL6" s="93"/>
      <c r="BM6" s="93"/>
      <c r="BN6" s="93"/>
      <c r="BO6" s="93"/>
      <c r="BP6" s="93"/>
      <c r="BQ6" s="93"/>
      <c r="BR6" s="93"/>
      <c r="BS6" s="93"/>
      <c r="BT6" s="93"/>
      <c r="BU6" s="93"/>
      <c r="BV6" s="93"/>
      <c r="BW6" s="93"/>
      <c r="BX6" s="93"/>
      <c r="BY6" s="93"/>
      <c r="BZ6" s="93"/>
      <c r="CA6" s="93"/>
      <c r="CB6" s="93"/>
      <c r="CC6" s="93"/>
      <c r="CD6" s="93"/>
      <c r="CE6" s="93"/>
      <c r="CF6" s="93"/>
      <c r="CG6" s="93"/>
      <c r="CH6" s="93"/>
      <c r="CI6" s="93"/>
      <c r="CJ6" s="93"/>
      <c r="CK6" s="93"/>
      <c r="CL6" s="93"/>
      <c r="CM6" s="93"/>
      <c r="CN6" s="93"/>
      <c r="CO6" s="93"/>
      <c r="CP6" s="93"/>
      <c r="CQ6" s="93"/>
      <c r="CR6" s="93"/>
      <c r="CS6" s="93"/>
      <c r="CT6" s="93"/>
      <c r="CU6" s="93"/>
      <c r="CV6" s="93"/>
      <c r="CW6" s="93"/>
      <c r="CX6" s="93"/>
      <c r="CY6" s="93"/>
      <c r="CZ6" s="93"/>
      <c r="DA6" s="93"/>
      <c r="DB6" s="93"/>
      <c r="DC6" s="93"/>
      <c r="DD6" s="93"/>
      <c r="DE6" s="93"/>
      <c r="DF6" s="93"/>
      <c r="DG6" s="93"/>
      <c r="DH6" s="93"/>
      <c r="DI6" s="93"/>
      <c r="DJ6" s="93"/>
      <c r="DK6" s="93"/>
      <c r="DL6" s="93"/>
      <c r="DM6" s="93"/>
      <c r="DN6" s="93"/>
      <c r="DO6" s="93"/>
      <c r="DP6" s="93"/>
      <c r="DQ6" s="93"/>
      <c r="DR6" s="93"/>
      <c r="DS6" s="93"/>
      <c r="DT6" s="93"/>
      <c r="DU6" s="93"/>
      <c r="DV6" s="93"/>
      <c r="DW6" s="93"/>
      <c r="DX6" s="93"/>
      <c r="DY6" s="93"/>
      <c r="DZ6" s="93"/>
      <c r="EA6" s="93"/>
      <c r="EB6" s="93"/>
      <c r="EC6" s="93"/>
      <c r="ED6" s="93"/>
      <c r="EE6" s="93"/>
      <c r="EF6" s="93"/>
      <c r="EG6" s="93"/>
      <c r="EH6" s="93"/>
      <c r="EI6" s="93"/>
      <c r="EJ6" s="93"/>
      <c r="EK6" s="93"/>
      <c r="EL6" s="93"/>
      <c r="EM6" s="93"/>
      <c r="EN6" s="93"/>
      <c r="EO6" s="93"/>
      <c r="EP6" s="93"/>
      <c r="EQ6" s="93"/>
      <c r="ER6" s="93"/>
      <c r="ES6" s="93"/>
      <c r="ET6" s="93"/>
      <c r="EU6" s="93"/>
      <c r="EV6" s="93"/>
      <c r="EW6" s="93"/>
      <c r="EX6" s="93"/>
      <c r="EY6" s="93"/>
      <c r="EZ6" s="93"/>
      <c r="FA6" s="93"/>
      <c r="FB6" s="93"/>
      <c r="FC6" s="93"/>
      <c r="FD6" s="93"/>
      <c r="FE6" s="93"/>
      <c r="FF6" s="93"/>
      <c r="FG6" s="93"/>
      <c r="FH6" s="93"/>
      <c r="FI6" s="93"/>
      <c r="FJ6" s="93"/>
      <c r="FK6" s="93"/>
      <c r="FL6" s="93"/>
      <c r="FM6" s="93"/>
      <c r="FN6" s="93"/>
      <c r="FO6" s="93"/>
      <c r="FP6" s="93"/>
      <c r="FQ6" s="93"/>
      <c r="FR6" s="93"/>
      <c r="FS6" s="93"/>
      <c r="FT6" s="93"/>
    </row>
    <row r="7" spans="1:176" s="288" customFormat="1">
      <c r="A7" s="284" t="s">
        <v>566</v>
      </c>
      <c r="B7" s="573" t="s">
        <v>429</v>
      </c>
      <c r="C7" s="573" t="s">
        <v>429</v>
      </c>
      <c r="D7" s="573" t="s">
        <v>429</v>
      </c>
      <c r="E7" s="573" t="s">
        <v>429</v>
      </c>
      <c r="F7" s="573" t="s">
        <v>429</v>
      </c>
      <c r="G7" s="573" t="s">
        <v>429</v>
      </c>
      <c r="H7" s="573" t="s">
        <v>429</v>
      </c>
      <c r="I7" s="573" t="s">
        <v>429</v>
      </c>
      <c r="J7" s="573" t="s">
        <v>429</v>
      </c>
      <c r="K7" s="573" t="s">
        <v>429</v>
      </c>
      <c r="L7" s="573" t="s">
        <v>429</v>
      </c>
      <c r="M7" s="573" t="s">
        <v>429</v>
      </c>
      <c r="N7" s="573" t="s">
        <v>429</v>
      </c>
      <c r="O7" s="573" t="s">
        <v>429</v>
      </c>
      <c r="P7" s="573" t="s">
        <v>429</v>
      </c>
      <c r="Q7" s="573" t="s">
        <v>429</v>
      </c>
      <c r="R7" s="573" t="s">
        <v>429</v>
      </c>
      <c r="S7" s="573" t="s">
        <v>429</v>
      </c>
      <c r="T7" s="573" t="s">
        <v>429</v>
      </c>
      <c r="U7" s="573" t="s">
        <v>429</v>
      </c>
      <c r="V7" s="573" t="s">
        <v>429</v>
      </c>
      <c r="W7" s="573" t="s">
        <v>429</v>
      </c>
      <c r="X7" s="573" t="s">
        <v>429</v>
      </c>
      <c r="Y7" s="573" t="s">
        <v>429</v>
      </c>
      <c r="Z7" s="573">
        <v>14.644182964421958</v>
      </c>
      <c r="AA7" s="573">
        <v>17.135344295799658</v>
      </c>
      <c r="AB7" s="573">
        <v>9.7917299049223026</v>
      </c>
      <c r="AC7" s="573">
        <v>9.7147742286469256</v>
      </c>
      <c r="AD7" s="573" t="s">
        <v>429</v>
      </c>
      <c r="AE7" s="573" t="s">
        <v>429</v>
      </c>
      <c r="AF7" s="573" t="s">
        <v>429</v>
      </c>
      <c r="AG7" s="573" t="s">
        <v>429</v>
      </c>
      <c r="AH7" s="573" t="s">
        <v>429</v>
      </c>
      <c r="AI7" s="573" t="s">
        <v>429</v>
      </c>
      <c r="AJ7" s="573" t="s">
        <v>429</v>
      </c>
      <c r="AK7" s="584" t="s">
        <v>429</v>
      </c>
      <c r="AL7" s="319"/>
      <c r="AM7" s="319"/>
      <c r="AN7" s="93"/>
      <c r="AO7" s="93"/>
      <c r="AP7" s="93"/>
      <c r="AQ7" s="93"/>
      <c r="AR7" s="93"/>
      <c r="AS7" s="93"/>
      <c r="AT7" s="93"/>
      <c r="AU7" s="93"/>
      <c r="AV7" s="93"/>
      <c r="AW7" s="93"/>
      <c r="AX7" s="93"/>
      <c r="AY7" s="93"/>
      <c r="AZ7" s="93"/>
      <c r="BA7" s="93"/>
      <c r="BB7" s="93"/>
      <c r="BC7" s="93"/>
      <c r="BD7" s="93"/>
      <c r="BE7" s="93"/>
      <c r="BF7" s="93"/>
      <c r="BG7" s="93"/>
      <c r="BH7" s="93"/>
      <c r="BI7" s="93"/>
      <c r="BJ7" s="93"/>
      <c r="BK7" s="93"/>
      <c r="BL7" s="93"/>
      <c r="BM7" s="93"/>
      <c r="BN7" s="93"/>
      <c r="BO7" s="93"/>
      <c r="BP7" s="93"/>
      <c r="BQ7" s="93"/>
      <c r="BR7" s="93"/>
      <c r="BS7" s="93"/>
      <c r="BT7" s="93"/>
      <c r="BU7" s="93"/>
      <c r="BV7" s="93"/>
      <c r="BW7" s="93"/>
      <c r="BX7" s="93"/>
      <c r="BY7" s="93"/>
      <c r="BZ7" s="93"/>
      <c r="CA7" s="93"/>
      <c r="CB7" s="93"/>
      <c r="CC7" s="93"/>
      <c r="CD7" s="93"/>
      <c r="CE7" s="93"/>
      <c r="CF7" s="93"/>
      <c r="CG7" s="93"/>
      <c r="CH7" s="93"/>
      <c r="CI7" s="93"/>
      <c r="CJ7" s="93"/>
      <c r="CK7" s="93"/>
      <c r="CL7" s="93"/>
      <c r="CM7" s="93"/>
      <c r="CN7" s="93"/>
      <c r="CO7" s="93"/>
      <c r="CP7" s="93"/>
      <c r="CQ7" s="93"/>
      <c r="CR7" s="93"/>
      <c r="CS7" s="93"/>
      <c r="CT7" s="93"/>
      <c r="CU7" s="93"/>
      <c r="CV7" s="93"/>
      <c r="CW7" s="93"/>
      <c r="CX7" s="93"/>
      <c r="CY7" s="93"/>
      <c r="CZ7" s="93"/>
      <c r="DA7" s="93"/>
      <c r="DB7" s="93"/>
      <c r="DC7" s="93"/>
      <c r="DD7" s="93"/>
      <c r="DE7" s="93"/>
      <c r="DF7" s="93"/>
      <c r="DG7" s="93"/>
      <c r="DH7" s="93"/>
      <c r="DI7" s="93"/>
      <c r="DJ7" s="93"/>
      <c r="DK7" s="93"/>
      <c r="DL7" s="93"/>
      <c r="DM7" s="93"/>
      <c r="DN7" s="93"/>
      <c r="DO7" s="93"/>
      <c r="DP7" s="93"/>
      <c r="DQ7" s="93"/>
      <c r="DR7" s="93"/>
      <c r="DS7" s="93"/>
      <c r="DT7" s="93"/>
      <c r="DU7" s="93"/>
      <c r="DV7" s="93"/>
      <c r="DW7" s="93"/>
      <c r="DX7" s="93"/>
      <c r="DY7" s="93"/>
      <c r="DZ7" s="93"/>
      <c r="EA7" s="93"/>
      <c r="EB7" s="93"/>
      <c r="EC7" s="93"/>
      <c r="ED7" s="93"/>
      <c r="EE7" s="93"/>
      <c r="EF7" s="93"/>
      <c r="EG7" s="93"/>
      <c r="EH7" s="93"/>
      <c r="EI7" s="93"/>
      <c r="EJ7" s="93"/>
      <c r="EK7" s="93"/>
      <c r="EL7" s="93"/>
      <c r="EM7" s="93"/>
      <c r="EN7" s="93"/>
      <c r="EO7" s="93"/>
      <c r="EP7" s="93"/>
      <c r="EQ7" s="93"/>
      <c r="ER7" s="93"/>
      <c r="ES7" s="93"/>
      <c r="ET7" s="93"/>
      <c r="EU7" s="93"/>
      <c r="EV7" s="93"/>
      <c r="EW7" s="93"/>
      <c r="EX7" s="93"/>
      <c r="EY7" s="93"/>
      <c r="EZ7" s="93"/>
      <c r="FA7" s="93"/>
      <c r="FB7" s="93"/>
      <c r="FC7" s="93"/>
      <c r="FD7" s="93"/>
      <c r="FE7" s="93"/>
      <c r="FF7" s="93"/>
      <c r="FG7" s="93"/>
      <c r="FH7" s="93"/>
      <c r="FI7" s="93"/>
      <c r="FJ7" s="93"/>
      <c r="FK7" s="93"/>
      <c r="FL7" s="93"/>
      <c r="FM7" s="93"/>
      <c r="FN7" s="93"/>
      <c r="FO7" s="93"/>
      <c r="FP7" s="93"/>
      <c r="FQ7" s="93"/>
      <c r="FR7" s="93"/>
      <c r="FS7" s="93"/>
      <c r="FT7" s="93"/>
    </row>
    <row r="8" spans="1:176" s="288" customFormat="1">
      <c r="A8" s="284" t="s">
        <v>11</v>
      </c>
      <c r="B8" s="573" t="s">
        <v>429</v>
      </c>
      <c r="C8" s="573" t="s">
        <v>429</v>
      </c>
      <c r="D8" s="573" t="s">
        <v>429</v>
      </c>
      <c r="E8" s="573" t="s">
        <v>429</v>
      </c>
      <c r="F8" s="573" t="s">
        <v>429</v>
      </c>
      <c r="G8" s="573" t="s">
        <v>429</v>
      </c>
      <c r="H8" s="573" t="s">
        <v>429</v>
      </c>
      <c r="I8" s="573" t="s">
        <v>429</v>
      </c>
      <c r="J8" s="573" t="s">
        <v>429</v>
      </c>
      <c r="K8" s="573" t="s">
        <v>429</v>
      </c>
      <c r="L8" s="573" t="s">
        <v>429</v>
      </c>
      <c r="M8" s="573" t="s">
        <v>429</v>
      </c>
      <c r="N8" s="573" t="s">
        <v>429</v>
      </c>
      <c r="O8" s="573" t="s">
        <v>429</v>
      </c>
      <c r="P8" s="573" t="s">
        <v>429</v>
      </c>
      <c r="Q8" s="573" t="s">
        <v>429</v>
      </c>
      <c r="R8" s="573" t="s">
        <v>429</v>
      </c>
      <c r="S8" s="573" t="s">
        <v>429</v>
      </c>
      <c r="T8" s="573" t="s">
        <v>429</v>
      </c>
      <c r="U8" s="573" t="s">
        <v>429</v>
      </c>
      <c r="V8" s="573" t="s">
        <v>429</v>
      </c>
      <c r="W8" s="573" t="s">
        <v>429</v>
      </c>
      <c r="X8" s="573" t="s">
        <v>429</v>
      </c>
      <c r="Y8" s="573" t="s">
        <v>429</v>
      </c>
      <c r="Z8" s="573" t="s">
        <v>429</v>
      </c>
      <c r="AA8" s="573" t="s">
        <v>429</v>
      </c>
      <c r="AB8" s="573" t="s">
        <v>429</v>
      </c>
      <c r="AC8" s="573" t="s">
        <v>429</v>
      </c>
      <c r="AD8" s="573" t="s">
        <v>429</v>
      </c>
      <c r="AE8" s="573" t="s">
        <v>429</v>
      </c>
      <c r="AF8" s="573" t="s">
        <v>429</v>
      </c>
      <c r="AG8" s="573" t="s">
        <v>429</v>
      </c>
      <c r="AH8" s="573" t="s">
        <v>429</v>
      </c>
      <c r="AI8" s="573" t="s">
        <v>429</v>
      </c>
      <c r="AJ8" s="573" t="s">
        <v>429</v>
      </c>
      <c r="AK8" s="584" t="s">
        <v>429</v>
      </c>
      <c r="AL8" s="319"/>
      <c r="AM8" s="319"/>
      <c r="AN8" s="93"/>
      <c r="AO8" s="93"/>
      <c r="AP8" s="93"/>
      <c r="AQ8" s="93"/>
      <c r="AR8" s="93"/>
      <c r="AS8" s="93"/>
      <c r="AT8" s="93"/>
      <c r="AU8" s="93"/>
      <c r="AV8" s="93"/>
      <c r="AW8" s="93"/>
      <c r="AX8" s="93"/>
      <c r="AY8" s="93"/>
      <c r="AZ8" s="93"/>
      <c r="BA8" s="93"/>
      <c r="BB8" s="93"/>
      <c r="BC8" s="93"/>
      <c r="BD8" s="93"/>
      <c r="BE8" s="93"/>
      <c r="BF8" s="93"/>
      <c r="BG8" s="93"/>
      <c r="BH8" s="93"/>
      <c r="BI8" s="93"/>
      <c r="BJ8" s="93"/>
      <c r="BK8" s="93"/>
      <c r="BL8" s="93"/>
      <c r="BM8" s="93"/>
      <c r="BN8" s="93"/>
      <c r="BO8" s="93"/>
      <c r="BP8" s="93"/>
      <c r="BQ8" s="93"/>
      <c r="BR8" s="93"/>
      <c r="BS8" s="93"/>
      <c r="BT8" s="93"/>
      <c r="BU8" s="93"/>
      <c r="BV8" s="93"/>
      <c r="BW8" s="93"/>
      <c r="BX8" s="93"/>
      <c r="BY8" s="93"/>
      <c r="BZ8" s="93"/>
      <c r="CA8" s="93"/>
      <c r="CB8" s="93"/>
      <c r="CC8" s="93"/>
      <c r="CD8" s="93"/>
      <c r="CE8" s="93"/>
      <c r="CF8" s="93"/>
      <c r="CG8" s="93"/>
      <c r="CH8" s="93"/>
      <c r="CI8" s="93"/>
      <c r="CJ8" s="93"/>
      <c r="CK8" s="93"/>
      <c r="CL8" s="93"/>
      <c r="CM8" s="93"/>
      <c r="CN8" s="93"/>
      <c r="CO8" s="93"/>
      <c r="CP8" s="93"/>
      <c r="CQ8" s="93"/>
      <c r="CR8" s="93"/>
      <c r="CS8" s="93"/>
      <c r="CT8" s="93"/>
      <c r="CU8" s="93"/>
      <c r="CV8" s="93"/>
      <c r="CW8" s="93"/>
      <c r="CX8" s="93"/>
      <c r="CY8" s="93"/>
      <c r="CZ8" s="93"/>
      <c r="DA8" s="93"/>
      <c r="DB8" s="93"/>
      <c r="DC8" s="93"/>
      <c r="DD8" s="93"/>
      <c r="DE8" s="93"/>
      <c r="DF8" s="93"/>
      <c r="DG8" s="93"/>
      <c r="DH8" s="93"/>
      <c r="DI8" s="93"/>
      <c r="DJ8" s="93"/>
      <c r="DK8" s="93"/>
      <c r="DL8" s="93"/>
      <c r="DM8" s="93"/>
      <c r="DN8" s="93"/>
      <c r="DO8" s="93"/>
      <c r="DP8" s="93"/>
      <c r="DQ8" s="93"/>
      <c r="DR8" s="93"/>
      <c r="DS8" s="93"/>
      <c r="DT8" s="93"/>
      <c r="DU8" s="93"/>
      <c r="DV8" s="93"/>
      <c r="DW8" s="93"/>
      <c r="DX8" s="93"/>
      <c r="DY8" s="93"/>
      <c r="DZ8" s="93"/>
      <c r="EA8" s="93"/>
      <c r="EB8" s="93"/>
      <c r="EC8" s="93"/>
      <c r="ED8" s="93"/>
      <c r="EE8" s="93"/>
      <c r="EF8" s="93"/>
      <c r="EG8" s="93"/>
      <c r="EH8" s="93"/>
      <c r="EI8" s="93"/>
      <c r="EJ8" s="93"/>
      <c r="EK8" s="93"/>
      <c r="EL8" s="93"/>
      <c r="EM8" s="93"/>
      <c r="EN8" s="93"/>
      <c r="EO8" s="93"/>
      <c r="EP8" s="93"/>
      <c r="EQ8" s="93"/>
      <c r="ER8" s="93"/>
      <c r="ES8" s="93"/>
      <c r="ET8" s="93"/>
      <c r="EU8" s="93"/>
      <c r="EV8" s="93"/>
      <c r="EW8" s="93"/>
      <c r="EX8" s="93"/>
      <c r="EY8" s="93"/>
      <c r="EZ8" s="93"/>
      <c r="FA8" s="93"/>
      <c r="FB8" s="93"/>
      <c r="FC8" s="93"/>
      <c r="FD8" s="93"/>
      <c r="FE8" s="93"/>
      <c r="FF8" s="93"/>
      <c r="FG8" s="93"/>
      <c r="FH8" s="93"/>
      <c r="FI8" s="93"/>
      <c r="FJ8" s="93"/>
      <c r="FK8" s="93"/>
      <c r="FL8" s="93"/>
      <c r="FM8" s="93"/>
      <c r="FN8" s="93"/>
      <c r="FO8" s="93"/>
      <c r="FP8" s="93"/>
      <c r="FQ8" s="93"/>
      <c r="FR8" s="93"/>
      <c r="FS8" s="93"/>
      <c r="FT8" s="93"/>
    </row>
    <row r="9" spans="1:176" s="288" customFormat="1">
      <c r="A9" s="284" t="s">
        <v>10</v>
      </c>
      <c r="B9" s="573" t="s">
        <v>429</v>
      </c>
      <c r="C9" s="573" t="s">
        <v>429</v>
      </c>
      <c r="D9" s="573" t="s">
        <v>429</v>
      </c>
      <c r="E9" s="573" t="s">
        <v>429</v>
      </c>
      <c r="F9" s="573" t="s">
        <v>429</v>
      </c>
      <c r="G9" s="573" t="s">
        <v>429</v>
      </c>
      <c r="H9" s="573" t="s">
        <v>429</v>
      </c>
      <c r="I9" s="573" t="s">
        <v>429</v>
      </c>
      <c r="J9" s="573" t="s">
        <v>429</v>
      </c>
      <c r="K9" s="573" t="s">
        <v>429</v>
      </c>
      <c r="L9" s="573" t="s">
        <v>429</v>
      </c>
      <c r="M9" s="573" t="s">
        <v>429</v>
      </c>
      <c r="N9" s="573" t="s">
        <v>429</v>
      </c>
      <c r="O9" s="573" t="s">
        <v>429</v>
      </c>
      <c r="P9" s="573" t="s">
        <v>429</v>
      </c>
      <c r="Q9" s="573" t="s">
        <v>429</v>
      </c>
      <c r="R9" s="573" t="s">
        <v>429</v>
      </c>
      <c r="S9" s="573" t="s">
        <v>429</v>
      </c>
      <c r="T9" s="573" t="s">
        <v>429</v>
      </c>
      <c r="U9" s="573" t="s">
        <v>429</v>
      </c>
      <c r="V9" s="573" t="s">
        <v>429</v>
      </c>
      <c r="W9" s="573" t="s">
        <v>429</v>
      </c>
      <c r="X9" s="573" t="s">
        <v>429</v>
      </c>
      <c r="Y9" s="573" t="s">
        <v>429</v>
      </c>
      <c r="Z9" s="573" t="s">
        <v>429</v>
      </c>
      <c r="AA9" s="573" t="s">
        <v>429</v>
      </c>
      <c r="AB9" s="573" t="s">
        <v>429</v>
      </c>
      <c r="AC9" s="573" t="s">
        <v>429</v>
      </c>
      <c r="AD9" s="573" t="s">
        <v>429</v>
      </c>
      <c r="AE9" s="573" t="s">
        <v>429</v>
      </c>
      <c r="AF9" s="573" t="s">
        <v>429</v>
      </c>
      <c r="AG9" s="573" t="s">
        <v>429</v>
      </c>
      <c r="AH9" s="573" t="s">
        <v>429</v>
      </c>
      <c r="AI9" s="573" t="s">
        <v>429</v>
      </c>
      <c r="AJ9" s="573" t="s">
        <v>429</v>
      </c>
      <c r="AK9" s="584" t="s">
        <v>429</v>
      </c>
      <c r="AL9" s="319"/>
      <c r="AM9" s="319"/>
      <c r="AN9" s="93"/>
      <c r="AO9" s="93"/>
      <c r="AP9" s="93"/>
      <c r="AQ9" s="93"/>
      <c r="AR9" s="93"/>
      <c r="AS9" s="93"/>
      <c r="AT9" s="93"/>
      <c r="AU9" s="93"/>
      <c r="AV9" s="93"/>
      <c r="AW9" s="93"/>
      <c r="AX9" s="93"/>
      <c r="AY9" s="93"/>
      <c r="AZ9" s="93"/>
      <c r="BA9" s="93"/>
      <c r="BB9" s="93"/>
      <c r="BC9" s="93"/>
      <c r="BD9" s="93"/>
      <c r="BE9" s="93"/>
      <c r="BF9" s="93"/>
      <c r="BG9" s="93"/>
      <c r="BH9" s="93"/>
      <c r="BI9" s="93"/>
      <c r="BJ9" s="93"/>
      <c r="BK9" s="93"/>
      <c r="BL9" s="93"/>
      <c r="BM9" s="93"/>
      <c r="BN9" s="93"/>
      <c r="BO9" s="93"/>
      <c r="BP9" s="93"/>
      <c r="BQ9" s="93"/>
      <c r="BR9" s="93"/>
      <c r="BS9" s="93"/>
      <c r="BT9" s="93"/>
      <c r="BU9" s="93"/>
      <c r="BV9" s="93"/>
      <c r="BW9" s="93"/>
      <c r="BX9" s="93"/>
      <c r="BY9" s="93"/>
      <c r="BZ9" s="93"/>
      <c r="CA9" s="93"/>
      <c r="CB9" s="93"/>
      <c r="CC9" s="93"/>
      <c r="CD9" s="93"/>
      <c r="CE9" s="93"/>
      <c r="CF9" s="93"/>
      <c r="CG9" s="93"/>
      <c r="CH9" s="93"/>
      <c r="CI9" s="93"/>
      <c r="CJ9" s="93"/>
      <c r="CK9" s="93"/>
      <c r="CL9" s="93"/>
      <c r="CM9" s="93"/>
      <c r="CN9" s="93"/>
      <c r="CO9" s="93"/>
      <c r="CP9" s="93"/>
      <c r="CQ9" s="93"/>
      <c r="CR9" s="93"/>
      <c r="CS9" s="93"/>
      <c r="CT9" s="93"/>
      <c r="CU9" s="93"/>
      <c r="CV9" s="93"/>
      <c r="CW9" s="93"/>
      <c r="CX9" s="93"/>
      <c r="CY9" s="93"/>
      <c r="CZ9" s="93"/>
      <c r="DA9" s="93"/>
      <c r="DB9" s="93"/>
      <c r="DC9" s="93"/>
      <c r="DD9" s="93"/>
      <c r="DE9" s="93"/>
      <c r="DF9" s="93"/>
      <c r="DG9" s="93"/>
      <c r="DH9" s="93"/>
      <c r="DI9" s="93"/>
      <c r="DJ9" s="93"/>
      <c r="DK9" s="93"/>
      <c r="DL9" s="93"/>
      <c r="DM9" s="93"/>
      <c r="DN9" s="93"/>
      <c r="DO9" s="93"/>
      <c r="DP9" s="93"/>
      <c r="DQ9" s="93"/>
      <c r="DR9" s="93"/>
      <c r="DS9" s="93"/>
      <c r="DT9" s="93"/>
      <c r="DU9" s="93"/>
      <c r="DV9" s="93"/>
      <c r="DW9" s="93"/>
      <c r="DX9" s="93"/>
      <c r="DY9" s="93"/>
      <c r="DZ9" s="93"/>
      <c r="EA9" s="93"/>
      <c r="EB9" s="93"/>
      <c r="EC9" s="93"/>
      <c r="ED9" s="93"/>
      <c r="EE9" s="93"/>
      <c r="EF9" s="93"/>
      <c r="EG9" s="93"/>
      <c r="EH9" s="93"/>
      <c r="EI9" s="93"/>
      <c r="EJ9" s="93"/>
      <c r="EK9" s="93"/>
      <c r="EL9" s="93"/>
      <c r="EM9" s="93"/>
      <c r="EN9" s="93"/>
      <c r="EO9" s="93"/>
      <c r="EP9" s="93"/>
      <c r="EQ9" s="93"/>
      <c r="ER9" s="93"/>
      <c r="ES9" s="93"/>
      <c r="ET9" s="93"/>
      <c r="EU9" s="93"/>
      <c r="EV9" s="93"/>
      <c r="EW9" s="93"/>
      <c r="EX9" s="93"/>
      <c r="EY9" s="93"/>
      <c r="EZ9" s="93"/>
      <c r="FA9" s="93"/>
      <c r="FB9" s="93"/>
      <c r="FC9" s="93"/>
      <c r="FD9" s="93"/>
      <c r="FE9" s="93"/>
      <c r="FF9" s="93"/>
      <c r="FG9" s="93"/>
      <c r="FH9" s="93"/>
      <c r="FI9" s="93"/>
      <c r="FJ9" s="93"/>
      <c r="FK9" s="93"/>
      <c r="FL9" s="93"/>
      <c r="FM9" s="93"/>
      <c r="FN9" s="93"/>
      <c r="FO9" s="93"/>
      <c r="FP9" s="93"/>
      <c r="FQ9" s="93"/>
      <c r="FR9" s="93"/>
      <c r="FS9" s="93"/>
      <c r="FT9" s="93"/>
    </row>
    <row r="10" spans="1:176" s="293" customFormat="1">
      <c r="A10" s="284" t="s">
        <v>476</v>
      </c>
      <c r="B10" s="573" t="s">
        <v>429</v>
      </c>
      <c r="C10" s="573" t="s">
        <v>429</v>
      </c>
      <c r="D10" s="573" t="s">
        <v>429</v>
      </c>
      <c r="E10" s="573" t="s">
        <v>429</v>
      </c>
      <c r="F10" s="573" t="s">
        <v>429</v>
      </c>
      <c r="G10" s="573" t="s">
        <v>429</v>
      </c>
      <c r="H10" s="573" t="s">
        <v>429</v>
      </c>
      <c r="I10" s="573" t="s">
        <v>429</v>
      </c>
      <c r="J10" s="573" t="s">
        <v>429</v>
      </c>
      <c r="K10" s="573" t="s">
        <v>429</v>
      </c>
      <c r="L10" s="573">
        <v>0.66</v>
      </c>
      <c r="M10" s="573">
        <v>0.66</v>
      </c>
      <c r="N10" s="573">
        <v>0.59</v>
      </c>
      <c r="O10" s="573">
        <v>0.59</v>
      </c>
      <c r="P10" s="573">
        <v>0.57999999999999996</v>
      </c>
      <c r="Q10" s="573">
        <v>0.6</v>
      </c>
      <c r="R10" s="573">
        <v>0.6</v>
      </c>
      <c r="S10" s="573">
        <v>0.63</v>
      </c>
      <c r="T10" s="573">
        <v>0.64</v>
      </c>
      <c r="U10" s="573">
        <v>0.59</v>
      </c>
      <c r="V10" s="573">
        <v>0.63</v>
      </c>
      <c r="W10" s="573">
        <v>0.65</v>
      </c>
      <c r="X10" s="573">
        <v>0.63</v>
      </c>
      <c r="Y10" s="573">
        <v>0.67</v>
      </c>
      <c r="Z10" s="573">
        <v>0.68</v>
      </c>
      <c r="AA10" s="573">
        <v>0.68</v>
      </c>
      <c r="AB10" s="573">
        <v>0.7</v>
      </c>
      <c r="AC10" s="573">
        <v>0.68</v>
      </c>
      <c r="AD10" s="573">
        <v>0.66</v>
      </c>
      <c r="AE10" s="573">
        <v>0.63</v>
      </c>
      <c r="AF10" s="573">
        <v>0.67</v>
      </c>
      <c r="AG10" s="573">
        <v>0.67</v>
      </c>
      <c r="AH10" s="573">
        <v>0.69</v>
      </c>
      <c r="AI10" s="573">
        <v>0.69167165465258207</v>
      </c>
      <c r="AJ10" s="573">
        <v>0.7</v>
      </c>
      <c r="AK10" s="573">
        <v>0.72280285035629455</v>
      </c>
      <c r="AL10" s="321"/>
      <c r="AM10" s="321"/>
      <c r="AN10" s="135"/>
      <c r="AO10" s="135"/>
      <c r="AP10" s="135"/>
      <c r="AQ10" s="135"/>
      <c r="AR10" s="135"/>
      <c r="AS10" s="135"/>
      <c r="AT10" s="135"/>
      <c r="AU10" s="135"/>
      <c r="AV10" s="135"/>
      <c r="AW10" s="135"/>
      <c r="AX10" s="135"/>
      <c r="AY10" s="135"/>
      <c r="AZ10" s="135"/>
      <c r="BA10" s="135"/>
      <c r="BB10" s="135"/>
      <c r="BC10" s="135"/>
      <c r="BD10" s="135"/>
      <c r="BE10" s="135"/>
      <c r="BF10" s="135"/>
      <c r="BG10" s="135"/>
      <c r="BH10" s="135"/>
      <c r="BI10" s="135"/>
      <c r="BJ10" s="135"/>
      <c r="BK10" s="135"/>
      <c r="BL10" s="135"/>
      <c r="BM10" s="135"/>
      <c r="BN10" s="135"/>
      <c r="BO10" s="135"/>
      <c r="BP10" s="135"/>
      <c r="BQ10" s="135"/>
      <c r="BR10" s="135"/>
      <c r="BS10" s="135"/>
      <c r="BT10" s="135"/>
      <c r="BU10" s="135"/>
      <c r="BV10" s="135"/>
      <c r="BW10" s="135"/>
      <c r="BX10" s="135"/>
      <c r="BY10" s="135"/>
      <c r="BZ10" s="135"/>
      <c r="CA10" s="135"/>
      <c r="CB10" s="135"/>
      <c r="CC10" s="135"/>
      <c r="CD10" s="135"/>
      <c r="CE10" s="135"/>
      <c r="CF10" s="135"/>
      <c r="CG10" s="135"/>
      <c r="CH10" s="135"/>
      <c r="CI10" s="135"/>
      <c r="CJ10" s="135"/>
      <c r="CK10" s="135"/>
      <c r="CL10" s="135"/>
      <c r="CM10" s="135"/>
      <c r="CN10" s="135"/>
      <c r="CO10" s="135"/>
      <c r="CP10" s="135"/>
      <c r="CQ10" s="135"/>
      <c r="CR10" s="135"/>
      <c r="CS10" s="135"/>
      <c r="CT10" s="135"/>
      <c r="CU10" s="135"/>
      <c r="CV10" s="135"/>
      <c r="CW10" s="135"/>
      <c r="CX10" s="135"/>
      <c r="CY10" s="135"/>
      <c r="CZ10" s="135"/>
      <c r="DA10" s="135"/>
      <c r="DB10" s="135"/>
      <c r="DC10" s="135"/>
      <c r="DD10" s="135"/>
      <c r="DE10" s="135"/>
      <c r="DF10" s="135"/>
      <c r="DG10" s="135"/>
      <c r="DH10" s="135"/>
      <c r="DI10" s="135"/>
      <c r="DJ10" s="135"/>
      <c r="DK10" s="135"/>
      <c r="DL10" s="135"/>
      <c r="DM10" s="135"/>
      <c r="DN10" s="135"/>
      <c r="DO10" s="135"/>
      <c r="DP10" s="135"/>
      <c r="DQ10" s="135"/>
      <c r="DR10" s="135"/>
      <c r="DS10" s="135"/>
      <c r="DT10" s="135"/>
      <c r="DU10" s="135"/>
      <c r="DV10" s="135"/>
      <c r="DW10" s="135"/>
      <c r="DX10" s="135"/>
      <c r="DY10" s="135"/>
      <c r="DZ10" s="135"/>
      <c r="EA10" s="135"/>
      <c r="EB10" s="135"/>
      <c r="EC10" s="135"/>
      <c r="ED10" s="135"/>
      <c r="EE10" s="135"/>
      <c r="EF10" s="135"/>
      <c r="EG10" s="135"/>
      <c r="EH10" s="135"/>
      <c r="EI10" s="135"/>
      <c r="EJ10" s="135"/>
      <c r="EK10" s="135"/>
      <c r="EL10" s="135"/>
      <c r="EM10" s="135"/>
      <c r="EN10" s="135"/>
      <c r="EO10" s="135"/>
      <c r="EP10" s="135"/>
      <c r="EQ10" s="135"/>
      <c r="ER10" s="135"/>
      <c r="ES10" s="135"/>
      <c r="ET10" s="135"/>
      <c r="EU10" s="135"/>
      <c r="EV10" s="135"/>
      <c r="EW10" s="135"/>
      <c r="EX10" s="135"/>
      <c r="EY10" s="135"/>
      <c r="EZ10" s="135"/>
      <c r="FA10" s="135"/>
      <c r="FB10" s="135"/>
      <c r="FC10" s="135"/>
      <c r="FD10" s="135"/>
      <c r="FE10" s="135"/>
      <c r="FF10" s="135"/>
      <c r="FG10" s="135"/>
      <c r="FH10" s="135"/>
      <c r="FI10" s="135"/>
      <c r="FJ10" s="135"/>
      <c r="FK10" s="135"/>
      <c r="FL10" s="135"/>
      <c r="FM10" s="135"/>
      <c r="FN10" s="135"/>
      <c r="FO10" s="135"/>
      <c r="FP10" s="135"/>
      <c r="FQ10" s="135"/>
      <c r="FR10" s="135"/>
      <c r="FS10" s="135"/>
      <c r="FT10" s="135"/>
    </row>
    <row r="11" spans="1:176" s="288" customFormat="1">
      <c r="A11" s="284" t="s">
        <v>7</v>
      </c>
      <c r="B11" s="573">
        <v>553.45521756110645</v>
      </c>
      <c r="C11" s="573">
        <v>526.87138062859697</v>
      </c>
      <c r="D11" s="573">
        <v>514.83727371718976</v>
      </c>
      <c r="E11" s="573">
        <v>498.99561741455244</v>
      </c>
      <c r="F11" s="573">
        <v>484.46207902183141</v>
      </c>
      <c r="G11" s="573">
        <v>477.31011294077075</v>
      </c>
      <c r="H11" s="573">
        <v>470.49441381333332</v>
      </c>
      <c r="I11" s="573">
        <v>466.31357994673192</v>
      </c>
      <c r="J11" s="573">
        <v>461.62005818428617</v>
      </c>
      <c r="K11" s="573">
        <v>455.18780026900276</v>
      </c>
      <c r="L11" s="573">
        <v>436.47169039941821</v>
      </c>
      <c r="M11" s="573">
        <v>424.2547582884888</v>
      </c>
      <c r="N11" s="573">
        <v>415.98251317257518</v>
      </c>
      <c r="O11" s="573">
        <v>408.67339751556722</v>
      </c>
      <c r="P11" s="573">
        <v>398.00474508498542</v>
      </c>
      <c r="Q11" s="573">
        <v>393.22279392933274</v>
      </c>
      <c r="R11" s="573">
        <v>388.8348634117832</v>
      </c>
      <c r="S11" s="573">
        <v>389.72119280424016</v>
      </c>
      <c r="T11" s="573">
        <v>383.69875773014627</v>
      </c>
      <c r="U11" s="573">
        <v>381.43067165251671</v>
      </c>
      <c r="V11" s="573">
        <v>392.47247343427728</v>
      </c>
      <c r="W11" s="573">
        <v>401.72329842685286</v>
      </c>
      <c r="X11" s="573">
        <v>395.71712971096008</v>
      </c>
      <c r="Y11" s="573">
        <v>405.69291909914023</v>
      </c>
      <c r="Z11" s="573">
        <v>409.74342607821859</v>
      </c>
      <c r="AA11" s="573">
        <v>404.05745237495984</v>
      </c>
      <c r="AB11" s="573">
        <v>404.97682041728484</v>
      </c>
      <c r="AC11" s="573">
        <v>412.42597897724477</v>
      </c>
      <c r="AD11" s="573">
        <v>406.98498958265833</v>
      </c>
      <c r="AE11" s="573">
        <v>408.95119113994355</v>
      </c>
      <c r="AF11" s="573">
        <v>412.03883713890593</v>
      </c>
      <c r="AG11" s="573">
        <v>415.0334275551071</v>
      </c>
      <c r="AH11" s="573" t="s">
        <v>429</v>
      </c>
      <c r="AI11" s="573" t="s">
        <v>429</v>
      </c>
      <c r="AJ11" s="573" t="s">
        <v>429</v>
      </c>
      <c r="AK11" s="584" t="s">
        <v>429</v>
      </c>
      <c r="AL11" s="319"/>
      <c r="AM11" s="319"/>
      <c r="AN11" s="319"/>
      <c r="AO11" s="319"/>
      <c r="AP11" s="93"/>
      <c r="AQ11" s="93"/>
      <c r="AR11" s="93"/>
      <c r="AS11" s="93"/>
      <c r="AT11" s="93"/>
      <c r="AU11" s="93"/>
      <c r="AV11" s="93"/>
      <c r="AW11" s="93"/>
      <c r="AX11" s="93"/>
      <c r="AY11" s="93"/>
      <c r="AZ11" s="93"/>
      <c r="BA11" s="93"/>
      <c r="BB11" s="93"/>
      <c r="BC11" s="93"/>
      <c r="BD11" s="93"/>
      <c r="BE11" s="93"/>
      <c r="BF11" s="93"/>
      <c r="BG11" s="93"/>
      <c r="BH11" s="93"/>
      <c r="BI11" s="93"/>
      <c r="BJ11" s="93"/>
      <c r="BK11" s="93"/>
      <c r="BL11" s="93"/>
      <c r="BM11" s="93"/>
      <c r="BN11" s="93"/>
      <c r="BO11" s="93"/>
      <c r="BP11" s="93"/>
      <c r="BQ11" s="93"/>
      <c r="BR11" s="93"/>
      <c r="BS11" s="93"/>
      <c r="BT11" s="93"/>
      <c r="BU11" s="93"/>
      <c r="BV11" s="93"/>
      <c r="BW11" s="93"/>
      <c r="BX11" s="93"/>
      <c r="BY11" s="93"/>
      <c r="BZ11" s="93"/>
      <c r="CA11" s="93"/>
      <c r="CB11" s="93"/>
      <c r="CC11" s="93"/>
      <c r="CD11" s="93"/>
      <c r="CE11" s="93"/>
      <c r="CF11" s="93"/>
      <c r="CG11" s="93"/>
      <c r="CH11" s="93"/>
      <c r="CI11" s="93"/>
      <c r="CJ11" s="93"/>
      <c r="CK11" s="93"/>
      <c r="CL11" s="93"/>
      <c r="CM11" s="93"/>
      <c r="CN11" s="93"/>
      <c r="CO11" s="93"/>
      <c r="CP11" s="93"/>
      <c r="CQ11" s="93"/>
      <c r="CR11" s="93"/>
      <c r="CS11" s="93"/>
      <c r="CT11" s="93"/>
      <c r="CU11" s="93"/>
      <c r="CV11" s="93"/>
      <c r="CW11" s="93"/>
      <c r="CX11" s="93"/>
      <c r="CY11" s="93"/>
      <c r="CZ11" s="93"/>
      <c r="DA11" s="93"/>
      <c r="DB11" s="93"/>
      <c r="DC11" s="93"/>
      <c r="DD11" s="93"/>
      <c r="DE11" s="93"/>
      <c r="DF11" s="93"/>
      <c r="DG11" s="93"/>
      <c r="DH11" s="93"/>
      <c r="DI11" s="93"/>
      <c r="DJ11" s="93"/>
      <c r="DK11" s="93"/>
      <c r="DL11" s="93"/>
      <c r="DM11" s="93"/>
      <c r="DN11" s="93"/>
      <c r="DO11" s="93"/>
      <c r="DP11" s="93"/>
      <c r="DQ11" s="93"/>
      <c r="DR11" s="93"/>
      <c r="DS11" s="93"/>
      <c r="DT11" s="93"/>
      <c r="DU11" s="93"/>
      <c r="DV11" s="93"/>
      <c r="DW11" s="93"/>
      <c r="DX11" s="93"/>
      <c r="DY11" s="93"/>
      <c r="DZ11" s="93"/>
      <c r="EA11" s="93"/>
      <c r="EB11" s="93"/>
      <c r="EC11" s="93"/>
      <c r="ED11" s="93"/>
      <c r="EE11" s="93"/>
      <c r="EF11" s="93"/>
      <c r="EG11" s="93"/>
      <c r="EH11" s="93"/>
      <c r="EI11" s="93"/>
      <c r="EJ11" s="93"/>
      <c r="EK11" s="93"/>
      <c r="EL11" s="93"/>
      <c r="EM11" s="93"/>
      <c r="EN11" s="93"/>
      <c r="EO11" s="93"/>
      <c r="EP11" s="93"/>
      <c r="EQ11" s="93"/>
      <c r="ER11" s="93"/>
      <c r="ES11" s="93"/>
      <c r="ET11" s="93"/>
      <c r="EU11" s="93"/>
      <c r="EV11" s="93"/>
      <c r="EW11" s="93"/>
      <c r="EX11" s="93"/>
      <c r="EY11" s="93"/>
      <c r="EZ11" s="93"/>
      <c r="FA11" s="93"/>
      <c r="FB11" s="93"/>
      <c r="FC11" s="93"/>
      <c r="FD11" s="93"/>
      <c r="FE11" s="93"/>
      <c r="FF11" s="93"/>
      <c r="FG11" s="93"/>
      <c r="FH11" s="93"/>
      <c r="FI11" s="93"/>
      <c r="FJ11" s="93"/>
      <c r="FK11" s="93"/>
      <c r="FL11" s="93"/>
      <c r="FM11" s="93"/>
      <c r="FN11" s="93"/>
      <c r="FO11" s="93"/>
      <c r="FP11" s="93"/>
      <c r="FQ11" s="93"/>
      <c r="FR11" s="93"/>
      <c r="FS11" s="93"/>
      <c r="FT11" s="93"/>
    </row>
    <row r="12" spans="1:176" s="288" customFormat="1">
      <c r="A12" s="284" t="s">
        <v>6</v>
      </c>
      <c r="B12" s="573" t="s">
        <v>429</v>
      </c>
      <c r="C12" s="573" t="s">
        <v>429</v>
      </c>
      <c r="D12" s="573" t="s">
        <v>429</v>
      </c>
      <c r="E12" s="573" t="s">
        <v>429</v>
      </c>
      <c r="F12" s="573" t="s">
        <v>429</v>
      </c>
      <c r="G12" s="573" t="s">
        <v>429</v>
      </c>
      <c r="H12" s="573" t="s">
        <v>429</v>
      </c>
      <c r="I12" s="573" t="s">
        <v>429</v>
      </c>
      <c r="J12" s="573" t="s">
        <v>429</v>
      </c>
      <c r="K12" s="573" t="s">
        <v>429</v>
      </c>
      <c r="L12" s="573" t="s">
        <v>429</v>
      </c>
      <c r="M12" s="573">
        <v>426.05882609715775</v>
      </c>
      <c r="N12" s="573">
        <v>443.36914650235286</v>
      </c>
      <c r="O12" s="573">
        <v>471.36609639110475</v>
      </c>
      <c r="P12" s="573">
        <v>497.90014870832994</v>
      </c>
      <c r="Q12" s="573">
        <v>534.98338183572378</v>
      </c>
      <c r="R12" s="573">
        <v>557.15181236948854</v>
      </c>
      <c r="S12" s="573">
        <v>557.21175970679803</v>
      </c>
      <c r="T12" s="573">
        <v>562.74592906412545</v>
      </c>
      <c r="U12" s="573">
        <v>521.66788986774884</v>
      </c>
      <c r="V12" s="573">
        <v>515.37103395078805</v>
      </c>
      <c r="W12" s="573">
        <v>583.64185033568367</v>
      </c>
      <c r="X12" s="573">
        <v>515.56219849532988</v>
      </c>
      <c r="Y12" s="573">
        <v>543.13996760609655</v>
      </c>
      <c r="Z12" s="573">
        <v>580.67358185412218</v>
      </c>
      <c r="AA12" s="573">
        <v>638.16843000533788</v>
      </c>
      <c r="AB12" s="573">
        <v>630.31149122888201</v>
      </c>
      <c r="AC12" s="573">
        <v>646.41178449560243</v>
      </c>
      <c r="AD12" s="573">
        <v>689.1103856326846</v>
      </c>
      <c r="AE12" s="573">
        <v>698.18166380374498</v>
      </c>
      <c r="AF12" s="573">
        <v>712.04749773631272</v>
      </c>
      <c r="AG12" s="573">
        <v>716.60222815651753</v>
      </c>
      <c r="AH12" s="573" t="s">
        <v>429</v>
      </c>
      <c r="AI12" s="573" t="s">
        <v>429</v>
      </c>
      <c r="AJ12" s="573" t="s">
        <v>429</v>
      </c>
      <c r="AK12" s="584" t="s">
        <v>429</v>
      </c>
      <c r="AL12" s="319"/>
      <c r="AM12" s="319"/>
      <c r="AN12" s="319"/>
      <c r="AO12" s="319"/>
      <c r="AP12" s="319"/>
      <c r="AQ12" s="319"/>
      <c r="AR12" s="319"/>
      <c r="AS12" s="319"/>
      <c r="AT12" s="319"/>
      <c r="AU12" s="319"/>
      <c r="AV12" s="319"/>
      <c r="AW12" s="319"/>
      <c r="AX12" s="319"/>
      <c r="AY12" s="319"/>
      <c r="AZ12" s="319"/>
      <c r="BA12" s="93"/>
      <c r="BB12" s="93"/>
      <c r="BC12" s="93"/>
      <c r="BD12" s="93"/>
      <c r="BE12" s="93"/>
      <c r="BF12" s="93"/>
      <c r="BG12" s="93"/>
      <c r="BH12" s="93"/>
      <c r="BI12" s="93"/>
      <c r="BJ12" s="93"/>
      <c r="BK12" s="93"/>
      <c r="BL12" s="93"/>
      <c r="BM12" s="93"/>
      <c r="BN12" s="93"/>
      <c r="BO12" s="93"/>
      <c r="BP12" s="93"/>
      <c r="BQ12" s="93"/>
      <c r="BR12" s="93"/>
      <c r="BS12" s="93"/>
      <c r="BT12" s="93"/>
      <c r="BU12" s="93"/>
      <c r="BV12" s="93"/>
      <c r="BW12" s="93"/>
      <c r="BX12" s="93"/>
      <c r="BY12" s="93"/>
      <c r="BZ12" s="93"/>
      <c r="CA12" s="93"/>
      <c r="CB12" s="93"/>
      <c r="CC12" s="93"/>
      <c r="CD12" s="93"/>
      <c r="CE12" s="93"/>
      <c r="CF12" s="93"/>
      <c r="CG12" s="93"/>
      <c r="CH12" s="93"/>
      <c r="CI12" s="93"/>
      <c r="CJ12" s="93"/>
      <c r="CK12" s="93"/>
      <c r="CL12" s="93"/>
      <c r="CM12" s="93"/>
      <c r="CN12" s="93"/>
      <c r="CO12" s="93"/>
      <c r="CP12" s="93"/>
      <c r="CQ12" s="93"/>
      <c r="CR12" s="93"/>
      <c r="CS12" s="93"/>
      <c r="CT12" s="93"/>
      <c r="CU12" s="93"/>
      <c r="CV12" s="93"/>
      <c r="CW12" s="93"/>
      <c r="CX12" s="93"/>
      <c r="CY12" s="93"/>
      <c r="CZ12" s="93"/>
      <c r="DA12" s="93"/>
      <c r="DB12" s="93"/>
      <c r="DC12" s="93"/>
      <c r="DD12" s="93"/>
      <c r="DE12" s="93"/>
      <c r="DF12" s="93"/>
      <c r="DG12" s="93"/>
      <c r="DH12" s="93"/>
      <c r="DI12" s="93"/>
      <c r="DJ12" s="93"/>
      <c r="DK12" s="93"/>
      <c r="DL12" s="93"/>
      <c r="DM12" s="93"/>
      <c r="DN12" s="93"/>
      <c r="DO12" s="93"/>
      <c r="DP12" s="93"/>
      <c r="DQ12" s="93"/>
      <c r="DR12" s="93"/>
      <c r="DS12" s="93"/>
      <c r="DT12" s="93"/>
      <c r="DU12" s="93"/>
      <c r="DV12" s="93"/>
      <c r="DW12" s="93"/>
      <c r="DX12" s="93"/>
      <c r="DY12" s="93"/>
      <c r="DZ12" s="93"/>
      <c r="EA12" s="93"/>
      <c r="EB12" s="93"/>
      <c r="EC12" s="93"/>
      <c r="ED12" s="93"/>
      <c r="EE12" s="93"/>
      <c r="EF12" s="93"/>
      <c r="EG12" s="93"/>
      <c r="EH12" s="93"/>
      <c r="EI12" s="93"/>
      <c r="EJ12" s="93"/>
      <c r="EK12" s="93"/>
      <c r="EL12" s="93"/>
      <c r="EM12" s="93"/>
      <c r="EN12" s="93"/>
      <c r="EO12" s="93"/>
      <c r="EP12" s="93"/>
      <c r="EQ12" s="93"/>
      <c r="ER12" s="93"/>
      <c r="ES12" s="93"/>
      <c r="ET12" s="93"/>
      <c r="EU12" s="93"/>
      <c r="EV12" s="93"/>
      <c r="EW12" s="93"/>
      <c r="EX12" s="93"/>
      <c r="EY12" s="93"/>
      <c r="EZ12" s="93"/>
      <c r="FA12" s="93"/>
      <c r="FB12" s="93"/>
      <c r="FC12" s="93"/>
      <c r="FD12" s="93"/>
      <c r="FE12" s="93"/>
      <c r="FF12" s="93"/>
      <c r="FG12" s="93"/>
      <c r="FH12" s="93"/>
      <c r="FI12" s="93"/>
      <c r="FJ12" s="93"/>
      <c r="FK12" s="93"/>
      <c r="FL12" s="93"/>
      <c r="FM12" s="93"/>
      <c r="FN12" s="93"/>
      <c r="FO12" s="93"/>
      <c r="FP12" s="93"/>
      <c r="FQ12" s="93"/>
      <c r="FR12" s="93"/>
      <c r="FS12" s="93"/>
      <c r="FT12" s="93"/>
    </row>
    <row r="13" spans="1:176" s="288" customFormat="1">
      <c r="A13" s="284" t="s">
        <v>5</v>
      </c>
      <c r="B13" s="573" t="s">
        <v>429</v>
      </c>
      <c r="C13" s="573" t="s">
        <v>429</v>
      </c>
      <c r="D13" s="573" t="s">
        <v>429</v>
      </c>
      <c r="E13" s="573" t="s">
        <v>429</v>
      </c>
      <c r="F13" s="573" t="s">
        <v>429</v>
      </c>
      <c r="G13" s="573" t="s">
        <v>429</v>
      </c>
      <c r="H13" s="573" t="s">
        <v>429</v>
      </c>
      <c r="I13" s="573" t="s">
        <v>429</v>
      </c>
      <c r="J13" s="573" t="s">
        <v>429</v>
      </c>
      <c r="K13" s="573" t="s">
        <v>429</v>
      </c>
      <c r="L13" s="573">
        <v>537</v>
      </c>
      <c r="M13" s="573" t="s">
        <v>429</v>
      </c>
      <c r="N13" s="573" t="s">
        <v>429</v>
      </c>
      <c r="O13" s="573" t="s">
        <v>429</v>
      </c>
      <c r="P13" s="573" t="s">
        <v>429</v>
      </c>
      <c r="Q13" s="573" t="s">
        <v>429</v>
      </c>
      <c r="R13" s="573" t="s">
        <v>429</v>
      </c>
      <c r="S13" s="573" t="s">
        <v>429</v>
      </c>
      <c r="T13" s="573" t="s">
        <v>429</v>
      </c>
      <c r="U13" s="573" t="s">
        <v>429</v>
      </c>
      <c r="V13" s="573" t="s">
        <v>429</v>
      </c>
      <c r="W13" s="573" t="s">
        <v>429</v>
      </c>
      <c r="X13" s="573" t="s">
        <v>429</v>
      </c>
      <c r="Y13" s="573" t="s">
        <v>429</v>
      </c>
      <c r="Z13" s="573">
        <v>3103.030303030303</v>
      </c>
      <c r="AA13" s="573">
        <v>2750.301568154403</v>
      </c>
      <c r="AB13" s="573">
        <v>2872.3404255319151</v>
      </c>
      <c r="AC13" s="573">
        <v>2410.8287370785461</v>
      </c>
      <c r="AD13" s="573" t="s">
        <v>429</v>
      </c>
      <c r="AE13" s="573" t="s">
        <v>429</v>
      </c>
      <c r="AF13" s="573" t="s">
        <v>429</v>
      </c>
      <c r="AG13" s="573" t="s">
        <v>429</v>
      </c>
      <c r="AH13" s="573" t="s">
        <v>429</v>
      </c>
      <c r="AI13" s="573" t="s">
        <v>429</v>
      </c>
      <c r="AJ13" s="573" t="s">
        <v>429</v>
      </c>
      <c r="AK13" s="584" t="s">
        <v>429</v>
      </c>
      <c r="AL13" s="319"/>
      <c r="AM13" s="319"/>
      <c r="AN13" s="319"/>
      <c r="AO13" s="319"/>
      <c r="AP13" s="319"/>
      <c r="AQ13" s="319"/>
      <c r="AR13" s="319"/>
      <c r="AS13" s="319"/>
      <c r="AT13" s="319"/>
      <c r="AU13" s="319"/>
      <c r="AV13" s="319"/>
      <c r="AW13" s="319"/>
      <c r="AX13" s="319"/>
      <c r="AY13" s="319"/>
      <c r="AZ13" s="319"/>
      <c r="BA13" s="93"/>
      <c r="BB13" s="93"/>
      <c r="BC13" s="93"/>
      <c r="BD13" s="93"/>
      <c r="BE13" s="93"/>
      <c r="BF13" s="93"/>
      <c r="BG13" s="93"/>
      <c r="BH13" s="93"/>
      <c r="BI13" s="93"/>
      <c r="BJ13" s="93"/>
      <c r="BK13" s="93"/>
      <c r="BL13" s="93"/>
      <c r="BM13" s="93"/>
      <c r="BN13" s="93"/>
      <c r="BO13" s="93"/>
      <c r="BP13" s="93"/>
      <c r="BQ13" s="93"/>
      <c r="BR13" s="93"/>
      <c r="BS13" s="93"/>
      <c r="BT13" s="93"/>
      <c r="BU13" s="93"/>
      <c r="BV13" s="93"/>
      <c r="BW13" s="93"/>
      <c r="BX13" s="93"/>
      <c r="BY13" s="93"/>
      <c r="BZ13" s="93"/>
      <c r="CA13" s="93"/>
      <c r="CB13" s="93"/>
      <c r="CC13" s="93"/>
      <c r="CD13" s="93"/>
      <c r="CE13" s="93"/>
      <c r="CF13" s="93"/>
      <c r="CG13" s="93"/>
      <c r="CH13" s="93"/>
      <c r="CI13" s="93"/>
      <c r="CJ13" s="93"/>
      <c r="CK13" s="93"/>
      <c r="CL13" s="93"/>
      <c r="CM13" s="93"/>
      <c r="CN13" s="93"/>
      <c r="CO13" s="93"/>
      <c r="CP13" s="93"/>
      <c r="CQ13" s="93"/>
      <c r="CR13" s="93"/>
      <c r="CS13" s="93"/>
      <c r="CT13" s="93"/>
      <c r="CU13" s="93"/>
      <c r="CV13" s="93"/>
      <c r="CW13" s="93"/>
      <c r="CX13" s="93"/>
      <c r="CY13" s="93"/>
      <c r="CZ13" s="93"/>
      <c r="DA13" s="93"/>
      <c r="DB13" s="93"/>
      <c r="DC13" s="93"/>
      <c r="DD13" s="93"/>
      <c r="DE13" s="93"/>
      <c r="DF13" s="93"/>
      <c r="DG13" s="93"/>
      <c r="DH13" s="93"/>
      <c r="DI13" s="93"/>
      <c r="DJ13" s="93"/>
      <c r="DK13" s="93"/>
      <c r="DL13" s="93"/>
      <c r="DM13" s="93"/>
      <c r="DN13" s="93"/>
      <c r="DO13" s="93"/>
      <c r="DP13" s="93"/>
      <c r="DQ13" s="93"/>
      <c r="DR13" s="93"/>
      <c r="DS13" s="93"/>
      <c r="DT13" s="93"/>
      <c r="DU13" s="93"/>
      <c r="DV13" s="93"/>
      <c r="DW13" s="93"/>
      <c r="DX13" s="93"/>
      <c r="DY13" s="93"/>
      <c r="DZ13" s="93"/>
      <c r="EA13" s="93"/>
      <c r="EB13" s="93"/>
      <c r="EC13" s="93"/>
      <c r="ED13" s="93"/>
      <c r="EE13" s="93"/>
      <c r="EF13" s="93"/>
      <c r="EG13" s="93"/>
      <c r="EH13" s="93"/>
      <c r="EI13" s="93"/>
      <c r="EJ13" s="93"/>
      <c r="EK13" s="93"/>
      <c r="EL13" s="93"/>
      <c r="EM13" s="93"/>
      <c r="EN13" s="93"/>
      <c r="EO13" s="93"/>
      <c r="EP13" s="93"/>
      <c r="EQ13" s="93"/>
      <c r="ER13" s="93"/>
      <c r="ES13" s="93"/>
      <c r="ET13" s="93"/>
      <c r="EU13" s="93"/>
      <c r="EV13" s="93"/>
      <c r="EW13" s="93"/>
      <c r="EX13" s="93"/>
      <c r="EY13" s="93"/>
      <c r="EZ13" s="93"/>
      <c r="FA13" s="93"/>
      <c r="FB13" s="93"/>
      <c r="FC13" s="93"/>
      <c r="FD13" s="93"/>
      <c r="FE13" s="93"/>
      <c r="FF13" s="93"/>
      <c r="FG13" s="93"/>
      <c r="FH13" s="93"/>
      <c r="FI13" s="93"/>
      <c r="FJ13" s="93"/>
      <c r="FK13" s="93"/>
      <c r="FL13" s="93"/>
      <c r="FM13" s="93"/>
      <c r="FN13" s="93"/>
      <c r="FO13" s="93"/>
      <c r="FP13" s="93"/>
      <c r="FQ13" s="93"/>
      <c r="FR13" s="93"/>
      <c r="FS13" s="93"/>
      <c r="FT13" s="93"/>
    </row>
    <row r="14" spans="1:176" s="288" customFormat="1">
      <c r="A14" s="284" t="s">
        <v>4</v>
      </c>
      <c r="B14" s="573">
        <v>2370.9885407600814</v>
      </c>
      <c r="C14" s="573">
        <v>2545.5015125318155</v>
      </c>
      <c r="D14" s="573">
        <v>2699.7284536024517</v>
      </c>
      <c r="E14" s="573">
        <v>2679.3796277130541</v>
      </c>
      <c r="F14" s="573">
        <v>2832.5225679467881</v>
      </c>
      <c r="G14" s="573">
        <v>2759.6910106976261</v>
      </c>
      <c r="H14" s="573">
        <v>2801.2197763499862</v>
      </c>
      <c r="I14" s="573">
        <v>2831.147543760027</v>
      </c>
      <c r="J14" s="573">
        <v>2876.2309130473591</v>
      </c>
      <c r="K14" s="573">
        <v>2693.5375549269543</v>
      </c>
      <c r="L14" s="573">
        <v>2583.9790909090907</v>
      </c>
      <c r="M14" s="573">
        <v>2643.2661105725533</v>
      </c>
      <c r="N14" s="573">
        <v>2414.3982100945373</v>
      </c>
      <c r="O14" s="573">
        <v>2533.4489197142952</v>
      </c>
      <c r="P14" s="573">
        <v>2564.2668549680966</v>
      </c>
      <c r="Q14" s="573">
        <v>2647.7734662576686</v>
      </c>
      <c r="R14" s="573">
        <v>2653.806240814502</v>
      </c>
      <c r="S14" s="573">
        <v>2648.0063058709165</v>
      </c>
      <c r="T14" s="573">
        <v>2542.1755473975727</v>
      </c>
      <c r="U14" s="573">
        <v>2540.717492617815</v>
      </c>
      <c r="V14" s="573">
        <v>2483.2638863636366</v>
      </c>
      <c r="W14" s="573">
        <v>2502.7800206716861</v>
      </c>
      <c r="X14" s="573">
        <v>2413.7919129589841</v>
      </c>
      <c r="Y14" s="573">
        <v>2545.1623881034843</v>
      </c>
      <c r="Z14" s="573">
        <v>2758.4393160313593</v>
      </c>
      <c r="AA14" s="573">
        <v>2716.4866512937106</v>
      </c>
      <c r="AB14" s="573">
        <v>2666.0934606240571</v>
      </c>
      <c r="AC14" s="573">
        <v>2830.7487976633242</v>
      </c>
      <c r="AD14" s="573">
        <v>3007.9795631432708</v>
      </c>
      <c r="AE14" s="573">
        <v>2894.5820116118871</v>
      </c>
      <c r="AF14" s="573">
        <v>2846.305437146063</v>
      </c>
      <c r="AG14" s="573">
        <v>2794.6430920645894</v>
      </c>
      <c r="AH14" s="573">
        <v>2667.4</v>
      </c>
      <c r="AI14" s="573" t="s">
        <v>429</v>
      </c>
      <c r="AJ14" s="573" t="s">
        <v>429</v>
      </c>
      <c r="AK14" s="584" t="s">
        <v>429</v>
      </c>
      <c r="AL14" s="289"/>
      <c r="AM14" s="319"/>
      <c r="AN14" s="319"/>
      <c r="AO14" s="319"/>
      <c r="AP14" s="319"/>
      <c r="AQ14" s="319"/>
      <c r="AR14" s="319"/>
      <c r="AS14" s="319"/>
      <c r="AT14" s="319"/>
      <c r="AU14" s="319"/>
      <c r="AV14" s="319"/>
      <c r="AW14" s="319"/>
      <c r="AX14" s="319"/>
      <c r="AY14" s="319"/>
      <c r="AZ14" s="319"/>
      <c r="BA14" s="93"/>
      <c r="BB14" s="93"/>
      <c r="BC14" s="93"/>
      <c r="BD14" s="93"/>
      <c r="BE14" s="93"/>
      <c r="BF14" s="93"/>
      <c r="BG14" s="93"/>
      <c r="BH14" s="93"/>
      <c r="BI14" s="93"/>
      <c r="BJ14" s="93"/>
      <c r="BK14" s="93"/>
      <c r="BL14" s="93"/>
      <c r="BM14" s="93"/>
      <c r="BN14" s="93"/>
      <c r="BO14" s="93"/>
      <c r="BP14" s="93"/>
      <c r="BQ14" s="93"/>
      <c r="BR14" s="93"/>
      <c r="BS14" s="93"/>
      <c r="BT14" s="93"/>
      <c r="BU14" s="93"/>
      <c r="BV14" s="93"/>
      <c r="BW14" s="93"/>
      <c r="BX14" s="93"/>
      <c r="BY14" s="93"/>
      <c r="BZ14" s="93"/>
      <c r="CA14" s="93"/>
      <c r="CB14" s="93"/>
      <c r="CC14" s="93"/>
      <c r="CD14" s="93"/>
      <c r="CE14" s="93"/>
      <c r="CF14" s="93"/>
      <c r="CG14" s="93"/>
      <c r="CH14" s="93"/>
      <c r="CI14" s="93"/>
      <c r="CJ14" s="93"/>
      <c r="CK14" s="93"/>
      <c r="CL14" s="93"/>
      <c r="CM14" s="93"/>
      <c r="CN14" s="93"/>
      <c r="CO14" s="93"/>
      <c r="CP14" s="93"/>
      <c r="CQ14" s="93"/>
      <c r="CR14" s="93"/>
      <c r="CS14" s="93"/>
      <c r="CT14" s="93"/>
      <c r="CU14" s="93"/>
      <c r="CV14" s="93"/>
      <c r="CW14" s="93"/>
      <c r="CX14" s="93"/>
      <c r="CY14" s="93"/>
      <c r="CZ14" s="93"/>
      <c r="DA14" s="93"/>
      <c r="DB14" s="93"/>
      <c r="DC14" s="93"/>
      <c r="DD14" s="93"/>
      <c r="DE14" s="93"/>
      <c r="DF14" s="93"/>
      <c r="DG14" s="93"/>
      <c r="DH14" s="93"/>
      <c r="DI14" s="93"/>
      <c r="DJ14" s="93"/>
      <c r="DK14" s="93"/>
      <c r="DL14" s="93"/>
      <c r="DM14" s="93"/>
      <c r="DN14" s="93"/>
      <c r="DO14" s="93"/>
      <c r="DP14" s="93"/>
      <c r="DQ14" s="93"/>
      <c r="DR14" s="93"/>
      <c r="DS14" s="93"/>
      <c r="DT14" s="93"/>
      <c r="DU14" s="93"/>
      <c r="DV14" s="93"/>
      <c r="DW14" s="93"/>
      <c r="DX14" s="93"/>
      <c r="DY14" s="93"/>
      <c r="DZ14" s="93"/>
      <c r="EA14" s="93"/>
      <c r="EB14" s="93"/>
      <c r="EC14" s="93"/>
      <c r="ED14" s="93"/>
      <c r="EE14" s="93"/>
      <c r="EF14" s="93"/>
      <c r="EG14" s="93"/>
      <c r="EH14" s="93"/>
      <c r="EI14" s="93"/>
      <c r="EJ14" s="93"/>
      <c r="EK14" s="93"/>
      <c r="EL14" s="93"/>
      <c r="EM14" s="93"/>
      <c r="EN14" s="93"/>
      <c r="EO14" s="93"/>
      <c r="EP14" s="93"/>
      <c r="EQ14" s="93"/>
      <c r="ER14" s="93"/>
      <c r="ES14" s="93"/>
      <c r="ET14" s="93"/>
      <c r="EU14" s="93"/>
      <c r="EV14" s="93"/>
      <c r="EW14" s="93"/>
      <c r="EX14" s="93"/>
      <c r="EY14" s="93"/>
      <c r="EZ14" s="93"/>
      <c r="FA14" s="93"/>
      <c r="FB14" s="93"/>
      <c r="FC14" s="93"/>
      <c r="FD14" s="93"/>
      <c r="FE14" s="93"/>
      <c r="FF14" s="93"/>
      <c r="FG14" s="93"/>
      <c r="FH14" s="93"/>
      <c r="FI14" s="93"/>
      <c r="FJ14" s="93"/>
      <c r="FK14" s="93"/>
      <c r="FL14" s="93"/>
      <c r="FM14" s="93"/>
      <c r="FN14" s="93"/>
      <c r="FO14" s="93"/>
      <c r="FP14" s="93"/>
      <c r="FQ14" s="93"/>
      <c r="FR14" s="93"/>
      <c r="FS14" s="93"/>
      <c r="FT14" s="93"/>
    </row>
    <row r="15" spans="1:176" s="288" customFormat="1">
      <c r="A15" s="284" t="s">
        <v>3</v>
      </c>
      <c r="B15" s="573" t="s">
        <v>429</v>
      </c>
      <c r="C15" s="573" t="s">
        <v>429</v>
      </c>
      <c r="D15" s="573" t="s">
        <v>429</v>
      </c>
      <c r="E15" s="573" t="s">
        <v>429</v>
      </c>
      <c r="F15" s="573" t="s">
        <v>429</v>
      </c>
      <c r="G15" s="573" t="s">
        <v>429</v>
      </c>
      <c r="H15" s="573" t="s">
        <v>429</v>
      </c>
      <c r="I15" s="573" t="s">
        <v>429</v>
      </c>
      <c r="J15" s="573" t="s">
        <v>429</v>
      </c>
      <c r="K15" s="573" t="s">
        <v>429</v>
      </c>
      <c r="L15" s="573">
        <v>357.9328882880551</v>
      </c>
      <c r="M15" s="573" t="s">
        <v>429</v>
      </c>
      <c r="N15" s="573" t="s">
        <v>429</v>
      </c>
      <c r="O15" s="573" t="s">
        <v>429</v>
      </c>
      <c r="P15" s="573" t="s">
        <v>429</v>
      </c>
      <c r="Q15" s="573" t="s">
        <v>429</v>
      </c>
      <c r="R15" s="573" t="s">
        <v>429</v>
      </c>
      <c r="S15" s="573" t="s">
        <v>429</v>
      </c>
      <c r="T15" s="573" t="s">
        <v>429</v>
      </c>
      <c r="U15" s="573" t="s">
        <v>429</v>
      </c>
      <c r="V15" s="573" t="s">
        <v>429</v>
      </c>
      <c r="W15" s="573" t="s">
        <v>429</v>
      </c>
      <c r="X15" s="573" t="s">
        <v>429</v>
      </c>
      <c r="Y15" s="573" t="s">
        <v>429</v>
      </c>
      <c r="Z15" s="573">
        <v>370.85821706715092</v>
      </c>
      <c r="AA15" s="573">
        <v>361.20299608379906</v>
      </c>
      <c r="AB15" s="573">
        <v>363.06631862378191</v>
      </c>
      <c r="AC15" s="573">
        <v>372.69477707477768</v>
      </c>
      <c r="AD15" s="573" t="s">
        <v>429</v>
      </c>
      <c r="AE15" s="573" t="s">
        <v>429</v>
      </c>
      <c r="AF15" s="573" t="s">
        <v>429</v>
      </c>
      <c r="AG15" s="573" t="s">
        <v>429</v>
      </c>
      <c r="AH15" s="573" t="s">
        <v>429</v>
      </c>
      <c r="AI15" s="573" t="s">
        <v>429</v>
      </c>
      <c r="AJ15" s="573" t="s">
        <v>429</v>
      </c>
      <c r="AK15" s="584" t="s">
        <v>429</v>
      </c>
      <c r="AL15" s="289"/>
      <c r="AM15" s="319"/>
      <c r="AN15" s="319"/>
      <c r="AO15" s="319"/>
      <c r="AP15" s="319"/>
      <c r="AQ15" s="319"/>
      <c r="AR15" s="319"/>
      <c r="AS15" s="319"/>
      <c r="AT15" s="319"/>
      <c r="AU15" s="319"/>
      <c r="AV15" s="319"/>
      <c r="AW15" s="319"/>
      <c r="AX15" s="319"/>
      <c r="AY15" s="319"/>
      <c r="AZ15" s="319"/>
      <c r="BA15" s="93"/>
      <c r="BB15" s="93"/>
      <c r="BC15" s="93"/>
      <c r="BD15" s="93"/>
      <c r="BE15" s="93"/>
      <c r="BF15" s="93"/>
      <c r="BG15" s="93"/>
      <c r="BH15" s="93"/>
      <c r="BI15" s="93"/>
      <c r="BJ15" s="93"/>
      <c r="BK15" s="93"/>
      <c r="BL15" s="93"/>
      <c r="BM15" s="93"/>
      <c r="BN15" s="93"/>
      <c r="BO15" s="93"/>
      <c r="BP15" s="93"/>
      <c r="BQ15" s="93"/>
      <c r="BR15" s="93"/>
      <c r="BS15" s="93"/>
      <c r="BT15" s="93"/>
      <c r="BU15" s="93"/>
      <c r="BV15" s="93"/>
      <c r="BW15" s="93"/>
      <c r="BX15" s="93"/>
      <c r="BY15" s="93"/>
      <c r="BZ15" s="93"/>
      <c r="CA15" s="93"/>
      <c r="CB15" s="93"/>
      <c r="CC15" s="93"/>
      <c r="CD15" s="93"/>
      <c r="CE15" s="93"/>
      <c r="CF15" s="93"/>
      <c r="CG15" s="93"/>
      <c r="CH15" s="93"/>
      <c r="CI15" s="93"/>
      <c r="CJ15" s="93"/>
      <c r="CK15" s="93"/>
      <c r="CL15" s="93"/>
      <c r="CM15" s="93"/>
      <c r="CN15" s="93"/>
      <c r="CO15" s="93"/>
      <c r="CP15" s="93"/>
      <c r="CQ15" s="93"/>
      <c r="CR15" s="93"/>
      <c r="CS15" s="93"/>
      <c r="CT15" s="93"/>
      <c r="CU15" s="93"/>
      <c r="CV15" s="93"/>
      <c r="CW15" s="93"/>
      <c r="CX15" s="93"/>
      <c r="CY15" s="93"/>
      <c r="CZ15" s="93"/>
      <c r="DA15" s="93"/>
      <c r="DB15" s="93"/>
      <c r="DC15" s="93"/>
      <c r="DD15" s="93"/>
      <c r="DE15" s="93"/>
      <c r="DF15" s="93"/>
      <c r="DG15" s="93"/>
      <c r="DH15" s="93"/>
      <c r="DI15" s="93"/>
      <c r="DJ15" s="93"/>
      <c r="DK15" s="93"/>
      <c r="DL15" s="93"/>
      <c r="DM15" s="93"/>
      <c r="DN15" s="93"/>
      <c r="DO15" s="93"/>
      <c r="DP15" s="93"/>
      <c r="DQ15" s="93"/>
      <c r="DR15" s="93"/>
      <c r="DS15" s="93"/>
      <c r="DT15" s="93"/>
      <c r="DU15" s="93"/>
      <c r="DV15" s="93"/>
      <c r="DW15" s="93"/>
      <c r="DX15" s="93"/>
      <c r="DY15" s="93"/>
      <c r="DZ15" s="93"/>
      <c r="EA15" s="93"/>
      <c r="EB15" s="93"/>
      <c r="EC15" s="93"/>
      <c r="ED15" s="93"/>
      <c r="EE15" s="93"/>
      <c r="EF15" s="93"/>
      <c r="EG15" s="93"/>
      <c r="EH15" s="93"/>
      <c r="EI15" s="93"/>
      <c r="EJ15" s="93"/>
      <c r="EK15" s="93"/>
      <c r="EL15" s="93"/>
      <c r="EM15" s="93"/>
      <c r="EN15" s="93"/>
      <c r="EO15" s="93"/>
      <c r="EP15" s="93"/>
      <c r="EQ15" s="93"/>
      <c r="ER15" s="93"/>
      <c r="ES15" s="93"/>
      <c r="ET15" s="93"/>
      <c r="EU15" s="93"/>
      <c r="EV15" s="93"/>
      <c r="EW15" s="93"/>
      <c r="EX15" s="93"/>
      <c r="EY15" s="93"/>
      <c r="EZ15" s="93"/>
      <c r="FA15" s="93"/>
      <c r="FB15" s="93"/>
      <c r="FC15" s="93"/>
      <c r="FD15" s="93"/>
      <c r="FE15" s="93"/>
      <c r="FF15" s="93"/>
      <c r="FG15" s="93"/>
      <c r="FH15" s="93"/>
      <c r="FI15" s="93"/>
      <c r="FJ15" s="93"/>
      <c r="FK15" s="93"/>
      <c r="FL15" s="93"/>
      <c r="FM15" s="93"/>
      <c r="FN15" s="93"/>
      <c r="FO15" s="93"/>
      <c r="FP15" s="93"/>
      <c r="FQ15" s="93"/>
      <c r="FR15" s="93"/>
      <c r="FS15" s="93"/>
      <c r="FT15" s="93"/>
    </row>
    <row r="16" spans="1:176" s="288" customFormat="1">
      <c r="A16" s="418" t="s">
        <v>79</v>
      </c>
      <c r="B16" s="573">
        <v>428.91439779335241</v>
      </c>
      <c r="C16" s="573">
        <v>421.58533135327036</v>
      </c>
      <c r="D16" s="573">
        <v>414.63842179777265</v>
      </c>
      <c r="E16" s="573">
        <v>410.10144409733402</v>
      </c>
      <c r="F16" s="573">
        <v>405.27970189904539</v>
      </c>
      <c r="G16" s="573">
        <v>401.26402681061512</v>
      </c>
      <c r="H16" s="573">
        <v>398.67740417197331</v>
      </c>
      <c r="I16" s="573">
        <v>393.89435405259354</v>
      </c>
      <c r="J16" s="573">
        <v>389.03336294216928</v>
      </c>
      <c r="K16" s="573">
        <v>385.45084498203846</v>
      </c>
      <c r="L16" s="573">
        <v>381.91136101680007</v>
      </c>
      <c r="M16" s="573">
        <v>377.12366705251844</v>
      </c>
      <c r="N16" s="573">
        <v>369.38854569444766</v>
      </c>
      <c r="O16" s="573">
        <v>366.99690361793876</v>
      </c>
      <c r="P16" s="573">
        <v>361.89780465927163</v>
      </c>
      <c r="Q16" s="573">
        <v>368.07510156690245</v>
      </c>
      <c r="R16" s="573">
        <v>362.50545110560915</v>
      </c>
      <c r="S16" s="573">
        <v>356.68625622858252</v>
      </c>
      <c r="T16" s="573">
        <v>368.55377946727521</v>
      </c>
      <c r="U16" s="573">
        <v>384.23811186015723</v>
      </c>
      <c r="V16" s="573">
        <v>393.58443517840055</v>
      </c>
      <c r="W16" s="573">
        <v>407.01352654008986</v>
      </c>
      <c r="X16" s="573">
        <v>416.58057195597769</v>
      </c>
      <c r="Y16" s="573">
        <v>421.4048643242042</v>
      </c>
      <c r="Z16" s="573">
        <v>428.90648436379382</v>
      </c>
      <c r="AA16" s="573">
        <v>441.50766178286307</v>
      </c>
      <c r="AB16" s="573">
        <v>445.86042978395835</v>
      </c>
      <c r="AC16" s="573">
        <v>445.18245795268945</v>
      </c>
      <c r="AD16" s="573">
        <v>446.72804960311697</v>
      </c>
      <c r="AE16" s="573">
        <v>443.29449901548475</v>
      </c>
      <c r="AF16" s="573">
        <v>445.67184595848255</v>
      </c>
      <c r="AG16" s="573">
        <v>447.57074523358597</v>
      </c>
      <c r="AH16" s="573" t="s">
        <v>429</v>
      </c>
      <c r="AI16" s="573" t="s">
        <v>429</v>
      </c>
      <c r="AJ16" s="573" t="s">
        <v>429</v>
      </c>
      <c r="AK16" s="584" t="s">
        <v>429</v>
      </c>
      <c r="AL16" s="289"/>
      <c r="AM16" s="319"/>
      <c r="AN16" s="319"/>
      <c r="AO16" s="319"/>
      <c r="AP16" s="319"/>
      <c r="AQ16" s="319"/>
      <c r="AR16" s="319"/>
      <c r="AS16" s="319"/>
      <c r="AT16" s="319"/>
      <c r="AU16" s="319"/>
      <c r="AV16" s="319"/>
      <c r="AW16" s="319"/>
      <c r="AX16" s="319"/>
      <c r="AY16" s="319"/>
      <c r="AZ16" s="319"/>
      <c r="BA16" s="93"/>
      <c r="BB16" s="93"/>
      <c r="BC16" s="93"/>
      <c r="BD16" s="93"/>
      <c r="BE16" s="93"/>
      <c r="BF16" s="93"/>
      <c r="BG16" s="93"/>
      <c r="BH16" s="93"/>
      <c r="BI16" s="93"/>
      <c r="BJ16" s="93"/>
      <c r="BK16" s="93"/>
      <c r="BL16" s="93"/>
      <c r="BM16" s="93"/>
      <c r="BN16" s="93"/>
      <c r="BO16" s="93"/>
      <c r="BP16" s="93"/>
      <c r="BQ16" s="93"/>
      <c r="BR16" s="93"/>
      <c r="BS16" s="93"/>
      <c r="BT16" s="93"/>
      <c r="BU16" s="93"/>
      <c r="BV16" s="93"/>
      <c r="BW16" s="93"/>
      <c r="BX16" s="93"/>
      <c r="BY16" s="93"/>
      <c r="BZ16" s="93"/>
      <c r="CA16" s="93"/>
      <c r="CB16" s="93"/>
      <c r="CC16" s="93"/>
      <c r="CD16" s="93"/>
      <c r="CE16" s="93"/>
      <c r="CF16" s="93"/>
      <c r="CG16" s="93"/>
      <c r="CH16" s="93"/>
      <c r="CI16" s="93"/>
      <c r="CJ16" s="93"/>
      <c r="CK16" s="93"/>
      <c r="CL16" s="93"/>
      <c r="CM16" s="93"/>
      <c r="CN16" s="93"/>
      <c r="CO16" s="93"/>
      <c r="CP16" s="93"/>
      <c r="CQ16" s="93"/>
      <c r="CR16" s="93"/>
      <c r="CS16" s="93"/>
      <c r="CT16" s="93"/>
      <c r="CU16" s="93"/>
      <c r="CV16" s="93"/>
      <c r="CW16" s="93"/>
      <c r="CX16" s="93"/>
      <c r="CY16" s="93"/>
      <c r="CZ16" s="93"/>
      <c r="DA16" s="93"/>
      <c r="DB16" s="93"/>
      <c r="DC16" s="93"/>
      <c r="DD16" s="93"/>
      <c r="DE16" s="93"/>
      <c r="DF16" s="93"/>
      <c r="DG16" s="93"/>
      <c r="DH16" s="93"/>
      <c r="DI16" s="93"/>
      <c r="DJ16" s="93"/>
      <c r="DK16" s="93"/>
      <c r="DL16" s="93"/>
      <c r="DM16" s="93"/>
      <c r="DN16" s="93"/>
      <c r="DO16" s="93"/>
      <c r="DP16" s="93"/>
      <c r="DQ16" s="93"/>
      <c r="DR16" s="93"/>
      <c r="DS16" s="93"/>
      <c r="DT16" s="93"/>
      <c r="DU16" s="93"/>
      <c r="DV16" s="93"/>
      <c r="DW16" s="93"/>
      <c r="DX16" s="93"/>
      <c r="DY16" s="93"/>
      <c r="DZ16" s="93"/>
      <c r="EA16" s="93"/>
      <c r="EB16" s="93"/>
      <c r="EC16" s="93"/>
      <c r="ED16" s="93"/>
      <c r="EE16" s="93"/>
      <c r="EF16" s="93"/>
      <c r="EG16" s="93"/>
      <c r="EH16" s="93"/>
      <c r="EI16" s="93"/>
      <c r="EJ16" s="93"/>
      <c r="EK16" s="93"/>
      <c r="EL16" s="93"/>
      <c r="EM16" s="93"/>
      <c r="EN16" s="93"/>
      <c r="EO16" s="93"/>
      <c r="EP16" s="93"/>
      <c r="EQ16" s="93"/>
      <c r="ER16" s="93"/>
      <c r="ES16" s="93"/>
      <c r="ET16" s="93"/>
      <c r="EU16" s="93"/>
      <c r="EV16" s="93"/>
      <c r="EW16" s="93"/>
      <c r="EX16" s="93"/>
      <c r="EY16" s="93"/>
      <c r="EZ16" s="93"/>
      <c r="FA16" s="93"/>
      <c r="FB16" s="93"/>
      <c r="FC16" s="93"/>
      <c r="FD16" s="93"/>
      <c r="FE16" s="93"/>
      <c r="FF16" s="93"/>
      <c r="FG16" s="93"/>
      <c r="FH16" s="93"/>
      <c r="FI16" s="93"/>
      <c r="FJ16" s="93"/>
      <c r="FK16" s="93"/>
      <c r="FL16" s="93"/>
      <c r="FM16" s="93"/>
      <c r="FN16" s="93"/>
      <c r="FO16" s="93"/>
      <c r="FP16" s="93"/>
      <c r="FQ16" s="93"/>
      <c r="FR16" s="93"/>
      <c r="FS16" s="93"/>
      <c r="FT16" s="93"/>
    </row>
    <row r="17" spans="1:196" s="288" customFormat="1">
      <c r="A17" s="284" t="s">
        <v>2</v>
      </c>
      <c r="B17" s="573">
        <v>769.25938233091472</v>
      </c>
      <c r="C17" s="573">
        <v>756.03724541813494</v>
      </c>
      <c r="D17" s="573">
        <v>750.24970522915146</v>
      </c>
      <c r="E17" s="573">
        <v>740.07592721802735</v>
      </c>
      <c r="F17" s="573">
        <v>727.48306351483291</v>
      </c>
      <c r="G17" s="573">
        <v>720.48575162114128</v>
      </c>
      <c r="H17" s="573">
        <v>712.59045142054947</v>
      </c>
      <c r="I17" s="573">
        <v>708.84085104221231</v>
      </c>
      <c r="J17" s="573">
        <v>728.04686994307917</v>
      </c>
      <c r="K17" s="573">
        <v>709.87095312080908</v>
      </c>
      <c r="L17" s="573">
        <v>688.27573300889424</v>
      </c>
      <c r="M17" s="573">
        <v>692.30176869651507</v>
      </c>
      <c r="N17" s="573">
        <v>688.32988232549314</v>
      </c>
      <c r="O17" s="573">
        <v>674.64369828629935</v>
      </c>
      <c r="P17" s="573">
        <v>664.25972731710942</v>
      </c>
      <c r="Q17" s="573">
        <v>659.17579443292414</v>
      </c>
      <c r="R17" s="573">
        <v>636.85428615860292</v>
      </c>
      <c r="S17" s="573">
        <v>646.58964093583234</v>
      </c>
      <c r="T17" s="573">
        <v>635.44200496101121</v>
      </c>
      <c r="U17" s="573">
        <v>619.41570531443745</v>
      </c>
      <c r="V17" s="573">
        <v>618.16233492568688</v>
      </c>
      <c r="W17" s="573">
        <v>620.56986893726651</v>
      </c>
      <c r="X17" s="573">
        <v>624.26399400757987</v>
      </c>
      <c r="Y17" s="573">
        <v>626.77526194593815</v>
      </c>
      <c r="Z17" s="573">
        <v>626.88370552992706</v>
      </c>
      <c r="AA17" s="573">
        <v>628.88432123321127</v>
      </c>
      <c r="AB17" s="573">
        <v>627.78548470277246</v>
      </c>
      <c r="AC17" s="573">
        <v>611.04080887757004</v>
      </c>
      <c r="AD17" s="573">
        <v>613.4400864703299</v>
      </c>
      <c r="AE17" s="573">
        <v>611.48070519283738</v>
      </c>
      <c r="AF17" s="573">
        <v>609.33495801046911</v>
      </c>
      <c r="AG17" s="573">
        <v>620.66316673654217</v>
      </c>
      <c r="AH17" s="573" t="s">
        <v>429</v>
      </c>
      <c r="AI17" s="573" t="s">
        <v>429</v>
      </c>
      <c r="AJ17" s="573" t="s">
        <v>429</v>
      </c>
      <c r="AK17" s="584" t="s">
        <v>429</v>
      </c>
      <c r="AL17" s="289"/>
      <c r="AM17" s="289"/>
      <c r="AN17" s="319"/>
      <c r="AO17" s="319"/>
      <c r="AP17" s="319"/>
      <c r="AQ17" s="319"/>
      <c r="AR17" s="319"/>
      <c r="AS17" s="319"/>
      <c r="AT17" s="319"/>
      <c r="AU17" s="319"/>
      <c r="AV17" s="319"/>
      <c r="AW17" s="319"/>
      <c r="AX17" s="319"/>
      <c r="AY17" s="319"/>
      <c r="AZ17" s="319"/>
      <c r="BA17" s="93"/>
      <c r="BB17" s="93"/>
      <c r="BC17" s="93"/>
      <c r="BD17" s="93"/>
      <c r="BE17" s="93"/>
      <c r="BF17" s="93"/>
      <c r="BG17" s="93"/>
      <c r="BH17" s="93"/>
      <c r="BI17" s="93"/>
      <c r="BJ17" s="93"/>
      <c r="BK17" s="93"/>
      <c r="BL17" s="93"/>
      <c r="BM17" s="93"/>
      <c r="BN17" s="93"/>
      <c r="BO17" s="93"/>
      <c r="BP17" s="93"/>
      <c r="BQ17" s="93"/>
      <c r="BR17" s="93"/>
      <c r="BS17" s="93"/>
      <c r="BT17" s="93"/>
      <c r="BU17" s="93"/>
      <c r="BV17" s="93"/>
      <c r="BW17" s="93"/>
      <c r="BX17" s="93"/>
      <c r="BY17" s="93"/>
      <c r="BZ17" s="93"/>
      <c r="CA17" s="93"/>
      <c r="CB17" s="93"/>
      <c r="CC17" s="93"/>
      <c r="CD17" s="93"/>
      <c r="CE17" s="93"/>
      <c r="CF17" s="93"/>
      <c r="CG17" s="93"/>
      <c r="CH17" s="93"/>
      <c r="CI17" s="93"/>
      <c r="CJ17" s="93"/>
      <c r="CK17" s="93"/>
      <c r="CL17" s="93"/>
      <c r="CM17" s="93"/>
      <c r="CN17" s="93"/>
      <c r="CO17" s="93"/>
      <c r="CP17" s="93"/>
      <c r="CQ17" s="93"/>
      <c r="CR17" s="93"/>
      <c r="CS17" s="93"/>
      <c r="CT17" s="93"/>
      <c r="CU17" s="93"/>
      <c r="CV17" s="93"/>
      <c r="CW17" s="93"/>
      <c r="CX17" s="93"/>
      <c r="CY17" s="93"/>
      <c r="CZ17" s="93"/>
      <c r="DA17" s="93"/>
      <c r="DB17" s="93"/>
      <c r="DC17" s="93"/>
      <c r="DD17" s="93"/>
      <c r="DE17" s="93"/>
      <c r="DF17" s="93"/>
      <c r="DG17" s="93"/>
      <c r="DH17" s="93"/>
      <c r="DI17" s="93"/>
      <c r="DJ17" s="93"/>
      <c r="DK17" s="93"/>
      <c r="DL17" s="93"/>
      <c r="DM17" s="93"/>
      <c r="DN17" s="93"/>
      <c r="DO17" s="93"/>
      <c r="DP17" s="93"/>
      <c r="DQ17" s="93"/>
      <c r="DR17" s="93"/>
      <c r="DS17" s="93"/>
      <c r="DT17" s="93"/>
      <c r="DU17" s="93"/>
      <c r="DV17" s="93"/>
      <c r="DW17" s="93"/>
      <c r="DX17" s="93"/>
      <c r="DY17" s="93"/>
      <c r="DZ17" s="93"/>
      <c r="EA17" s="93"/>
      <c r="EB17" s="93"/>
      <c r="EC17" s="93"/>
      <c r="ED17" s="93"/>
      <c r="EE17" s="93"/>
      <c r="EF17" s="93"/>
      <c r="EG17" s="93"/>
      <c r="EH17" s="93"/>
      <c r="EI17" s="93"/>
      <c r="EJ17" s="93"/>
      <c r="EK17" s="93"/>
      <c r="EL17" s="93"/>
      <c r="EM17" s="93"/>
      <c r="EN17" s="93"/>
      <c r="EO17" s="93"/>
      <c r="EP17" s="93"/>
      <c r="EQ17" s="93"/>
      <c r="ER17" s="93"/>
      <c r="ES17" s="93"/>
      <c r="ET17" s="93"/>
      <c r="EU17" s="93"/>
      <c r="EV17" s="93"/>
      <c r="EW17" s="93"/>
      <c r="EX17" s="93"/>
      <c r="EY17" s="93"/>
      <c r="EZ17" s="93"/>
      <c r="FA17" s="93"/>
      <c r="FB17" s="93"/>
      <c r="FC17" s="93"/>
      <c r="FD17" s="93"/>
      <c r="FE17" s="93"/>
      <c r="FF17" s="93"/>
      <c r="FG17" s="93"/>
      <c r="FH17" s="93"/>
      <c r="FI17" s="93"/>
      <c r="FJ17" s="93"/>
      <c r="FK17" s="93"/>
      <c r="FL17" s="93"/>
      <c r="FM17" s="93"/>
      <c r="FN17" s="93"/>
      <c r="FO17" s="93"/>
      <c r="FP17" s="93"/>
      <c r="FQ17" s="93"/>
      <c r="FR17" s="93"/>
      <c r="FS17" s="93"/>
      <c r="FT17" s="93"/>
    </row>
    <row r="18" spans="1:196" s="288" customFormat="1">
      <c r="A18" s="284" t="s">
        <v>1</v>
      </c>
      <c r="B18" s="573">
        <v>890.74215102093274</v>
      </c>
      <c r="C18" s="573">
        <v>869.57327324983498</v>
      </c>
      <c r="D18" s="573">
        <v>842.33290075419086</v>
      </c>
      <c r="E18" s="573">
        <v>829.68416871821876</v>
      </c>
      <c r="F18" s="573">
        <v>811.42883141748973</v>
      </c>
      <c r="G18" s="573">
        <v>835.81685605199175</v>
      </c>
      <c r="H18" s="573">
        <v>851.74271736367507</v>
      </c>
      <c r="I18" s="573">
        <v>897.47031444312233</v>
      </c>
      <c r="J18" s="573">
        <v>878.56575000573366</v>
      </c>
      <c r="K18" s="573">
        <v>870.59483887313479</v>
      </c>
      <c r="L18" s="573">
        <v>888.68846626702793</v>
      </c>
      <c r="M18" s="573">
        <v>918.21931663773421</v>
      </c>
      <c r="N18" s="573">
        <v>926.72475771693735</v>
      </c>
      <c r="O18" s="573">
        <v>868.41307160718748</v>
      </c>
      <c r="P18" s="573">
        <v>845.77511526946967</v>
      </c>
      <c r="Q18" s="573">
        <v>845.50487466497304</v>
      </c>
      <c r="R18" s="573">
        <v>827.25502295690319</v>
      </c>
      <c r="S18" s="573">
        <v>805.44692168141751</v>
      </c>
      <c r="T18" s="573">
        <v>811.80923177562454</v>
      </c>
      <c r="U18" s="573">
        <v>854.66034091829397</v>
      </c>
      <c r="V18" s="573">
        <v>788.94358224301175</v>
      </c>
      <c r="W18" s="573">
        <v>769.88380570922004</v>
      </c>
      <c r="X18" s="573">
        <v>766.74217276239824</v>
      </c>
      <c r="Y18" s="573">
        <v>749.63716463126673</v>
      </c>
      <c r="Z18" s="573">
        <v>730.25988165016645</v>
      </c>
      <c r="AA18" s="573">
        <v>761.96193583161255</v>
      </c>
      <c r="AB18" s="573">
        <v>763.43829464046291</v>
      </c>
      <c r="AC18" s="573">
        <v>740.84493444352347</v>
      </c>
      <c r="AD18" s="573">
        <v>678.78122418412136</v>
      </c>
      <c r="AE18" s="573">
        <v>678.61910518788306</v>
      </c>
      <c r="AF18" s="573">
        <v>688.20410954273984</v>
      </c>
      <c r="AG18" s="573">
        <v>697.07520276241667</v>
      </c>
      <c r="AH18" s="573" t="s">
        <v>429</v>
      </c>
      <c r="AI18" s="573" t="s">
        <v>429</v>
      </c>
      <c r="AJ18" s="573" t="s">
        <v>429</v>
      </c>
      <c r="AK18" s="584" t="s">
        <v>429</v>
      </c>
      <c r="AL18" s="319"/>
      <c r="AM18" s="319"/>
      <c r="AN18" s="319"/>
      <c r="AO18" s="319"/>
      <c r="AP18" s="319"/>
      <c r="AQ18" s="319"/>
      <c r="AR18" s="319"/>
      <c r="AS18" s="319"/>
      <c r="AT18" s="319"/>
      <c r="AU18" s="319"/>
      <c r="AV18" s="319"/>
      <c r="AW18" s="319"/>
      <c r="AX18" s="319"/>
      <c r="AY18" s="319"/>
      <c r="AZ18" s="319"/>
      <c r="BA18" s="93"/>
      <c r="BB18" s="93"/>
      <c r="BC18" s="93"/>
      <c r="BD18" s="93"/>
      <c r="BE18" s="93"/>
      <c r="BF18" s="93"/>
      <c r="BG18" s="93"/>
      <c r="BH18" s="93"/>
      <c r="BI18" s="93"/>
      <c r="BJ18" s="93"/>
      <c r="BK18" s="93"/>
      <c r="BL18" s="93"/>
      <c r="BM18" s="93"/>
      <c r="BN18" s="93"/>
      <c r="BO18" s="93"/>
      <c r="BP18" s="93"/>
      <c r="BQ18" s="93"/>
      <c r="BR18" s="93"/>
      <c r="BS18" s="93"/>
      <c r="BT18" s="93"/>
      <c r="BU18" s="93"/>
      <c r="BV18" s="93"/>
      <c r="BW18" s="93"/>
      <c r="BX18" s="93"/>
      <c r="BY18" s="93"/>
      <c r="BZ18" s="93"/>
      <c r="CA18" s="93"/>
      <c r="CB18" s="93"/>
      <c r="CC18" s="93"/>
      <c r="CD18" s="93"/>
      <c r="CE18" s="93"/>
      <c r="CF18" s="93"/>
      <c r="CG18" s="93"/>
      <c r="CH18" s="93"/>
      <c r="CI18" s="93"/>
      <c r="CJ18" s="93"/>
      <c r="CK18" s="93"/>
      <c r="CL18" s="93"/>
      <c r="CM18" s="93"/>
      <c r="CN18" s="93"/>
      <c r="CO18" s="93"/>
      <c r="CP18" s="93"/>
      <c r="CQ18" s="93"/>
      <c r="CR18" s="93"/>
      <c r="CS18" s="93"/>
      <c r="CT18" s="93"/>
      <c r="CU18" s="93"/>
      <c r="CV18" s="93"/>
      <c r="CW18" s="93"/>
      <c r="CX18" s="93"/>
      <c r="CY18" s="93"/>
      <c r="CZ18" s="93"/>
      <c r="DA18" s="93"/>
      <c r="DB18" s="93"/>
      <c r="DC18" s="93"/>
      <c r="DD18" s="93"/>
      <c r="DE18" s="93"/>
      <c r="DF18" s="93"/>
      <c r="DG18" s="93"/>
      <c r="DH18" s="93"/>
      <c r="DI18" s="93"/>
      <c r="DJ18" s="93"/>
      <c r="DK18" s="93"/>
      <c r="DL18" s="93"/>
      <c r="DM18" s="93"/>
      <c r="DN18" s="93"/>
      <c r="DO18" s="93"/>
      <c r="DP18" s="93"/>
      <c r="DQ18" s="93"/>
      <c r="DR18" s="93"/>
      <c r="DS18" s="93"/>
      <c r="DT18" s="93"/>
      <c r="DU18" s="93"/>
      <c r="DV18" s="93"/>
      <c r="DW18" s="93"/>
      <c r="DX18" s="93"/>
      <c r="DY18" s="93"/>
      <c r="DZ18" s="93"/>
      <c r="EA18" s="93"/>
      <c r="EB18" s="93"/>
      <c r="EC18" s="93"/>
      <c r="ED18" s="93"/>
      <c r="EE18" s="93"/>
      <c r="EF18" s="93"/>
      <c r="EG18" s="93"/>
      <c r="EH18" s="93"/>
      <c r="EI18" s="93"/>
      <c r="EJ18" s="93"/>
      <c r="EK18" s="93"/>
      <c r="EL18" s="93"/>
      <c r="EM18" s="93"/>
      <c r="EN18" s="93"/>
      <c r="EO18" s="93"/>
      <c r="EP18" s="93"/>
      <c r="EQ18" s="93"/>
      <c r="ER18" s="93"/>
      <c r="ES18" s="93"/>
      <c r="ET18" s="93"/>
      <c r="EU18" s="93"/>
      <c r="EV18" s="93"/>
      <c r="EW18" s="93"/>
      <c r="EX18" s="93"/>
      <c r="EY18" s="93"/>
      <c r="EZ18" s="93"/>
      <c r="FA18" s="93"/>
      <c r="FB18" s="93"/>
      <c r="FC18" s="93"/>
      <c r="FD18" s="93"/>
      <c r="FE18" s="93"/>
      <c r="FF18" s="93"/>
      <c r="FG18" s="93"/>
      <c r="FH18" s="93"/>
      <c r="FI18" s="93"/>
      <c r="FJ18" s="93"/>
      <c r="FK18" s="93"/>
      <c r="FL18" s="93"/>
      <c r="FM18" s="93"/>
      <c r="FN18" s="93"/>
      <c r="FO18" s="93"/>
      <c r="FP18" s="93"/>
      <c r="FQ18" s="93"/>
      <c r="FR18" s="93"/>
      <c r="FS18" s="93"/>
      <c r="FT18" s="93"/>
    </row>
    <row r="19" spans="1:196" s="288" customFormat="1">
      <c r="A19" s="289"/>
      <c r="B19" s="289"/>
      <c r="C19" s="289"/>
      <c r="D19" s="289"/>
      <c r="E19" s="289"/>
      <c r="F19" s="289"/>
      <c r="G19" s="289"/>
      <c r="H19" s="289"/>
      <c r="I19" s="289"/>
      <c r="J19" s="289"/>
      <c r="K19" s="289"/>
      <c r="L19" s="289"/>
      <c r="M19" s="289"/>
      <c r="N19" s="289"/>
      <c r="O19" s="289"/>
      <c r="P19" s="289"/>
      <c r="Q19" s="289"/>
      <c r="R19" s="289"/>
      <c r="S19" s="289"/>
      <c r="T19" s="289"/>
      <c r="U19" s="289"/>
      <c r="V19" s="289"/>
      <c r="W19" s="289"/>
      <c r="X19" s="289"/>
      <c r="Y19" s="289"/>
      <c r="Z19" s="289"/>
      <c r="AA19" s="289"/>
      <c r="AB19" s="289"/>
      <c r="AC19" s="289"/>
      <c r="AD19" s="289"/>
      <c r="AE19" s="289"/>
      <c r="AF19" s="289"/>
      <c r="AG19" s="289"/>
      <c r="AH19" s="289"/>
      <c r="AI19" s="289"/>
      <c r="AJ19" s="289"/>
      <c r="AK19" s="289"/>
      <c r="AL19" s="289"/>
      <c r="AM19" s="289"/>
      <c r="AN19" s="289"/>
      <c r="AO19" s="289"/>
      <c r="AP19" s="289"/>
      <c r="AQ19" s="289"/>
      <c r="AR19" s="289"/>
      <c r="AS19" s="289"/>
      <c r="AT19" s="289"/>
      <c r="AU19" s="289"/>
      <c r="AV19" s="289"/>
      <c r="AW19" s="93"/>
      <c r="AX19" s="93"/>
      <c r="AY19" s="93"/>
      <c r="AZ19" s="93"/>
      <c r="BA19" s="93"/>
      <c r="BB19" s="93"/>
      <c r="BC19" s="93"/>
      <c r="BD19" s="93"/>
      <c r="BE19" s="93"/>
      <c r="BF19" s="93"/>
      <c r="BG19" s="93"/>
      <c r="BH19" s="93"/>
      <c r="BI19" s="93"/>
      <c r="BJ19" s="93"/>
      <c r="BK19" s="93"/>
      <c r="BL19" s="93"/>
      <c r="BM19" s="93"/>
      <c r="BN19" s="93"/>
      <c r="BO19" s="93"/>
      <c r="BP19" s="93"/>
      <c r="BQ19" s="93"/>
      <c r="BR19" s="93"/>
      <c r="BS19" s="93"/>
      <c r="BT19" s="93"/>
      <c r="BU19" s="93"/>
      <c r="BV19" s="93"/>
      <c r="BW19" s="93"/>
      <c r="BX19" s="93"/>
      <c r="BY19" s="93"/>
      <c r="BZ19" s="93"/>
      <c r="CA19" s="93"/>
      <c r="CB19" s="93"/>
      <c r="CC19" s="93"/>
      <c r="CD19" s="93"/>
      <c r="CE19" s="93"/>
      <c r="CF19" s="93"/>
      <c r="CG19" s="93"/>
      <c r="CH19" s="93"/>
      <c r="CI19" s="93"/>
      <c r="CJ19" s="93"/>
      <c r="CK19" s="93"/>
      <c r="CL19" s="93"/>
      <c r="CM19" s="93"/>
      <c r="CN19" s="93"/>
      <c r="CO19" s="93"/>
      <c r="CP19" s="93"/>
      <c r="CQ19" s="93"/>
      <c r="CR19" s="93"/>
      <c r="CS19" s="93"/>
      <c r="CT19" s="93"/>
      <c r="CU19" s="93"/>
      <c r="CV19" s="93"/>
      <c r="CW19" s="93"/>
      <c r="CX19" s="93"/>
      <c r="CY19" s="93"/>
      <c r="CZ19" s="93"/>
      <c r="DA19" s="93"/>
      <c r="DB19" s="93"/>
      <c r="DC19" s="93"/>
      <c r="DD19" s="93"/>
      <c r="DE19" s="93"/>
      <c r="DF19" s="93"/>
      <c r="DG19" s="93"/>
      <c r="DH19" s="93"/>
      <c r="DI19" s="93"/>
      <c r="DJ19" s="93"/>
      <c r="DK19" s="93"/>
      <c r="DL19" s="93"/>
      <c r="DM19" s="93"/>
      <c r="DN19" s="93"/>
      <c r="DO19" s="93"/>
      <c r="DP19" s="93"/>
      <c r="DQ19" s="93"/>
      <c r="DR19" s="93"/>
      <c r="DS19" s="93"/>
      <c r="DT19" s="93"/>
      <c r="DU19" s="93"/>
      <c r="DV19" s="93"/>
      <c r="DW19" s="93"/>
      <c r="DX19" s="93"/>
      <c r="DY19" s="93"/>
      <c r="DZ19" s="93"/>
      <c r="EA19" s="93"/>
      <c r="EB19" s="93"/>
      <c r="EC19" s="93"/>
      <c r="ED19" s="93"/>
      <c r="EE19" s="93"/>
      <c r="EF19" s="93"/>
      <c r="EG19" s="93"/>
      <c r="EH19" s="93"/>
      <c r="EI19" s="93"/>
      <c r="EJ19" s="93"/>
      <c r="EK19" s="93"/>
      <c r="EL19" s="93"/>
      <c r="EM19" s="93"/>
      <c r="EN19" s="93"/>
      <c r="EO19" s="93"/>
      <c r="EP19" s="93"/>
      <c r="EQ19" s="93"/>
      <c r="ER19" s="93"/>
      <c r="ES19" s="93"/>
      <c r="ET19" s="93"/>
      <c r="EU19" s="93"/>
      <c r="EV19" s="93"/>
      <c r="EW19" s="93"/>
      <c r="EX19" s="93"/>
      <c r="EY19" s="93"/>
      <c r="EZ19" s="93"/>
      <c r="FA19" s="93"/>
      <c r="FB19" s="93"/>
      <c r="FC19" s="93"/>
      <c r="FD19" s="93"/>
      <c r="FE19" s="93"/>
      <c r="FF19" s="93"/>
      <c r="FG19" s="93"/>
      <c r="FH19" s="93"/>
      <c r="FI19" s="93"/>
      <c r="FJ19" s="93"/>
      <c r="FK19" s="93"/>
      <c r="FL19" s="93"/>
      <c r="FM19" s="93"/>
      <c r="FN19" s="93"/>
      <c r="FO19" s="93"/>
      <c r="FP19" s="93"/>
      <c r="FQ19" s="93"/>
      <c r="FR19" s="93"/>
      <c r="FS19" s="93"/>
      <c r="FT19" s="93"/>
    </row>
    <row r="20" spans="1:196">
      <c r="A20" s="316" t="s">
        <v>35</v>
      </c>
      <c r="U20" s="93"/>
      <c r="V20" s="93"/>
      <c r="W20" s="93"/>
      <c r="X20" s="93"/>
      <c r="BA20" s="93"/>
      <c r="BB20" s="93"/>
      <c r="BC20" s="93"/>
      <c r="BD20" s="93"/>
      <c r="BE20" s="93"/>
      <c r="BF20" s="93"/>
      <c r="BG20" s="93"/>
      <c r="BH20" s="93"/>
      <c r="BI20" s="93"/>
      <c r="BJ20" s="93"/>
      <c r="BK20" s="93"/>
      <c r="BL20" s="93"/>
      <c r="BM20" s="93"/>
      <c r="BN20" s="93"/>
      <c r="BO20" s="93"/>
      <c r="BP20" s="93"/>
      <c r="BQ20" s="93"/>
      <c r="BR20" s="93"/>
      <c r="BS20" s="93"/>
      <c r="BT20" s="93"/>
      <c r="BU20" s="93"/>
      <c r="BV20" s="93"/>
      <c r="BW20" s="93"/>
      <c r="BX20" s="93"/>
      <c r="BY20" s="93"/>
      <c r="BZ20" s="93"/>
      <c r="CA20" s="93"/>
      <c r="CB20" s="93"/>
      <c r="CC20" s="93"/>
      <c r="CD20" s="93"/>
      <c r="CE20" s="93"/>
      <c r="CF20" s="93"/>
      <c r="CG20" s="93"/>
      <c r="CH20" s="93"/>
      <c r="CI20" s="93"/>
      <c r="CJ20" s="93"/>
      <c r="CK20" s="93"/>
      <c r="CL20" s="93"/>
      <c r="CM20" s="93"/>
      <c r="CN20" s="93"/>
      <c r="CO20" s="93"/>
      <c r="CP20" s="93"/>
      <c r="CQ20" s="93"/>
      <c r="CR20" s="93"/>
      <c r="CS20" s="93"/>
      <c r="CT20" s="93"/>
      <c r="CU20" s="93"/>
      <c r="CV20" s="93"/>
      <c r="CW20" s="93"/>
      <c r="CX20" s="93"/>
      <c r="CY20" s="93"/>
      <c r="CZ20" s="93"/>
      <c r="DA20" s="93"/>
      <c r="DB20" s="93"/>
      <c r="DC20" s="93"/>
      <c r="DD20" s="93"/>
      <c r="DE20" s="93"/>
      <c r="DF20" s="93"/>
      <c r="DG20" s="93"/>
      <c r="DH20" s="93"/>
      <c r="DI20" s="93"/>
      <c r="DJ20" s="93"/>
      <c r="DK20" s="93"/>
      <c r="DL20" s="93"/>
      <c r="DM20" s="93"/>
      <c r="DN20" s="93"/>
      <c r="DO20" s="93"/>
      <c r="DP20" s="93"/>
      <c r="DQ20" s="93"/>
      <c r="DR20" s="93"/>
      <c r="DS20" s="93"/>
      <c r="DT20" s="93"/>
      <c r="DU20" s="93"/>
      <c r="DV20" s="93"/>
      <c r="DW20" s="93"/>
      <c r="DX20" s="93"/>
      <c r="DY20" s="93"/>
      <c r="DZ20" s="93"/>
      <c r="EA20" s="93"/>
      <c r="EB20" s="93"/>
      <c r="EC20" s="93"/>
      <c r="ED20" s="93"/>
      <c r="EE20" s="93"/>
      <c r="EF20" s="93"/>
      <c r="EG20" s="93"/>
      <c r="EH20" s="93"/>
      <c r="EI20" s="93"/>
      <c r="EJ20" s="93"/>
      <c r="EK20" s="93"/>
      <c r="EL20" s="93"/>
      <c r="EM20" s="93"/>
      <c r="EN20" s="93"/>
      <c r="EO20" s="93"/>
      <c r="EP20" s="93"/>
      <c r="EQ20" s="93"/>
      <c r="ER20" s="93"/>
      <c r="ES20" s="93"/>
      <c r="ET20" s="93"/>
      <c r="EU20" s="93"/>
      <c r="EV20" s="93"/>
      <c r="EW20" s="93"/>
      <c r="EX20" s="93"/>
      <c r="EY20" s="93"/>
      <c r="EZ20" s="93"/>
      <c r="FA20" s="93"/>
      <c r="FB20" s="93"/>
      <c r="FC20" s="93"/>
      <c r="FD20" s="93"/>
      <c r="FE20" s="93"/>
      <c r="FF20" s="93"/>
      <c r="FG20" s="93"/>
      <c r="FH20" s="93"/>
      <c r="FI20" s="93"/>
      <c r="FJ20" s="93"/>
      <c r="FK20" s="93"/>
      <c r="FL20" s="93"/>
      <c r="FM20" s="93"/>
      <c r="FN20" s="93"/>
      <c r="FO20" s="93"/>
      <c r="FP20" s="93"/>
      <c r="FQ20" s="93"/>
      <c r="FR20" s="93"/>
      <c r="FS20" s="93"/>
      <c r="FT20" s="93"/>
      <c r="FU20" s="93"/>
      <c r="FV20" s="93"/>
      <c r="FW20" s="93"/>
      <c r="FX20" s="93"/>
      <c r="FY20" s="93"/>
      <c r="FZ20" s="93"/>
      <c r="GA20" s="93"/>
      <c r="GB20" s="93"/>
      <c r="GC20" s="93"/>
      <c r="GD20" s="93"/>
      <c r="GE20" s="93"/>
      <c r="GF20" s="93"/>
      <c r="GG20" s="93"/>
      <c r="GH20" s="93"/>
      <c r="GI20" s="93"/>
      <c r="GJ20" s="93"/>
      <c r="GK20" s="93"/>
      <c r="GL20" s="93"/>
      <c r="GM20" s="93"/>
      <c r="GN20" s="93"/>
    </row>
    <row r="21" spans="1:196">
      <c r="U21" s="93"/>
      <c r="V21" s="93"/>
      <c r="W21" s="93"/>
      <c r="X21" s="93"/>
      <c r="BA21" s="93"/>
      <c r="BB21" s="93"/>
      <c r="BC21" s="93"/>
      <c r="BD21" s="93"/>
      <c r="BE21" s="93"/>
      <c r="BF21" s="93"/>
      <c r="BG21" s="93"/>
      <c r="BH21" s="93"/>
      <c r="BI21" s="93"/>
      <c r="BJ21" s="93"/>
      <c r="BK21" s="93"/>
      <c r="BL21" s="93"/>
      <c r="BM21" s="93"/>
      <c r="BN21" s="93"/>
      <c r="BO21" s="93"/>
      <c r="BP21" s="93"/>
      <c r="BQ21" s="93"/>
      <c r="BR21" s="93"/>
      <c r="BS21" s="93"/>
      <c r="BT21" s="93"/>
      <c r="BU21" s="93"/>
      <c r="BV21" s="93"/>
      <c r="BW21" s="93"/>
      <c r="BX21" s="93"/>
      <c r="BY21" s="93"/>
      <c r="BZ21" s="93"/>
      <c r="CA21" s="93"/>
      <c r="CB21" s="93"/>
      <c r="CC21" s="93"/>
      <c r="CD21" s="93"/>
      <c r="CE21" s="93"/>
      <c r="CF21" s="93"/>
      <c r="CG21" s="93"/>
      <c r="CH21" s="93"/>
      <c r="CI21" s="93"/>
      <c r="CJ21" s="93"/>
      <c r="CK21" s="93"/>
      <c r="CL21" s="93"/>
      <c r="CM21" s="93"/>
      <c r="CN21" s="93"/>
      <c r="CO21" s="93"/>
      <c r="CP21" s="93"/>
      <c r="CQ21" s="93"/>
      <c r="CR21" s="93"/>
      <c r="CS21" s="93"/>
      <c r="CT21" s="93"/>
      <c r="CU21" s="93"/>
      <c r="CV21" s="93"/>
      <c r="CW21" s="93"/>
      <c r="CX21" s="93"/>
      <c r="CY21" s="93"/>
      <c r="CZ21" s="93"/>
      <c r="DA21" s="93"/>
      <c r="DB21" s="93"/>
      <c r="DC21" s="93"/>
      <c r="DD21" s="93"/>
      <c r="DE21" s="93"/>
      <c r="DF21" s="93"/>
      <c r="DG21" s="93"/>
      <c r="DH21" s="93"/>
      <c r="DI21" s="93"/>
      <c r="DJ21" s="93"/>
      <c r="DK21" s="93"/>
      <c r="DL21" s="93"/>
      <c r="DM21" s="93"/>
      <c r="DN21" s="93"/>
      <c r="DO21" s="93"/>
      <c r="DP21" s="93"/>
      <c r="DQ21" s="93"/>
      <c r="DR21" s="93"/>
      <c r="DS21" s="93"/>
      <c r="DT21" s="93"/>
      <c r="DU21" s="93"/>
      <c r="DV21" s="93"/>
      <c r="DW21" s="93"/>
      <c r="DX21" s="93"/>
      <c r="DY21" s="93"/>
      <c r="DZ21" s="93"/>
      <c r="EA21" s="93"/>
      <c r="EB21" s="93"/>
      <c r="EC21" s="93"/>
      <c r="ED21" s="93"/>
      <c r="EE21" s="93"/>
      <c r="EF21" s="93"/>
      <c r="EG21" s="93"/>
      <c r="EH21" s="93"/>
      <c r="EI21" s="93"/>
      <c r="EJ21" s="93"/>
      <c r="EK21" s="93"/>
      <c r="EL21" s="93"/>
      <c r="EM21" s="93"/>
      <c r="EN21" s="93"/>
      <c r="EO21" s="93"/>
      <c r="EP21" s="93"/>
      <c r="EQ21" s="93"/>
      <c r="ER21" s="93"/>
      <c r="ES21" s="93"/>
      <c r="ET21" s="93"/>
      <c r="EU21" s="93"/>
      <c r="EV21" s="93"/>
      <c r="EW21" s="93"/>
      <c r="EX21" s="93"/>
      <c r="EY21" s="93"/>
      <c r="EZ21" s="93"/>
      <c r="FA21" s="93"/>
      <c r="FB21" s="93"/>
      <c r="FC21" s="93"/>
      <c r="FD21" s="93"/>
      <c r="FE21" s="93"/>
      <c r="FF21" s="93"/>
      <c r="FG21" s="93"/>
      <c r="FH21" s="93"/>
      <c r="FI21" s="93"/>
      <c r="FJ21" s="93"/>
      <c r="FK21" s="93"/>
      <c r="FL21" s="93"/>
      <c r="FM21" s="93"/>
      <c r="FN21" s="93"/>
      <c r="FO21" s="93"/>
      <c r="FP21" s="93"/>
      <c r="FQ21" s="93"/>
      <c r="FR21" s="93"/>
      <c r="FS21" s="93"/>
      <c r="FT21" s="93"/>
      <c r="FU21" s="93"/>
      <c r="FV21" s="93"/>
      <c r="FW21" s="93"/>
      <c r="FX21" s="93"/>
      <c r="FY21" s="93"/>
      <c r="FZ21" s="93"/>
      <c r="GA21" s="93"/>
      <c r="GB21" s="93"/>
      <c r="GC21" s="93"/>
      <c r="GD21" s="93"/>
      <c r="GE21" s="93"/>
      <c r="GF21" s="93"/>
      <c r="GG21" s="93"/>
      <c r="GH21" s="93"/>
      <c r="GI21" s="93"/>
      <c r="GJ21" s="93"/>
      <c r="GK21" s="93"/>
      <c r="GL21" s="93"/>
      <c r="GM21" s="93"/>
      <c r="GN21" s="93"/>
    </row>
    <row r="22" spans="1:196">
      <c r="A22" s="289" t="s">
        <v>656</v>
      </c>
    </row>
    <row r="23" spans="1:196">
      <c r="A23" s="289" t="s">
        <v>17</v>
      </c>
    </row>
    <row r="24" spans="1:196">
      <c r="A24" s="167" t="s">
        <v>431</v>
      </c>
    </row>
    <row r="25" spans="1:196">
      <c r="C25" s="145"/>
    </row>
    <row r="26" spans="1:196" ht="13.75" customHeight="1">
      <c r="A26" s="136" t="s">
        <v>578</v>
      </c>
      <c r="C26" s="96"/>
      <c r="D26" s="96"/>
      <c r="E26" s="96"/>
      <c r="F26" s="96"/>
      <c r="G26" s="96"/>
      <c r="H26" s="96"/>
      <c r="I26" s="96"/>
      <c r="J26" s="96"/>
      <c r="K26" s="96"/>
      <c r="L26" s="96"/>
      <c r="M26" s="96"/>
      <c r="N26" s="96"/>
      <c r="O26" s="96"/>
    </row>
    <row r="27" spans="1:196">
      <c r="B27" s="96"/>
      <c r="C27" s="96"/>
      <c r="D27" s="96"/>
      <c r="E27" s="96"/>
      <c r="F27" s="96"/>
      <c r="G27" s="96"/>
      <c r="H27" s="96"/>
      <c r="I27" s="96"/>
      <c r="J27" s="96"/>
      <c r="K27" s="96"/>
      <c r="L27" s="96"/>
      <c r="M27" s="96"/>
      <c r="N27" s="96"/>
      <c r="O27" s="96"/>
      <c r="AD27" s="296" t="s">
        <v>17</v>
      </c>
    </row>
    <row r="28" spans="1:196">
      <c r="A28" s="96" t="s">
        <v>577</v>
      </c>
    </row>
    <row r="29" spans="1:196">
      <c r="C29" s="145"/>
    </row>
  </sheetData>
  <conditionalFormatting sqref="AK16">
    <cfRule type="expression" dxfId="74" priority="3" stopIfTrue="1">
      <formula>ISNA(ACTIVECELL)</formula>
    </cfRule>
  </conditionalFormatting>
  <conditionalFormatting sqref="AK14">
    <cfRule type="expression" dxfId="73" priority="2" stopIfTrue="1">
      <formula>ISNA(ACTIVECELL)</formula>
    </cfRule>
  </conditionalFormatting>
  <hyperlinks>
    <hyperlink ref="AM5" location="Content!B484" display="Back to Content Page"/>
  </hyperlinks>
  <pageMargins left="0.7" right="0.7" top="0.75" bottom="0.75" header="0.3" footer="0.3"/>
</worksheet>
</file>

<file path=xl/worksheets/sheet3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2"/>
  <sheetViews>
    <sheetView workbookViewId="0">
      <selection activeCell="K5" sqref="K5"/>
    </sheetView>
  </sheetViews>
  <sheetFormatPr defaultColWidth="9.1796875" defaultRowHeight="14"/>
  <cols>
    <col min="1" max="1" width="33.81640625" style="289" customWidth="1"/>
    <col min="2" max="2" width="11.1796875" style="289" customWidth="1"/>
    <col min="3" max="8" width="6.26953125" style="289" customWidth="1"/>
    <col min="9" max="10" width="15.7265625" style="289" customWidth="1"/>
    <col min="11" max="11" width="11.1796875" style="289" customWidth="1"/>
    <col min="12" max="13" width="11" style="289" customWidth="1"/>
    <col min="14" max="14" width="12.81640625" style="289" customWidth="1"/>
    <col min="15" max="15" width="10.81640625" style="289" customWidth="1"/>
    <col min="16" max="17" width="10.54296875" style="289" customWidth="1"/>
    <col min="18" max="16384" width="9.1796875" style="289"/>
  </cols>
  <sheetData>
    <row r="1" spans="1:12">
      <c r="A1" s="146" t="s">
        <v>1457</v>
      </c>
      <c r="B1" s="134"/>
      <c r="C1" s="134"/>
      <c r="D1" s="134"/>
      <c r="E1" s="134"/>
      <c r="F1" s="134"/>
      <c r="G1" s="134"/>
      <c r="H1" s="134"/>
      <c r="I1" s="134"/>
      <c r="J1" s="134"/>
      <c r="K1" s="134"/>
      <c r="L1" s="134"/>
    </row>
    <row r="2" spans="1:12">
      <c r="A2" s="287"/>
    </row>
    <row r="3" spans="1:12" s="283" customFormat="1" ht="14.5">
      <c r="A3" s="783" t="s">
        <v>53</v>
      </c>
      <c r="B3" s="770">
        <v>2009</v>
      </c>
      <c r="C3" s="770">
        <v>2010</v>
      </c>
      <c r="D3" s="768">
        <v>2011</v>
      </c>
      <c r="E3" s="768">
        <v>2012</v>
      </c>
      <c r="F3" s="768">
        <v>2013</v>
      </c>
      <c r="G3" s="768">
        <v>2014</v>
      </c>
      <c r="H3" s="768">
        <v>2015</v>
      </c>
    </row>
    <row r="4" spans="1:12" s="283" customFormat="1" ht="14.5">
      <c r="A4" s="284" t="s">
        <v>15</v>
      </c>
      <c r="B4" s="577">
        <v>40.200000000000003</v>
      </c>
      <c r="C4" s="577" t="s">
        <v>8</v>
      </c>
      <c r="D4" s="577">
        <v>34.9</v>
      </c>
      <c r="E4" s="577" t="s">
        <v>8</v>
      </c>
      <c r="F4" s="577" t="s">
        <v>8</v>
      </c>
      <c r="G4" s="577" t="s">
        <v>429</v>
      </c>
      <c r="H4" s="584" t="s">
        <v>429</v>
      </c>
    </row>
    <row r="5" spans="1:12" s="283" customFormat="1" ht="14.5">
      <c r="A5" s="284" t="s">
        <v>14</v>
      </c>
      <c r="B5" s="577">
        <v>45.4</v>
      </c>
      <c r="C5" s="577">
        <v>45.4</v>
      </c>
      <c r="D5" s="577" t="s">
        <v>429</v>
      </c>
      <c r="E5" s="577">
        <v>47.3</v>
      </c>
      <c r="F5" s="577">
        <v>48.4</v>
      </c>
      <c r="G5" s="577">
        <v>52</v>
      </c>
      <c r="H5" s="584" t="s">
        <v>429</v>
      </c>
      <c r="K5" s="92" t="s">
        <v>13</v>
      </c>
    </row>
    <row r="6" spans="1:12" s="283" customFormat="1" ht="14.5">
      <c r="A6" s="73" t="s">
        <v>268</v>
      </c>
      <c r="B6" s="577">
        <v>11.1</v>
      </c>
      <c r="C6" s="577">
        <v>15.2</v>
      </c>
      <c r="D6" s="577" t="s">
        <v>429</v>
      </c>
      <c r="E6" s="577" t="s">
        <v>429</v>
      </c>
      <c r="F6" s="577" t="s">
        <v>429</v>
      </c>
      <c r="G6" s="577" t="s">
        <v>429</v>
      </c>
      <c r="H6" s="584" t="s">
        <v>429</v>
      </c>
    </row>
    <row r="7" spans="1:12" s="283" customFormat="1" ht="14.5">
      <c r="A7" s="284" t="s">
        <v>12</v>
      </c>
      <c r="B7" s="577">
        <v>16</v>
      </c>
      <c r="C7" s="577">
        <v>17</v>
      </c>
      <c r="D7" s="577" t="s">
        <v>429</v>
      </c>
      <c r="E7" s="577" t="s">
        <v>429</v>
      </c>
      <c r="F7" s="577" t="s">
        <v>429</v>
      </c>
      <c r="G7" s="577" t="s">
        <v>429</v>
      </c>
      <c r="H7" s="584" t="s">
        <v>429</v>
      </c>
    </row>
    <row r="8" spans="1:12" s="283" customFormat="1" ht="14.5">
      <c r="A8" s="284" t="s">
        <v>11</v>
      </c>
      <c r="B8" s="577">
        <v>19</v>
      </c>
      <c r="C8" s="577">
        <v>17.399999999999999</v>
      </c>
      <c r="D8" s="577" t="s">
        <v>429</v>
      </c>
      <c r="E8" s="577">
        <v>18.7</v>
      </c>
      <c r="F8" s="577">
        <v>18.7</v>
      </c>
      <c r="G8" s="577" t="s">
        <v>429</v>
      </c>
      <c r="H8" s="584" t="s">
        <v>429</v>
      </c>
      <c r="K8" s="289"/>
    </row>
    <row r="9" spans="1:12" s="283" customFormat="1" ht="14.5">
      <c r="A9" s="284" t="s">
        <v>10</v>
      </c>
      <c r="B9" s="577">
        <v>9</v>
      </c>
      <c r="C9" s="577">
        <v>8.6999999999999993</v>
      </c>
      <c r="D9" s="577" t="s">
        <v>429</v>
      </c>
      <c r="E9" s="577" t="s">
        <v>429</v>
      </c>
      <c r="F9" s="577" t="s">
        <v>429</v>
      </c>
      <c r="G9" s="577" t="s">
        <v>429</v>
      </c>
      <c r="H9" s="584" t="s">
        <v>429</v>
      </c>
    </row>
    <row r="10" spans="1:12" s="283" customFormat="1" ht="14.5">
      <c r="A10" s="284" t="s">
        <v>9</v>
      </c>
      <c r="B10" s="577">
        <v>99.4</v>
      </c>
      <c r="C10" s="577">
        <v>99.4</v>
      </c>
      <c r="D10" s="577">
        <v>99.6</v>
      </c>
      <c r="E10" s="577">
        <v>99.6</v>
      </c>
      <c r="F10" s="577" t="s">
        <v>429</v>
      </c>
      <c r="G10" s="577" t="s">
        <v>429</v>
      </c>
      <c r="H10" s="577" t="s">
        <v>429</v>
      </c>
    </row>
    <row r="11" spans="1:12" s="283" customFormat="1" ht="14.5">
      <c r="A11" s="284" t="s">
        <v>7</v>
      </c>
      <c r="B11" s="577">
        <v>11.7</v>
      </c>
      <c r="C11" s="577">
        <v>15</v>
      </c>
      <c r="D11" s="577">
        <v>20.2</v>
      </c>
      <c r="E11" s="577" t="s">
        <v>429</v>
      </c>
      <c r="F11" s="577" t="s">
        <v>429</v>
      </c>
      <c r="G11" s="577" t="s">
        <v>429</v>
      </c>
      <c r="H11" s="584" t="s">
        <v>429</v>
      </c>
    </row>
    <row r="12" spans="1:12" s="283" customFormat="1" ht="14.5">
      <c r="A12" s="284" t="s">
        <v>32</v>
      </c>
      <c r="B12" s="577">
        <v>34</v>
      </c>
      <c r="C12" s="577">
        <v>43.7</v>
      </c>
      <c r="D12" s="577" t="s">
        <v>429</v>
      </c>
      <c r="E12" s="577" t="s">
        <v>429</v>
      </c>
      <c r="F12" s="577" t="s">
        <v>429</v>
      </c>
      <c r="G12" s="577" t="s">
        <v>429</v>
      </c>
      <c r="H12" s="584" t="s">
        <v>429</v>
      </c>
    </row>
    <row r="13" spans="1:12" s="283" customFormat="1" ht="14.5">
      <c r="A13" s="284" t="s">
        <v>5</v>
      </c>
      <c r="B13" s="577" t="s">
        <v>581</v>
      </c>
      <c r="C13" s="577" t="s">
        <v>429</v>
      </c>
      <c r="D13" s="577" t="s">
        <v>429</v>
      </c>
      <c r="E13" s="577" t="s">
        <v>429</v>
      </c>
      <c r="F13" s="577" t="s">
        <v>429</v>
      </c>
      <c r="G13" s="577">
        <v>97</v>
      </c>
      <c r="H13" s="584" t="s">
        <v>429</v>
      </c>
      <c r="I13" s="289" t="s">
        <v>17</v>
      </c>
      <c r="J13" s="289"/>
    </row>
    <row r="14" spans="1:12" s="283" customFormat="1" ht="14.5">
      <c r="A14" s="284" t="s">
        <v>4</v>
      </c>
      <c r="B14" s="577">
        <v>75</v>
      </c>
      <c r="C14" s="577">
        <v>75.8</v>
      </c>
      <c r="D14" s="577">
        <v>75.81</v>
      </c>
      <c r="E14" s="577">
        <v>76.52</v>
      </c>
      <c r="F14" s="577" t="s">
        <v>429</v>
      </c>
      <c r="G14" s="577" t="s">
        <v>429</v>
      </c>
      <c r="H14" s="584" t="s">
        <v>429</v>
      </c>
    </row>
    <row r="15" spans="1:12" s="283" customFormat="1" ht="14.5">
      <c r="A15" s="284" t="s">
        <v>3</v>
      </c>
      <c r="B15" s="577" t="s">
        <v>580</v>
      </c>
      <c r="C15" s="577" t="s">
        <v>8</v>
      </c>
      <c r="D15" s="577" t="s">
        <v>429</v>
      </c>
      <c r="E15" s="577">
        <v>42</v>
      </c>
      <c r="F15" s="577">
        <v>60.6</v>
      </c>
      <c r="G15" s="577">
        <v>65</v>
      </c>
      <c r="H15" s="584" t="s">
        <v>429</v>
      </c>
      <c r="I15" s="296" t="s">
        <v>17</v>
      </c>
      <c r="J15" s="289"/>
    </row>
    <row r="16" spans="1:12" s="283" customFormat="1" ht="14.5">
      <c r="A16" s="418" t="s">
        <v>79</v>
      </c>
      <c r="B16" s="577">
        <v>13.9</v>
      </c>
      <c r="C16" s="577">
        <v>14.8</v>
      </c>
      <c r="D16" s="577" t="s">
        <v>429</v>
      </c>
      <c r="E16" s="577" t="s">
        <v>429</v>
      </c>
      <c r="F16" s="577" t="s">
        <v>429</v>
      </c>
      <c r="G16" s="577" t="s">
        <v>429</v>
      </c>
      <c r="H16" s="584" t="s">
        <v>429</v>
      </c>
    </row>
    <row r="17" spans="1:18" s="283" customFormat="1" ht="14.5">
      <c r="A17" s="284" t="s">
        <v>2</v>
      </c>
      <c r="B17" s="577">
        <v>18.8</v>
      </c>
      <c r="C17" s="577">
        <v>19.3</v>
      </c>
      <c r="D17" s="577" t="s">
        <v>429</v>
      </c>
      <c r="E17" s="577" t="s">
        <v>429</v>
      </c>
      <c r="F17" s="577" t="s">
        <v>429</v>
      </c>
      <c r="G17" s="577" t="s">
        <v>429</v>
      </c>
      <c r="H17" s="577">
        <v>26</v>
      </c>
      <c r="I17" s="289"/>
      <c r="J17" s="289"/>
    </row>
    <row r="18" spans="1:18" s="283" customFormat="1" ht="14.5">
      <c r="A18" s="284" t="s">
        <v>50</v>
      </c>
      <c r="B18" s="577">
        <v>41.5</v>
      </c>
      <c r="C18" s="577">
        <v>36.9</v>
      </c>
      <c r="D18" s="577" t="s">
        <v>429</v>
      </c>
      <c r="E18" s="577" t="s">
        <v>429</v>
      </c>
      <c r="F18" s="577" t="s">
        <v>429</v>
      </c>
      <c r="G18" s="577" t="s">
        <v>429</v>
      </c>
      <c r="H18" s="584" t="s">
        <v>429</v>
      </c>
    </row>
    <row r="20" spans="1:18" s="287" customFormat="1" ht="15.75" customHeight="1">
      <c r="A20" s="140" t="s">
        <v>35</v>
      </c>
      <c r="C20" s="486"/>
      <c r="D20" s="486"/>
      <c r="E20" s="486"/>
      <c r="F20" s="486"/>
      <c r="G20" s="486"/>
      <c r="H20" s="486"/>
      <c r="I20" s="486"/>
      <c r="J20" s="486"/>
    </row>
    <row r="21" spans="1:18" s="287" customFormat="1" ht="15.75" customHeight="1">
      <c r="A21" s="140"/>
      <c r="C21" s="486"/>
      <c r="D21" s="486"/>
      <c r="E21" s="486"/>
      <c r="F21" s="486"/>
      <c r="G21" s="486"/>
      <c r="H21" s="486"/>
      <c r="I21" s="486"/>
      <c r="J21" s="486"/>
    </row>
    <row r="22" spans="1:18" s="287" customFormat="1" ht="15.75" customHeight="1">
      <c r="A22" s="486" t="s">
        <v>657</v>
      </c>
      <c r="C22" s="131"/>
      <c r="D22" s="131"/>
      <c r="E22" s="131"/>
      <c r="F22" s="131"/>
      <c r="G22" s="131"/>
      <c r="H22" s="131"/>
      <c r="I22" s="131"/>
      <c r="J22" s="131"/>
    </row>
    <row r="23" spans="1:18" s="287" customFormat="1" ht="15.75" customHeight="1">
      <c r="A23" s="486"/>
      <c r="B23" s="131"/>
      <c r="C23" s="131"/>
      <c r="D23" s="131"/>
      <c r="E23" s="131"/>
      <c r="F23" s="131"/>
      <c r="G23" s="131"/>
      <c r="H23" s="131"/>
      <c r="I23" s="131"/>
      <c r="J23" s="131"/>
    </row>
    <row r="24" spans="1:18" s="287" customFormat="1">
      <c r="A24" s="167" t="s">
        <v>431</v>
      </c>
      <c r="B24" s="486"/>
      <c r="C24" s="486"/>
      <c r="D24" s="486"/>
      <c r="E24" s="486"/>
      <c r="F24" s="486"/>
      <c r="G24" s="486"/>
      <c r="H24" s="486"/>
      <c r="I24" s="486"/>
      <c r="J24" s="486"/>
    </row>
    <row r="25" spans="1:18" s="287" customFormat="1">
      <c r="B25" s="486"/>
      <c r="C25" s="486"/>
      <c r="D25" s="486"/>
      <c r="E25" s="486"/>
      <c r="F25" s="486"/>
      <c r="G25" s="486"/>
      <c r="H25" s="486"/>
      <c r="I25" s="486"/>
      <c r="J25" s="486"/>
    </row>
    <row r="26" spans="1:18" s="287" customFormat="1" ht="15" customHeight="1">
      <c r="A26" s="140" t="s">
        <v>472</v>
      </c>
      <c r="C26" s="486"/>
      <c r="D26" s="486"/>
      <c r="E26" s="486"/>
      <c r="F26" s="486"/>
      <c r="G26" s="486"/>
      <c r="H26" s="486"/>
      <c r="I26" s="486"/>
      <c r="J26" s="486"/>
      <c r="K26" s="387"/>
      <c r="L26" s="387"/>
      <c r="M26" s="387"/>
      <c r="N26" s="387"/>
      <c r="O26" s="387"/>
      <c r="P26" s="387"/>
      <c r="Q26" s="387"/>
      <c r="R26" s="387"/>
    </row>
    <row r="27" spans="1:18" s="287" customFormat="1" ht="15" customHeight="1">
      <c r="A27" s="140"/>
      <c r="B27" s="486"/>
      <c r="C27" s="486"/>
      <c r="D27" s="486"/>
      <c r="E27" s="486"/>
      <c r="F27" s="486"/>
      <c r="G27" s="486"/>
      <c r="H27" s="486"/>
      <c r="I27" s="486"/>
      <c r="J27" s="486"/>
      <c r="K27" s="387"/>
      <c r="L27" s="387"/>
      <c r="M27" s="387"/>
      <c r="N27" s="387"/>
      <c r="O27" s="387"/>
      <c r="P27" s="387"/>
      <c r="Q27" s="387"/>
      <c r="R27" s="387"/>
    </row>
    <row r="28" spans="1:18" s="287" customFormat="1">
      <c r="A28" s="486" t="s">
        <v>579</v>
      </c>
      <c r="B28" s="486"/>
      <c r="C28" s="486"/>
      <c r="D28" s="486"/>
      <c r="E28" s="486"/>
      <c r="F28" s="486"/>
      <c r="G28" s="486"/>
      <c r="H28" s="486"/>
      <c r="I28" s="486"/>
      <c r="J28" s="486"/>
    </row>
    <row r="29" spans="1:18" s="287" customFormat="1">
      <c r="B29" s="486"/>
      <c r="C29" s="486"/>
      <c r="D29" s="486"/>
      <c r="E29" s="486"/>
      <c r="F29" s="486"/>
      <c r="G29" s="486"/>
      <c r="H29" s="486"/>
      <c r="I29" s="486"/>
      <c r="J29" s="486"/>
    </row>
    <row r="30" spans="1:18" s="287" customFormat="1">
      <c r="B30" s="486"/>
      <c r="C30" s="486"/>
      <c r="D30" s="486"/>
      <c r="E30" s="486"/>
      <c r="F30" s="486"/>
      <c r="G30" s="486"/>
      <c r="H30" s="486"/>
      <c r="I30" s="476"/>
      <c r="J30" s="476"/>
    </row>
    <row r="31" spans="1:18" s="287" customFormat="1">
      <c r="B31" s="486"/>
      <c r="C31" s="486"/>
      <c r="D31" s="486"/>
      <c r="E31" s="486"/>
      <c r="F31" s="486"/>
      <c r="G31" s="486"/>
      <c r="H31" s="486"/>
      <c r="I31" s="476"/>
      <c r="J31" s="476"/>
    </row>
    <row r="32" spans="1:18" s="287" customFormat="1">
      <c r="B32" s="486"/>
      <c r="C32" s="486"/>
      <c r="D32" s="486"/>
      <c r="E32" s="486"/>
      <c r="F32" s="486"/>
      <c r="G32" s="486"/>
      <c r="H32" s="486"/>
      <c r="I32" s="476"/>
      <c r="J32" s="476"/>
    </row>
  </sheetData>
  <hyperlinks>
    <hyperlink ref="K5" location="Content!B484" display="Back to Content Page"/>
  </hyperlinks>
  <pageMargins left="0.7" right="0.7" top="0.75" bottom="0.75" header="0.3" footer="0.3"/>
  <pageSetup paperSize="9" orientation="portrait" r:id="rId1"/>
</worksheet>
</file>

<file path=xl/worksheets/sheet3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6"/>
  <sheetViews>
    <sheetView zoomScale="95" zoomScaleNormal="95" workbookViewId="0">
      <selection activeCell="N7" sqref="N7"/>
    </sheetView>
  </sheetViews>
  <sheetFormatPr defaultColWidth="9.1796875" defaultRowHeight="14"/>
  <cols>
    <col min="1" max="1" width="33.81640625" style="289" customWidth="1"/>
    <col min="2" max="2" width="12.26953125" style="289" customWidth="1"/>
    <col min="3" max="3" width="6.54296875" style="289" customWidth="1"/>
    <col min="4" max="4" width="11.26953125" style="289" customWidth="1"/>
    <col min="5" max="5" width="10.7265625" style="289" customWidth="1"/>
    <col min="6" max="6" width="7.26953125" style="289" customWidth="1"/>
    <col min="7" max="7" width="6.7265625" style="289" customWidth="1"/>
    <col min="8" max="8" width="6.54296875" style="289" customWidth="1"/>
    <col min="9" max="9" width="7.36328125" style="289" customWidth="1"/>
    <col min="10" max="10" width="12.26953125" style="289" customWidth="1"/>
    <col min="11" max="11" width="8.54296875" style="289" customWidth="1"/>
    <col min="12" max="13" width="8.26953125" style="289" customWidth="1"/>
    <col min="14" max="14" width="8.36328125" style="289" customWidth="1"/>
    <col min="15" max="15" width="8" style="289" customWidth="1"/>
    <col min="16" max="16" width="8.36328125" style="289" customWidth="1"/>
    <col min="17" max="19" width="9.1796875" style="289"/>
    <col min="20" max="20" width="8.26953125" style="289" customWidth="1"/>
    <col min="21" max="21" width="7.81640625" style="289" customWidth="1"/>
    <col min="22" max="22" width="8.1796875" style="289" customWidth="1"/>
    <col min="23" max="23" width="8.26953125" style="289" customWidth="1"/>
    <col min="24" max="26" width="9.1796875" style="289"/>
    <col min="27" max="27" width="8.1796875" style="289" customWidth="1"/>
    <col min="28" max="28" width="8.26953125" style="289" customWidth="1"/>
    <col min="29" max="29" width="7.7265625" style="289" customWidth="1"/>
    <col min="30" max="30" width="8.1796875" style="289" customWidth="1"/>
    <col min="31" max="33" width="9.1796875" style="289"/>
    <col min="34" max="35" width="8" style="289" customWidth="1"/>
    <col min="36" max="36" width="8.36328125" style="289" customWidth="1"/>
    <col min="37" max="37" width="8.1796875" style="289" customWidth="1"/>
    <col min="38" max="16384" width="9.1796875" style="289"/>
  </cols>
  <sheetData>
    <row r="1" spans="1:14" s="136" customFormat="1">
      <c r="A1" s="324" t="s">
        <v>942</v>
      </c>
      <c r="B1" s="324"/>
      <c r="C1" s="324"/>
      <c r="D1" s="324"/>
      <c r="E1" s="324"/>
      <c r="F1" s="324"/>
      <c r="G1" s="324"/>
      <c r="H1" s="324"/>
      <c r="I1" s="324"/>
      <c r="J1" s="324"/>
      <c r="N1" s="277" t="s">
        <v>17</v>
      </c>
    </row>
    <row r="3" spans="1:14" ht="15" customHeight="1">
      <c r="A3" s="1082" t="s">
        <v>16</v>
      </c>
      <c r="B3" s="1198" t="s">
        <v>593</v>
      </c>
      <c r="C3" s="1198"/>
      <c r="D3" s="1198"/>
      <c r="E3" s="1198"/>
      <c r="F3" s="1198"/>
      <c r="G3" s="1198"/>
      <c r="H3" s="1198"/>
      <c r="I3" s="1198"/>
      <c r="J3" s="1198"/>
      <c r="K3" s="1198" t="s">
        <v>83</v>
      </c>
    </row>
    <row r="4" spans="1:14" ht="42">
      <c r="A4" s="1082"/>
      <c r="B4" s="329" t="s">
        <v>572</v>
      </c>
      <c r="C4" s="329" t="s">
        <v>573</v>
      </c>
      <c r="D4" s="329" t="s">
        <v>592</v>
      </c>
      <c r="E4" s="329" t="s">
        <v>591</v>
      </c>
      <c r="F4" s="329" t="s">
        <v>590</v>
      </c>
      <c r="G4" s="329" t="s">
        <v>589</v>
      </c>
      <c r="H4" s="329" t="s">
        <v>588</v>
      </c>
      <c r="I4" s="329" t="s">
        <v>587</v>
      </c>
      <c r="J4" s="416" t="s">
        <v>586</v>
      </c>
      <c r="K4" s="1198"/>
      <c r="N4" s="310"/>
    </row>
    <row r="5" spans="1:14">
      <c r="A5" s="73" t="s">
        <v>15</v>
      </c>
      <c r="B5" s="404">
        <v>0.7</v>
      </c>
      <c r="C5" s="404">
        <v>43.2</v>
      </c>
      <c r="D5" s="404">
        <v>1.2</v>
      </c>
      <c r="E5" s="404">
        <v>18</v>
      </c>
      <c r="F5" s="404">
        <v>36.799999999999997</v>
      </c>
      <c r="G5" s="404" t="s">
        <v>429</v>
      </c>
      <c r="H5" s="404" t="s">
        <v>429</v>
      </c>
      <c r="I5" s="404">
        <v>0.1</v>
      </c>
      <c r="J5" s="404">
        <v>45.1</v>
      </c>
      <c r="K5" s="708">
        <v>2011</v>
      </c>
    </row>
    <row r="6" spans="1:14">
      <c r="A6" s="73" t="s">
        <v>14</v>
      </c>
      <c r="B6" s="404">
        <v>7.2</v>
      </c>
      <c r="C6" s="404">
        <v>45.8</v>
      </c>
      <c r="D6" s="404">
        <v>3.3</v>
      </c>
      <c r="E6" s="404" t="s">
        <v>429</v>
      </c>
      <c r="F6" s="404">
        <v>43.4</v>
      </c>
      <c r="G6" s="404">
        <v>0.1</v>
      </c>
      <c r="H6" s="404">
        <v>0.1</v>
      </c>
      <c r="I6" s="404">
        <v>0.2</v>
      </c>
      <c r="J6" s="404">
        <v>56.2</v>
      </c>
      <c r="K6" s="708">
        <v>2006</v>
      </c>
    </row>
    <row r="7" spans="1:14">
      <c r="A7" s="73" t="s">
        <v>268</v>
      </c>
      <c r="B7" s="404">
        <v>4.5999999999999996</v>
      </c>
      <c r="C7" s="404" t="s">
        <v>429</v>
      </c>
      <c r="D7" s="404">
        <v>0.1</v>
      </c>
      <c r="E7" s="404">
        <v>28.9</v>
      </c>
      <c r="F7" s="404">
        <v>66.2</v>
      </c>
      <c r="G7" s="404" t="s">
        <v>429</v>
      </c>
      <c r="H7" s="404" t="s">
        <v>429</v>
      </c>
      <c r="I7" s="404">
        <v>0.2</v>
      </c>
      <c r="J7" s="404">
        <v>4.7</v>
      </c>
      <c r="K7" s="708">
        <v>2007</v>
      </c>
      <c r="N7" s="92" t="s">
        <v>13</v>
      </c>
    </row>
    <row r="8" spans="1:14">
      <c r="A8" s="73" t="s">
        <v>12</v>
      </c>
      <c r="B8" s="404">
        <v>8.3000000000000007</v>
      </c>
      <c r="C8" s="404">
        <v>25.4</v>
      </c>
      <c r="D8" s="404">
        <v>12.3</v>
      </c>
      <c r="E8" s="404">
        <v>0</v>
      </c>
      <c r="F8" s="404">
        <v>52.2</v>
      </c>
      <c r="G8" s="404">
        <v>1.2</v>
      </c>
      <c r="H8" s="404">
        <v>0</v>
      </c>
      <c r="I8" s="404">
        <v>0.6</v>
      </c>
      <c r="J8" s="404">
        <v>46</v>
      </c>
      <c r="K8" s="708">
        <v>2011</v>
      </c>
    </row>
    <row r="9" spans="1:14">
      <c r="A9" s="73" t="s">
        <v>11</v>
      </c>
      <c r="B9" s="404">
        <v>0.2</v>
      </c>
      <c r="C9" s="404">
        <v>0.3</v>
      </c>
      <c r="D9" s="404">
        <v>0.1</v>
      </c>
      <c r="E9" s="404">
        <v>17.399999999999999</v>
      </c>
      <c r="F9" s="404">
        <v>81.7</v>
      </c>
      <c r="G9" s="404" t="s">
        <v>429</v>
      </c>
      <c r="H9" s="404" t="s">
        <v>429</v>
      </c>
      <c r="I9" s="404">
        <v>0.3</v>
      </c>
      <c r="J9" s="404">
        <v>0.6</v>
      </c>
      <c r="K9" s="708">
        <v>2005</v>
      </c>
    </row>
    <row r="10" spans="1:14">
      <c r="A10" s="73" t="s">
        <v>10</v>
      </c>
      <c r="B10" s="404">
        <v>1.2</v>
      </c>
      <c r="C10" s="404">
        <v>0</v>
      </c>
      <c r="D10" s="404">
        <v>0</v>
      </c>
      <c r="E10" s="404">
        <v>7.2</v>
      </c>
      <c r="F10" s="404">
        <v>91.4</v>
      </c>
      <c r="G10" s="404">
        <v>0</v>
      </c>
      <c r="H10" s="404">
        <v>0</v>
      </c>
      <c r="I10" s="404">
        <v>0.2</v>
      </c>
      <c r="J10" s="404">
        <v>1.2</v>
      </c>
      <c r="K10" s="708">
        <v>2006</v>
      </c>
    </row>
    <row r="11" spans="1:14">
      <c r="A11" s="73" t="s">
        <v>476</v>
      </c>
      <c r="B11" s="404">
        <v>0.25</v>
      </c>
      <c r="C11" s="404">
        <v>98.3</v>
      </c>
      <c r="D11" s="404">
        <v>0.1</v>
      </c>
      <c r="E11" s="404">
        <v>0.1</v>
      </c>
      <c r="F11" s="404">
        <v>1.2</v>
      </c>
      <c r="G11" s="404">
        <v>0</v>
      </c>
      <c r="H11" s="404">
        <v>0</v>
      </c>
      <c r="I11" s="404">
        <v>0.05</v>
      </c>
      <c r="J11" s="404">
        <v>98.649999999999991</v>
      </c>
      <c r="K11" s="708">
        <v>2011</v>
      </c>
    </row>
    <row r="12" spans="1:14">
      <c r="A12" s="73" t="s">
        <v>7</v>
      </c>
      <c r="B12" s="404">
        <v>0.8</v>
      </c>
      <c r="C12" s="404">
        <v>1.4</v>
      </c>
      <c r="D12" s="404">
        <v>0.5</v>
      </c>
      <c r="E12" s="404">
        <v>0.4</v>
      </c>
      <c r="F12" s="404">
        <v>84</v>
      </c>
      <c r="G12" s="404">
        <v>0.2</v>
      </c>
      <c r="H12" s="404">
        <v>12.6</v>
      </c>
      <c r="I12" s="404">
        <v>0.1</v>
      </c>
      <c r="J12" s="404">
        <v>2.7</v>
      </c>
      <c r="K12" s="708">
        <v>2003</v>
      </c>
    </row>
    <row r="13" spans="1:14">
      <c r="A13" s="73" t="s">
        <v>6</v>
      </c>
      <c r="B13" s="404">
        <v>29.3</v>
      </c>
      <c r="C13" s="404">
        <v>5.7</v>
      </c>
      <c r="D13" s="404">
        <v>0.1</v>
      </c>
      <c r="E13" s="404">
        <v>0.6</v>
      </c>
      <c r="F13" s="404">
        <v>62.3</v>
      </c>
      <c r="G13" s="404">
        <v>0.3</v>
      </c>
      <c r="H13" s="404">
        <v>0</v>
      </c>
      <c r="I13" s="404">
        <v>1.7</v>
      </c>
      <c r="J13" s="404">
        <v>35.1</v>
      </c>
      <c r="K13" s="708" t="s">
        <v>584</v>
      </c>
    </row>
    <row r="14" spans="1:14">
      <c r="A14" s="73" t="s">
        <v>5</v>
      </c>
      <c r="B14" s="404" t="s">
        <v>429</v>
      </c>
      <c r="C14" s="404" t="s">
        <v>429</v>
      </c>
      <c r="D14" s="404" t="s">
        <v>429</v>
      </c>
      <c r="E14" s="404" t="s">
        <v>429</v>
      </c>
      <c r="F14" s="404" t="s">
        <v>429</v>
      </c>
      <c r="G14" s="404" t="s">
        <v>429</v>
      </c>
      <c r="H14" s="404" t="s">
        <v>429</v>
      </c>
      <c r="I14" s="404" t="s">
        <v>429</v>
      </c>
      <c r="J14" s="404" t="s">
        <v>585</v>
      </c>
      <c r="K14" s="708">
        <v>2007</v>
      </c>
      <c r="L14" s="289" t="s">
        <v>17</v>
      </c>
    </row>
    <row r="15" spans="1:14">
      <c r="A15" s="73" t="s">
        <v>4</v>
      </c>
      <c r="B15" s="404">
        <v>66.400000000000006</v>
      </c>
      <c r="C15" s="404">
        <v>2</v>
      </c>
      <c r="D15" s="404">
        <v>14.8</v>
      </c>
      <c r="E15" s="404" t="s">
        <v>429</v>
      </c>
      <c r="F15" s="404">
        <v>15.2</v>
      </c>
      <c r="G15" s="404">
        <v>0.2</v>
      </c>
      <c r="H15" s="404">
        <v>1.2</v>
      </c>
      <c r="I15" s="404">
        <v>0.2</v>
      </c>
      <c r="J15" s="404">
        <v>83.2</v>
      </c>
      <c r="K15" s="708" t="s">
        <v>584</v>
      </c>
    </row>
    <row r="16" spans="1:14">
      <c r="A16" s="73" t="s">
        <v>3</v>
      </c>
      <c r="B16" s="404">
        <v>20.6</v>
      </c>
      <c r="C16" s="404">
        <v>7.6</v>
      </c>
      <c r="D16" s="404" t="s">
        <v>429</v>
      </c>
      <c r="E16" s="404">
        <v>0.2</v>
      </c>
      <c r="F16" s="404">
        <v>70.400000000000006</v>
      </c>
      <c r="G16" s="404">
        <v>0.1</v>
      </c>
      <c r="H16" s="404">
        <v>0</v>
      </c>
      <c r="I16" s="404">
        <v>1</v>
      </c>
      <c r="J16" s="404">
        <v>23.8</v>
      </c>
      <c r="K16" s="708">
        <v>2014</v>
      </c>
      <c r="L16" s="537" t="s">
        <v>17</v>
      </c>
    </row>
    <row r="17" spans="1:18">
      <c r="A17" s="421" t="s">
        <v>79</v>
      </c>
      <c r="B17" s="404">
        <v>0</v>
      </c>
      <c r="C17" s="404">
        <v>1.7</v>
      </c>
      <c r="D17" s="404">
        <v>2.4</v>
      </c>
      <c r="E17" s="404">
        <v>25.7</v>
      </c>
      <c r="F17" s="404">
        <v>68.5</v>
      </c>
      <c r="G17" s="404">
        <v>0</v>
      </c>
      <c r="H17" s="404">
        <v>0</v>
      </c>
      <c r="I17" s="404">
        <v>1.7</v>
      </c>
      <c r="J17" s="404">
        <f>B17+C17+D17</f>
        <v>4.0999999999999996</v>
      </c>
      <c r="K17" s="708">
        <v>2012</v>
      </c>
    </row>
    <row r="18" spans="1:18">
      <c r="A18" s="1104" t="s">
        <v>2</v>
      </c>
      <c r="B18" s="404">
        <v>15.8</v>
      </c>
      <c r="C18" s="404">
        <v>0</v>
      </c>
      <c r="D18" s="404">
        <v>0</v>
      </c>
      <c r="E18" s="404">
        <v>24.5</v>
      </c>
      <c r="F18" s="404">
        <v>59.5</v>
      </c>
      <c r="G18" s="404">
        <v>0.1</v>
      </c>
      <c r="H18" s="404">
        <v>0.2</v>
      </c>
      <c r="I18" s="404">
        <v>0</v>
      </c>
      <c r="J18" s="404">
        <v>15.8</v>
      </c>
      <c r="K18" s="708">
        <v>2007</v>
      </c>
    </row>
    <row r="19" spans="1:18">
      <c r="A19" s="1104"/>
      <c r="B19" s="404">
        <v>16.8</v>
      </c>
      <c r="C19" s="404">
        <v>0</v>
      </c>
      <c r="D19" s="404">
        <v>0</v>
      </c>
      <c r="E19" s="404">
        <v>37.4</v>
      </c>
      <c r="F19" s="404">
        <v>54.3</v>
      </c>
      <c r="G19" s="404">
        <v>0</v>
      </c>
      <c r="H19" s="404">
        <v>0</v>
      </c>
      <c r="I19" s="404">
        <v>0.2</v>
      </c>
      <c r="J19" s="404">
        <v>16.8</v>
      </c>
      <c r="K19" s="708">
        <v>2010</v>
      </c>
      <c r="O19" s="296"/>
    </row>
    <row r="20" spans="1:18">
      <c r="A20" s="73" t="s">
        <v>1</v>
      </c>
      <c r="B20" s="404">
        <v>32.6</v>
      </c>
      <c r="C20" s="404">
        <v>0</v>
      </c>
      <c r="D20" s="404">
        <v>0.2</v>
      </c>
      <c r="E20" s="404">
        <v>0.1</v>
      </c>
      <c r="F20" s="404">
        <v>66.8</v>
      </c>
      <c r="G20" s="404">
        <v>0.1</v>
      </c>
      <c r="H20" s="404">
        <v>0.1</v>
      </c>
      <c r="I20" s="404">
        <v>0.1</v>
      </c>
      <c r="J20" s="404">
        <v>32.799999999999997</v>
      </c>
      <c r="K20" s="708" t="s">
        <v>583</v>
      </c>
    </row>
    <row r="22" spans="1:18" s="287" customFormat="1" ht="15.75" customHeight="1">
      <c r="A22" s="136" t="s">
        <v>35</v>
      </c>
      <c r="C22" s="736"/>
      <c r="D22" s="736"/>
      <c r="E22" s="736"/>
      <c r="F22" s="736"/>
      <c r="G22" s="736"/>
      <c r="H22" s="736"/>
      <c r="I22" s="736"/>
      <c r="J22" s="736"/>
      <c r="K22" s="736"/>
    </row>
    <row r="23" spans="1:18" s="287" customFormat="1" ht="15.75" customHeight="1">
      <c r="A23" s="140"/>
      <c r="C23" s="407"/>
      <c r="D23" s="407"/>
      <c r="E23" s="407"/>
      <c r="F23" s="407"/>
      <c r="G23" s="407"/>
      <c r="H23" s="407"/>
      <c r="I23" s="407"/>
      <c r="J23" s="407"/>
      <c r="K23" s="407"/>
    </row>
    <row r="24" spans="1:18" ht="13.75" customHeight="1">
      <c r="A24" s="736" t="s">
        <v>657</v>
      </c>
      <c r="C24" s="131"/>
      <c r="D24" s="131"/>
      <c r="E24" s="131"/>
      <c r="F24" s="131"/>
      <c r="G24" s="131"/>
      <c r="H24" s="131"/>
      <c r="I24" s="131"/>
      <c r="J24" s="131"/>
      <c r="K24" s="131"/>
    </row>
    <row r="25" spans="1:18" ht="15" customHeight="1">
      <c r="A25" s="407"/>
    </row>
    <row r="26" spans="1:18">
      <c r="A26" s="167" t="s">
        <v>431</v>
      </c>
      <c r="B26" s="96"/>
      <c r="C26" s="96"/>
      <c r="D26" s="96"/>
      <c r="E26" s="96"/>
      <c r="F26" s="96"/>
      <c r="G26" s="96"/>
      <c r="H26" s="96"/>
      <c r="I26" s="96"/>
      <c r="J26" s="96"/>
      <c r="K26" s="96"/>
    </row>
    <row r="27" spans="1:18">
      <c r="B27" s="96"/>
      <c r="C27" s="96"/>
      <c r="D27" s="96"/>
      <c r="E27" s="96"/>
      <c r="F27" s="96"/>
      <c r="G27" s="96"/>
      <c r="H27" s="96"/>
      <c r="I27" s="96"/>
      <c r="J27" s="96"/>
      <c r="K27" s="96"/>
    </row>
    <row r="28" spans="1:18" ht="15" customHeight="1">
      <c r="A28" s="136" t="s">
        <v>489</v>
      </c>
      <c r="C28" s="96"/>
      <c r="D28" s="96"/>
      <c r="E28" s="96"/>
      <c r="F28" s="96"/>
      <c r="G28" s="96"/>
      <c r="H28" s="96"/>
      <c r="I28" s="96"/>
      <c r="J28" s="96"/>
      <c r="K28" s="96"/>
      <c r="L28" s="150"/>
      <c r="M28" s="150"/>
      <c r="N28" s="150"/>
      <c r="O28" s="150"/>
      <c r="P28" s="150"/>
      <c r="Q28" s="150"/>
      <c r="R28" s="150"/>
    </row>
    <row r="29" spans="1:18">
      <c r="B29" s="96"/>
      <c r="C29" s="96"/>
      <c r="D29" s="96"/>
      <c r="E29" s="96"/>
      <c r="F29" s="96"/>
      <c r="G29" s="96"/>
      <c r="H29" s="96"/>
      <c r="I29" s="96"/>
      <c r="J29" s="96"/>
      <c r="K29" s="96"/>
      <c r="L29" s="150"/>
      <c r="M29" s="150"/>
      <c r="N29" s="150"/>
      <c r="O29" s="150"/>
      <c r="P29" s="150"/>
      <c r="Q29" s="150"/>
      <c r="R29" s="150"/>
    </row>
    <row r="30" spans="1:18">
      <c r="A30" s="96" t="s">
        <v>582</v>
      </c>
      <c r="B30" s="96"/>
      <c r="C30" s="96"/>
      <c r="D30" s="96"/>
      <c r="E30" s="96"/>
      <c r="F30" s="96"/>
      <c r="G30" s="96"/>
      <c r="H30" s="96"/>
      <c r="I30" s="96"/>
      <c r="J30" s="96"/>
      <c r="K30" s="96"/>
    </row>
    <row r="31" spans="1:18">
      <c r="B31" s="96"/>
      <c r="C31" s="96"/>
      <c r="D31" s="96"/>
      <c r="E31" s="96"/>
      <c r="F31" s="96"/>
      <c r="G31" s="96"/>
      <c r="H31" s="96"/>
      <c r="I31" s="96"/>
      <c r="J31" s="96"/>
      <c r="K31" s="96"/>
    </row>
    <row r="32" spans="1:18">
      <c r="B32" s="96"/>
      <c r="C32" s="96"/>
      <c r="D32" s="96"/>
      <c r="E32" s="96"/>
      <c r="F32" s="96"/>
      <c r="G32" s="96"/>
      <c r="H32" s="96"/>
      <c r="I32" s="96"/>
      <c r="J32" s="96"/>
      <c r="K32" s="96"/>
    </row>
    <row r="56" ht="15" customHeight="1"/>
  </sheetData>
  <mergeCells count="4">
    <mergeCell ref="B3:J3"/>
    <mergeCell ref="K3:K4"/>
    <mergeCell ref="A18:A19"/>
    <mergeCell ref="A3:A4"/>
  </mergeCells>
  <hyperlinks>
    <hyperlink ref="N7" location="Content!B484" display="Back to Content Page"/>
  </hyperlinks>
  <pageMargins left="0.7" right="0.7" top="0.75" bottom="0.75" header="0.3" footer="0.3"/>
</worksheet>
</file>

<file path=xl/worksheets/sheet3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1"/>
  <sheetViews>
    <sheetView topLeftCell="G1" zoomScale="90" zoomScaleNormal="90" workbookViewId="0">
      <selection activeCell="S7" sqref="S7"/>
    </sheetView>
  </sheetViews>
  <sheetFormatPr defaultColWidth="9.1796875" defaultRowHeight="14.5"/>
  <cols>
    <col min="1" max="1" width="33.81640625" style="283" customWidth="1"/>
    <col min="2" max="5" width="8.36328125" style="283" customWidth="1"/>
    <col min="6" max="7" width="9.453125" style="283" customWidth="1"/>
    <col min="8" max="8" width="11.7265625" style="283" customWidth="1"/>
    <col min="9" max="9" width="12.81640625" style="283" customWidth="1"/>
    <col min="10" max="10" width="17.26953125" style="283" customWidth="1"/>
    <col min="11" max="15" width="8.36328125" style="283" customWidth="1"/>
    <col min="16" max="17" width="8.36328125" style="499" customWidth="1"/>
    <col min="18" max="16384" width="9.1796875" style="283"/>
  </cols>
  <sheetData>
    <row r="1" spans="1:21" s="292" customFormat="1">
      <c r="A1" s="271" t="s">
        <v>1458</v>
      </c>
      <c r="B1" s="330"/>
      <c r="C1" s="330"/>
      <c r="D1" s="330"/>
      <c r="E1" s="330"/>
      <c r="F1" s="330"/>
      <c r="G1" s="330"/>
      <c r="H1" s="330"/>
      <c r="I1" s="330"/>
      <c r="J1" s="330"/>
      <c r="K1" s="330"/>
      <c r="L1" s="330"/>
      <c r="M1" s="330"/>
    </row>
    <row r="2" spans="1:21">
      <c r="A2" s="17"/>
      <c r="B2" s="17"/>
      <c r="C2" s="17"/>
      <c r="D2" s="17"/>
      <c r="E2" s="17"/>
      <c r="F2" s="17"/>
      <c r="G2" s="17"/>
      <c r="H2" s="17"/>
      <c r="I2" s="17"/>
      <c r="J2" s="17"/>
      <c r="K2" s="17"/>
      <c r="L2" s="17"/>
      <c r="M2" s="17"/>
    </row>
    <row r="3" spans="1:21">
      <c r="A3" s="1086" t="s">
        <v>16</v>
      </c>
      <c r="B3" s="1085" t="s">
        <v>593</v>
      </c>
      <c r="C3" s="1085"/>
      <c r="D3" s="1085"/>
      <c r="E3" s="1085"/>
      <c r="F3" s="1085"/>
      <c r="G3" s="1085"/>
      <c r="H3" s="1085"/>
      <c r="I3" s="1085"/>
      <c r="J3" s="1085"/>
      <c r="K3" s="1085"/>
      <c r="L3" s="1085"/>
      <c r="M3" s="1085"/>
      <c r="N3" s="1085"/>
      <c r="O3" s="1085"/>
      <c r="P3" s="1085"/>
      <c r="Q3" s="1085"/>
    </row>
    <row r="4" spans="1:21">
      <c r="A4" s="1086"/>
      <c r="B4" s="67">
        <v>2000</v>
      </c>
      <c r="C4" s="67">
        <v>2001</v>
      </c>
      <c r="D4" s="67">
        <v>2002</v>
      </c>
      <c r="E4" s="67">
        <v>2003</v>
      </c>
      <c r="F4" s="329">
        <v>2004</v>
      </c>
      <c r="G4" s="67">
        <v>2005</v>
      </c>
      <c r="H4" s="329">
        <v>2006</v>
      </c>
      <c r="I4" s="67">
        <v>2007</v>
      </c>
      <c r="J4" s="67">
        <v>2008</v>
      </c>
      <c r="K4" s="67">
        <v>2009</v>
      </c>
      <c r="L4" s="67">
        <v>2010</v>
      </c>
      <c r="M4" s="67">
        <v>2011</v>
      </c>
      <c r="N4" s="67">
        <v>2012</v>
      </c>
      <c r="O4" s="67">
        <v>2013</v>
      </c>
      <c r="P4" s="67">
        <v>2014</v>
      </c>
      <c r="Q4" s="67">
        <v>2015</v>
      </c>
      <c r="S4" s="68"/>
    </row>
    <row r="5" spans="1:21">
      <c r="A5" s="284" t="s">
        <v>15</v>
      </c>
      <c r="B5" s="709" t="s">
        <v>429</v>
      </c>
      <c r="C5" s="709">
        <v>13.951332550981796</v>
      </c>
      <c r="D5" s="709">
        <v>23.418571408964532</v>
      </c>
      <c r="E5" s="709">
        <v>36.032657051756516</v>
      </c>
      <c r="F5" s="709">
        <v>66.123535905901576</v>
      </c>
      <c r="G5" s="709">
        <v>80.79286402979227</v>
      </c>
      <c r="H5" s="709">
        <v>82.66067803589138</v>
      </c>
      <c r="I5" s="709">
        <v>83.750519578118485</v>
      </c>
      <c r="J5" s="709">
        <v>82.427015688841067</v>
      </c>
      <c r="K5" s="709">
        <v>82.992345226138184</v>
      </c>
      <c r="L5" s="709">
        <v>100</v>
      </c>
      <c r="M5" s="709">
        <v>103.90842101821319</v>
      </c>
      <c r="N5" s="709">
        <v>109.22742785353067</v>
      </c>
      <c r="O5" s="709">
        <v>114.5758078149729</v>
      </c>
      <c r="P5" s="709">
        <v>134.97441276028093</v>
      </c>
      <c r="Q5" s="709">
        <v>169.42191059131324</v>
      </c>
      <c r="T5" s="27"/>
      <c r="U5" s="27"/>
    </row>
    <row r="6" spans="1:21">
      <c r="A6" s="284" t="s">
        <v>14</v>
      </c>
      <c r="B6" s="709">
        <v>46.661034358041974</v>
      </c>
      <c r="C6" s="709">
        <v>50.603781216992054</v>
      </c>
      <c r="D6" s="709">
        <v>53.701856211120344</v>
      </c>
      <c r="E6" s="709">
        <v>55.079408312809612</v>
      </c>
      <c r="F6" s="709">
        <v>58.424082139956347</v>
      </c>
      <c r="G6" s="709">
        <v>68.631006251443949</v>
      </c>
      <c r="H6" s="709">
        <v>91.41224409037126</v>
      </c>
      <c r="I6" s="709">
        <v>118.77458333333334</v>
      </c>
      <c r="J6" s="709">
        <v>134.76666666666665</v>
      </c>
      <c r="K6" s="709">
        <v>132.86580057328555</v>
      </c>
      <c r="L6" s="709">
        <v>149.61704166666667</v>
      </c>
      <c r="M6" s="709" t="s">
        <v>429</v>
      </c>
      <c r="N6" s="709" t="s">
        <v>429</v>
      </c>
      <c r="O6" s="709" t="s">
        <v>429</v>
      </c>
      <c r="P6" s="709" t="s">
        <v>429</v>
      </c>
      <c r="Q6" s="709" t="s">
        <v>429</v>
      </c>
    </row>
    <row r="7" spans="1:21">
      <c r="A7" s="73" t="s">
        <v>268</v>
      </c>
      <c r="B7" s="709" t="s">
        <v>429</v>
      </c>
      <c r="C7" s="709" t="s">
        <v>429</v>
      </c>
      <c r="D7" s="709" t="s">
        <v>429</v>
      </c>
      <c r="E7" s="709" t="s">
        <v>429</v>
      </c>
      <c r="F7" s="709" t="s">
        <v>429</v>
      </c>
      <c r="G7" s="709" t="s">
        <v>429</v>
      </c>
      <c r="H7" s="709" t="s">
        <v>429</v>
      </c>
      <c r="I7" s="709" t="s">
        <v>429</v>
      </c>
      <c r="J7" s="709" t="s">
        <v>429</v>
      </c>
      <c r="K7" s="709" t="s">
        <v>429</v>
      </c>
      <c r="L7" s="709" t="s">
        <v>429</v>
      </c>
      <c r="M7" s="709" t="s">
        <v>429</v>
      </c>
      <c r="N7" s="709" t="s">
        <v>429</v>
      </c>
      <c r="O7" s="709" t="s">
        <v>429</v>
      </c>
      <c r="P7" s="709" t="s">
        <v>429</v>
      </c>
      <c r="Q7" s="584" t="s">
        <v>429</v>
      </c>
      <c r="S7" s="92" t="s">
        <v>13</v>
      </c>
    </row>
    <row r="8" spans="1:21">
      <c r="A8" s="284" t="s">
        <v>12</v>
      </c>
      <c r="B8" s="709">
        <v>121.6</v>
      </c>
      <c r="C8" s="709">
        <v>134.9</v>
      </c>
      <c r="D8" s="709">
        <v>146.40275126437629</v>
      </c>
      <c r="E8" s="709">
        <v>158.7834878193957</v>
      </c>
      <c r="F8" s="709">
        <v>167.43575289629302</v>
      </c>
      <c r="G8" s="709">
        <v>180.13869630864579</v>
      </c>
      <c r="H8" s="709">
        <v>195.41012844906922</v>
      </c>
      <c r="I8" s="709">
        <v>211.356313161717</v>
      </c>
      <c r="J8" s="709">
        <v>243.17670935434435</v>
      </c>
      <c r="K8" s="709">
        <v>245.13278545353549</v>
      </c>
      <c r="L8" s="709">
        <v>103.7</v>
      </c>
      <c r="M8" s="709">
        <v>121.9</v>
      </c>
      <c r="N8" s="709">
        <v>136.08000000000001</v>
      </c>
      <c r="O8" s="709" t="s">
        <v>429</v>
      </c>
      <c r="P8" s="709" t="s">
        <v>429</v>
      </c>
      <c r="Q8" s="709" t="s">
        <v>429</v>
      </c>
    </row>
    <row r="9" spans="1:21">
      <c r="A9" s="284" t="s">
        <v>11</v>
      </c>
      <c r="B9" s="709" t="s">
        <v>429</v>
      </c>
      <c r="C9" s="709" t="s">
        <v>429</v>
      </c>
      <c r="D9" s="709" t="s">
        <v>429</v>
      </c>
      <c r="E9" s="709" t="s">
        <v>429</v>
      </c>
      <c r="F9" s="709" t="s">
        <v>429</v>
      </c>
      <c r="G9" s="709" t="s">
        <v>429</v>
      </c>
      <c r="H9" s="709" t="s">
        <v>429</v>
      </c>
      <c r="I9" s="709" t="s">
        <v>429</v>
      </c>
      <c r="J9" s="709" t="s">
        <v>429</v>
      </c>
      <c r="K9" s="709" t="s">
        <v>429</v>
      </c>
      <c r="L9" s="709" t="s">
        <v>429</v>
      </c>
      <c r="M9" s="709" t="s">
        <v>429</v>
      </c>
      <c r="N9" s="709" t="s">
        <v>429</v>
      </c>
      <c r="O9" s="709" t="s">
        <v>429</v>
      </c>
      <c r="P9" s="709" t="s">
        <v>429</v>
      </c>
      <c r="Q9" s="709" t="s">
        <v>429</v>
      </c>
    </row>
    <row r="10" spans="1:21">
      <c r="A10" s="284" t="s">
        <v>10</v>
      </c>
      <c r="B10" s="709" t="s">
        <v>429</v>
      </c>
      <c r="C10" s="709" t="s">
        <v>429</v>
      </c>
      <c r="D10" s="709" t="s">
        <v>429</v>
      </c>
      <c r="E10" s="709" t="s">
        <v>429</v>
      </c>
      <c r="F10" s="709" t="s">
        <v>429</v>
      </c>
      <c r="G10" s="709" t="s">
        <v>429</v>
      </c>
      <c r="H10" s="709" t="s">
        <v>429</v>
      </c>
      <c r="I10" s="709" t="s">
        <v>429</v>
      </c>
      <c r="J10" s="709" t="s">
        <v>429</v>
      </c>
      <c r="K10" s="709" t="s">
        <v>429</v>
      </c>
      <c r="L10" s="709" t="s">
        <v>429</v>
      </c>
      <c r="M10" s="709" t="s">
        <v>429</v>
      </c>
      <c r="N10" s="709" t="s">
        <v>429</v>
      </c>
      <c r="O10" s="709" t="s">
        <v>429</v>
      </c>
      <c r="P10" s="709" t="s">
        <v>429</v>
      </c>
      <c r="Q10" s="709" t="s">
        <v>429</v>
      </c>
      <c r="R10" s="289"/>
      <c r="S10" s="289"/>
    </row>
    <row r="11" spans="1:21">
      <c r="A11" s="284" t="s">
        <v>9</v>
      </c>
      <c r="B11" s="709">
        <v>100</v>
      </c>
      <c r="C11" s="709">
        <v>115.1</v>
      </c>
      <c r="D11" s="709">
        <v>125.8</v>
      </c>
      <c r="E11" s="709">
        <v>123.9</v>
      </c>
      <c r="F11" s="709">
        <v>124.2</v>
      </c>
      <c r="G11" s="709">
        <v>127.5</v>
      </c>
      <c r="H11" s="709">
        <v>153.80000000000001</v>
      </c>
      <c r="I11" s="709">
        <v>163.5</v>
      </c>
      <c r="J11" s="709">
        <v>192.7</v>
      </c>
      <c r="K11" s="709">
        <v>196.6</v>
      </c>
      <c r="L11" s="709">
        <v>198.3</v>
      </c>
      <c r="M11" s="709">
        <v>211.9</v>
      </c>
      <c r="N11" s="709">
        <v>215.93059539224731</v>
      </c>
      <c r="O11" s="709">
        <v>216.8</v>
      </c>
      <c r="P11" s="709">
        <v>215.5</v>
      </c>
      <c r="Q11" s="709">
        <v>196.1</v>
      </c>
      <c r="R11" s="289"/>
      <c r="S11" s="289"/>
      <c r="T11" s="289"/>
    </row>
    <row r="12" spans="1:21">
      <c r="A12" s="284" t="s">
        <v>7</v>
      </c>
      <c r="B12" s="709">
        <v>47.556325465373291</v>
      </c>
      <c r="C12" s="709">
        <v>55.830687830687829</v>
      </c>
      <c r="D12" s="709">
        <v>74.224867724867707</v>
      </c>
      <c r="E12" s="709">
        <v>76.394179894179899</v>
      </c>
      <c r="F12" s="709">
        <v>80.423280423280417</v>
      </c>
      <c r="G12" s="709">
        <v>83.873015873015873</v>
      </c>
      <c r="H12" s="709">
        <v>83.925925925925895</v>
      </c>
      <c r="I12" s="709">
        <v>80.911666666666662</v>
      </c>
      <c r="J12" s="709">
        <v>93.045833333333334</v>
      </c>
      <c r="K12" s="709">
        <v>86.143333333333331</v>
      </c>
      <c r="L12" s="709">
        <v>95.409999999999982</v>
      </c>
      <c r="M12" s="709">
        <v>103.94666666666667</v>
      </c>
      <c r="N12" s="709">
        <v>108.42416666666666</v>
      </c>
      <c r="O12" s="709">
        <v>113.59666666666668</v>
      </c>
      <c r="P12" s="709" t="s">
        <v>429</v>
      </c>
      <c r="Q12" s="584" t="s">
        <v>429</v>
      </c>
      <c r="R12" s="289"/>
      <c r="S12" s="289"/>
    </row>
    <row r="13" spans="1:21">
      <c r="A13" s="284" t="s">
        <v>6</v>
      </c>
      <c r="B13" s="709" t="s">
        <v>429</v>
      </c>
      <c r="C13" s="709" t="s">
        <v>429</v>
      </c>
      <c r="D13" s="709" t="s">
        <v>429</v>
      </c>
      <c r="E13" s="709" t="s">
        <v>429</v>
      </c>
      <c r="F13" s="709" t="s">
        <v>429</v>
      </c>
      <c r="G13" s="709" t="s">
        <v>429</v>
      </c>
      <c r="H13" s="709" t="s">
        <v>429</v>
      </c>
      <c r="I13" s="709" t="s">
        <v>429</v>
      </c>
      <c r="J13" s="709" t="s">
        <v>429</v>
      </c>
      <c r="K13" s="709" t="s">
        <v>429</v>
      </c>
      <c r="L13" s="709" t="s">
        <v>429</v>
      </c>
      <c r="M13" s="709" t="s">
        <v>429</v>
      </c>
      <c r="N13" s="709" t="s">
        <v>429</v>
      </c>
      <c r="O13" s="709" t="s">
        <v>429</v>
      </c>
      <c r="P13" s="709" t="s">
        <v>429</v>
      </c>
      <c r="Q13" s="573" t="s">
        <v>429</v>
      </c>
    </row>
    <row r="14" spans="1:21">
      <c r="A14" s="284" t="s">
        <v>5</v>
      </c>
      <c r="B14" s="709">
        <v>96.5</v>
      </c>
      <c r="C14" s="709">
        <v>93.4</v>
      </c>
      <c r="D14" s="709">
        <v>91.7</v>
      </c>
      <c r="E14" s="709">
        <v>95</v>
      </c>
      <c r="F14" s="709">
        <v>98.9</v>
      </c>
      <c r="G14" s="709">
        <v>98.9</v>
      </c>
      <c r="H14" s="709">
        <v>97.7</v>
      </c>
      <c r="I14" s="709">
        <v>102.9</v>
      </c>
      <c r="J14" s="709">
        <v>141</v>
      </c>
      <c r="K14" s="709">
        <v>185.8</v>
      </c>
      <c r="L14" s="709">
        <v>181.3</v>
      </c>
      <c r="M14" s="709">
        <v>185.9</v>
      </c>
      <c r="N14" s="709">
        <v>199.2</v>
      </c>
      <c r="O14" s="709" t="s">
        <v>429</v>
      </c>
      <c r="P14" s="709" t="s">
        <v>429</v>
      </c>
      <c r="Q14" s="584" t="s">
        <v>429</v>
      </c>
    </row>
    <row r="15" spans="1:21">
      <c r="A15" s="284" t="s">
        <v>4</v>
      </c>
      <c r="B15" s="709">
        <v>100</v>
      </c>
      <c r="C15" s="709">
        <v>107.03333333333335</v>
      </c>
      <c r="D15" s="709">
        <v>113.575</v>
      </c>
      <c r="E15" s="709">
        <v>120.86666666666663</v>
      </c>
      <c r="F15" s="709">
        <v>128.58333333333334</v>
      </c>
      <c r="G15" s="709">
        <v>135.35833333333332</v>
      </c>
      <c r="H15" s="709">
        <v>141.25833333333335</v>
      </c>
      <c r="I15" s="709">
        <v>152.30833333333334</v>
      </c>
      <c r="J15" s="709">
        <v>181.01666666666665</v>
      </c>
      <c r="K15" s="709">
        <v>141.1</v>
      </c>
      <c r="L15" s="709">
        <v>166.9</v>
      </c>
      <c r="M15" s="709">
        <v>196</v>
      </c>
      <c r="N15" s="709">
        <v>216.2</v>
      </c>
      <c r="O15" s="709" t="s">
        <v>429</v>
      </c>
      <c r="P15" s="709" t="s">
        <v>429</v>
      </c>
      <c r="Q15" s="709" t="s">
        <v>429</v>
      </c>
    </row>
    <row r="16" spans="1:21">
      <c r="A16" s="284" t="s">
        <v>4</v>
      </c>
      <c r="B16" s="709" t="s">
        <v>429</v>
      </c>
      <c r="C16" s="709" t="s">
        <v>429</v>
      </c>
      <c r="D16" s="709" t="s">
        <v>429</v>
      </c>
      <c r="E16" s="709" t="s">
        <v>429</v>
      </c>
      <c r="F16" s="709" t="s">
        <v>429</v>
      </c>
      <c r="G16" s="709" t="s">
        <v>429</v>
      </c>
      <c r="H16" s="709" t="s">
        <v>429</v>
      </c>
      <c r="I16" s="709" t="s">
        <v>429</v>
      </c>
      <c r="J16" s="709">
        <v>100</v>
      </c>
      <c r="K16" s="709">
        <v>127.06666666666665</v>
      </c>
      <c r="L16" s="709">
        <v>153.81666666666669</v>
      </c>
      <c r="M16" s="709">
        <v>181.7</v>
      </c>
      <c r="N16" s="709">
        <v>205.9</v>
      </c>
      <c r="O16" s="709" t="s">
        <v>429</v>
      </c>
      <c r="P16" s="709" t="s">
        <v>429</v>
      </c>
      <c r="Q16" s="709" t="s">
        <v>429</v>
      </c>
      <c r="R16" s="283" t="s">
        <v>17</v>
      </c>
    </row>
    <row r="17" spans="1:20">
      <c r="A17" s="284" t="s">
        <v>3</v>
      </c>
      <c r="B17" s="709" t="s">
        <v>429</v>
      </c>
      <c r="C17" s="709" t="s">
        <v>429</v>
      </c>
      <c r="D17" s="709" t="s">
        <v>429</v>
      </c>
      <c r="E17" s="709" t="s">
        <v>429</v>
      </c>
      <c r="F17" s="709" t="s">
        <v>429</v>
      </c>
      <c r="G17" s="709" t="s">
        <v>429</v>
      </c>
      <c r="H17" s="709">
        <v>90.84</v>
      </c>
      <c r="I17" s="709">
        <v>99.61</v>
      </c>
      <c r="J17" s="709">
        <v>109.35</v>
      </c>
      <c r="K17" s="709">
        <v>119.9</v>
      </c>
      <c r="L17" s="709">
        <v>128.1</v>
      </c>
      <c r="M17" s="709">
        <v>133.82</v>
      </c>
      <c r="N17" s="709">
        <v>141.27000000000001</v>
      </c>
      <c r="O17" s="709">
        <v>101.8</v>
      </c>
      <c r="P17" s="709" t="s">
        <v>429</v>
      </c>
      <c r="Q17" s="584" t="s">
        <v>429</v>
      </c>
    </row>
    <row r="18" spans="1:20">
      <c r="A18" s="418" t="s">
        <v>79</v>
      </c>
      <c r="B18" s="709" t="s">
        <v>429</v>
      </c>
      <c r="C18" s="709" t="s">
        <v>429</v>
      </c>
      <c r="D18" s="709">
        <v>106.23576351728262</v>
      </c>
      <c r="E18" s="709">
        <v>110.38352444697382</v>
      </c>
      <c r="F18" s="709">
        <v>119.15083444485596</v>
      </c>
      <c r="G18" s="709">
        <v>117.18698263131371</v>
      </c>
      <c r="H18" s="709">
        <v>149.13346229616386</v>
      </c>
      <c r="I18" s="709">
        <v>157.40057995812191</v>
      </c>
      <c r="J18" s="709">
        <v>176.69871887510473</v>
      </c>
      <c r="K18" s="709">
        <v>171.69974047213836</v>
      </c>
      <c r="L18" s="709">
        <v>100</v>
      </c>
      <c r="M18" s="709">
        <v>121.19809967597179</v>
      </c>
      <c r="N18" s="709">
        <v>139.5</v>
      </c>
      <c r="O18" s="709" t="s">
        <v>429</v>
      </c>
      <c r="P18" s="709" t="s">
        <v>429</v>
      </c>
      <c r="Q18" s="709" t="s">
        <v>429</v>
      </c>
      <c r="S18" s="100" t="s">
        <v>17</v>
      </c>
      <c r="T18" s="334"/>
    </row>
    <row r="19" spans="1:20">
      <c r="A19" s="284" t="s">
        <v>2</v>
      </c>
      <c r="B19" s="709" t="s">
        <v>429</v>
      </c>
      <c r="C19" s="709" t="s">
        <v>429</v>
      </c>
      <c r="D19" s="709" t="s">
        <v>429</v>
      </c>
      <c r="E19" s="709" t="s">
        <v>429</v>
      </c>
      <c r="F19" s="709" t="s">
        <v>429</v>
      </c>
      <c r="G19" s="709" t="s">
        <v>429</v>
      </c>
      <c r="H19" s="709" t="s">
        <v>429</v>
      </c>
      <c r="I19" s="709" t="s">
        <v>429</v>
      </c>
      <c r="J19" s="709" t="s">
        <v>429</v>
      </c>
      <c r="K19" s="709">
        <v>100</v>
      </c>
      <c r="L19" s="709">
        <v>126.37250833333336</v>
      </c>
      <c r="M19" s="709">
        <v>145.4139083333333</v>
      </c>
      <c r="N19" s="709">
        <v>148.76883333333333</v>
      </c>
      <c r="O19" s="709">
        <v>158.08676666666668</v>
      </c>
      <c r="P19" s="709">
        <v>182.27925445184638</v>
      </c>
      <c r="Q19" s="709">
        <v>191.66782449610122</v>
      </c>
    </row>
    <row r="20" spans="1:20">
      <c r="A20" s="284" t="s">
        <v>1</v>
      </c>
      <c r="B20" s="709">
        <v>331.90126696832584</v>
      </c>
      <c r="C20" s="709">
        <v>100</v>
      </c>
      <c r="D20" s="709">
        <v>171.64719057999625</v>
      </c>
      <c r="E20" s="709">
        <v>507.76061735268485</v>
      </c>
      <c r="F20" s="709">
        <v>2319.6766282305421</v>
      </c>
      <c r="G20" s="709">
        <v>2319.6766282305421</v>
      </c>
      <c r="H20" s="709">
        <v>114862.42556520358</v>
      </c>
      <c r="I20" s="709">
        <v>7466908.01283204</v>
      </c>
      <c r="J20" s="709">
        <v>26754928743.459671</v>
      </c>
      <c r="K20" s="709">
        <v>87.09</v>
      </c>
      <c r="L20" s="709">
        <v>87.98</v>
      </c>
      <c r="M20" s="709">
        <v>102.8</v>
      </c>
      <c r="N20" s="709">
        <v>100</v>
      </c>
      <c r="O20" s="709">
        <v>102.10718232958899</v>
      </c>
      <c r="P20" s="709">
        <v>102.99236758821495</v>
      </c>
      <c r="Q20" s="709">
        <v>108.30517154827244</v>
      </c>
    </row>
    <row r="21" spans="1:20" s="7" customFormat="1" ht="15.75" customHeight="1">
      <c r="B21" s="328"/>
      <c r="C21" s="328"/>
      <c r="D21" s="328"/>
      <c r="E21" s="328"/>
      <c r="F21" s="328"/>
      <c r="G21" s="328"/>
      <c r="H21" s="328"/>
      <c r="I21" s="327"/>
      <c r="J21" s="327"/>
      <c r="K21" s="326"/>
      <c r="L21" s="326"/>
      <c r="M21" s="325"/>
    </row>
    <row r="22" spans="1:20" s="289" customFormat="1" ht="14">
      <c r="A22" s="124" t="s">
        <v>35</v>
      </c>
    </row>
    <row r="23" spans="1:20" s="289" customFormat="1" ht="14">
      <c r="A23" s="124"/>
    </row>
    <row r="24" spans="1:20" s="289" customFormat="1" ht="14">
      <c r="A24" s="167" t="s">
        <v>431</v>
      </c>
    </row>
    <row r="25" spans="1:20" s="289" customFormat="1" ht="14"/>
    <row r="26" spans="1:20" s="289" customFormat="1" ht="14">
      <c r="A26" s="136" t="s">
        <v>84</v>
      </c>
    </row>
    <row r="27" spans="1:20" s="289" customFormat="1" ht="14"/>
    <row r="28" spans="1:20" s="289" customFormat="1" ht="14">
      <c r="A28" s="289" t="s">
        <v>700</v>
      </c>
    </row>
    <row r="29" spans="1:20" s="289" customFormat="1" ht="14">
      <c r="A29" s="289" t="s">
        <v>701</v>
      </c>
    </row>
    <row r="30" spans="1:20" s="289" customFormat="1" ht="14">
      <c r="A30" s="289" t="s">
        <v>702</v>
      </c>
    </row>
    <row r="31" spans="1:20" s="289" customFormat="1" ht="14">
      <c r="A31" s="289" t="s">
        <v>703</v>
      </c>
    </row>
    <row r="32" spans="1:20" s="289" customFormat="1" ht="14">
      <c r="A32" s="289" t="s">
        <v>704</v>
      </c>
    </row>
    <row r="33" spans="1:13" s="289" customFormat="1" ht="14.25" customHeight="1">
      <c r="A33" s="289" t="s">
        <v>705</v>
      </c>
      <c r="C33" s="266"/>
      <c r="D33" s="266"/>
      <c r="E33" s="266"/>
      <c r="F33" s="266"/>
      <c r="G33" s="266"/>
      <c r="H33" s="266"/>
      <c r="I33" s="266"/>
      <c r="J33" s="266"/>
      <c r="K33" s="266"/>
      <c r="L33" s="266"/>
    </row>
    <row r="34" spans="1:13" s="289" customFormat="1" ht="14.25" customHeight="1">
      <c r="A34" s="266" t="s">
        <v>706</v>
      </c>
      <c r="C34" s="266"/>
      <c r="D34" s="266"/>
      <c r="E34" s="266"/>
      <c r="F34" s="266"/>
      <c r="G34" s="266"/>
      <c r="H34" s="266"/>
      <c r="I34" s="266"/>
      <c r="J34" s="266"/>
      <c r="K34" s="266"/>
      <c r="L34" s="266"/>
    </row>
    <row r="35" spans="1:13" s="289" customFormat="1" ht="13.75" customHeight="1">
      <c r="A35" s="266"/>
      <c r="C35" s="735"/>
      <c r="D35" s="735"/>
      <c r="E35" s="735"/>
      <c r="F35" s="735"/>
      <c r="G35" s="735"/>
      <c r="H35" s="735"/>
      <c r="I35" s="735"/>
      <c r="J35" s="735"/>
      <c r="K35" s="735"/>
      <c r="L35" s="735"/>
      <c r="M35" s="96"/>
    </row>
    <row r="36" spans="1:13" s="289" customFormat="1" ht="14">
      <c r="A36" s="735" t="s">
        <v>707</v>
      </c>
      <c r="C36" s="396"/>
      <c r="D36" s="396"/>
      <c r="E36" s="396"/>
      <c r="F36" s="396"/>
      <c r="G36" s="396"/>
      <c r="H36" s="396"/>
      <c r="I36" s="396"/>
      <c r="J36" s="396"/>
      <c r="K36" s="396"/>
      <c r="L36" s="396"/>
      <c r="M36" s="96"/>
    </row>
    <row r="37" spans="1:13" s="289" customFormat="1" ht="13.75" customHeight="1">
      <c r="A37" s="396"/>
      <c r="C37" s="96"/>
      <c r="D37" s="96"/>
      <c r="E37" s="96"/>
      <c r="F37" s="96"/>
      <c r="G37" s="96"/>
      <c r="H37" s="96"/>
      <c r="I37" s="96"/>
      <c r="J37" s="96"/>
      <c r="K37" s="96"/>
      <c r="L37" s="96"/>
    </row>
    <row r="38" spans="1:13" s="289" customFormat="1" ht="14">
      <c r="A38" s="96" t="s">
        <v>708</v>
      </c>
      <c r="B38" s="96"/>
      <c r="C38" s="96"/>
      <c r="D38" s="96"/>
      <c r="E38" s="96"/>
      <c r="F38" s="96"/>
      <c r="G38" s="96"/>
      <c r="H38" s="96"/>
      <c r="I38" s="96"/>
      <c r="J38" s="96"/>
      <c r="K38" s="96"/>
      <c r="L38" s="96"/>
    </row>
    <row r="39" spans="1:13" s="289" customFormat="1" ht="14"/>
    <row r="40" spans="1:13" s="289" customFormat="1" ht="14"/>
    <row r="41" spans="1:13" s="289" customFormat="1" ht="14"/>
    <row r="42" spans="1:13" s="289" customFormat="1" ht="14"/>
    <row r="43" spans="1:13" s="289" customFormat="1" ht="14"/>
    <row r="44" spans="1:13" s="289" customFormat="1" ht="14"/>
    <row r="45" spans="1:13" s="289" customFormat="1" ht="14"/>
    <row r="46" spans="1:13" s="289" customFormat="1" ht="14"/>
    <row r="47" spans="1:13" s="289" customFormat="1" ht="14"/>
    <row r="48" spans="1:13" s="289" customFormat="1" ht="14"/>
    <row r="49" s="289" customFormat="1" ht="14"/>
    <row r="50" s="289" customFormat="1" ht="14"/>
    <row r="51" s="289" customFormat="1" ht="14"/>
    <row r="52" s="289" customFormat="1" ht="14"/>
    <row r="53" s="289" customFormat="1" ht="14"/>
    <row r="54" s="289" customFormat="1" ht="14"/>
    <row r="55" s="289" customFormat="1" ht="14"/>
    <row r="56" s="289" customFormat="1" ht="14"/>
    <row r="57" s="289" customFormat="1" ht="14"/>
    <row r="58" s="289" customFormat="1" ht="14"/>
    <row r="59" s="289" customFormat="1" ht="14"/>
    <row r="60" s="289" customFormat="1" ht="14"/>
    <row r="61" s="289" customFormat="1" ht="14"/>
  </sheetData>
  <mergeCells count="2">
    <mergeCell ref="A3:A4"/>
    <mergeCell ref="B3:Q3"/>
  </mergeCells>
  <conditionalFormatting sqref="Q13">
    <cfRule type="expression" dxfId="72" priority="1" stopIfTrue="1">
      <formula>ISNA(ACTIVECELL)</formula>
    </cfRule>
  </conditionalFormatting>
  <hyperlinks>
    <hyperlink ref="S7" location="Content!B484" display="Back to Content Page"/>
  </hyperlinks>
  <pageMargins left="0.7" right="0.7" top="0.75" bottom="0.75" header="0.3" footer="0.3"/>
  <pageSetup orientation="portrait" r:id="rId1"/>
</worksheet>
</file>

<file path=xl/worksheets/sheet3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14"/>
  <sheetViews>
    <sheetView topLeftCell="C1" workbookViewId="0">
      <selection activeCell="S7" sqref="S7"/>
    </sheetView>
  </sheetViews>
  <sheetFormatPr defaultColWidth="9.1796875" defaultRowHeight="14"/>
  <cols>
    <col min="1" max="1" width="20.1796875" style="289" customWidth="1"/>
    <col min="2" max="2" width="48.36328125" style="289" customWidth="1"/>
    <col min="3" max="11" width="6.26953125" style="289" customWidth="1"/>
    <col min="12" max="14" width="6.81640625" style="289" customWidth="1"/>
    <col min="15" max="16" width="6.26953125" style="289" customWidth="1"/>
    <col min="17" max="17" width="7.1796875" style="289" customWidth="1"/>
    <col min="18" max="19" width="9.1796875" style="289"/>
    <col min="20" max="20" width="13.81640625" style="289" customWidth="1"/>
    <col min="21" max="16384" width="9.1796875" style="289"/>
  </cols>
  <sheetData>
    <row r="1" spans="1:20">
      <c r="A1" s="91" t="s">
        <v>1459</v>
      </c>
      <c r="B1" s="96"/>
      <c r="C1" s="96"/>
      <c r="D1" s="96"/>
      <c r="E1" s="96"/>
      <c r="F1" s="96"/>
      <c r="G1" s="96"/>
      <c r="H1" s="96"/>
      <c r="I1" s="96"/>
      <c r="J1" s="96"/>
      <c r="K1" s="96"/>
      <c r="L1" s="134"/>
      <c r="M1" s="134"/>
    </row>
    <row r="2" spans="1:20" ht="15" customHeight="1">
      <c r="A2" s="134"/>
      <c r="B2" s="134"/>
      <c r="C2" s="134"/>
      <c r="D2" s="134"/>
      <c r="E2" s="134"/>
      <c r="F2" s="134"/>
      <c r="G2" s="134"/>
      <c r="H2" s="134"/>
      <c r="I2" s="134"/>
      <c r="J2" s="134"/>
      <c r="K2" s="134"/>
      <c r="L2" s="134"/>
      <c r="M2" s="134"/>
      <c r="O2" s="331"/>
      <c r="P2" s="331"/>
      <c r="Q2" s="331"/>
      <c r="R2" s="331"/>
      <c r="S2" s="331"/>
      <c r="T2" s="331"/>
    </row>
    <row r="3" spans="1:20" ht="15" customHeight="1">
      <c r="A3" s="1096" t="s">
        <v>621</v>
      </c>
      <c r="B3" s="1217" t="s">
        <v>16</v>
      </c>
      <c r="C3" s="1085" t="s">
        <v>620</v>
      </c>
      <c r="D3" s="1085"/>
      <c r="E3" s="1085"/>
      <c r="F3" s="1085"/>
      <c r="G3" s="1085"/>
      <c r="H3" s="1085"/>
      <c r="I3" s="1085"/>
      <c r="J3" s="1085"/>
      <c r="K3" s="1085"/>
      <c r="L3" s="1085"/>
      <c r="M3" s="1085"/>
      <c r="N3" s="1085"/>
      <c r="O3" s="1085"/>
      <c r="P3" s="1085"/>
      <c r="Q3" s="1085"/>
      <c r="R3" s="331"/>
      <c r="S3" s="331"/>
      <c r="T3" s="331"/>
    </row>
    <row r="4" spans="1:20" ht="15" customHeight="1">
      <c r="A4" s="1096"/>
      <c r="B4" s="1217"/>
      <c r="C4" s="67">
        <v>2001</v>
      </c>
      <c r="D4" s="67">
        <v>2002</v>
      </c>
      <c r="E4" s="67">
        <v>2003</v>
      </c>
      <c r="F4" s="329">
        <v>2004</v>
      </c>
      <c r="G4" s="67">
        <v>2005</v>
      </c>
      <c r="H4" s="329">
        <v>2006</v>
      </c>
      <c r="I4" s="67">
        <v>2007</v>
      </c>
      <c r="J4" s="67">
        <v>2008</v>
      </c>
      <c r="K4" s="67">
        <v>2009</v>
      </c>
      <c r="L4" s="67">
        <v>2010</v>
      </c>
      <c r="M4" s="67">
        <v>2011</v>
      </c>
      <c r="N4" s="67">
        <v>2012</v>
      </c>
      <c r="O4" s="67">
        <v>2013</v>
      </c>
      <c r="P4" s="67">
        <v>2014</v>
      </c>
      <c r="Q4" s="67">
        <v>2015</v>
      </c>
      <c r="R4" s="331"/>
      <c r="S4" s="331"/>
      <c r="T4" s="331"/>
    </row>
    <row r="5" spans="1:20" ht="15" customHeight="1">
      <c r="A5" s="1099" t="s">
        <v>179</v>
      </c>
      <c r="B5" s="866" t="s">
        <v>15</v>
      </c>
      <c r="C5" s="710" t="s">
        <v>429</v>
      </c>
      <c r="D5" s="710" t="s">
        <v>429</v>
      </c>
      <c r="E5" s="710" t="s">
        <v>429</v>
      </c>
      <c r="F5" s="710" t="s">
        <v>429</v>
      </c>
      <c r="G5" s="710">
        <v>4.0045766590389005E-2</v>
      </c>
      <c r="H5" s="710">
        <v>4.3532338308457708E-2</v>
      </c>
      <c r="I5" s="710">
        <v>4.562638508669014E-2</v>
      </c>
      <c r="J5" s="710">
        <v>4.6666666666666669E-2</v>
      </c>
      <c r="K5" s="710">
        <v>4.41361916771753E-2</v>
      </c>
      <c r="L5" s="710">
        <v>3.8010425716768034E-2</v>
      </c>
      <c r="M5" s="710">
        <v>3.731108469621406E-2</v>
      </c>
      <c r="N5" s="710">
        <v>3.6684208873131299E-2</v>
      </c>
      <c r="O5" s="710">
        <v>3.548165279178158E-2</v>
      </c>
      <c r="P5" s="710">
        <v>3.548165279178158E-2</v>
      </c>
      <c r="Q5" s="710">
        <v>2.9016867090312922E-2</v>
      </c>
      <c r="R5" s="331"/>
      <c r="T5" s="331"/>
    </row>
    <row r="6" spans="1:20" ht="15" customHeight="1">
      <c r="A6" s="1099"/>
      <c r="B6" s="866" t="s">
        <v>14</v>
      </c>
      <c r="C6" s="710" t="s">
        <v>429</v>
      </c>
      <c r="D6" s="710" t="s">
        <v>429</v>
      </c>
      <c r="E6" s="710" t="s">
        <v>429</v>
      </c>
      <c r="F6" s="710" t="s">
        <v>429</v>
      </c>
      <c r="G6" s="710" t="s">
        <v>429</v>
      </c>
      <c r="H6" s="710" t="s">
        <v>429</v>
      </c>
      <c r="I6" s="710" t="s">
        <v>429</v>
      </c>
      <c r="J6" s="710" t="s">
        <v>429</v>
      </c>
      <c r="K6" s="710" t="s">
        <v>429</v>
      </c>
      <c r="L6" s="710" t="s">
        <v>429</v>
      </c>
      <c r="M6" s="710" t="s">
        <v>429</v>
      </c>
      <c r="N6" s="710">
        <v>19.12</v>
      </c>
      <c r="O6" s="710">
        <v>21.98</v>
      </c>
      <c r="P6" s="710">
        <v>21.98</v>
      </c>
      <c r="Q6" s="710">
        <v>21.98</v>
      </c>
    </row>
    <row r="7" spans="1:20" ht="15" customHeight="1">
      <c r="A7" s="1099"/>
      <c r="B7" s="866" t="s">
        <v>268</v>
      </c>
      <c r="C7" s="710" t="s">
        <v>429</v>
      </c>
      <c r="D7" s="710" t="s">
        <v>429</v>
      </c>
      <c r="E7" s="710" t="s">
        <v>429</v>
      </c>
      <c r="F7" s="710" t="s">
        <v>429</v>
      </c>
      <c r="G7" s="710" t="s">
        <v>429</v>
      </c>
      <c r="H7" s="710" t="s">
        <v>429</v>
      </c>
      <c r="I7" s="710" t="s">
        <v>429</v>
      </c>
      <c r="J7" s="710" t="s">
        <v>429</v>
      </c>
      <c r="K7" s="710" t="s">
        <v>429</v>
      </c>
      <c r="L7" s="710" t="s">
        <v>429</v>
      </c>
      <c r="M7" s="710" t="s">
        <v>429</v>
      </c>
      <c r="N7" s="710" t="s">
        <v>429</v>
      </c>
      <c r="O7" s="710" t="s">
        <v>429</v>
      </c>
      <c r="P7" s="710" t="s">
        <v>429</v>
      </c>
      <c r="Q7" s="710" t="s">
        <v>429</v>
      </c>
      <c r="S7" s="92" t="s">
        <v>13</v>
      </c>
    </row>
    <row r="8" spans="1:20" ht="15" customHeight="1">
      <c r="A8" s="1099"/>
      <c r="B8" s="867" t="s">
        <v>871</v>
      </c>
      <c r="C8" s="710" t="s">
        <v>429</v>
      </c>
      <c r="D8" s="710" t="s">
        <v>429</v>
      </c>
      <c r="E8" s="710" t="s">
        <v>429</v>
      </c>
      <c r="F8" s="710" t="s">
        <v>429</v>
      </c>
      <c r="G8" s="710" t="s">
        <v>429</v>
      </c>
      <c r="H8" s="710" t="s">
        <v>429</v>
      </c>
      <c r="I8" s="710" t="s">
        <v>429</v>
      </c>
      <c r="J8" s="710" t="s">
        <v>429</v>
      </c>
      <c r="K8" s="710" t="s">
        <v>429</v>
      </c>
      <c r="L8" s="710" t="s">
        <v>429</v>
      </c>
      <c r="M8" s="710" t="s">
        <v>429</v>
      </c>
      <c r="N8" s="710" t="s">
        <v>429</v>
      </c>
      <c r="O8" s="710" t="s">
        <v>429</v>
      </c>
      <c r="P8" s="710" t="s">
        <v>429</v>
      </c>
      <c r="Q8" s="710" t="s">
        <v>429</v>
      </c>
      <c r="S8" s="92"/>
    </row>
    <row r="9" spans="1:20" ht="15" customHeight="1">
      <c r="A9" s="1099"/>
      <c r="B9" s="866" t="s">
        <v>12</v>
      </c>
      <c r="C9" s="710" t="s">
        <v>429</v>
      </c>
      <c r="D9" s="710" t="s">
        <v>429</v>
      </c>
      <c r="E9" s="710" t="s">
        <v>429</v>
      </c>
      <c r="F9" s="710">
        <v>0.36580000000000001</v>
      </c>
      <c r="G9" s="710">
        <v>0.43</v>
      </c>
      <c r="H9" s="710">
        <v>0.49</v>
      </c>
      <c r="I9" s="710">
        <v>0.49</v>
      </c>
      <c r="J9" s="710">
        <v>0.5675</v>
      </c>
      <c r="K9" s="710">
        <v>0.66800000000000004</v>
      </c>
      <c r="L9" s="710">
        <v>0.71919999999999995</v>
      </c>
      <c r="M9" s="710">
        <v>0.8397</v>
      </c>
      <c r="N9" s="710">
        <v>0.90329999999999999</v>
      </c>
      <c r="O9" s="710">
        <v>1.0345</v>
      </c>
      <c r="P9" s="710">
        <v>1.0694399999999999</v>
      </c>
      <c r="Q9" s="710">
        <v>9.2200000000000004E-2</v>
      </c>
      <c r="R9" s="296" t="s">
        <v>17</v>
      </c>
    </row>
    <row r="10" spans="1:20" ht="15" customHeight="1">
      <c r="A10" s="1099"/>
      <c r="B10" s="866" t="s">
        <v>11</v>
      </c>
      <c r="C10" s="710" t="s">
        <v>429</v>
      </c>
      <c r="D10" s="710" t="s">
        <v>429</v>
      </c>
      <c r="E10" s="710" t="s">
        <v>429</v>
      </c>
      <c r="F10" s="710" t="s">
        <v>429</v>
      </c>
      <c r="G10" s="710" t="s">
        <v>429</v>
      </c>
      <c r="H10" s="710" t="s">
        <v>429</v>
      </c>
      <c r="I10" s="710" t="s">
        <v>429</v>
      </c>
      <c r="J10" s="710" t="s">
        <v>429</v>
      </c>
      <c r="K10" s="710" t="s">
        <v>429</v>
      </c>
      <c r="L10" s="710" t="s">
        <v>429</v>
      </c>
      <c r="M10" s="710" t="s">
        <v>429</v>
      </c>
      <c r="N10" s="710" t="s">
        <v>429</v>
      </c>
      <c r="O10" s="710" t="s">
        <v>429</v>
      </c>
      <c r="P10" s="710">
        <v>0.16</v>
      </c>
      <c r="Q10" s="709" t="s">
        <v>429</v>
      </c>
    </row>
    <row r="11" spans="1:20" ht="15" customHeight="1">
      <c r="A11" s="1099"/>
      <c r="B11" s="866" t="s">
        <v>10</v>
      </c>
      <c r="C11" s="710" t="s">
        <v>429</v>
      </c>
      <c r="D11" s="710" t="s">
        <v>429</v>
      </c>
      <c r="E11" s="710" t="s">
        <v>429</v>
      </c>
      <c r="F11" s="710" t="s">
        <v>429</v>
      </c>
      <c r="G11" s="710" t="s">
        <v>429</v>
      </c>
      <c r="H11" s="710" t="s">
        <v>429</v>
      </c>
      <c r="I11" s="710" t="s">
        <v>429</v>
      </c>
      <c r="J11" s="710" t="s">
        <v>429</v>
      </c>
      <c r="K11" s="710" t="s">
        <v>429</v>
      </c>
      <c r="L11" s="710" t="s">
        <v>429</v>
      </c>
      <c r="M11" s="710" t="s">
        <v>429</v>
      </c>
      <c r="N11" s="710" t="s">
        <v>429</v>
      </c>
      <c r="O11" s="710" t="s">
        <v>429</v>
      </c>
      <c r="P11" s="710" t="s">
        <v>429</v>
      </c>
      <c r="Q11" s="709" t="s">
        <v>429</v>
      </c>
    </row>
    <row r="12" spans="1:20" ht="15" customHeight="1">
      <c r="A12" s="1099"/>
      <c r="B12" s="866" t="s">
        <v>9</v>
      </c>
      <c r="C12" s="710">
        <v>9.690721649484535E-2</v>
      </c>
      <c r="D12" s="710">
        <v>0.10333333333333333</v>
      </c>
      <c r="E12" s="710">
        <v>0.11126760563380282</v>
      </c>
      <c r="F12" s="710">
        <v>0.11618705035971223</v>
      </c>
      <c r="G12" s="710">
        <v>0.11438356164383562</v>
      </c>
      <c r="H12" s="710">
        <v>0.11730769230769232</v>
      </c>
      <c r="I12" s="710">
        <v>0.12197452229299365</v>
      </c>
      <c r="J12" s="710">
        <v>0.16971830985915495</v>
      </c>
      <c r="K12" s="710">
        <v>0.16050156739811913</v>
      </c>
      <c r="L12" s="710">
        <v>0.16704435092262868</v>
      </c>
      <c r="M12" s="710">
        <v>0.2</v>
      </c>
      <c r="N12" s="710">
        <v>0.19</v>
      </c>
      <c r="O12" s="710">
        <v>0.18</v>
      </c>
      <c r="P12" s="710">
        <v>0.18811234487263226</v>
      </c>
      <c r="Q12" s="710">
        <v>0.16429384965831434</v>
      </c>
    </row>
    <row r="13" spans="1:20" ht="15" customHeight="1">
      <c r="A13" s="1099"/>
      <c r="B13" s="866" t="s">
        <v>7</v>
      </c>
      <c r="C13" s="710">
        <v>8.5975212055758407E-2</v>
      </c>
      <c r="D13" s="710">
        <v>0.10086423214914834</v>
      </c>
      <c r="E13" s="710">
        <v>0.10309879776026724</v>
      </c>
      <c r="F13" s="710">
        <v>0.11403860206679962</v>
      </c>
      <c r="G13" s="710">
        <v>0.11327646714623374</v>
      </c>
      <c r="H13" s="710">
        <v>0.11590934866871702</v>
      </c>
      <c r="I13" s="710">
        <v>0.11928818199595853</v>
      </c>
      <c r="J13" s="710">
        <v>0.1286497293943259</v>
      </c>
      <c r="K13" s="710">
        <v>0.11670158541542885</v>
      </c>
      <c r="L13" s="710">
        <v>9.7182229535170708E-2</v>
      </c>
      <c r="M13" s="710">
        <v>0.11666666666666667</v>
      </c>
      <c r="N13" s="710">
        <v>0.105</v>
      </c>
      <c r="O13" s="710">
        <v>0.105</v>
      </c>
      <c r="P13" s="710" t="s">
        <v>429</v>
      </c>
      <c r="Q13" s="710" t="s">
        <v>429</v>
      </c>
    </row>
    <row r="14" spans="1:20" ht="15" customHeight="1">
      <c r="A14" s="1099"/>
      <c r="B14" s="866" t="s">
        <v>6</v>
      </c>
      <c r="C14" s="710" t="s">
        <v>429</v>
      </c>
      <c r="D14" s="710" t="s">
        <v>429</v>
      </c>
      <c r="E14" s="710" t="s">
        <v>429</v>
      </c>
      <c r="F14" s="710" t="s">
        <v>429</v>
      </c>
      <c r="G14" s="710" t="s">
        <v>429</v>
      </c>
      <c r="H14" s="710" t="s">
        <v>429</v>
      </c>
      <c r="I14" s="710" t="s">
        <v>429</v>
      </c>
      <c r="J14" s="710" t="s">
        <v>429</v>
      </c>
      <c r="K14" s="710" t="s">
        <v>429</v>
      </c>
      <c r="L14" s="710" t="s">
        <v>429</v>
      </c>
      <c r="M14" s="710" t="s">
        <v>429</v>
      </c>
      <c r="N14" s="710" t="s">
        <v>429</v>
      </c>
      <c r="O14" s="710" t="s">
        <v>429</v>
      </c>
      <c r="P14" s="710" t="s">
        <v>429</v>
      </c>
      <c r="Q14" s="573" t="s">
        <v>429</v>
      </c>
    </row>
    <row r="15" spans="1:20" ht="15" customHeight="1">
      <c r="A15" s="1099"/>
      <c r="B15" s="866" t="s">
        <v>5</v>
      </c>
      <c r="C15" s="710">
        <v>0.12</v>
      </c>
      <c r="D15" s="710">
        <v>0.13</v>
      </c>
      <c r="E15" s="710">
        <v>0.13</v>
      </c>
      <c r="F15" s="710">
        <v>0.13</v>
      </c>
      <c r="G15" s="710">
        <v>0.09</v>
      </c>
      <c r="H15" s="710">
        <v>0.09</v>
      </c>
      <c r="I15" s="710">
        <v>0.09</v>
      </c>
      <c r="J15" s="710">
        <v>0.05</v>
      </c>
      <c r="K15" s="710">
        <v>0.11</v>
      </c>
      <c r="L15" s="710">
        <v>0.11</v>
      </c>
      <c r="M15" s="710">
        <v>0.09</v>
      </c>
      <c r="N15" s="710">
        <v>0.13</v>
      </c>
      <c r="O15" s="710" t="s">
        <v>429</v>
      </c>
      <c r="P15" s="710" t="s">
        <v>429</v>
      </c>
      <c r="Q15" s="710" t="s">
        <v>429</v>
      </c>
    </row>
    <row r="16" spans="1:20" ht="14.25" customHeight="1">
      <c r="A16" s="1099"/>
      <c r="B16" s="866" t="s">
        <v>619</v>
      </c>
      <c r="C16" s="710" t="s">
        <v>429</v>
      </c>
      <c r="D16" s="710" t="s">
        <v>429</v>
      </c>
      <c r="E16" s="710" t="s">
        <v>429</v>
      </c>
      <c r="F16" s="710" t="s">
        <v>429</v>
      </c>
      <c r="G16" s="710" t="s">
        <v>429</v>
      </c>
      <c r="H16" s="710" t="s">
        <v>429</v>
      </c>
      <c r="I16" s="710" t="s">
        <v>429</v>
      </c>
      <c r="J16" s="710" t="s">
        <v>429</v>
      </c>
      <c r="K16" s="710" t="s">
        <v>429</v>
      </c>
      <c r="L16" s="710">
        <v>37.439567343148227</v>
      </c>
      <c r="M16" s="710">
        <v>42.332244143883308</v>
      </c>
      <c r="N16" s="710">
        <v>39.315853658536589</v>
      </c>
      <c r="O16" s="710" t="s">
        <v>429</v>
      </c>
      <c r="P16" s="710" t="s">
        <v>429</v>
      </c>
      <c r="Q16" s="709" t="s">
        <v>429</v>
      </c>
      <c r="R16" s="100"/>
      <c r="S16" s="150"/>
    </row>
    <row r="17" spans="1:19">
      <c r="A17" s="1099"/>
      <c r="B17" s="866" t="s">
        <v>618</v>
      </c>
      <c r="C17" s="710" t="s">
        <v>429</v>
      </c>
      <c r="D17" s="710" t="s">
        <v>429</v>
      </c>
      <c r="E17" s="710" t="s">
        <v>429</v>
      </c>
      <c r="F17" s="710" t="s">
        <v>429</v>
      </c>
      <c r="G17" s="710" t="s">
        <v>429</v>
      </c>
      <c r="H17" s="710" t="s">
        <v>429</v>
      </c>
      <c r="I17" s="710" t="s">
        <v>429</v>
      </c>
      <c r="J17" s="710" t="s">
        <v>429</v>
      </c>
      <c r="K17" s="710" t="s">
        <v>429</v>
      </c>
      <c r="L17" s="710">
        <v>8.0262762557701234E-2</v>
      </c>
      <c r="M17" s="710">
        <v>0.10934634845790077</v>
      </c>
      <c r="N17" s="710">
        <v>0.10929268292682928</v>
      </c>
      <c r="O17" s="710" t="s">
        <v>429</v>
      </c>
      <c r="P17" s="710" t="s">
        <v>429</v>
      </c>
      <c r="Q17" s="709" t="s">
        <v>429</v>
      </c>
      <c r="R17" s="100"/>
      <c r="S17" s="150"/>
    </row>
    <row r="18" spans="1:19">
      <c r="A18" s="1099"/>
      <c r="B18" s="866" t="s">
        <v>617</v>
      </c>
      <c r="C18" s="710" t="s">
        <v>429</v>
      </c>
      <c r="D18" s="710" t="s">
        <v>429</v>
      </c>
      <c r="E18" s="710" t="s">
        <v>429</v>
      </c>
      <c r="F18" s="710" t="s">
        <v>429</v>
      </c>
      <c r="G18" s="710" t="s">
        <v>429</v>
      </c>
      <c r="H18" s="710" t="s">
        <v>429</v>
      </c>
      <c r="I18" s="710" t="s">
        <v>429</v>
      </c>
      <c r="J18" s="710" t="s">
        <v>429</v>
      </c>
      <c r="K18" s="710" t="s">
        <v>429</v>
      </c>
      <c r="L18" s="710">
        <v>8.1587501024282319E-2</v>
      </c>
      <c r="M18" s="710">
        <v>0.11119383436048035</v>
      </c>
      <c r="N18" s="710">
        <v>0.11113414634146343</v>
      </c>
      <c r="O18" s="710" t="s">
        <v>429</v>
      </c>
      <c r="P18" s="710" t="s">
        <v>429</v>
      </c>
      <c r="Q18" s="709" t="s">
        <v>429</v>
      </c>
      <c r="R18" s="100"/>
      <c r="S18" s="150"/>
    </row>
    <row r="19" spans="1:19">
      <c r="A19" s="1099"/>
      <c r="B19" s="866" t="s">
        <v>616</v>
      </c>
      <c r="C19" s="710" t="s">
        <v>429</v>
      </c>
      <c r="D19" s="710" t="s">
        <v>429</v>
      </c>
      <c r="E19" s="710" t="s">
        <v>429</v>
      </c>
      <c r="F19" s="710" t="s">
        <v>429</v>
      </c>
      <c r="G19" s="710" t="s">
        <v>429</v>
      </c>
      <c r="H19" s="710" t="s">
        <v>429</v>
      </c>
      <c r="I19" s="710" t="s">
        <v>429</v>
      </c>
      <c r="J19" s="710" t="s">
        <v>429</v>
      </c>
      <c r="K19" s="710" t="s">
        <v>429</v>
      </c>
      <c r="L19" s="710">
        <v>8.295321078364426E-2</v>
      </c>
      <c r="M19" s="710">
        <v>0.11304132026305994</v>
      </c>
      <c r="N19" s="710">
        <v>0.11298780487804878</v>
      </c>
      <c r="O19" s="710" t="s">
        <v>429</v>
      </c>
      <c r="P19" s="710" t="s">
        <v>429</v>
      </c>
      <c r="Q19" s="709" t="s">
        <v>429</v>
      </c>
      <c r="R19" s="100"/>
      <c r="S19" s="150"/>
    </row>
    <row r="20" spans="1:19">
      <c r="A20" s="1099"/>
      <c r="B20" s="866" t="s">
        <v>615</v>
      </c>
      <c r="C20" s="710" t="s">
        <v>429</v>
      </c>
      <c r="D20" s="710" t="s">
        <v>429</v>
      </c>
      <c r="E20" s="710" t="s">
        <v>429</v>
      </c>
      <c r="F20" s="710" t="s">
        <v>429</v>
      </c>
      <c r="G20" s="710" t="s">
        <v>429</v>
      </c>
      <c r="H20" s="710" t="s">
        <v>429</v>
      </c>
      <c r="I20" s="710" t="s">
        <v>429</v>
      </c>
      <c r="J20" s="710" t="s">
        <v>429</v>
      </c>
      <c r="K20" s="710" t="s">
        <v>429</v>
      </c>
      <c r="L20" s="710">
        <v>8.4960804129906309E-2</v>
      </c>
      <c r="M20" s="710">
        <v>0.1157849747004729</v>
      </c>
      <c r="N20" s="710">
        <v>0.11573170731707318</v>
      </c>
      <c r="O20" s="710" t="s">
        <v>429</v>
      </c>
      <c r="P20" s="710" t="s">
        <v>429</v>
      </c>
      <c r="Q20" s="709" t="s">
        <v>429</v>
      </c>
      <c r="R20" s="100"/>
      <c r="S20" s="150"/>
    </row>
    <row r="21" spans="1:19">
      <c r="A21" s="1099"/>
      <c r="B21" s="866" t="s">
        <v>614</v>
      </c>
      <c r="C21" s="710" t="s">
        <v>429</v>
      </c>
      <c r="D21" s="710" t="s">
        <v>429</v>
      </c>
      <c r="E21" s="710" t="s">
        <v>429</v>
      </c>
      <c r="F21" s="710" t="s">
        <v>429</v>
      </c>
      <c r="G21" s="710" t="s">
        <v>429</v>
      </c>
      <c r="H21" s="710" t="s">
        <v>429</v>
      </c>
      <c r="I21" s="710" t="s">
        <v>429</v>
      </c>
      <c r="J21" s="710" t="s">
        <v>429</v>
      </c>
      <c r="K21" s="710" t="s">
        <v>429</v>
      </c>
      <c r="L21" s="710">
        <v>8.5971429351834133E-2</v>
      </c>
      <c r="M21" s="710">
        <v>0.11717748273152169</v>
      </c>
      <c r="N21" s="710">
        <v>0.11712195121951222</v>
      </c>
      <c r="O21" s="710" t="s">
        <v>429</v>
      </c>
      <c r="P21" s="710" t="s">
        <v>429</v>
      </c>
      <c r="Q21" s="709" t="s">
        <v>429</v>
      </c>
      <c r="R21" s="100"/>
      <c r="S21" s="150"/>
    </row>
    <row r="22" spans="1:19" ht="15" customHeight="1">
      <c r="A22" s="1099"/>
      <c r="B22" s="866" t="s">
        <v>3</v>
      </c>
      <c r="C22" s="710" t="s">
        <v>429</v>
      </c>
      <c r="D22" s="710" t="s">
        <v>429</v>
      </c>
      <c r="E22" s="710" t="s">
        <v>429</v>
      </c>
      <c r="F22" s="710" t="s">
        <v>429</v>
      </c>
      <c r="G22" s="710" t="s">
        <v>429</v>
      </c>
      <c r="H22" s="710">
        <v>0.06</v>
      </c>
      <c r="I22" s="710">
        <v>7.0000000000000007E-2</v>
      </c>
      <c r="J22" s="710">
        <v>0.06</v>
      </c>
      <c r="K22" s="710">
        <v>0.08</v>
      </c>
      <c r="L22" s="710">
        <v>0.1</v>
      </c>
      <c r="M22" s="710">
        <v>0.11</v>
      </c>
      <c r="N22" s="710">
        <v>0.11</v>
      </c>
      <c r="O22" s="710">
        <v>0.1</v>
      </c>
      <c r="P22" s="710">
        <v>0.09</v>
      </c>
      <c r="Q22" s="710">
        <v>0.09</v>
      </c>
      <c r="R22" s="296" t="s">
        <v>17</v>
      </c>
    </row>
    <row r="23" spans="1:19" ht="15" customHeight="1">
      <c r="A23" s="1099"/>
      <c r="B23" s="868" t="s">
        <v>79</v>
      </c>
      <c r="C23" s="710">
        <v>6.9659972615244179</v>
      </c>
      <c r="D23" s="710">
        <v>9.5764467333238521</v>
      </c>
      <c r="E23" s="710">
        <v>9.9268104776579342</v>
      </c>
      <c r="F23" s="710">
        <v>11.506363897898634</v>
      </c>
      <c r="G23" s="710">
        <v>14.147641190058927</v>
      </c>
      <c r="H23" s="710">
        <v>13.291379456174701</v>
      </c>
      <c r="I23" s="710">
        <v>14.633513327779045</v>
      </c>
      <c r="J23" s="710">
        <v>18.017910458156106</v>
      </c>
      <c r="K23" s="710">
        <v>17.459355117072693</v>
      </c>
      <c r="L23" s="710">
        <v>17.956422564757222</v>
      </c>
      <c r="M23" s="710" t="s">
        <v>429</v>
      </c>
      <c r="N23" s="710" t="s">
        <v>429</v>
      </c>
      <c r="O23" s="710" t="s">
        <v>429</v>
      </c>
      <c r="P23" s="710" t="s">
        <v>429</v>
      </c>
      <c r="Q23" s="710" t="s">
        <v>429</v>
      </c>
    </row>
    <row r="24" spans="1:19" ht="15" customHeight="1">
      <c r="A24" s="1099"/>
      <c r="B24" s="866" t="s">
        <v>2</v>
      </c>
      <c r="C24" s="710" t="s">
        <v>429</v>
      </c>
      <c r="D24" s="710" t="s">
        <v>429</v>
      </c>
      <c r="E24" s="710" t="s">
        <v>429</v>
      </c>
      <c r="F24" s="710" t="s">
        <v>429</v>
      </c>
      <c r="G24" s="710" t="s">
        <v>429</v>
      </c>
      <c r="H24" s="710" t="s">
        <v>429</v>
      </c>
      <c r="I24" s="710" t="s">
        <v>429</v>
      </c>
      <c r="J24" s="710" t="s">
        <v>429</v>
      </c>
      <c r="K24" s="710" t="s">
        <v>429</v>
      </c>
      <c r="L24" s="710">
        <v>24.253027826840398</v>
      </c>
      <c r="M24" s="710">
        <v>23.903237492453176</v>
      </c>
      <c r="N24" s="710">
        <v>22.557074606163464</v>
      </c>
      <c r="O24" s="710">
        <v>30.417436595782405</v>
      </c>
      <c r="P24" s="710">
        <v>33.130858668146054</v>
      </c>
      <c r="Q24" s="709">
        <v>23.679217319494331</v>
      </c>
    </row>
    <row r="25" spans="1:19" ht="15" customHeight="1">
      <c r="A25" s="1099"/>
      <c r="B25" s="866" t="s">
        <v>1</v>
      </c>
      <c r="C25" s="710">
        <v>11.633393829401088</v>
      </c>
      <c r="D25" s="710">
        <v>11.654545454545454</v>
      </c>
      <c r="E25" s="710">
        <v>4.962028943974782</v>
      </c>
      <c r="F25" s="710">
        <v>1.9768382425473987</v>
      </c>
      <c r="G25" s="710">
        <v>6.6453541360236059</v>
      </c>
      <c r="H25" s="710">
        <v>1.2002888775379993E-2</v>
      </c>
      <c r="I25" s="710">
        <v>2.1857275747508304E-2</v>
      </c>
      <c r="J25" s="710">
        <v>0.36259904502209589</v>
      </c>
      <c r="K25" s="710">
        <v>25.62</v>
      </c>
      <c r="L25" s="710">
        <v>25.62</v>
      </c>
      <c r="M25" s="710">
        <v>18.12</v>
      </c>
      <c r="N25" s="710">
        <v>16.12</v>
      </c>
      <c r="O25" s="710">
        <v>15.211762691571391</v>
      </c>
      <c r="P25" s="710">
        <v>15.211762691571391</v>
      </c>
      <c r="Q25" s="710" t="s">
        <v>429</v>
      </c>
    </row>
    <row r="26" spans="1:19" ht="15" customHeight="1">
      <c r="A26" s="1215" t="s">
        <v>613</v>
      </c>
      <c r="B26" s="869" t="s">
        <v>15</v>
      </c>
      <c r="C26" s="710" t="s">
        <v>429</v>
      </c>
      <c r="D26" s="710" t="s">
        <v>429</v>
      </c>
      <c r="E26" s="710" t="s">
        <v>429</v>
      </c>
      <c r="F26" s="710" t="s">
        <v>429</v>
      </c>
      <c r="G26" s="710">
        <v>5.0356792658757879E-2</v>
      </c>
      <c r="H26" s="710">
        <v>4.3441180269562028E-2</v>
      </c>
      <c r="I26" s="710">
        <v>5.7219087333883131E-2</v>
      </c>
      <c r="J26" s="710">
        <v>5.8494368255283605E-2</v>
      </c>
      <c r="K26" s="710">
        <v>5.5363786211900703E-2</v>
      </c>
      <c r="L26" s="710">
        <v>4.7743746292625774E-2</v>
      </c>
      <c r="M26" s="710">
        <v>4.6785076623854192E-2</v>
      </c>
      <c r="N26" s="710">
        <v>4.6004853163487139E-2</v>
      </c>
      <c r="O26" s="710">
        <v>4.5481836122397819E-2</v>
      </c>
      <c r="P26" s="710">
        <v>4.4663853746180739E-2</v>
      </c>
      <c r="Q26" s="710">
        <v>3.6478347199250534E-2</v>
      </c>
    </row>
    <row r="27" spans="1:19" ht="15" customHeight="1">
      <c r="A27" s="1215"/>
      <c r="B27" s="869" t="s">
        <v>14</v>
      </c>
      <c r="C27" s="710" t="s">
        <v>429</v>
      </c>
      <c r="D27" s="710" t="s">
        <v>429</v>
      </c>
      <c r="E27" s="710" t="s">
        <v>429</v>
      </c>
      <c r="F27" s="710" t="s">
        <v>429</v>
      </c>
      <c r="G27" s="710" t="s">
        <v>429</v>
      </c>
      <c r="H27" s="710" t="s">
        <v>429</v>
      </c>
      <c r="I27" s="710" t="s">
        <v>429</v>
      </c>
      <c r="J27" s="710" t="s">
        <v>429</v>
      </c>
      <c r="K27" s="710" t="s">
        <v>429</v>
      </c>
      <c r="L27" s="710" t="s">
        <v>429</v>
      </c>
      <c r="M27" s="710" t="s">
        <v>429</v>
      </c>
      <c r="N27" s="710" t="s">
        <v>429</v>
      </c>
      <c r="O27" s="710" t="s">
        <v>429</v>
      </c>
      <c r="P27" s="710" t="s">
        <v>429</v>
      </c>
      <c r="Q27" s="710" t="s">
        <v>429</v>
      </c>
    </row>
    <row r="28" spans="1:19" ht="15" customHeight="1">
      <c r="A28" s="1215"/>
      <c r="B28" s="866" t="s">
        <v>268</v>
      </c>
      <c r="C28" s="710" t="s">
        <v>429</v>
      </c>
      <c r="D28" s="710" t="s">
        <v>429</v>
      </c>
      <c r="E28" s="710" t="s">
        <v>429</v>
      </c>
      <c r="F28" s="710" t="s">
        <v>429</v>
      </c>
      <c r="G28" s="710" t="s">
        <v>429</v>
      </c>
      <c r="H28" s="710" t="s">
        <v>429</v>
      </c>
      <c r="I28" s="710" t="s">
        <v>429</v>
      </c>
      <c r="J28" s="710" t="s">
        <v>429</v>
      </c>
      <c r="K28" s="710" t="s">
        <v>429</v>
      </c>
      <c r="L28" s="710" t="s">
        <v>429</v>
      </c>
      <c r="M28" s="710" t="s">
        <v>429</v>
      </c>
      <c r="N28" s="710" t="s">
        <v>429</v>
      </c>
      <c r="O28" s="710" t="s">
        <v>429</v>
      </c>
      <c r="P28" s="710" t="s">
        <v>429</v>
      </c>
      <c r="Q28" s="710" t="s">
        <v>429</v>
      </c>
    </row>
    <row r="29" spans="1:19">
      <c r="A29" s="1215"/>
      <c r="B29" s="1218" t="s">
        <v>12</v>
      </c>
      <c r="C29" s="710" t="s">
        <v>429</v>
      </c>
      <c r="D29" s="710" t="s">
        <v>429</v>
      </c>
      <c r="E29" s="710" t="s">
        <v>429</v>
      </c>
      <c r="F29" s="710">
        <v>0.16600000000000001</v>
      </c>
      <c r="G29" s="710">
        <v>8.1900000000000001E-2</v>
      </c>
      <c r="H29" s="710">
        <v>8.1900000000000001E-2</v>
      </c>
      <c r="I29" s="710">
        <v>8.1900000000000001E-2</v>
      </c>
      <c r="J29" s="710">
        <v>9.3399999999999997E-2</v>
      </c>
      <c r="K29" s="710">
        <v>0.12540000000000001</v>
      </c>
      <c r="L29" s="710">
        <v>0.13800000000000001</v>
      </c>
      <c r="M29" s="710">
        <v>0.16120000000000001</v>
      </c>
      <c r="N29" s="710">
        <v>0.1724</v>
      </c>
      <c r="O29" s="710">
        <v>0.19439999999999999</v>
      </c>
      <c r="P29" s="710">
        <v>0.20061000000000001</v>
      </c>
      <c r="Q29" s="710">
        <v>1.6299999999999999E-2</v>
      </c>
      <c r="R29" s="296" t="s">
        <v>17</v>
      </c>
    </row>
    <row r="30" spans="1:19">
      <c r="A30" s="1215"/>
      <c r="B30" s="1218"/>
      <c r="C30" s="710" t="s">
        <v>429</v>
      </c>
      <c r="D30" s="710" t="s">
        <v>429</v>
      </c>
      <c r="E30" s="710" t="s">
        <v>429</v>
      </c>
      <c r="F30" s="710">
        <v>0.155</v>
      </c>
      <c r="G30" s="710">
        <v>7.3999999999999996E-2</v>
      </c>
      <c r="H30" s="710">
        <v>7.3999999999999996E-2</v>
      </c>
      <c r="I30" s="710">
        <v>7.3999999999999996E-2</v>
      </c>
      <c r="J30" s="710">
        <v>8.48E-2</v>
      </c>
      <c r="K30" s="710">
        <v>0.11600000000000001</v>
      </c>
      <c r="L30" s="710">
        <v>0.128</v>
      </c>
      <c r="M30" s="710">
        <v>0.14960000000000001</v>
      </c>
      <c r="N30" s="710">
        <v>0.15989999999999999</v>
      </c>
      <c r="O30" s="710">
        <v>0.18010000000000001</v>
      </c>
      <c r="P30" s="710">
        <v>0.18568000000000001</v>
      </c>
      <c r="Q30" s="710">
        <v>1.7500000000000002E-2</v>
      </c>
      <c r="R30" s="296" t="s">
        <v>17</v>
      </c>
    </row>
    <row r="31" spans="1:19" ht="15" customHeight="1">
      <c r="A31" s="1215"/>
      <c r="B31" s="1218"/>
      <c r="C31" s="710" t="s">
        <v>429</v>
      </c>
      <c r="D31" s="710" t="s">
        <v>429</v>
      </c>
      <c r="E31" s="710" t="s">
        <v>429</v>
      </c>
      <c r="F31" s="710" t="s">
        <v>429</v>
      </c>
      <c r="G31" s="710" t="s">
        <v>429</v>
      </c>
      <c r="H31" s="710" t="s">
        <v>429</v>
      </c>
      <c r="I31" s="710" t="s">
        <v>429</v>
      </c>
      <c r="J31" s="710" t="s">
        <v>429</v>
      </c>
      <c r="K31" s="710" t="s">
        <v>429</v>
      </c>
      <c r="L31" s="710" t="s">
        <v>429</v>
      </c>
      <c r="M31" s="710" t="s">
        <v>429</v>
      </c>
      <c r="N31" s="710" t="s">
        <v>429</v>
      </c>
      <c r="O31" s="710" t="s">
        <v>429</v>
      </c>
      <c r="P31" s="710" t="s">
        <v>429</v>
      </c>
      <c r="Q31" s="710">
        <v>0.1036</v>
      </c>
      <c r="R31" s="289" t="s">
        <v>17</v>
      </c>
    </row>
    <row r="32" spans="1:19" ht="15" customHeight="1">
      <c r="A32" s="1215"/>
      <c r="B32" s="869" t="s">
        <v>11</v>
      </c>
      <c r="C32" s="710" t="s">
        <v>429</v>
      </c>
      <c r="D32" s="710" t="s">
        <v>429</v>
      </c>
      <c r="E32" s="710" t="s">
        <v>429</v>
      </c>
      <c r="F32" s="710" t="s">
        <v>429</v>
      </c>
      <c r="G32" s="710" t="s">
        <v>429</v>
      </c>
      <c r="H32" s="710" t="s">
        <v>429</v>
      </c>
      <c r="I32" s="710" t="s">
        <v>429</v>
      </c>
      <c r="J32" s="710" t="s">
        <v>429</v>
      </c>
      <c r="K32" s="710" t="s">
        <v>429</v>
      </c>
      <c r="L32" s="710" t="s">
        <v>429</v>
      </c>
      <c r="M32" s="710" t="s">
        <v>429</v>
      </c>
      <c r="N32" s="710" t="s">
        <v>429</v>
      </c>
      <c r="O32" s="710" t="s">
        <v>429</v>
      </c>
      <c r="P32" s="710" t="s">
        <v>429</v>
      </c>
      <c r="Q32" s="709" t="s">
        <v>429</v>
      </c>
    </row>
    <row r="33" spans="1:18" ht="15" customHeight="1">
      <c r="A33" s="1215"/>
      <c r="B33" s="869" t="s">
        <v>10</v>
      </c>
      <c r="C33" s="710" t="s">
        <v>429</v>
      </c>
      <c r="D33" s="710" t="s">
        <v>429</v>
      </c>
      <c r="E33" s="710" t="s">
        <v>429</v>
      </c>
      <c r="F33" s="710" t="s">
        <v>429</v>
      </c>
      <c r="G33" s="710" t="s">
        <v>429</v>
      </c>
      <c r="H33" s="710" t="s">
        <v>429</v>
      </c>
      <c r="I33" s="710" t="s">
        <v>429</v>
      </c>
      <c r="J33" s="710" t="s">
        <v>429</v>
      </c>
      <c r="K33" s="710" t="s">
        <v>429</v>
      </c>
      <c r="L33" s="710" t="s">
        <v>429</v>
      </c>
      <c r="M33" s="710" t="s">
        <v>429</v>
      </c>
      <c r="N33" s="710" t="s">
        <v>429</v>
      </c>
      <c r="O33" s="710" t="s">
        <v>429</v>
      </c>
      <c r="P33" s="710" t="s">
        <v>429</v>
      </c>
      <c r="Q33" s="709" t="s">
        <v>429</v>
      </c>
    </row>
    <row r="34" spans="1:18" ht="15" customHeight="1">
      <c r="A34" s="1215"/>
      <c r="B34" s="869" t="s">
        <v>9</v>
      </c>
      <c r="C34" s="710">
        <v>0.11695906432748537</v>
      </c>
      <c r="D34" s="710">
        <v>0.13417890520694256</v>
      </c>
      <c r="E34" s="710">
        <v>0.14164904862579281</v>
      </c>
      <c r="F34" s="710">
        <v>0.14594594594594593</v>
      </c>
      <c r="G34" s="710">
        <v>0.14231953472459802</v>
      </c>
      <c r="H34" s="710">
        <v>0.15345104333868381</v>
      </c>
      <c r="I34" s="710">
        <v>0.16034427797258527</v>
      </c>
      <c r="J34" s="710">
        <v>0.23272214386459802</v>
      </c>
      <c r="K34" s="710">
        <v>0.21634314339386349</v>
      </c>
      <c r="L34" s="710">
        <v>0.21430883781158952</v>
      </c>
      <c r="M34" s="710">
        <v>0.26</v>
      </c>
      <c r="N34" s="710">
        <v>0.25</v>
      </c>
      <c r="O34" s="710">
        <v>0.24</v>
      </c>
      <c r="P34" s="710">
        <v>0.24003919007184846</v>
      </c>
      <c r="Q34" s="710">
        <v>0.20899772209567199</v>
      </c>
    </row>
    <row r="35" spans="1:18" ht="15" customHeight="1">
      <c r="A35" s="1215"/>
      <c r="B35" s="869" t="s">
        <v>7</v>
      </c>
      <c r="C35" s="710">
        <v>0.12714619876603683</v>
      </c>
      <c r="D35" s="710">
        <v>0.10074450199029519</v>
      </c>
      <c r="E35" s="710">
        <v>0.10008412243049114</v>
      </c>
      <c r="F35" s="710">
        <v>0.10239545381322383</v>
      </c>
      <c r="G35" s="710">
        <v>0.11220130909049558</v>
      </c>
      <c r="H35" s="710">
        <v>0.11712807689237645</v>
      </c>
      <c r="I35" s="710">
        <v>0.11517952981899018</v>
      </c>
      <c r="J35" s="710">
        <v>0.11475286384267819</v>
      </c>
      <c r="K35" s="710">
        <v>0.12137086312596272</v>
      </c>
      <c r="L35" s="710">
        <v>0.11151479342529062</v>
      </c>
      <c r="M35" s="710">
        <v>0.13740740740740739</v>
      </c>
      <c r="N35" s="710">
        <v>0.12366666666666666</v>
      </c>
      <c r="O35" s="710">
        <v>0.12366666666666666</v>
      </c>
      <c r="P35" s="710" t="s">
        <v>429</v>
      </c>
      <c r="Q35" s="710" t="s">
        <v>429</v>
      </c>
    </row>
    <row r="36" spans="1:18" ht="15" customHeight="1">
      <c r="A36" s="1215"/>
      <c r="B36" s="869" t="s">
        <v>6</v>
      </c>
      <c r="C36" s="710">
        <v>0.11683848797250858</v>
      </c>
      <c r="D36" s="710">
        <v>0.13399999999999998</v>
      </c>
      <c r="E36" s="710">
        <v>0.14154929577464789</v>
      </c>
      <c r="F36" s="710">
        <v>0.14568345323741005</v>
      </c>
      <c r="G36" s="710">
        <v>0.14246575342465753</v>
      </c>
      <c r="H36" s="710">
        <v>0.15320512820512822</v>
      </c>
      <c r="I36" s="710">
        <v>0.16019108280254779</v>
      </c>
      <c r="J36" s="710">
        <v>0.23239436619718309</v>
      </c>
      <c r="K36" s="710">
        <v>0.21661442006269593</v>
      </c>
      <c r="L36" s="710">
        <v>0.22402071867918419</v>
      </c>
      <c r="M36" s="710" t="s">
        <v>429</v>
      </c>
      <c r="N36" s="710" t="s">
        <v>429</v>
      </c>
      <c r="O36" s="710" t="s">
        <v>429</v>
      </c>
      <c r="P36" s="710" t="s">
        <v>429</v>
      </c>
      <c r="Q36" s="573" t="s">
        <v>429</v>
      </c>
    </row>
    <row r="37" spans="1:18" ht="15" customHeight="1">
      <c r="A37" s="1215"/>
      <c r="B37" s="869" t="s">
        <v>5</v>
      </c>
      <c r="C37" s="710">
        <v>0.12</v>
      </c>
      <c r="D37" s="710">
        <v>0.13</v>
      </c>
      <c r="E37" s="710">
        <v>0.13</v>
      </c>
      <c r="F37" s="710">
        <v>0.13</v>
      </c>
      <c r="G37" s="710">
        <v>0.09</v>
      </c>
      <c r="H37" s="710">
        <v>0.09</v>
      </c>
      <c r="I37" s="710">
        <v>0.09</v>
      </c>
      <c r="J37" s="710">
        <v>0.05</v>
      </c>
      <c r="K37" s="710">
        <v>0.11</v>
      </c>
      <c r="L37" s="710">
        <v>0.11</v>
      </c>
      <c r="M37" s="710">
        <v>0.09</v>
      </c>
      <c r="N37" s="710">
        <v>0.13</v>
      </c>
      <c r="O37" s="710" t="s">
        <v>429</v>
      </c>
      <c r="P37" s="710" t="s">
        <v>429</v>
      </c>
      <c r="Q37" s="710" t="s">
        <v>429</v>
      </c>
    </row>
    <row r="38" spans="1:18">
      <c r="A38" s="1215"/>
      <c r="B38" s="869" t="s">
        <v>612</v>
      </c>
      <c r="C38" s="710" t="s">
        <v>429</v>
      </c>
      <c r="D38" s="710" t="s">
        <v>429</v>
      </c>
      <c r="E38" s="710" t="s">
        <v>429</v>
      </c>
      <c r="F38" s="710" t="s">
        <v>429</v>
      </c>
      <c r="G38" s="710" t="s">
        <v>429</v>
      </c>
      <c r="H38" s="710" t="s">
        <v>429</v>
      </c>
      <c r="I38" s="710" t="s">
        <v>429</v>
      </c>
      <c r="J38" s="710" t="s">
        <v>429</v>
      </c>
      <c r="K38" s="710" t="s">
        <v>429</v>
      </c>
      <c r="L38" s="710">
        <v>46.707273770178361</v>
      </c>
      <c r="M38" s="710">
        <v>58.857591926210858</v>
      </c>
      <c r="N38" s="710">
        <v>58.287804878048782</v>
      </c>
      <c r="O38" s="710" t="s">
        <v>429</v>
      </c>
      <c r="P38" s="710" t="s">
        <v>429</v>
      </c>
      <c r="Q38" s="709" t="s">
        <v>429</v>
      </c>
    </row>
    <row r="39" spans="1:18">
      <c r="A39" s="1215"/>
      <c r="B39" s="869" t="s">
        <v>612</v>
      </c>
      <c r="C39" s="710" t="s">
        <v>429</v>
      </c>
      <c r="D39" s="710" t="s">
        <v>429</v>
      </c>
      <c r="E39" s="710" t="s">
        <v>429</v>
      </c>
      <c r="F39" s="710" t="s">
        <v>429</v>
      </c>
      <c r="G39" s="710" t="s">
        <v>429</v>
      </c>
      <c r="H39" s="710" t="s">
        <v>429</v>
      </c>
      <c r="I39" s="710" t="s">
        <v>429</v>
      </c>
      <c r="J39" s="710" t="s">
        <v>429</v>
      </c>
      <c r="K39" s="710" t="s">
        <v>429</v>
      </c>
      <c r="L39" s="710">
        <v>59.786676135587662</v>
      </c>
      <c r="M39" s="710">
        <v>71.210930498683325</v>
      </c>
      <c r="N39" s="710">
        <v>70.520731707317083</v>
      </c>
      <c r="O39" s="710" t="s">
        <v>429</v>
      </c>
      <c r="P39" s="710" t="s">
        <v>429</v>
      </c>
      <c r="Q39" s="709" t="s">
        <v>429</v>
      </c>
    </row>
    <row r="40" spans="1:18">
      <c r="A40" s="1215"/>
      <c r="B40" s="869" t="s">
        <v>612</v>
      </c>
      <c r="C40" s="710" t="s">
        <v>429</v>
      </c>
      <c r="D40" s="710" t="s">
        <v>429</v>
      </c>
      <c r="E40" s="710" t="s">
        <v>429</v>
      </c>
      <c r="F40" s="710" t="s">
        <v>429</v>
      </c>
      <c r="G40" s="710" t="s">
        <v>429</v>
      </c>
      <c r="H40" s="710" t="s">
        <v>429</v>
      </c>
      <c r="I40" s="710" t="s">
        <v>429</v>
      </c>
      <c r="J40" s="710" t="s">
        <v>429</v>
      </c>
      <c r="K40" s="710" t="s">
        <v>429</v>
      </c>
      <c r="L40" s="710">
        <v>80.302368140722734</v>
      </c>
      <c r="M40" s="710">
        <v>95.655650687292322</v>
      </c>
      <c r="N40" s="710">
        <v>94.729268292682931</v>
      </c>
      <c r="O40" s="710" t="s">
        <v>429</v>
      </c>
      <c r="P40" s="710" t="s">
        <v>429</v>
      </c>
      <c r="Q40" s="709" t="s">
        <v>429</v>
      </c>
    </row>
    <row r="41" spans="1:18" ht="14.25" customHeight="1">
      <c r="A41" s="1215"/>
      <c r="B41" s="869" t="s">
        <v>612</v>
      </c>
      <c r="C41" s="710" t="s">
        <v>429</v>
      </c>
      <c r="D41" s="710" t="s">
        <v>429</v>
      </c>
      <c r="E41" s="710" t="s">
        <v>429</v>
      </c>
      <c r="F41" s="710" t="s">
        <v>429</v>
      </c>
      <c r="G41" s="710" t="s">
        <v>429</v>
      </c>
      <c r="H41" s="710" t="s">
        <v>429</v>
      </c>
      <c r="I41" s="710" t="s">
        <v>429</v>
      </c>
      <c r="J41" s="710" t="s">
        <v>429</v>
      </c>
      <c r="K41" s="710" t="s">
        <v>429</v>
      </c>
      <c r="L41" s="710">
        <v>118.71158941301795</v>
      </c>
      <c r="M41" s="710">
        <v>141.40160758847941</v>
      </c>
      <c r="N41" s="710">
        <v>140.03170731707317</v>
      </c>
      <c r="O41" s="710" t="s">
        <v>429</v>
      </c>
      <c r="P41" s="710" t="s">
        <v>429</v>
      </c>
      <c r="Q41" s="709" t="s">
        <v>429</v>
      </c>
      <c r="R41" s="100"/>
    </row>
    <row r="42" spans="1:18">
      <c r="A42" s="1215"/>
      <c r="B42" s="869" t="s">
        <v>611</v>
      </c>
      <c r="C42" s="710" t="s">
        <v>429</v>
      </c>
      <c r="D42" s="710" t="s">
        <v>429</v>
      </c>
      <c r="E42" s="710" t="s">
        <v>429</v>
      </c>
      <c r="F42" s="710" t="s">
        <v>429</v>
      </c>
      <c r="G42" s="710" t="s">
        <v>429</v>
      </c>
      <c r="H42" s="710" t="s">
        <v>429</v>
      </c>
      <c r="I42" s="710" t="s">
        <v>429</v>
      </c>
      <c r="J42" s="710" t="s">
        <v>429</v>
      </c>
      <c r="K42" s="710" t="s">
        <v>429</v>
      </c>
      <c r="L42" s="710">
        <v>0.11368168036928791</v>
      </c>
      <c r="M42" s="710">
        <v>0.14669589554811047</v>
      </c>
      <c r="N42" s="710">
        <v>0.14528048780487807</v>
      </c>
      <c r="O42" s="710" t="s">
        <v>429</v>
      </c>
      <c r="P42" s="710" t="s">
        <v>429</v>
      </c>
      <c r="Q42" s="709" t="s">
        <v>429</v>
      </c>
      <c r="R42" s="100"/>
    </row>
    <row r="43" spans="1:18">
      <c r="A43" s="1215"/>
      <c r="B43" s="869" t="s">
        <v>610</v>
      </c>
      <c r="C43" s="710" t="s">
        <v>429</v>
      </c>
      <c r="D43" s="710" t="s">
        <v>429</v>
      </c>
      <c r="E43" s="710" t="s">
        <v>429</v>
      </c>
      <c r="F43" s="710" t="s">
        <v>429</v>
      </c>
      <c r="G43" s="710" t="s">
        <v>429</v>
      </c>
      <c r="H43" s="710" t="s">
        <v>429</v>
      </c>
      <c r="I43" s="710" t="s">
        <v>429</v>
      </c>
      <c r="J43" s="710" t="s">
        <v>429</v>
      </c>
      <c r="K43" s="710" t="s">
        <v>429</v>
      </c>
      <c r="L43" s="710">
        <v>0.11919914779711015</v>
      </c>
      <c r="M43" s="710">
        <v>0.15353435082930056</v>
      </c>
      <c r="N43" s="710">
        <v>0.15204878048780487</v>
      </c>
      <c r="O43" s="710" t="s">
        <v>429</v>
      </c>
      <c r="P43" s="710" t="s">
        <v>429</v>
      </c>
      <c r="Q43" s="709" t="s">
        <v>429</v>
      </c>
      <c r="R43" s="100"/>
    </row>
    <row r="44" spans="1:18">
      <c r="A44" s="1215"/>
      <c r="B44" s="869" t="s">
        <v>609</v>
      </c>
      <c r="C44" s="710" t="s">
        <v>429</v>
      </c>
      <c r="D44" s="710" t="s">
        <v>429</v>
      </c>
      <c r="E44" s="710" t="s">
        <v>429</v>
      </c>
      <c r="F44" s="710" t="s">
        <v>429</v>
      </c>
      <c r="G44" s="710" t="s">
        <v>429</v>
      </c>
      <c r="H44" s="710" t="s">
        <v>429</v>
      </c>
      <c r="I44" s="710" t="s">
        <v>429</v>
      </c>
      <c r="J44" s="710" t="s">
        <v>429</v>
      </c>
      <c r="K44" s="710" t="s">
        <v>429</v>
      </c>
      <c r="L44" s="710">
        <v>0.11446013493212422</v>
      </c>
      <c r="M44" s="710">
        <v>0.15720174821800334</v>
      </c>
      <c r="N44" s="710">
        <v>0.15568292682926829</v>
      </c>
      <c r="O44" s="710" t="s">
        <v>429</v>
      </c>
      <c r="P44" s="710" t="s">
        <v>429</v>
      </c>
      <c r="Q44" s="709" t="s">
        <v>429</v>
      </c>
      <c r="R44" s="100"/>
    </row>
    <row r="45" spans="1:18">
      <c r="A45" s="1215"/>
      <c r="B45" s="869" t="s">
        <v>608</v>
      </c>
      <c r="C45" s="710" t="s">
        <v>429</v>
      </c>
      <c r="D45" s="710" t="s">
        <v>429</v>
      </c>
      <c r="E45" s="710" t="s">
        <v>429</v>
      </c>
      <c r="F45" s="710" t="s">
        <v>429</v>
      </c>
      <c r="G45" s="710" t="s">
        <v>429</v>
      </c>
      <c r="H45" s="710" t="s">
        <v>429</v>
      </c>
      <c r="I45" s="710" t="s">
        <v>429</v>
      </c>
      <c r="J45" s="710" t="s">
        <v>429</v>
      </c>
      <c r="K45" s="710" t="s">
        <v>429</v>
      </c>
      <c r="L45" s="710">
        <v>0.12348747644150665</v>
      </c>
      <c r="M45" s="710">
        <v>0.15935255270160345</v>
      </c>
      <c r="N45" s="710">
        <v>0.15780487804878052</v>
      </c>
      <c r="O45" s="710" t="s">
        <v>429</v>
      </c>
      <c r="P45" s="710" t="s">
        <v>429</v>
      </c>
      <c r="Q45" s="709" t="s">
        <v>429</v>
      </c>
      <c r="R45" s="100"/>
    </row>
    <row r="46" spans="1:18">
      <c r="A46" s="1215"/>
      <c r="B46" s="869" t="s">
        <v>607</v>
      </c>
      <c r="C46" s="710" t="s">
        <v>429</v>
      </c>
      <c r="D46" s="710" t="s">
        <v>429</v>
      </c>
      <c r="E46" s="710" t="s">
        <v>429</v>
      </c>
      <c r="F46" s="710" t="s">
        <v>429</v>
      </c>
      <c r="G46" s="710" t="s">
        <v>429</v>
      </c>
      <c r="H46" s="710" t="s">
        <v>429</v>
      </c>
      <c r="I46" s="710" t="s">
        <v>429</v>
      </c>
      <c r="J46" s="710" t="s">
        <v>429</v>
      </c>
      <c r="K46" s="710" t="s">
        <v>429</v>
      </c>
      <c r="L46" s="710">
        <v>0.12434787358990466</v>
      </c>
      <c r="M46" s="710">
        <v>0.16045552935985991</v>
      </c>
      <c r="N46" s="710">
        <v>0.15890243902439025</v>
      </c>
      <c r="O46" s="710" t="s">
        <v>429</v>
      </c>
      <c r="P46" s="710" t="s">
        <v>429</v>
      </c>
      <c r="Q46" s="709" t="s">
        <v>429</v>
      </c>
      <c r="R46" s="100"/>
    </row>
    <row r="47" spans="1:18">
      <c r="A47" s="1215"/>
      <c r="B47" s="869" t="s">
        <v>606</v>
      </c>
      <c r="C47" s="710" t="s">
        <v>429</v>
      </c>
      <c r="D47" s="710" t="s">
        <v>429</v>
      </c>
      <c r="E47" s="710" t="s">
        <v>429</v>
      </c>
      <c r="F47" s="710" t="s">
        <v>429</v>
      </c>
      <c r="G47" s="710" t="s">
        <v>429</v>
      </c>
      <c r="H47" s="710" t="s">
        <v>429</v>
      </c>
      <c r="I47" s="710" t="s">
        <v>429</v>
      </c>
      <c r="J47" s="710" t="s">
        <v>429</v>
      </c>
      <c r="K47" s="710" t="s">
        <v>429</v>
      </c>
      <c r="L47" s="710">
        <v>0.18043757340689953</v>
      </c>
      <c r="M47" s="710">
        <v>0.23283837255794076</v>
      </c>
      <c r="N47" s="710">
        <v>0.23058536585365857</v>
      </c>
      <c r="O47" s="710" t="s">
        <v>429</v>
      </c>
      <c r="P47" s="710" t="s">
        <v>429</v>
      </c>
      <c r="Q47" s="709" t="s">
        <v>429</v>
      </c>
    </row>
    <row r="48" spans="1:18">
      <c r="A48" s="1215"/>
      <c r="B48" s="869" t="s">
        <v>605</v>
      </c>
      <c r="C48" s="710" t="s">
        <v>429</v>
      </c>
      <c r="D48" s="710" t="s">
        <v>429</v>
      </c>
      <c r="E48" s="710" t="s">
        <v>429</v>
      </c>
      <c r="F48" s="710" t="s">
        <v>429</v>
      </c>
      <c r="G48" s="710" t="s">
        <v>429</v>
      </c>
      <c r="H48" s="710" t="s">
        <v>429</v>
      </c>
      <c r="I48" s="710" t="s">
        <v>429</v>
      </c>
      <c r="J48" s="710" t="s">
        <v>429</v>
      </c>
      <c r="K48" s="710" t="s">
        <v>429</v>
      </c>
      <c r="L48" s="710">
        <v>0.18226762448444456</v>
      </c>
      <c r="M48" s="710">
        <v>0.23468585846052031</v>
      </c>
      <c r="N48" s="710">
        <v>0.23241463414634148</v>
      </c>
      <c r="O48" s="710" t="s">
        <v>429</v>
      </c>
      <c r="P48" s="710" t="s">
        <v>429</v>
      </c>
      <c r="Q48" s="709" t="s">
        <v>429</v>
      </c>
    </row>
    <row r="49" spans="1:18">
      <c r="A49" s="1215"/>
      <c r="B49" s="869" t="s">
        <v>604</v>
      </c>
      <c r="C49" s="710" t="s">
        <v>429</v>
      </c>
      <c r="D49" s="710" t="s">
        <v>429</v>
      </c>
      <c r="E49" s="710" t="s">
        <v>429</v>
      </c>
      <c r="F49" s="710" t="s">
        <v>429</v>
      </c>
      <c r="G49" s="710" t="s">
        <v>429</v>
      </c>
      <c r="H49" s="710" t="s">
        <v>429</v>
      </c>
      <c r="I49" s="710" t="s">
        <v>429</v>
      </c>
      <c r="J49" s="710" t="s">
        <v>429</v>
      </c>
      <c r="K49" s="710" t="s">
        <v>429</v>
      </c>
      <c r="L49" s="710">
        <v>0.18591406954194092</v>
      </c>
      <c r="M49" s="710">
        <v>0.23989742317078216</v>
      </c>
      <c r="N49" s="710">
        <v>0.23757317073170733</v>
      </c>
      <c r="O49" s="710" t="s">
        <v>429</v>
      </c>
      <c r="P49" s="710" t="s">
        <v>429</v>
      </c>
      <c r="Q49" s="709" t="s">
        <v>429</v>
      </c>
    </row>
    <row r="50" spans="1:18">
      <c r="A50" s="1215"/>
      <c r="B50" s="869" t="s">
        <v>603</v>
      </c>
      <c r="C50" s="710" t="s">
        <v>429</v>
      </c>
      <c r="D50" s="710" t="s">
        <v>429</v>
      </c>
      <c r="E50" s="710" t="s">
        <v>429</v>
      </c>
      <c r="F50" s="710" t="s">
        <v>429</v>
      </c>
      <c r="G50" s="710" t="s">
        <v>429</v>
      </c>
      <c r="H50" s="710" t="s">
        <v>429</v>
      </c>
      <c r="I50" s="710" t="s">
        <v>429</v>
      </c>
      <c r="J50" s="710" t="s">
        <v>429</v>
      </c>
      <c r="K50" s="710" t="s">
        <v>429</v>
      </c>
      <c r="L50" s="710">
        <v>0.18879571713419463</v>
      </c>
      <c r="M50" s="710">
        <v>0.24361996939239772</v>
      </c>
      <c r="N50" s="710">
        <v>0.24125609756097563</v>
      </c>
      <c r="O50" s="710" t="s">
        <v>429</v>
      </c>
      <c r="P50" s="710" t="s">
        <v>429</v>
      </c>
      <c r="Q50" s="709" t="s">
        <v>429</v>
      </c>
    </row>
    <row r="51" spans="1:18">
      <c r="A51" s="1215"/>
      <c r="B51" s="869" t="s">
        <v>602</v>
      </c>
      <c r="C51" s="710" t="s">
        <v>429</v>
      </c>
      <c r="D51" s="710" t="s">
        <v>429</v>
      </c>
      <c r="E51" s="710" t="s">
        <v>429</v>
      </c>
      <c r="F51" s="710" t="s">
        <v>429</v>
      </c>
      <c r="G51" s="710" t="s">
        <v>429</v>
      </c>
      <c r="H51" s="710" t="s">
        <v>429</v>
      </c>
      <c r="I51" s="710" t="s">
        <v>429</v>
      </c>
      <c r="J51" s="710" t="s">
        <v>429</v>
      </c>
      <c r="K51" s="710" t="s">
        <v>429</v>
      </c>
      <c r="L51" s="710">
        <v>0.19005217011280762</v>
      </c>
      <c r="M51" s="710">
        <v>0.24513656229750039</v>
      </c>
      <c r="N51" s="710">
        <v>0.24275609756097563</v>
      </c>
      <c r="O51" s="710" t="s">
        <v>429</v>
      </c>
      <c r="P51" s="710" t="s">
        <v>429</v>
      </c>
      <c r="Q51" s="709" t="s">
        <v>429</v>
      </c>
    </row>
    <row r="52" spans="1:18" ht="15" customHeight="1">
      <c r="A52" s="1215"/>
      <c r="B52" s="869" t="s">
        <v>3</v>
      </c>
      <c r="C52" s="710" t="s">
        <v>429</v>
      </c>
      <c r="D52" s="710" t="s">
        <v>429</v>
      </c>
      <c r="E52" s="710" t="s">
        <v>429</v>
      </c>
      <c r="F52" s="710" t="s">
        <v>429</v>
      </c>
      <c r="G52" s="710" t="s">
        <v>429</v>
      </c>
      <c r="H52" s="710">
        <v>0.09</v>
      </c>
      <c r="I52" s="710">
        <v>0.09</v>
      </c>
      <c r="J52" s="710">
        <v>0.08</v>
      </c>
      <c r="K52" s="710">
        <v>0.11</v>
      </c>
      <c r="L52" s="710">
        <v>0.14000000000000001</v>
      </c>
      <c r="M52" s="710">
        <v>0.15</v>
      </c>
      <c r="N52" s="710">
        <v>0.15</v>
      </c>
      <c r="O52" s="710">
        <v>0.13</v>
      </c>
      <c r="P52" s="710">
        <v>0.13</v>
      </c>
      <c r="Q52" s="710">
        <v>0.12</v>
      </c>
      <c r="R52" s="296" t="s">
        <v>17</v>
      </c>
    </row>
    <row r="53" spans="1:18" ht="15" customHeight="1">
      <c r="A53" s="1215"/>
      <c r="B53" s="868" t="s">
        <v>79</v>
      </c>
      <c r="C53" s="710" t="s">
        <v>429</v>
      </c>
      <c r="D53" s="710" t="s">
        <v>429</v>
      </c>
      <c r="E53" s="710" t="s">
        <v>429</v>
      </c>
      <c r="F53" s="710" t="s">
        <v>429</v>
      </c>
      <c r="G53" s="710" t="s">
        <v>429</v>
      </c>
      <c r="H53" s="710" t="s">
        <v>429</v>
      </c>
      <c r="I53" s="710" t="s">
        <v>429</v>
      </c>
      <c r="J53" s="710" t="s">
        <v>429</v>
      </c>
      <c r="K53" s="710" t="s">
        <v>429</v>
      </c>
      <c r="L53" s="710" t="s">
        <v>429</v>
      </c>
      <c r="M53" s="710" t="s">
        <v>429</v>
      </c>
      <c r="N53" s="710" t="s">
        <v>429</v>
      </c>
      <c r="O53" s="710" t="s">
        <v>429</v>
      </c>
      <c r="P53" s="710" t="s">
        <v>429</v>
      </c>
      <c r="Q53" s="710" t="s">
        <v>429</v>
      </c>
    </row>
    <row r="54" spans="1:18" ht="15" customHeight="1">
      <c r="A54" s="1215"/>
      <c r="B54" s="869" t="s">
        <v>2</v>
      </c>
      <c r="C54" s="710" t="s">
        <v>429</v>
      </c>
      <c r="D54" s="710" t="s">
        <v>429</v>
      </c>
      <c r="E54" s="710" t="s">
        <v>429</v>
      </c>
      <c r="F54" s="710" t="s">
        <v>429</v>
      </c>
      <c r="G54" s="710" t="s">
        <v>429</v>
      </c>
      <c r="H54" s="710" t="s">
        <v>429</v>
      </c>
      <c r="I54" s="710" t="s">
        <v>429</v>
      </c>
      <c r="J54" s="710" t="s">
        <v>429</v>
      </c>
      <c r="K54" s="710" t="s">
        <v>429</v>
      </c>
      <c r="L54" s="710">
        <v>17.562537391849947</v>
      </c>
      <c r="M54" s="710">
        <v>17.30924094281092</v>
      </c>
      <c r="N54" s="710">
        <v>16.334433335497682</v>
      </c>
      <c r="O54" s="710">
        <v>20.030994831368901</v>
      </c>
      <c r="P54" s="710">
        <v>20.138365072794659</v>
      </c>
      <c r="Q54" s="709">
        <v>14.393249743222045</v>
      </c>
    </row>
    <row r="55" spans="1:18" ht="15" customHeight="1">
      <c r="A55" s="1215"/>
      <c r="B55" s="869" t="s">
        <v>1</v>
      </c>
      <c r="C55" s="710">
        <v>32.801814882032666</v>
      </c>
      <c r="D55" s="710">
        <v>32.861454545454549</v>
      </c>
      <c r="E55" s="710">
        <v>13.960008597220233</v>
      </c>
      <c r="F55" s="710">
        <v>6.5078698680134952</v>
      </c>
      <c r="G55" s="710">
        <v>15.995681245995724</v>
      </c>
      <c r="H55" s="710">
        <v>2.6819429512391791E-2</v>
      </c>
      <c r="I55" s="710">
        <v>6.4894684385382054E-2</v>
      </c>
      <c r="J55" s="710">
        <v>0.40707554610686714</v>
      </c>
      <c r="K55" s="710">
        <v>48.37</v>
      </c>
      <c r="L55" s="710">
        <v>48.37</v>
      </c>
      <c r="M55" s="710">
        <v>75.87</v>
      </c>
      <c r="N55" s="710">
        <v>78.650000000000006</v>
      </c>
      <c r="O55" s="710">
        <f>75</f>
        <v>75</v>
      </c>
      <c r="P55" s="710">
        <f>75</f>
        <v>75</v>
      </c>
      <c r="Q55" s="710" t="s">
        <v>429</v>
      </c>
    </row>
    <row r="56" spans="1:18" ht="15" customHeight="1">
      <c r="A56" s="1215" t="s">
        <v>601</v>
      </c>
      <c r="B56" s="869" t="s">
        <v>15</v>
      </c>
      <c r="C56" s="710" t="s">
        <v>429</v>
      </c>
      <c r="D56" s="710" t="s">
        <v>429</v>
      </c>
      <c r="E56" s="710" t="s">
        <v>429</v>
      </c>
      <c r="F56" s="710" t="s">
        <v>429</v>
      </c>
      <c r="G56" s="710">
        <v>5.0356792658757879E-2</v>
      </c>
      <c r="H56" s="710">
        <v>5.4611769481735128E-2</v>
      </c>
      <c r="I56" s="710">
        <v>5.7219087333883131E-2</v>
      </c>
      <c r="J56" s="710">
        <v>5.8494368255283605E-2</v>
      </c>
      <c r="K56" s="710">
        <v>5.5363786211900703E-2</v>
      </c>
      <c r="L56" s="710">
        <v>4.7743746292625774E-2</v>
      </c>
      <c r="M56" s="710">
        <v>4.6785076623854192E-2</v>
      </c>
      <c r="N56" s="710">
        <v>4.6004853163487139E-2</v>
      </c>
      <c r="O56" s="710">
        <v>4.5481836122397819E-2</v>
      </c>
      <c r="P56" s="710">
        <v>4.4663853746180739E-2</v>
      </c>
      <c r="Q56" s="710">
        <v>3.6478347199250534E-2</v>
      </c>
    </row>
    <row r="57" spans="1:18" ht="15" customHeight="1">
      <c r="A57" s="1215"/>
      <c r="B57" s="869" t="s">
        <v>14</v>
      </c>
      <c r="C57" s="710" t="s">
        <v>429</v>
      </c>
      <c r="D57" s="710" t="s">
        <v>429</v>
      </c>
      <c r="E57" s="710" t="s">
        <v>429</v>
      </c>
      <c r="F57" s="710" t="s">
        <v>429</v>
      </c>
      <c r="G57" s="710" t="s">
        <v>429</v>
      </c>
      <c r="H57" s="710" t="s">
        <v>429</v>
      </c>
      <c r="I57" s="710" t="s">
        <v>429</v>
      </c>
      <c r="J57" s="710" t="s">
        <v>429</v>
      </c>
      <c r="K57" s="710" t="s">
        <v>429</v>
      </c>
      <c r="L57" s="710" t="s">
        <v>429</v>
      </c>
      <c r="M57" s="710" t="s">
        <v>429</v>
      </c>
      <c r="N57" s="710">
        <v>51.17</v>
      </c>
      <c r="O57" s="710">
        <v>66.53</v>
      </c>
      <c r="P57" s="710">
        <v>66.53</v>
      </c>
      <c r="Q57" s="710">
        <v>66.53</v>
      </c>
    </row>
    <row r="58" spans="1:18" ht="15" customHeight="1">
      <c r="A58" s="1215"/>
      <c r="B58" s="866" t="s">
        <v>268</v>
      </c>
      <c r="C58" s="710" t="s">
        <v>429</v>
      </c>
      <c r="D58" s="710" t="s">
        <v>429</v>
      </c>
      <c r="E58" s="710" t="s">
        <v>429</v>
      </c>
      <c r="F58" s="710" t="s">
        <v>429</v>
      </c>
      <c r="G58" s="710" t="s">
        <v>429</v>
      </c>
      <c r="H58" s="710" t="s">
        <v>429</v>
      </c>
      <c r="I58" s="710" t="s">
        <v>429</v>
      </c>
      <c r="J58" s="710" t="s">
        <v>429</v>
      </c>
      <c r="K58" s="710" t="s">
        <v>429</v>
      </c>
      <c r="L58" s="710" t="s">
        <v>429</v>
      </c>
      <c r="M58" s="710" t="s">
        <v>429</v>
      </c>
      <c r="N58" s="710" t="s">
        <v>429</v>
      </c>
      <c r="O58" s="710" t="s">
        <v>429</v>
      </c>
      <c r="P58" s="710" t="s">
        <v>429</v>
      </c>
      <c r="Q58" s="710" t="s">
        <v>429</v>
      </c>
    </row>
    <row r="59" spans="1:18">
      <c r="A59" s="1215"/>
      <c r="B59" s="869" t="s">
        <v>600</v>
      </c>
      <c r="C59" s="710" t="s">
        <v>429</v>
      </c>
      <c r="D59" s="710" t="s">
        <v>429</v>
      </c>
      <c r="E59" s="710" t="s">
        <v>429</v>
      </c>
      <c r="F59" s="710">
        <v>0.1</v>
      </c>
      <c r="G59" s="710">
        <v>8.1900000000000001E-2</v>
      </c>
      <c r="H59" s="710">
        <v>8.1900000000000001E-2</v>
      </c>
      <c r="I59" s="710">
        <v>8.1900000000000001E-2</v>
      </c>
      <c r="J59" s="710">
        <v>9.3399999999999997E-2</v>
      </c>
      <c r="K59" s="710">
        <v>0.12540000000000001</v>
      </c>
      <c r="L59" s="710">
        <v>0.13800000000000001</v>
      </c>
      <c r="M59" s="710">
        <v>0.16120000000000001</v>
      </c>
      <c r="N59" s="710">
        <v>0.1724</v>
      </c>
      <c r="O59" s="710">
        <v>0.19439999999999999</v>
      </c>
      <c r="P59" s="710">
        <v>2.0060999999999999E-2</v>
      </c>
      <c r="Q59" s="710">
        <v>1.7500000000000002E-2</v>
      </c>
      <c r="R59" s="296" t="s">
        <v>17</v>
      </c>
    </row>
    <row r="60" spans="1:18" ht="15" customHeight="1">
      <c r="A60" s="1215"/>
      <c r="B60" s="869" t="s">
        <v>11</v>
      </c>
      <c r="C60" s="710" t="s">
        <v>429</v>
      </c>
      <c r="D60" s="710" t="s">
        <v>429</v>
      </c>
      <c r="E60" s="710" t="s">
        <v>429</v>
      </c>
      <c r="F60" s="710" t="s">
        <v>429</v>
      </c>
      <c r="G60" s="710" t="s">
        <v>429</v>
      </c>
      <c r="H60" s="710" t="s">
        <v>429</v>
      </c>
      <c r="I60" s="710" t="s">
        <v>429</v>
      </c>
      <c r="J60" s="710" t="s">
        <v>429</v>
      </c>
      <c r="K60" s="710" t="s">
        <v>429</v>
      </c>
      <c r="L60" s="710" t="s">
        <v>429</v>
      </c>
      <c r="M60" s="710" t="s">
        <v>429</v>
      </c>
      <c r="N60" s="710" t="s">
        <v>429</v>
      </c>
      <c r="O60" s="710" t="s">
        <v>429</v>
      </c>
      <c r="P60" s="710" t="s">
        <v>429</v>
      </c>
      <c r="Q60" s="709" t="s">
        <v>429</v>
      </c>
    </row>
    <row r="61" spans="1:18" ht="15" customHeight="1">
      <c r="A61" s="1215"/>
      <c r="B61" s="869" t="s">
        <v>10</v>
      </c>
      <c r="C61" s="710" t="s">
        <v>429</v>
      </c>
      <c r="D61" s="710" t="s">
        <v>429</v>
      </c>
      <c r="E61" s="710" t="s">
        <v>429</v>
      </c>
      <c r="F61" s="710" t="s">
        <v>429</v>
      </c>
      <c r="G61" s="710" t="s">
        <v>429</v>
      </c>
      <c r="H61" s="710" t="s">
        <v>429</v>
      </c>
      <c r="I61" s="710" t="s">
        <v>429</v>
      </c>
      <c r="J61" s="710" t="s">
        <v>429</v>
      </c>
      <c r="K61" s="710" t="s">
        <v>429</v>
      </c>
      <c r="L61" s="710" t="s">
        <v>429</v>
      </c>
      <c r="M61" s="710" t="s">
        <v>429</v>
      </c>
      <c r="N61" s="710" t="s">
        <v>429</v>
      </c>
      <c r="O61" s="710" t="s">
        <v>429</v>
      </c>
      <c r="P61" s="710" t="s">
        <v>429</v>
      </c>
      <c r="Q61" s="709" t="s">
        <v>429</v>
      </c>
    </row>
    <row r="62" spans="1:18" ht="15" customHeight="1">
      <c r="A62" s="1215"/>
      <c r="B62" s="869" t="s">
        <v>9</v>
      </c>
      <c r="C62" s="710" t="s">
        <v>429</v>
      </c>
      <c r="D62" s="710" t="s">
        <v>429</v>
      </c>
      <c r="E62" s="710" t="s">
        <v>429</v>
      </c>
      <c r="F62" s="710" t="s">
        <v>429</v>
      </c>
      <c r="G62" s="710" t="s">
        <v>429</v>
      </c>
      <c r="H62" s="710" t="s">
        <v>429</v>
      </c>
      <c r="I62" s="710" t="s">
        <v>429</v>
      </c>
      <c r="J62" s="710" t="s">
        <v>429</v>
      </c>
      <c r="K62" s="710" t="s">
        <v>429</v>
      </c>
      <c r="L62" s="710" t="s">
        <v>429</v>
      </c>
      <c r="M62" s="710" t="s">
        <v>429</v>
      </c>
      <c r="N62" s="710" t="s">
        <v>429</v>
      </c>
      <c r="O62" s="710" t="s">
        <v>429</v>
      </c>
      <c r="P62" s="710" t="s">
        <v>429</v>
      </c>
      <c r="Q62" s="710" t="s">
        <v>429</v>
      </c>
    </row>
    <row r="63" spans="1:18" ht="15" customHeight="1">
      <c r="A63" s="1215"/>
      <c r="B63" s="869" t="s">
        <v>7</v>
      </c>
      <c r="C63" s="710">
        <v>0.12502545530598652</v>
      </c>
      <c r="D63" s="710">
        <v>9.9044226473635227E-2</v>
      </c>
      <c r="E63" s="710">
        <v>0.12657190310821598</v>
      </c>
      <c r="F63" s="710">
        <v>0.12947241063747381</v>
      </c>
      <c r="G63" s="710">
        <v>0.14187127869099481</v>
      </c>
      <c r="H63" s="710">
        <v>0.14810085705805925</v>
      </c>
      <c r="I63" s="710">
        <v>0.14563704565397001</v>
      </c>
      <c r="J63" s="710">
        <v>0.14509755419772949</v>
      </c>
      <c r="K63" s="710">
        <v>0.15346558509065245</v>
      </c>
      <c r="L63" s="710">
        <v>0.1410032241553256</v>
      </c>
      <c r="M63" s="710">
        <v>5.2889814814814819</v>
      </c>
      <c r="N63" s="710">
        <v>4.7600833333333332</v>
      </c>
      <c r="O63" s="710">
        <v>4.7600833333333332</v>
      </c>
      <c r="P63" s="710" t="s">
        <v>429</v>
      </c>
      <c r="Q63" s="710" t="s">
        <v>429</v>
      </c>
    </row>
    <row r="64" spans="1:18" ht="15" customHeight="1">
      <c r="A64" s="1215"/>
      <c r="B64" s="869" t="s">
        <v>6</v>
      </c>
      <c r="C64" s="710">
        <v>6.8041237113402056E-2</v>
      </c>
      <c r="D64" s="710">
        <v>7.0666666666666669E-2</v>
      </c>
      <c r="E64" s="710">
        <v>7.4999999999999997E-2</v>
      </c>
      <c r="F64" s="710">
        <v>7.805755395683453E-2</v>
      </c>
      <c r="G64" s="710">
        <v>7.4999999999999997E-2</v>
      </c>
      <c r="H64" s="710">
        <v>7.6602564102564108E-2</v>
      </c>
      <c r="I64" s="710">
        <v>7.9936305732484073E-2</v>
      </c>
      <c r="J64" s="710">
        <v>0.11267605633802819</v>
      </c>
      <c r="K64" s="710">
        <v>0.10313479623824452</v>
      </c>
      <c r="L64" s="710">
        <v>0.10650696018128844</v>
      </c>
      <c r="M64" s="710" t="s">
        <v>429</v>
      </c>
      <c r="N64" s="710" t="s">
        <v>429</v>
      </c>
      <c r="O64" s="710" t="s">
        <v>429</v>
      </c>
      <c r="P64" s="710" t="s">
        <v>429</v>
      </c>
      <c r="Q64" s="710" t="s">
        <v>429</v>
      </c>
    </row>
    <row r="65" spans="1:20" ht="15" customHeight="1">
      <c r="A65" s="1215"/>
      <c r="B65" s="869" t="s">
        <v>5</v>
      </c>
      <c r="C65" s="710" t="s">
        <v>429</v>
      </c>
      <c r="D65" s="710" t="s">
        <v>429</v>
      </c>
      <c r="E65" s="710" t="s">
        <v>429</v>
      </c>
      <c r="F65" s="710" t="s">
        <v>429</v>
      </c>
      <c r="G65" s="710" t="s">
        <v>429</v>
      </c>
      <c r="H65" s="710" t="s">
        <v>429</v>
      </c>
      <c r="I65" s="710" t="s">
        <v>429</v>
      </c>
      <c r="J65" s="710" t="s">
        <v>429</v>
      </c>
      <c r="K65" s="710" t="s">
        <v>429</v>
      </c>
      <c r="L65" s="710" t="s">
        <v>429</v>
      </c>
      <c r="M65" s="710" t="s">
        <v>429</v>
      </c>
      <c r="N65" s="710" t="s">
        <v>429</v>
      </c>
      <c r="O65" s="710" t="s">
        <v>429</v>
      </c>
      <c r="P65" s="710" t="s">
        <v>429</v>
      </c>
      <c r="Q65" s="710" t="s">
        <v>429</v>
      </c>
    </row>
    <row r="66" spans="1:20" ht="14.25" customHeight="1">
      <c r="A66" s="1215"/>
      <c r="B66" s="869" t="s">
        <v>599</v>
      </c>
      <c r="C66" s="710" t="s">
        <v>429</v>
      </c>
      <c r="D66" s="710" t="s">
        <v>429</v>
      </c>
      <c r="E66" s="710" t="s">
        <v>429</v>
      </c>
      <c r="F66" s="710" t="s">
        <v>429</v>
      </c>
      <c r="G66" s="710" t="s">
        <v>429</v>
      </c>
      <c r="H66" s="710" t="s">
        <v>429</v>
      </c>
      <c r="I66" s="710" t="s">
        <v>429</v>
      </c>
      <c r="J66" s="710" t="s">
        <v>429</v>
      </c>
      <c r="K66" s="710" t="s">
        <v>429</v>
      </c>
      <c r="L66" s="710">
        <v>287.38767037229246</v>
      </c>
      <c r="M66" s="710">
        <v>342.48803959686205</v>
      </c>
      <c r="N66" s="710">
        <v>339.29146341463417</v>
      </c>
      <c r="O66" s="710" t="s">
        <v>429</v>
      </c>
      <c r="P66" s="710" t="s">
        <v>429</v>
      </c>
      <c r="Q66" s="709" t="s">
        <v>429</v>
      </c>
      <c r="R66" s="100"/>
      <c r="S66" s="100"/>
      <c r="T66" s="100"/>
    </row>
    <row r="67" spans="1:20">
      <c r="A67" s="1215"/>
      <c r="B67" s="869" t="s">
        <v>598</v>
      </c>
      <c r="C67" s="710" t="s">
        <v>429</v>
      </c>
      <c r="D67" s="710" t="s">
        <v>429</v>
      </c>
      <c r="E67" s="710" t="s">
        <v>429</v>
      </c>
      <c r="F67" s="710" t="s">
        <v>429</v>
      </c>
      <c r="G67" s="710" t="s">
        <v>429</v>
      </c>
      <c r="H67" s="710" t="s">
        <v>429</v>
      </c>
      <c r="I67" s="710" t="s">
        <v>429</v>
      </c>
      <c r="J67" s="710" t="s">
        <v>429</v>
      </c>
      <c r="K67" s="710" t="s">
        <v>429</v>
      </c>
      <c r="L67" s="710">
        <v>5.6431127256835377E-2</v>
      </c>
      <c r="M67" s="710">
        <v>7.3072203609491113E-2</v>
      </c>
      <c r="N67" s="710">
        <v>7.2390243902439033E-2</v>
      </c>
      <c r="O67" s="710" t="s">
        <v>429</v>
      </c>
      <c r="P67" s="710" t="s">
        <v>429</v>
      </c>
      <c r="Q67" s="709" t="s">
        <v>429</v>
      </c>
      <c r="R67" s="100"/>
      <c r="S67" s="100"/>
      <c r="T67" s="100"/>
    </row>
    <row r="68" spans="1:20">
      <c r="A68" s="1215"/>
      <c r="B68" s="869" t="s">
        <v>597</v>
      </c>
      <c r="C68" s="710" t="s">
        <v>429</v>
      </c>
      <c r="D68" s="710" t="s">
        <v>429</v>
      </c>
      <c r="E68" s="710" t="s">
        <v>429</v>
      </c>
      <c r="F68" s="710" t="s">
        <v>429</v>
      </c>
      <c r="G68" s="710" t="s">
        <v>429</v>
      </c>
      <c r="H68" s="710" t="s">
        <v>429</v>
      </c>
      <c r="I68" s="710" t="s">
        <v>429</v>
      </c>
      <c r="J68" s="710" t="s">
        <v>429</v>
      </c>
      <c r="K68" s="710" t="s">
        <v>429</v>
      </c>
      <c r="L68" s="710">
        <v>8.3472180492201786E-2</v>
      </c>
      <c r="M68" s="710">
        <v>0.10807792530090583</v>
      </c>
      <c r="N68" s="710">
        <v>0.10707317073170733</v>
      </c>
      <c r="O68" s="710" t="s">
        <v>429</v>
      </c>
      <c r="P68" s="710" t="s">
        <v>429</v>
      </c>
      <c r="Q68" s="709" t="s">
        <v>429</v>
      </c>
      <c r="R68" s="100"/>
      <c r="S68" s="100"/>
      <c r="T68" s="100"/>
    </row>
    <row r="69" spans="1:20" ht="15" customHeight="1">
      <c r="A69" s="1215"/>
      <c r="B69" s="869" t="s">
        <v>3</v>
      </c>
      <c r="C69" s="710" t="s">
        <v>429</v>
      </c>
      <c r="D69" s="710" t="s">
        <v>429</v>
      </c>
      <c r="E69" s="710" t="s">
        <v>429</v>
      </c>
      <c r="F69" s="710" t="s">
        <v>429</v>
      </c>
      <c r="G69" s="710" t="s">
        <v>429</v>
      </c>
      <c r="H69" s="710">
        <v>2</v>
      </c>
      <c r="I69" s="710">
        <v>2.02</v>
      </c>
      <c r="J69" s="710">
        <v>1.98</v>
      </c>
      <c r="K69" s="710">
        <v>1.1599999999999999</v>
      </c>
      <c r="L69" s="710">
        <v>1.54</v>
      </c>
      <c r="M69" s="710">
        <v>1.65</v>
      </c>
      <c r="N69" s="710">
        <v>1.55</v>
      </c>
      <c r="O69" s="710">
        <v>1.41</v>
      </c>
      <c r="P69" s="710">
        <v>1.35</v>
      </c>
      <c r="Q69" s="710">
        <v>1.2</v>
      </c>
      <c r="R69" s="296" t="s">
        <v>17</v>
      </c>
    </row>
    <row r="70" spans="1:20" ht="15" customHeight="1">
      <c r="A70" s="1215"/>
      <c r="B70" s="868" t="s">
        <v>79</v>
      </c>
      <c r="C70" s="710" t="s">
        <v>429</v>
      </c>
      <c r="D70" s="710" t="s">
        <v>429</v>
      </c>
      <c r="E70" s="710" t="s">
        <v>429</v>
      </c>
      <c r="F70" s="710" t="s">
        <v>429</v>
      </c>
      <c r="G70" s="710" t="s">
        <v>429</v>
      </c>
      <c r="H70" s="710" t="s">
        <v>429</v>
      </c>
      <c r="I70" s="710" t="s">
        <v>429</v>
      </c>
      <c r="J70" s="710" t="s">
        <v>429</v>
      </c>
      <c r="K70" s="710" t="s">
        <v>429</v>
      </c>
      <c r="L70" s="710" t="s">
        <v>429</v>
      </c>
      <c r="M70" s="710" t="s">
        <v>429</v>
      </c>
      <c r="N70" s="710" t="s">
        <v>429</v>
      </c>
      <c r="O70" s="710" t="s">
        <v>429</v>
      </c>
      <c r="P70" s="710" t="s">
        <v>429</v>
      </c>
      <c r="Q70" s="710" t="s">
        <v>429</v>
      </c>
    </row>
    <row r="71" spans="1:20" ht="15" customHeight="1">
      <c r="A71" s="1215"/>
      <c r="B71" s="869" t="s">
        <v>2</v>
      </c>
      <c r="C71" s="710" t="s">
        <v>429</v>
      </c>
      <c r="D71" s="710" t="s">
        <v>429</v>
      </c>
      <c r="E71" s="710" t="s">
        <v>429</v>
      </c>
      <c r="F71" s="710" t="s">
        <v>429</v>
      </c>
      <c r="G71" s="710" t="s">
        <v>429</v>
      </c>
      <c r="H71" s="710" t="s">
        <v>429</v>
      </c>
      <c r="I71" s="710" t="s">
        <v>429</v>
      </c>
      <c r="J71" s="710" t="s">
        <v>429</v>
      </c>
      <c r="K71" s="710" t="s">
        <v>429</v>
      </c>
      <c r="L71" s="710">
        <v>50.17867826242842</v>
      </c>
      <c r="M71" s="710">
        <v>49.454974122316919</v>
      </c>
      <c r="N71" s="710">
        <v>46.66980952999338</v>
      </c>
      <c r="O71" s="710">
        <v>51.932208822067523</v>
      </c>
      <c r="P71" s="710">
        <v>55.218097780243419</v>
      </c>
      <c r="Q71" s="709">
        <v>39.465362199157219</v>
      </c>
    </row>
    <row r="72" spans="1:20" ht="15" customHeight="1">
      <c r="A72" s="1215"/>
      <c r="B72" s="869" t="s">
        <v>1</v>
      </c>
      <c r="C72" s="710" t="s">
        <v>429</v>
      </c>
      <c r="D72" s="710" t="s">
        <v>429</v>
      </c>
      <c r="E72" s="710" t="s">
        <v>429</v>
      </c>
      <c r="F72" s="710" t="s">
        <v>429</v>
      </c>
      <c r="G72" s="710" t="s">
        <v>429</v>
      </c>
      <c r="H72" s="710" t="s">
        <v>429</v>
      </c>
      <c r="I72" s="710" t="s">
        <v>429</v>
      </c>
      <c r="J72" s="710" t="s">
        <v>429</v>
      </c>
      <c r="K72" s="710" t="s">
        <v>429</v>
      </c>
      <c r="L72" s="710" t="s">
        <v>429</v>
      </c>
      <c r="M72" s="710" t="s">
        <v>429</v>
      </c>
      <c r="N72" s="710" t="s">
        <v>429</v>
      </c>
      <c r="O72" s="710" t="s">
        <v>429</v>
      </c>
      <c r="P72" s="710" t="s">
        <v>429</v>
      </c>
      <c r="Q72" s="710" t="s">
        <v>429</v>
      </c>
    </row>
    <row r="73" spans="1:20" ht="15" customHeight="1">
      <c r="A73" s="1215" t="s">
        <v>596</v>
      </c>
      <c r="B73" s="869" t="s">
        <v>15</v>
      </c>
      <c r="C73" s="710" t="s">
        <v>429</v>
      </c>
      <c r="D73" s="710" t="s">
        <v>429</v>
      </c>
      <c r="E73" s="710" t="s">
        <v>429</v>
      </c>
      <c r="F73" s="710" t="s">
        <v>429</v>
      </c>
      <c r="G73" s="710">
        <v>5.0356792658757879E-2</v>
      </c>
      <c r="H73" s="710">
        <v>5.4611769481735128E-2</v>
      </c>
      <c r="I73" s="710">
        <v>5.7219087333883131E-2</v>
      </c>
      <c r="J73" s="710">
        <v>5.8494368255283605E-2</v>
      </c>
      <c r="K73" s="710">
        <v>5.5363786211900703E-2</v>
      </c>
      <c r="L73" s="710">
        <v>4.7743746292625774E-2</v>
      </c>
      <c r="M73" s="710">
        <v>4.6785076623854192E-2</v>
      </c>
      <c r="N73" s="710">
        <v>4.6004853163487139E-2</v>
      </c>
      <c r="O73" s="710">
        <v>4.5481836122397819E-2</v>
      </c>
      <c r="P73" s="710">
        <v>4.4663853746180739E-2</v>
      </c>
      <c r="Q73" s="710">
        <v>3.6478347199250534E-2</v>
      </c>
    </row>
    <row r="74" spans="1:20" ht="15" customHeight="1">
      <c r="A74" s="1215"/>
      <c r="B74" s="869" t="s">
        <v>14</v>
      </c>
      <c r="C74" s="710" t="s">
        <v>429</v>
      </c>
      <c r="D74" s="710" t="s">
        <v>429</v>
      </c>
      <c r="E74" s="710" t="s">
        <v>429</v>
      </c>
      <c r="F74" s="710" t="s">
        <v>429</v>
      </c>
      <c r="G74" s="710" t="s">
        <v>429</v>
      </c>
      <c r="H74" s="710" t="s">
        <v>429</v>
      </c>
      <c r="I74" s="710" t="s">
        <v>429</v>
      </c>
      <c r="J74" s="710" t="s">
        <v>429</v>
      </c>
      <c r="K74" s="710" t="s">
        <v>429</v>
      </c>
      <c r="L74" s="710" t="s">
        <v>429</v>
      </c>
      <c r="M74" s="710" t="s">
        <v>429</v>
      </c>
      <c r="N74" s="710">
        <v>51.17</v>
      </c>
      <c r="O74" s="710">
        <v>66.53</v>
      </c>
      <c r="P74" s="710">
        <v>66.53</v>
      </c>
      <c r="Q74" s="710">
        <v>66.53</v>
      </c>
    </row>
    <row r="75" spans="1:20" ht="15" customHeight="1">
      <c r="A75" s="1215"/>
      <c r="B75" s="866" t="s">
        <v>268</v>
      </c>
      <c r="C75" s="710" t="s">
        <v>429</v>
      </c>
      <c r="D75" s="710" t="s">
        <v>429</v>
      </c>
      <c r="E75" s="710" t="s">
        <v>429</v>
      </c>
      <c r="F75" s="710" t="s">
        <v>429</v>
      </c>
      <c r="G75" s="710" t="s">
        <v>429</v>
      </c>
      <c r="H75" s="710" t="s">
        <v>429</v>
      </c>
      <c r="I75" s="710" t="s">
        <v>429</v>
      </c>
      <c r="J75" s="710" t="s">
        <v>429</v>
      </c>
      <c r="K75" s="710" t="s">
        <v>429</v>
      </c>
      <c r="L75" s="710" t="s">
        <v>429</v>
      </c>
      <c r="M75" s="710" t="s">
        <v>429</v>
      </c>
      <c r="N75" s="710" t="s">
        <v>429</v>
      </c>
      <c r="O75" s="710" t="s">
        <v>429</v>
      </c>
      <c r="P75" s="710" t="s">
        <v>429</v>
      </c>
      <c r="Q75" s="710" t="s">
        <v>429</v>
      </c>
    </row>
    <row r="76" spans="1:20">
      <c r="A76" s="1215"/>
      <c r="B76" s="866" t="s">
        <v>1562</v>
      </c>
      <c r="C76" s="710" t="s">
        <v>429</v>
      </c>
      <c r="D76" s="710" t="s">
        <v>429</v>
      </c>
      <c r="E76" s="710" t="s">
        <v>429</v>
      </c>
      <c r="F76" s="710">
        <v>0.1</v>
      </c>
      <c r="G76" s="710">
        <v>7.3999999999999996E-2</v>
      </c>
      <c r="H76" s="710">
        <v>7.3999999999999996E-2</v>
      </c>
      <c r="I76" s="710">
        <v>7.3999999999999996E-2</v>
      </c>
      <c r="J76" s="710">
        <v>8.48E-2</v>
      </c>
      <c r="K76" s="710">
        <v>0.11600000000000001</v>
      </c>
      <c r="L76" s="710">
        <v>0.128</v>
      </c>
      <c r="M76" s="710">
        <v>0.14960000000000001</v>
      </c>
      <c r="N76" s="710">
        <v>0.15989999999999999</v>
      </c>
      <c r="O76" s="710">
        <v>0.18010000000000001</v>
      </c>
      <c r="P76" s="710">
        <v>1.8568000000000001E-2</v>
      </c>
      <c r="Q76" s="710">
        <v>1.6299999999999999E-2</v>
      </c>
      <c r="R76" s="296" t="s">
        <v>17</v>
      </c>
    </row>
    <row r="77" spans="1:20" ht="15" customHeight="1">
      <c r="A77" s="1215"/>
      <c r="B77" s="869" t="s">
        <v>11</v>
      </c>
      <c r="C77" s="710" t="s">
        <v>429</v>
      </c>
      <c r="D77" s="710" t="s">
        <v>429</v>
      </c>
      <c r="E77" s="710" t="s">
        <v>429</v>
      </c>
      <c r="F77" s="710" t="s">
        <v>429</v>
      </c>
      <c r="G77" s="710" t="s">
        <v>429</v>
      </c>
      <c r="H77" s="710" t="s">
        <v>429</v>
      </c>
      <c r="I77" s="710" t="s">
        <v>429</v>
      </c>
      <c r="J77" s="710" t="s">
        <v>429</v>
      </c>
      <c r="K77" s="710" t="s">
        <v>429</v>
      </c>
      <c r="L77" s="710" t="s">
        <v>429</v>
      </c>
      <c r="M77" s="710" t="s">
        <v>429</v>
      </c>
      <c r="N77" s="710" t="s">
        <v>429</v>
      </c>
      <c r="O77" s="710" t="s">
        <v>429</v>
      </c>
      <c r="P77" s="710" t="s">
        <v>429</v>
      </c>
      <c r="Q77" s="709" t="s">
        <v>429</v>
      </c>
    </row>
    <row r="78" spans="1:20" ht="15" customHeight="1">
      <c r="A78" s="1215"/>
      <c r="B78" s="869" t="s">
        <v>10</v>
      </c>
      <c r="C78" s="710" t="s">
        <v>429</v>
      </c>
      <c r="D78" s="710" t="s">
        <v>429</v>
      </c>
      <c r="E78" s="710" t="s">
        <v>429</v>
      </c>
      <c r="F78" s="710" t="s">
        <v>429</v>
      </c>
      <c r="G78" s="710" t="s">
        <v>429</v>
      </c>
      <c r="H78" s="710" t="s">
        <v>429</v>
      </c>
      <c r="I78" s="710" t="s">
        <v>429</v>
      </c>
      <c r="J78" s="710" t="s">
        <v>429</v>
      </c>
      <c r="K78" s="710" t="s">
        <v>429</v>
      </c>
      <c r="L78" s="710" t="s">
        <v>429</v>
      </c>
      <c r="M78" s="710" t="s">
        <v>429</v>
      </c>
      <c r="N78" s="710" t="s">
        <v>429</v>
      </c>
      <c r="O78" s="710" t="s">
        <v>429</v>
      </c>
      <c r="P78" s="710" t="s">
        <v>429</v>
      </c>
      <c r="Q78" s="709" t="s">
        <v>429</v>
      </c>
    </row>
    <row r="79" spans="1:20" ht="15" customHeight="1">
      <c r="A79" s="1215"/>
      <c r="B79" s="869" t="s">
        <v>9</v>
      </c>
      <c r="C79" s="710">
        <v>6.8111455108359129E-2</v>
      </c>
      <c r="D79" s="710">
        <v>7.0761014686248333E-2</v>
      </c>
      <c r="E79" s="710">
        <v>7.5052854122621568E-2</v>
      </c>
      <c r="F79" s="710">
        <v>7.8198198198198191E-2</v>
      </c>
      <c r="G79" s="710">
        <v>7.4923024290112897E-2</v>
      </c>
      <c r="H79" s="710">
        <v>7.6725521669341906E-2</v>
      </c>
      <c r="I79" s="710">
        <v>8.0012751036021665E-2</v>
      </c>
      <c r="J79" s="710">
        <v>0.11283497884344147</v>
      </c>
      <c r="K79" s="710">
        <v>0.10300563556668754</v>
      </c>
      <c r="L79" s="710">
        <v>0.10650696018128844</v>
      </c>
      <c r="M79" s="710">
        <v>0.11</v>
      </c>
      <c r="N79" s="710">
        <v>0.12</v>
      </c>
      <c r="O79" s="710">
        <v>0.12</v>
      </c>
      <c r="P79" s="710">
        <v>0.116263879817113</v>
      </c>
      <c r="Q79" s="710">
        <v>0.10108200455580865</v>
      </c>
    </row>
    <row r="80" spans="1:20" ht="15" customHeight="1">
      <c r="A80" s="1215"/>
      <c r="B80" s="869" t="s">
        <v>7</v>
      </c>
      <c r="C80" s="710">
        <v>7.6666428166502465</v>
      </c>
      <c r="D80" s="710">
        <v>4.9142753317056806</v>
      </c>
      <c r="E80" s="710">
        <v>4.4666853605401098</v>
      </c>
      <c r="F80" s="710">
        <v>4.6262746328600972</v>
      </c>
      <c r="G80" s="710">
        <v>5.32750587389621</v>
      </c>
      <c r="H80" s="710">
        <v>5.3446903007160413</v>
      </c>
      <c r="I80" s="710">
        <v>5.0879883790788307</v>
      </c>
      <c r="J80" s="710">
        <v>4.9713437331677408</v>
      </c>
      <c r="K80" s="710">
        <v>5.3256775120606861</v>
      </c>
      <c r="L80" s="710">
        <v>4.8310634775123811</v>
      </c>
      <c r="M80" s="710">
        <v>7.0740740740740744</v>
      </c>
      <c r="N80" s="710">
        <v>6.3666666666666663</v>
      </c>
      <c r="O80" s="710">
        <v>6.3666666666666663</v>
      </c>
      <c r="P80" s="710" t="s">
        <v>429</v>
      </c>
      <c r="Q80" s="710" t="s">
        <v>429</v>
      </c>
    </row>
    <row r="81" spans="1:18" ht="15" customHeight="1">
      <c r="A81" s="1215"/>
      <c r="B81" s="869" t="s">
        <v>6</v>
      </c>
      <c r="C81" s="710" t="s">
        <v>429</v>
      </c>
      <c r="D81" s="710" t="s">
        <v>429</v>
      </c>
      <c r="E81" s="710" t="s">
        <v>429</v>
      </c>
      <c r="F81" s="710" t="s">
        <v>429</v>
      </c>
      <c r="G81" s="710" t="s">
        <v>429</v>
      </c>
      <c r="H81" s="710" t="s">
        <v>429</v>
      </c>
      <c r="I81" s="710" t="s">
        <v>429</v>
      </c>
      <c r="J81" s="710" t="s">
        <v>429</v>
      </c>
      <c r="K81" s="710" t="s">
        <v>429</v>
      </c>
      <c r="L81" s="710" t="s">
        <v>429</v>
      </c>
      <c r="M81" s="710" t="s">
        <v>429</v>
      </c>
      <c r="N81" s="710" t="s">
        <v>429</v>
      </c>
      <c r="O81" s="710" t="s">
        <v>429</v>
      </c>
      <c r="P81" s="710" t="s">
        <v>429</v>
      </c>
      <c r="Q81" s="710" t="s">
        <v>429</v>
      </c>
    </row>
    <row r="82" spans="1:18" ht="15" customHeight="1">
      <c r="A82" s="1215"/>
      <c r="B82" s="869" t="s">
        <v>5</v>
      </c>
      <c r="C82" s="710" t="s">
        <v>429</v>
      </c>
      <c r="D82" s="710" t="s">
        <v>429</v>
      </c>
      <c r="E82" s="710" t="s">
        <v>429</v>
      </c>
      <c r="F82" s="710" t="s">
        <v>429</v>
      </c>
      <c r="G82" s="710" t="s">
        <v>429</v>
      </c>
      <c r="H82" s="710" t="s">
        <v>429</v>
      </c>
      <c r="I82" s="710" t="s">
        <v>429</v>
      </c>
      <c r="J82" s="710" t="s">
        <v>429</v>
      </c>
      <c r="K82" s="710" t="s">
        <v>429</v>
      </c>
      <c r="L82" s="710" t="s">
        <v>429</v>
      </c>
      <c r="M82" s="710" t="s">
        <v>429</v>
      </c>
      <c r="N82" s="710" t="s">
        <v>429</v>
      </c>
      <c r="O82" s="710" t="s">
        <v>429</v>
      </c>
      <c r="P82" s="710" t="s">
        <v>429</v>
      </c>
      <c r="Q82" s="710" t="s">
        <v>429</v>
      </c>
    </row>
    <row r="83" spans="1:18" ht="15" customHeight="1">
      <c r="A83" s="1215"/>
      <c r="B83" s="869" t="s">
        <v>4</v>
      </c>
      <c r="C83" s="710" t="s">
        <v>429</v>
      </c>
      <c r="D83" s="710" t="s">
        <v>429</v>
      </c>
      <c r="E83" s="710" t="s">
        <v>429</v>
      </c>
      <c r="F83" s="710" t="s">
        <v>429</v>
      </c>
      <c r="G83" s="710" t="s">
        <v>429</v>
      </c>
      <c r="H83" s="710" t="s">
        <v>429</v>
      </c>
      <c r="I83" s="710" t="s">
        <v>429</v>
      </c>
      <c r="J83" s="710" t="s">
        <v>429</v>
      </c>
      <c r="K83" s="710" t="s">
        <v>429</v>
      </c>
      <c r="L83" s="710" t="s">
        <v>429</v>
      </c>
      <c r="M83" s="710" t="s">
        <v>429</v>
      </c>
      <c r="N83" s="710" t="s">
        <v>429</v>
      </c>
      <c r="O83" s="710" t="s">
        <v>429</v>
      </c>
      <c r="P83" s="710" t="s">
        <v>429</v>
      </c>
      <c r="Q83" s="709" t="s">
        <v>429</v>
      </c>
    </row>
    <row r="84" spans="1:18" ht="15" customHeight="1">
      <c r="A84" s="1215"/>
      <c r="B84" s="869" t="s">
        <v>3</v>
      </c>
      <c r="C84" s="710" t="s">
        <v>429</v>
      </c>
      <c r="D84" s="710" t="s">
        <v>429</v>
      </c>
      <c r="E84" s="710" t="s">
        <v>429</v>
      </c>
      <c r="F84" s="710" t="s">
        <v>429</v>
      </c>
      <c r="G84" s="710" t="s">
        <v>429</v>
      </c>
      <c r="H84" s="710">
        <v>2</v>
      </c>
      <c r="I84" s="710">
        <v>2.02</v>
      </c>
      <c r="J84" s="710">
        <v>2.08</v>
      </c>
      <c r="K84" s="710">
        <v>1.37</v>
      </c>
      <c r="L84" s="710">
        <v>1.81</v>
      </c>
      <c r="M84" s="710">
        <v>1.94</v>
      </c>
      <c r="N84" s="710">
        <v>1.83</v>
      </c>
      <c r="O84" s="710">
        <v>1.66</v>
      </c>
      <c r="P84" s="710">
        <v>1.56</v>
      </c>
      <c r="Q84" s="710">
        <v>1.41</v>
      </c>
      <c r="R84" s="296" t="s">
        <v>17</v>
      </c>
    </row>
    <row r="85" spans="1:18" ht="15" customHeight="1">
      <c r="A85" s="1215"/>
      <c r="B85" s="868" t="s">
        <v>79</v>
      </c>
      <c r="C85" s="710" t="s">
        <v>429</v>
      </c>
      <c r="D85" s="710" t="s">
        <v>429</v>
      </c>
      <c r="E85" s="710" t="s">
        <v>429</v>
      </c>
      <c r="F85" s="710" t="s">
        <v>429</v>
      </c>
      <c r="G85" s="710" t="s">
        <v>429</v>
      </c>
      <c r="H85" s="710" t="s">
        <v>429</v>
      </c>
      <c r="I85" s="710" t="s">
        <v>429</v>
      </c>
      <c r="J85" s="710" t="s">
        <v>429</v>
      </c>
      <c r="K85" s="710" t="s">
        <v>429</v>
      </c>
      <c r="L85" s="710" t="s">
        <v>429</v>
      </c>
      <c r="M85" s="710" t="s">
        <v>429</v>
      </c>
      <c r="N85" s="710" t="s">
        <v>429</v>
      </c>
      <c r="O85" s="710" t="s">
        <v>429</v>
      </c>
      <c r="P85" s="710" t="s">
        <v>429</v>
      </c>
      <c r="Q85" s="710" t="s">
        <v>429</v>
      </c>
    </row>
    <row r="86" spans="1:18" ht="15" customHeight="1">
      <c r="A86" s="1215"/>
      <c r="B86" s="869" t="s">
        <v>2</v>
      </c>
      <c r="C86" s="710" t="s">
        <v>429</v>
      </c>
      <c r="D86" s="710" t="s">
        <v>429</v>
      </c>
      <c r="E86" s="710" t="s">
        <v>429</v>
      </c>
      <c r="F86" s="710" t="s">
        <v>429</v>
      </c>
      <c r="G86" s="710" t="s">
        <v>429</v>
      </c>
      <c r="H86" s="710" t="s">
        <v>429</v>
      </c>
      <c r="I86" s="710" t="s">
        <v>429</v>
      </c>
      <c r="J86" s="710" t="s">
        <v>429</v>
      </c>
      <c r="K86" s="710" t="s">
        <v>429</v>
      </c>
      <c r="L86" s="711">
        <v>141.12753261307992</v>
      </c>
      <c r="M86" s="711">
        <v>139.09211471901634</v>
      </c>
      <c r="N86" s="711">
        <v>131.25883930310638</v>
      </c>
      <c r="O86" s="711">
        <v>139.10413077339516</v>
      </c>
      <c r="P86" s="711">
        <v>146.16555294770316</v>
      </c>
      <c r="Q86" s="711">
        <v>104.46713523306322</v>
      </c>
    </row>
    <row r="87" spans="1:18" ht="15" customHeight="1">
      <c r="A87" s="1215"/>
      <c r="B87" s="869" t="s">
        <v>1</v>
      </c>
      <c r="C87" s="710" t="s">
        <v>429</v>
      </c>
      <c r="D87" s="710" t="s">
        <v>429</v>
      </c>
      <c r="E87" s="710" t="s">
        <v>429</v>
      </c>
      <c r="F87" s="710" t="s">
        <v>429</v>
      </c>
      <c r="G87" s="710" t="s">
        <v>429</v>
      </c>
      <c r="H87" s="710" t="s">
        <v>429</v>
      </c>
      <c r="I87" s="710" t="s">
        <v>429</v>
      </c>
      <c r="J87" s="710" t="s">
        <v>429</v>
      </c>
      <c r="K87" s="710" t="s">
        <v>429</v>
      </c>
      <c r="L87" s="710" t="s">
        <v>429</v>
      </c>
      <c r="M87" s="710" t="s">
        <v>429</v>
      </c>
      <c r="N87" s="710" t="s">
        <v>429</v>
      </c>
      <c r="O87" s="710" t="s">
        <v>429</v>
      </c>
      <c r="P87" s="710" t="s">
        <v>429</v>
      </c>
      <c r="Q87" s="710" t="s">
        <v>429</v>
      </c>
    </row>
    <row r="88" spans="1:18" ht="15" customHeight="1">
      <c r="A88" s="1099" t="s">
        <v>595</v>
      </c>
      <c r="B88" s="869" t="s">
        <v>15</v>
      </c>
      <c r="C88" s="710" t="s">
        <v>429</v>
      </c>
      <c r="D88" s="710" t="s">
        <v>429</v>
      </c>
      <c r="E88" s="710" t="s">
        <v>429</v>
      </c>
      <c r="F88" s="710" t="s">
        <v>429</v>
      </c>
      <c r="G88" s="710">
        <v>2.8154024986487357E-2</v>
      </c>
      <c r="H88" s="710">
        <v>5.4611769481735128E-2</v>
      </c>
      <c r="I88" s="710">
        <v>3.1990671554852836E-2</v>
      </c>
      <c r="J88" s="710">
        <v>3.2703669524544926E-2</v>
      </c>
      <c r="K88" s="710">
        <v>3.0953389563926299E-2</v>
      </c>
      <c r="L88" s="710">
        <v>2.6693094518149864E-2</v>
      </c>
      <c r="M88" s="710">
        <v>2.6157111021518478E-2</v>
      </c>
      <c r="N88" s="710">
        <v>2.5720895177767805E-2</v>
      </c>
      <c r="O88" s="710">
        <v>2.5428481104795141E-2</v>
      </c>
      <c r="P88" s="710">
        <v>2.4971154594455591E-2</v>
      </c>
      <c r="Q88" s="710">
        <v>2.0394712297762796E-2</v>
      </c>
    </row>
    <row r="89" spans="1:18" ht="15" customHeight="1">
      <c r="A89" s="1216"/>
      <c r="B89" s="869" t="s">
        <v>14</v>
      </c>
      <c r="C89" s="710" t="s">
        <v>429</v>
      </c>
      <c r="D89" s="710" t="s">
        <v>429</v>
      </c>
      <c r="E89" s="710" t="s">
        <v>429</v>
      </c>
      <c r="F89" s="710" t="s">
        <v>429</v>
      </c>
      <c r="G89" s="710" t="s">
        <v>429</v>
      </c>
      <c r="H89" s="710" t="s">
        <v>429</v>
      </c>
      <c r="I89" s="710" t="s">
        <v>429</v>
      </c>
      <c r="J89" s="710" t="s">
        <v>429</v>
      </c>
      <c r="K89" s="710" t="s">
        <v>429</v>
      </c>
      <c r="L89" s="710" t="s">
        <v>429</v>
      </c>
      <c r="M89" s="710" t="s">
        <v>429</v>
      </c>
      <c r="N89" s="710" t="s">
        <v>429</v>
      </c>
      <c r="O89" s="710" t="s">
        <v>429</v>
      </c>
      <c r="P89" s="710" t="s">
        <v>429</v>
      </c>
      <c r="Q89" s="710" t="s">
        <v>429</v>
      </c>
    </row>
    <row r="90" spans="1:18" ht="15" customHeight="1">
      <c r="A90" s="1216"/>
      <c r="B90" s="866" t="s">
        <v>268</v>
      </c>
      <c r="C90" s="710" t="s">
        <v>429</v>
      </c>
      <c r="D90" s="710" t="s">
        <v>429</v>
      </c>
      <c r="E90" s="710" t="s">
        <v>429</v>
      </c>
      <c r="F90" s="710" t="s">
        <v>429</v>
      </c>
      <c r="G90" s="710" t="s">
        <v>429</v>
      </c>
      <c r="H90" s="710" t="s">
        <v>429</v>
      </c>
      <c r="I90" s="710" t="s">
        <v>429</v>
      </c>
      <c r="J90" s="710" t="s">
        <v>429</v>
      </c>
      <c r="K90" s="710" t="s">
        <v>429</v>
      </c>
      <c r="L90" s="710" t="s">
        <v>429</v>
      </c>
      <c r="M90" s="710" t="s">
        <v>429</v>
      </c>
      <c r="N90" s="710" t="s">
        <v>429</v>
      </c>
      <c r="O90" s="710" t="s">
        <v>429</v>
      </c>
      <c r="P90" s="710" t="s">
        <v>429</v>
      </c>
      <c r="Q90" s="584" t="s">
        <v>429</v>
      </c>
    </row>
    <row r="91" spans="1:18" ht="15" customHeight="1">
      <c r="A91" s="1216"/>
      <c r="B91" s="869" t="s">
        <v>12</v>
      </c>
      <c r="C91" s="710" t="s">
        <v>429</v>
      </c>
      <c r="D91" s="710" t="s">
        <v>429</v>
      </c>
      <c r="E91" s="710" t="s">
        <v>429</v>
      </c>
      <c r="F91" s="710" t="s">
        <v>429</v>
      </c>
      <c r="G91" s="710" t="s">
        <v>429</v>
      </c>
      <c r="H91" s="710" t="s">
        <v>429</v>
      </c>
      <c r="I91" s="710" t="s">
        <v>429</v>
      </c>
      <c r="J91" s="710" t="s">
        <v>429</v>
      </c>
      <c r="K91" s="710" t="s">
        <v>429</v>
      </c>
      <c r="L91" s="710" t="s">
        <v>429</v>
      </c>
      <c r="M91" s="710" t="s">
        <v>429</v>
      </c>
      <c r="N91" s="710" t="s">
        <v>429</v>
      </c>
      <c r="O91" s="710">
        <v>0.61339999999999995</v>
      </c>
      <c r="P91" s="710">
        <v>6.3299999999999995E-2</v>
      </c>
      <c r="Q91" s="710">
        <v>0.05</v>
      </c>
      <c r="R91" s="296" t="s">
        <v>17</v>
      </c>
    </row>
    <row r="92" spans="1:18" ht="15" customHeight="1">
      <c r="A92" s="1216"/>
      <c r="B92" s="869" t="s">
        <v>11</v>
      </c>
      <c r="C92" s="710" t="s">
        <v>429</v>
      </c>
      <c r="D92" s="710" t="s">
        <v>429</v>
      </c>
      <c r="E92" s="710" t="s">
        <v>429</v>
      </c>
      <c r="F92" s="710" t="s">
        <v>429</v>
      </c>
      <c r="G92" s="710" t="s">
        <v>429</v>
      </c>
      <c r="H92" s="710" t="s">
        <v>429</v>
      </c>
      <c r="I92" s="710" t="s">
        <v>429</v>
      </c>
      <c r="J92" s="710" t="s">
        <v>429</v>
      </c>
      <c r="K92" s="710" t="s">
        <v>429</v>
      </c>
      <c r="L92" s="710" t="s">
        <v>429</v>
      </c>
      <c r="M92" s="710" t="s">
        <v>429</v>
      </c>
      <c r="N92" s="710" t="s">
        <v>429</v>
      </c>
      <c r="O92" s="710" t="s">
        <v>429</v>
      </c>
      <c r="P92" s="710" t="s">
        <v>429</v>
      </c>
      <c r="Q92" s="709" t="s">
        <v>429</v>
      </c>
    </row>
    <row r="93" spans="1:18" ht="15" customHeight="1">
      <c r="A93" s="1216"/>
      <c r="B93" s="869" t="s">
        <v>10</v>
      </c>
      <c r="C93" s="710" t="s">
        <v>429</v>
      </c>
      <c r="D93" s="710" t="s">
        <v>429</v>
      </c>
      <c r="E93" s="710" t="s">
        <v>429</v>
      </c>
      <c r="F93" s="710" t="s">
        <v>429</v>
      </c>
      <c r="G93" s="710" t="s">
        <v>429</v>
      </c>
      <c r="H93" s="710" t="s">
        <v>429</v>
      </c>
      <c r="I93" s="710" t="s">
        <v>429</v>
      </c>
      <c r="J93" s="710" t="s">
        <v>429</v>
      </c>
      <c r="K93" s="710" t="s">
        <v>429</v>
      </c>
      <c r="L93" s="710" t="s">
        <v>429</v>
      </c>
      <c r="M93" s="710" t="s">
        <v>429</v>
      </c>
      <c r="N93" s="710" t="s">
        <v>429</v>
      </c>
      <c r="O93" s="710" t="s">
        <v>429</v>
      </c>
      <c r="P93" s="710" t="s">
        <v>429</v>
      </c>
      <c r="Q93" s="709" t="s">
        <v>429</v>
      </c>
    </row>
    <row r="94" spans="1:18" ht="15" customHeight="1">
      <c r="A94" s="1216"/>
      <c r="B94" s="869" t="s">
        <v>9</v>
      </c>
      <c r="C94" s="710">
        <v>0.12371134020618556</v>
      </c>
      <c r="D94" s="710">
        <v>0.14266666666666666</v>
      </c>
      <c r="E94" s="710">
        <v>0.15281690140845069</v>
      </c>
      <c r="F94" s="710">
        <v>0.15647482014388486</v>
      </c>
      <c r="G94" s="710">
        <v>0.15376712328767125</v>
      </c>
      <c r="H94" s="710">
        <v>0.16153846153846155</v>
      </c>
      <c r="I94" s="710">
        <v>0.16687898089171976</v>
      </c>
      <c r="J94" s="710">
        <v>0.24190140845070424</v>
      </c>
      <c r="K94" s="710">
        <v>0.22445141065830723</v>
      </c>
      <c r="L94" s="710">
        <v>0.23211395273551311</v>
      </c>
      <c r="M94" s="710">
        <v>0.25</v>
      </c>
      <c r="N94" s="710">
        <v>0.25</v>
      </c>
      <c r="O94" s="710">
        <v>0.21591650358773648</v>
      </c>
      <c r="P94" s="710">
        <v>0.25408229915088176</v>
      </c>
      <c r="Q94" s="710">
        <v>0.22038724373576313</v>
      </c>
    </row>
    <row r="95" spans="1:18" ht="15" customHeight="1">
      <c r="A95" s="1216"/>
      <c r="B95" s="869" t="s">
        <v>7</v>
      </c>
      <c r="C95" s="710" t="s">
        <v>429</v>
      </c>
      <c r="D95" s="710" t="s">
        <v>429</v>
      </c>
      <c r="E95" s="710" t="s">
        <v>429</v>
      </c>
      <c r="F95" s="710" t="s">
        <v>429</v>
      </c>
      <c r="G95" s="710" t="s">
        <v>429</v>
      </c>
      <c r="H95" s="710" t="s">
        <v>429</v>
      </c>
      <c r="I95" s="710" t="s">
        <v>429</v>
      </c>
      <c r="J95" s="710" t="s">
        <v>429</v>
      </c>
      <c r="K95" s="710" t="s">
        <v>429</v>
      </c>
      <c r="L95" s="710" t="s">
        <v>429</v>
      </c>
      <c r="M95" s="710" t="s">
        <v>429</v>
      </c>
      <c r="N95" s="710" t="s">
        <v>429</v>
      </c>
      <c r="O95" s="710" t="s">
        <v>429</v>
      </c>
      <c r="P95" s="710" t="s">
        <v>429</v>
      </c>
      <c r="Q95" s="584" t="s">
        <v>429</v>
      </c>
    </row>
    <row r="96" spans="1:18" ht="15" customHeight="1">
      <c r="A96" s="1216"/>
      <c r="B96" s="869" t="s">
        <v>6</v>
      </c>
      <c r="C96" s="710" t="s">
        <v>429</v>
      </c>
      <c r="D96" s="710" t="s">
        <v>429</v>
      </c>
      <c r="E96" s="710" t="s">
        <v>429</v>
      </c>
      <c r="F96" s="710" t="s">
        <v>429</v>
      </c>
      <c r="G96" s="710" t="s">
        <v>429</v>
      </c>
      <c r="H96" s="710" t="s">
        <v>429</v>
      </c>
      <c r="I96" s="710" t="s">
        <v>429</v>
      </c>
      <c r="J96" s="710" t="s">
        <v>429</v>
      </c>
      <c r="K96" s="710" t="s">
        <v>429</v>
      </c>
      <c r="L96" s="710" t="s">
        <v>429</v>
      </c>
      <c r="M96" s="710" t="s">
        <v>429</v>
      </c>
      <c r="N96" s="710" t="s">
        <v>429</v>
      </c>
      <c r="O96" s="710" t="s">
        <v>429</v>
      </c>
      <c r="P96" s="710" t="s">
        <v>429</v>
      </c>
      <c r="Q96" s="573" t="s">
        <v>429</v>
      </c>
    </row>
    <row r="97" spans="1:18" ht="15" customHeight="1">
      <c r="A97" s="1216"/>
      <c r="B97" s="869" t="s">
        <v>5</v>
      </c>
      <c r="C97" s="710" t="s">
        <v>429</v>
      </c>
      <c r="D97" s="710" t="s">
        <v>429</v>
      </c>
      <c r="E97" s="710" t="s">
        <v>429</v>
      </c>
      <c r="F97" s="710" t="s">
        <v>429</v>
      </c>
      <c r="G97" s="710" t="s">
        <v>429</v>
      </c>
      <c r="H97" s="710" t="s">
        <v>429</v>
      </c>
      <c r="I97" s="710" t="s">
        <v>429</v>
      </c>
      <c r="J97" s="710" t="s">
        <v>429</v>
      </c>
      <c r="K97" s="710" t="s">
        <v>429</v>
      </c>
      <c r="L97" s="710" t="s">
        <v>429</v>
      </c>
      <c r="M97" s="710" t="s">
        <v>429</v>
      </c>
      <c r="N97" s="710" t="s">
        <v>429</v>
      </c>
      <c r="O97" s="710" t="s">
        <v>429</v>
      </c>
      <c r="P97" s="710" t="s">
        <v>429</v>
      </c>
      <c r="Q97" s="584" t="s">
        <v>429</v>
      </c>
    </row>
    <row r="98" spans="1:18" ht="15" customHeight="1">
      <c r="A98" s="1216"/>
      <c r="B98" s="869" t="s">
        <v>4</v>
      </c>
      <c r="C98" s="710" t="s">
        <v>429</v>
      </c>
      <c r="D98" s="710" t="s">
        <v>429</v>
      </c>
      <c r="E98" s="710" t="s">
        <v>429</v>
      </c>
      <c r="F98" s="710" t="s">
        <v>429</v>
      </c>
      <c r="G98" s="710" t="s">
        <v>429</v>
      </c>
      <c r="H98" s="710" t="s">
        <v>429</v>
      </c>
      <c r="I98" s="710" t="s">
        <v>429</v>
      </c>
      <c r="J98" s="710" t="s">
        <v>429</v>
      </c>
      <c r="K98" s="710" t="s">
        <v>429</v>
      </c>
      <c r="L98" s="710" t="s">
        <v>429</v>
      </c>
      <c r="M98" s="710" t="s">
        <v>429</v>
      </c>
      <c r="N98" s="710" t="s">
        <v>429</v>
      </c>
      <c r="O98" s="710" t="s">
        <v>429</v>
      </c>
      <c r="P98" s="710" t="s">
        <v>429</v>
      </c>
      <c r="Q98" s="709" t="s">
        <v>429</v>
      </c>
    </row>
    <row r="99" spans="1:18" ht="15" customHeight="1">
      <c r="A99" s="1216"/>
      <c r="B99" s="869" t="s">
        <v>3</v>
      </c>
      <c r="C99" s="710" t="s">
        <v>429</v>
      </c>
      <c r="D99" s="710" t="s">
        <v>429</v>
      </c>
      <c r="E99" s="710" t="s">
        <v>429</v>
      </c>
      <c r="F99" s="710" t="s">
        <v>429</v>
      </c>
      <c r="G99" s="710" t="s">
        <v>429</v>
      </c>
      <c r="H99" s="710" t="s">
        <v>429</v>
      </c>
      <c r="I99" s="710" t="s">
        <v>429</v>
      </c>
      <c r="J99" s="710" t="s">
        <v>429</v>
      </c>
      <c r="K99" s="710" t="s">
        <v>429</v>
      </c>
      <c r="L99" s="710" t="s">
        <v>429</v>
      </c>
      <c r="M99" s="710" t="s">
        <v>429</v>
      </c>
      <c r="N99" s="710">
        <v>9.4799999999999995E-2</v>
      </c>
      <c r="O99" s="710">
        <v>9.4799999999999995E-2</v>
      </c>
      <c r="P99" s="710" t="s">
        <v>429</v>
      </c>
      <c r="Q99" s="584" t="s">
        <v>429</v>
      </c>
      <c r="R99" s="296" t="s">
        <v>17</v>
      </c>
    </row>
    <row r="100" spans="1:18" ht="15" customHeight="1">
      <c r="A100" s="1216"/>
      <c r="B100" s="868" t="s">
        <v>79</v>
      </c>
      <c r="C100" s="710" t="s">
        <v>429</v>
      </c>
      <c r="D100" s="710" t="s">
        <v>429</v>
      </c>
      <c r="E100" s="710" t="s">
        <v>429</v>
      </c>
      <c r="F100" s="710" t="s">
        <v>429</v>
      </c>
      <c r="G100" s="710" t="s">
        <v>429</v>
      </c>
      <c r="H100" s="710" t="s">
        <v>429</v>
      </c>
      <c r="I100" s="710" t="s">
        <v>429</v>
      </c>
      <c r="J100" s="710" t="s">
        <v>429</v>
      </c>
      <c r="K100" s="710" t="s">
        <v>429</v>
      </c>
      <c r="L100" s="710" t="s">
        <v>429</v>
      </c>
      <c r="M100" s="710" t="s">
        <v>429</v>
      </c>
      <c r="N100" s="710" t="s">
        <v>429</v>
      </c>
      <c r="O100" s="710" t="s">
        <v>429</v>
      </c>
      <c r="P100" s="710" t="s">
        <v>429</v>
      </c>
      <c r="Q100" s="584" t="s">
        <v>429</v>
      </c>
    </row>
    <row r="101" spans="1:18" ht="15" customHeight="1">
      <c r="A101" s="1216"/>
      <c r="B101" s="869" t="s">
        <v>2</v>
      </c>
      <c r="C101" s="710" t="s">
        <v>429</v>
      </c>
      <c r="D101" s="710" t="s">
        <v>429</v>
      </c>
      <c r="E101" s="710" t="s">
        <v>429</v>
      </c>
      <c r="F101" s="710" t="s">
        <v>429</v>
      </c>
      <c r="G101" s="710" t="s">
        <v>429</v>
      </c>
      <c r="H101" s="710" t="s">
        <v>429</v>
      </c>
      <c r="I101" s="710" t="s">
        <v>429</v>
      </c>
      <c r="J101" s="710" t="s">
        <v>429</v>
      </c>
      <c r="K101" s="710" t="s">
        <v>429</v>
      </c>
      <c r="L101" s="710">
        <v>15.053603478728524</v>
      </c>
      <c r="M101" s="710">
        <v>14.836492236695076</v>
      </c>
      <c r="N101" s="710">
        <v>14.000942858998014</v>
      </c>
      <c r="O101" s="710">
        <v>17.805328738994579</v>
      </c>
      <c r="P101" s="710">
        <v>18.189491033491951</v>
      </c>
      <c r="Q101" s="709">
        <v>13.000354606781203</v>
      </c>
    </row>
    <row r="102" spans="1:18" ht="15" customHeight="1">
      <c r="A102" s="1216"/>
      <c r="B102" s="869" t="s">
        <v>1</v>
      </c>
      <c r="C102" s="710" t="s">
        <v>429</v>
      </c>
      <c r="D102" s="710" t="s">
        <v>429</v>
      </c>
      <c r="E102" s="710" t="s">
        <v>429</v>
      </c>
      <c r="F102" s="710" t="s">
        <v>429</v>
      </c>
      <c r="G102" s="710" t="s">
        <v>429</v>
      </c>
      <c r="H102" s="710" t="s">
        <v>429</v>
      </c>
      <c r="I102" s="710" t="s">
        <v>429</v>
      </c>
      <c r="J102" s="710" t="s">
        <v>429</v>
      </c>
      <c r="K102" s="710" t="s">
        <v>429</v>
      </c>
      <c r="L102" s="710" t="s">
        <v>429</v>
      </c>
      <c r="M102" s="710" t="s">
        <v>429</v>
      </c>
      <c r="N102" s="710" t="s">
        <v>429</v>
      </c>
      <c r="O102" s="710" t="s">
        <v>429</v>
      </c>
      <c r="P102" s="710" t="s">
        <v>429</v>
      </c>
      <c r="Q102" s="584" t="s">
        <v>429</v>
      </c>
    </row>
    <row r="104" spans="1:18">
      <c r="A104" s="333" t="s">
        <v>33</v>
      </c>
    </row>
    <row r="105" spans="1:18" ht="15" customHeight="1"/>
    <row r="106" spans="1:18" ht="15" customHeight="1">
      <c r="A106" s="167" t="s">
        <v>431</v>
      </c>
    </row>
    <row r="107" spans="1:18" ht="15" customHeight="1"/>
    <row r="108" spans="1:18" ht="13.75" customHeight="1">
      <c r="A108" s="333" t="s">
        <v>84</v>
      </c>
      <c r="C108" s="733"/>
      <c r="D108" s="733"/>
      <c r="E108" s="733"/>
      <c r="F108" s="733"/>
      <c r="G108" s="733"/>
      <c r="H108" s="733"/>
      <c r="I108" s="733"/>
      <c r="J108" s="733"/>
      <c r="K108" s="733"/>
    </row>
    <row r="110" spans="1:18" ht="14.25" customHeight="1">
      <c r="A110" s="733" t="s">
        <v>709</v>
      </c>
      <c r="C110" s="467"/>
      <c r="D110" s="467"/>
      <c r="E110" s="467"/>
      <c r="F110" s="467"/>
      <c r="G110" s="467"/>
      <c r="H110" s="467"/>
      <c r="I110" s="467"/>
      <c r="J110" s="467"/>
      <c r="K110" s="467"/>
      <c r="L110" s="422"/>
    </row>
    <row r="111" spans="1:18">
      <c r="C111" s="134"/>
    </row>
    <row r="112" spans="1:18" ht="15" customHeight="1">
      <c r="A112" s="467" t="s">
        <v>710</v>
      </c>
      <c r="C112" s="734"/>
      <c r="D112" s="734"/>
      <c r="E112" s="734"/>
      <c r="F112" s="734"/>
      <c r="G112" s="734"/>
      <c r="H112" s="734"/>
      <c r="I112" s="734"/>
      <c r="J112" s="734"/>
      <c r="K112" s="734"/>
    </row>
    <row r="113" spans="1:11" ht="15" customHeight="1">
      <c r="A113" s="134"/>
      <c r="B113" s="734"/>
      <c r="C113" s="734"/>
      <c r="D113" s="734"/>
      <c r="E113" s="734"/>
      <c r="F113" s="734"/>
      <c r="G113" s="734"/>
      <c r="H113" s="734"/>
      <c r="I113" s="734"/>
      <c r="J113" s="734"/>
      <c r="K113" s="734"/>
    </row>
    <row r="114" spans="1:11">
      <c r="A114" s="734" t="s">
        <v>711</v>
      </c>
      <c r="B114" s="423"/>
      <c r="C114" s="423"/>
      <c r="D114" s="423"/>
      <c r="E114" s="423"/>
      <c r="F114" s="423"/>
      <c r="G114" s="423"/>
      <c r="H114" s="423"/>
      <c r="I114" s="423"/>
      <c r="J114" s="423"/>
      <c r="K114" s="423"/>
    </row>
  </sheetData>
  <mergeCells count="9">
    <mergeCell ref="C3:Q3"/>
    <mergeCell ref="A73:A87"/>
    <mergeCell ref="A88:A102"/>
    <mergeCell ref="A56:A72"/>
    <mergeCell ref="A3:A4"/>
    <mergeCell ref="B3:B4"/>
    <mergeCell ref="A5:A25"/>
    <mergeCell ref="A26:A55"/>
    <mergeCell ref="B29:B31"/>
  </mergeCells>
  <conditionalFormatting sqref="Q14">
    <cfRule type="expression" dxfId="71" priority="5" stopIfTrue="1">
      <formula>ISNA(ACTIVECELL)</formula>
    </cfRule>
  </conditionalFormatting>
  <conditionalFormatting sqref="Q36">
    <cfRule type="expression" dxfId="70" priority="4" stopIfTrue="1">
      <formula>ISNA(ACTIVECELL)</formula>
    </cfRule>
  </conditionalFormatting>
  <conditionalFormatting sqref="Q96">
    <cfRule type="expression" dxfId="69" priority="1" stopIfTrue="1">
      <formula>ISNA(ACTIVECELL)</formula>
    </cfRule>
  </conditionalFormatting>
  <hyperlinks>
    <hyperlink ref="S7" location="Content!B484" display="Back to Content Page"/>
  </hyperlinks>
  <pageMargins left="0.7" right="0.7" top="0.75" bottom="0.75" header="0.3" footer="0.3"/>
  <pageSetup orientation="portrait" r:id="rId1"/>
</worksheet>
</file>

<file path=xl/worksheets/sheet3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0"/>
  <sheetViews>
    <sheetView workbookViewId="0">
      <selection activeCell="Q6" sqref="Q6"/>
    </sheetView>
  </sheetViews>
  <sheetFormatPr defaultColWidth="9.1796875" defaultRowHeight="14"/>
  <cols>
    <col min="1" max="1" width="33.81640625" style="289" customWidth="1"/>
    <col min="2" max="15" width="6.26953125" style="289" customWidth="1"/>
    <col min="16" max="17" width="9.1796875" style="289"/>
    <col min="18" max="18" width="8" style="289" customWidth="1"/>
    <col min="19" max="16384" width="9.1796875" style="289"/>
  </cols>
  <sheetData>
    <row r="1" spans="1:17" ht="15" customHeight="1">
      <c r="A1" s="273" t="s">
        <v>1460</v>
      </c>
    </row>
    <row r="2" spans="1:17" ht="15" customHeight="1">
      <c r="A2" s="273"/>
    </row>
    <row r="3" spans="1:17" ht="15" customHeight="1">
      <c r="A3" s="769" t="s">
        <v>53</v>
      </c>
      <c r="B3" s="67">
        <v>1991</v>
      </c>
      <c r="C3" s="67">
        <v>1992</v>
      </c>
      <c r="D3" s="67">
        <v>1995</v>
      </c>
      <c r="E3" s="67">
        <v>1998</v>
      </c>
      <c r="F3" s="424">
        <v>2000</v>
      </c>
      <c r="G3" s="424">
        <v>2002</v>
      </c>
      <c r="H3" s="424">
        <v>2004</v>
      </c>
      <c r="I3" s="424">
        <v>2006</v>
      </c>
      <c r="J3" s="424">
        <v>2008</v>
      </c>
      <c r="K3" s="424">
        <v>2010</v>
      </c>
      <c r="L3" s="67">
        <v>2012</v>
      </c>
      <c r="M3" s="67">
        <v>2013</v>
      </c>
      <c r="N3" s="67">
        <v>2014</v>
      </c>
      <c r="O3" s="67">
        <v>2015</v>
      </c>
    </row>
    <row r="4" spans="1:17" ht="15" customHeight="1">
      <c r="A4" s="284" t="s">
        <v>15</v>
      </c>
      <c r="B4" s="577" t="s">
        <v>429</v>
      </c>
      <c r="C4" s="577" t="s">
        <v>429</v>
      </c>
      <c r="D4" s="577" t="s">
        <v>429</v>
      </c>
      <c r="E4" s="577">
        <v>38</v>
      </c>
      <c r="F4" s="577">
        <v>30</v>
      </c>
      <c r="G4" s="577">
        <v>19</v>
      </c>
      <c r="H4" s="577">
        <v>39</v>
      </c>
      <c r="I4" s="577">
        <v>50</v>
      </c>
      <c r="J4" s="577">
        <v>53</v>
      </c>
      <c r="K4" s="577">
        <v>65</v>
      </c>
      <c r="L4" s="577">
        <v>63</v>
      </c>
      <c r="M4" s="577">
        <f>0.621329462454809*100</f>
        <v>62.132946245480902</v>
      </c>
      <c r="N4" s="577">
        <v>65.21358073208539</v>
      </c>
      <c r="O4" s="577">
        <v>88.825466307962913</v>
      </c>
    </row>
    <row r="5" spans="1:17" ht="15" customHeight="1">
      <c r="A5" s="284" t="s">
        <v>14</v>
      </c>
      <c r="B5" s="577">
        <v>68</v>
      </c>
      <c r="C5" s="577">
        <v>41</v>
      </c>
      <c r="D5" s="577">
        <v>38</v>
      </c>
      <c r="E5" s="577">
        <v>31</v>
      </c>
      <c r="F5" s="577">
        <v>42</v>
      </c>
      <c r="G5" s="577">
        <v>41</v>
      </c>
      <c r="H5" s="577">
        <v>66</v>
      </c>
      <c r="I5" s="577">
        <v>78</v>
      </c>
      <c r="J5" s="577">
        <v>88</v>
      </c>
      <c r="K5" s="577">
        <v>93</v>
      </c>
      <c r="L5" s="577">
        <v>123</v>
      </c>
      <c r="M5" s="577">
        <v>114.42193087008343</v>
      </c>
      <c r="N5" s="577">
        <v>119.32</v>
      </c>
      <c r="O5" s="577">
        <v>121.5</v>
      </c>
    </row>
    <row r="6" spans="1:17" ht="15" customHeight="1">
      <c r="A6" s="73" t="s">
        <v>268</v>
      </c>
      <c r="B6" s="577">
        <v>81</v>
      </c>
      <c r="C6" s="577">
        <v>74</v>
      </c>
      <c r="D6" s="577">
        <v>73</v>
      </c>
      <c r="E6" s="577">
        <v>50</v>
      </c>
      <c r="F6" s="577">
        <v>100</v>
      </c>
      <c r="G6" s="577">
        <v>70</v>
      </c>
      <c r="H6" s="577">
        <v>92</v>
      </c>
      <c r="I6" s="577">
        <v>94</v>
      </c>
      <c r="J6" s="577">
        <v>123</v>
      </c>
      <c r="K6" s="577">
        <v>128</v>
      </c>
      <c r="L6" s="577">
        <v>148</v>
      </c>
      <c r="M6" s="577" t="s">
        <v>429</v>
      </c>
      <c r="N6" s="577">
        <v>168</v>
      </c>
      <c r="O6" s="584" t="s">
        <v>429</v>
      </c>
      <c r="Q6" s="92" t="s">
        <v>13</v>
      </c>
    </row>
    <row r="7" spans="1:17" ht="15" customHeight="1">
      <c r="A7" s="284" t="s">
        <v>12</v>
      </c>
      <c r="B7" s="577">
        <v>0</v>
      </c>
      <c r="C7" s="577">
        <v>0</v>
      </c>
      <c r="D7" s="577">
        <v>0</v>
      </c>
      <c r="E7" s="577">
        <v>39</v>
      </c>
      <c r="F7" s="577">
        <v>50</v>
      </c>
      <c r="G7" s="577">
        <v>0</v>
      </c>
      <c r="H7" s="577">
        <v>73</v>
      </c>
      <c r="I7" s="577">
        <v>89</v>
      </c>
      <c r="J7" s="577">
        <v>79</v>
      </c>
      <c r="K7" s="577">
        <v>97</v>
      </c>
      <c r="L7" s="577">
        <v>124</v>
      </c>
      <c r="M7" s="577">
        <v>103.8</v>
      </c>
      <c r="N7" s="577">
        <v>113.29</v>
      </c>
      <c r="O7" s="577" t="s">
        <v>8</v>
      </c>
    </row>
    <row r="8" spans="1:17" ht="15" customHeight="1">
      <c r="A8" s="284" t="s">
        <v>11</v>
      </c>
      <c r="B8" s="577">
        <v>43</v>
      </c>
      <c r="C8" s="577">
        <v>54</v>
      </c>
      <c r="D8" s="577">
        <v>47</v>
      </c>
      <c r="E8" s="577">
        <v>47</v>
      </c>
      <c r="F8" s="577">
        <v>76</v>
      </c>
      <c r="G8" s="577">
        <v>108</v>
      </c>
      <c r="H8" s="577">
        <v>105</v>
      </c>
      <c r="I8" s="577">
        <v>114.99999999999999</v>
      </c>
      <c r="J8" s="577">
        <v>155</v>
      </c>
      <c r="K8" s="577">
        <v>152</v>
      </c>
      <c r="L8" s="577">
        <v>149</v>
      </c>
      <c r="M8" s="577" t="s">
        <v>429</v>
      </c>
      <c r="N8" s="577">
        <v>135</v>
      </c>
      <c r="O8" s="709" t="s">
        <v>429</v>
      </c>
    </row>
    <row r="9" spans="1:17" ht="15" customHeight="1">
      <c r="A9" s="284" t="s">
        <v>10</v>
      </c>
      <c r="B9" s="577">
        <v>64</v>
      </c>
      <c r="C9" s="577">
        <v>71</v>
      </c>
      <c r="D9" s="577">
        <v>65</v>
      </c>
      <c r="E9" s="577">
        <v>51</v>
      </c>
      <c r="F9" s="577">
        <v>69</v>
      </c>
      <c r="G9" s="577">
        <v>66</v>
      </c>
      <c r="H9" s="577">
        <v>95</v>
      </c>
      <c r="I9" s="577">
        <v>117</v>
      </c>
      <c r="J9" s="577">
        <v>178.7570832138417</v>
      </c>
      <c r="K9" s="577">
        <v>170.24760327656861</v>
      </c>
      <c r="L9" s="577">
        <v>196.7034113991634</v>
      </c>
      <c r="M9" s="577">
        <v>193.42810344299858</v>
      </c>
      <c r="N9" s="577">
        <v>223.44291712584763</v>
      </c>
      <c r="O9" s="577">
        <v>152.19999999999999</v>
      </c>
    </row>
    <row r="10" spans="1:17" ht="15" customHeight="1">
      <c r="A10" s="284" t="s">
        <v>9</v>
      </c>
      <c r="B10" s="577">
        <v>0</v>
      </c>
      <c r="C10" s="577">
        <v>0</v>
      </c>
      <c r="D10" s="577">
        <v>0</v>
      </c>
      <c r="E10" s="577">
        <v>55.713094245204331</v>
      </c>
      <c r="F10" s="577">
        <v>55.14089870525514</v>
      </c>
      <c r="G10" s="577">
        <v>67.189586114819761</v>
      </c>
      <c r="H10" s="577">
        <v>83.243243243243242</v>
      </c>
      <c r="I10" s="577">
        <v>115.76243980738363</v>
      </c>
      <c r="J10" s="577">
        <v>153.06770098730607</v>
      </c>
      <c r="K10" s="577">
        <v>142.73227581741665</v>
      </c>
      <c r="L10" s="577">
        <v>167.7</v>
      </c>
      <c r="M10" s="577">
        <v>169</v>
      </c>
      <c r="N10" s="577">
        <f>50.84/30.62*100</f>
        <v>166.03527106466362</v>
      </c>
      <c r="O10" s="577">
        <v>129.12870159453306</v>
      </c>
    </row>
    <row r="11" spans="1:17" ht="15" customHeight="1">
      <c r="A11" s="284" t="s">
        <v>7</v>
      </c>
      <c r="B11" s="577">
        <v>74</v>
      </c>
      <c r="C11" s="577">
        <v>48</v>
      </c>
      <c r="D11" s="577">
        <v>53</v>
      </c>
      <c r="E11" s="577">
        <v>55.000000000000007</v>
      </c>
      <c r="F11" s="577">
        <v>56.000000000000007</v>
      </c>
      <c r="G11" s="577">
        <v>46</v>
      </c>
      <c r="H11" s="577">
        <v>88</v>
      </c>
      <c r="I11" s="577">
        <v>118.708967173739</v>
      </c>
      <c r="J11" s="577">
        <v>166.61954672918699</v>
      </c>
      <c r="K11" s="577">
        <v>108.544740920423</v>
      </c>
      <c r="L11" s="577">
        <v>170.23134966945901</v>
      </c>
      <c r="M11" s="577">
        <v>160.66970916646</v>
      </c>
      <c r="N11" s="577">
        <v>155</v>
      </c>
      <c r="O11" s="584" t="s">
        <v>429</v>
      </c>
    </row>
    <row r="12" spans="1:17" ht="15" customHeight="1">
      <c r="A12" s="284" t="s">
        <v>32</v>
      </c>
      <c r="B12" s="577">
        <v>46</v>
      </c>
      <c r="C12" s="577">
        <v>42</v>
      </c>
      <c r="D12" s="577">
        <v>0</v>
      </c>
      <c r="E12" s="577">
        <v>38</v>
      </c>
      <c r="F12" s="577">
        <v>47</v>
      </c>
      <c r="G12" s="577">
        <v>45</v>
      </c>
      <c r="H12" s="577">
        <v>68</v>
      </c>
      <c r="I12" s="577">
        <v>87</v>
      </c>
      <c r="J12" s="577">
        <v>78</v>
      </c>
      <c r="K12" s="577">
        <v>106</v>
      </c>
      <c r="L12" s="577">
        <v>124</v>
      </c>
      <c r="M12" s="577" t="s">
        <v>429</v>
      </c>
      <c r="N12" s="577">
        <v>108</v>
      </c>
      <c r="O12" s="573" t="s">
        <v>429</v>
      </c>
    </row>
    <row r="13" spans="1:17" ht="15" customHeight="1">
      <c r="A13" s="284" t="s">
        <v>5</v>
      </c>
      <c r="B13" s="577">
        <v>0</v>
      </c>
      <c r="C13" s="577">
        <v>0</v>
      </c>
      <c r="D13" s="577">
        <v>0</v>
      </c>
      <c r="E13" s="577">
        <v>0</v>
      </c>
      <c r="F13" s="577">
        <v>0</v>
      </c>
      <c r="G13" s="577">
        <v>0</v>
      </c>
      <c r="H13" s="577">
        <v>0</v>
      </c>
      <c r="I13" s="577" t="s">
        <v>8</v>
      </c>
      <c r="J13" s="577">
        <v>1.35</v>
      </c>
      <c r="K13" s="577">
        <v>1.3</v>
      </c>
      <c r="L13" s="577">
        <v>1.71</v>
      </c>
      <c r="M13" s="577">
        <v>1.6</v>
      </c>
      <c r="N13" s="577">
        <v>1.55</v>
      </c>
      <c r="O13" s="577">
        <v>1.3</v>
      </c>
    </row>
    <row r="14" spans="1:17" ht="15" customHeight="1">
      <c r="A14" s="284" t="s">
        <v>4</v>
      </c>
      <c r="B14" s="577">
        <v>0</v>
      </c>
      <c r="C14" s="577">
        <v>52</v>
      </c>
      <c r="D14" s="577">
        <v>51</v>
      </c>
      <c r="E14" s="577">
        <v>43</v>
      </c>
      <c r="F14" s="577">
        <v>50</v>
      </c>
      <c r="G14" s="577">
        <v>43</v>
      </c>
      <c r="H14" s="577">
        <v>81</v>
      </c>
      <c r="I14" s="577">
        <v>85</v>
      </c>
      <c r="J14" s="577">
        <v>87</v>
      </c>
      <c r="K14" s="577">
        <v>119</v>
      </c>
      <c r="L14" s="577">
        <v>138</v>
      </c>
      <c r="M14" s="577">
        <v>118</v>
      </c>
      <c r="N14" s="577">
        <v>119</v>
      </c>
      <c r="O14" s="584" t="s">
        <v>429</v>
      </c>
    </row>
    <row r="15" spans="1:17">
      <c r="A15" s="284" t="s">
        <v>3</v>
      </c>
      <c r="B15" s="577">
        <v>46</v>
      </c>
      <c r="C15" s="577">
        <v>43</v>
      </c>
      <c r="D15" s="577">
        <v>0</v>
      </c>
      <c r="E15" s="577">
        <v>37</v>
      </c>
      <c r="F15" s="577">
        <v>47</v>
      </c>
      <c r="G15" s="577">
        <v>0</v>
      </c>
      <c r="H15" s="577">
        <v>76</v>
      </c>
      <c r="I15" s="577">
        <v>80</v>
      </c>
      <c r="J15" s="577">
        <v>86</v>
      </c>
      <c r="K15" s="577">
        <v>107</v>
      </c>
      <c r="L15" s="577">
        <v>130</v>
      </c>
      <c r="M15" s="577">
        <v>116.3</v>
      </c>
      <c r="N15" s="577">
        <v>114</v>
      </c>
      <c r="O15" s="584" t="s">
        <v>429</v>
      </c>
      <c r="P15" s="296" t="s">
        <v>17</v>
      </c>
    </row>
    <row r="16" spans="1:17" ht="15" customHeight="1">
      <c r="A16" s="418" t="s">
        <v>79</v>
      </c>
      <c r="B16" s="577" t="s">
        <v>429</v>
      </c>
      <c r="C16" s="577">
        <v>43</v>
      </c>
      <c r="D16" s="577">
        <v>56.000000000000007</v>
      </c>
      <c r="E16" s="577">
        <v>63</v>
      </c>
      <c r="F16" s="577">
        <v>75</v>
      </c>
      <c r="G16" s="577">
        <v>67</v>
      </c>
      <c r="H16" s="577">
        <v>83</v>
      </c>
      <c r="I16" s="577">
        <v>119</v>
      </c>
      <c r="J16" s="577">
        <v>142</v>
      </c>
      <c r="K16" s="577">
        <v>120</v>
      </c>
      <c r="L16" s="577">
        <v>141</v>
      </c>
      <c r="M16" s="577">
        <v>136</v>
      </c>
      <c r="N16" s="577">
        <v>139</v>
      </c>
      <c r="O16" s="577">
        <v>103</v>
      </c>
      <c r="P16" s="100" t="s">
        <v>17</v>
      </c>
    </row>
    <row r="17" spans="1:15" ht="15" customHeight="1">
      <c r="A17" s="284" t="s">
        <v>2</v>
      </c>
      <c r="B17" s="577">
        <v>40</v>
      </c>
      <c r="C17" s="577">
        <v>72</v>
      </c>
      <c r="D17" s="577">
        <v>60</v>
      </c>
      <c r="E17" s="577">
        <v>53</v>
      </c>
      <c r="F17" s="577">
        <v>0</v>
      </c>
      <c r="G17" s="577">
        <v>72</v>
      </c>
      <c r="H17" s="577">
        <v>110.00000000000001</v>
      </c>
      <c r="I17" s="577">
        <v>131</v>
      </c>
      <c r="J17" s="577">
        <v>170</v>
      </c>
      <c r="K17" s="577">
        <v>166</v>
      </c>
      <c r="L17" s="577">
        <v>148</v>
      </c>
      <c r="M17" s="584" t="s">
        <v>429</v>
      </c>
      <c r="N17" s="584" t="s">
        <v>429</v>
      </c>
      <c r="O17" s="584" t="s">
        <v>429</v>
      </c>
    </row>
    <row r="18" spans="1:15" ht="15" customHeight="1">
      <c r="A18" s="284" t="s">
        <v>50</v>
      </c>
      <c r="B18" s="577">
        <v>68</v>
      </c>
      <c r="C18" s="577">
        <v>47</v>
      </c>
      <c r="D18" s="577">
        <v>38</v>
      </c>
      <c r="E18" s="577">
        <v>26</v>
      </c>
      <c r="F18" s="577">
        <v>85</v>
      </c>
      <c r="G18" s="577">
        <v>5</v>
      </c>
      <c r="H18" s="577">
        <v>61</v>
      </c>
      <c r="I18" s="577">
        <v>0</v>
      </c>
      <c r="J18" s="577">
        <v>130</v>
      </c>
      <c r="K18" s="577">
        <v>129</v>
      </c>
      <c r="L18" s="577">
        <v>152</v>
      </c>
      <c r="M18" s="577">
        <v>150</v>
      </c>
      <c r="N18" s="577">
        <v>150</v>
      </c>
      <c r="O18" s="577">
        <v>140</v>
      </c>
    </row>
    <row r="19" spans="1:15" ht="15" customHeight="1">
      <c r="M19" s="134"/>
      <c r="N19" s="134"/>
      <c r="O19" s="134"/>
    </row>
    <row r="20" spans="1:15" ht="15" customHeight="1">
      <c r="A20" s="136" t="s">
        <v>33</v>
      </c>
      <c r="C20" s="96"/>
      <c r="D20" s="96"/>
      <c r="E20" s="96"/>
      <c r="F20" s="96"/>
      <c r="G20" s="96"/>
      <c r="H20" s="96"/>
      <c r="I20" s="96"/>
      <c r="J20" s="96"/>
      <c r="K20" s="96"/>
    </row>
    <row r="21" spans="1:15" ht="15" customHeight="1">
      <c r="C21" s="701"/>
      <c r="D21" s="701"/>
      <c r="E21" s="701"/>
      <c r="F21" s="701"/>
      <c r="G21" s="701"/>
      <c r="H21" s="701"/>
      <c r="I21" s="701"/>
      <c r="J21" s="701"/>
      <c r="K21" s="701"/>
    </row>
    <row r="22" spans="1:15" ht="15" customHeight="1">
      <c r="A22" s="96" t="s">
        <v>658</v>
      </c>
      <c r="C22" s="701"/>
      <c r="D22" s="701"/>
      <c r="E22" s="701"/>
      <c r="F22" s="701"/>
      <c r="G22" s="701"/>
      <c r="H22" s="701"/>
      <c r="I22" s="701"/>
      <c r="J22" s="701"/>
      <c r="K22" s="701"/>
    </row>
    <row r="23" spans="1:15" ht="15" customHeight="1">
      <c r="A23" s="701"/>
      <c r="N23" s="367"/>
    </row>
    <row r="24" spans="1:15" ht="14.65" customHeight="1">
      <c r="A24" s="308" t="s">
        <v>1565</v>
      </c>
      <c r="C24" s="131"/>
      <c r="D24" s="131"/>
      <c r="E24" s="131"/>
      <c r="F24" s="131"/>
      <c r="G24" s="131"/>
      <c r="H24" s="131"/>
      <c r="I24" s="131"/>
      <c r="J24" s="131"/>
      <c r="K24" s="131"/>
      <c r="N24" s="367"/>
    </row>
    <row r="25" spans="1:15" ht="15" customHeight="1">
      <c r="A25" s="289" t="s">
        <v>17</v>
      </c>
    </row>
    <row r="26" spans="1:15" ht="15" customHeight="1">
      <c r="A26" s="167" t="s">
        <v>431</v>
      </c>
    </row>
    <row r="27" spans="1:15" ht="15" customHeight="1">
      <c r="A27" s="167"/>
    </row>
    <row r="28" spans="1:15" ht="13.75" customHeight="1">
      <c r="A28" s="136" t="s">
        <v>578</v>
      </c>
      <c r="C28" s="96"/>
      <c r="D28" s="96"/>
      <c r="E28" s="96"/>
      <c r="F28" s="96"/>
      <c r="G28" s="96"/>
      <c r="H28" s="96"/>
      <c r="I28" s="96"/>
      <c r="J28" s="96"/>
      <c r="K28" s="96"/>
    </row>
    <row r="29" spans="1:15">
      <c r="B29" s="96"/>
      <c r="C29" s="96"/>
      <c r="D29" s="96"/>
      <c r="E29" s="96"/>
      <c r="F29" s="96"/>
      <c r="G29" s="96"/>
      <c r="H29" s="96"/>
      <c r="I29" s="96"/>
      <c r="J29" s="96"/>
      <c r="K29" s="96"/>
    </row>
    <row r="30" spans="1:15">
      <c r="A30" s="96" t="s">
        <v>622</v>
      </c>
    </row>
  </sheetData>
  <conditionalFormatting sqref="N6">
    <cfRule type="expression" dxfId="68" priority="8" stopIfTrue="1">
      <formula>ISNA(ACTIVECELL)</formula>
    </cfRule>
  </conditionalFormatting>
  <conditionalFormatting sqref="O16">
    <cfRule type="expression" dxfId="67" priority="6" stopIfTrue="1">
      <formula>ISNA(ACTIVECELL)</formula>
    </cfRule>
  </conditionalFormatting>
  <conditionalFormatting sqref="O7">
    <cfRule type="expression" dxfId="66" priority="4" stopIfTrue="1">
      <formula>ISNA(ACTIVECELL)</formula>
    </cfRule>
  </conditionalFormatting>
  <conditionalFormatting sqref="O12">
    <cfRule type="expression" dxfId="65" priority="2" stopIfTrue="1">
      <formula>ISNA(ACTIVECELL)</formula>
    </cfRule>
  </conditionalFormatting>
  <hyperlinks>
    <hyperlink ref="Q6" location="Content!B484" display="Back to Content Page"/>
  </hyperlinks>
  <pageMargins left="0.7" right="0.7" top="0.75" bottom="0.75" header="0.3" footer="0.3"/>
</worksheet>
</file>

<file path=xl/worksheets/sheet3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0"/>
  <sheetViews>
    <sheetView workbookViewId="0">
      <selection activeCell="Q5" sqref="Q5"/>
    </sheetView>
  </sheetViews>
  <sheetFormatPr defaultColWidth="9.1796875" defaultRowHeight="14"/>
  <cols>
    <col min="1" max="1" width="33.81640625" style="289" customWidth="1"/>
    <col min="2" max="14" width="6.26953125" style="289" customWidth="1"/>
    <col min="15" max="15" width="7.1796875" style="289" customWidth="1"/>
    <col min="16" max="16384" width="9.1796875" style="289"/>
  </cols>
  <sheetData>
    <row r="1" spans="1:17" ht="15" customHeight="1">
      <c r="A1" s="273" t="s">
        <v>1563</v>
      </c>
      <c r="B1" s="273"/>
      <c r="C1" s="273"/>
      <c r="D1" s="273"/>
      <c r="E1" s="273"/>
      <c r="F1" s="273"/>
      <c r="G1" s="273"/>
      <c r="H1" s="273"/>
      <c r="I1" s="273"/>
    </row>
    <row r="2" spans="1:17" ht="15" customHeight="1">
      <c r="A2" s="273"/>
    </row>
    <row r="3" spans="1:17" ht="26.25" customHeight="1">
      <c r="A3" s="769" t="s">
        <v>53</v>
      </c>
      <c r="B3" s="67">
        <v>1991</v>
      </c>
      <c r="C3" s="67">
        <v>1992</v>
      </c>
      <c r="D3" s="67">
        <v>1995</v>
      </c>
      <c r="E3" s="67">
        <v>1998</v>
      </c>
      <c r="F3" s="424">
        <v>2000</v>
      </c>
      <c r="G3" s="424">
        <v>2002</v>
      </c>
      <c r="H3" s="424">
        <v>2004</v>
      </c>
      <c r="I3" s="424">
        <v>2006</v>
      </c>
      <c r="J3" s="424">
        <v>2008</v>
      </c>
      <c r="K3" s="870">
        <v>2010</v>
      </c>
      <c r="L3" s="870">
        <v>2012</v>
      </c>
      <c r="M3" s="67">
        <v>2013</v>
      </c>
      <c r="N3" s="67">
        <v>2014</v>
      </c>
      <c r="O3" s="67">
        <v>2015</v>
      </c>
    </row>
    <row r="4" spans="1:17" ht="15" customHeight="1">
      <c r="A4" s="284" t="s">
        <v>15</v>
      </c>
      <c r="B4" s="577">
        <v>0</v>
      </c>
      <c r="C4" s="577">
        <v>0</v>
      </c>
      <c r="D4" s="577">
        <v>0</v>
      </c>
      <c r="E4" s="577">
        <v>19</v>
      </c>
      <c r="F4" s="577">
        <v>15</v>
      </c>
      <c r="G4" s="577">
        <v>13</v>
      </c>
      <c r="H4" s="577">
        <v>28.999999999999996</v>
      </c>
      <c r="I4" s="577">
        <v>36</v>
      </c>
      <c r="J4" s="577">
        <v>39</v>
      </c>
      <c r="K4" s="577">
        <v>43</v>
      </c>
      <c r="L4" s="577">
        <v>42</v>
      </c>
      <c r="M4" s="577">
        <v>41.421964163653954</v>
      </c>
      <c r="N4" s="577">
        <v>43.475720488056943</v>
      </c>
      <c r="O4" s="577">
        <v>58.27139613965128</v>
      </c>
    </row>
    <row r="5" spans="1:17" ht="15" customHeight="1">
      <c r="A5" s="284" t="s">
        <v>14</v>
      </c>
      <c r="B5" s="577">
        <v>61</v>
      </c>
      <c r="C5" s="577">
        <v>37</v>
      </c>
      <c r="D5" s="577">
        <v>35</v>
      </c>
      <c r="E5" s="577">
        <v>28.999999999999996</v>
      </c>
      <c r="F5" s="577">
        <v>39</v>
      </c>
      <c r="G5" s="577">
        <v>38</v>
      </c>
      <c r="H5" s="577">
        <v>61</v>
      </c>
      <c r="I5" s="577">
        <v>74</v>
      </c>
      <c r="J5" s="577">
        <v>102</v>
      </c>
      <c r="K5" s="577">
        <v>97</v>
      </c>
      <c r="L5" s="577">
        <v>125</v>
      </c>
      <c r="M5" s="577">
        <v>115.61382598331348</v>
      </c>
      <c r="N5" s="577">
        <v>118.13</v>
      </c>
      <c r="O5" s="577">
        <v>118.5</v>
      </c>
      <c r="Q5" s="92" t="s">
        <v>13</v>
      </c>
    </row>
    <row r="6" spans="1:17" ht="15" customHeight="1">
      <c r="A6" s="73" t="s">
        <v>268</v>
      </c>
      <c r="B6" s="577">
        <v>73</v>
      </c>
      <c r="C6" s="577">
        <v>67</v>
      </c>
      <c r="D6" s="577">
        <v>70</v>
      </c>
      <c r="E6" s="577">
        <v>50</v>
      </c>
      <c r="F6" s="577">
        <v>93</v>
      </c>
      <c r="G6" s="577">
        <v>69</v>
      </c>
      <c r="H6" s="577">
        <v>81</v>
      </c>
      <c r="I6" s="577">
        <v>100</v>
      </c>
      <c r="J6" s="577">
        <v>121</v>
      </c>
      <c r="K6" s="577">
        <v>127</v>
      </c>
      <c r="L6" s="577">
        <v>148</v>
      </c>
      <c r="M6" s="577" t="s">
        <v>429</v>
      </c>
      <c r="N6" s="577">
        <v>167</v>
      </c>
      <c r="O6" s="584" t="s">
        <v>429</v>
      </c>
    </row>
    <row r="7" spans="1:17" ht="15" customHeight="1">
      <c r="A7" s="284" t="s">
        <v>12</v>
      </c>
      <c r="B7" s="577" t="s">
        <v>429</v>
      </c>
      <c r="C7" s="577" t="s">
        <v>429</v>
      </c>
      <c r="D7" s="577" t="s">
        <v>429</v>
      </c>
      <c r="E7" s="577">
        <v>38</v>
      </c>
      <c r="F7" s="577">
        <v>47</v>
      </c>
      <c r="G7" s="577" t="s">
        <v>429</v>
      </c>
      <c r="H7" s="577">
        <v>68</v>
      </c>
      <c r="I7" s="577">
        <v>88</v>
      </c>
      <c r="J7" s="577">
        <v>93</v>
      </c>
      <c r="K7" s="577">
        <v>107</v>
      </c>
      <c r="L7" s="577">
        <v>131</v>
      </c>
      <c r="M7" s="577">
        <v>109.5</v>
      </c>
      <c r="N7" s="577">
        <v>118.18</v>
      </c>
      <c r="O7" s="584" t="s">
        <v>429</v>
      </c>
    </row>
    <row r="8" spans="1:17" ht="15" customHeight="1">
      <c r="A8" s="284" t="s">
        <v>11</v>
      </c>
      <c r="B8" s="577">
        <v>25</v>
      </c>
      <c r="C8" s="577">
        <v>31</v>
      </c>
      <c r="D8" s="577">
        <v>32</v>
      </c>
      <c r="E8" s="577">
        <v>33</v>
      </c>
      <c r="F8" s="577">
        <v>45</v>
      </c>
      <c r="G8" s="577">
        <v>65</v>
      </c>
      <c r="H8" s="577">
        <v>79</v>
      </c>
      <c r="I8" s="577">
        <v>100</v>
      </c>
      <c r="J8" s="577">
        <v>143</v>
      </c>
      <c r="K8" s="577">
        <v>126</v>
      </c>
      <c r="L8" s="577">
        <v>122</v>
      </c>
      <c r="M8" s="577" t="s">
        <v>429</v>
      </c>
      <c r="N8" s="577">
        <v>109.00000000000001</v>
      </c>
      <c r="O8" s="709">
        <v>97.05</v>
      </c>
    </row>
    <row r="9" spans="1:17" ht="15" customHeight="1">
      <c r="A9" s="284" t="s">
        <v>10</v>
      </c>
      <c r="B9" s="577">
        <v>56.000000000000007</v>
      </c>
      <c r="C9" s="577">
        <v>67</v>
      </c>
      <c r="D9" s="577">
        <v>55.000000000000007</v>
      </c>
      <c r="E9" s="577">
        <v>45</v>
      </c>
      <c r="F9" s="577">
        <v>68</v>
      </c>
      <c r="G9" s="577">
        <v>62</v>
      </c>
      <c r="H9" s="577">
        <v>88</v>
      </c>
      <c r="I9" s="577">
        <v>112.00000000000001</v>
      </c>
      <c r="J9" s="577">
        <v>90.005373455131647</v>
      </c>
      <c r="K9" s="577">
        <v>153.50193738051269</v>
      </c>
      <c r="L9" s="577">
        <v>190.68187839714821</v>
      </c>
      <c r="M9" s="577">
        <v>187.95653406959346</v>
      </c>
      <c r="N9" s="577">
        <v>227.27793262836516</v>
      </c>
      <c r="O9" s="577">
        <v>157.19999999999999</v>
      </c>
    </row>
    <row r="10" spans="1:17" ht="15" customHeight="1">
      <c r="A10" s="284" t="s">
        <v>9</v>
      </c>
      <c r="B10" s="577">
        <v>37</v>
      </c>
      <c r="C10" s="577">
        <v>31</v>
      </c>
      <c r="D10" s="577">
        <v>31</v>
      </c>
      <c r="E10" s="577">
        <v>32</v>
      </c>
      <c r="F10" s="577">
        <v>30</v>
      </c>
      <c r="G10" s="577">
        <v>39</v>
      </c>
      <c r="H10" s="577">
        <v>52</v>
      </c>
      <c r="I10" s="577">
        <v>92</v>
      </c>
      <c r="J10" s="577">
        <v>139</v>
      </c>
      <c r="K10" s="577">
        <v>113.99999999999999</v>
      </c>
      <c r="L10" s="577">
        <v>138</v>
      </c>
      <c r="M10" s="577">
        <v>142</v>
      </c>
      <c r="N10" s="577">
        <f>42.55/30.62*100</f>
        <v>138.96146309601568</v>
      </c>
      <c r="O10" s="577">
        <v>104.41343963553531</v>
      </c>
    </row>
    <row r="11" spans="1:17" ht="15" customHeight="1">
      <c r="A11" s="284" t="s">
        <v>7</v>
      </c>
      <c r="B11" s="577">
        <v>26</v>
      </c>
      <c r="C11" s="577">
        <v>21</v>
      </c>
      <c r="D11" s="577">
        <v>32</v>
      </c>
      <c r="E11" s="577">
        <v>41</v>
      </c>
      <c r="F11" s="577">
        <v>54</v>
      </c>
      <c r="G11" s="577">
        <v>43</v>
      </c>
      <c r="H11" s="577">
        <v>79</v>
      </c>
      <c r="I11" s="577">
        <v>103.408893781692</v>
      </c>
      <c r="J11" s="577">
        <v>150.66370155840599</v>
      </c>
      <c r="K11" s="577">
        <v>90.601627248837701</v>
      </c>
      <c r="L11" s="577">
        <v>132.29569217623799</v>
      </c>
      <c r="M11" s="577">
        <v>124.864840860421</v>
      </c>
      <c r="N11" s="577">
        <v>120</v>
      </c>
      <c r="O11" s="584" t="s">
        <v>429</v>
      </c>
    </row>
    <row r="12" spans="1:17" ht="15" customHeight="1">
      <c r="A12" s="284" t="s">
        <v>32</v>
      </c>
      <c r="B12" s="577">
        <v>41</v>
      </c>
      <c r="C12" s="577">
        <v>38</v>
      </c>
      <c r="D12" s="577">
        <v>0</v>
      </c>
      <c r="E12" s="577">
        <v>36</v>
      </c>
      <c r="F12" s="577">
        <v>44</v>
      </c>
      <c r="G12" s="577">
        <v>43</v>
      </c>
      <c r="H12" s="577">
        <v>65</v>
      </c>
      <c r="I12" s="577">
        <v>87</v>
      </c>
      <c r="J12" s="577">
        <v>88</v>
      </c>
      <c r="K12" s="577">
        <v>109.00000000000001</v>
      </c>
      <c r="L12" s="577">
        <v>131</v>
      </c>
      <c r="M12" s="577" t="s">
        <v>429</v>
      </c>
      <c r="N12" s="577">
        <v>112.00000000000001</v>
      </c>
      <c r="O12" s="573" t="s">
        <v>429</v>
      </c>
    </row>
    <row r="13" spans="1:17" ht="15" customHeight="1">
      <c r="A13" s="284" t="s">
        <v>5</v>
      </c>
      <c r="B13" s="577">
        <v>0</v>
      </c>
      <c r="C13" s="577">
        <v>0</v>
      </c>
      <c r="D13" s="577">
        <v>0</v>
      </c>
      <c r="E13" s="577">
        <v>0</v>
      </c>
      <c r="F13" s="577">
        <v>0</v>
      </c>
      <c r="G13" s="577">
        <v>0</v>
      </c>
      <c r="H13" s="577">
        <v>0</v>
      </c>
      <c r="I13" s="577">
        <v>135</v>
      </c>
      <c r="J13" s="577">
        <v>135</v>
      </c>
      <c r="K13" s="577">
        <v>132</v>
      </c>
      <c r="L13" s="577">
        <v>170</v>
      </c>
      <c r="M13" s="577">
        <v>171</v>
      </c>
      <c r="N13" s="577">
        <v>171.14892718299515</v>
      </c>
      <c r="O13" s="577">
        <v>131.65636616570501</v>
      </c>
    </row>
    <row r="14" spans="1:17" ht="15" customHeight="1">
      <c r="A14" s="284" t="s">
        <v>4</v>
      </c>
      <c r="B14" s="577">
        <v>0</v>
      </c>
      <c r="C14" s="577">
        <v>52</v>
      </c>
      <c r="D14" s="577">
        <v>46</v>
      </c>
      <c r="E14" s="577">
        <v>39</v>
      </c>
      <c r="F14" s="577">
        <v>50</v>
      </c>
      <c r="G14" s="577">
        <v>40</v>
      </c>
      <c r="H14" s="577">
        <v>80</v>
      </c>
      <c r="I14" s="577">
        <v>84</v>
      </c>
      <c r="J14" s="577">
        <v>95</v>
      </c>
      <c r="K14" s="577">
        <v>113.99999999999999</v>
      </c>
      <c r="L14" s="577">
        <v>142</v>
      </c>
      <c r="M14" s="577">
        <v>111</v>
      </c>
      <c r="N14" s="577">
        <v>117</v>
      </c>
      <c r="O14" s="584" t="s">
        <v>429</v>
      </c>
    </row>
    <row r="15" spans="1:17" ht="15" customHeight="1">
      <c r="A15" s="284" t="s">
        <v>3</v>
      </c>
      <c r="B15" s="577" t="s">
        <v>429</v>
      </c>
      <c r="C15" s="577">
        <v>40</v>
      </c>
      <c r="D15" s="577">
        <v>0</v>
      </c>
      <c r="E15" s="577">
        <v>36</v>
      </c>
      <c r="F15" s="577">
        <v>44</v>
      </c>
      <c r="G15" s="577">
        <v>0</v>
      </c>
      <c r="H15" s="577">
        <v>73</v>
      </c>
      <c r="I15" s="577">
        <v>85</v>
      </c>
      <c r="J15" s="577">
        <v>93</v>
      </c>
      <c r="K15" s="577">
        <v>110.00000000000001</v>
      </c>
      <c r="L15" s="577">
        <v>134</v>
      </c>
      <c r="M15" s="577">
        <v>119.69</v>
      </c>
      <c r="N15" s="577">
        <v>116</v>
      </c>
      <c r="O15" s="577">
        <v>73</v>
      </c>
    </row>
    <row r="16" spans="1:17" ht="15" customHeight="1">
      <c r="A16" s="418" t="s">
        <v>79</v>
      </c>
      <c r="B16" s="577">
        <v>25</v>
      </c>
      <c r="C16" s="577">
        <v>30</v>
      </c>
      <c r="D16" s="577">
        <v>44</v>
      </c>
      <c r="E16" s="577">
        <v>56.999999999999993</v>
      </c>
      <c r="F16" s="577">
        <v>73</v>
      </c>
      <c r="G16" s="577">
        <v>61</v>
      </c>
      <c r="H16" s="577">
        <v>74</v>
      </c>
      <c r="I16" s="577">
        <v>118</v>
      </c>
      <c r="J16" s="577">
        <v>149</v>
      </c>
      <c r="K16" s="577">
        <v>115.99999999999999</v>
      </c>
      <c r="L16" s="577">
        <v>136</v>
      </c>
      <c r="M16" s="577">
        <v>131</v>
      </c>
      <c r="N16" s="577">
        <v>133</v>
      </c>
      <c r="O16" s="577">
        <v>96</v>
      </c>
      <c r="P16" s="100" t="s">
        <v>17</v>
      </c>
      <c r="Q16" s="334"/>
    </row>
    <row r="17" spans="1:15" ht="15" customHeight="1">
      <c r="A17" s="284" t="s">
        <v>2</v>
      </c>
      <c r="B17" s="577">
        <v>24</v>
      </c>
      <c r="C17" s="577">
        <v>66</v>
      </c>
      <c r="D17" s="577">
        <v>56.999999999999993</v>
      </c>
      <c r="E17" s="577">
        <v>49</v>
      </c>
      <c r="F17" s="577">
        <v>0</v>
      </c>
      <c r="G17" s="577">
        <v>60</v>
      </c>
      <c r="H17" s="577">
        <v>98</v>
      </c>
      <c r="I17" s="577">
        <v>122</v>
      </c>
      <c r="J17" s="577">
        <v>161</v>
      </c>
      <c r="K17" s="577">
        <v>152</v>
      </c>
      <c r="L17" s="577">
        <v>148</v>
      </c>
      <c r="M17" s="577">
        <f>'[11]2013'!$E$15</f>
        <v>160.53160253438423</v>
      </c>
      <c r="N17" s="577">
        <f>'[11]2014'!$F$17</f>
        <v>158.2435438630429</v>
      </c>
      <c r="O17" s="577">
        <f>'[11]2015'!$E$19</f>
        <v>90.582910134687594</v>
      </c>
    </row>
    <row r="18" spans="1:15" ht="15" customHeight="1">
      <c r="A18" s="284" t="s">
        <v>50</v>
      </c>
      <c r="B18" s="577">
        <v>37</v>
      </c>
      <c r="C18" s="577">
        <v>28.000000000000004</v>
      </c>
      <c r="D18" s="577">
        <v>28.999999999999996</v>
      </c>
      <c r="E18" s="577">
        <v>22</v>
      </c>
      <c r="F18" s="577">
        <v>72</v>
      </c>
      <c r="G18" s="577">
        <v>5</v>
      </c>
      <c r="H18" s="577">
        <v>65</v>
      </c>
      <c r="I18" s="577">
        <v>0</v>
      </c>
      <c r="J18" s="577">
        <v>105</v>
      </c>
      <c r="K18" s="577">
        <v>114.99999999999999</v>
      </c>
      <c r="L18" s="577">
        <v>140</v>
      </c>
      <c r="M18" s="577">
        <v>140</v>
      </c>
      <c r="N18" s="577">
        <v>135</v>
      </c>
      <c r="O18" s="577">
        <v>135</v>
      </c>
    </row>
    <row r="19" spans="1:15" ht="15" customHeight="1">
      <c r="N19" s="134"/>
      <c r="O19" s="134"/>
    </row>
    <row r="20" spans="1:15" ht="15" customHeight="1">
      <c r="A20" s="136" t="s">
        <v>33</v>
      </c>
      <c r="C20" s="96"/>
      <c r="D20" s="96"/>
      <c r="E20" s="96"/>
      <c r="F20" s="96"/>
      <c r="G20" s="96"/>
      <c r="H20" s="96"/>
      <c r="I20" s="96"/>
      <c r="J20" s="96"/>
      <c r="K20" s="96"/>
    </row>
    <row r="21" spans="1:15" ht="15" customHeight="1">
      <c r="C21" s="701"/>
      <c r="D21" s="701"/>
      <c r="E21" s="701"/>
      <c r="F21" s="701"/>
      <c r="G21" s="701"/>
      <c r="H21" s="701"/>
      <c r="I21" s="701"/>
      <c r="J21" s="701"/>
      <c r="K21" s="701"/>
    </row>
    <row r="22" spans="1:15" ht="15" customHeight="1">
      <c r="A22" s="96" t="s">
        <v>658</v>
      </c>
      <c r="C22" s="96"/>
      <c r="D22" s="96"/>
      <c r="E22" s="96"/>
      <c r="F22" s="96"/>
      <c r="G22" s="96"/>
      <c r="H22" s="96"/>
      <c r="I22" s="96"/>
      <c r="J22" s="96"/>
      <c r="K22" s="96"/>
      <c r="L22" s="96"/>
      <c r="M22" s="96"/>
      <c r="N22" s="96"/>
      <c r="O22" s="96"/>
    </row>
    <row r="23" spans="1:15" ht="15" customHeight="1">
      <c r="A23" s="701"/>
      <c r="N23" s="367"/>
    </row>
    <row r="24" spans="1:15" ht="14.65" customHeight="1">
      <c r="A24" s="96" t="s">
        <v>1566</v>
      </c>
      <c r="C24" s="131"/>
      <c r="D24" s="131"/>
      <c r="E24" s="131"/>
      <c r="F24" s="131"/>
      <c r="G24" s="131"/>
      <c r="H24" s="131"/>
      <c r="I24" s="131"/>
      <c r="J24" s="131"/>
      <c r="K24" s="131"/>
      <c r="L24" s="131"/>
      <c r="M24" s="131"/>
      <c r="N24" s="131"/>
      <c r="O24" s="131"/>
    </row>
    <row r="25" spans="1:15" ht="15" customHeight="1">
      <c r="A25" s="289" t="s">
        <v>17</v>
      </c>
    </row>
    <row r="26" spans="1:15">
      <c r="A26" s="167" t="s">
        <v>431</v>
      </c>
    </row>
    <row r="28" spans="1:15" ht="13.75" customHeight="1">
      <c r="A28" s="136" t="s">
        <v>578</v>
      </c>
      <c r="C28" s="96"/>
      <c r="D28" s="96"/>
      <c r="E28" s="96"/>
      <c r="F28" s="96"/>
      <c r="G28" s="96"/>
      <c r="H28" s="96"/>
      <c r="I28" s="96"/>
      <c r="J28" s="96"/>
      <c r="K28" s="96"/>
    </row>
    <row r="29" spans="1:15">
      <c r="B29" s="96"/>
      <c r="C29" s="96"/>
      <c r="D29" s="96"/>
      <c r="E29" s="96"/>
      <c r="F29" s="96"/>
      <c r="G29" s="96"/>
      <c r="H29" s="96"/>
      <c r="I29" s="96"/>
      <c r="J29" s="96"/>
      <c r="K29" s="96"/>
    </row>
    <row r="30" spans="1:15">
      <c r="A30" s="96" t="s">
        <v>623</v>
      </c>
    </row>
  </sheetData>
  <conditionalFormatting sqref="N11">
    <cfRule type="expression" dxfId="64" priority="11" stopIfTrue="1">
      <formula>ISNA(ACTIVECELL)</formula>
    </cfRule>
  </conditionalFormatting>
  <conditionalFormatting sqref="N12 N6">
    <cfRule type="expression" dxfId="63" priority="10" stopIfTrue="1">
      <formula>ISNA(ACTIVECELL)</formula>
    </cfRule>
  </conditionalFormatting>
  <conditionalFormatting sqref="N14">
    <cfRule type="expression" dxfId="62" priority="9" stopIfTrue="1">
      <formula>ISNA(ACTIVECELL)</formula>
    </cfRule>
  </conditionalFormatting>
  <conditionalFormatting sqref="N16">
    <cfRule type="expression" dxfId="61" priority="8" stopIfTrue="1">
      <formula>ISNA(ACTIVECELL)</formula>
    </cfRule>
  </conditionalFormatting>
  <conditionalFormatting sqref="O16">
    <cfRule type="expression" dxfId="60" priority="4" stopIfTrue="1">
      <formula>ISNA(ACTIVECELL)</formula>
    </cfRule>
  </conditionalFormatting>
  <conditionalFormatting sqref="O12">
    <cfRule type="expression" dxfId="59" priority="1" stopIfTrue="1">
      <formula>ISNA(ACTIVECELL)</formula>
    </cfRule>
  </conditionalFormatting>
  <hyperlinks>
    <hyperlink ref="A1" location="'8.6.1.9'!A1" display="8.6.1.9 SADC Member States Fuels Used for Cooking and Access to Modern Fuels, Percent Total  Population"/>
    <hyperlink ref="Q5" location="Content!B484" display="Back to Content Page"/>
  </hyperlinks>
  <pageMargins left="0.7" right="0.7" top="0.75" bottom="0.75" header="0.3" footer="0.3"/>
</worksheet>
</file>

<file path=xl/worksheets/sheet3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1"/>
  <sheetViews>
    <sheetView topLeftCell="B1" workbookViewId="0">
      <selection activeCell="S6" sqref="S6"/>
    </sheetView>
  </sheetViews>
  <sheetFormatPr defaultColWidth="9.1796875" defaultRowHeight="14"/>
  <cols>
    <col min="1" max="1" width="33.81640625" style="289" customWidth="1"/>
    <col min="2" max="9" width="6.26953125" style="289" customWidth="1"/>
    <col min="10" max="16" width="6.81640625" style="289" customWidth="1"/>
    <col min="17" max="17" width="6.26953125" style="289" customWidth="1"/>
    <col min="18" max="16384" width="9.1796875" style="289"/>
  </cols>
  <sheetData>
    <row r="1" spans="1:23" s="287" customFormat="1" ht="15" customHeight="1">
      <c r="A1" s="273" t="s">
        <v>1564</v>
      </c>
      <c r="C1" s="273"/>
      <c r="D1" s="273"/>
      <c r="E1" s="273"/>
      <c r="F1" s="273"/>
      <c r="G1" s="273"/>
      <c r="H1" s="273"/>
      <c r="I1" s="273"/>
      <c r="J1" s="273"/>
      <c r="P1" s="289"/>
      <c r="Q1" s="289"/>
    </row>
    <row r="2" spans="1:23" ht="15" customHeight="1">
      <c r="A2" s="273"/>
    </row>
    <row r="3" spans="1:23" ht="15" customHeight="1">
      <c r="A3" s="769" t="s">
        <v>53</v>
      </c>
      <c r="B3" s="424">
        <v>2000</v>
      </c>
      <c r="C3" s="424">
        <v>2001</v>
      </c>
      <c r="D3" s="424">
        <v>2002</v>
      </c>
      <c r="E3" s="424">
        <v>2003</v>
      </c>
      <c r="F3" s="424">
        <v>2004</v>
      </c>
      <c r="G3" s="424">
        <v>2005</v>
      </c>
      <c r="H3" s="424">
        <v>2006</v>
      </c>
      <c r="I3" s="424">
        <v>2007</v>
      </c>
      <c r="J3" s="424">
        <v>2008</v>
      </c>
      <c r="K3" s="424">
        <v>2009</v>
      </c>
      <c r="L3" s="424">
        <v>2010</v>
      </c>
      <c r="M3" s="424">
        <v>2011</v>
      </c>
      <c r="N3" s="424">
        <v>2012</v>
      </c>
      <c r="O3" s="67">
        <v>2013</v>
      </c>
      <c r="P3" s="67">
        <v>2014</v>
      </c>
      <c r="Q3" s="67">
        <v>2015</v>
      </c>
    </row>
    <row r="4" spans="1:23" ht="15" customHeight="1">
      <c r="A4" s="783" t="s">
        <v>15</v>
      </c>
      <c r="B4" s="368">
        <v>2.9231715243802685</v>
      </c>
      <c r="C4" s="368">
        <v>1.3306019829269546</v>
      </c>
      <c r="D4" s="368">
        <v>0.67156720008393866</v>
      </c>
      <c r="E4" s="368">
        <v>0.39340155114193437</v>
      </c>
      <c r="F4" s="368">
        <v>0.35175596400223091</v>
      </c>
      <c r="G4" s="368">
        <v>0.37095903692140653</v>
      </c>
      <c r="H4" s="368">
        <v>0.46660191545478136</v>
      </c>
      <c r="I4" s="368">
        <v>0.48887888534049723</v>
      </c>
      <c r="J4" s="368">
        <v>0.49977732143789266</v>
      </c>
      <c r="K4" s="368">
        <v>0.47291784274610466</v>
      </c>
      <c r="L4" s="368">
        <v>0.40791585003715541</v>
      </c>
      <c r="M4" s="368">
        <v>0.39976162174515062</v>
      </c>
      <c r="N4" s="368">
        <v>0.39304509506926394</v>
      </c>
      <c r="O4" s="368">
        <v>0.33512285254584301</v>
      </c>
      <c r="P4" s="368">
        <v>0.35900000991713832</v>
      </c>
      <c r="Q4" s="577">
        <v>1.019438537439358</v>
      </c>
    </row>
    <row r="5" spans="1:23" ht="15" customHeight="1">
      <c r="A5" s="284" t="s">
        <v>14</v>
      </c>
      <c r="B5" s="368" t="s">
        <v>429</v>
      </c>
      <c r="C5" s="368" t="s">
        <v>429</v>
      </c>
      <c r="D5" s="368" t="s">
        <v>429</v>
      </c>
      <c r="E5" s="368" t="s">
        <v>429</v>
      </c>
      <c r="F5" s="368" t="s">
        <v>429</v>
      </c>
      <c r="G5" s="368" t="s">
        <v>429</v>
      </c>
      <c r="H5" s="368" t="s">
        <v>429</v>
      </c>
      <c r="I5" s="368" t="s">
        <v>429</v>
      </c>
      <c r="J5" s="368">
        <v>0.53635280095351612</v>
      </c>
      <c r="K5" s="368">
        <v>0.5220500595947557</v>
      </c>
      <c r="L5" s="368">
        <v>0.53158522050059598</v>
      </c>
      <c r="M5" s="368">
        <v>0.75804529201430271</v>
      </c>
      <c r="N5" s="368">
        <v>0.93682955899880815</v>
      </c>
      <c r="O5" s="368">
        <v>0.93682955899880815</v>
      </c>
      <c r="P5" s="368">
        <v>0.94</v>
      </c>
      <c r="Q5" s="577">
        <v>0.95</v>
      </c>
    </row>
    <row r="6" spans="1:23" ht="15" customHeight="1">
      <c r="A6" s="73" t="s">
        <v>268</v>
      </c>
      <c r="B6" s="368" t="s">
        <v>429</v>
      </c>
      <c r="C6" s="368" t="s">
        <v>429</v>
      </c>
      <c r="D6" s="368" t="s">
        <v>429</v>
      </c>
      <c r="E6" s="368" t="s">
        <v>429</v>
      </c>
      <c r="F6" s="368" t="s">
        <v>429</v>
      </c>
      <c r="G6" s="368" t="s">
        <v>429</v>
      </c>
      <c r="H6" s="368" t="s">
        <v>429</v>
      </c>
      <c r="I6" s="368" t="s">
        <v>429</v>
      </c>
      <c r="J6" s="368" t="s">
        <v>429</v>
      </c>
      <c r="K6" s="368" t="s">
        <v>429</v>
      </c>
      <c r="L6" s="368" t="s">
        <v>429</v>
      </c>
      <c r="M6" s="368" t="s">
        <v>429</v>
      </c>
      <c r="N6" s="368" t="s">
        <v>429</v>
      </c>
      <c r="O6" s="368" t="s">
        <v>429</v>
      </c>
      <c r="P6" s="584" t="s">
        <v>429</v>
      </c>
      <c r="Q6" s="584" t="s">
        <v>429</v>
      </c>
      <c r="S6" s="92" t="s">
        <v>13</v>
      </c>
    </row>
    <row r="7" spans="1:23" ht="15" customHeight="1">
      <c r="A7" s="284" t="s">
        <v>872</v>
      </c>
      <c r="B7" s="368" t="s">
        <v>429</v>
      </c>
      <c r="C7" s="368" t="s">
        <v>429</v>
      </c>
      <c r="D7" s="368">
        <v>0.34761904761904761</v>
      </c>
      <c r="E7" s="368">
        <v>0.55131578947368431</v>
      </c>
      <c r="F7" s="368">
        <v>0.70468749999999991</v>
      </c>
      <c r="G7" s="368">
        <v>0.71718749999999998</v>
      </c>
      <c r="H7" s="368">
        <v>0.69323529411764717</v>
      </c>
      <c r="I7" s="368">
        <v>0.72042553191489356</v>
      </c>
      <c r="J7" s="368">
        <v>0.64168674698795169</v>
      </c>
      <c r="K7" s="368">
        <v>0.68452380952380953</v>
      </c>
      <c r="L7" s="368">
        <v>0.8142298969917211</v>
      </c>
      <c r="M7" s="368">
        <v>0.95342465753424654</v>
      </c>
      <c r="N7" s="368">
        <v>1.0060975609756098</v>
      </c>
      <c r="O7" s="368">
        <v>0.81499999999999995</v>
      </c>
      <c r="P7" s="368">
        <v>0.89</v>
      </c>
      <c r="Q7" s="584" t="s">
        <v>429</v>
      </c>
      <c r="R7" s="100"/>
      <c r="S7" s="100"/>
      <c r="T7" s="100"/>
      <c r="U7" s="100"/>
      <c r="V7" s="100"/>
      <c r="W7" s="100"/>
    </row>
    <row r="8" spans="1:23" ht="15" customHeight="1">
      <c r="A8" s="284" t="s">
        <v>11</v>
      </c>
      <c r="B8" s="368" t="s">
        <v>429</v>
      </c>
      <c r="C8" s="368" t="s">
        <v>429</v>
      </c>
      <c r="D8" s="368" t="s">
        <v>429</v>
      </c>
      <c r="E8" s="368" t="s">
        <v>429</v>
      </c>
      <c r="F8" s="368" t="s">
        <v>429</v>
      </c>
      <c r="G8" s="368" t="s">
        <v>429</v>
      </c>
      <c r="H8" s="368" t="s">
        <v>429</v>
      </c>
      <c r="I8" s="368" t="s">
        <v>429</v>
      </c>
      <c r="J8" s="368" t="s">
        <v>429</v>
      </c>
      <c r="K8" s="368" t="s">
        <v>429</v>
      </c>
      <c r="L8" s="368" t="s">
        <v>429</v>
      </c>
      <c r="M8" s="368" t="s">
        <v>429</v>
      </c>
      <c r="N8" s="368" t="s">
        <v>429</v>
      </c>
      <c r="O8" s="368" t="s">
        <v>429</v>
      </c>
      <c r="P8" s="584" t="s">
        <v>429</v>
      </c>
      <c r="Q8" s="709" t="s">
        <v>429</v>
      </c>
      <c r="R8" s="334"/>
      <c r="S8" s="334"/>
      <c r="T8" s="334"/>
    </row>
    <row r="9" spans="1:23" ht="15" customHeight="1">
      <c r="A9" s="284" t="s">
        <v>10</v>
      </c>
      <c r="B9" s="368" t="s">
        <v>429</v>
      </c>
      <c r="C9" s="368" t="s">
        <v>429</v>
      </c>
      <c r="D9" s="368" t="s">
        <v>429</v>
      </c>
      <c r="E9" s="368" t="s">
        <v>429</v>
      </c>
      <c r="F9" s="368" t="s">
        <v>429</v>
      </c>
      <c r="G9" s="368" t="s">
        <v>429</v>
      </c>
      <c r="H9" s="368" t="s">
        <v>429</v>
      </c>
      <c r="I9" s="368">
        <v>0.9999992857147959</v>
      </c>
      <c r="J9" s="368">
        <v>1.1762956152566895</v>
      </c>
      <c r="K9" s="368">
        <v>0.93646356788369145</v>
      </c>
      <c r="L9" s="368">
        <v>1.3223759973472737</v>
      </c>
      <c r="M9" s="368">
        <v>1.0924528121076993</v>
      </c>
      <c r="N9" s="368">
        <v>0.68645476222973356</v>
      </c>
      <c r="O9" s="368">
        <v>0.46318730834270766</v>
      </c>
      <c r="P9" s="368">
        <v>0.45540809092395645</v>
      </c>
      <c r="Q9" s="577">
        <v>1.36</v>
      </c>
      <c r="S9" s="334"/>
      <c r="T9" s="334"/>
    </row>
    <row r="10" spans="1:23" ht="15" customHeight="1">
      <c r="A10" s="284" t="s">
        <v>9</v>
      </c>
      <c r="B10" s="368">
        <v>21.325209444021326</v>
      </c>
      <c r="C10" s="368">
        <v>30.099759201926386</v>
      </c>
      <c r="D10" s="368">
        <v>29.205607476635514</v>
      </c>
      <c r="E10" s="368">
        <v>30.831571529245949</v>
      </c>
      <c r="F10" s="368">
        <v>31.531531531531531</v>
      </c>
      <c r="G10" s="368">
        <v>34.485118029421827</v>
      </c>
      <c r="H10" s="368">
        <v>94.349919743178177</v>
      </c>
      <c r="I10" s="368">
        <v>97.226649665285308</v>
      </c>
      <c r="J10" s="368">
        <v>121.50916784203103</v>
      </c>
      <c r="K10" s="368">
        <v>115.15341264871634</v>
      </c>
      <c r="L10" s="368">
        <v>136.35480738102945</v>
      </c>
      <c r="M10" s="368">
        <v>164.62608695652173</v>
      </c>
      <c r="N10" s="368">
        <v>158.03541597059805</v>
      </c>
      <c r="O10" s="368">
        <v>162</v>
      </c>
      <c r="P10" s="368">
        <f>48.84/30.62*100</f>
        <v>159.50359242325277</v>
      </c>
      <c r="Q10" s="577">
        <v>122.94988610478362</v>
      </c>
      <c r="R10" s="296" t="s">
        <v>17</v>
      </c>
    </row>
    <row r="11" spans="1:23" ht="15" customHeight="1">
      <c r="A11" s="284" t="s">
        <v>7</v>
      </c>
      <c r="B11" s="368">
        <v>0.18068096506170953</v>
      </c>
      <c r="C11" s="368">
        <v>0.18171023154761476</v>
      </c>
      <c r="D11" s="368">
        <v>0.17659615528276298</v>
      </c>
      <c r="E11" s="368">
        <v>0.21065426913136995</v>
      </c>
      <c r="F11" s="368">
        <v>0.28539843733672665</v>
      </c>
      <c r="G11" s="368">
        <v>0.57278636386386839</v>
      </c>
      <c r="H11" s="368">
        <v>0.70858800354784257</v>
      </c>
      <c r="I11" s="368">
        <v>0.85334957983381632</v>
      </c>
      <c r="J11" s="368">
        <v>1.2628488024640279</v>
      </c>
      <c r="K11" s="368">
        <v>0.67155719773612432</v>
      </c>
      <c r="L11" s="368">
        <v>0.69437706354019291</v>
      </c>
      <c r="M11" s="368">
        <v>0.93984071922468526</v>
      </c>
      <c r="N11" s="368">
        <v>1.0335320727471859</v>
      </c>
      <c r="O11" s="368">
        <v>0.97548012081755475</v>
      </c>
      <c r="P11" s="584" t="s">
        <v>429</v>
      </c>
      <c r="Q11" s="584" t="s">
        <v>429</v>
      </c>
    </row>
    <row r="12" spans="1:23" ht="15" customHeight="1">
      <c r="A12" s="284" t="s">
        <v>32</v>
      </c>
      <c r="B12" s="368" t="s">
        <v>429</v>
      </c>
      <c r="C12" s="368" t="s">
        <v>429</v>
      </c>
      <c r="D12" s="368" t="s">
        <v>429</v>
      </c>
      <c r="E12" s="368" t="s">
        <v>429</v>
      </c>
      <c r="F12" s="368" t="s">
        <v>429</v>
      </c>
      <c r="G12" s="368" t="s">
        <v>429</v>
      </c>
      <c r="H12" s="368" t="s">
        <v>429</v>
      </c>
      <c r="I12" s="368" t="s">
        <v>429</v>
      </c>
      <c r="J12" s="368" t="s">
        <v>429</v>
      </c>
      <c r="K12" s="368" t="s">
        <v>429</v>
      </c>
      <c r="L12" s="368" t="s">
        <v>429</v>
      </c>
      <c r="M12" s="368" t="s">
        <v>429</v>
      </c>
      <c r="N12" s="368" t="s">
        <v>429</v>
      </c>
      <c r="O12" s="368" t="s">
        <v>429</v>
      </c>
      <c r="P12" s="584" t="s">
        <v>429</v>
      </c>
      <c r="Q12" s="584" t="s">
        <v>429</v>
      </c>
    </row>
    <row r="13" spans="1:23" ht="15" customHeight="1">
      <c r="A13" s="284" t="s">
        <v>5</v>
      </c>
      <c r="B13" s="368">
        <v>0.72</v>
      </c>
      <c r="C13" s="368">
        <v>0.78</v>
      </c>
      <c r="D13" s="368">
        <v>0.87</v>
      </c>
      <c r="E13" s="368">
        <v>0.86</v>
      </c>
      <c r="F13" s="368">
        <v>0.86</v>
      </c>
      <c r="G13" s="368">
        <v>0.89</v>
      </c>
      <c r="H13" s="368">
        <v>0.89</v>
      </c>
      <c r="I13" s="368">
        <v>1.5</v>
      </c>
      <c r="J13" s="368">
        <v>1.47</v>
      </c>
      <c r="K13" s="368">
        <v>1.22</v>
      </c>
      <c r="L13" s="368">
        <v>1.59</v>
      </c>
      <c r="M13" s="368">
        <v>1.66</v>
      </c>
      <c r="N13" s="368">
        <v>11.61</v>
      </c>
      <c r="O13" s="368" t="s">
        <v>429</v>
      </c>
      <c r="P13" s="368" t="s">
        <v>429</v>
      </c>
      <c r="Q13" s="577">
        <v>2.2999999999999998</v>
      </c>
    </row>
    <row r="14" spans="1:23" ht="15" customHeight="1">
      <c r="A14" s="284" t="s">
        <v>4</v>
      </c>
      <c r="B14" s="368">
        <v>0.30742001067005031</v>
      </c>
      <c r="C14" s="368">
        <v>0.27677620082683368</v>
      </c>
      <c r="D14" s="368">
        <v>0.25154915291842972</v>
      </c>
      <c r="E14" s="368">
        <v>0.31478115457321509</v>
      </c>
      <c r="F14" s="368">
        <v>0.43014232778802769</v>
      </c>
      <c r="G14" s="368">
        <v>0.57376319071122428</v>
      </c>
      <c r="H14" s="368">
        <v>0.60912686684793316</v>
      </c>
      <c r="I14" s="368">
        <v>0.67958553269139577</v>
      </c>
      <c r="J14" s="368">
        <v>0.90464692124047164</v>
      </c>
      <c r="K14" s="368">
        <v>0.57137834036568202</v>
      </c>
      <c r="L14" s="368">
        <v>0.70798393925323</v>
      </c>
      <c r="M14" s="368">
        <v>0.96648329679723155</v>
      </c>
      <c r="N14" s="368">
        <v>0.97804878048780486</v>
      </c>
      <c r="O14" s="368">
        <v>0.93</v>
      </c>
      <c r="P14" s="584" t="s">
        <v>429</v>
      </c>
      <c r="Q14" s="584" t="s">
        <v>429</v>
      </c>
      <c r="R14" s="334"/>
      <c r="S14" s="334"/>
      <c r="T14" s="334"/>
    </row>
    <row r="15" spans="1:23" ht="15" customHeight="1">
      <c r="A15" s="284" t="s">
        <v>3</v>
      </c>
      <c r="B15" s="368">
        <v>0.3089927536231884</v>
      </c>
      <c r="C15" s="368">
        <v>0.27687596899224798</v>
      </c>
      <c r="D15" s="368">
        <v>0.25194444444444442</v>
      </c>
      <c r="E15" s="368">
        <v>0.31331907894736843</v>
      </c>
      <c r="F15" s="368">
        <v>0.43349609374999998</v>
      </c>
      <c r="G15" s="368">
        <v>0.57033854166666653</v>
      </c>
      <c r="H15" s="368">
        <v>0.60618872549019609</v>
      </c>
      <c r="I15" s="368">
        <v>0.68000967117988398</v>
      </c>
      <c r="J15" s="368">
        <v>0.89938253012048175</v>
      </c>
      <c r="K15" s="368">
        <v>0.57390873015873012</v>
      </c>
      <c r="L15" s="368">
        <v>0.70819672131147549</v>
      </c>
      <c r="M15" s="368" t="s">
        <v>429</v>
      </c>
      <c r="N15" s="368" t="s">
        <v>429</v>
      </c>
      <c r="O15" s="368" t="s">
        <v>429</v>
      </c>
      <c r="P15" s="584" t="s">
        <v>429</v>
      </c>
      <c r="Q15" s="584" t="s">
        <v>429</v>
      </c>
      <c r="S15" s="334"/>
      <c r="T15" s="334"/>
    </row>
    <row r="16" spans="1:23" ht="15" customHeight="1">
      <c r="A16" s="418" t="s">
        <v>79</v>
      </c>
      <c r="B16" s="368" t="s">
        <v>869</v>
      </c>
      <c r="C16" s="368" t="s">
        <v>869</v>
      </c>
      <c r="D16" s="368" t="s">
        <v>869</v>
      </c>
      <c r="E16" s="368" t="s">
        <v>869</v>
      </c>
      <c r="F16" s="368">
        <v>0.6</v>
      </c>
      <c r="G16" s="368">
        <v>0.8</v>
      </c>
      <c r="H16" s="368">
        <v>0.9</v>
      </c>
      <c r="I16" s="368">
        <v>0.8</v>
      </c>
      <c r="J16" s="368">
        <v>1.1000000000000001</v>
      </c>
      <c r="K16" s="368">
        <v>0.7</v>
      </c>
      <c r="L16" s="368">
        <v>0.8</v>
      </c>
      <c r="M16" s="368">
        <v>1.2</v>
      </c>
      <c r="N16" s="368">
        <v>1.3</v>
      </c>
      <c r="O16" s="368" t="s">
        <v>429</v>
      </c>
      <c r="P16" s="584" t="s">
        <v>429</v>
      </c>
      <c r="Q16" s="709" t="s">
        <v>429</v>
      </c>
      <c r="R16" s="100" t="s">
        <v>17</v>
      </c>
      <c r="S16" s="334"/>
      <c r="T16" s="334"/>
    </row>
    <row r="17" spans="1:18" ht="15" customHeight="1">
      <c r="A17" s="284" t="s">
        <v>2</v>
      </c>
      <c r="B17" s="368">
        <v>2.7091875446488429</v>
      </c>
      <c r="C17" s="368">
        <v>2.5032349833777605</v>
      </c>
      <c r="D17" s="368">
        <v>2.2340119163498962</v>
      </c>
      <c r="E17" s="368">
        <v>2.423684741282385</v>
      </c>
      <c r="F17" s="368">
        <v>2.8849632501933815</v>
      </c>
      <c r="G17" s="368">
        <v>3.7163028552487467</v>
      </c>
      <c r="H17" s="368">
        <v>3.9349712295255106</v>
      </c>
      <c r="I17" s="368">
        <v>3.7972349529526284</v>
      </c>
      <c r="J17" s="368">
        <v>4.9529933932813455</v>
      </c>
      <c r="K17" s="368">
        <v>3.2660626372794064</v>
      </c>
      <c r="L17" s="368">
        <v>3.7435862183967585</v>
      </c>
      <c r="M17" s="368">
        <v>1.1200000000000001</v>
      </c>
      <c r="N17" s="368">
        <v>1</v>
      </c>
      <c r="O17" s="368">
        <f>116.272600834492/100</f>
        <v>1.16272600834492</v>
      </c>
      <c r="P17" s="368">
        <f>117.899216558661/100</f>
        <v>1.17899216558661</v>
      </c>
      <c r="Q17" s="368">
        <f>64.7328328549349/100</f>
        <v>0.64732832854934896</v>
      </c>
      <c r="R17" s="153" t="s">
        <v>17</v>
      </c>
    </row>
    <row r="18" spans="1:18" ht="15" customHeight="1">
      <c r="A18" s="284" t="s">
        <v>50</v>
      </c>
      <c r="B18" s="368">
        <v>0.90695067264573992</v>
      </c>
      <c r="C18" s="368">
        <v>0.73411978221415608</v>
      </c>
      <c r="D18" s="368">
        <v>0.95036363636363641</v>
      </c>
      <c r="E18" s="368">
        <v>7.4896116922195166E-2</v>
      </c>
      <c r="F18" s="368">
        <v>2.135853374632549E-2</v>
      </c>
      <c r="G18" s="368">
        <v>0.73142240951461401</v>
      </c>
      <c r="H18" s="368">
        <v>7.1954822092855993E-4</v>
      </c>
      <c r="I18" s="368">
        <v>4.4106790365448505E-2</v>
      </c>
      <c r="J18" s="368">
        <v>16.256161137099468</v>
      </c>
      <c r="K18" s="368">
        <v>0.94</v>
      </c>
      <c r="L18" s="368">
        <v>1.07</v>
      </c>
      <c r="M18" s="368">
        <v>1.39</v>
      </c>
      <c r="N18" s="368">
        <v>1.38</v>
      </c>
      <c r="O18" s="368">
        <v>120</v>
      </c>
      <c r="P18" s="368">
        <v>110</v>
      </c>
      <c r="Q18" s="577">
        <v>110</v>
      </c>
    </row>
    <row r="19" spans="1:18" ht="15" customHeight="1">
      <c r="P19" s="134"/>
      <c r="Q19" s="134"/>
    </row>
    <row r="20" spans="1:18">
      <c r="A20" s="136" t="s">
        <v>624</v>
      </c>
    </row>
    <row r="21" spans="1:18" ht="15" customHeight="1">
      <c r="A21" s="136"/>
    </row>
    <row r="22" spans="1:18" ht="15" customHeight="1">
      <c r="A22" s="167" t="s">
        <v>431</v>
      </c>
      <c r="B22" s="96"/>
      <c r="C22" s="96"/>
      <c r="D22" s="96"/>
      <c r="E22" s="96"/>
      <c r="F22" s="96"/>
      <c r="G22" s="96"/>
      <c r="H22" s="96"/>
      <c r="I22" s="96"/>
      <c r="J22" s="96"/>
      <c r="K22" s="96"/>
      <c r="L22" s="96"/>
      <c r="M22" s="96"/>
    </row>
    <row r="23" spans="1:18">
      <c r="A23" s="136"/>
      <c r="B23" s="96"/>
      <c r="C23" s="96"/>
      <c r="D23" s="96"/>
      <c r="E23" s="96"/>
      <c r="F23" s="96"/>
      <c r="G23" s="96"/>
      <c r="H23" s="96"/>
      <c r="I23" s="96"/>
      <c r="J23" s="96"/>
      <c r="K23" s="96"/>
      <c r="L23" s="96"/>
      <c r="M23" s="96"/>
    </row>
    <row r="24" spans="1:18">
      <c r="A24" s="136" t="s">
        <v>84</v>
      </c>
    </row>
    <row r="26" spans="1:18">
      <c r="A26" s="289" t="s">
        <v>712</v>
      </c>
    </row>
    <row r="28" spans="1:18" ht="15" customHeight="1">
      <c r="A28" s="289" t="s">
        <v>713</v>
      </c>
      <c r="C28" s="96"/>
      <c r="D28" s="96"/>
      <c r="E28" s="96"/>
      <c r="F28" s="96"/>
      <c r="G28" s="96"/>
      <c r="H28" s="96"/>
      <c r="I28" s="96"/>
      <c r="J28" s="96"/>
      <c r="K28" s="96"/>
      <c r="L28" s="96"/>
      <c r="M28" s="96"/>
    </row>
    <row r="29" spans="1:18" ht="15" customHeight="1">
      <c r="B29" s="96"/>
      <c r="C29" s="96"/>
      <c r="D29" s="96"/>
      <c r="E29" s="96"/>
      <c r="F29" s="96"/>
      <c r="G29" s="96"/>
      <c r="H29" s="96"/>
      <c r="I29" s="96"/>
      <c r="J29" s="96"/>
      <c r="K29" s="96"/>
      <c r="L29" s="96"/>
      <c r="M29" s="96"/>
    </row>
    <row r="30" spans="1:18" ht="15" customHeight="1">
      <c r="A30" s="96" t="s">
        <v>714</v>
      </c>
      <c r="B30" s="96"/>
      <c r="C30" s="96"/>
      <c r="D30" s="96"/>
      <c r="E30" s="96"/>
      <c r="F30" s="96"/>
      <c r="G30" s="96"/>
      <c r="H30" s="96"/>
      <c r="I30" s="96"/>
      <c r="J30" s="96"/>
      <c r="K30" s="96"/>
      <c r="L30" s="96"/>
      <c r="M30" s="96"/>
    </row>
    <row r="31" spans="1:18">
      <c r="A31" s="136"/>
      <c r="B31" s="96"/>
      <c r="C31" s="96"/>
      <c r="D31" s="96"/>
      <c r="E31" s="96"/>
      <c r="F31" s="96"/>
      <c r="G31" s="96"/>
      <c r="H31" s="96"/>
      <c r="I31" s="96"/>
      <c r="J31" s="96"/>
      <c r="K31" s="96"/>
      <c r="L31" s="96"/>
      <c r="M31" s="96"/>
    </row>
  </sheetData>
  <hyperlinks>
    <hyperlink ref="A1" location="'8.5.1.15'!A1" display="8.5.1.15  Price for Kerosene in SADC, US $ per litre, 2000 - 2013"/>
    <hyperlink ref="S6" location="Content!B484" display="Back to Content Page"/>
  </hyperlinks>
  <pageMargins left="0.7" right="0.7" top="0.75" bottom="0.75" header="0.3" footer="0.3"/>
</worksheet>
</file>

<file path=xl/worksheets/sheet3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7"/>
  <sheetViews>
    <sheetView topLeftCell="U1" workbookViewId="0">
      <selection activeCell="Y4" sqref="Y4"/>
    </sheetView>
  </sheetViews>
  <sheetFormatPr defaultColWidth="9.1796875" defaultRowHeight="14"/>
  <cols>
    <col min="1" max="1" width="33.81640625" style="335" customWidth="1"/>
    <col min="2" max="2" width="27.81640625" style="335" customWidth="1"/>
    <col min="3" max="3" width="30.7265625" style="335" customWidth="1"/>
    <col min="4" max="4" width="21.1796875" style="335" customWidth="1"/>
    <col min="5" max="5" width="24.54296875" style="335" customWidth="1"/>
    <col min="6" max="6" width="21.1796875" style="335" customWidth="1"/>
    <col min="7" max="7" width="24.54296875" style="335" customWidth="1"/>
    <col min="8" max="8" width="21.1796875" style="335" customWidth="1"/>
    <col min="9" max="9" width="24.54296875" style="335" customWidth="1"/>
    <col min="10" max="10" width="21.1796875" style="335" customWidth="1"/>
    <col min="11" max="11" width="24.54296875" style="335" customWidth="1"/>
    <col min="12" max="12" width="21.1796875" style="335" customWidth="1"/>
    <col min="13" max="13" width="24.54296875" style="335" customWidth="1"/>
    <col min="14" max="14" width="21.1796875" style="335" customWidth="1"/>
    <col min="15" max="15" width="24.54296875" style="335" customWidth="1"/>
    <col min="16" max="16" width="21.1796875" style="335" customWidth="1"/>
    <col min="17" max="17" width="24.54296875" style="335" customWidth="1"/>
    <col min="18" max="18" width="21.1796875" style="335" customWidth="1"/>
    <col min="19" max="19" width="24.54296875" style="335" customWidth="1"/>
    <col min="20" max="20" width="21.1796875" style="335" customWidth="1"/>
    <col min="21" max="21" width="24.54296875" style="335" customWidth="1"/>
    <col min="22" max="16384" width="9.1796875" style="335"/>
  </cols>
  <sheetData>
    <row r="1" spans="1:25">
      <c r="A1" s="140" t="s">
        <v>1461</v>
      </c>
    </row>
    <row r="2" spans="1:25" s="289" customFormat="1"/>
    <row r="3" spans="1:25" s="289" customFormat="1" ht="70">
      <c r="A3" s="1113" t="s">
        <v>16</v>
      </c>
      <c r="B3" s="263" t="s">
        <v>629</v>
      </c>
      <c r="C3" s="466" t="s">
        <v>1487</v>
      </c>
      <c r="D3" s="263" t="s">
        <v>629</v>
      </c>
      <c r="E3" s="466" t="s">
        <v>747</v>
      </c>
      <c r="F3" s="263" t="s">
        <v>629</v>
      </c>
      <c r="G3" s="466" t="s">
        <v>747</v>
      </c>
      <c r="H3" s="263" t="s">
        <v>629</v>
      </c>
      <c r="I3" s="466" t="s">
        <v>747</v>
      </c>
      <c r="J3" s="263" t="s">
        <v>629</v>
      </c>
      <c r="K3" s="466" t="s">
        <v>747</v>
      </c>
      <c r="L3" s="263" t="s">
        <v>629</v>
      </c>
      <c r="M3" s="466" t="s">
        <v>747</v>
      </c>
      <c r="N3" s="263" t="s">
        <v>629</v>
      </c>
      <c r="O3" s="466" t="s">
        <v>747</v>
      </c>
      <c r="P3" s="263" t="s">
        <v>629</v>
      </c>
      <c r="Q3" s="466" t="s">
        <v>747</v>
      </c>
      <c r="R3" s="263" t="s">
        <v>629</v>
      </c>
      <c r="S3" s="466" t="s">
        <v>747</v>
      </c>
      <c r="T3" s="263" t="s">
        <v>629</v>
      </c>
      <c r="U3" s="466" t="s">
        <v>747</v>
      </c>
    </row>
    <row r="4" spans="1:25" s="289" customFormat="1">
      <c r="A4" s="1113"/>
      <c r="B4" s="776">
        <v>1990</v>
      </c>
      <c r="C4" s="776">
        <v>1990</v>
      </c>
      <c r="D4" s="776">
        <v>1995</v>
      </c>
      <c r="E4" s="776">
        <v>1995</v>
      </c>
      <c r="F4" s="776">
        <v>2000</v>
      </c>
      <c r="G4" s="776">
        <v>2000</v>
      </c>
      <c r="H4" s="776">
        <v>2005</v>
      </c>
      <c r="I4" s="776">
        <v>2005</v>
      </c>
      <c r="J4" s="776">
        <v>2010</v>
      </c>
      <c r="K4" s="776">
        <v>2010</v>
      </c>
      <c r="L4" s="776">
        <v>2011</v>
      </c>
      <c r="M4" s="776">
        <v>2011</v>
      </c>
      <c r="N4" s="776">
        <v>2012</v>
      </c>
      <c r="O4" s="776">
        <v>2012</v>
      </c>
      <c r="P4" s="776">
        <v>2013</v>
      </c>
      <c r="Q4" s="776">
        <v>2013</v>
      </c>
      <c r="R4" s="776">
        <v>2014</v>
      </c>
      <c r="S4" s="776">
        <v>2014</v>
      </c>
      <c r="T4" s="776">
        <v>2015</v>
      </c>
      <c r="U4" s="776">
        <v>2015</v>
      </c>
      <c r="Y4" s="92" t="s">
        <v>13</v>
      </c>
    </row>
    <row r="5" spans="1:25" s="289" customFormat="1" ht="14.5">
      <c r="A5" s="40" t="s">
        <v>15</v>
      </c>
      <c r="B5" s="620"/>
      <c r="C5" s="621"/>
      <c r="D5" s="702" t="s">
        <v>429</v>
      </c>
      <c r="E5" s="702" t="s">
        <v>429</v>
      </c>
      <c r="F5" s="702" t="s">
        <v>429</v>
      </c>
      <c r="G5" s="702" t="s">
        <v>429</v>
      </c>
      <c r="H5" s="702">
        <v>85655.804000000004</v>
      </c>
      <c r="I5" s="702">
        <v>5730.2518062617073</v>
      </c>
      <c r="J5" s="702">
        <v>112497.637</v>
      </c>
      <c r="K5" s="702">
        <v>6454.2534136546183</v>
      </c>
      <c r="L5" s="702"/>
      <c r="M5" s="702">
        <v>6070.8213551220051</v>
      </c>
      <c r="N5" s="702"/>
      <c r="O5" s="702">
        <v>6779.6807170542643</v>
      </c>
      <c r="P5" s="702"/>
      <c r="Q5" s="702">
        <v>6300.4845436063179</v>
      </c>
      <c r="R5" s="702"/>
      <c r="S5" s="702">
        <v>6075.4101748807634</v>
      </c>
      <c r="T5" s="702">
        <v>149385.321</v>
      </c>
      <c r="U5" s="702" t="s">
        <v>429</v>
      </c>
      <c r="Y5" s="285"/>
    </row>
    <row r="6" spans="1:25" s="289" customFormat="1">
      <c r="A6" s="40" t="s">
        <v>14</v>
      </c>
      <c r="B6" s="620">
        <v>18</v>
      </c>
      <c r="C6" s="621">
        <v>14107</v>
      </c>
      <c r="D6" s="702" t="s">
        <v>429</v>
      </c>
      <c r="E6" s="702" t="s">
        <v>429</v>
      </c>
      <c r="F6" s="702" t="s">
        <v>429</v>
      </c>
      <c r="G6" s="702" t="s">
        <v>429</v>
      </c>
      <c r="H6" s="702" t="s">
        <v>429</v>
      </c>
      <c r="I6" s="702" t="s">
        <v>429</v>
      </c>
      <c r="J6" s="702" t="s">
        <v>429</v>
      </c>
      <c r="K6" s="702" t="s">
        <v>429</v>
      </c>
      <c r="L6" s="702" t="s">
        <v>429</v>
      </c>
      <c r="M6" s="702" t="s">
        <v>429</v>
      </c>
      <c r="N6" s="702">
        <v>2400</v>
      </c>
      <c r="O6" s="592">
        <v>1125.2697130843549</v>
      </c>
      <c r="P6" s="702" t="s">
        <v>429</v>
      </c>
      <c r="Q6" s="702" t="s">
        <v>429</v>
      </c>
      <c r="R6" s="702">
        <v>2400</v>
      </c>
      <c r="S6" s="702">
        <v>1081.111761279712</v>
      </c>
      <c r="T6" s="702" t="s">
        <v>429</v>
      </c>
      <c r="U6" s="702" t="s">
        <v>429</v>
      </c>
    </row>
    <row r="7" spans="1:25" s="289" customFormat="1">
      <c r="A7" s="413" t="s">
        <v>268</v>
      </c>
      <c r="B7" s="714">
        <v>1019</v>
      </c>
      <c r="C7" s="702">
        <v>27220</v>
      </c>
      <c r="D7" s="702" t="s">
        <v>429</v>
      </c>
      <c r="E7" s="702" t="s">
        <v>429</v>
      </c>
      <c r="F7" s="702" t="s">
        <v>429</v>
      </c>
      <c r="G7" s="702" t="s">
        <v>429</v>
      </c>
      <c r="H7" s="702" t="s">
        <v>429</v>
      </c>
      <c r="I7" s="702" t="s">
        <v>429</v>
      </c>
      <c r="J7" s="702" t="s">
        <v>429</v>
      </c>
      <c r="K7" s="702" t="s">
        <v>429</v>
      </c>
      <c r="L7" s="702" t="s">
        <v>429</v>
      </c>
      <c r="M7" s="702" t="s">
        <v>429</v>
      </c>
      <c r="N7" s="702">
        <v>900000</v>
      </c>
      <c r="O7" s="592">
        <v>12803.886007856463</v>
      </c>
      <c r="P7" s="702" t="s">
        <v>429</v>
      </c>
      <c r="Q7" s="702" t="s">
        <v>429</v>
      </c>
      <c r="R7" s="702">
        <v>900000</v>
      </c>
      <c r="S7" s="702">
        <v>12019.707512437393</v>
      </c>
      <c r="T7" s="584" t="s">
        <v>429</v>
      </c>
      <c r="U7" s="584" t="s">
        <v>429</v>
      </c>
    </row>
    <row r="8" spans="1:25" s="289" customFormat="1">
      <c r="A8" s="40" t="s">
        <v>12</v>
      </c>
      <c r="B8" s="702">
        <v>4</v>
      </c>
      <c r="C8" s="702">
        <v>2232</v>
      </c>
      <c r="D8" s="702" t="s">
        <v>429</v>
      </c>
      <c r="E8" s="702" t="s">
        <v>429</v>
      </c>
      <c r="F8" s="702" t="s">
        <v>429</v>
      </c>
      <c r="G8" s="702" t="s">
        <v>429</v>
      </c>
      <c r="H8" s="702" t="s">
        <v>429</v>
      </c>
      <c r="I8" s="702" t="s">
        <v>429</v>
      </c>
      <c r="J8" s="702" t="s">
        <v>429</v>
      </c>
      <c r="K8" s="702" t="s">
        <v>429</v>
      </c>
      <c r="L8" s="702" t="s">
        <v>429</v>
      </c>
      <c r="M8" s="702" t="s">
        <v>429</v>
      </c>
      <c r="N8" s="702">
        <v>5230</v>
      </c>
      <c r="O8" s="592">
        <v>2542.128612265115</v>
      </c>
      <c r="P8" s="702" t="s">
        <v>429</v>
      </c>
      <c r="Q8" s="702" t="s">
        <v>429</v>
      </c>
      <c r="R8" s="702">
        <v>5230</v>
      </c>
      <c r="S8" s="702">
        <v>2479.6166503176332</v>
      </c>
      <c r="T8" s="702" t="s">
        <v>429</v>
      </c>
      <c r="U8" s="702" t="s">
        <v>429</v>
      </c>
    </row>
    <row r="9" spans="1:25" s="289" customFormat="1">
      <c r="A9" s="40" t="s">
        <v>11</v>
      </c>
      <c r="B9" s="702" t="s">
        <v>429</v>
      </c>
      <c r="C9" s="702" t="s">
        <v>429</v>
      </c>
      <c r="D9" s="702" t="s">
        <v>429</v>
      </c>
      <c r="E9" s="702" t="s">
        <v>429</v>
      </c>
      <c r="F9" s="702" t="s">
        <v>429</v>
      </c>
      <c r="G9" s="702" t="s">
        <v>429</v>
      </c>
      <c r="H9" s="702" t="s">
        <v>429</v>
      </c>
      <c r="I9" s="702" t="s">
        <v>429</v>
      </c>
      <c r="J9" s="702" t="s">
        <v>429</v>
      </c>
      <c r="K9" s="702" t="s">
        <v>429</v>
      </c>
      <c r="L9" s="702" t="s">
        <v>429</v>
      </c>
      <c r="M9" s="702" t="s">
        <v>429</v>
      </c>
      <c r="N9" s="702">
        <v>337000</v>
      </c>
      <c r="O9" s="592">
        <v>15116.364608508584</v>
      </c>
      <c r="P9" s="702" t="s">
        <v>429</v>
      </c>
      <c r="Q9" s="702" t="s">
        <v>429</v>
      </c>
      <c r="R9" s="702">
        <v>337000</v>
      </c>
      <c r="S9" s="702">
        <v>14296.797182283697</v>
      </c>
      <c r="T9" s="702" t="s">
        <v>429</v>
      </c>
      <c r="U9" s="702" t="s">
        <v>429</v>
      </c>
    </row>
    <row r="10" spans="1:25" s="289" customFormat="1">
      <c r="A10" s="40" t="s">
        <v>10</v>
      </c>
      <c r="B10" s="702">
        <v>9</v>
      </c>
      <c r="C10" s="702">
        <v>961</v>
      </c>
      <c r="D10" s="702" t="s">
        <v>429</v>
      </c>
      <c r="E10" s="702" t="s">
        <v>429</v>
      </c>
      <c r="F10" s="702" t="s">
        <v>429</v>
      </c>
      <c r="G10" s="702" t="s">
        <v>429</v>
      </c>
      <c r="H10" s="702" t="s">
        <v>429</v>
      </c>
      <c r="I10" s="702" t="s">
        <v>429</v>
      </c>
      <c r="J10" s="702" t="s">
        <v>429</v>
      </c>
      <c r="K10" s="702" t="s">
        <v>429</v>
      </c>
      <c r="L10" s="702" t="s">
        <v>429</v>
      </c>
      <c r="M10" s="702" t="s">
        <v>429</v>
      </c>
      <c r="N10" s="702">
        <v>16140</v>
      </c>
      <c r="O10" s="592">
        <v>1027.9969295120211</v>
      </c>
      <c r="P10" s="702" t="s">
        <v>429</v>
      </c>
      <c r="Q10" s="702" t="s">
        <v>429</v>
      </c>
      <c r="R10" s="702">
        <v>16140</v>
      </c>
      <c r="S10" s="702">
        <v>966.74186369023585</v>
      </c>
      <c r="T10" s="702" t="s">
        <v>429</v>
      </c>
      <c r="U10" s="702" t="s">
        <v>429</v>
      </c>
    </row>
    <row r="11" spans="1:25" s="289" customFormat="1">
      <c r="A11" s="40" t="s">
        <v>9</v>
      </c>
      <c r="B11" s="702">
        <v>2.2000000000000002</v>
      </c>
      <c r="C11" s="702">
        <v>2081</v>
      </c>
      <c r="D11" s="702">
        <v>2.8660000000000001</v>
      </c>
      <c r="E11" s="702">
        <v>2639</v>
      </c>
      <c r="F11" s="702">
        <v>2.6240000000000001</v>
      </c>
      <c r="G11" s="702">
        <v>2279.5705650450786</v>
      </c>
      <c r="H11" s="702">
        <v>3.0960000000000001</v>
      </c>
      <c r="I11" s="702">
        <v>2600.8916622772417</v>
      </c>
      <c r="J11" s="702">
        <v>2.3580000000000001</v>
      </c>
      <c r="K11" s="702">
        <v>1948.1308106223526</v>
      </c>
      <c r="L11" s="702">
        <v>2.5390000000000001</v>
      </c>
      <c r="M11" s="702">
        <v>2094.9363433088279</v>
      </c>
      <c r="N11" s="702">
        <v>2.101</v>
      </c>
      <c r="O11" s="702">
        <v>1729.236609115982</v>
      </c>
      <c r="P11" s="702">
        <v>2.6749999999999998</v>
      </c>
      <c r="Q11" s="702">
        <v>2197.4122287838823</v>
      </c>
      <c r="R11" s="702">
        <v>2.7330000000000001</v>
      </c>
      <c r="S11" s="702">
        <f>2733/1219.265*1000</f>
        <v>2241.5143549597501</v>
      </c>
      <c r="T11" s="577">
        <v>3.1030000000000002</v>
      </c>
      <c r="U11" s="577">
        <v>2542.0611585671063</v>
      </c>
      <c r="W11" s="532" t="s">
        <v>17</v>
      </c>
    </row>
    <row r="12" spans="1:25" s="289" customFormat="1">
      <c r="A12" s="40" t="s">
        <v>7</v>
      </c>
      <c r="B12" s="702">
        <v>58</v>
      </c>
      <c r="C12" s="702">
        <v>4088</v>
      </c>
      <c r="D12" s="702" t="s">
        <v>429</v>
      </c>
      <c r="E12" s="702" t="s">
        <v>429</v>
      </c>
      <c r="F12" s="702" t="s">
        <v>429</v>
      </c>
      <c r="G12" s="702" t="s">
        <v>429</v>
      </c>
      <c r="H12" s="702" t="s">
        <v>429</v>
      </c>
      <c r="I12" s="702" t="s">
        <v>429</v>
      </c>
      <c r="J12" s="702" t="s">
        <v>429</v>
      </c>
      <c r="K12" s="702" t="s">
        <v>429</v>
      </c>
      <c r="L12" s="702" t="s">
        <v>429</v>
      </c>
      <c r="M12" s="702" t="s">
        <v>429</v>
      </c>
      <c r="N12" s="702">
        <v>100300</v>
      </c>
      <c r="O12" s="592">
        <v>3897.7297880754181</v>
      </c>
      <c r="P12" s="702" t="s">
        <v>429</v>
      </c>
      <c r="Q12" s="702" t="s">
        <v>429</v>
      </c>
      <c r="R12" s="702">
        <v>100300</v>
      </c>
      <c r="S12" s="702">
        <v>3685.2947846354878</v>
      </c>
      <c r="T12" s="584" t="s">
        <v>429</v>
      </c>
      <c r="U12" s="584" t="s">
        <v>429</v>
      </c>
    </row>
    <row r="13" spans="1:25" s="289" customFormat="1">
      <c r="A13" s="40" t="s">
        <v>6</v>
      </c>
      <c r="B13" s="702">
        <v>9</v>
      </c>
      <c r="C13" s="702">
        <v>6672</v>
      </c>
      <c r="D13" s="702" t="s">
        <v>429</v>
      </c>
      <c r="E13" s="702" t="s">
        <v>429</v>
      </c>
      <c r="F13" s="702" t="s">
        <v>429</v>
      </c>
      <c r="G13" s="702" t="s">
        <v>429</v>
      </c>
      <c r="H13" s="702" t="s">
        <v>429</v>
      </c>
      <c r="I13" s="702" t="s">
        <v>429</v>
      </c>
      <c r="J13" s="702" t="s">
        <v>429</v>
      </c>
      <c r="K13" s="702" t="s">
        <v>429</v>
      </c>
      <c r="L13" s="702" t="s">
        <v>429</v>
      </c>
      <c r="M13" s="702" t="s">
        <v>429</v>
      </c>
      <c r="N13" s="702">
        <v>6160</v>
      </c>
      <c r="O13" s="592">
        <v>2688.0254140584602</v>
      </c>
      <c r="P13" s="702" t="s">
        <v>429</v>
      </c>
      <c r="Q13" s="702" t="s">
        <v>429</v>
      </c>
      <c r="R13" s="702">
        <v>6160</v>
      </c>
      <c r="S13" s="702">
        <v>2563.61382986427</v>
      </c>
      <c r="T13" s="573" t="s">
        <v>429</v>
      </c>
      <c r="U13" s="573" t="s">
        <v>429</v>
      </c>
    </row>
    <row r="14" spans="1:25" s="289" customFormat="1">
      <c r="A14" s="40" t="s">
        <v>5</v>
      </c>
      <c r="B14" s="702">
        <v>0.96140000000000003</v>
      </c>
      <c r="C14" s="702" t="s">
        <v>429</v>
      </c>
      <c r="D14" s="702">
        <v>1.012</v>
      </c>
      <c r="E14" s="702" t="s">
        <v>429</v>
      </c>
      <c r="F14" s="702">
        <v>0.97130000000000005</v>
      </c>
      <c r="G14" s="702" t="s">
        <v>429</v>
      </c>
      <c r="H14" s="702">
        <v>1.1201000000000001</v>
      </c>
      <c r="I14" s="702" t="s">
        <v>429</v>
      </c>
      <c r="J14" s="702">
        <v>0.78059999999999996</v>
      </c>
      <c r="K14" s="702" t="s">
        <v>429</v>
      </c>
      <c r="L14" s="702">
        <v>0.93369999999999997</v>
      </c>
      <c r="M14" s="702" t="s">
        <v>429</v>
      </c>
      <c r="N14" s="702">
        <v>0.6724</v>
      </c>
      <c r="O14" s="592"/>
      <c r="P14" s="702">
        <v>1.31</v>
      </c>
      <c r="Q14" s="702" t="s">
        <v>429</v>
      </c>
      <c r="R14" s="584" t="s">
        <v>429</v>
      </c>
      <c r="S14" s="584" t="s">
        <v>429</v>
      </c>
      <c r="T14" s="584" t="s">
        <v>429</v>
      </c>
      <c r="U14" s="584" t="s">
        <v>429</v>
      </c>
    </row>
    <row r="15" spans="1:25" s="289" customFormat="1">
      <c r="A15" s="40" t="s">
        <v>4</v>
      </c>
      <c r="B15" s="702">
        <v>50</v>
      </c>
      <c r="C15" s="702">
        <v>1349</v>
      </c>
      <c r="D15" s="702" t="s">
        <v>429</v>
      </c>
      <c r="E15" s="702" t="s">
        <v>429</v>
      </c>
      <c r="F15" s="702" t="s">
        <v>429</v>
      </c>
      <c r="G15" s="702" t="s">
        <v>429</v>
      </c>
      <c r="H15" s="702" t="s">
        <v>429</v>
      </c>
      <c r="I15" s="702" t="s">
        <v>429</v>
      </c>
      <c r="J15" s="702" t="s">
        <v>429</v>
      </c>
      <c r="K15" s="702" t="s">
        <v>429</v>
      </c>
      <c r="L15" s="702" t="s">
        <v>429</v>
      </c>
      <c r="M15" s="702" t="s">
        <v>429</v>
      </c>
      <c r="N15" s="702">
        <v>44800</v>
      </c>
      <c r="O15" s="592">
        <v>855.67412071625165</v>
      </c>
      <c r="P15" s="702" t="s">
        <v>429</v>
      </c>
      <c r="Q15" s="702" t="s">
        <v>429</v>
      </c>
      <c r="R15" s="702">
        <v>44800</v>
      </c>
      <c r="S15" s="702">
        <v>828.72957804345458</v>
      </c>
      <c r="T15" s="584" t="s">
        <v>429</v>
      </c>
      <c r="U15" s="584" t="s">
        <v>429</v>
      </c>
    </row>
    <row r="16" spans="1:25" s="289" customFormat="1">
      <c r="A16" s="40" t="s">
        <v>3</v>
      </c>
      <c r="B16" s="702">
        <v>6.96</v>
      </c>
      <c r="C16" s="702">
        <v>9355</v>
      </c>
      <c r="D16" s="702" t="s">
        <v>429</v>
      </c>
      <c r="E16" s="702" t="s">
        <v>429</v>
      </c>
      <c r="F16" s="702" t="s">
        <v>429</v>
      </c>
      <c r="G16" s="702" t="s">
        <v>429</v>
      </c>
      <c r="H16" s="702" t="s">
        <v>429</v>
      </c>
      <c r="I16" s="702" t="s">
        <v>429</v>
      </c>
      <c r="J16" s="702" t="s">
        <v>429</v>
      </c>
      <c r="K16" s="702" t="s">
        <v>429</v>
      </c>
      <c r="L16" s="702" t="s">
        <v>429</v>
      </c>
      <c r="M16" s="702" t="s">
        <v>429</v>
      </c>
      <c r="N16" s="702">
        <v>2640</v>
      </c>
      <c r="O16" s="592">
        <v>2143.3895107063931</v>
      </c>
      <c r="P16" s="702" t="s">
        <v>429</v>
      </c>
      <c r="Q16" s="702" t="s">
        <v>429</v>
      </c>
      <c r="R16" s="702">
        <v>2640</v>
      </c>
      <c r="S16" s="702">
        <v>2080.1946557908204</v>
      </c>
      <c r="T16" s="584" t="s">
        <v>429</v>
      </c>
      <c r="U16" s="584" t="s">
        <v>429</v>
      </c>
    </row>
    <row r="17" spans="1:24" s="289" customFormat="1">
      <c r="A17" s="418" t="s">
        <v>79</v>
      </c>
      <c r="B17" s="702">
        <v>76</v>
      </c>
      <c r="C17" s="702">
        <v>2969</v>
      </c>
      <c r="D17" s="702" t="s">
        <v>429</v>
      </c>
      <c r="E17" s="702" t="s">
        <v>429</v>
      </c>
      <c r="F17" s="702" t="s">
        <v>429</v>
      </c>
      <c r="G17" s="702" t="s">
        <v>429</v>
      </c>
      <c r="H17" s="702" t="s">
        <v>429</v>
      </c>
      <c r="I17" s="702" t="s">
        <v>429</v>
      </c>
      <c r="J17" s="702" t="s">
        <v>429</v>
      </c>
      <c r="K17" s="702" t="s">
        <v>429</v>
      </c>
      <c r="L17" s="702" t="s">
        <v>429</v>
      </c>
      <c r="M17" s="702" t="s">
        <v>429</v>
      </c>
      <c r="N17" s="702">
        <v>84000</v>
      </c>
      <c r="O17" s="592">
        <v>1726.7710087235032</v>
      </c>
      <c r="P17" s="702" t="s">
        <v>429</v>
      </c>
      <c r="Q17" s="702" t="s">
        <v>429</v>
      </c>
      <c r="R17" s="702">
        <v>84000</v>
      </c>
      <c r="S17" s="702">
        <v>1620.9137704555699</v>
      </c>
      <c r="T17" s="592" t="s">
        <v>429</v>
      </c>
      <c r="U17" s="592" t="s">
        <v>429</v>
      </c>
    </row>
    <row r="18" spans="1:24" s="289" customFormat="1">
      <c r="A18" s="40" t="s">
        <v>2</v>
      </c>
      <c r="B18" s="702">
        <v>96</v>
      </c>
      <c r="C18" s="702">
        <v>11779</v>
      </c>
      <c r="D18" s="702" t="s">
        <v>429</v>
      </c>
      <c r="E18" s="702" t="s">
        <v>429</v>
      </c>
      <c r="F18" s="702" t="s">
        <v>429</v>
      </c>
      <c r="G18" s="702" t="s">
        <v>429</v>
      </c>
      <c r="H18" s="702" t="s">
        <v>429</v>
      </c>
      <c r="I18" s="702" t="s">
        <v>429</v>
      </c>
      <c r="J18" s="702" t="s">
        <v>429</v>
      </c>
      <c r="K18" s="702" t="s">
        <v>429</v>
      </c>
      <c r="L18" s="702" t="s">
        <v>429</v>
      </c>
      <c r="M18" s="702" t="s">
        <v>429</v>
      </c>
      <c r="N18" s="702">
        <v>80200</v>
      </c>
      <c r="O18" s="592">
        <v>5423.8366529761006</v>
      </c>
      <c r="P18" s="702" t="s">
        <v>429</v>
      </c>
      <c r="Q18" s="702" t="s">
        <v>429</v>
      </c>
      <c r="R18" s="702">
        <v>80200</v>
      </c>
      <c r="S18" s="702">
        <v>5101.34534943993</v>
      </c>
      <c r="T18" s="702" t="s">
        <v>429</v>
      </c>
      <c r="U18" s="702" t="s">
        <v>429</v>
      </c>
    </row>
    <row r="19" spans="1:24" s="289" customFormat="1">
      <c r="A19" s="40" t="s">
        <v>1</v>
      </c>
      <c r="B19" s="702">
        <v>23</v>
      </c>
      <c r="C19" s="702">
        <v>2323</v>
      </c>
      <c r="D19" s="702" t="s">
        <v>429</v>
      </c>
      <c r="E19" s="702" t="s">
        <v>429</v>
      </c>
      <c r="F19" s="702" t="s">
        <v>429</v>
      </c>
      <c r="G19" s="702" t="s">
        <v>429</v>
      </c>
      <c r="H19" s="702" t="s">
        <v>429</v>
      </c>
      <c r="I19" s="702" t="s">
        <v>429</v>
      </c>
      <c r="J19" s="702" t="s">
        <v>429</v>
      </c>
      <c r="K19" s="702" t="s">
        <v>429</v>
      </c>
      <c r="L19" s="702" t="s">
        <v>429</v>
      </c>
      <c r="M19" s="702" t="s">
        <v>429</v>
      </c>
      <c r="N19" s="702">
        <v>12260</v>
      </c>
      <c r="O19" s="592">
        <v>841.71605168987878</v>
      </c>
      <c r="P19" s="702" t="s">
        <v>429</v>
      </c>
      <c r="Q19" s="702" t="s">
        <v>429</v>
      </c>
      <c r="R19" s="702">
        <v>12260</v>
      </c>
      <c r="S19" s="702">
        <v>804.15299765083682</v>
      </c>
      <c r="T19" s="702" t="s">
        <v>429</v>
      </c>
      <c r="U19" s="702" t="s">
        <v>429</v>
      </c>
    </row>
    <row r="20" spans="1:24" s="289" customFormat="1"/>
    <row r="21" spans="1:24" s="289" customFormat="1" ht="14.25" customHeight="1">
      <c r="A21" s="336" t="s">
        <v>35</v>
      </c>
      <c r="C21" s="96"/>
    </row>
    <row r="22" spans="1:24" s="289" customFormat="1">
      <c r="A22" s="336"/>
      <c r="C22" s="96"/>
    </row>
    <row r="23" spans="1:24" s="289" customFormat="1">
      <c r="A23" s="96" t="s">
        <v>653</v>
      </c>
      <c r="C23" s="712"/>
    </row>
    <row r="24" spans="1:24" s="289" customFormat="1" ht="14.5">
      <c r="A24" s="96"/>
      <c r="C24" s="514"/>
      <c r="R24" s="299"/>
    </row>
    <row r="25" spans="1:24" s="289" customFormat="1" ht="14.5">
      <c r="A25" s="308" t="s">
        <v>1567</v>
      </c>
      <c r="C25" s="514"/>
      <c r="R25" s="299"/>
    </row>
    <row r="26" spans="1:24" s="289" customFormat="1" ht="14.5">
      <c r="A26" s="514"/>
      <c r="C26" s="743"/>
      <c r="R26" s="299"/>
    </row>
    <row r="27" spans="1:24" s="289" customFormat="1" ht="14.5">
      <c r="A27" s="167" t="s">
        <v>431</v>
      </c>
      <c r="B27" s="167"/>
      <c r="C27" s="743"/>
      <c r="R27" s="299"/>
    </row>
    <row r="28" spans="1:24" s="289" customFormat="1">
      <c r="A28" s="167"/>
      <c r="B28" s="150"/>
      <c r="C28" s="150"/>
    </row>
    <row r="29" spans="1:24" s="289" customFormat="1">
      <c r="A29" s="146" t="s">
        <v>578</v>
      </c>
    </row>
    <row r="30" spans="1:24" s="289" customFormat="1" ht="14.25" customHeight="1">
      <c r="C30" s="96"/>
      <c r="D30" s="96"/>
      <c r="E30" s="520"/>
      <c r="F30" s="520"/>
      <c r="G30" s="520"/>
      <c r="H30" s="478"/>
      <c r="I30" s="478"/>
      <c r="J30" s="478"/>
      <c r="K30" s="478"/>
      <c r="L30" s="478"/>
      <c r="M30" s="478"/>
      <c r="N30" s="478"/>
      <c r="O30" s="478"/>
      <c r="P30" s="478"/>
      <c r="Q30" s="478"/>
      <c r="R30" s="524"/>
      <c r="S30" s="524"/>
      <c r="W30" s="478"/>
      <c r="X30" s="478"/>
    </row>
    <row r="31" spans="1:24" s="289" customFormat="1" ht="14.5">
      <c r="A31" s="287" t="s">
        <v>628</v>
      </c>
      <c r="C31" s="397"/>
    </row>
    <row r="32" spans="1:24" ht="14.25" customHeight="1">
      <c r="A32" s="96" t="s">
        <v>627</v>
      </c>
      <c r="C32" s="266"/>
      <c r="D32" s="266"/>
      <c r="E32" s="456"/>
      <c r="F32" s="479"/>
      <c r="G32" s="479"/>
      <c r="H32" s="479"/>
      <c r="I32" s="479"/>
      <c r="J32" s="479"/>
      <c r="K32" s="479"/>
      <c r="L32" s="479"/>
      <c r="M32" s="479"/>
      <c r="N32" s="479"/>
      <c r="O32" s="479"/>
      <c r="P32" s="479"/>
      <c r="Q32" s="479"/>
      <c r="R32" s="525"/>
      <c r="S32" s="525"/>
      <c r="W32" s="479"/>
      <c r="X32" s="479"/>
    </row>
    <row r="33" spans="1:24">
      <c r="A33" s="397"/>
      <c r="C33" s="266"/>
      <c r="D33" s="266"/>
      <c r="E33" s="456"/>
      <c r="F33" s="479"/>
      <c r="G33" s="479"/>
      <c r="H33" s="479"/>
      <c r="I33" s="479"/>
      <c r="J33" s="479"/>
      <c r="K33" s="479"/>
      <c r="L33" s="479"/>
      <c r="M33" s="479"/>
      <c r="N33" s="479"/>
      <c r="O33" s="479"/>
      <c r="P33" s="479"/>
      <c r="Q33" s="479"/>
      <c r="R33" s="525"/>
      <c r="S33" s="525"/>
      <c r="W33" s="479"/>
      <c r="X33" s="479"/>
    </row>
    <row r="34" spans="1:24">
      <c r="A34" s="266" t="s">
        <v>626</v>
      </c>
      <c r="C34" s="374"/>
      <c r="D34" s="374"/>
      <c r="E34" s="374"/>
      <c r="F34" s="374"/>
      <c r="G34" s="374"/>
      <c r="H34" s="374"/>
      <c r="I34" s="374"/>
      <c r="J34" s="374"/>
      <c r="K34" s="374"/>
      <c r="L34" s="374"/>
      <c r="M34" s="374"/>
      <c r="N34" s="374"/>
      <c r="O34" s="374"/>
      <c r="P34" s="374"/>
      <c r="Q34" s="374"/>
      <c r="R34" s="374"/>
      <c r="S34" s="374"/>
      <c r="W34" s="374"/>
      <c r="X34" s="374"/>
    </row>
    <row r="35" spans="1:24">
      <c r="A35" s="266"/>
      <c r="C35" s="150"/>
      <c r="D35" s="150"/>
      <c r="E35" s="150"/>
      <c r="F35" s="150"/>
      <c r="G35" s="150"/>
      <c r="H35" s="150"/>
      <c r="I35" s="150"/>
      <c r="J35" s="150"/>
      <c r="K35" s="150"/>
      <c r="L35" s="150"/>
      <c r="M35" s="150"/>
      <c r="N35" s="150"/>
      <c r="O35" s="150"/>
      <c r="P35" s="150"/>
      <c r="Q35" s="150"/>
      <c r="R35" s="527"/>
      <c r="S35" s="527"/>
      <c r="W35" s="150"/>
      <c r="X35" s="150"/>
    </row>
    <row r="36" spans="1:24">
      <c r="A36" s="287" t="s">
        <v>1488</v>
      </c>
    </row>
    <row r="37" spans="1:24">
      <c r="A37" s="150"/>
    </row>
  </sheetData>
  <mergeCells count="1">
    <mergeCell ref="A3:A4"/>
  </mergeCells>
  <conditionalFormatting sqref="T13:U13">
    <cfRule type="expression" dxfId="58" priority="1" stopIfTrue="1">
      <formula>ISNA(ACTIVECELL)</formula>
    </cfRule>
  </conditionalFormatting>
  <hyperlinks>
    <hyperlink ref="Y4" location="Content!B514" display="Back to Content Page"/>
  </hyperlinks>
  <pageMargins left="0.7" right="0.7" top="0.75" bottom="0.75" header="0.3" footer="0.3"/>
  <pageSetup orientation="portrait" r:id="rId1"/>
</worksheet>
</file>

<file path=xl/worksheets/sheet3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8"/>
  <sheetViews>
    <sheetView topLeftCell="B1" workbookViewId="0">
      <selection activeCell="O5" sqref="O5"/>
    </sheetView>
  </sheetViews>
  <sheetFormatPr defaultColWidth="9.1796875" defaultRowHeight="14"/>
  <cols>
    <col min="1" max="1" width="33.81640625" style="289" customWidth="1"/>
    <col min="2" max="4" width="10" style="289" customWidth="1"/>
    <col min="5" max="8" width="9.1796875" style="289" customWidth="1"/>
    <col min="9" max="12" width="8.08984375" style="289" customWidth="1"/>
    <col min="13" max="16384" width="9.1796875" style="289"/>
  </cols>
  <sheetData>
    <row r="1" spans="1:15" s="136" customFormat="1">
      <c r="A1" s="136" t="s">
        <v>1462</v>
      </c>
      <c r="K1" s="289"/>
      <c r="L1" s="289"/>
    </row>
    <row r="3" spans="1:15" s="136" customFormat="1">
      <c r="A3" s="425" t="s">
        <v>53</v>
      </c>
      <c r="B3" s="424">
        <v>1982</v>
      </c>
      <c r="C3" s="424">
        <v>1987</v>
      </c>
      <c r="D3" s="424">
        <v>1992</v>
      </c>
      <c r="E3" s="424">
        <v>1997</v>
      </c>
      <c r="F3" s="424">
        <v>2002</v>
      </c>
      <c r="G3" s="424">
        <v>2007</v>
      </c>
      <c r="H3" s="424">
        <v>2011</v>
      </c>
      <c r="I3" s="67">
        <v>2012</v>
      </c>
      <c r="J3" s="67">
        <v>2013</v>
      </c>
      <c r="K3" s="67">
        <v>2014</v>
      </c>
      <c r="L3" s="67">
        <v>2015</v>
      </c>
    </row>
    <row r="4" spans="1:15">
      <c r="A4" s="40" t="s">
        <v>15</v>
      </c>
      <c r="B4" s="573">
        <v>18070.61287338251</v>
      </c>
      <c r="C4" s="573">
        <v>15479.516729487705</v>
      </c>
      <c r="D4" s="573">
        <v>13451.172878654606</v>
      </c>
      <c r="E4" s="573">
        <v>11570.284632129054</v>
      </c>
      <c r="F4" s="573">
        <v>9941.8442416636626</v>
      </c>
      <c r="G4" s="573">
        <v>8355.5281755184824</v>
      </c>
      <c r="H4" s="573">
        <v>7333.8159777091641</v>
      </c>
      <c r="I4" s="573" t="s">
        <v>429</v>
      </c>
      <c r="J4" s="573" t="s">
        <v>429</v>
      </c>
      <c r="K4" s="573" t="s">
        <v>429</v>
      </c>
      <c r="L4" s="584" t="s">
        <v>429</v>
      </c>
    </row>
    <row r="5" spans="1:15">
      <c r="A5" s="40" t="s">
        <v>14</v>
      </c>
      <c r="B5" s="573">
        <v>2240.3650301422444</v>
      </c>
      <c r="C5" s="573">
        <v>1899.8328938650436</v>
      </c>
      <c r="D5" s="573">
        <v>1638.1447464697981</v>
      </c>
      <c r="E5" s="573">
        <v>1448.0957239543391</v>
      </c>
      <c r="F5" s="573">
        <v>1326.7174357205402</v>
      </c>
      <c r="G5" s="573">
        <v>1253.1413381565351</v>
      </c>
      <c r="H5" s="573">
        <v>1208.0328141980096</v>
      </c>
      <c r="I5" s="573">
        <v>1274.5</v>
      </c>
      <c r="J5" s="573">
        <v>1263.2</v>
      </c>
      <c r="K5" s="573">
        <v>1261.9000000000001</v>
      </c>
      <c r="L5" s="573">
        <v>1273.2</v>
      </c>
      <c r="O5" s="92" t="s">
        <v>13</v>
      </c>
    </row>
    <row r="6" spans="1:15">
      <c r="A6" s="73" t="s">
        <v>268</v>
      </c>
      <c r="B6" s="573">
        <v>32411.671442886585</v>
      </c>
      <c r="C6" s="573">
        <v>28354.525453148635</v>
      </c>
      <c r="D6" s="573">
        <v>23853.052475125241</v>
      </c>
      <c r="E6" s="573">
        <v>20418.165388364738</v>
      </c>
      <c r="F6" s="573">
        <v>18175.590747089482</v>
      </c>
      <c r="G6" s="573">
        <v>15737.583282853579</v>
      </c>
      <c r="H6" s="573">
        <v>14077.564753982355</v>
      </c>
      <c r="I6" s="573" t="s">
        <v>429</v>
      </c>
      <c r="J6" s="573" t="s">
        <v>429</v>
      </c>
      <c r="K6" s="573" t="s">
        <v>429</v>
      </c>
      <c r="L6" s="584" t="s">
        <v>429</v>
      </c>
    </row>
    <row r="7" spans="1:15">
      <c r="A7" s="40" t="s">
        <v>12</v>
      </c>
      <c r="B7" s="573">
        <v>3806.2827682374077</v>
      </c>
      <c r="C7" s="573">
        <v>3440.2372250770272</v>
      </c>
      <c r="D7" s="573">
        <v>3149.9192946108078</v>
      </c>
      <c r="E7" s="573">
        <v>2902.8478435947804</v>
      </c>
      <c r="F7" s="573">
        <v>2773.8191777508941</v>
      </c>
      <c r="G7" s="573">
        <v>2674.1194324117591</v>
      </c>
      <c r="H7" s="573">
        <v>2576.9690901673112</v>
      </c>
      <c r="I7" s="573" t="s">
        <v>429</v>
      </c>
      <c r="J7" s="573" t="s">
        <v>429</v>
      </c>
      <c r="K7" s="573" t="s">
        <v>429</v>
      </c>
      <c r="L7" s="573" t="s">
        <v>429</v>
      </c>
    </row>
    <row r="8" spans="1:15">
      <c r="A8" s="40" t="s">
        <v>11</v>
      </c>
      <c r="B8" s="573">
        <v>36548.229075623705</v>
      </c>
      <c r="C8" s="573">
        <v>31902.332287687852</v>
      </c>
      <c r="D8" s="573">
        <v>27479.026042207297</v>
      </c>
      <c r="E8" s="573">
        <v>23518.345949844232</v>
      </c>
      <c r="F8" s="573">
        <v>20136.198377763329</v>
      </c>
      <c r="G8" s="573">
        <v>17397.119398392122</v>
      </c>
      <c r="H8" s="573">
        <v>15545.04478864136</v>
      </c>
      <c r="I8" s="573" t="s">
        <v>429</v>
      </c>
      <c r="J8" s="573" t="s">
        <v>429</v>
      </c>
      <c r="K8" s="573" t="s">
        <v>429</v>
      </c>
      <c r="L8" s="573" t="s">
        <v>429</v>
      </c>
    </row>
    <row r="9" spans="1:15">
      <c r="A9" s="40" t="s">
        <v>10</v>
      </c>
      <c r="B9" s="573">
        <v>2460.6355483169577</v>
      </c>
      <c r="C9" s="573">
        <v>1980.3583786091849</v>
      </c>
      <c r="D9" s="573">
        <v>1653.7844305315248</v>
      </c>
      <c r="E9" s="573">
        <v>1551.2877947386739</v>
      </c>
      <c r="F9" s="573">
        <v>1353.2573508117616</v>
      </c>
      <c r="G9" s="573">
        <v>1176.9202869118735</v>
      </c>
      <c r="H9" s="573">
        <v>1044.1512295851128</v>
      </c>
      <c r="I9" s="573" t="s">
        <v>429</v>
      </c>
      <c r="J9" s="573" t="s">
        <v>429</v>
      </c>
      <c r="K9" s="573" t="s">
        <v>429</v>
      </c>
      <c r="L9" s="573" t="s">
        <v>429</v>
      </c>
    </row>
    <row r="10" spans="1:15">
      <c r="A10" s="40" t="s">
        <v>9</v>
      </c>
      <c r="B10" s="573">
        <v>2776.6742491552482</v>
      </c>
      <c r="C10" s="573">
        <v>2663.7360083659319</v>
      </c>
      <c r="D10" s="573">
        <v>2536.7908443151819</v>
      </c>
      <c r="E10" s="573">
        <v>2352</v>
      </c>
      <c r="F10" s="573">
        <v>2289</v>
      </c>
      <c r="G10" s="573">
        <v>2137</v>
      </c>
      <c r="H10" s="573">
        <v>2094.9363433088279</v>
      </c>
      <c r="I10" s="573">
        <v>1729.236609115982</v>
      </c>
      <c r="J10" s="573">
        <v>2197.4122287838823</v>
      </c>
      <c r="K10" s="573">
        <f>2733/1219.265*1000</f>
        <v>2241.5143549597501</v>
      </c>
      <c r="L10" s="573">
        <v>2542.0611585671063</v>
      </c>
    </row>
    <row r="11" spans="1:15">
      <c r="A11" s="40" t="s">
        <v>7</v>
      </c>
      <c r="B11" s="573">
        <v>7879.4845795815772</v>
      </c>
      <c r="C11" s="573">
        <v>7499.2796055932213</v>
      </c>
      <c r="D11" s="573">
        <v>6989.3234773884233</v>
      </c>
      <c r="E11" s="573">
        <v>5929.7786507631145</v>
      </c>
      <c r="F11" s="573">
        <v>5191.5398707674067</v>
      </c>
      <c r="G11" s="573">
        <v>4523.8452197253728</v>
      </c>
      <c r="H11" s="573">
        <v>4080.3263707832034</v>
      </c>
      <c r="I11" s="573" t="s">
        <v>429</v>
      </c>
      <c r="J11" s="573" t="s">
        <v>429</v>
      </c>
      <c r="K11" s="573" t="s">
        <v>429</v>
      </c>
      <c r="L11" s="584" t="s">
        <v>429</v>
      </c>
    </row>
    <row r="12" spans="1:15">
      <c r="A12" s="40" t="s">
        <v>32</v>
      </c>
      <c r="B12" s="573">
        <v>5829.1491524076464</v>
      </c>
      <c r="C12" s="573">
        <v>4939.118944568012</v>
      </c>
      <c r="D12" s="573">
        <v>4069.5281527447182</v>
      </c>
      <c r="E12" s="573">
        <v>3504.0435866616531</v>
      </c>
      <c r="F12" s="573">
        <v>3145.580637929881</v>
      </c>
      <c r="G12" s="573">
        <v>2960.5421252463116</v>
      </c>
      <c r="H12" s="573">
        <v>2777.75523106324</v>
      </c>
      <c r="I12" s="573" t="s">
        <v>429</v>
      </c>
      <c r="J12" s="573" t="s">
        <v>429</v>
      </c>
      <c r="K12" s="573" t="s">
        <v>429</v>
      </c>
      <c r="L12" s="573" t="s">
        <v>429</v>
      </c>
    </row>
    <row r="13" spans="1:15">
      <c r="A13" s="40" t="s">
        <v>5</v>
      </c>
      <c r="B13" s="573" t="s">
        <v>429</v>
      </c>
      <c r="C13" s="573" t="s">
        <v>429</v>
      </c>
      <c r="D13" s="573" t="s">
        <v>429</v>
      </c>
      <c r="E13" s="573" t="s">
        <v>429</v>
      </c>
      <c r="F13" s="573">
        <v>32.1</v>
      </c>
      <c r="G13" s="573">
        <v>32.6</v>
      </c>
      <c r="H13" s="573">
        <v>33.54</v>
      </c>
      <c r="I13" s="573">
        <v>37.71</v>
      </c>
      <c r="J13" s="573">
        <v>39.53</v>
      </c>
      <c r="K13" s="573" t="s">
        <v>429</v>
      </c>
      <c r="L13" s="584" t="s">
        <v>429</v>
      </c>
    </row>
    <row r="14" spans="1:15">
      <c r="A14" s="40" t="s">
        <v>4</v>
      </c>
      <c r="B14" s="573">
        <v>1546.3292002589933</v>
      </c>
      <c r="C14" s="573">
        <v>1360.3343296013863</v>
      </c>
      <c r="D14" s="573">
        <v>1221.0165700826369</v>
      </c>
      <c r="E14" s="573">
        <v>1094.6569661007647</v>
      </c>
      <c r="F14" s="573">
        <v>983.89547586412141</v>
      </c>
      <c r="G14" s="573">
        <v>928.35729952631812</v>
      </c>
      <c r="H14" s="573">
        <v>885.60727464699903</v>
      </c>
      <c r="I14" s="573" t="s">
        <v>429</v>
      </c>
      <c r="J14" s="573" t="s">
        <v>429</v>
      </c>
      <c r="K14" s="573" t="s">
        <v>429</v>
      </c>
      <c r="L14" s="573" t="s">
        <v>429</v>
      </c>
    </row>
    <row r="15" spans="1:15">
      <c r="A15" s="40" t="s">
        <v>3</v>
      </c>
      <c r="B15" s="573">
        <v>4129.3035085002657</v>
      </c>
      <c r="C15" s="573">
        <v>3440.1114387614557</v>
      </c>
      <c r="D15" s="573">
        <v>2907.6587069509565</v>
      </c>
      <c r="E15" s="573">
        <v>2622.273431602368</v>
      </c>
      <c r="F15" s="573">
        <v>2439.5134649130509</v>
      </c>
      <c r="G15" s="573">
        <v>2326.0383250057052</v>
      </c>
      <c r="H15" s="573">
        <v>2177.9321029666899</v>
      </c>
      <c r="I15" s="573" t="s">
        <v>429</v>
      </c>
      <c r="J15" s="573" t="s">
        <v>429</v>
      </c>
      <c r="K15" s="573" t="s">
        <v>429</v>
      </c>
      <c r="L15" s="584" t="s">
        <v>429</v>
      </c>
    </row>
    <row r="16" spans="1:15">
      <c r="A16" s="418" t="s">
        <v>79</v>
      </c>
      <c r="B16" s="573">
        <v>4221.5228007713122</v>
      </c>
      <c r="C16" s="573">
        <v>3617.8083515124617</v>
      </c>
      <c r="D16" s="573">
        <v>3084.1421159469278</v>
      </c>
      <c r="E16" s="573">
        <v>2659.4027823495057</v>
      </c>
      <c r="F16" s="573">
        <v>2345.9429723047188</v>
      </c>
      <c r="G16" s="573">
        <v>2042.8168079951374</v>
      </c>
      <c r="H16" s="573">
        <v>1812.1176175649596</v>
      </c>
      <c r="I16" s="573" t="s">
        <v>429</v>
      </c>
      <c r="J16" s="573" t="s">
        <v>429</v>
      </c>
      <c r="K16" s="573" t="s">
        <v>429</v>
      </c>
      <c r="L16" s="573" t="s">
        <v>429</v>
      </c>
    </row>
    <row r="17" spans="1:12">
      <c r="A17" s="40" t="s">
        <v>2</v>
      </c>
      <c r="B17" s="573">
        <v>12862.144751410986</v>
      </c>
      <c r="C17" s="573">
        <v>11071.356688466105</v>
      </c>
      <c r="D17" s="573">
        <v>9745.4517174839712</v>
      </c>
      <c r="E17" s="573">
        <v>8605.0680417322201</v>
      </c>
      <c r="F17" s="573">
        <v>7547.9347975134733</v>
      </c>
      <c r="G17" s="573">
        <v>6622.8337470539955</v>
      </c>
      <c r="H17" s="573">
        <v>5882.4409577494052</v>
      </c>
      <c r="I17" s="573" t="s">
        <v>429</v>
      </c>
      <c r="J17" s="573" t="s">
        <v>429</v>
      </c>
      <c r="K17" s="573" t="s">
        <v>429</v>
      </c>
      <c r="L17" s="573" t="s">
        <v>429</v>
      </c>
    </row>
    <row r="18" spans="1:12">
      <c r="A18" s="40" t="s">
        <v>50</v>
      </c>
      <c r="B18" s="573">
        <v>1556.4723987677207</v>
      </c>
      <c r="C18" s="573">
        <v>1286.842964852603</v>
      </c>
      <c r="D18" s="573">
        <v>1116.4467633834965</v>
      </c>
      <c r="E18" s="573">
        <v>1017.7810331274443</v>
      </c>
      <c r="F18" s="573">
        <v>969.86596389092506</v>
      </c>
      <c r="G18" s="573">
        <v>962.31130535252294</v>
      </c>
      <c r="H18" s="573">
        <v>917.75136244157193</v>
      </c>
      <c r="I18" s="573">
        <v>875.25477314725526</v>
      </c>
      <c r="J18" s="573">
        <v>834.72599362752203</v>
      </c>
      <c r="K18" s="573">
        <v>875.91070973878311</v>
      </c>
      <c r="L18" s="585">
        <v>919.12744696130017</v>
      </c>
    </row>
    <row r="19" spans="1:12">
      <c r="K19" s="134"/>
      <c r="L19" s="134"/>
    </row>
    <row r="20" spans="1:12" ht="13.75" customHeight="1">
      <c r="A20" s="316" t="s">
        <v>35</v>
      </c>
      <c r="C20" s="96"/>
      <c r="D20" s="96"/>
      <c r="E20" s="96"/>
      <c r="F20" s="96"/>
      <c r="G20" s="96"/>
    </row>
    <row r="21" spans="1:12">
      <c r="A21" s="136"/>
      <c r="C21" s="96"/>
      <c r="D21" s="96"/>
      <c r="E21" s="96"/>
      <c r="F21" s="96"/>
      <c r="G21" s="96"/>
    </row>
    <row r="22" spans="1:12">
      <c r="A22" s="96" t="s">
        <v>656</v>
      </c>
      <c r="C22" s="514"/>
      <c r="D22" s="514"/>
      <c r="E22" s="514"/>
      <c r="F22" s="514"/>
      <c r="G22" s="514"/>
    </row>
    <row r="23" spans="1:12">
      <c r="A23" s="96"/>
    </row>
    <row r="24" spans="1:12">
      <c r="A24" s="167" t="s">
        <v>431</v>
      </c>
    </row>
    <row r="25" spans="1:12">
      <c r="A25" s="136"/>
    </row>
    <row r="26" spans="1:12" ht="13.75" customHeight="1">
      <c r="A26" s="136" t="s">
        <v>578</v>
      </c>
      <c r="C26" s="96"/>
      <c r="D26" s="96"/>
      <c r="E26" s="96"/>
      <c r="F26" s="96"/>
      <c r="G26" s="96"/>
      <c r="H26" s="96"/>
      <c r="I26" s="96"/>
      <c r="J26" s="96"/>
    </row>
    <row r="27" spans="1:12">
      <c r="B27" s="96"/>
      <c r="C27" s="96"/>
      <c r="D27" s="96"/>
      <c r="E27" s="96"/>
      <c r="F27" s="96"/>
      <c r="G27" s="96"/>
      <c r="H27" s="96"/>
      <c r="I27" s="96"/>
      <c r="J27" s="96"/>
    </row>
    <row r="28" spans="1:12">
      <c r="A28" s="96" t="s">
        <v>630</v>
      </c>
      <c r="B28" s="96"/>
      <c r="C28" s="96"/>
      <c r="D28" s="96"/>
      <c r="E28" s="96"/>
      <c r="F28" s="96"/>
      <c r="G28" s="96"/>
      <c r="H28" s="96"/>
      <c r="I28" s="96"/>
      <c r="J28" s="96"/>
    </row>
  </sheetData>
  <conditionalFormatting sqref="K11">
    <cfRule type="expression" dxfId="57" priority="7" stopIfTrue="1">
      <formula>ISNA(ACTIVECELL)</formula>
    </cfRule>
  </conditionalFormatting>
  <conditionalFormatting sqref="K12">
    <cfRule type="expression" dxfId="56" priority="6" stopIfTrue="1">
      <formula>ISNA(ACTIVECELL)</formula>
    </cfRule>
  </conditionalFormatting>
  <conditionalFormatting sqref="K14">
    <cfRule type="expression" dxfId="55" priority="5" stopIfTrue="1">
      <formula>ISNA(ACTIVECELL)</formula>
    </cfRule>
  </conditionalFormatting>
  <conditionalFormatting sqref="K15">
    <cfRule type="expression" dxfId="54" priority="4" stopIfTrue="1">
      <formula>ISNA(ACTIVECELL)</formula>
    </cfRule>
  </conditionalFormatting>
  <conditionalFormatting sqref="K17">
    <cfRule type="expression" dxfId="53" priority="3" stopIfTrue="1">
      <formula>ISNA(ACTIVECELL)</formula>
    </cfRule>
  </conditionalFormatting>
  <conditionalFormatting sqref="L14">
    <cfRule type="expression" dxfId="52" priority="2" stopIfTrue="1">
      <formula>ISNA(ACTIVECELL)</formula>
    </cfRule>
  </conditionalFormatting>
  <conditionalFormatting sqref="L12">
    <cfRule type="expression" dxfId="51" priority="1" stopIfTrue="1">
      <formula>ISNA(ACTIVECELL)</formula>
    </cfRule>
  </conditionalFormatting>
  <hyperlinks>
    <hyperlink ref="O5" location="Content!B514" display="Back to Content Page"/>
  </hyperlinks>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0"/>
  <sheetViews>
    <sheetView topLeftCell="J1" zoomScale="81" zoomScaleNormal="81" workbookViewId="0">
      <selection activeCell="AD5" sqref="AD5"/>
    </sheetView>
  </sheetViews>
  <sheetFormatPr defaultRowHeight="14.5"/>
  <cols>
    <col min="1" max="1" width="34.7265625" customWidth="1"/>
    <col min="2" max="27" width="7" customWidth="1"/>
    <col min="28" max="29" width="9.1796875" style="499"/>
  </cols>
  <sheetData>
    <row r="1" spans="1:30">
      <c r="A1" s="295" t="s">
        <v>1369</v>
      </c>
      <c r="B1" s="57"/>
      <c r="C1" s="57"/>
      <c r="D1" s="57"/>
      <c r="E1" s="57"/>
      <c r="F1" s="57"/>
      <c r="G1" s="57"/>
      <c r="H1" s="57"/>
      <c r="I1" s="57"/>
      <c r="J1" s="57"/>
      <c r="K1" s="57"/>
      <c r="L1" s="57"/>
      <c r="M1" s="57"/>
      <c r="N1" s="57"/>
      <c r="O1" s="57"/>
      <c r="P1" s="57"/>
      <c r="Q1" s="57"/>
      <c r="R1" s="57"/>
      <c r="S1" s="57"/>
      <c r="T1" s="57"/>
      <c r="U1" s="57"/>
      <c r="V1" s="57"/>
      <c r="W1" s="57"/>
      <c r="X1" s="57"/>
      <c r="Y1" s="57"/>
    </row>
    <row r="2" spans="1:30">
      <c r="A2" s="57"/>
      <c r="B2" s="57"/>
      <c r="C2" s="57"/>
      <c r="D2" s="57"/>
      <c r="E2" s="57"/>
      <c r="F2" s="57"/>
      <c r="G2" s="57"/>
      <c r="H2" s="57"/>
      <c r="I2" s="57"/>
      <c r="J2" s="57"/>
      <c r="K2" s="57"/>
      <c r="L2" s="57"/>
      <c r="M2" s="57"/>
      <c r="N2" s="57"/>
      <c r="O2" s="57"/>
      <c r="P2" s="57"/>
      <c r="Q2" s="57"/>
      <c r="R2" s="57"/>
      <c r="S2" s="57"/>
      <c r="T2" s="57"/>
      <c r="U2" s="57"/>
      <c r="V2" s="57"/>
      <c r="W2" s="57"/>
      <c r="X2" s="57"/>
      <c r="Y2" s="57"/>
    </row>
    <row r="3" spans="1:30">
      <c r="A3" s="359" t="s">
        <v>77</v>
      </c>
      <c r="B3" s="4">
        <v>1990</v>
      </c>
      <c r="C3" s="4">
        <v>1991</v>
      </c>
      <c r="D3" s="4">
        <v>1992</v>
      </c>
      <c r="E3" s="4">
        <v>1993</v>
      </c>
      <c r="F3" s="4">
        <v>1994</v>
      </c>
      <c r="G3" s="4">
        <v>1995</v>
      </c>
      <c r="H3" s="4">
        <v>1996</v>
      </c>
      <c r="I3" s="4">
        <v>1997</v>
      </c>
      <c r="J3" s="4">
        <v>1998</v>
      </c>
      <c r="K3" s="4">
        <v>1999</v>
      </c>
      <c r="L3" s="4">
        <v>2000</v>
      </c>
      <c r="M3" s="4">
        <v>2001</v>
      </c>
      <c r="N3" s="4">
        <v>2002</v>
      </c>
      <c r="O3" s="4">
        <v>2003</v>
      </c>
      <c r="P3" s="4">
        <v>2004</v>
      </c>
      <c r="Q3" s="4">
        <v>2005</v>
      </c>
      <c r="R3" s="4">
        <v>2006</v>
      </c>
      <c r="S3" s="4">
        <v>2007</v>
      </c>
      <c r="T3" s="4">
        <v>2008</v>
      </c>
      <c r="U3" s="108">
        <v>2009</v>
      </c>
      <c r="V3" s="108">
        <v>2010</v>
      </c>
      <c r="W3" s="108">
        <v>2011</v>
      </c>
      <c r="X3" s="108">
        <v>2012</v>
      </c>
      <c r="Y3" s="477">
        <v>2013</v>
      </c>
      <c r="Z3" s="557">
        <v>2014</v>
      </c>
      <c r="AA3" s="557">
        <v>2015</v>
      </c>
    </row>
    <row r="4" spans="1:30">
      <c r="A4" s="284" t="s">
        <v>15</v>
      </c>
      <c r="B4" s="570">
        <v>205</v>
      </c>
      <c r="C4" s="570">
        <v>209</v>
      </c>
      <c r="D4" s="570">
        <v>214</v>
      </c>
      <c r="E4" s="570">
        <v>218</v>
      </c>
      <c r="F4" s="570">
        <v>222</v>
      </c>
      <c r="G4" s="570">
        <v>226</v>
      </c>
      <c r="H4" s="570">
        <v>231</v>
      </c>
      <c r="I4" s="570">
        <v>236</v>
      </c>
      <c r="J4" s="570">
        <v>240</v>
      </c>
      <c r="K4" s="570">
        <v>245</v>
      </c>
      <c r="L4" s="570">
        <v>250</v>
      </c>
      <c r="M4" s="570">
        <v>255</v>
      </c>
      <c r="N4" s="570">
        <v>260</v>
      </c>
      <c r="O4" s="570">
        <v>265</v>
      </c>
      <c r="P4" s="570">
        <v>270</v>
      </c>
      <c r="Q4" s="570">
        <v>276</v>
      </c>
      <c r="R4" s="570">
        <v>281</v>
      </c>
      <c r="S4" s="570">
        <v>287</v>
      </c>
      <c r="T4" s="570">
        <v>292</v>
      </c>
      <c r="U4" s="570">
        <v>298</v>
      </c>
      <c r="V4" s="570">
        <v>304</v>
      </c>
      <c r="W4" s="570">
        <v>310</v>
      </c>
      <c r="X4" s="570">
        <v>316</v>
      </c>
      <c r="Y4" s="570" t="s">
        <v>429</v>
      </c>
      <c r="Z4" s="570" t="s">
        <v>429</v>
      </c>
      <c r="AA4" s="609" t="s">
        <v>429</v>
      </c>
    </row>
    <row r="5" spans="1:30">
      <c r="A5" s="284" t="s">
        <v>14</v>
      </c>
      <c r="B5" s="570">
        <v>533</v>
      </c>
      <c r="C5" s="570">
        <v>612</v>
      </c>
      <c r="D5" s="570">
        <v>683</v>
      </c>
      <c r="E5" s="570">
        <v>748</v>
      </c>
      <c r="F5" s="570">
        <v>804</v>
      </c>
      <c r="G5" s="570">
        <v>855</v>
      </c>
      <c r="H5" s="570">
        <v>900</v>
      </c>
      <c r="I5" s="570">
        <v>931</v>
      </c>
      <c r="J5" s="570">
        <v>941</v>
      </c>
      <c r="K5" s="570">
        <v>938</v>
      </c>
      <c r="L5" s="570">
        <v>918</v>
      </c>
      <c r="M5" s="570">
        <v>882</v>
      </c>
      <c r="N5" s="570">
        <v>845</v>
      </c>
      <c r="O5" s="570">
        <v>810</v>
      </c>
      <c r="P5" s="570">
        <v>773</v>
      </c>
      <c r="Q5" s="570">
        <v>733</v>
      </c>
      <c r="R5" s="570">
        <v>690</v>
      </c>
      <c r="S5" s="570">
        <v>645</v>
      </c>
      <c r="T5" s="570">
        <v>596</v>
      </c>
      <c r="U5" s="570">
        <v>545</v>
      </c>
      <c r="V5" s="570">
        <v>503</v>
      </c>
      <c r="W5" s="570">
        <v>455</v>
      </c>
      <c r="X5" s="570">
        <v>450</v>
      </c>
      <c r="Y5" s="570">
        <v>440</v>
      </c>
      <c r="Z5" s="570">
        <v>435</v>
      </c>
      <c r="AA5" s="587">
        <v>363</v>
      </c>
      <c r="AD5" s="285" t="s">
        <v>13</v>
      </c>
    </row>
    <row r="6" spans="1:30">
      <c r="A6" s="284" t="s">
        <v>268</v>
      </c>
      <c r="B6" s="570">
        <v>327</v>
      </c>
      <c r="C6" s="570">
        <v>327</v>
      </c>
      <c r="D6" s="570">
        <v>327</v>
      </c>
      <c r="E6" s="570">
        <v>327</v>
      </c>
      <c r="F6" s="570">
        <v>327</v>
      </c>
      <c r="G6" s="570">
        <v>327</v>
      </c>
      <c r="H6" s="570">
        <v>327</v>
      </c>
      <c r="I6" s="570">
        <v>327</v>
      </c>
      <c r="J6" s="570">
        <v>327</v>
      </c>
      <c r="K6" s="570">
        <v>327</v>
      </c>
      <c r="L6" s="570">
        <v>327</v>
      </c>
      <c r="M6" s="570">
        <v>327</v>
      </c>
      <c r="N6" s="570">
        <v>327</v>
      </c>
      <c r="O6" s="570">
        <v>327</v>
      </c>
      <c r="P6" s="570">
        <v>327</v>
      </c>
      <c r="Q6" s="570">
        <v>327</v>
      </c>
      <c r="R6" s="570">
        <v>327</v>
      </c>
      <c r="S6" s="570">
        <v>327</v>
      </c>
      <c r="T6" s="570">
        <v>327</v>
      </c>
      <c r="U6" s="570">
        <v>327</v>
      </c>
      <c r="V6" s="570">
        <v>327</v>
      </c>
      <c r="W6" s="570">
        <v>327</v>
      </c>
      <c r="X6" s="570">
        <v>327</v>
      </c>
      <c r="Y6" s="570" t="s">
        <v>429</v>
      </c>
      <c r="Z6" s="570" t="s">
        <v>429</v>
      </c>
      <c r="AA6" s="609" t="s">
        <v>429</v>
      </c>
    </row>
    <row r="7" spans="1:30">
      <c r="A7" s="284" t="s">
        <v>12</v>
      </c>
      <c r="B7" s="570">
        <v>184</v>
      </c>
      <c r="C7" s="570">
        <v>201</v>
      </c>
      <c r="D7" s="570">
        <v>218</v>
      </c>
      <c r="E7" s="570">
        <v>244</v>
      </c>
      <c r="F7" s="570">
        <v>280</v>
      </c>
      <c r="G7" s="570">
        <v>323</v>
      </c>
      <c r="H7" s="570">
        <v>362</v>
      </c>
      <c r="I7" s="570">
        <v>409</v>
      </c>
      <c r="J7" s="570">
        <v>461</v>
      </c>
      <c r="K7" s="570">
        <v>519</v>
      </c>
      <c r="L7" s="570">
        <v>553</v>
      </c>
      <c r="M7" s="570">
        <v>576</v>
      </c>
      <c r="N7" s="570">
        <v>613</v>
      </c>
      <c r="O7" s="570">
        <v>635</v>
      </c>
      <c r="P7" s="570">
        <v>643</v>
      </c>
      <c r="Q7" s="570">
        <v>639</v>
      </c>
      <c r="R7" s="570">
        <v>638</v>
      </c>
      <c r="S7" s="570">
        <v>637</v>
      </c>
      <c r="T7" s="570">
        <v>635</v>
      </c>
      <c r="U7" s="570">
        <v>634</v>
      </c>
      <c r="V7" s="570">
        <v>633</v>
      </c>
      <c r="W7" s="570">
        <v>632</v>
      </c>
      <c r="X7" s="570">
        <v>630</v>
      </c>
      <c r="Y7" s="570" t="s">
        <v>429</v>
      </c>
      <c r="Z7" s="587"/>
      <c r="AA7" s="609" t="s">
        <v>429</v>
      </c>
    </row>
    <row r="8" spans="1:30">
      <c r="A8" s="284" t="s">
        <v>11</v>
      </c>
      <c r="B8" s="570">
        <v>391</v>
      </c>
      <c r="C8" s="570">
        <v>384</v>
      </c>
      <c r="D8" s="570">
        <v>371</v>
      </c>
      <c r="E8" s="570">
        <v>359</v>
      </c>
      <c r="F8" s="570">
        <v>347</v>
      </c>
      <c r="G8" s="570">
        <v>335</v>
      </c>
      <c r="H8" s="570">
        <v>324</v>
      </c>
      <c r="I8" s="570">
        <v>315</v>
      </c>
      <c r="J8" s="570">
        <v>308</v>
      </c>
      <c r="K8" s="570">
        <v>300</v>
      </c>
      <c r="L8" s="570">
        <v>293</v>
      </c>
      <c r="M8" s="570">
        <v>286</v>
      </c>
      <c r="N8" s="570">
        <v>282</v>
      </c>
      <c r="O8" s="570">
        <v>274</v>
      </c>
      <c r="P8" s="570">
        <v>268</v>
      </c>
      <c r="Q8" s="570">
        <v>262</v>
      </c>
      <c r="R8" s="570">
        <v>256</v>
      </c>
      <c r="S8" s="570">
        <v>252</v>
      </c>
      <c r="T8" s="570">
        <v>247</v>
      </c>
      <c r="U8" s="570">
        <v>245</v>
      </c>
      <c r="V8" s="570">
        <v>242</v>
      </c>
      <c r="W8" s="570">
        <v>238</v>
      </c>
      <c r="X8" s="570">
        <v>234</v>
      </c>
      <c r="Y8" s="570" t="s">
        <v>429</v>
      </c>
      <c r="Z8" s="570" t="s">
        <v>429</v>
      </c>
      <c r="AA8" s="570" t="s">
        <v>429</v>
      </c>
    </row>
    <row r="9" spans="1:30">
      <c r="A9" s="284" t="s">
        <v>10</v>
      </c>
      <c r="B9" s="570">
        <v>326</v>
      </c>
      <c r="C9" s="570">
        <v>361</v>
      </c>
      <c r="D9" s="570">
        <v>392</v>
      </c>
      <c r="E9" s="570">
        <v>419</v>
      </c>
      <c r="F9" s="570">
        <v>442</v>
      </c>
      <c r="G9" s="570">
        <v>462</v>
      </c>
      <c r="H9" s="570">
        <v>479</v>
      </c>
      <c r="I9" s="570">
        <v>488</v>
      </c>
      <c r="J9" s="570">
        <v>488</v>
      </c>
      <c r="K9" s="570">
        <v>481</v>
      </c>
      <c r="L9" s="570">
        <v>467</v>
      </c>
      <c r="M9" s="570">
        <v>445</v>
      </c>
      <c r="N9" s="570">
        <v>422</v>
      </c>
      <c r="O9" s="570">
        <v>401</v>
      </c>
      <c r="P9" s="570">
        <v>378</v>
      </c>
      <c r="Q9" s="570">
        <v>342</v>
      </c>
      <c r="R9" s="570">
        <v>322</v>
      </c>
      <c r="S9" s="570">
        <v>305</v>
      </c>
      <c r="T9" s="570">
        <v>292</v>
      </c>
      <c r="U9" s="570">
        <v>310</v>
      </c>
      <c r="V9" s="570">
        <v>219</v>
      </c>
      <c r="W9" s="570">
        <v>285</v>
      </c>
      <c r="X9" s="570">
        <v>163</v>
      </c>
      <c r="Y9" s="570" t="s">
        <v>8</v>
      </c>
      <c r="Z9" s="570" t="s">
        <v>8</v>
      </c>
      <c r="AA9" s="570" t="s">
        <v>429</v>
      </c>
    </row>
    <row r="10" spans="1:30">
      <c r="A10" s="284" t="s">
        <v>9</v>
      </c>
      <c r="B10" s="570">
        <v>11</v>
      </c>
      <c r="C10" s="570">
        <v>13</v>
      </c>
      <c r="D10" s="570">
        <v>12</v>
      </c>
      <c r="E10" s="570">
        <v>15</v>
      </c>
      <c r="F10" s="570">
        <v>13</v>
      </c>
      <c r="G10" s="570">
        <v>13</v>
      </c>
      <c r="H10" s="570">
        <v>10</v>
      </c>
      <c r="I10" s="570">
        <v>11</v>
      </c>
      <c r="J10" s="570">
        <v>11</v>
      </c>
      <c r="K10" s="570">
        <v>13</v>
      </c>
      <c r="L10" s="570">
        <v>11</v>
      </c>
      <c r="M10" s="570">
        <v>9</v>
      </c>
      <c r="N10" s="570">
        <v>10</v>
      </c>
      <c r="O10" s="570">
        <v>9</v>
      </c>
      <c r="P10" s="570">
        <v>11</v>
      </c>
      <c r="Q10" s="570">
        <v>10</v>
      </c>
      <c r="R10" s="570">
        <v>9</v>
      </c>
      <c r="S10" s="570">
        <v>9</v>
      </c>
      <c r="T10" s="570">
        <v>9</v>
      </c>
      <c r="U10" s="570">
        <v>9</v>
      </c>
      <c r="V10" s="570">
        <v>10</v>
      </c>
      <c r="W10" s="570">
        <v>9</v>
      </c>
      <c r="X10" s="570">
        <v>10</v>
      </c>
      <c r="Y10" s="570">
        <v>10</v>
      </c>
      <c r="Z10" s="570">
        <v>10</v>
      </c>
      <c r="AA10" s="661">
        <v>10</v>
      </c>
    </row>
    <row r="11" spans="1:30">
      <c r="A11" s="284" t="s">
        <v>7</v>
      </c>
      <c r="B11" s="570">
        <v>401</v>
      </c>
      <c r="C11" s="570">
        <v>419</v>
      </c>
      <c r="D11" s="570">
        <v>436</v>
      </c>
      <c r="E11" s="570">
        <v>451</v>
      </c>
      <c r="F11" s="570">
        <v>465</v>
      </c>
      <c r="G11" s="570">
        <v>478</v>
      </c>
      <c r="H11" s="570">
        <v>490</v>
      </c>
      <c r="I11" s="570">
        <v>500</v>
      </c>
      <c r="J11" s="570">
        <v>506</v>
      </c>
      <c r="K11" s="570">
        <v>511</v>
      </c>
      <c r="L11" s="570">
        <v>513</v>
      </c>
      <c r="M11" s="570">
        <v>514</v>
      </c>
      <c r="N11" s="570">
        <v>515</v>
      </c>
      <c r="O11" s="570">
        <v>518</v>
      </c>
      <c r="P11" s="570">
        <v>520</v>
      </c>
      <c r="Q11" s="570">
        <v>524</v>
      </c>
      <c r="R11" s="570">
        <v>527</v>
      </c>
      <c r="S11" s="570">
        <v>531</v>
      </c>
      <c r="T11" s="570">
        <v>535</v>
      </c>
      <c r="U11" s="570">
        <v>539</v>
      </c>
      <c r="V11" s="570">
        <v>544</v>
      </c>
      <c r="W11" s="570">
        <v>330</v>
      </c>
      <c r="X11" s="570">
        <v>195</v>
      </c>
      <c r="Y11" s="570" t="s">
        <v>429</v>
      </c>
      <c r="Z11" s="570" t="s">
        <v>8</v>
      </c>
      <c r="AA11" s="570" t="s">
        <v>429</v>
      </c>
    </row>
    <row r="12" spans="1:30">
      <c r="A12" s="284" t="s">
        <v>32</v>
      </c>
      <c r="B12" s="570">
        <v>379</v>
      </c>
      <c r="C12" s="570">
        <v>372</v>
      </c>
      <c r="D12" s="570">
        <v>379</v>
      </c>
      <c r="E12" s="570">
        <v>415</v>
      </c>
      <c r="F12" s="570">
        <v>474</v>
      </c>
      <c r="G12" s="570">
        <v>575</v>
      </c>
      <c r="H12" s="570">
        <v>771</v>
      </c>
      <c r="I12" s="570">
        <v>916</v>
      </c>
      <c r="J12" s="570">
        <v>1087</v>
      </c>
      <c r="K12" s="570">
        <v>1262</v>
      </c>
      <c r="L12" s="570">
        <v>1407</v>
      </c>
      <c r="M12" s="570">
        <v>1663</v>
      </c>
      <c r="N12" s="570">
        <v>1808</v>
      </c>
      <c r="O12" s="570">
        <v>1826</v>
      </c>
      <c r="P12" s="570">
        <v>1720</v>
      </c>
      <c r="Q12" s="570">
        <v>1393</v>
      </c>
      <c r="R12" s="570">
        <v>1231</v>
      </c>
      <c r="S12" s="570">
        <v>1134</v>
      </c>
      <c r="T12" s="570">
        <v>1154</v>
      </c>
      <c r="U12" s="570">
        <v>989</v>
      </c>
      <c r="V12" s="570">
        <v>867</v>
      </c>
      <c r="W12" s="570">
        <v>723</v>
      </c>
      <c r="X12" s="570">
        <v>655</v>
      </c>
      <c r="Y12" s="570" t="s">
        <v>429</v>
      </c>
      <c r="Z12" s="570" t="s">
        <v>429</v>
      </c>
      <c r="AA12" s="570" t="s">
        <v>429</v>
      </c>
    </row>
    <row r="13" spans="1:30">
      <c r="A13" s="284" t="s">
        <v>5</v>
      </c>
      <c r="B13" s="570">
        <v>43</v>
      </c>
      <c r="C13" s="570">
        <v>43</v>
      </c>
      <c r="D13" s="570">
        <v>42</v>
      </c>
      <c r="E13" s="570">
        <v>41</v>
      </c>
      <c r="F13" s="570">
        <v>40</v>
      </c>
      <c r="G13" s="570">
        <v>40</v>
      </c>
      <c r="H13" s="570">
        <v>39</v>
      </c>
      <c r="I13" s="570">
        <v>38</v>
      </c>
      <c r="J13" s="570">
        <v>38</v>
      </c>
      <c r="K13" s="570">
        <v>37</v>
      </c>
      <c r="L13" s="570">
        <v>37</v>
      </c>
      <c r="M13" s="570">
        <v>36</v>
      </c>
      <c r="N13" s="570">
        <v>35</v>
      </c>
      <c r="O13" s="570">
        <v>35</v>
      </c>
      <c r="P13" s="570">
        <v>34</v>
      </c>
      <c r="Q13" s="570">
        <v>33</v>
      </c>
      <c r="R13" s="570">
        <v>33</v>
      </c>
      <c r="S13" s="570">
        <v>32</v>
      </c>
      <c r="T13" s="570">
        <v>32</v>
      </c>
      <c r="U13" s="570">
        <v>31</v>
      </c>
      <c r="V13" s="570">
        <v>31</v>
      </c>
      <c r="W13" s="570">
        <v>19</v>
      </c>
      <c r="X13" s="570">
        <v>20</v>
      </c>
      <c r="Y13" s="570">
        <v>25.57</v>
      </c>
      <c r="Z13" s="570">
        <v>7.66</v>
      </c>
      <c r="AA13" s="587">
        <v>9</v>
      </c>
    </row>
    <row r="14" spans="1:30">
      <c r="A14" s="284" t="s">
        <v>4</v>
      </c>
      <c r="B14" s="570">
        <v>301</v>
      </c>
      <c r="C14" s="570">
        <v>301</v>
      </c>
      <c r="D14" s="570">
        <v>302</v>
      </c>
      <c r="E14" s="570">
        <v>305</v>
      </c>
      <c r="F14" s="570">
        <v>309</v>
      </c>
      <c r="G14" s="570">
        <v>317</v>
      </c>
      <c r="H14" s="570">
        <v>332</v>
      </c>
      <c r="I14" s="570">
        <v>360</v>
      </c>
      <c r="J14" s="570">
        <v>406</v>
      </c>
      <c r="K14" s="570">
        <v>479</v>
      </c>
      <c r="L14" s="570">
        <v>576</v>
      </c>
      <c r="M14" s="570">
        <v>683</v>
      </c>
      <c r="N14" s="570">
        <v>780</v>
      </c>
      <c r="O14" s="570">
        <v>852</v>
      </c>
      <c r="P14" s="570">
        <v>898</v>
      </c>
      <c r="Q14" s="570">
        <v>925</v>
      </c>
      <c r="R14" s="570">
        <v>940</v>
      </c>
      <c r="S14" s="570">
        <v>948</v>
      </c>
      <c r="T14" s="570">
        <v>960</v>
      </c>
      <c r="U14" s="570">
        <v>971</v>
      </c>
      <c r="V14" s="570">
        <v>981</v>
      </c>
      <c r="W14" s="570">
        <v>993</v>
      </c>
      <c r="X14" s="570">
        <v>1003</v>
      </c>
      <c r="Y14" s="570" t="s">
        <v>429</v>
      </c>
      <c r="Z14" s="570" t="s">
        <v>429</v>
      </c>
      <c r="AA14" s="609" t="s">
        <v>429</v>
      </c>
    </row>
    <row r="15" spans="1:30">
      <c r="A15" s="284" t="s">
        <v>3</v>
      </c>
      <c r="B15" s="570">
        <v>267</v>
      </c>
      <c r="C15" s="570">
        <v>264</v>
      </c>
      <c r="D15" s="570">
        <v>261</v>
      </c>
      <c r="E15" s="570">
        <v>269</v>
      </c>
      <c r="F15" s="570">
        <v>294</v>
      </c>
      <c r="G15" s="570">
        <v>337</v>
      </c>
      <c r="H15" s="570">
        <v>397</v>
      </c>
      <c r="I15" s="570">
        <v>472</v>
      </c>
      <c r="J15" s="570">
        <v>568</v>
      </c>
      <c r="K15" s="570">
        <v>685</v>
      </c>
      <c r="L15" s="570">
        <v>803</v>
      </c>
      <c r="M15" s="570">
        <v>911</v>
      </c>
      <c r="N15" s="570">
        <v>1000</v>
      </c>
      <c r="O15" s="570">
        <v>1072</v>
      </c>
      <c r="P15" s="570">
        <v>1120</v>
      </c>
      <c r="Q15" s="570">
        <v>1147</v>
      </c>
      <c r="R15" s="570">
        <v>1171</v>
      </c>
      <c r="S15" s="570">
        <v>1198</v>
      </c>
      <c r="T15" s="570">
        <v>1227</v>
      </c>
      <c r="U15" s="570">
        <v>1257</v>
      </c>
      <c r="V15" s="570">
        <v>1287</v>
      </c>
      <c r="W15" s="570">
        <v>1311</v>
      </c>
      <c r="X15" s="570">
        <v>1347</v>
      </c>
      <c r="Y15" s="570">
        <v>1382</v>
      </c>
      <c r="Z15" s="570" t="s">
        <v>8</v>
      </c>
      <c r="AA15" s="587">
        <v>733</v>
      </c>
    </row>
    <row r="16" spans="1:30">
      <c r="A16" s="284" t="s">
        <v>79</v>
      </c>
      <c r="B16" s="570">
        <v>226</v>
      </c>
      <c r="C16" s="570">
        <v>226</v>
      </c>
      <c r="D16" s="570">
        <v>226</v>
      </c>
      <c r="E16" s="570">
        <v>222</v>
      </c>
      <c r="F16" s="570">
        <v>223</v>
      </c>
      <c r="G16" s="570">
        <v>226</v>
      </c>
      <c r="H16" s="570">
        <v>229</v>
      </c>
      <c r="I16" s="570">
        <v>233</v>
      </c>
      <c r="J16" s="570">
        <v>236</v>
      </c>
      <c r="K16" s="570">
        <v>238</v>
      </c>
      <c r="L16" s="570">
        <v>237</v>
      </c>
      <c r="M16" s="570">
        <v>234</v>
      </c>
      <c r="N16" s="570">
        <v>229</v>
      </c>
      <c r="O16" s="570">
        <v>222</v>
      </c>
      <c r="P16" s="570">
        <v>215</v>
      </c>
      <c r="Q16" s="570">
        <v>206</v>
      </c>
      <c r="R16" s="570">
        <v>197</v>
      </c>
      <c r="S16" s="570">
        <v>188</v>
      </c>
      <c r="T16" s="570">
        <v>181</v>
      </c>
      <c r="U16" s="570">
        <v>174</v>
      </c>
      <c r="V16" s="570">
        <v>170</v>
      </c>
      <c r="W16" s="570">
        <v>166</v>
      </c>
      <c r="X16" s="570">
        <v>164</v>
      </c>
      <c r="Y16" s="570">
        <v>161</v>
      </c>
      <c r="Z16" s="570">
        <v>156</v>
      </c>
      <c r="AA16" s="570">
        <v>151</v>
      </c>
    </row>
    <row r="17" spans="1:29">
      <c r="A17" s="284" t="s">
        <v>2</v>
      </c>
      <c r="B17" s="570">
        <v>710</v>
      </c>
      <c r="C17" s="570">
        <v>736</v>
      </c>
      <c r="D17" s="570">
        <v>756</v>
      </c>
      <c r="E17" s="570">
        <v>772</v>
      </c>
      <c r="F17" s="570">
        <v>782</v>
      </c>
      <c r="G17" s="570">
        <v>788</v>
      </c>
      <c r="H17" s="570">
        <v>790</v>
      </c>
      <c r="I17" s="570">
        <v>784</v>
      </c>
      <c r="J17" s="570">
        <v>766</v>
      </c>
      <c r="K17" s="570">
        <v>742</v>
      </c>
      <c r="L17" s="570">
        <v>713</v>
      </c>
      <c r="M17" s="570">
        <v>678</v>
      </c>
      <c r="N17" s="570">
        <v>645</v>
      </c>
      <c r="O17" s="570">
        <v>617</v>
      </c>
      <c r="P17" s="570">
        <v>591</v>
      </c>
      <c r="Q17" s="570">
        <v>566</v>
      </c>
      <c r="R17" s="570">
        <v>543</v>
      </c>
      <c r="S17" s="570">
        <v>521</v>
      </c>
      <c r="T17" s="570">
        <v>500</v>
      </c>
      <c r="U17" s="570">
        <v>482</v>
      </c>
      <c r="V17" s="570">
        <v>462</v>
      </c>
      <c r="W17" s="570">
        <v>444</v>
      </c>
      <c r="X17" s="570">
        <v>349</v>
      </c>
      <c r="Y17" s="570">
        <v>351</v>
      </c>
      <c r="Z17" s="570" t="s">
        <v>429</v>
      </c>
      <c r="AA17" s="570" t="s">
        <v>429</v>
      </c>
    </row>
    <row r="18" spans="1:29">
      <c r="A18" s="284" t="s">
        <v>50</v>
      </c>
      <c r="B18" s="570">
        <v>296</v>
      </c>
      <c r="C18" s="570">
        <v>328</v>
      </c>
      <c r="D18" s="570">
        <v>362</v>
      </c>
      <c r="E18" s="570">
        <v>399</v>
      </c>
      <c r="F18" s="570">
        <v>439</v>
      </c>
      <c r="G18" s="570">
        <v>483</v>
      </c>
      <c r="H18" s="570">
        <v>531</v>
      </c>
      <c r="I18" s="570">
        <v>579</v>
      </c>
      <c r="J18" s="570">
        <v>633</v>
      </c>
      <c r="K18" s="570">
        <v>684</v>
      </c>
      <c r="L18" s="570">
        <v>726</v>
      </c>
      <c r="M18" s="570">
        <v>764</v>
      </c>
      <c r="N18" s="570">
        <v>790</v>
      </c>
      <c r="O18" s="570">
        <v>804</v>
      </c>
      <c r="P18" s="570">
        <v>807</v>
      </c>
      <c r="Q18" s="570">
        <v>799</v>
      </c>
      <c r="R18" s="570">
        <v>782</v>
      </c>
      <c r="S18" s="570">
        <v>754</v>
      </c>
      <c r="T18" s="570">
        <v>716</v>
      </c>
      <c r="U18" s="570">
        <v>668</v>
      </c>
      <c r="V18" s="570">
        <v>633</v>
      </c>
      <c r="W18" s="570">
        <v>603</v>
      </c>
      <c r="X18" s="570">
        <v>562</v>
      </c>
      <c r="Y18" s="570" t="s">
        <v>429</v>
      </c>
      <c r="Z18" s="570" t="s">
        <v>429</v>
      </c>
      <c r="AA18" s="570" t="s">
        <v>429</v>
      </c>
    </row>
    <row r="19" spans="1:29">
      <c r="A19" s="57"/>
      <c r="B19" s="57"/>
      <c r="C19" s="57"/>
      <c r="D19" s="57"/>
      <c r="E19" s="57"/>
      <c r="F19" s="57"/>
      <c r="G19" s="57"/>
      <c r="H19" s="57"/>
      <c r="I19" s="57"/>
      <c r="J19" s="57"/>
      <c r="K19" s="57"/>
      <c r="L19" s="57"/>
      <c r="M19" s="57"/>
      <c r="N19" s="57"/>
      <c r="O19" s="57"/>
      <c r="P19" s="57"/>
      <c r="Q19" s="57"/>
      <c r="R19" s="57"/>
      <c r="S19" s="57"/>
      <c r="T19" s="57"/>
      <c r="U19" s="57"/>
      <c r="V19" s="57"/>
      <c r="W19" s="57"/>
      <c r="X19" s="57"/>
      <c r="Y19" s="57"/>
    </row>
    <row r="20" spans="1:29" ht="14.65" customHeight="1">
      <c r="A20" s="136" t="s">
        <v>215</v>
      </c>
      <c r="B20" s="142"/>
      <c r="D20" s="454"/>
      <c r="E20" s="454"/>
      <c r="F20" s="454"/>
      <c r="G20" s="454"/>
      <c r="H20" s="454"/>
      <c r="I20" s="454"/>
      <c r="J20" s="454"/>
      <c r="K20" s="454"/>
      <c r="L20" s="454"/>
      <c r="M20" s="454"/>
      <c r="N20" s="454"/>
      <c r="O20" s="454"/>
      <c r="P20" s="454"/>
      <c r="Q20" s="454"/>
      <c r="R20" s="454"/>
      <c r="S20" s="454"/>
      <c r="T20" s="454"/>
      <c r="U20" s="454"/>
      <c r="V20" s="454"/>
      <c r="W20" s="454"/>
      <c r="X20" s="57"/>
      <c r="Y20" s="57"/>
    </row>
    <row r="21" spans="1:29" s="283" customFormat="1">
      <c r="B21" s="12"/>
      <c r="W21" s="289"/>
      <c r="X21" s="289"/>
      <c r="AB21" s="499"/>
      <c r="AC21" s="499"/>
    </row>
    <row r="22" spans="1:29" s="499" customFormat="1" ht="15" customHeight="1">
      <c r="A22" s="454" t="s">
        <v>438</v>
      </c>
      <c r="B22" s="298"/>
      <c r="D22" s="454"/>
      <c r="E22" s="454"/>
      <c r="F22" s="454"/>
      <c r="G22" s="454"/>
      <c r="H22" s="454"/>
      <c r="I22" s="454"/>
      <c r="J22" s="454"/>
      <c r="K22" s="454"/>
      <c r="L22" s="454"/>
      <c r="M22" s="454"/>
      <c r="N22" s="454"/>
      <c r="O22" s="454"/>
      <c r="P22" s="454"/>
      <c r="Q22" s="454"/>
      <c r="R22" s="454"/>
      <c r="S22" s="454"/>
      <c r="T22" s="454"/>
      <c r="U22" s="454"/>
      <c r="V22" s="454"/>
      <c r="W22" s="454"/>
      <c r="X22" s="289"/>
      <c r="Y22" s="289"/>
    </row>
    <row r="23" spans="1:29" s="499" customFormat="1">
      <c r="A23" s="283"/>
      <c r="B23" s="134"/>
      <c r="D23" s="96"/>
      <c r="E23" s="96"/>
      <c r="F23" s="96"/>
      <c r="G23" s="96"/>
      <c r="H23" s="96"/>
      <c r="I23" s="96"/>
      <c r="J23" s="96"/>
      <c r="K23" s="96"/>
      <c r="L23" s="96"/>
      <c r="M23" s="96"/>
      <c r="N23" s="96"/>
      <c r="O23" s="96"/>
      <c r="P23" s="96"/>
      <c r="Q23" s="96"/>
      <c r="R23" s="96"/>
      <c r="S23" s="96"/>
      <c r="T23" s="96"/>
      <c r="U23" s="96"/>
      <c r="V23" s="96"/>
      <c r="W23" s="150"/>
      <c r="X23" s="289"/>
      <c r="Y23" s="289"/>
    </row>
    <row r="24" spans="1:29" ht="14.65" customHeight="1">
      <c r="A24" s="454" t="s">
        <v>918</v>
      </c>
      <c r="B24" s="499"/>
      <c r="D24" s="167"/>
      <c r="E24" s="167"/>
      <c r="F24" s="167"/>
      <c r="G24" s="167"/>
      <c r="H24" s="167"/>
      <c r="I24" s="167"/>
      <c r="J24" s="167"/>
      <c r="K24" s="167"/>
      <c r="L24" s="167"/>
      <c r="M24" s="167"/>
      <c r="N24" s="167"/>
      <c r="O24" s="167"/>
      <c r="P24" s="167"/>
      <c r="Q24" s="167"/>
      <c r="R24" s="167"/>
      <c r="S24" s="167"/>
      <c r="T24" s="167"/>
      <c r="U24" s="167"/>
      <c r="V24" s="167"/>
      <c r="W24" s="167"/>
      <c r="X24" s="57"/>
      <c r="Y24" s="57"/>
    </row>
    <row r="25" spans="1:29">
      <c r="A25" s="96"/>
      <c r="B25" s="57"/>
      <c r="C25" s="167"/>
      <c r="D25" s="167"/>
      <c r="E25" s="167"/>
      <c r="F25" s="167"/>
      <c r="G25" s="167"/>
      <c r="H25" s="167"/>
      <c r="I25" s="167"/>
      <c r="J25" s="167"/>
      <c r="K25" s="167"/>
      <c r="L25" s="167"/>
      <c r="M25" s="167"/>
      <c r="N25" s="167"/>
      <c r="O25" s="167"/>
      <c r="P25" s="167"/>
      <c r="Q25" s="167"/>
      <c r="R25" s="167"/>
      <c r="S25" s="167"/>
      <c r="T25" s="167"/>
      <c r="U25" s="167"/>
      <c r="V25" s="167"/>
      <c r="W25" s="167"/>
      <c r="X25" s="57"/>
      <c r="Y25" s="57"/>
    </row>
    <row r="26" spans="1:29">
      <c r="A26" s="167" t="s">
        <v>431</v>
      </c>
      <c r="W26" s="57"/>
      <c r="X26" s="57"/>
    </row>
    <row r="27" spans="1:29">
      <c r="W27" s="57"/>
      <c r="X27" s="57"/>
    </row>
    <row r="28" spans="1:29">
      <c r="W28" s="57"/>
      <c r="X28" s="57"/>
    </row>
    <row r="29" spans="1:29">
      <c r="W29" s="57"/>
      <c r="X29" s="57"/>
    </row>
    <row r="30" spans="1:29">
      <c r="W30" s="57"/>
      <c r="X30" s="57"/>
    </row>
  </sheetData>
  <hyperlinks>
    <hyperlink ref="AD5" location="Content!B37" display="Back to Content Page"/>
  </hyperlinks>
  <pageMargins left="0.7" right="0.7" top="0.75" bottom="0.75" header="0.3" footer="0.3"/>
  <pageSetup orientation="portrait" horizontalDpi="300" verticalDpi="300" r:id="rId1"/>
</worksheet>
</file>

<file path=xl/worksheets/sheet3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7"/>
  <sheetViews>
    <sheetView workbookViewId="0">
      <selection activeCell="N5" sqref="N5"/>
    </sheetView>
  </sheetViews>
  <sheetFormatPr defaultColWidth="9.1796875" defaultRowHeight="14"/>
  <cols>
    <col min="1" max="1" width="33.81640625" style="289" customWidth="1"/>
    <col min="2" max="9" width="6.26953125" style="289" customWidth="1"/>
    <col min="10" max="10" width="7.26953125" style="289" customWidth="1"/>
    <col min="11" max="11" width="6.26953125" style="289" customWidth="1"/>
    <col min="12" max="16384" width="9.1796875" style="289"/>
  </cols>
  <sheetData>
    <row r="1" spans="1:14" s="295" customFormat="1">
      <c r="A1" s="140" t="s">
        <v>1463</v>
      </c>
      <c r="B1" s="140"/>
      <c r="C1" s="140"/>
      <c r="J1" s="289"/>
      <c r="K1" s="289"/>
    </row>
    <row r="3" spans="1:14" ht="15" customHeight="1">
      <c r="A3" s="1219" t="s">
        <v>53</v>
      </c>
      <c r="B3" s="1085" t="s">
        <v>631</v>
      </c>
      <c r="C3" s="1085"/>
      <c r="D3" s="1085"/>
      <c r="E3" s="1085"/>
      <c r="F3" s="1085"/>
      <c r="G3" s="1085"/>
      <c r="H3" s="1085"/>
      <c r="I3" s="1085"/>
      <c r="J3" s="1085"/>
      <c r="K3" s="1085"/>
    </row>
    <row r="4" spans="1:14" s="136" customFormat="1">
      <c r="A4" s="1219"/>
      <c r="B4" s="426">
        <v>1987</v>
      </c>
      <c r="C4" s="426">
        <v>1992</v>
      </c>
      <c r="D4" s="426">
        <v>1997</v>
      </c>
      <c r="E4" s="426">
        <v>2002</v>
      </c>
      <c r="F4" s="426">
        <v>2007</v>
      </c>
      <c r="G4" s="426">
        <v>2011</v>
      </c>
      <c r="H4" s="67">
        <v>2012</v>
      </c>
      <c r="I4" s="67">
        <v>2013</v>
      </c>
      <c r="J4" s="67">
        <v>2014</v>
      </c>
      <c r="K4" s="67">
        <v>2015</v>
      </c>
    </row>
    <row r="5" spans="1:14">
      <c r="A5" s="427" t="s">
        <v>15</v>
      </c>
      <c r="B5" s="368">
        <v>0.48</v>
      </c>
      <c r="C5" s="368" t="s">
        <v>429</v>
      </c>
      <c r="D5" s="368">
        <v>0.48</v>
      </c>
      <c r="E5" s="368">
        <v>0.64049999999999996</v>
      </c>
      <c r="F5" s="368">
        <v>0.64049999999999996</v>
      </c>
      <c r="G5" s="368">
        <v>0.64049999999999996</v>
      </c>
      <c r="H5" s="368">
        <v>1.28</v>
      </c>
      <c r="I5" s="368">
        <v>1.24</v>
      </c>
      <c r="J5" s="368">
        <v>1.6</v>
      </c>
      <c r="K5" s="368">
        <v>1.49</v>
      </c>
      <c r="N5" s="92" t="s">
        <v>13</v>
      </c>
    </row>
    <row r="6" spans="1:14">
      <c r="A6" s="427" t="s">
        <v>14</v>
      </c>
      <c r="B6" s="368">
        <v>0.09</v>
      </c>
      <c r="C6" s="368">
        <v>0.113</v>
      </c>
      <c r="D6" s="368">
        <v>0.1434</v>
      </c>
      <c r="E6" s="368">
        <v>0.19400000000000001</v>
      </c>
      <c r="F6" s="368">
        <v>0.19400000000000001</v>
      </c>
      <c r="G6" s="368">
        <v>0.19400000000000001</v>
      </c>
      <c r="H6" s="368" t="s">
        <v>429</v>
      </c>
      <c r="I6" s="368" t="s">
        <v>429</v>
      </c>
      <c r="J6" s="587">
        <v>0.19400000000000001</v>
      </c>
      <c r="K6" s="368" t="s">
        <v>8</v>
      </c>
    </row>
    <row r="7" spans="1:14">
      <c r="A7" s="73" t="s">
        <v>268</v>
      </c>
      <c r="B7" s="368" t="s">
        <v>429</v>
      </c>
      <c r="C7" s="368" t="s">
        <v>429</v>
      </c>
      <c r="D7" s="368" t="s">
        <v>429</v>
      </c>
      <c r="E7" s="368">
        <v>0.62219999999999998</v>
      </c>
      <c r="F7" s="368">
        <v>0.62219999999999998</v>
      </c>
      <c r="G7" s="368">
        <v>0.62219999999999998</v>
      </c>
      <c r="H7" s="368" t="s">
        <v>429</v>
      </c>
      <c r="I7" s="368" t="s">
        <v>429</v>
      </c>
      <c r="J7" s="587">
        <v>0.68359999999999999</v>
      </c>
      <c r="K7" s="584" t="s">
        <v>429</v>
      </c>
    </row>
    <row r="8" spans="1:14">
      <c r="A8" s="427" t="s">
        <v>12</v>
      </c>
      <c r="B8" s="368">
        <v>0.05</v>
      </c>
      <c r="C8" s="368" t="s">
        <v>429</v>
      </c>
      <c r="D8" s="368">
        <v>0.05</v>
      </c>
      <c r="E8" s="368">
        <v>0.05</v>
      </c>
      <c r="F8" s="368">
        <v>0.05</v>
      </c>
      <c r="G8" s="368">
        <v>0.05</v>
      </c>
      <c r="H8" s="368" t="s">
        <v>8</v>
      </c>
      <c r="I8" s="368" t="s">
        <v>8</v>
      </c>
      <c r="J8" s="587">
        <v>4.3799999999999999E-2</v>
      </c>
      <c r="K8" s="573" t="s">
        <v>429</v>
      </c>
    </row>
    <row r="9" spans="1:14">
      <c r="A9" s="427" t="s">
        <v>11</v>
      </c>
      <c r="B9" s="368">
        <v>16.3</v>
      </c>
      <c r="C9" s="368" t="s">
        <v>429</v>
      </c>
      <c r="D9" s="368">
        <v>16.3</v>
      </c>
      <c r="E9" s="368">
        <v>14.68</v>
      </c>
      <c r="F9" s="368">
        <v>14.68</v>
      </c>
      <c r="G9" s="368">
        <v>14.68</v>
      </c>
      <c r="H9" s="368" t="s">
        <v>429</v>
      </c>
      <c r="I9" s="368" t="s">
        <v>429</v>
      </c>
      <c r="J9" s="587">
        <v>16.5</v>
      </c>
      <c r="K9" s="573" t="s">
        <v>429</v>
      </c>
    </row>
    <row r="10" spans="1:14">
      <c r="A10" s="427" t="s">
        <v>10</v>
      </c>
      <c r="B10" s="368" t="s">
        <v>429</v>
      </c>
      <c r="C10" s="368" t="s">
        <v>429</v>
      </c>
      <c r="D10" s="368">
        <v>0.93600000000000005</v>
      </c>
      <c r="E10" s="368">
        <v>0.96950000000000003</v>
      </c>
      <c r="F10" s="368">
        <v>0.96950000000000003</v>
      </c>
      <c r="G10" s="368">
        <v>0.96950000000000003</v>
      </c>
      <c r="H10" s="368" t="s">
        <v>429</v>
      </c>
      <c r="I10" s="368" t="s">
        <v>429</v>
      </c>
      <c r="J10" s="587">
        <v>1.357</v>
      </c>
      <c r="K10" s="573" t="s">
        <v>429</v>
      </c>
    </row>
    <row r="11" spans="1:14">
      <c r="A11" s="427" t="s">
        <v>9</v>
      </c>
      <c r="B11" s="368" t="s">
        <v>429</v>
      </c>
      <c r="C11" s="368">
        <v>0.63</v>
      </c>
      <c r="D11" s="368">
        <v>0.62</v>
      </c>
      <c r="E11" s="368">
        <v>0.72599999999999998</v>
      </c>
      <c r="F11" s="368">
        <v>0.63</v>
      </c>
      <c r="G11" s="368">
        <v>0.57099999999999995</v>
      </c>
      <c r="H11" s="368">
        <v>0.58199999999999996</v>
      </c>
      <c r="I11" s="368">
        <v>0.60799999999999998</v>
      </c>
      <c r="J11" s="368">
        <f>620/1000</f>
        <v>0.62</v>
      </c>
      <c r="K11" s="368">
        <v>0.61199999999999999</v>
      </c>
    </row>
    <row r="12" spans="1:14">
      <c r="A12" s="427" t="s">
        <v>7</v>
      </c>
      <c r="B12" s="368" t="s">
        <v>429</v>
      </c>
      <c r="C12" s="368">
        <v>0.60499999999999998</v>
      </c>
      <c r="D12" s="368">
        <v>0.60499999999999998</v>
      </c>
      <c r="E12" s="368">
        <v>0.74419999999999997</v>
      </c>
      <c r="F12" s="368">
        <v>0.74419999999999997</v>
      </c>
      <c r="G12" s="368">
        <v>0.74419999999999997</v>
      </c>
      <c r="H12" s="368" t="s">
        <v>429</v>
      </c>
      <c r="I12" s="368" t="s">
        <v>429</v>
      </c>
      <c r="J12" s="587">
        <v>0.88419999999999999</v>
      </c>
      <c r="K12" s="584" t="s">
        <v>429</v>
      </c>
    </row>
    <row r="13" spans="1:14">
      <c r="A13" s="427" t="s">
        <v>32</v>
      </c>
      <c r="B13" s="368">
        <v>0.14000000000000001</v>
      </c>
      <c r="C13" s="368">
        <v>0.249</v>
      </c>
      <c r="D13" s="368">
        <v>0.27300000000000002</v>
      </c>
      <c r="E13" s="368">
        <v>0.3</v>
      </c>
      <c r="F13" s="368">
        <v>0.3</v>
      </c>
      <c r="G13" s="368">
        <v>0.3</v>
      </c>
      <c r="H13" s="368" t="s">
        <v>429</v>
      </c>
      <c r="I13" s="368" t="s">
        <v>429</v>
      </c>
      <c r="J13" s="587">
        <v>0.28799999999999998</v>
      </c>
      <c r="K13" s="584" t="s">
        <v>429</v>
      </c>
    </row>
    <row r="14" spans="1:14">
      <c r="A14" s="427" t="s">
        <v>5</v>
      </c>
      <c r="B14" s="368" t="s">
        <v>429</v>
      </c>
      <c r="C14" s="368">
        <v>1.1900000000000001E-2</v>
      </c>
      <c r="D14" s="368">
        <v>1.1900000000000001E-2</v>
      </c>
      <c r="E14" s="368">
        <v>1.1900000000000001E-2</v>
      </c>
      <c r="F14" s="368">
        <v>1.37E-2</v>
      </c>
      <c r="G14" s="368">
        <v>1.37E-2</v>
      </c>
      <c r="H14" s="368">
        <v>1.2E-2</v>
      </c>
      <c r="I14" s="368">
        <v>1.2999999999999999E-2</v>
      </c>
      <c r="J14" s="587">
        <v>1.37E-2</v>
      </c>
      <c r="K14" s="584" t="s">
        <v>429</v>
      </c>
    </row>
    <row r="15" spans="1:14">
      <c r="A15" s="427" t="s">
        <v>4</v>
      </c>
      <c r="B15" s="368" t="s">
        <v>429</v>
      </c>
      <c r="C15" s="368">
        <v>13.31</v>
      </c>
      <c r="D15" s="368">
        <v>12.9</v>
      </c>
      <c r="E15" s="368">
        <v>12.5</v>
      </c>
      <c r="F15" s="368">
        <v>12.5</v>
      </c>
      <c r="G15" s="368">
        <v>12.5</v>
      </c>
      <c r="H15" s="368" t="s">
        <v>429</v>
      </c>
      <c r="I15" s="368" t="s">
        <v>429</v>
      </c>
      <c r="J15" s="587">
        <v>12.5</v>
      </c>
      <c r="K15" s="573" t="s">
        <v>429</v>
      </c>
    </row>
    <row r="16" spans="1:14">
      <c r="A16" s="427" t="s">
        <v>3</v>
      </c>
      <c r="B16" s="368" t="s">
        <v>429</v>
      </c>
      <c r="C16" s="368" t="s">
        <v>429</v>
      </c>
      <c r="D16" s="368">
        <v>0.65700000000000003</v>
      </c>
      <c r="E16" s="368">
        <v>1.042</v>
      </c>
      <c r="F16" s="368">
        <v>1.042</v>
      </c>
      <c r="G16" s="368">
        <v>1.042</v>
      </c>
      <c r="H16" s="368" t="s">
        <v>429</v>
      </c>
      <c r="I16" s="368" t="s">
        <v>429</v>
      </c>
      <c r="J16" s="587">
        <v>1.042</v>
      </c>
      <c r="K16" s="584" t="s">
        <v>429</v>
      </c>
      <c r="L16" s="339"/>
    </row>
    <row r="17" spans="1:29">
      <c r="A17" s="421" t="s">
        <v>79</v>
      </c>
      <c r="B17" s="368" t="s">
        <v>429</v>
      </c>
      <c r="C17" s="368" t="s">
        <v>429</v>
      </c>
      <c r="D17" s="368" t="s">
        <v>429</v>
      </c>
      <c r="E17" s="368">
        <v>5.1840000000000002</v>
      </c>
      <c r="F17" s="368">
        <v>5.1840000000000002</v>
      </c>
      <c r="G17" s="368">
        <v>5.1840000000000002</v>
      </c>
      <c r="H17" s="368" t="s">
        <v>429</v>
      </c>
      <c r="I17" s="368" t="s">
        <v>429</v>
      </c>
      <c r="J17" s="587">
        <v>5.1840000000000002</v>
      </c>
      <c r="K17" s="573" t="s">
        <v>429</v>
      </c>
    </row>
    <row r="18" spans="1:29">
      <c r="A18" s="427" t="s">
        <v>2</v>
      </c>
      <c r="B18" s="368" t="s">
        <v>429</v>
      </c>
      <c r="C18" s="368">
        <v>1.7470000000000001</v>
      </c>
      <c r="D18" s="368">
        <v>1.706</v>
      </c>
      <c r="E18" s="368">
        <v>1.74</v>
      </c>
      <c r="F18" s="368">
        <v>1.74</v>
      </c>
      <c r="G18" s="368">
        <v>1.74</v>
      </c>
      <c r="H18" s="368" t="s">
        <v>429</v>
      </c>
      <c r="I18" s="368" t="s">
        <v>429</v>
      </c>
      <c r="J18" s="587">
        <v>1.5720000000000001</v>
      </c>
      <c r="K18" s="573" t="s">
        <v>429</v>
      </c>
    </row>
    <row r="19" spans="1:29">
      <c r="A19" s="427" t="s">
        <v>50</v>
      </c>
      <c r="B19" s="368">
        <v>1.22</v>
      </c>
      <c r="C19" s="368" t="s">
        <v>429</v>
      </c>
      <c r="D19" s="368">
        <v>1.22</v>
      </c>
      <c r="E19" s="368">
        <v>4.2050000000000001</v>
      </c>
      <c r="F19" s="368">
        <v>4.2050000000000001</v>
      </c>
      <c r="G19" s="368">
        <v>4.2050000000000001</v>
      </c>
      <c r="H19" s="368">
        <v>4.2050000000000001</v>
      </c>
      <c r="I19" s="368">
        <v>4.2050000000000001</v>
      </c>
      <c r="J19" s="368">
        <v>4.21</v>
      </c>
      <c r="K19" s="587">
        <v>4.21</v>
      </c>
    </row>
    <row r="20" spans="1:29">
      <c r="D20" s="339"/>
      <c r="E20" s="339"/>
      <c r="F20" s="339"/>
      <c r="G20" s="339"/>
      <c r="H20" s="339"/>
      <c r="I20" s="339"/>
      <c r="L20" s="339"/>
      <c r="M20" s="339"/>
      <c r="N20" s="339"/>
      <c r="O20" s="339"/>
      <c r="P20" s="339"/>
      <c r="Q20" s="339"/>
      <c r="R20" s="339"/>
      <c r="S20" s="339"/>
      <c r="T20" s="339"/>
      <c r="U20" s="339"/>
      <c r="V20" s="339"/>
      <c r="W20" s="339"/>
      <c r="X20" s="339"/>
      <c r="Y20" s="339"/>
      <c r="Z20" s="339"/>
      <c r="AA20" s="339"/>
      <c r="AB20" s="339"/>
      <c r="AC20" s="339"/>
    </row>
    <row r="21" spans="1:29" ht="14.25" customHeight="1">
      <c r="A21" s="316" t="s">
        <v>35</v>
      </c>
      <c r="C21" s="96"/>
      <c r="D21" s="96"/>
      <c r="E21" s="96"/>
      <c r="F21" s="96"/>
    </row>
    <row r="22" spans="1:29" ht="14.5">
      <c r="A22" s="316"/>
      <c r="C22" s="712"/>
      <c r="D22" s="712"/>
      <c r="E22" s="712"/>
      <c r="F22" s="712"/>
      <c r="J22" s="299"/>
      <c r="K22" s="299"/>
      <c r="L22" s="299"/>
    </row>
    <row r="23" spans="1:29">
      <c r="A23" s="96" t="s">
        <v>656</v>
      </c>
      <c r="C23" s="712"/>
    </row>
    <row r="24" spans="1:29">
      <c r="A24" s="712"/>
      <c r="C24" s="310"/>
    </row>
    <row r="25" spans="1:29" ht="14.25" customHeight="1">
      <c r="A25" s="308" t="s">
        <v>1568</v>
      </c>
      <c r="C25" s="131"/>
      <c r="D25" s="131"/>
      <c r="E25" s="131"/>
      <c r="F25" s="131"/>
      <c r="G25" s="131"/>
      <c r="H25" s="131"/>
    </row>
    <row r="26" spans="1:29">
      <c r="A26" s="289" t="s">
        <v>17</v>
      </c>
    </row>
    <row r="27" spans="1:29">
      <c r="A27" s="167" t="s">
        <v>431</v>
      </c>
      <c r="B27" s="732"/>
      <c r="C27" s="732"/>
      <c r="D27" s="732"/>
      <c r="E27" s="732"/>
      <c r="F27" s="732"/>
      <c r="G27" s="732"/>
      <c r="H27" s="732"/>
    </row>
    <row r="28" spans="1:29">
      <c r="B28" s="732"/>
      <c r="C28" s="732"/>
      <c r="D28" s="732"/>
      <c r="E28" s="732"/>
      <c r="F28" s="732"/>
      <c r="G28" s="732"/>
      <c r="H28" s="732"/>
    </row>
    <row r="29" spans="1:29" ht="14.25" customHeight="1">
      <c r="A29" s="136" t="s">
        <v>578</v>
      </c>
      <c r="C29" s="732"/>
      <c r="D29" s="732"/>
      <c r="E29" s="732"/>
      <c r="F29" s="732"/>
      <c r="G29" s="732"/>
      <c r="H29" s="732"/>
    </row>
    <row r="30" spans="1:29">
      <c r="C30" s="732"/>
      <c r="D30" s="732"/>
      <c r="E30" s="732"/>
      <c r="F30" s="732"/>
      <c r="G30" s="732"/>
      <c r="H30" s="732"/>
    </row>
    <row r="31" spans="1:29" ht="14.25" customHeight="1">
      <c r="A31" s="732" t="s">
        <v>659</v>
      </c>
      <c r="C31" s="732"/>
      <c r="D31" s="732"/>
      <c r="E31" s="732"/>
      <c r="F31" s="732"/>
      <c r="G31" s="732"/>
      <c r="H31" s="732"/>
    </row>
    <row r="32" spans="1:29">
      <c r="A32" s="732"/>
      <c r="B32" s="732"/>
      <c r="C32" s="732"/>
      <c r="D32" s="732"/>
      <c r="E32" s="732"/>
      <c r="F32" s="732"/>
      <c r="G32" s="732"/>
      <c r="H32" s="732"/>
    </row>
    <row r="33" spans="1:8">
      <c r="A33" s="732" t="s">
        <v>660</v>
      </c>
      <c r="B33" s="732"/>
      <c r="C33" s="732"/>
      <c r="D33" s="732"/>
      <c r="E33" s="732"/>
      <c r="F33" s="732"/>
      <c r="G33" s="732"/>
      <c r="H33" s="732"/>
    </row>
    <row r="34" spans="1:8">
      <c r="A34" s="338"/>
      <c r="B34" s="732"/>
      <c r="C34" s="732"/>
      <c r="D34" s="732"/>
      <c r="E34" s="732"/>
      <c r="F34" s="732"/>
      <c r="G34" s="732"/>
      <c r="H34" s="732"/>
    </row>
    <row r="35" spans="1:8">
      <c r="B35" s="732"/>
      <c r="C35" s="732"/>
      <c r="D35" s="732"/>
      <c r="E35" s="732"/>
      <c r="F35" s="732"/>
      <c r="G35" s="732"/>
      <c r="H35" s="732"/>
    </row>
    <row r="36" spans="1:8">
      <c r="B36" s="732"/>
      <c r="C36" s="732"/>
      <c r="D36" s="732"/>
      <c r="E36" s="732"/>
      <c r="F36" s="732"/>
      <c r="G36" s="732"/>
      <c r="H36" s="732"/>
    </row>
    <row r="37" spans="1:8">
      <c r="B37" s="732"/>
      <c r="C37" s="732"/>
      <c r="D37" s="732"/>
      <c r="E37" s="732"/>
      <c r="F37" s="732"/>
      <c r="G37" s="732"/>
      <c r="H37" s="732"/>
    </row>
  </sheetData>
  <mergeCells count="2">
    <mergeCell ref="A3:A4"/>
    <mergeCell ref="B3:K3"/>
  </mergeCells>
  <conditionalFormatting sqref="J12">
    <cfRule type="expression" dxfId="50" priority="7" stopIfTrue="1">
      <formula>ISNA(ACTIVECELL)</formula>
    </cfRule>
  </conditionalFormatting>
  <conditionalFormatting sqref="J13">
    <cfRule type="expression" dxfId="49" priority="6" stopIfTrue="1">
      <formula>ISNA(ACTIVECELL)</formula>
    </cfRule>
  </conditionalFormatting>
  <conditionalFormatting sqref="J15">
    <cfRule type="expression" dxfId="48" priority="5" stopIfTrue="1">
      <formula>ISNA(ACTIVECELL)</formula>
    </cfRule>
  </conditionalFormatting>
  <conditionalFormatting sqref="J16">
    <cfRule type="expression" dxfId="47" priority="4" stopIfTrue="1">
      <formula>ISNA(ACTIVECELL)</formula>
    </cfRule>
  </conditionalFormatting>
  <conditionalFormatting sqref="J18">
    <cfRule type="expression" dxfId="46" priority="3" stopIfTrue="1">
      <formula>ISNA(ACTIVECELL)</formula>
    </cfRule>
  </conditionalFormatting>
  <conditionalFormatting sqref="K15">
    <cfRule type="expression" dxfId="45" priority="2" stopIfTrue="1">
      <formula>ISNA(ACTIVECELL)</formula>
    </cfRule>
  </conditionalFormatting>
  <hyperlinks>
    <hyperlink ref="N5" location="Content!B514" display="Back to Content Page"/>
  </hyperlinks>
  <pageMargins left="0.7" right="0.7" top="0.75" bottom="0.75" header="0.3" footer="0.3"/>
</worksheet>
</file>

<file path=xl/worksheets/sheet3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7"/>
  <sheetViews>
    <sheetView workbookViewId="0">
      <selection activeCell="M5" sqref="M5"/>
    </sheetView>
  </sheetViews>
  <sheetFormatPr defaultColWidth="9.1796875" defaultRowHeight="14"/>
  <cols>
    <col min="1" max="1" width="33.81640625" style="289" customWidth="1"/>
    <col min="2" max="11" width="6.26953125" style="289" customWidth="1"/>
    <col min="12" max="16384" width="9.1796875" style="289"/>
  </cols>
  <sheetData>
    <row r="1" spans="1:13" s="295" customFormat="1">
      <c r="A1" s="140" t="s">
        <v>1464</v>
      </c>
      <c r="J1" s="289"/>
      <c r="K1" s="289"/>
    </row>
    <row r="2" spans="1:13" s="295" customFormat="1">
      <c r="A2" s="140"/>
      <c r="J2" s="289"/>
      <c r="K2" s="289"/>
    </row>
    <row r="3" spans="1:13" ht="15" customHeight="1">
      <c r="A3" s="1219" t="s">
        <v>16</v>
      </c>
      <c r="B3" s="1085" t="s">
        <v>593</v>
      </c>
      <c r="C3" s="1085"/>
      <c r="D3" s="1085"/>
      <c r="E3" s="1085"/>
      <c r="F3" s="1085"/>
      <c r="G3" s="1085"/>
      <c r="H3" s="1085"/>
      <c r="I3" s="1085"/>
      <c r="J3" s="1085"/>
      <c r="K3" s="1085"/>
    </row>
    <row r="4" spans="1:13">
      <c r="A4" s="1219"/>
      <c r="B4" s="426">
        <v>1987</v>
      </c>
      <c r="C4" s="426">
        <v>1992</v>
      </c>
      <c r="D4" s="426">
        <v>1997</v>
      </c>
      <c r="E4" s="426">
        <v>2002</v>
      </c>
      <c r="F4" s="426">
        <v>2007</v>
      </c>
      <c r="G4" s="426">
        <v>2011</v>
      </c>
      <c r="H4" s="67">
        <v>2012</v>
      </c>
      <c r="I4" s="67">
        <v>2013</v>
      </c>
      <c r="J4" s="67">
        <v>2014</v>
      </c>
      <c r="K4" s="67">
        <v>2015</v>
      </c>
    </row>
    <row r="5" spans="1:13">
      <c r="A5" s="428" t="s">
        <v>15</v>
      </c>
      <c r="B5" s="577">
        <v>13.96</v>
      </c>
      <c r="C5" s="577" t="s">
        <v>429</v>
      </c>
      <c r="D5" s="577">
        <v>13.96</v>
      </c>
      <c r="E5" s="577">
        <v>38.409999999999997</v>
      </c>
      <c r="F5" s="577">
        <v>38.409999999999997</v>
      </c>
      <c r="G5" s="577">
        <v>38.409999999999997</v>
      </c>
      <c r="H5" s="577">
        <v>38.5</v>
      </c>
      <c r="I5" s="577">
        <v>38.5</v>
      </c>
      <c r="J5" s="577">
        <v>38.700000000000003</v>
      </c>
      <c r="K5" s="577">
        <v>38.700000000000003</v>
      </c>
      <c r="M5" s="92" t="s">
        <v>13</v>
      </c>
    </row>
    <row r="6" spans="1:13">
      <c r="A6" s="428" t="s">
        <v>14</v>
      </c>
      <c r="B6" s="577" t="s">
        <v>429</v>
      </c>
      <c r="C6" s="577">
        <v>31.86</v>
      </c>
      <c r="D6" s="577">
        <v>36.33</v>
      </c>
      <c r="E6" s="577">
        <v>40.72</v>
      </c>
      <c r="F6" s="577">
        <v>40.72</v>
      </c>
      <c r="G6" s="577">
        <v>40.72</v>
      </c>
      <c r="H6" s="577">
        <v>40.72</v>
      </c>
      <c r="I6" s="577">
        <v>40.72</v>
      </c>
      <c r="J6" s="577">
        <v>40.72</v>
      </c>
      <c r="K6" s="577">
        <v>42.1</v>
      </c>
    </row>
    <row r="7" spans="1:13">
      <c r="A7" s="73" t="s">
        <v>268</v>
      </c>
      <c r="B7" s="577" t="s">
        <v>429</v>
      </c>
      <c r="C7" s="577" t="s">
        <v>429</v>
      </c>
      <c r="D7" s="577" t="s">
        <v>429</v>
      </c>
      <c r="E7" s="577">
        <v>62.57</v>
      </c>
      <c r="F7" s="577">
        <v>62.57</v>
      </c>
      <c r="G7" s="577">
        <v>62.57</v>
      </c>
      <c r="H7" s="577" t="s">
        <v>429</v>
      </c>
      <c r="I7" s="577" t="s">
        <v>429</v>
      </c>
      <c r="J7" s="587">
        <v>68.010000000000005</v>
      </c>
      <c r="K7" s="584" t="s">
        <v>429</v>
      </c>
    </row>
    <row r="8" spans="1:13">
      <c r="A8" s="428" t="s">
        <v>12</v>
      </c>
      <c r="B8" s="577">
        <v>22</v>
      </c>
      <c r="C8" s="577" t="s">
        <v>429</v>
      </c>
      <c r="D8" s="577">
        <v>22</v>
      </c>
      <c r="E8" s="577">
        <v>40</v>
      </c>
      <c r="F8" s="577">
        <v>40</v>
      </c>
      <c r="G8" s="577">
        <v>40</v>
      </c>
      <c r="H8" s="577" t="s">
        <v>429</v>
      </c>
      <c r="I8" s="577" t="s">
        <v>429</v>
      </c>
      <c r="J8" s="587">
        <v>45.66</v>
      </c>
      <c r="K8" s="573" t="s">
        <v>429</v>
      </c>
    </row>
    <row r="9" spans="1:13">
      <c r="A9" s="428" t="s">
        <v>11</v>
      </c>
      <c r="B9" s="577">
        <v>1</v>
      </c>
      <c r="C9" s="577" t="s">
        <v>429</v>
      </c>
      <c r="D9" s="577">
        <v>1</v>
      </c>
      <c r="E9" s="577">
        <v>1.627</v>
      </c>
      <c r="F9" s="577">
        <v>1.627</v>
      </c>
      <c r="G9" s="577">
        <v>1.627</v>
      </c>
      <c r="H9" s="577" t="s">
        <v>429</v>
      </c>
      <c r="I9" s="577" t="s">
        <v>429</v>
      </c>
      <c r="J9" s="587">
        <v>1.4470000000000001</v>
      </c>
      <c r="K9" s="573" t="s">
        <v>429</v>
      </c>
    </row>
    <row r="10" spans="1:13">
      <c r="A10" s="428" t="s">
        <v>10</v>
      </c>
      <c r="B10" s="577" t="s">
        <v>429</v>
      </c>
      <c r="C10" s="577" t="s">
        <v>429</v>
      </c>
      <c r="D10" s="577">
        <v>10.15</v>
      </c>
      <c r="E10" s="577">
        <v>12.34</v>
      </c>
      <c r="F10" s="577">
        <v>12.34</v>
      </c>
      <c r="G10" s="577">
        <v>12.34</v>
      </c>
      <c r="H10" s="577" t="s">
        <v>429</v>
      </c>
      <c r="I10" s="577" t="s">
        <v>429</v>
      </c>
      <c r="J10" s="587">
        <v>10.55</v>
      </c>
      <c r="K10" s="573" t="s">
        <v>429</v>
      </c>
    </row>
    <row r="11" spans="1:13">
      <c r="A11" s="428" t="s">
        <v>9</v>
      </c>
      <c r="B11" s="577" t="s">
        <v>429</v>
      </c>
      <c r="C11" s="577" t="s">
        <v>429</v>
      </c>
      <c r="D11" s="577">
        <v>17.559999999999999</v>
      </c>
      <c r="E11" s="577">
        <v>27.82</v>
      </c>
      <c r="F11" s="577">
        <v>31.9</v>
      </c>
      <c r="G11" s="577">
        <v>35.9</v>
      </c>
      <c r="H11" s="577">
        <v>35.4</v>
      </c>
      <c r="I11" s="577">
        <v>36.18</v>
      </c>
      <c r="J11" s="577">
        <f>234/620*100</f>
        <v>37.741935483870968</v>
      </c>
      <c r="K11" s="577">
        <v>41.666666666666671</v>
      </c>
    </row>
    <row r="12" spans="1:13">
      <c r="A12" s="428" t="s">
        <v>7</v>
      </c>
      <c r="B12" s="577" t="s">
        <v>429</v>
      </c>
      <c r="C12" s="577">
        <v>8.76</v>
      </c>
      <c r="D12" s="577">
        <v>8.76</v>
      </c>
      <c r="E12" s="577">
        <v>22.83</v>
      </c>
      <c r="F12" s="577">
        <v>22.83</v>
      </c>
      <c r="G12" s="577">
        <v>22.83</v>
      </c>
      <c r="H12" s="577" t="s">
        <v>429</v>
      </c>
      <c r="I12" s="577" t="s">
        <v>429</v>
      </c>
      <c r="J12" s="587">
        <v>19.22</v>
      </c>
      <c r="K12" s="584" t="s">
        <v>429</v>
      </c>
    </row>
    <row r="13" spans="1:13">
      <c r="A13" s="428" t="s">
        <v>32</v>
      </c>
      <c r="B13" s="577" t="s">
        <v>429</v>
      </c>
      <c r="C13" s="577">
        <v>28.51</v>
      </c>
      <c r="D13" s="577">
        <v>26.01</v>
      </c>
      <c r="E13" s="577">
        <v>24.33</v>
      </c>
      <c r="F13" s="577">
        <v>24.33</v>
      </c>
      <c r="G13" s="577">
        <v>24.33</v>
      </c>
      <c r="H13" s="577" t="s">
        <v>429</v>
      </c>
      <c r="I13" s="577" t="s">
        <v>429</v>
      </c>
      <c r="J13" s="587">
        <v>25.35</v>
      </c>
      <c r="K13" s="573" t="s">
        <v>429</v>
      </c>
    </row>
    <row r="14" spans="1:13">
      <c r="A14" s="428" t="s">
        <v>5</v>
      </c>
      <c r="B14" s="577" t="s">
        <v>429</v>
      </c>
      <c r="C14" s="577">
        <v>83.19</v>
      </c>
      <c r="D14" s="577">
        <v>83.19</v>
      </c>
      <c r="E14" s="577">
        <v>83.19</v>
      </c>
      <c r="F14" s="577">
        <v>65.69</v>
      </c>
      <c r="G14" s="577">
        <v>70.53</v>
      </c>
      <c r="H14" s="577">
        <v>71.349999999999994</v>
      </c>
      <c r="I14" s="577">
        <v>70.8</v>
      </c>
      <c r="J14" s="573" t="s">
        <v>429</v>
      </c>
      <c r="K14" s="573" t="s">
        <v>429</v>
      </c>
    </row>
    <row r="15" spans="1:13">
      <c r="A15" s="428" t="s">
        <v>4</v>
      </c>
      <c r="B15" s="577" t="s">
        <v>429</v>
      </c>
      <c r="C15" s="577">
        <v>17.14</v>
      </c>
      <c r="D15" s="577">
        <v>23.97</v>
      </c>
      <c r="E15" s="577">
        <v>31.23</v>
      </c>
      <c r="F15" s="577">
        <v>31.23</v>
      </c>
      <c r="G15" s="577">
        <v>31.23</v>
      </c>
      <c r="H15" s="577" t="s">
        <v>429</v>
      </c>
      <c r="I15" s="577" t="s">
        <v>429</v>
      </c>
      <c r="J15" s="587">
        <v>31.23</v>
      </c>
      <c r="K15" s="573" t="s">
        <v>429</v>
      </c>
    </row>
    <row r="16" spans="1:13">
      <c r="A16" s="428" t="s">
        <v>3</v>
      </c>
      <c r="B16" s="577" t="s">
        <v>429</v>
      </c>
      <c r="C16" s="577" t="s">
        <v>429</v>
      </c>
      <c r="D16" s="577">
        <v>1.6739999999999999</v>
      </c>
      <c r="E16" s="577">
        <v>2.3029999999999999</v>
      </c>
      <c r="F16" s="577">
        <v>2.3029999999999999</v>
      </c>
      <c r="G16" s="577">
        <v>2.3029999999999999</v>
      </c>
      <c r="H16" s="577" t="s">
        <v>429</v>
      </c>
      <c r="I16" s="577">
        <v>91.6</v>
      </c>
      <c r="J16" s="587">
        <v>2.3029999999999999</v>
      </c>
      <c r="K16" s="584" t="s">
        <v>429</v>
      </c>
    </row>
    <row r="17" spans="1:12">
      <c r="A17" s="421" t="s">
        <v>79</v>
      </c>
      <c r="B17" s="577" t="s">
        <v>429</v>
      </c>
      <c r="C17" s="577" t="s">
        <v>429</v>
      </c>
      <c r="D17" s="577" t="s">
        <v>429</v>
      </c>
      <c r="E17" s="577">
        <v>10.17</v>
      </c>
      <c r="F17" s="577">
        <v>10.17</v>
      </c>
      <c r="G17" s="577">
        <v>10.17</v>
      </c>
      <c r="H17" s="577" t="s">
        <v>429</v>
      </c>
      <c r="I17" s="577" t="s">
        <v>429</v>
      </c>
      <c r="J17" s="587">
        <v>10.17</v>
      </c>
      <c r="K17" s="573" t="s">
        <v>429</v>
      </c>
    </row>
    <row r="18" spans="1:12">
      <c r="A18" s="428" t="s">
        <v>2</v>
      </c>
      <c r="B18" s="577" t="s">
        <v>429</v>
      </c>
      <c r="C18" s="577">
        <v>17.23</v>
      </c>
      <c r="D18" s="577">
        <v>15.83</v>
      </c>
      <c r="E18" s="577">
        <v>16.670000000000002</v>
      </c>
      <c r="F18" s="577">
        <v>16.670000000000002</v>
      </c>
      <c r="G18" s="577">
        <v>16.670000000000002</v>
      </c>
      <c r="H18" s="577" t="s">
        <v>429</v>
      </c>
      <c r="I18" s="577" t="s">
        <v>429</v>
      </c>
      <c r="J18" s="587">
        <v>18.45</v>
      </c>
      <c r="K18" s="573" t="s">
        <v>429</v>
      </c>
    </row>
    <row r="19" spans="1:12" ht="15.75" customHeight="1">
      <c r="A19" s="428" t="s">
        <v>50</v>
      </c>
      <c r="B19" s="577">
        <v>14.02</v>
      </c>
      <c r="C19" s="577" t="s">
        <v>429</v>
      </c>
      <c r="D19" s="577">
        <v>14.02</v>
      </c>
      <c r="E19" s="577">
        <v>14.01</v>
      </c>
      <c r="F19" s="577">
        <v>14.01</v>
      </c>
      <c r="G19" s="577">
        <v>14.01</v>
      </c>
      <c r="H19" s="577">
        <v>14.01</v>
      </c>
      <c r="I19" s="577">
        <v>14.01</v>
      </c>
      <c r="J19" s="577">
        <v>14.01</v>
      </c>
      <c r="K19" s="368">
        <v>14.01</v>
      </c>
    </row>
    <row r="21" spans="1:12" ht="14.25" customHeight="1">
      <c r="A21" s="316" t="s">
        <v>35</v>
      </c>
      <c r="C21" s="96"/>
      <c r="D21" s="96"/>
      <c r="E21" s="96"/>
      <c r="F21" s="96"/>
      <c r="G21" s="96"/>
      <c r="H21" s="96"/>
    </row>
    <row r="22" spans="1:12" ht="14.5">
      <c r="A22" s="316"/>
      <c r="C22" s="712"/>
      <c r="D22" s="712"/>
      <c r="E22" s="712"/>
      <c r="F22" s="712"/>
      <c r="J22" s="299"/>
      <c r="K22" s="299"/>
      <c r="L22" s="299"/>
    </row>
    <row r="23" spans="1:12">
      <c r="A23" s="96" t="s">
        <v>656</v>
      </c>
      <c r="C23" s="712"/>
    </row>
    <row r="24" spans="1:12" ht="14.5">
      <c r="A24" s="712"/>
      <c r="C24" s="310"/>
      <c r="J24" s="299"/>
      <c r="K24" s="299"/>
      <c r="L24" s="299"/>
    </row>
    <row r="25" spans="1:12" ht="14.65" customHeight="1">
      <c r="A25" s="308" t="s">
        <v>1568</v>
      </c>
      <c r="C25" s="131"/>
      <c r="D25" s="131"/>
      <c r="E25" s="131"/>
      <c r="F25" s="131"/>
      <c r="G25" s="131"/>
      <c r="H25" s="131"/>
      <c r="J25" s="299"/>
      <c r="K25" s="299"/>
      <c r="L25" s="299"/>
    </row>
    <row r="26" spans="1:12" ht="14.25" customHeight="1">
      <c r="A26" s="289" t="s">
        <v>17</v>
      </c>
      <c r="B26" s="140" t="s">
        <v>17</v>
      </c>
    </row>
    <row r="27" spans="1:12">
      <c r="A27" s="167" t="s">
        <v>431</v>
      </c>
      <c r="B27" s="732"/>
      <c r="C27" s="732"/>
      <c r="D27" s="732"/>
      <c r="E27" s="732"/>
      <c r="F27" s="732"/>
      <c r="G27" s="732"/>
      <c r="H27" s="732"/>
    </row>
    <row r="28" spans="1:12">
      <c r="B28" s="732"/>
      <c r="C28" s="732"/>
      <c r="D28" s="732"/>
      <c r="E28" s="732"/>
      <c r="F28" s="732"/>
      <c r="G28" s="732"/>
      <c r="H28" s="732"/>
    </row>
    <row r="29" spans="1:12" ht="13.75" customHeight="1">
      <c r="A29" s="136" t="s">
        <v>578</v>
      </c>
      <c r="C29" s="732"/>
      <c r="D29" s="732"/>
      <c r="E29" s="732"/>
      <c r="F29" s="732"/>
      <c r="G29" s="732"/>
      <c r="H29" s="732"/>
    </row>
    <row r="30" spans="1:12" ht="14.25" customHeight="1"/>
    <row r="31" spans="1:12" ht="13.75" customHeight="1">
      <c r="A31" s="732" t="s">
        <v>1175</v>
      </c>
      <c r="C31" s="732"/>
      <c r="D31" s="732"/>
      <c r="E31" s="732"/>
      <c r="F31" s="732"/>
      <c r="G31" s="732"/>
      <c r="H31" s="732"/>
    </row>
    <row r="32" spans="1:12">
      <c r="B32" s="732"/>
      <c r="C32" s="732"/>
      <c r="D32" s="732"/>
      <c r="E32" s="732"/>
      <c r="F32" s="732"/>
      <c r="G32" s="732"/>
      <c r="H32" s="732"/>
    </row>
    <row r="33" spans="1:8">
      <c r="A33" s="732" t="s">
        <v>660</v>
      </c>
      <c r="B33" s="732"/>
      <c r="C33" s="732"/>
      <c r="D33" s="732"/>
      <c r="E33" s="732"/>
      <c r="F33" s="732"/>
      <c r="G33" s="732"/>
      <c r="H33" s="732"/>
    </row>
    <row r="34" spans="1:8">
      <c r="B34" s="732"/>
      <c r="C34" s="732"/>
      <c r="D34" s="732"/>
      <c r="E34" s="732"/>
      <c r="F34" s="732"/>
      <c r="G34" s="732"/>
      <c r="H34" s="732"/>
    </row>
    <row r="35" spans="1:8">
      <c r="B35" s="732"/>
      <c r="C35" s="732"/>
      <c r="D35" s="732"/>
      <c r="E35" s="732"/>
      <c r="F35" s="732"/>
      <c r="G35" s="732"/>
      <c r="H35" s="732"/>
    </row>
    <row r="36" spans="1:8">
      <c r="B36" s="732"/>
      <c r="C36" s="732"/>
      <c r="D36" s="732"/>
      <c r="E36" s="732"/>
      <c r="F36" s="732"/>
      <c r="G36" s="732"/>
      <c r="H36" s="732"/>
    </row>
    <row r="37" spans="1:8">
      <c r="B37" s="732"/>
      <c r="C37" s="732"/>
      <c r="D37" s="732"/>
      <c r="E37" s="732"/>
      <c r="F37" s="732"/>
      <c r="G37" s="732"/>
      <c r="H37" s="732"/>
    </row>
  </sheetData>
  <mergeCells count="2">
    <mergeCell ref="A3:A4"/>
    <mergeCell ref="B3:K3"/>
  </mergeCells>
  <conditionalFormatting sqref="K15">
    <cfRule type="expression" dxfId="44" priority="3" stopIfTrue="1">
      <formula>ISNA(ACTIVECELL)</formula>
    </cfRule>
  </conditionalFormatting>
  <conditionalFormatting sqref="K13">
    <cfRule type="expression" dxfId="43" priority="2" stopIfTrue="1">
      <formula>ISNA(ACTIVECELL)</formula>
    </cfRule>
  </conditionalFormatting>
  <conditionalFormatting sqref="J14:K14">
    <cfRule type="expression" dxfId="42" priority="1" stopIfTrue="1">
      <formula>ISNA(ACTIVECELL)</formula>
    </cfRule>
  </conditionalFormatting>
  <hyperlinks>
    <hyperlink ref="M5" location="Content!B514" display="Back to Content Page"/>
  </hyperlinks>
  <pageMargins left="0.7" right="0.7" top="0.75" bottom="0.75" header="0.3" footer="0.3"/>
  <pageSetup orientation="portrait" r:id="rId1"/>
</worksheet>
</file>

<file path=xl/worksheets/sheet3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
  <sheetViews>
    <sheetView workbookViewId="0">
      <selection activeCell="N5" sqref="N5"/>
    </sheetView>
  </sheetViews>
  <sheetFormatPr defaultColWidth="9.1796875" defaultRowHeight="14"/>
  <cols>
    <col min="1" max="1" width="33.81640625" style="289" customWidth="1"/>
    <col min="2" max="11" width="6.26953125" style="289" customWidth="1"/>
    <col min="12" max="16384" width="9.1796875" style="289"/>
  </cols>
  <sheetData>
    <row r="1" spans="1:14" s="295" customFormat="1">
      <c r="A1" s="140" t="s">
        <v>1465</v>
      </c>
      <c r="J1" s="289"/>
      <c r="K1" s="289"/>
    </row>
    <row r="3" spans="1:14" ht="15" customHeight="1">
      <c r="A3" s="1219" t="s">
        <v>53</v>
      </c>
      <c r="B3" s="1085" t="s">
        <v>593</v>
      </c>
      <c r="C3" s="1085"/>
      <c r="D3" s="1085"/>
      <c r="E3" s="1085"/>
      <c r="F3" s="1085"/>
      <c r="G3" s="1085"/>
      <c r="H3" s="1085"/>
      <c r="I3" s="1085"/>
      <c r="J3" s="1085"/>
      <c r="K3" s="1085"/>
    </row>
    <row r="4" spans="1:14" s="136" customFormat="1">
      <c r="A4" s="1219"/>
      <c r="B4" s="426">
        <v>1987</v>
      </c>
      <c r="C4" s="426">
        <v>1992</v>
      </c>
      <c r="D4" s="426">
        <v>1997</v>
      </c>
      <c r="E4" s="426">
        <v>2002</v>
      </c>
      <c r="F4" s="426">
        <v>2007</v>
      </c>
      <c r="G4" s="426">
        <v>2011</v>
      </c>
      <c r="H4" s="67">
        <v>2012</v>
      </c>
      <c r="I4" s="67">
        <v>2013</v>
      </c>
      <c r="J4" s="67">
        <v>2014</v>
      </c>
      <c r="K4" s="67">
        <v>2015</v>
      </c>
    </row>
    <row r="5" spans="1:14">
      <c r="A5" s="428" t="s">
        <v>15</v>
      </c>
      <c r="B5" s="577">
        <v>76.040000000000006</v>
      </c>
      <c r="C5" s="577"/>
      <c r="D5" s="577">
        <v>76.040000000000006</v>
      </c>
      <c r="E5" s="577">
        <v>32.79</v>
      </c>
      <c r="F5" s="577">
        <v>32.79</v>
      </c>
      <c r="G5" s="577">
        <v>32.79</v>
      </c>
      <c r="H5" s="577" t="s">
        <v>429</v>
      </c>
      <c r="I5" s="577" t="s">
        <v>429</v>
      </c>
      <c r="J5" s="577">
        <v>20.78</v>
      </c>
      <c r="K5" s="577" t="s">
        <v>429</v>
      </c>
      <c r="N5" s="92" t="s">
        <v>13</v>
      </c>
    </row>
    <row r="6" spans="1:14">
      <c r="A6" s="428" t="s">
        <v>14</v>
      </c>
      <c r="B6" s="577" t="s">
        <v>429</v>
      </c>
      <c r="C6" s="577">
        <v>47.79</v>
      </c>
      <c r="D6" s="577">
        <v>44.49</v>
      </c>
      <c r="E6" s="577">
        <v>41.24</v>
      </c>
      <c r="F6" s="577">
        <v>41.24</v>
      </c>
      <c r="G6" s="577">
        <v>41.24</v>
      </c>
      <c r="H6" s="577">
        <v>42.5</v>
      </c>
      <c r="I6" s="577">
        <v>43.6</v>
      </c>
      <c r="J6" s="577">
        <v>44.1</v>
      </c>
      <c r="K6" s="577">
        <v>45.6</v>
      </c>
    </row>
    <row r="7" spans="1:14">
      <c r="A7" s="73" t="s">
        <v>268</v>
      </c>
      <c r="B7" s="577" t="s">
        <v>429</v>
      </c>
      <c r="C7" s="577" t="s">
        <v>429</v>
      </c>
      <c r="D7" s="577" t="s">
        <v>429</v>
      </c>
      <c r="E7" s="577">
        <v>17.68</v>
      </c>
      <c r="F7" s="577">
        <v>17.68</v>
      </c>
      <c r="G7" s="577">
        <v>17.68</v>
      </c>
      <c r="H7" s="577" t="s">
        <v>429</v>
      </c>
      <c r="I7" s="577" t="s">
        <v>429</v>
      </c>
      <c r="J7" s="577">
        <v>10.52</v>
      </c>
      <c r="K7" s="577" t="s">
        <v>429</v>
      </c>
    </row>
    <row r="8" spans="1:14">
      <c r="A8" s="428" t="s">
        <v>12</v>
      </c>
      <c r="B8" s="577">
        <v>56</v>
      </c>
      <c r="C8" s="577" t="s">
        <v>429</v>
      </c>
      <c r="D8" s="577">
        <v>56</v>
      </c>
      <c r="E8" s="577">
        <v>20</v>
      </c>
      <c r="F8" s="577">
        <v>20</v>
      </c>
      <c r="G8" s="577">
        <v>20</v>
      </c>
      <c r="H8" s="577" t="s">
        <v>429</v>
      </c>
      <c r="I8" s="577" t="s">
        <v>429</v>
      </c>
      <c r="J8" s="577">
        <v>8.6760000000000002</v>
      </c>
      <c r="K8" s="577" t="s">
        <v>429</v>
      </c>
    </row>
    <row r="9" spans="1:14">
      <c r="A9" s="428" t="s">
        <v>11</v>
      </c>
      <c r="B9" s="577">
        <v>99.02</v>
      </c>
      <c r="C9" s="577" t="s">
        <v>429</v>
      </c>
      <c r="D9" s="577">
        <v>99.02</v>
      </c>
      <c r="E9" s="577">
        <v>97.48</v>
      </c>
      <c r="F9" s="577">
        <v>97.48</v>
      </c>
      <c r="G9" s="577">
        <v>97.48</v>
      </c>
      <c r="H9" s="577" t="s">
        <v>429</v>
      </c>
      <c r="I9" s="577" t="s">
        <v>429</v>
      </c>
      <c r="J9" s="577">
        <v>97.76</v>
      </c>
      <c r="K9" s="577" t="s">
        <v>429</v>
      </c>
    </row>
    <row r="10" spans="1:14">
      <c r="A10" s="428" t="s">
        <v>10</v>
      </c>
      <c r="B10" s="577" t="s">
        <v>429</v>
      </c>
      <c r="C10" s="577" t="s">
        <v>429</v>
      </c>
      <c r="D10" s="577">
        <v>86.43</v>
      </c>
      <c r="E10" s="577">
        <v>83.55</v>
      </c>
      <c r="F10" s="577">
        <v>83.55</v>
      </c>
      <c r="G10" s="577">
        <v>83.55</v>
      </c>
      <c r="H10" s="577" t="s">
        <v>429</v>
      </c>
      <c r="I10" s="577" t="s">
        <v>429</v>
      </c>
      <c r="J10" s="577">
        <v>85.92</v>
      </c>
      <c r="K10" s="577" t="s">
        <v>429</v>
      </c>
    </row>
    <row r="11" spans="1:14">
      <c r="A11" s="428" t="s">
        <v>9</v>
      </c>
      <c r="B11" s="577" t="s">
        <v>429</v>
      </c>
      <c r="C11" s="577" t="s">
        <v>429</v>
      </c>
      <c r="D11" s="577">
        <v>74.8</v>
      </c>
      <c r="E11" s="577">
        <v>70.8</v>
      </c>
      <c r="F11" s="577">
        <v>66.349999999999994</v>
      </c>
      <c r="G11" s="577">
        <v>62.35</v>
      </c>
      <c r="H11" s="577">
        <v>62.71</v>
      </c>
      <c r="I11" s="577">
        <v>61.68</v>
      </c>
      <c r="J11" s="577">
        <v>67.72</v>
      </c>
      <c r="K11" s="577">
        <v>56.372549019607845</v>
      </c>
    </row>
    <row r="12" spans="1:14">
      <c r="A12" s="428" t="s">
        <v>7</v>
      </c>
      <c r="B12" s="577" t="s">
        <v>429</v>
      </c>
      <c r="C12" s="577">
        <v>89.26</v>
      </c>
      <c r="D12" s="577">
        <v>89.26</v>
      </c>
      <c r="E12" s="577">
        <v>73.900000000000006</v>
      </c>
      <c r="F12" s="577">
        <v>73.900000000000006</v>
      </c>
      <c r="G12" s="577">
        <v>73.900000000000006</v>
      </c>
      <c r="H12" s="577" t="s">
        <v>429</v>
      </c>
      <c r="I12" s="577" t="s">
        <v>429</v>
      </c>
      <c r="J12" s="577">
        <v>78.040000000000006</v>
      </c>
      <c r="K12" s="577" t="s">
        <v>429</v>
      </c>
    </row>
    <row r="13" spans="1:14">
      <c r="A13" s="428" t="s">
        <v>32</v>
      </c>
      <c r="B13" s="577">
        <v>82.14</v>
      </c>
      <c r="C13" s="577">
        <v>68.27</v>
      </c>
      <c r="D13" s="577">
        <v>70.150000000000006</v>
      </c>
      <c r="E13" s="577">
        <v>71</v>
      </c>
      <c r="F13" s="577">
        <v>71</v>
      </c>
      <c r="G13" s="577">
        <v>71</v>
      </c>
      <c r="H13" s="577" t="s">
        <v>429</v>
      </c>
      <c r="I13" s="577" t="s">
        <v>429</v>
      </c>
      <c r="J13" s="577">
        <v>69.790000000000006</v>
      </c>
      <c r="K13" s="577" t="s">
        <v>429</v>
      </c>
    </row>
    <row r="14" spans="1:14">
      <c r="A14" s="428" t="s">
        <v>5</v>
      </c>
      <c r="B14" s="577" t="s">
        <v>429</v>
      </c>
      <c r="C14" s="577">
        <v>7.5629999999999997</v>
      </c>
      <c r="D14" s="577">
        <v>7.5629999999999997</v>
      </c>
      <c r="E14" s="577">
        <v>7.5629999999999997</v>
      </c>
      <c r="F14" s="577">
        <v>6.569</v>
      </c>
      <c r="G14" s="577">
        <v>6.569</v>
      </c>
      <c r="H14" s="577">
        <v>6.57</v>
      </c>
      <c r="I14" s="577">
        <v>6.57</v>
      </c>
      <c r="J14" s="577">
        <v>6.569</v>
      </c>
      <c r="K14" s="577" t="s">
        <v>429</v>
      </c>
    </row>
    <row r="15" spans="1:14">
      <c r="A15" s="428" t="s">
        <v>4</v>
      </c>
      <c r="B15" s="577" t="s">
        <v>429</v>
      </c>
      <c r="C15" s="577">
        <v>71.98</v>
      </c>
      <c r="D15" s="577">
        <v>67.5</v>
      </c>
      <c r="E15" s="577">
        <v>62.69</v>
      </c>
      <c r="F15" s="577">
        <v>62.69</v>
      </c>
      <c r="G15" s="577">
        <v>62.69</v>
      </c>
      <c r="H15" s="577" t="s">
        <v>429</v>
      </c>
      <c r="I15" s="577" t="s">
        <v>429</v>
      </c>
      <c r="J15" s="577">
        <v>62.69</v>
      </c>
      <c r="K15" s="577" t="s">
        <v>429</v>
      </c>
    </row>
    <row r="16" spans="1:14">
      <c r="A16" s="428" t="s">
        <v>3</v>
      </c>
      <c r="B16" s="577" t="s">
        <v>429</v>
      </c>
      <c r="C16" s="577" t="s">
        <v>429</v>
      </c>
      <c r="D16" s="577">
        <v>95.89</v>
      </c>
      <c r="E16" s="577">
        <v>96.55</v>
      </c>
      <c r="F16" s="577">
        <v>96.55</v>
      </c>
      <c r="G16" s="577">
        <v>96.55</v>
      </c>
      <c r="H16" s="577" t="s">
        <v>429</v>
      </c>
      <c r="I16" s="577" t="s">
        <v>429</v>
      </c>
      <c r="J16" s="577">
        <v>96.55</v>
      </c>
      <c r="K16" s="577" t="s">
        <v>429</v>
      </c>
    </row>
    <row r="17" spans="1:11">
      <c r="A17" s="421" t="s">
        <v>79</v>
      </c>
      <c r="B17" s="577" t="s">
        <v>429</v>
      </c>
      <c r="C17" s="577" t="s">
        <v>429</v>
      </c>
      <c r="D17" s="577" t="s">
        <v>429</v>
      </c>
      <c r="E17" s="577">
        <v>89.35</v>
      </c>
      <c r="F17" s="577">
        <v>89.35</v>
      </c>
      <c r="G17" s="577">
        <v>89.35</v>
      </c>
      <c r="H17" s="577" t="s">
        <v>429</v>
      </c>
      <c r="I17" s="577" t="s">
        <v>429</v>
      </c>
      <c r="J17" s="577">
        <v>89.35</v>
      </c>
      <c r="K17" s="577" t="s">
        <v>429</v>
      </c>
    </row>
    <row r="18" spans="1:11">
      <c r="A18" s="428" t="s">
        <v>2</v>
      </c>
      <c r="B18" s="577" t="s">
        <v>429</v>
      </c>
      <c r="C18" s="577">
        <v>76.650000000000006</v>
      </c>
      <c r="D18" s="577">
        <v>77.260000000000005</v>
      </c>
      <c r="E18" s="577">
        <v>75.86</v>
      </c>
      <c r="F18" s="577">
        <v>75.86</v>
      </c>
      <c r="G18" s="577">
        <v>75.86</v>
      </c>
      <c r="H18" s="577" t="s">
        <v>429</v>
      </c>
      <c r="I18" s="577" t="s">
        <v>429</v>
      </c>
      <c r="J18" s="577">
        <v>73.28</v>
      </c>
      <c r="K18" s="577" t="s">
        <v>429</v>
      </c>
    </row>
    <row r="19" spans="1:11">
      <c r="A19" s="428" t="s">
        <v>50</v>
      </c>
      <c r="B19" s="577">
        <v>79.02</v>
      </c>
      <c r="C19" s="577" t="s">
        <v>429</v>
      </c>
      <c r="D19" s="577">
        <v>79.02</v>
      </c>
      <c r="E19" s="577">
        <v>78.91</v>
      </c>
      <c r="F19" s="577">
        <v>78.91</v>
      </c>
      <c r="G19" s="577">
        <v>78.91</v>
      </c>
      <c r="H19" s="577">
        <v>78.91</v>
      </c>
      <c r="I19" s="577">
        <v>78.91</v>
      </c>
      <c r="J19" s="577">
        <v>78.91</v>
      </c>
      <c r="K19" s="577">
        <v>78.91</v>
      </c>
    </row>
    <row r="20" spans="1:11">
      <c r="E20" s="337"/>
      <c r="F20" s="337"/>
      <c r="G20" s="337"/>
    </row>
    <row r="21" spans="1:11" ht="14.25" customHeight="1">
      <c r="A21" s="316" t="s">
        <v>35</v>
      </c>
      <c r="C21" s="96"/>
      <c r="D21" s="96"/>
      <c r="E21" s="96"/>
      <c r="F21" s="96"/>
      <c r="G21" s="96"/>
    </row>
    <row r="22" spans="1:11" ht="14.5">
      <c r="A22" s="316"/>
      <c r="C22" s="712"/>
      <c r="D22" s="712"/>
      <c r="E22" s="712"/>
      <c r="F22" s="712"/>
      <c r="J22" s="299"/>
      <c r="K22" s="299"/>
    </row>
    <row r="23" spans="1:11">
      <c r="A23" s="96" t="s">
        <v>656</v>
      </c>
      <c r="C23" s="712"/>
    </row>
    <row r="24" spans="1:11" ht="14.5">
      <c r="A24" s="712"/>
      <c r="C24" s="712"/>
      <c r="D24" s="712"/>
      <c r="E24" s="712"/>
      <c r="F24" s="712"/>
      <c r="G24" s="712"/>
      <c r="K24" s="299"/>
    </row>
    <row r="25" spans="1:11" ht="13.75" customHeight="1">
      <c r="A25" s="308" t="s">
        <v>1569</v>
      </c>
      <c r="C25" s="131"/>
      <c r="D25" s="131"/>
      <c r="E25" s="131"/>
      <c r="F25" s="131"/>
      <c r="G25" s="131"/>
      <c r="H25" s="131"/>
    </row>
    <row r="26" spans="1:11">
      <c r="A26" s="712"/>
      <c r="B26" s="131"/>
      <c r="C26" s="131"/>
      <c r="D26" s="131"/>
      <c r="E26" s="131"/>
      <c r="F26" s="131"/>
      <c r="G26" s="131"/>
      <c r="H26" s="131"/>
    </row>
    <row r="27" spans="1:11">
      <c r="A27" s="167" t="s">
        <v>431</v>
      </c>
      <c r="B27" s="732"/>
      <c r="C27" s="732"/>
      <c r="D27" s="732"/>
      <c r="E27" s="732"/>
      <c r="F27" s="732"/>
      <c r="G27" s="732"/>
      <c r="H27" s="732"/>
    </row>
    <row r="28" spans="1:11">
      <c r="B28" s="732"/>
      <c r="C28" s="732"/>
      <c r="D28" s="732"/>
      <c r="E28" s="732"/>
      <c r="F28" s="732"/>
      <c r="G28" s="732"/>
      <c r="H28" s="732"/>
    </row>
    <row r="29" spans="1:11" ht="13.75" customHeight="1">
      <c r="A29" s="136" t="s">
        <v>578</v>
      </c>
      <c r="C29" s="732"/>
      <c r="D29" s="732"/>
      <c r="E29" s="732"/>
      <c r="F29" s="732"/>
      <c r="G29" s="732"/>
      <c r="H29" s="732"/>
    </row>
    <row r="31" spans="1:11" ht="13.75" customHeight="1">
      <c r="A31" s="732" t="s">
        <v>659</v>
      </c>
      <c r="C31" s="732"/>
      <c r="D31" s="732"/>
      <c r="E31" s="732"/>
      <c r="F31" s="732"/>
      <c r="G31" s="732"/>
      <c r="H31" s="732"/>
    </row>
    <row r="32" spans="1:11">
      <c r="B32" s="732"/>
      <c r="C32" s="732"/>
      <c r="D32" s="732"/>
      <c r="E32" s="732"/>
      <c r="F32" s="732"/>
      <c r="G32" s="732"/>
      <c r="H32" s="732"/>
    </row>
    <row r="33" spans="1:8">
      <c r="A33" s="732" t="s">
        <v>660</v>
      </c>
      <c r="B33" s="732"/>
      <c r="C33" s="732"/>
      <c r="D33" s="732"/>
      <c r="E33" s="732"/>
      <c r="F33" s="732"/>
      <c r="G33" s="732"/>
      <c r="H33" s="732"/>
    </row>
    <row r="34" spans="1:8">
      <c r="B34" s="732"/>
      <c r="C34" s="732"/>
      <c r="D34" s="732"/>
      <c r="E34" s="732"/>
      <c r="F34" s="732"/>
      <c r="G34" s="732"/>
      <c r="H34" s="732"/>
    </row>
    <row r="35" spans="1:8">
      <c r="B35" s="732"/>
      <c r="C35" s="732"/>
      <c r="D35" s="732"/>
      <c r="E35" s="732"/>
      <c r="F35" s="732"/>
      <c r="G35" s="732"/>
      <c r="H35" s="732"/>
    </row>
    <row r="36" spans="1:8">
      <c r="B36" s="732"/>
      <c r="C36" s="732"/>
      <c r="D36" s="732"/>
      <c r="E36" s="732"/>
      <c r="F36" s="732"/>
      <c r="G36" s="732"/>
      <c r="H36" s="732"/>
    </row>
    <row r="37" spans="1:8">
      <c r="B37" s="732"/>
      <c r="C37" s="732"/>
      <c r="D37" s="732"/>
      <c r="E37" s="732"/>
      <c r="F37" s="732"/>
      <c r="G37" s="732"/>
      <c r="H37" s="732"/>
    </row>
  </sheetData>
  <mergeCells count="2">
    <mergeCell ref="A3:A4"/>
    <mergeCell ref="B3:K3"/>
  </mergeCells>
  <hyperlinks>
    <hyperlink ref="N5" location="Content!B514" display="Back to Content Page"/>
  </hyperlinks>
  <pageMargins left="0.7" right="0.7" top="0.75" bottom="0.75" header="0.3" footer="0.3"/>
</worksheet>
</file>

<file path=xl/worksheets/sheet3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
  <sheetViews>
    <sheetView workbookViewId="0">
      <selection activeCell="N6" sqref="N6"/>
    </sheetView>
  </sheetViews>
  <sheetFormatPr defaultColWidth="9.1796875" defaultRowHeight="14"/>
  <cols>
    <col min="1" max="1" width="33.81640625" style="289" customWidth="1"/>
    <col min="2" max="11" width="6.26953125" style="289" customWidth="1"/>
    <col min="12" max="16384" width="9.1796875" style="289"/>
  </cols>
  <sheetData>
    <row r="1" spans="1:14" s="295" customFormat="1">
      <c r="A1" s="140" t="s">
        <v>1466</v>
      </c>
      <c r="J1" s="289"/>
      <c r="K1" s="289"/>
    </row>
    <row r="3" spans="1:14" ht="15" customHeight="1">
      <c r="A3" s="1219" t="s">
        <v>53</v>
      </c>
      <c r="B3" s="1085" t="s">
        <v>593</v>
      </c>
      <c r="C3" s="1085"/>
      <c r="D3" s="1085"/>
      <c r="E3" s="1085"/>
      <c r="F3" s="1085"/>
      <c r="G3" s="1085"/>
      <c r="H3" s="1085"/>
      <c r="I3" s="1085"/>
      <c r="J3" s="1085"/>
      <c r="K3" s="1085"/>
    </row>
    <row r="4" spans="1:14" s="136" customFormat="1">
      <c r="A4" s="1219"/>
      <c r="B4" s="426">
        <v>1987</v>
      </c>
      <c r="C4" s="426">
        <v>1992</v>
      </c>
      <c r="D4" s="426">
        <v>1997</v>
      </c>
      <c r="E4" s="426">
        <v>2002</v>
      </c>
      <c r="F4" s="426">
        <v>2007</v>
      </c>
      <c r="G4" s="426">
        <v>2011</v>
      </c>
      <c r="H4" s="67">
        <v>2012</v>
      </c>
      <c r="I4" s="67">
        <v>2013</v>
      </c>
      <c r="J4" s="67">
        <v>2014</v>
      </c>
      <c r="K4" s="67">
        <v>2015</v>
      </c>
      <c r="N4" s="341"/>
    </row>
    <row r="5" spans="1:14">
      <c r="A5" s="428" t="s">
        <v>15</v>
      </c>
      <c r="B5" s="577">
        <v>10</v>
      </c>
      <c r="C5" s="577" t="s">
        <v>429</v>
      </c>
      <c r="D5" s="577">
        <v>10</v>
      </c>
      <c r="E5" s="577">
        <v>28.81</v>
      </c>
      <c r="F5" s="577">
        <v>28.81</v>
      </c>
      <c r="G5" s="577">
        <v>28.81</v>
      </c>
      <c r="H5" s="577">
        <v>29.1</v>
      </c>
      <c r="I5" s="577">
        <v>29.7</v>
      </c>
      <c r="J5" s="577">
        <v>31.6</v>
      </c>
      <c r="K5" s="577">
        <v>31.8</v>
      </c>
    </row>
    <row r="6" spans="1:14">
      <c r="A6" s="428" t="s">
        <v>14</v>
      </c>
      <c r="B6" s="577" t="s">
        <v>429</v>
      </c>
      <c r="C6" s="577">
        <v>20.350000000000001</v>
      </c>
      <c r="D6" s="577">
        <v>19.18</v>
      </c>
      <c r="E6" s="577">
        <v>18.04</v>
      </c>
      <c r="F6" s="577">
        <v>18.04</v>
      </c>
      <c r="G6" s="577">
        <v>18.04</v>
      </c>
      <c r="H6" s="577">
        <v>18.100000000000001</v>
      </c>
      <c r="I6" s="577">
        <v>18.93</v>
      </c>
      <c r="J6" s="577">
        <v>18.54</v>
      </c>
      <c r="K6" s="577">
        <v>18.7</v>
      </c>
      <c r="N6" s="92" t="s">
        <v>13</v>
      </c>
    </row>
    <row r="7" spans="1:14">
      <c r="A7" s="73" t="s">
        <v>268</v>
      </c>
      <c r="B7" s="577" t="s">
        <v>429</v>
      </c>
      <c r="C7" s="577" t="s">
        <v>429</v>
      </c>
      <c r="D7" s="577" t="s">
        <v>429</v>
      </c>
      <c r="E7" s="577">
        <v>19.75</v>
      </c>
      <c r="F7" s="577">
        <v>19.75</v>
      </c>
      <c r="G7" s="577">
        <v>19.75</v>
      </c>
      <c r="H7" s="577" t="s">
        <v>429</v>
      </c>
      <c r="I7" s="577" t="s">
        <v>429</v>
      </c>
      <c r="J7" s="577">
        <v>21.47</v>
      </c>
      <c r="K7" s="577" t="s">
        <v>429</v>
      </c>
    </row>
    <row r="8" spans="1:14">
      <c r="A8" s="428" t="s">
        <v>12</v>
      </c>
      <c r="B8" s="577">
        <v>22</v>
      </c>
      <c r="C8" s="577" t="s">
        <v>429</v>
      </c>
      <c r="D8" s="577">
        <v>22</v>
      </c>
      <c r="E8" s="577">
        <v>40</v>
      </c>
      <c r="F8" s="577">
        <v>40</v>
      </c>
      <c r="G8" s="577">
        <v>40</v>
      </c>
      <c r="H8" s="577" t="s">
        <v>429</v>
      </c>
      <c r="I8" s="577" t="s">
        <v>429</v>
      </c>
      <c r="J8" s="577">
        <v>45.66</v>
      </c>
      <c r="K8" s="577" t="s">
        <v>429</v>
      </c>
    </row>
    <row r="9" spans="1:14">
      <c r="A9" s="428" t="s">
        <v>11</v>
      </c>
      <c r="B9" s="577">
        <v>0</v>
      </c>
      <c r="C9" s="577" t="s">
        <v>429</v>
      </c>
      <c r="D9" s="577">
        <v>0</v>
      </c>
      <c r="E9" s="577">
        <v>0.89100000000000001</v>
      </c>
      <c r="F9" s="577">
        <v>0.89100000000000001</v>
      </c>
      <c r="G9" s="577">
        <v>0.89100000000000001</v>
      </c>
      <c r="H9" s="577" t="s">
        <v>429</v>
      </c>
      <c r="I9" s="577" t="s">
        <v>429</v>
      </c>
      <c r="J9" s="577">
        <v>0.79269999999999996</v>
      </c>
      <c r="K9" s="577" t="s">
        <v>429</v>
      </c>
    </row>
    <row r="10" spans="1:14">
      <c r="A10" s="428" t="s">
        <v>10</v>
      </c>
      <c r="B10" s="577" t="s">
        <v>429</v>
      </c>
      <c r="C10" s="577" t="s">
        <v>429</v>
      </c>
      <c r="D10" s="577">
        <v>3.419</v>
      </c>
      <c r="E10" s="577">
        <v>4.1159999999999997</v>
      </c>
      <c r="F10" s="577">
        <v>4.1159999999999997</v>
      </c>
      <c r="G10" s="577">
        <v>4.1159999999999997</v>
      </c>
      <c r="H10" s="577" t="s">
        <v>429</v>
      </c>
      <c r="I10" s="577" t="s">
        <v>429</v>
      </c>
      <c r="J10" s="577">
        <v>4.5</v>
      </c>
      <c r="K10" s="577" t="s">
        <v>429</v>
      </c>
    </row>
    <row r="11" spans="1:14">
      <c r="A11" s="428" t="s">
        <v>9</v>
      </c>
      <c r="B11" s="577" t="s">
        <v>429</v>
      </c>
      <c r="C11" s="577" t="s">
        <v>429</v>
      </c>
      <c r="D11" s="577">
        <v>7.6420000000000003</v>
      </c>
      <c r="E11" s="577">
        <v>1.38</v>
      </c>
      <c r="F11" s="577">
        <v>1.75</v>
      </c>
      <c r="G11" s="577">
        <v>1.75</v>
      </c>
      <c r="H11" s="577">
        <v>1.89</v>
      </c>
      <c r="I11" s="577">
        <v>2.14</v>
      </c>
      <c r="J11" s="577">
        <f>13/620*100</f>
        <v>2.0967741935483875</v>
      </c>
      <c r="K11" s="577">
        <v>2.1241830065359477</v>
      </c>
    </row>
    <row r="12" spans="1:14">
      <c r="A12" s="428" t="s">
        <v>7</v>
      </c>
      <c r="B12" s="577" t="s">
        <v>429</v>
      </c>
      <c r="C12" s="577">
        <v>1.9830000000000001</v>
      </c>
      <c r="D12" s="577">
        <v>1.9830000000000001</v>
      </c>
      <c r="E12" s="577">
        <v>3.2650000000000001</v>
      </c>
      <c r="F12" s="577">
        <v>3.2650000000000001</v>
      </c>
      <c r="G12" s="577">
        <v>3.2650000000000001</v>
      </c>
      <c r="H12" s="577" t="s">
        <v>429</v>
      </c>
      <c r="I12" s="577" t="s">
        <v>429</v>
      </c>
      <c r="J12" s="577">
        <v>2.7480000000000002</v>
      </c>
      <c r="K12" s="577" t="s">
        <v>429</v>
      </c>
    </row>
    <row r="13" spans="1:14">
      <c r="A13" s="428" t="s">
        <v>32</v>
      </c>
      <c r="B13" s="577" t="s">
        <v>429</v>
      </c>
      <c r="C13" s="577">
        <v>3.2130000000000001</v>
      </c>
      <c r="D13" s="577">
        <v>3.8460000000000001</v>
      </c>
      <c r="E13" s="577">
        <v>4.6669999999999998</v>
      </c>
      <c r="F13" s="577">
        <v>4.6669999999999998</v>
      </c>
      <c r="G13" s="577">
        <v>4.6669999999999998</v>
      </c>
      <c r="H13" s="577" t="s">
        <v>429</v>
      </c>
      <c r="I13" s="577" t="s">
        <v>429</v>
      </c>
      <c r="J13" s="577">
        <v>4.8609999999999998</v>
      </c>
      <c r="K13" s="577" t="s">
        <v>429</v>
      </c>
    </row>
    <row r="14" spans="1:14">
      <c r="A14" s="428" t="s">
        <v>5</v>
      </c>
      <c r="B14" s="577" t="s">
        <v>868</v>
      </c>
      <c r="C14" s="577">
        <v>9.2439999999999998</v>
      </c>
      <c r="D14" s="577">
        <v>9.2439999999999998</v>
      </c>
      <c r="E14" s="577">
        <v>9.2439999999999998</v>
      </c>
      <c r="F14" s="577">
        <v>27.74</v>
      </c>
      <c r="G14" s="577">
        <v>29.47</v>
      </c>
      <c r="H14" s="577">
        <v>28.65</v>
      </c>
      <c r="I14" s="577">
        <v>29.2</v>
      </c>
      <c r="J14" s="577">
        <v>27.74</v>
      </c>
      <c r="K14" s="577" t="s">
        <v>429</v>
      </c>
    </row>
    <row r="15" spans="1:14">
      <c r="A15" s="428" t="s">
        <v>4</v>
      </c>
      <c r="B15" s="577" t="s">
        <v>429</v>
      </c>
      <c r="C15" s="577">
        <v>10.88</v>
      </c>
      <c r="D15" s="577">
        <v>8.5429999999999993</v>
      </c>
      <c r="E15" s="577">
        <v>6.048</v>
      </c>
      <c r="F15" s="577">
        <v>6.048</v>
      </c>
      <c r="G15" s="577">
        <v>6.048</v>
      </c>
      <c r="H15" s="577" t="s">
        <v>429</v>
      </c>
      <c r="I15" s="577" t="s">
        <v>429</v>
      </c>
      <c r="J15" s="577">
        <v>6.048</v>
      </c>
      <c r="K15" s="577" t="s">
        <v>429</v>
      </c>
    </row>
    <row r="16" spans="1:14">
      <c r="A16" s="428" t="s">
        <v>3</v>
      </c>
      <c r="B16" s="577" t="s">
        <v>429</v>
      </c>
      <c r="C16" s="577" t="s">
        <v>429</v>
      </c>
      <c r="D16" s="577">
        <v>2.4350000000000001</v>
      </c>
      <c r="E16" s="577">
        <v>1.1519999999999999</v>
      </c>
      <c r="F16" s="577">
        <v>1.1519999999999999</v>
      </c>
      <c r="G16" s="577">
        <v>1.1519999999999999</v>
      </c>
      <c r="H16" s="577" t="s">
        <v>429</v>
      </c>
      <c r="I16" s="577">
        <v>8.4</v>
      </c>
      <c r="J16" s="577">
        <v>1.1519999999999999</v>
      </c>
      <c r="K16" s="577" t="s">
        <v>429</v>
      </c>
    </row>
    <row r="17" spans="1:11">
      <c r="A17" s="421" t="s">
        <v>79</v>
      </c>
      <c r="B17" s="577" t="s">
        <v>429</v>
      </c>
      <c r="C17" s="577" t="s">
        <v>429</v>
      </c>
      <c r="D17" s="577" t="s">
        <v>429</v>
      </c>
      <c r="E17" s="577">
        <v>0.48230000000000001</v>
      </c>
      <c r="F17" s="577">
        <v>0.48230000000000001</v>
      </c>
      <c r="G17" s="577">
        <v>0.48230000000000001</v>
      </c>
      <c r="H17" s="577" t="s">
        <v>429</v>
      </c>
      <c r="I17" s="577" t="s">
        <v>429</v>
      </c>
      <c r="J17" s="577">
        <v>0.48230000000000001</v>
      </c>
      <c r="K17" s="577" t="s">
        <v>429</v>
      </c>
    </row>
    <row r="18" spans="1:11">
      <c r="A18" s="428" t="s">
        <v>2</v>
      </c>
      <c r="B18" s="577" t="s">
        <v>429</v>
      </c>
      <c r="C18" s="577">
        <v>6.125</v>
      </c>
      <c r="D18" s="577">
        <v>6.9169999999999998</v>
      </c>
      <c r="E18" s="577">
        <v>7.4710000000000001</v>
      </c>
      <c r="F18" s="577">
        <v>7.4710000000000001</v>
      </c>
      <c r="G18" s="577">
        <v>7.4710000000000001</v>
      </c>
      <c r="H18" s="577" t="s">
        <v>429</v>
      </c>
      <c r="I18" s="577" t="s">
        <v>429</v>
      </c>
      <c r="J18" s="577">
        <v>8.27</v>
      </c>
      <c r="K18" s="577" t="s">
        <v>429</v>
      </c>
    </row>
    <row r="19" spans="1:11">
      <c r="A19" s="428" t="s">
        <v>50</v>
      </c>
      <c r="B19" s="577">
        <v>6.9669999999999996</v>
      </c>
      <c r="C19" s="577" t="s">
        <v>429</v>
      </c>
      <c r="D19" s="577">
        <v>6.9669999999999996</v>
      </c>
      <c r="E19" s="577">
        <v>7.0869999999999997</v>
      </c>
      <c r="F19" s="577">
        <v>7.0869999999999997</v>
      </c>
      <c r="G19" s="577">
        <v>7.0869999999999997</v>
      </c>
      <c r="H19" s="577">
        <v>7.0869999999999997</v>
      </c>
      <c r="I19" s="577">
        <v>7.0869999999999997</v>
      </c>
      <c r="J19" s="577">
        <v>7.0869999999999997</v>
      </c>
      <c r="K19" s="577">
        <v>7.0869999999999997</v>
      </c>
    </row>
    <row r="20" spans="1:11">
      <c r="E20" s="337"/>
      <c r="F20" s="337"/>
      <c r="G20" s="337"/>
    </row>
    <row r="21" spans="1:11" ht="13.75" customHeight="1">
      <c r="A21" s="316" t="s">
        <v>35</v>
      </c>
      <c r="C21" s="96"/>
      <c r="D21" s="96"/>
      <c r="E21" s="96"/>
      <c r="F21" s="96"/>
      <c r="G21" s="96"/>
      <c r="H21" s="96"/>
    </row>
    <row r="22" spans="1:11" ht="14.5">
      <c r="A22" s="316"/>
      <c r="C22" s="96"/>
      <c r="D22" s="96"/>
      <c r="E22" s="96"/>
      <c r="F22" s="96"/>
      <c r="G22" s="96"/>
      <c r="H22" s="96"/>
      <c r="J22" s="299"/>
    </row>
    <row r="23" spans="1:11">
      <c r="A23" s="96" t="s">
        <v>656</v>
      </c>
      <c r="C23" s="712"/>
    </row>
    <row r="24" spans="1:11" ht="14.5">
      <c r="A24" s="96"/>
      <c r="C24" s="712"/>
      <c r="D24" s="712"/>
      <c r="E24" s="712"/>
      <c r="F24" s="712"/>
      <c r="G24" s="712"/>
      <c r="H24" s="712"/>
      <c r="J24" s="299"/>
    </row>
    <row r="25" spans="1:11" ht="13.75" customHeight="1">
      <c r="A25" s="308" t="s">
        <v>1570</v>
      </c>
      <c r="C25" s="131"/>
      <c r="D25" s="131"/>
      <c r="E25" s="131"/>
      <c r="F25" s="131"/>
      <c r="G25" s="131"/>
      <c r="H25" s="131"/>
    </row>
    <row r="26" spans="1:11">
      <c r="A26" s="712"/>
      <c r="B26" s="140" t="s">
        <v>17</v>
      </c>
    </row>
    <row r="27" spans="1:11">
      <c r="A27" s="167" t="s">
        <v>431</v>
      </c>
      <c r="B27" s="732"/>
      <c r="C27" s="732"/>
      <c r="D27" s="732"/>
      <c r="E27" s="732"/>
      <c r="F27" s="732"/>
      <c r="G27" s="732"/>
      <c r="H27" s="732"/>
    </row>
    <row r="28" spans="1:11">
      <c r="B28" s="732"/>
      <c r="C28" s="732"/>
      <c r="D28" s="732"/>
      <c r="E28" s="732"/>
      <c r="F28" s="732"/>
      <c r="G28" s="732"/>
      <c r="H28" s="732"/>
    </row>
    <row r="29" spans="1:11" ht="13.75" customHeight="1">
      <c r="A29" s="136" t="s">
        <v>578</v>
      </c>
      <c r="C29" s="486"/>
      <c r="D29" s="486"/>
      <c r="E29" s="486"/>
      <c r="F29" s="486"/>
      <c r="G29" s="486"/>
      <c r="H29" s="486"/>
    </row>
    <row r="30" spans="1:11">
      <c r="C30" s="486"/>
      <c r="D30" s="486"/>
      <c r="E30" s="486"/>
      <c r="F30" s="486"/>
      <c r="G30" s="486"/>
      <c r="H30" s="486"/>
    </row>
    <row r="31" spans="1:11" ht="13.75" customHeight="1">
      <c r="A31" s="486" t="s">
        <v>1584</v>
      </c>
      <c r="C31" s="732"/>
      <c r="D31" s="732"/>
      <c r="E31" s="732"/>
      <c r="F31" s="732"/>
      <c r="G31" s="732"/>
      <c r="H31" s="732"/>
    </row>
    <row r="32" spans="1:11">
      <c r="A32" s="486"/>
      <c r="B32" s="732"/>
      <c r="C32" s="732"/>
      <c r="D32" s="732"/>
      <c r="E32" s="732"/>
      <c r="F32" s="732"/>
      <c r="G32" s="732"/>
      <c r="H32" s="732"/>
    </row>
    <row r="33" spans="1:8">
      <c r="A33" s="732" t="s">
        <v>660</v>
      </c>
      <c r="B33" s="732"/>
      <c r="C33" s="732"/>
      <c r="D33" s="732"/>
      <c r="E33" s="732"/>
      <c r="F33" s="732"/>
      <c r="G33" s="732"/>
      <c r="H33" s="732"/>
    </row>
    <row r="34" spans="1:8">
      <c r="B34" s="732"/>
      <c r="C34" s="732"/>
      <c r="D34" s="732"/>
      <c r="E34" s="732"/>
      <c r="F34" s="732"/>
      <c r="G34" s="732"/>
      <c r="H34" s="732"/>
    </row>
    <row r="35" spans="1:8">
      <c r="B35" s="732"/>
      <c r="C35" s="732"/>
      <c r="D35" s="732"/>
      <c r="E35" s="732"/>
      <c r="F35" s="732"/>
      <c r="G35" s="732"/>
      <c r="H35" s="732"/>
    </row>
    <row r="36" spans="1:8">
      <c r="B36" s="732"/>
      <c r="C36" s="732"/>
      <c r="D36" s="732"/>
      <c r="E36" s="732"/>
      <c r="F36" s="732"/>
      <c r="G36" s="732"/>
      <c r="H36" s="732"/>
    </row>
    <row r="37" spans="1:8">
      <c r="B37" s="732"/>
      <c r="C37" s="732"/>
      <c r="D37" s="732"/>
      <c r="E37" s="732"/>
      <c r="F37" s="732"/>
      <c r="G37" s="732"/>
      <c r="H37" s="732"/>
    </row>
  </sheetData>
  <mergeCells count="2">
    <mergeCell ref="A3:A4"/>
    <mergeCell ref="B3:K3"/>
  </mergeCells>
  <hyperlinks>
    <hyperlink ref="N6" location="Content!B514" display="Back to Content Page"/>
  </hyperlinks>
  <pageMargins left="0.7" right="0.7" top="0.75" bottom="0.75" header="0.3" footer="0.3"/>
</worksheet>
</file>

<file path=xl/worksheets/sheet3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33"/>
  <sheetViews>
    <sheetView topLeftCell="AP1" workbookViewId="0">
      <selection activeCell="BF6" sqref="BF6"/>
    </sheetView>
  </sheetViews>
  <sheetFormatPr defaultColWidth="9.1796875" defaultRowHeight="14.5"/>
  <cols>
    <col min="1" max="1" width="33.81640625" style="283" customWidth="1"/>
    <col min="2" max="2" width="7.08984375" style="283" customWidth="1"/>
    <col min="3" max="3" width="6.453125" style="283" customWidth="1"/>
    <col min="4" max="4" width="7.08984375" style="283" customWidth="1"/>
    <col min="5" max="5" width="6.453125" style="283" customWidth="1"/>
    <col min="6" max="6" width="7.08984375" style="283" customWidth="1"/>
    <col min="7" max="7" width="6.453125" style="283" customWidth="1"/>
    <col min="8" max="8" width="7.08984375" style="283" customWidth="1"/>
    <col min="9" max="9" width="6.453125" style="283" customWidth="1"/>
    <col min="10" max="10" width="7.08984375" style="283" customWidth="1"/>
    <col min="11" max="11" width="6.453125" style="283" customWidth="1"/>
    <col min="12" max="12" width="7.08984375" style="283" customWidth="1"/>
    <col min="13" max="13" width="6.453125" style="283" customWidth="1"/>
    <col min="14" max="14" width="7.08984375" style="283" customWidth="1"/>
    <col min="15" max="15" width="6.453125" style="283" customWidth="1"/>
    <col min="16" max="16" width="7.08984375" style="283" customWidth="1"/>
    <col min="17" max="17" width="6.453125" style="283" customWidth="1"/>
    <col min="18" max="18" width="7.08984375" style="283" customWidth="1"/>
    <col min="19" max="19" width="6.453125" style="283" customWidth="1"/>
    <col min="20" max="20" width="7.08984375" style="283" customWidth="1"/>
    <col min="21" max="21" width="6.453125" style="283" customWidth="1"/>
    <col min="22" max="22" width="7.08984375" style="283" customWidth="1"/>
    <col min="23" max="23" width="6.453125" style="283" customWidth="1"/>
    <col min="24" max="24" width="7.08984375" style="283" customWidth="1"/>
    <col min="25" max="25" width="6.453125" style="283" customWidth="1"/>
    <col min="26" max="26" width="7.08984375" style="283" customWidth="1"/>
    <col min="27" max="27" width="6.453125" style="283" customWidth="1"/>
    <col min="28" max="28" width="7.08984375" style="283" customWidth="1"/>
    <col min="29" max="29" width="6.453125" style="283" customWidth="1"/>
    <col min="30" max="30" width="7.08984375" style="283" customWidth="1"/>
    <col min="31" max="31" width="6.453125" style="283" customWidth="1"/>
    <col min="32" max="32" width="7.08984375" style="283" customWidth="1"/>
    <col min="33" max="33" width="6.453125" style="283" customWidth="1"/>
    <col min="34" max="34" width="7.08984375" style="283" customWidth="1"/>
    <col min="35" max="35" width="6.453125" style="283" customWidth="1"/>
    <col min="36" max="36" width="7.08984375" style="283" customWidth="1"/>
    <col min="37" max="37" width="6.453125" style="283" customWidth="1"/>
    <col min="38" max="38" width="7.08984375" style="283" customWidth="1"/>
    <col min="39" max="39" width="6.453125" style="283" customWidth="1"/>
    <col min="40" max="40" width="7.08984375" style="283" customWidth="1"/>
    <col min="41" max="41" width="6.453125" style="283" customWidth="1"/>
    <col min="42" max="42" width="7.08984375" style="283" customWidth="1"/>
    <col min="43" max="43" width="6.453125" style="283" customWidth="1"/>
    <col min="44" max="44" width="7.08984375" style="283" customWidth="1"/>
    <col min="45" max="45" width="6.453125" style="283" customWidth="1"/>
    <col min="46" max="46" width="7.08984375" style="283" customWidth="1"/>
    <col min="47" max="47" width="6.453125" style="283" customWidth="1"/>
    <col min="48" max="48" width="7.08984375" style="283" customWidth="1"/>
    <col min="49" max="49" width="6.453125" style="283" customWidth="1"/>
    <col min="50" max="50" width="7.08984375" style="283" customWidth="1"/>
    <col min="51" max="51" width="6.453125" style="283" customWidth="1"/>
    <col min="52" max="52" width="7.08984375" style="499" customWidth="1"/>
    <col min="53" max="53" width="6.453125" style="499" customWidth="1"/>
    <col min="54" max="54" width="7.08984375" style="499" customWidth="1"/>
    <col min="55" max="55" width="6.453125" style="499" customWidth="1"/>
    <col min="56" max="16384" width="9.1796875" style="283"/>
  </cols>
  <sheetData>
    <row r="1" spans="1:58" s="292" customFormat="1">
      <c r="A1" s="140" t="s">
        <v>1467</v>
      </c>
      <c r="P1" s="429" t="s">
        <v>17</v>
      </c>
      <c r="Q1" s="429"/>
    </row>
    <row r="2" spans="1:58" ht="11.25" customHeight="1"/>
    <row r="3" spans="1:58" ht="11.25" customHeight="1">
      <c r="A3" s="1113" t="s">
        <v>16</v>
      </c>
      <c r="B3" s="1085" t="s">
        <v>593</v>
      </c>
      <c r="C3" s="1085"/>
      <c r="D3" s="1085"/>
      <c r="E3" s="1085"/>
      <c r="F3" s="1085"/>
      <c r="G3" s="1085"/>
      <c r="H3" s="1085"/>
      <c r="I3" s="1085"/>
      <c r="J3" s="1085"/>
      <c r="K3" s="1085"/>
      <c r="L3" s="1085"/>
      <c r="M3" s="1085"/>
      <c r="N3" s="1085"/>
      <c r="O3" s="1085"/>
      <c r="P3" s="1085"/>
      <c r="Q3" s="1085"/>
      <c r="R3" s="1085"/>
      <c r="S3" s="1085"/>
      <c r="T3" s="1085"/>
      <c r="U3" s="1085"/>
      <c r="V3" s="1085"/>
      <c r="W3" s="1085"/>
      <c r="X3" s="1085"/>
      <c r="Y3" s="1085"/>
      <c r="Z3" s="1085"/>
      <c r="AA3" s="1085"/>
      <c r="AB3" s="1085"/>
      <c r="AC3" s="1085"/>
      <c r="AD3" s="1085"/>
      <c r="AE3" s="1085"/>
      <c r="AF3" s="1085"/>
      <c r="AG3" s="1085"/>
      <c r="AH3" s="1085"/>
      <c r="AI3" s="1085"/>
      <c r="AJ3" s="1085"/>
      <c r="AK3" s="1085"/>
      <c r="AL3" s="1085"/>
      <c r="AM3" s="1085"/>
      <c r="AN3" s="1085"/>
      <c r="AO3" s="1085"/>
      <c r="AP3" s="1085"/>
      <c r="AQ3" s="1085"/>
      <c r="AR3" s="1085"/>
      <c r="AS3" s="1085"/>
      <c r="AT3" s="1085"/>
      <c r="AU3" s="1085"/>
      <c r="AV3" s="1085"/>
      <c r="AW3" s="1085"/>
      <c r="AX3" s="1085"/>
      <c r="AY3" s="1085"/>
      <c r="AZ3" s="1085"/>
      <c r="BA3" s="1085"/>
      <c r="BB3" s="1085"/>
      <c r="BC3" s="1085"/>
    </row>
    <row r="4" spans="1:58">
      <c r="A4" s="1113"/>
      <c r="B4" s="1220">
        <v>1988</v>
      </c>
      <c r="C4" s="1220"/>
      <c r="D4" s="1220">
        <v>1990</v>
      </c>
      <c r="E4" s="1220"/>
      <c r="F4" s="1220">
        <v>1991</v>
      </c>
      <c r="G4" s="1220"/>
      <c r="H4" s="1220">
        <v>1992</v>
      </c>
      <c r="I4" s="1220"/>
      <c r="J4" s="1220">
        <v>1993</v>
      </c>
      <c r="K4" s="1220"/>
      <c r="L4" s="1220">
        <v>1994</v>
      </c>
      <c r="M4" s="1220"/>
      <c r="N4" s="1220">
        <v>1995</v>
      </c>
      <c r="O4" s="1220"/>
      <c r="P4" s="1220">
        <v>1996</v>
      </c>
      <c r="Q4" s="1220"/>
      <c r="R4" s="1220">
        <v>1997</v>
      </c>
      <c r="S4" s="1220"/>
      <c r="T4" s="1085">
        <v>1998</v>
      </c>
      <c r="U4" s="1085"/>
      <c r="V4" s="1085">
        <v>1999</v>
      </c>
      <c r="W4" s="1085"/>
      <c r="X4" s="1085">
        <v>2000</v>
      </c>
      <c r="Y4" s="1085"/>
      <c r="Z4" s="1085">
        <v>2001</v>
      </c>
      <c r="AA4" s="1085"/>
      <c r="AB4" s="1085">
        <v>2002</v>
      </c>
      <c r="AC4" s="1085"/>
      <c r="AD4" s="1085">
        <v>2003</v>
      </c>
      <c r="AE4" s="1085"/>
      <c r="AF4" s="1085">
        <v>2004</v>
      </c>
      <c r="AG4" s="1085"/>
      <c r="AH4" s="1085">
        <v>2005</v>
      </c>
      <c r="AI4" s="1085"/>
      <c r="AJ4" s="1085">
        <v>2006</v>
      </c>
      <c r="AK4" s="1085"/>
      <c r="AL4" s="1085">
        <v>2007</v>
      </c>
      <c r="AM4" s="1085"/>
      <c r="AN4" s="1085">
        <v>2008</v>
      </c>
      <c r="AO4" s="1085"/>
      <c r="AP4" s="1085">
        <v>2009</v>
      </c>
      <c r="AQ4" s="1085"/>
      <c r="AR4" s="1085">
        <v>2010</v>
      </c>
      <c r="AS4" s="1085"/>
      <c r="AT4" s="1085">
        <v>2011</v>
      </c>
      <c r="AU4" s="1085"/>
      <c r="AV4" s="1085">
        <v>2012</v>
      </c>
      <c r="AW4" s="1085"/>
      <c r="AX4" s="1085">
        <v>2013</v>
      </c>
      <c r="AY4" s="1085"/>
      <c r="AZ4" s="1085">
        <v>2014</v>
      </c>
      <c r="BA4" s="1085"/>
      <c r="BB4" s="1085">
        <v>2015</v>
      </c>
      <c r="BC4" s="1085"/>
    </row>
    <row r="5" spans="1:58">
      <c r="A5" s="1113"/>
      <c r="B5" s="768" t="s">
        <v>44</v>
      </c>
      <c r="C5" s="768" t="s">
        <v>43</v>
      </c>
      <c r="D5" s="768" t="s">
        <v>44</v>
      </c>
      <c r="E5" s="768" t="s">
        <v>43</v>
      </c>
      <c r="F5" s="768" t="s">
        <v>44</v>
      </c>
      <c r="G5" s="768" t="s">
        <v>43</v>
      </c>
      <c r="H5" s="768" t="s">
        <v>44</v>
      </c>
      <c r="I5" s="768" t="s">
        <v>43</v>
      </c>
      <c r="J5" s="768" t="s">
        <v>44</v>
      </c>
      <c r="K5" s="768" t="s">
        <v>43</v>
      </c>
      <c r="L5" s="768" t="s">
        <v>44</v>
      </c>
      <c r="M5" s="768" t="s">
        <v>43</v>
      </c>
      <c r="N5" s="768" t="s">
        <v>44</v>
      </c>
      <c r="O5" s="768" t="s">
        <v>43</v>
      </c>
      <c r="P5" s="768" t="s">
        <v>44</v>
      </c>
      <c r="Q5" s="768" t="s">
        <v>43</v>
      </c>
      <c r="R5" s="768" t="s">
        <v>44</v>
      </c>
      <c r="S5" s="768" t="s">
        <v>43</v>
      </c>
      <c r="T5" s="768" t="s">
        <v>44</v>
      </c>
      <c r="U5" s="768" t="s">
        <v>43</v>
      </c>
      <c r="V5" s="768" t="s">
        <v>44</v>
      </c>
      <c r="W5" s="768" t="s">
        <v>43</v>
      </c>
      <c r="X5" s="768" t="s">
        <v>44</v>
      </c>
      <c r="Y5" s="768" t="s">
        <v>43</v>
      </c>
      <c r="Z5" s="768" t="s">
        <v>44</v>
      </c>
      <c r="AA5" s="768" t="s">
        <v>43</v>
      </c>
      <c r="AB5" s="768" t="s">
        <v>44</v>
      </c>
      <c r="AC5" s="768" t="s">
        <v>43</v>
      </c>
      <c r="AD5" s="768" t="s">
        <v>44</v>
      </c>
      <c r="AE5" s="768" t="s">
        <v>43</v>
      </c>
      <c r="AF5" s="768" t="s">
        <v>44</v>
      </c>
      <c r="AG5" s="768" t="s">
        <v>43</v>
      </c>
      <c r="AH5" s="768" t="s">
        <v>44</v>
      </c>
      <c r="AI5" s="768" t="s">
        <v>43</v>
      </c>
      <c r="AJ5" s="768" t="s">
        <v>44</v>
      </c>
      <c r="AK5" s="768" t="s">
        <v>43</v>
      </c>
      <c r="AL5" s="768" t="s">
        <v>44</v>
      </c>
      <c r="AM5" s="768" t="s">
        <v>43</v>
      </c>
      <c r="AN5" s="768" t="s">
        <v>44</v>
      </c>
      <c r="AO5" s="768" t="s">
        <v>43</v>
      </c>
      <c r="AP5" s="768" t="s">
        <v>44</v>
      </c>
      <c r="AQ5" s="768" t="s">
        <v>43</v>
      </c>
      <c r="AR5" s="768" t="s">
        <v>44</v>
      </c>
      <c r="AS5" s="768" t="s">
        <v>43</v>
      </c>
      <c r="AT5" s="768" t="s">
        <v>44</v>
      </c>
      <c r="AU5" s="768" t="s">
        <v>43</v>
      </c>
      <c r="AV5" s="768" t="s">
        <v>44</v>
      </c>
      <c r="AW5" s="768" t="s">
        <v>43</v>
      </c>
      <c r="AX5" s="768" t="s">
        <v>44</v>
      </c>
      <c r="AY5" s="768" t="s">
        <v>43</v>
      </c>
      <c r="AZ5" s="768" t="s">
        <v>44</v>
      </c>
      <c r="BA5" s="768" t="s">
        <v>43</v>
      </c>
      <c r="BB5" s="768" t="s">
        <v>44</v>
      </c>
      <c r="BC5" s="768" t="s">
        <v>43</v>
      </c>
    </row>
    <row r="6" spans="1:58" ht="13.5" customHeight="1">
      <c r="A6" s="40" t="s">
        <v>15</v>
      </c>
      <c r="B6" s="577" t="s">
        <v>429</v>
      </c>
      <c r="C6" s="577" t="s">
        <v>429</v>
      </c>
      <c r="D6" s="577" t="s">
        <v>429</v>
      </c>
      <c r="E6" s="577" t="s">
        <v>429</v>
      </c>
      <c r="F6" s="577" t="s">
        <v>429</v>
      </c>
      <c r="G6" s="577" t="s">
        <v>429</v>
      </c>
      <c r="H6" s="577" t="s">
        <v>429</v>
      </c>
      <c r="I6" s="577" t="s">
        <v>429</v>
      </c>
      <c r="J6" s="577" t="s">
        <v>429</v>
      </c>
      <c r="K6" s="577" t="s">
        <v>429</v>
      </c>
      <c r="L6" s="577" t="s">
        <v>429</v>
      </c>
      <c r="M6" s="577" t="s">
        <v>429</v>
      </c>
      <c r="N6" s="577" t="s">
        <v>429</v>
      </c>
      <c r="O6" s="577" t="s">
        <v>429</v>
      </c>
      <c r="P6" s="577" t="s">
        <v>429</v>
      </c>
      <c r="Q6" s="577" t="s">
        <v>429</v>
      </c>
      <c r="R6" s="577" t="s">
        <v>429</v>
      </c>
      <c r="S6" s="577" t="s">
        <v>429</v>
      </c>
      <c r="T6" s="577" t="s">
        <v>429</v>
      </c>
      <c r="U6" s="577" t="s">
        <v>429</v>
      </c>
      <c r="V6" s="577" t="s">
        <v>429</v>
      </c>
      <c r="W6" s="577" t="s">
        <v>429</v>
      </c>
      <c r="X6" s="577" t="s">
        <v>429</v>
      </c>
      <c r="Y6" s="577" t="s">
        <v>429</v>
      </c>
      <c r="Z6" s="577" t="s">
        <v>429</v>
      </c>
      <c r="AA6" s="577" t="s">
        <v>429</v>
      </c>
      <c r="AB6" s="577" t="s">
        <v>429</v>
      </c>
      <c r="AC6" s="577" t="s">
        <v>429</v>
      </c>
      <c r="AD6" s="577" t="s">
        <v>429</v>
      </c>
      <c r="AE6" s="577" t="s">
        <v>429</v>
      </c>
      <c r="AF6" s="577" t="s">
        <v>429</v>
      </c>
      <c r="AG6" s="577" t="s">
        <v>429</v>
      </c>
      <c r="AH6" s="577" t="s">
        <v>429</v>
      </c>
      <c r="AI6" s="577" t="s">
        <v>429</v>
      </c>
      <c r="AJ6" s="577" t="s">
        <v>429</v>
      </c>
      <c r="AK6" s="577" t="s">
        <v>429</v>
      </c>
      <c r="AL6" s="577" t="s">
        <v>429</v>
      </c>
      <c r="AM6" s="577" t="s">
        <v>429</v>
      </c>
      <c r="AN6" s="577">
        <v>14.7</v>
      </c>
      <c r="AO6" s="577">
        <v>1</v>
      </c>
      <c r="AP6" s="577" t="s">
        <v>429</v>
      </c>
      <c r="AQ6" s="577" t="s">
        <v>429</v>
      </c>
      <c r="AR6" s="577" t="s">
        <v>429</v>
      </c>
      <c r="AS6" s="577" t="s">
        <v>429</v>
      </c>
      <c r="AT6" s="577">
        <v>26.1</v>
      </c>
      <c r="AU6" s="577">
        <v>1.8</v>
      </c>
      <c r="AV6" s="577" t="s">
        <v>429</v>
      </c>
      <c r="AW6" s="577" t="s">
        <v>429</v>
      </c>
      <c r="AX6" s="577" t="s">
        <v>429</v>
      </c>
      <c r="AY6" s="577" t="s">
        <v>429</v>
      </c>
      <c r="AZ6" s="577" t="s">
        <v>8</v>
      </c>
      <c r="BA6" s="577" t="s">
        <v>8</v>
      </c>
      <c r="BB6" s="584" t="s">
        <v>429</v>
      </c>
      <c r="BC6" s="584" t="s">
        <v>429</v>
      </c>
      <c r="BF6" s="92" t="s">
        <v>13</v>
      </c>
    </row>
    <row r="7" spans="1:58">
      <c r="A7" s="40" t="s">
        <v>14</v>
      </c>
      <c r="B7" s="577">
        <v>63</v>
      </c>
      <c r="C7" s="577">
        <v>88</v>
      </c>
      <c r="D7" s="577"/>
      <c r="E7" s="577"/>
      <c r="F7" s="577">
        <v>18</v>
      </c>
      <c r="G7" s="577">
        <v>82</v>
      </c>
      <c r="H7" s="577" t="s">
        <v>429</v>
      </c>
      <c r="I7" s="577" t="s">
        <v>429</v>
      </c>
      <c r="J7" s="577" t="s">
        <v>429</v>
      </c>
      <c r="K7" s="577" t="s">
        <v>429</v>
      </c>
      <c r="L7" s="577" t="s">
        <v>429</v>
      </c>
      <c r="M7" s="577" t="s">
        <v>429</v>
      </c>
      <c r="N7" s="577" t="s">
        <v>429</v>
      </c>
      <c r="O7" s="577" t="s">
        <v>429</v>
      </c>
      <c r="P7" s="577" t="s">
        <v>429</v>
      </c>
      <c r="Q7" s="577" t="s">
        <v>429</v>
      </c>
      <c r="R7" s="577" t="s">
        <v>429</v>
      </c>
      <c r="S7" s="577" t="s">
        <v>429</v>
      </c>
      <c r="T7" s="577" t="s">
        <v>429</v>
      </c>
      <c r="U7" s="577" t="s">
        <v>429</v>
      </c>
      <c r="V7" s="577" t="s">
        <v>429</v>
      </c>
      <c r="W7" s="577" t="s">
        <v>429</v>
      </c>
      <c r="X7" s="577">
        <v>41</v>
      </c>
      <c r="Y7" s="577">
        <v>69</v>
      </c>
      <c r="Z7" s="577" t="s">
        <v>429</v>
      </c>
      <c r="AA7" s="577" t="s">
        <v>429</v>
      </c>
      <c r="AB7" s="577" t="s">
        <v>429</v>
      </c>
      <c r="AC7" s="577" t="s">
        <v>429</v>
      </c>
      <c r="AD7" s="577" t="s">
        <v>429</v>
      </c>
      <c r="AE7" s="577" t="s">
        <v>429</v>
      </c>
      <c r="AF7" s="577" t="s">
        <v>429</v>
      </c>
      <c r="AG7" s="577" t="s">
        <v>429</v>
      </c>
      <c r="AH7" s="577" t="s">
        <v>429</v>
      </c>
      <c r="AI7" s="577" t="s">
        <v>429</v>
      </c>
      <c r="AJ7" s="577">
        <v>15</v>
      </c>
      <c r="AK7" s="577">
        <v>53</v>
      </c>
      <c r="AL7" s="577" t="s">
        <v>429</v>
      </c>
      <c r="AM7" s="577" t="s">
        <v>429</v>
      </c>
      <c r="AN7" s="577" t="s">
        <v>429</v>
      </c>
      <c r="AO7" s="577" t="s">
        <v>429</v>
      </c>
      <c r="AP7" s="577" t="s">
        <v>429</v>
      </c>
      <c r="AQ7" s="577" t="s">
        <v>429</v>
      </c>
      <c r="AR7" s="577" t="s">
        <v>429</v>
      </c>
      <c r="AS7" s="577" t="s">
        <v>429</v>
      </c>
      <c r="AT7" s="577">
        <v>10.199999999999999</v>
      </c>
      <c r="AU7" s="577">
        <v>65</v>
      </c>
      <c r="AV7" s="577">
        <v>9.8000000000000007</v>
      </c>
      <c r="AW7" s="577">
        <v>63</v>
      </c>
      <c r="AX7" s="577">
        <v>9.6</v>
      </c>
      <c r="AY7" s="577">
        <v>60</v>
      </c>
      <c r="AZ7" s="577">
        <v>9.4</v>
      </c>
      <c r="BA7" s="577">
        <v>59</v>
      </c>
      <c r="BB7" s="577">
        <v>9.4</v>
      </c>
      <c r="BC7" s="577">
        <v>59</v>
      </c>
      <c r="BF7" s="499"/>
    </row>
    <row r="8" spans="1:58">
      <c r="A8" s="73" t="s">
        <v>268</v>
      </c>
      <c r="B8" s="577" t="s">
        <v>429</v>
      </c>
      <c r="C8" s="577" t="s">
        <v>429</v>
      </c>
      <c r="D8" s="577" t="s">
        <v>429</v>
      </c>
      <c r="E8" s="577" t="s">
        <v>429</v>
      </c>
      <c r="F8" s="577" t="s">
        <v>429</v>
      </c>
      <c r="G8" s="577" t="s">
        <v>429</v>
      </c>
      <c r="H8" s="577" t="s">
        <v>429</v>
      </c>
      <c r="I8" s="577" t="s">
        <v>429</v>
      </c>
      <c r="J8" s="577" t="s">
        <v>429</v>
      </c>
      <c r="K8" s="577" t="s">
        <v>429</v>
      </c>
      <c r="L8" s="577" t="s">
        <v>429</v>
      </c>
      <c r="M8" s="577" t="s">
        <v>429</v>
      </c>
      <c r="N8" s="577">
        <v>19</v>
      </c>
      <c r="O8" s="577">
        <v>97</v>
      </c>
      <c r="P8" s="577" t="s">
        <v>429</v>
      </c>
      <c r="Q8" s="577" t="s">
        <v>429</v>
      </c>
      <c r="R8" s="577" t="s">
        <v>429</v>
      </c>
      <c r="S8" s="577" t="s">
        <v>429</v>
      </c>
      <c r="T8" s="577" t="s">
        <v>429</v>
      </c>
      <c r="U8" s="577" t="s">
        <v>429</v>
      </c>
      <c r="V8" s="577" t="s">
        <v>429</v>
      </c>
      <c r="W8" s="577" t="s">
        <v>429</v>
      </c>
      <c r="X8" s="577" t="s">
        <v>429</v>
      </c>
      <c r="Y8" s="577" t="s">
        <v>429</v>
      </c>
      <c r="Z8" s="577">
        <v>10</v>
      </c>
      <c r="AA8" s="577">
        <v>63</v>
      </c>
      <c r="AB8" s="577" t="s">
        <v>429</v>
      </c>
      <c r="AC8" s="577" t="s">
        <v>429</v>
      </c>
      <c r="AD8" s="577" t="s">
        <v>429</v>
      </c>
      <c r="AE8" s="577" t="s">
        <v>429</v>
      </c>
      <c r="AF8" s="577" t="s">
        <v>429</v>
      </c>
      <c r="AG8" s="577" t="s">
        <v>429</v>
      </c>
      <c r="AH8" s="577">
        <v>1</v>
      </c>
      <c r="AI8" s="577">
        <v>31</v>
      </c>
      <c r="AJ8" s="577" t="s">
        <v>429</v>
      </c>
      <c r="AK8" s="577" t="s">
        <v>429</v>
      </c>
      <c r="AL8" s="577">
        <v>61</v>
      </c>
      <c r="AM8" s="577">
        <v>81</v>
      </c>
      <c r="AN8" s="577" t="s">
        <v>429</v>
      </c>
      <c r="AO8" s="577" t="s">
        <v>429</v>
      </c>
      <c r="AP8" s="577" t="s">
        <v>429</v>
      </c>
      <c r="AQ8" s="577" t="s">
        <v>429</v>
      </c>
      <c r="AR8" s="577" t="s">
        <v>429</v>
      </c>
      <c r="AS8" s="577" t="s">
        <v>429</v>
      </c>
      <c r="AT8" s="577" t="s">
        <v>429</v>
      </c>
      <c r="AU8" s="577" t="s">
        <v>429</v>
      </c>
      <c r="AV8" s="577" t="s">
        <v>429</v>
      </c>
      <c r="AW8" s="577" t="s">
        <v>429</v>
      </c>
      <c r="AX8" s="577" t="s">
        <v>429</v>
      </c>
      <c r="AY8" s="577" t="s">
        <v>429</v>
      </c>
      <c r="AZ8" s="577" t="s">
        <v>429</v>
      </c>
      <c r="BA8" s="577" t="s">
        <v>429</v>
      </c>
      <c r="BB8" s="584" t="s">
        <v>429</v>
      </c>
      <c r="BC8" s="584" t="s">
        <v>429</v>
      </c>
    </row>
    <row r="9" spans="1:58">
      <c r="A9" s="40" t="s">
        <v>12</v>
      </c>
      <c r="B9" s="577" t="s">
        <v>429</v>
      </c>
      <c r="C9" s="577" t="s">
        <v>429</v>
      </c>
      <c r="D9" s="577" t="s">
        <v>429</v>
      </c>
      <c r="E9" s="577" t="s">
        <v>429</v>
      </c>
      <c r="F9" s="577" t="s">
        <v>429</v>
      </c>
      <c r="G9" s="577" t="s">
        <v>429</v>
      </c>
      <c r="H9" s="577" t="s">
        <v>429</v>
      </c>
      <c r="I9" s="577" t="s">
        <v>429</v>
      </c>
      <c r="J9" s="577" t="s">
        <v>429</v>
      </c>
      <c r="K9" s="577" t="s">
        <v>429</v>
      </c>
      <c r="L9" s="577" t="s">
        <v>429</v>
      </c>
      <c r="M9" s="577" t="s">
        <v>429</v>
      </c>
      <c r="N9" s="577" t="s">
        <v>429</v>
      </c>
      <c r="O9" s="577" t="s">
        <v>429</v>
      </c>
      <c r="P9" s="577">
        <v>70</v>
      </c>
      <c r="Q9" s="577">
        <v>97</v>
      </c>
      <c r="R9" s="577" t="s">
        <v>429</v>
      </c>
      <c r="S9" s="577" t="s">
        <v>429</v>
      </c>
      <c r="T9" s="577" t="s">
        <v>429</v>
      </c>
      <c r="U9" s="577" t="s">
        <v>429</v>
      </c>
      <c r="V9" s="577" t="s">
        <v>429</v>
      </c>
      <c r="W9" s="577" t="s">
        <v>429</v>
      </c>
      <c r="X9" s="577">
        <v>54</v>
      </c>
      <c r="Y9" s="577">
        <v>96</v>
      </c>
      <c r="Z9" s="577" t="s">
        <v>429</v>
      </c>
      <c r="AA9" s="577" t="s">
        <v>429</v>
      </c>
      <c r="AB9" s="577">
        <v>49</v>
      </c>
      <c r="AC9" s="577">
        <v>89</v>
      </c>
      <c r="AD9" s="577" t="s">
        <v>429</v>
      </c>
      <c r="AE9" s="577" t="s">
        <v>429</v>
      </c>
      <c r="AF9" s="577">
        <v>24</v>
      </c>
      <c r="AG9" s="577">
        <v>94</v>
      </c>
      <c r="AH9" s="577" t="s">
        <v>429</v>
      </c>
      <c r="AI9" s="577" t="s">
        <v>429</v>
      </c>
      <c r="AJ9" s="577" t="s">
        <v>429</v>
      </c>
      <c r="AK9" s="577" t="s">
        <v>429</v>
      </c>
      <c r="AL9" s="577" t="s">
        <v>429</v>
      </c>
      <c r="AM9" s="577" t="s">
        <v>429</v>
      </c>
      <c r="AN9" s="577" t="s">
        <v>429</v>
      </c>
      <c r="AO9" s="577" t="s">
        <v>429</v>
      </c>
      <c r="AP9" s="577" t="s">
        <v>429</v>
      </c>
      <c r="AQ9" s="577" t="s">
        <v>429</v>
      </c>
      <c r="AR9" s="577" t="s">
        <v>429</v>
      </c>
      <c r="AS9" s="577" t="s">
        <v>429</v>
      </c>
      <c r="AT9" s="577" t="s">
        <v>429</v>
      </c>
      <c r="AU9" s="577" t="s">
        <v>429</v>
      </c>
      <c r="AV9" s="577" t="s">
        <v>429</v>
      </c>
      <c r="AW9" s="577" t="s">
        <v>429</v>
      </c>
      <c r="AX9" s="577" t="s">
        <v>429</v>
      </c>
      <c r="AY9" s="577" t="s">
        <v>429</v>
      </c>
      <c r="AZ9" s="577" t="s">
        <v>429</v>
      </c>
      <c r="BA9" s="577" t="s">
        <v>429</v>
      </c>
      <c r="BB9" s="573" t="s">
        <v>429</v>
      </c>
      <c r="BC9" s="573" t="s">
        <v>429</v>
      </c>
    </row>
    <row r="10" spans="1:58">
      <c r="A10" s="40" t="s">
        <v>11</v>
      </c>
      <c r="B10" s="577" t="s">
        <v>429</v>
      </c>
      <c r="C10" s="577" t="s">
        <v>429</v>
      </c>
      <c r="D10" s="577" t="s">
        <v>429</v>
      </c>
      <c r="E10" s="577" t="s">
        <v>429</v>
      </c>
      <c r="F10" s="577" t="s">
        <v>429</v>
      </c>
      <c r="G10" s="577" t="s">
        <v>429</v>
      </c>
      <c r="H10" s="577">
        <v>61</v>
      </c>
      <c r="I10" s="577">
        <v>87</v>
      </c>
      <c r="J10" s="577">
        <v>70</v>
      </c>
      <c r="K10" s="577">
        <v>86</v>
      </c>
      <c r="L10" s="577" t="s">
        <v>429</v>
      </c>
      <c r="M10" s="577" t="s">
        <v>429</v>
      </c>
      <c r="N10" s="577">
        <v>68</v>
      </c>
      <c r="O10" s="577">
        <v>80</v>
      </c>
      <c r="P10" s="577"/>
      <c r="Q10" s="577"/>
      <c r="R10" s="577">
        <v>68</v>
      </c>
      <c r="S10" s="577">
        <v>52</v>
      </c>
      <c r="T10" s="577" t="s">
        <v>429</v>
      </c>
      <c r="U10" s="577" t="s">
        <v>429</v>
      </c>
      <c r="V10" s="577">
        <v>66</v>
      </c>
      <c r="W10" s="577">
        <v>80</v>
      </c>
      <c r="X10" s="577">
        <v>71</v>
      </c>
      <c r="Y10" s="577">
        <v>93</v>
      </c>
      <c r="Z10" s="577">
        <v>68</v>
      </c>
      <c r="AA10" s="577">
        <v>60</v>
      </c>
      <c r="AB10" s="577">
        <v>69</v>
      </c>
      <c r="AC10" s="577">
        <v>76</v>
      </c>
      <c r="AD10" s="577" t="s">
        <v>429</v>
      </c>
      <c r="AE10" s="577" t="s">
        <v>429</v>
      </c>
      <c r="AF10" s="577">
        <v>72</v>
      </c>
      <c r="AG10" s="577">
        <v>81</v>
      </c>
      <c r="AH10" s="577">
        <v>75</v>
      </c>
      <c r="AI10" s="577">
        <v>74</v>
      </c>
      <c r="AJ10" s="577" t="s">
        <v>429</v>
      </c>
      <c r="AK10" s="577" t="s">
        <v>429</v>
      </c>
      <c r="AL10" s="577" t="s">
        <v>429</v>
      </c>
      <c r="AM10" s="577" t="s">
        <v>429</v>
      </c>
      <c r="AN10" s="577" t="s">
        <v>429</v>
      </c>
      <c r="AO10" s="577" t="s">
        <v>429</v>
      </c>
      <c r="AP10" s="577" t="s">
        <v>429</v>
      </c>
      <c r="AQ10" s="577" t="s">
        <v>429</v>
      </c>
      <c r="AR10" s="577" t="s">
        <v>429</v>
      </c>
      <c r="AS10" s="577" t="s">
        <v>429</v>
      </c>
      <c r="AT10" s="577" t="s">
        <v>429</v>
      </c>
      <c r="AU10" s="577" t="s">
        <v>429</v>
      </c>
      <c r="AV10" s="577" t="s">
        <v>429</v>
      </c>
      <c r="AW10" s="577" t="s">
        <v>429</v>
      </c>
      <c r="AX10" s="577" t="s">
        <v>429</v>
      </c>
      <c r="AY10" s="577" t="s">
        <v>429</v>
      </c>
      <c r="AZ10" s="577" t="s">
        <v>429</v>
      </c>
      <c r="BA10" s="577" t="s">
        <v>429</v>
      </c>
      <c r="BB10" s="573" t="s">
        <v>429</v>
      </c>
      <c r="BC10" s="573" t="s">
        <v>429</v>
      </c>
    </row>
    <row r="11" spans="1:58">
      <c r="A11" s="40" t="s">
        <v>10</v>
      </c>
      <c r="B11" s="577" t="s">
        <v>429</v>
      </c>
      <c r="C11" s="577" t="s">
        <v>429</v>
      </c>
      <c r="D11" s="577" t="s">
        <v>429</v>
      </c>
      <c r="E11" s="577" t="s">
        <v>429</v>
      </c>
      <c r="F11" s="577" t="s">
        <v>429</v>
      </c>
      <c r="G11" s="577" t="s">
        <v>429</v>
      </c>
      <c r="H11" s="577">
        <v>59</v>
      </c>
      <c r="I11" s="577">
        <v>90</v>
      </c>
      <c r="J11" s="577" t="s">
        <v>429</v>
      </c>
      <c r="K11" s="577" t="s">
        <v>429</v>
      </c>
      <c r="L11" s="577" t="s">
        <v>429</v>
      </c>
      <c r="M11" s="577" t="s">
        <v>429</v>
      </c>
      <c r="N11" s="577">
        <v>80</v>
      </c>
      <c r="O11" s="577">
        <v>96</v>
      </c>
      <c r="P11" s="577">
        <v>50</v>
      </c>
      <c r="Q11" s="577">
        <v>83</v>
      </c>
      <c r="R11" s="577">
        <v>48</v>
      </c>
      <c r="S11" s="577">
        <v>95</v>
      </c>
      <c r="T11" s="577" t="s">
        <v>429</v>
      </c>
      <c r="U11" s="577" t="s">
        <v>429</v>
      </c>
      <c r="V11" s="577" t="s">
        <v>429</v>
      </c>
      <c r="W11" s="577" t="s">
        <v>429</v>
      </c>
      <c r="X11" s="577">
        <v>50</v>
      </c>
      <c r="Y11" s="577">
        <v>88</v>
      </c>
      <c r="Z11" s="577" t="s">
        <v>429</v>
      </c>
      <c r="AA11" s="577" t="s">
        <v>429</v>
      </c>
      <c r="AB11" s="577">
        <v>74</v>
      </c>
      <c r="AC11" s="577">
        <v>98</v>
      </c>
      <c r="AD11" s="577">
        <v>74</v>
      </c>
      <c r="AE11" s="577">
        <v>84</v>
      </c>
      <c r="AF11" s="577">
        <v>61</v>
      </c>
      <c r="AG11" s="577">
        <v>82</v>
      </c>
      <c r="AH11" s="577" t="s">
        <v>429</v>
      </c>
      <c r="AI11" s="577" t="s">
        <v>429</v>
      </c>
      <c r="AJ11" s="577">
        <v>58</v>
      </c>
      <c r="AK11" s="577">
        <v>87</v>
      </c>
      <c r="AL11" s="577" t="s">
        <v>429</v>
      </c>
      <c r="AM11" s="577" t="s">
        <v>429</v>
      </c>
      <c r="AN11" s="577" t="s">
        <v>429</v>
      </c>
      <c r="AO11" s="577" t="s">
        <v>429</v>
      </c>
      <c r="AP11" s="577" t="s">
        <v>429</v>
      </c>
      <c r="AQ11" s="577" t="s">
        <v>429</v>
      </c>
      <c r="AR11" s="577" t="s">
        <v>429</v>
      </c>
      <c r="AS11" s="577" t="s">
        <v>429</v>
      </c>
      <c r="AT11" s="577" t="s">
        <v>429</v>
      </c>
      <c r="AU11" s="577" t="s">
        <v>429</v>
      </c>
      <c r="AV11" s="577" t="s">
        <v>429</v>
      </c>
      <c r="AW11" s="577" t="s">
        <v>429</v>
      </c>
      <c r="AX11" s="577" t="s">
        <v>429</v>
      </c>
      <c r="AY11" s="577" t="s">
        <v>429</v>
      </c>
      <c r="AZ11" s="577" t="s">
        <v>429</v>
      </c>
      <c r="BA11" s="577" t="s">
        <v>429</v>
      </c>
      <c r="BB11" s="573" t="s">
        <v>429</v>
      </c>
      <c r="BC11" s="573" t="s">
        <v>429</v>
      </c>
    </row>
    <row r="12" spans="1:58">
      <c r="A12" s="40" t="s">
        <v>594</v>
      </c>
      <c r="B12" s="577" t="s">
        <v>429</v>
      </c>
      <c r="C12" s="577" t="s">
        <v>429</v>
      </c>
      <c r="D12" s="577">
        <v>0.5</v>
      </c>
      <c r="E12" s="577">
        <v>9.1</v>
      </c>
      <c r="F12" s="577" t="s">
        <v>429</v>
      </c>
      <c r="G12" s="577" t="s">
        <v>429</v>
      </c>
      <c r="H12" s="577" t="s">
        <v>429</v>
      </c>
      <c r="I12" s="577" t="s">
        <v>429</v>
      </c>
      <c r="J12" s="577" t="s">
        <v>429</v>
      </c>
      <c r="K12" s="577" t="s">
        <v>429</v>
      </c>
      <c r="L12" s="577" t="s">
        <v>429</v>
      </c>
      <c r="M12" s="577" t="s">
        <v>429</v>
      </c>
      <c r="N12" s="577" t="s">
        <v>429</v>
      </c>
      <c r="O12" s="577" t="s">
        <v>429</v>
      </c>
      <c r="P12" s="577" t="s">
        <v>429</v>
      </c>
      <c r="Q12" s="577" t="s">
        <v>429</v>
      </c>
      <c r="R12" s="577" t="s">
        <v>429</v>
      </c>
      <c r="S12" s="577" t="s">
        <v>429</v>
      </c>
      <c r="T12" s="577" t="s">
        <v>429</v>
      </c>
      <c r="U12" s="577" t="s">
        <v>429</v>
      </c>
      <c r="V12" s="577" t="s">
        <v>429</v>
      </c>
      <c r="W12" s="577" t="s">
        <v>429</v>
      </c>
      <c r="X12" s="577">
        <v>0.3</v>
      </c>
      <c r="Y12" s="577">
        <v>0.6</v>
      </c>
      <c r="Z12" s="577" t="s">
        <v>429</v>
      </c>
      <c r="AA12" s="577" t="s">
        <v>429</v>
      </c>
      <c r="AB12" s="577" t="s">
        <v>429</v>
      </c>
      <c r="AC12" s="577" t="s">
        <v>429</v>
      </c>
      <c r="AD12" s="577" t="s">
        <v>429</v>
      </c>
      <c r="AE12" s="577" t="s">
        <v>429</v>
      </c>
      <c r="AF12" s="577" t="s">
        <v>429</v>
      </c>
      <c r="AG12" s="577" t="s">
        <v>429</v>
      </c>
      <c r="AH12" s="577" t="s">
        <v>429</v>
      </c>
      <c r="AI12" s="577" t="s">
        <v>429</v>
      </c>
      <c r="AJ12" s="577" t="s">
        <v>429</v>
      </c>
      <c r="AK12" s="577" t="s">
        <v>429</v>
      </c>
      <c r="AL12" s="577" t="s">
        <v>429</v>
      </c>
      <c r="AM12" s="577" t="s">
        <v>429</v>
      </c>
      <c r="AN12" s="577" t="s">
        <v>429</v>
      </c>
      <c r="AO12" s="577" t="s">
        <v>429</v>
      </c>
      <c r="AP12" s="577" t="s">
        <v>429</v>
      </c>
      <c r="AQ12" s="577" t="s">
        <v>429</v>
      </c>
      <c r="AR12" s="577" t="s">
        <v>429</v>
      </c>
      <c r="AS12" s="577" t="s">
        <v>429</v>
      </c>
      <c r="AT12" s="577">
        <v>99.8</v>
      </c>
      <c r="AU12" s="577">
        <v>99.7</v>
      </c>
      <c r="AV12" s="577" t="s">
        <v>429</v>
      </c>
      <c r="AW12" s="577" t="s">
        <v>429</v>
      </c>
      <c r="AX12" s="577" t="s">
        <v>429</v>
      </c>
      <c r="AY12" s="577" t="s">
        <v>429</v>
      </c>
      <c r="AZ12" s="577" t="s">
        <v>429</v>
      </c>
      <c r="BA12" s="577" t="s">
        <v>429</v>
      </c>
      <c r="BB12" s="577" t="s">
        <v>429</v>
      </c>
      <c r="BC12" s="577" t="s">
        <v>429</v>
      </c>
      <c r="BD12" s="24" t="s">
        <v>17</v>
      </c>
    </row>
    <row r="13" spans="1:58">
      <c r="A13" s="40" t="s">
        <v>7</v>
      </c>
      <c r="B13" s="577" t="s">
        <v>429</v>
      </c>
      <c r="C13" s="577" t="s">
        <v>429</v>
      </c>
      <c r="D13" s="577" t="s">
        <v>429</v>
      </c>
      <c r="E13" s="577" t="s">
        <v>429</v>
      </c>
      <c r="F13" s="577" t="s">
        <v>429</v>
      </c>
      <c r="G13" s="577" t="s">
        <v>429</v>
      </c>
      <c r="H13" s="577" t="s">
        <v>429</v>
      </c>
      <c r="I13" s="577" t="s">
        <v>429</v>
      </c>
      <c r="J13" s="577" t="s">
        <v>429</v>
      </c>
      <c r="K13" s="577" t="s">
        <v>429</v>
      </c>
      <c r="L13" s="577" t="s">
        <v>429</v>
      </c>
      <c r="M13" s="577" t="s">
        <v>429</v>
      </c>
      <c r="N13" s="577" t="s">
        <v>429</v>
      </c>
      <c r="O13" s="577" t="s">
        <v>429</v>
      </c>
      <c r="P13" s="577">
        <v>50</v>
      </c>
      <c r="Q13" s="577">
        <v>92</v>
      </c>
      <c r="R13" s="577">
        <v>36</v>
      </c>
      <c r="S13" s="577">
        <v>74</v>
      </c>
      <c r="T13" s="577" t="s">
        <v>429</v>
      </c>
      <c r="U13" s="577" t="s">
        <v>429</v>
      </c>
      <c r="V13" s="577">
        <v>0</v>
      </c>
      <c r="W13" s="577">
        <v>0</v>
      </c>
      <c r="X13" s="577" t="s">
        <v>429</v>
      </c>
      <c r="Y13" s="577" t="s">
        <v>429</v>
      </c>
      <c r="Z13" s="577" t="s">
        <v>429</v>
      </c>
      <c r="AA13" s="577" t="s">
        <v>429</v>
      </c>
      <c r="AB13" s="577" t="s">
        <v>429</v>
      </c>
      <c r="AC13" s="577" t="s">
        <v>429</v>
      </c>
      <c r="AD13" s="577">
        <v>28</v>
      </c>
      <c r="AE13" s="577">
        <v>51</v>
      </c>
      <c r="AF13" s="577" t="s">
        <v>429</v>
      </c>
      <c r="AG13" s="577" t="s">
        <v>429</v>
      </c>
      <c r="AH13" s="577">
        <v>29</v>
      </c>
      <c r="AI13" s="577">
        <v>65</v>
      </c>
      <c r="AJ13" s="577" t="s">
        <v>429</v>
      </c>
      <c r="AK13" s="577" t="s">
        <v>429</v>
      </c>
      <c r="AL13" s="577" t="s">
        <v>429</v>
      </c>
      <c r="AM13" s="577" t="s">
        <v>429</v>
      </c>
      <c r="AN13" s="577">
        <v>33</v>
      </c>
      <c r="AO13" s="577">
        <v>82</v>
      </c>
      <c r="AP13" s="577" t="s">
        <v>429</v>
      </c>
      <c r="AQ13" s="577" t="s">
        <v>429</v>
      </c>
      <c r="AR13" s="577" t="s">
        <v>429</v>
      </c>
      <c r="AS13" s="577" t="s">
        <v>429</v>
      </c>
      <c r="AT13" s="577" t="s">
        <v>429</v>
      </c>
      <c r="AU13" s="577" t="s">
        <v>429</v>
      </c>
      <c r="AV13" s="577" t="s">
        <v>429</v>
      </c>
      <c r="AW13" s="577" t="s">
        <v>429</v>
      </c>
      <c r="AX13" s="577" t="s">
        <v>429</v>
      </c>
      <c r="AY13" s="577" t="s">
        <v>429</v>
      </c>
      <c r="AZ13" s="577" t="s">
        <v>429</v>
      </c>
      <c r="BA13" s="577" t="s">
        <v>429</v>
      </c>
      <c r="BB13" s="584" t="s">
        <v>429</v>
      </c>
      <c r="BC13" s="584" t="s">
        <v>429</v>
      </c>
    </row>
    <row r="14" spans="1:58">
      <c r="A14" s="40" t="s">
        <v>6</v>
      </c>
      <c r="B14" s="577" t="s">
        <v>429</v>
      </c>
      <c r="C14" s="577" t="s">
        <v>429</v>
      </c>
      <c r="D14" s="577" t="s">
        <v>429</v>
      </c>
      <c r="E14" s="577" t="s">
        <v>429</v>
      </c>
      <c r="F14" s="577">
        <v>17</v>
      </c>
      <c r="G14" s="577">
        <v>57</v>
      </c>
      <c r="H14" s="577">
        <v>15</v>
      </c>
      <c r="I14" s="577">
        <v>63</v>
      </c>
      <c r="J14" s="577" t="s">
        <v>429</v>
      </c>
      <c r="K14" s="577" t="s">
        <v>429</v>
      </c>
      <c r="L14" s="577" t="s">
        <v>429</v>
      </c>
      <c r="M14" s="577" t="s">
        <v>429</v>
      </c>
      <c r="N14" s="577" t="s">
        <v>429</v>
      </c>
      <c r="O14" s="577" t="s">
        <v>429</v>
      </c>
      <c r="P14" s="577" t="s">
        <v>429</v>
      </c>
      <c r="Q14" s="577" t="s">
        <v>429</v>
      </c>
      <c r="R14" s="577" t="s">
        <v>429</v>
      </c>
      <c r="S14" s="577" t="s">
        <v>429</v>
      </c>
      <c r="T14" s="577" t="s">
        <v>429</v>
      </c>
      <c r="U14" s="577" t="s">
        <v>429</v>
      </c>
      <c r="V14" s="577">
        <v>0</v>
      </c>
      <c r="W14" s="577">
        <v>0</v>
      </c>
      <c r="X14" s="577">
        <v>21</v>
      </c>
      <c r="Y14" s="577">
        <v>51</v>
      </c>
      <c r="Z14" s="577">
        <v>20</v>
      </c>
      <c r="AA14" s="577">
        <v>48</v>
      </c>
      <c r="AB14" s="577" t="s">
        <v>429</v>
      </c>
      <c r="AC14" s="577" t="s">
        <v>429</v>
      </c>
      <c r="AD14" s="577">
        <v>31</v>
      </c>
      <c r="AE14" s="577">
        <v>68</v>
      </c>
      <c r="AF14" s="577" t="s">
        <v>429</v>
      </c>
      <c r="AG14" s="577" t="s">
        <v>429</v>
      </c>
      <c r="AH14" s="577" t="s">
        <v>429</v>
      </c>
      <c r="AI14" s="577" t="s">
        <v>429</v>
      </c>
      <c r="AJ14" s="577" t="s">
        <v>429</v>
      </c>
      <c r="AK14" s="577" t="s">
        <v>429</v>
      </c>
      <c r="AL14" s="577">
        <v>16</v>
      </c>
      <c r="AM14" s="577">
        <v>59</v>
      </c>
      <c r="AN14" s="577" t="s">
        <v>429</v>
      </c>
      <c r="AO14" s="577" t="s">
        <v>429</v>
      </c>
      <c r="AP14" s="577" t="s">
        <v>429</v>
      </c>
      <c r="AQ14" s="577" t="s">
        <v>429</v>
      </c>
      <c r="AR14" s="577" t="s">
        <v>429</v>
      </c>
      <c r="AS14" s="577" t="s">
        <v>429</v>
      </c>
      <c r="AT14" s="577" t="s">
        <v>429</v>
      </c>
      <c r="AU14" s="577" t="s">
        <v>429</v>
      </c>
      <c r="AV14" s="577" t="s">
        <v>429</v>
      </c>
      <c r="AW14" s="577" t="s">
        <v>429</v>
      </c>
      <c r="AX14" s="577" t="s">
        <v>429</v>
      </c>
      <c r="AY14" s="577" t="s">
        <v>429</v>
      </c>
      <c r="AZ14" s="577" t="s">
        <v>429</v>
      </c>
      <c r="BA14" s="577" t="s">
        <v>429</v>
      </c>
      <c r="BB14" s="573" t="s">
        <v>429</v>
      </c>
      <c r="BC14" s="573" t="s">
        <v>429</v>
      </c>
    </row>
    <row r="15" spans="1:58">
      <c r="A15" s="40" t="s">
        <v>5</v>
      </c>
      <c r="B15" s="577" t="s">
        <v>322</v>
      </c>
      <c r="C15" s="577" t="s">
        <v>322</v>
      </c>
      <c r="D15" s="577" t="s">
        <v>322</v>
      </c>
      <c r="E15" s="577" t="s">
        <v>322</v>
      </c>
      <c r="F15" s="577" t="s">
        <v>322</v>
      </c>
      <c r="G15" s="577" t="s">
        <v>322</v>
      </c>
      <c r="H15" s="577" t="s">
        <v>322</v>
      </c>
      <c r="I15" s="577" t="s">
        <v>322</v>
      </c>
      <c r="J15" s="577" t="s">
        <v>322</v>
      </c>
      <c r="K15" s="577" t="s">
        <v>322</v>
      </c>
      <c r="L15" s="577" t="s">
        <v>322</v>
      </c>
      <c r="M15" s="577" t="s">
        <v>322</v>
      </c>
      <c r="N15" s="577" t="s">
        <v>322</v>
      </c>
      <c r="O15" s="577" t="s">
        <v>322</v>
      </c>
      <c r="P15" s="577" t="s">
        <v>322</v>
      </c>
      <c r="Q15" s="577" t="s">
        <v>322</v>
      </c>
      <c r="R15" s="577" t="s">
        <v>322</v>
      </c>
      <c r="S15" s="577" t="s">
        <v>322</v>
      </c>
      <c r="T15" s="577" t="s">
        <v>322</v>
      </c>
      <c r="U15" s="577" t="s">
        <v>322</v>
      </c>
      <c r="V15" s="577" t="s">
        <v>322</v>
      </c>
      <c r="W15" s="577" t="s">
        <v>322</v>
      </c>
      <c r="X15" s="577" t="s">
        <v>322</v>
      </c>
      <c r="Y15" s="577" t="s">
        <v>322</v>
      </c>
      <c r="Z15" s="577" t="s">
        <v>322</v>
      </c>
      <c r="AA15" s="577" t="s">
        <v>322</v>
      </c>
      <c r="AB15" s="577" t="s">
        <v>322</v>
      </c>
      <c r="AC15" s="577" t="s">
        <v>322</v>
      </c>
      <c r="AD15" s="577" t="s">
        <v>322</v>
      </c>
      <c r="AE15" s="577" t="s">
        <v>322</v>
      </c>
      <c r="AF15" s="577" t="s">
        <v>322</v>
      </c>
      <c r="AG15" s="577" t="s">
        <v>322</v>
      </c>
      <c r="AH15" s="577" t="s">
        <v>322</v>
      </c>
      <c r="AI15" s="577" t="s">
        <v>322</v>
      </c>
      <c r="AJ15" s="577" t="s">
        <v>322</v>
      </c>
      <c r="AK15" s="577" t="s">
        <v>322</v>
      </c>
      <c r="AL15" s="577" t="s">
        <v>322</v>
      </c>
      <c r="AM15" s="577" t="s">
        <v>322</v>
      </c>
      <c r="AN15" s="577" t="s">
        <v>322</v>
      </c>
      <c r="AO15" s="577" t="s">
        <v>322</v>
      </c>
      <c r="AP15" s="577" t="s">
        <v>322</v>
      </c>
      <c r="AQ15" s="577" t="s">
        <v>322</v>
      </c>
      <c r="AR15" s="577" t="s">
        <v>322</v>
      </c>
      <c r="AS15" s="577" t="s">
        <v>322</v>
      </c>
      <c r="AT15" s="577" t="s">
        <v>322</v>
      </c>
      <c r="AU15" s="577" t="s">
        <v>322</v>
      </c>
      <c r="AV15" s="577" t="s">
        <v>322</v>
      </c>
      <c r="AW15" s="577" t="s">
        <v>322</v>
      </c>
      <c r="AX15" s="577" t="s">
        <v>322</v>
      </c>
      <c r="AY15" s="577" t="s">
        <v>322</v>
      </c>
      <c r="AZ15" s="577" t="s">
        <v>322</v>
      </c>
      <c r="BA15" s="577" t="s">
        <v>322</v>
      </c>
      <c r="BB15" s="577" t="s">
        <v>322</v>
      </c>
      <c r="BC15" s="577" t="s">
        <v>322</v>
      </c>
      <c r="BD15" s="299" t="s">
        <v>17</v>
      </c>
    </row>
    <row r="16" spans="1:58">
      <c r="A16" s="40" t="s">
        <v>4</v>
      </c>
      <c r="B16" s="577" t="s">
        <v>429</v>
      </c>
      <c r="C16" s="577" t="s">
        <v>429</v>
      </c>
      <c r="D16" s="577" t="s">
        <v>429</v>
      </c>
      <c r="E16" s="577" t="s">
        <v>429</v>
      </c>
      <c r="F16" s="577" t="s">
        <v>429</v>
      </c>
      <c r="G16" s="577" t="s">
        <v>429</v>
      </c>
      <c r="H16" s="577" t="s">
        <v>429</v>
      </c>
      <c r="I16" s="577" t="s">
        <v>429</v>
      </c>
      <c r="J16" s="577" t="s">
        <v>429</v>
      </c>
      <c r="K16" s="577" t="s">
        <v>429</v>
      </c>
      <c r="L16" s="577">
        <v>6</v>
      </c>
      <c r="M16" s="577">
        <v>37</v>
      </c>
      <c r="N16" s="577">
        <v>4</v>
      </c>
      <c r="O16" s="577">
        <v>27</v>
      </c>
      <c r="P16" s="577">
        <v>12</v>
      </c>
      <c r="Q16" s="577">
        <v>56</v>
      </c>
      <c r="R16" s="577">
        <v>11</v>
      </c>
      <c r="S16" s="577">
        <v>53</v>
      </c>
      <c r="T16" s="577">
        <v>11</v>
      </c>
      <c r="U16" s="577">
        <v>49</v>
      </c>
      <c r="V16" s="577">
        <v>10</v>
      </c>
      <c r="W16" s="577">
        <v>49</v>
      </c>
      <c r="X16" s="577" t="s">
        <v>429</v>
      </c>
      <c r="Y16" s="577" t="s">
        <v>429</v>
      </c>
      <c r="Z16" s="577">
        <v>15</v>
      </c>
      <c r="AA16" s="577">
        <v>55</v>
      </c>
      <c r="AB16" s="577" t="s">
        <v>429</v>
      </c>
      <c r="AC16" s="577" t="s">
        <v>429</v>
      </c>
      <c r="AD16" s="577">
        <v>12</v>
      </c>
      <c r="AE16" s="577">
        <v>37</v>
      </c>
      <c r="AF16" s="577" t="s">
        <v>429</v>
      </c>
      <c r="AG16" s="577" t="s">
        <v>429</v>
      </c>
      <c r="AH16" s="577" t="s">
        <v>429</v>
      </c>
      <c r="AI16" s="577" t="s">
        <v>429</v>
      </c>
      <c r="AJ16" s="577">
        <v>8</v>
      </c>
      <c r="AK16" s="577">
        <v>48</v>
      </c>
      <c r="AL16" s="577">
        <v>10</v>
      </c>
      <c r="AM16" s="577">
        <v>50</v>
      </c>
      <c r="AN16" s="577" t="s">
        <v>429</v>
      </c>
      <c r="AO16" s="577" t="s">
        <v>429</v>
      </c>
      <c r="AP16" s="577" t="s">
        <v>429</v>
      </c>
      <c r="AQ16" s="577" t="s">
        <v>429</v>
      </c>
      <c r="AR16" s="577" t="s">
        <v>429</v>
      </c>
      <c r="AS16" s="577" t="s">
        <v>429</v>
      </c>
      <c r="AT16" s="577" t="s">
        <v>429</v>
      </c>
      <c r="AU16" s="577" t="s">
        <v>429</v>
      </c>
      <c r="AV16" s="577" t="s">
        <v>429</v>
      </c>
      <c r="AW16" s="577" t="s">
        <v>429</v>
      </c>
      <c r="AX16" s="577" t="s">
        <v>429</v>
      </c>
      <c r="AY16" s="577" t="s">
        <v>429</v>
      </c>
      <c r="AZ16" s="577" t="s">
        <v>429</v>
      </c>
      <c r="BA16" s="577" t="s">
        <v>429</v>
      </c>
      <c r="BB16" s="573" t="s">
        <v>429</v>
      </c>
      <c r="BC16" s="573" t="s">
        <v>429</v>
      </c>
    </row>
    <row r="17" spans="1:55">
      <c r="A17" s="40" t="s">
        <v>3</v>
      </c>
      <c r="B17" s="577" t="s">
        <v>429</v>
      </c>
      <c r="C17" s="577" t="s">
        <v>429</v>
      </c>
      <c r="D17" s="577">
        <v>86</v>
      </c>
      <c r="E17" s="577">
        <v>24.9</v>
      </c>
      <c r="F17" s="577">
        <v>86</v>
      </c>
      <c r="G17" s="577">
        <v>24.9</v>
      </c>
      <c r="H17" s="577">
        <v>86</v>
      </c>
      <c r="I17" s="577">
        <v>24.9</v>
      </c>
      <c r="J17" s="577">
        <v>86</v>
      </c>
      <c r="K17" s="577">
        <v>24.9</v>
      </c>
      <c r="L17" s="577">
        <v>86.4</v>
      </c>
      <c r="M17" s="577">
        <v>27.2</v>
      </c>
      <c r="N17" s="577">
        <v>86.8</v>
      </c>
      <c r="O17" s="577">
        <v>29.5</v>
      </c>
      <c r="P17" s="577">
        <v>87.2</v>
      </c>
      <c r="Q17" s="577">
        <v>31.9</v>
      </c>
      <c r="R17" s="577">
        <v>87.6</v>
      </c>
      <c r="S17" s="577">
        <v>34.200000000000003</v>
      </c>
      <c r="T17" s="577">
        <v>88</v>
      </c>
      <c r="U17" s="577">
        <v>36.5</v>
      </c>
      <c r="V17" s="577">
        <v>88.4</v>
      </c>
      <c r="W17" s="577">
        <v>38.799999999999997</v>
      </c>
      <c r="X17" s="577">
        <v>88.8</v>
      </c>
      <c r="Y17" s="577">
        <v>41.1</v>
      </c>
      <c r="Z17" s="577">
        <v>89.2</v>
      </c>
      <c r="AA17" s="577">
        <v>43.4</v>
      </c>
      <c r="AB17" s="577">
        <v>89.6</v>
      </c>
      <c r="AC17" s="577">
        <v>45.7</v>
      </c>
      <c r="AD17" s="577">
        <v>90</v>
      </c>
      <c r="AE17" s="577">
        <v>48</v>
      </c>
      <c r="AF17" s="577">
        <v>90.4</v>
      </c>
      <c r="AG17" s="577">
        <v>50.4</v>
      </c>
      <c r="AH17" s="577">
        <v>90.8</v>
      </c>
      <c r="AI17" s="577">
        <v>52.7</v>
      </c>
      <c r="AJ17" s="577">
        <v>91.2</v>
      </c>
      <c r="AK17" s="577">
        <v>55</v>
      </c>
      <c r="AL17" s="577">
        <v>91.6</v>
      </c>
      <c r="AM17" s="577">
        <v>57.3</v>
      </c>
      <c r="AN17" s="577">
        <v>92</v>
      </c>
      <c r="AO17" s="577">
        <v>59.6</v>
      </c>
      <c r="AP17" s="577">
        <v>92.4</v>
      </c>
      <c r="AQ17" s="577">
        <v>61.9</v>
      </c>
      <c r="AR17" s="577">
        <v>92.8</v>
      </c>
      <c r="AS17" s="577">
        <v>64.2</v>
      </c>
      <c r="AT17" s="577">
        <v>93.2</v>
      </c>
      <c r="AU17" s="577">
        <v>66.5</v>
      </c>
      <c r="AV17" s="577">
        <v>93.6</v>
      </c>
      <c r="AW17" s="577">
        <v>68.900000000000006</v>
      </c>
      <c r="AX17" s="577">
        <v>93.6</v>
      </c>
      <c r="AY17" s="577">
        <v>68.900000000000006</v>
      </c>
      <c r="AZ17" s="577" t="s">
        <v>429</v>
      </c>
      <c r="BA17" s="577" t="s">
        <v>429</v>
      </c>
      <c r="BB17" s="584" t="s">
        <v>429</v>
      </c>
      <c r="BC17" s="584" t="s">
        <v>429</v>
      </c>
    </row>
    <row r="18" spans="1:55">
      <c r="A18" s="418" t="s">
        <v>79</v>
      </c>
      <c r="B18" s="577">
        <v>66</v>
      </c>
      <c r="C18" s="577">
        <v>69</v>
      </c>
      <c r="D18" s="577" t="s">
        <v>429</v>
      </c>
      <c r="E18" s="577" t="s">
        <v>429</v>
      </c>
      <c r="F18" s="577" t="s">
        <v>429</v>
      </c>
      <c r="G18" s="577" t="s">
        <v>429</v>
      </c>
      <c r="H18" s="577">
        <v>49</v>
      </c>
      <c r="I18" s="577">
        <v>87</v>
      </c>
      <c r="J18" s="577">
        <v>34</v>
      </c>
      <c r="K18" s="577">
        <v>90</v>
      </c>
      <c r="L18" s="577">
        <v>55</v>
      </c>
      <c r="M18" s="577">
        <v>94</v>
      </c>
      <c r="N18" s="577">
        <v>60</v>
      </c>
      <c r="O18" s="577">
        <v>92</v>
      </c>
      <c r="P18" s="577" t="s">
        <v>429</v>
      </c>
      <c r="Q18" s="577" t="s">
        <v>429</v>
      </c>
      <c r="R18" s="577" t="s">
        <v>429</v>
      </c>
      <c r="S18" s="577" t="s">
        <v>429</v>
      </c>
      <c r="T18" s="577" t="s">
        <v>429</v>
      </c>
      <c r="U18" s="577" t="s">
        <v>429</v>
      </c>
      <c r="V18" s="577">
        <v>40</v>
      </c>
      <c r="W18" s="577">
        <v>82</v>
      </c>
      <c r="X18" s="577" t="s">
        <v>429</v>
      </c>
      <c r="Y18" s="577" t="s">
        <v>429</v>
      </c>
      <c r="Z18" s="577">
        <v>17</v>
      </c>
      <c r="AA18" s="577">
        <v>77</v>
      </c>
      <c r="AB18" s="577" t="s">
        <v>429</v>
      </c>
      <c r="AC18" s="577" t="s">
        <v>429</v>
      </c>
      <c r="AD18" s="577">
        <v>34</v>
      </c>
      <c r="AE18" s="577">
        <v>81</v>
      </c>
      <c r="AF18" s="577" t="s">
        <v>429</v>
      </c>
      <c r="AG18" s="577" t="s">
        <v>429</v>
      </c>
      <c r="AH18" s="577">
        <v>23</v>
      </c>
      <c r="AI18" s="577">
        <v>75</v>
      </c>
      <c r="AJ18" s="577" t="s">
        <v>429</v>
      </c>
      <c r="AK18" s="577" t="s">
        <v>429</v>
      </c>
      <c r="AL18" s="577" t="s">
        <v>429</v>
      </c>
      <c r="AM18" s="577" t="s">
        <v>429</v>
      </c>
      <c r="AN18" s="577">
        <v>23</v>
      </c>
      <c r="AO18" s="577">
        <v>70</v>
      </c>
      <c r="AP18" s="577" t="s">
        <v>429</v>
      </c>
      <c r="AQ18" s="577" t="s">
        <v>429</v>
      </c>
      <c r="AR18" s="577" t="s">
        <v>429</v>
      </c>
      <c r="AS18" s="577" t="s">
        <v>429</v>
      </c>
      <c r="AT18" s="577" t="s">
        <v>429</v>
      </c>
      <c r="AU18" s="577" t="s">
        <v>429</v>
      </c>
      <c r="AV18" s="577" t="s">
        <v>429</v>
      </c>
      <c r="AW18" s="577" t="s">
        <v>429</v>
      </c>
      <c r="AX18" s="577" t="s">
        <v>429</v>
      </c>
      <c r="AY18" s="577" t="s">
        <v>429</v>
      </c>
      <c r="AZ18" s="577" t="s">
        <v>429</v>
      </c>
      <c r="BA18" s="577" t="s">
        <v>429</v>
      </c>
      <c r="BB18" s="573" t="s">
        <v>429</v>
      </c>
      <c r="BC18" s="573" t="s">
        <v>429</v>
      </c>
    </row>
    <row r="19" spans="1:55">
      <c r="A19" s="40" t="s">
        <v>2</v>
      </c>
      <c r="B19" s="577" t="s">
        <v>429</v>
      </c>
      <c r="C19" s="577" t="s">
        <v>429</v>
      </c>
      <c r="D19" s="577">
        <v>38</v>
      </c>
      <c r="E19" s="577">
        <v>67</v>
      </c>
      <c r="F19" s="577">
        <v>48</v>
      </c>
      <c r="G19" s="577">
        <v>83</v>
      </c>
      <c r="H19" s="577">
        <v>38</v>
      </c>
      <c r="I19" s="577">
        <v>69</v>
      </c>
      <c r="J19" s="577">
        <v>47</v>
      </c>
      <c r="K19" s="577">
        <v>77</v>
      </c>
      <c r="L19" s="577" t="s">
        <v>429</v>
      </c>
      <c r="M19" s="577" t="s">
        <v>429</v>
      </c>
      <c r="N19" s="577" t="s">
        <v>429</v>
      </c>
      <c r="O19" s="577" t="s">
        <v>429</v>
      </c>
      <c r="P19" s="577">
        <v>42</v>
      </c>
      <c r="Q19" s="577">
        <v>76</v>
      </c>
      <c r="R19" s="577" t="s">
        <v>429</v>
      </c>
      <c r="S19" s="577" t="s">
        <v>429</v>
      </c>
      <c r="T19" s="577">
        <v>33</v>
      </c>
      <c r="U19" s="577">
        <v>54</v>
      </c>
      <c r="V19" s="577">
        <v>33</v>
      </c>
      <c r="W19" s="577">
        <v>55</v>
      </c>
      <c r="X19" s="577" t="s">
        <v>429</v>
      </c>
      <c r="Y19" s="577" t="s">
        <v>429</v>
      </c>
      <c r="Z19" s="577" t="s">
        <v>429</v>
      </c>
      <c r="AA19" s="577" t="s">
        <v>429</v>
      </c>
      <c r="AB19" s="577">
        <v>47</v>
      </c>
      <c r="AC19" s="577">
        <v>65</v>
      </c>
      <c r="AD19" s="577">
        <v>47</v>
      </c>
      <c r="AE19" s="577">
        <v>65</v>
      </c>
      <c r="AF19" s="577">
        <v>38</v>
      </c>
      <c r="AG19" s="577">
        <v>63</v>
      </c>
      <c r="AH19" s="577" t="s">
        <v>429</v>
      </c>
      <c r="AI19" s="577" t="s">
        <v>429</v>
      </c>
      <c r="AJ19" s="577">
        <v>37</v>
      </c>
      <c r="AK19" s="577">
        <v>62</v>
      </c>
      <c r="AL19" s="577">
        <v>44</v>
      </c>
      <c r="AM19" s="577">
        <v>56</v>
      </c>
      <c r="AN19" s="577" t="s">
        <v>429</v>
      </c>
      <c r="AO19" s="577" t="s">
        <v>429</v>
      </c>
      <c r="AP19" s="577" t="s">
        <v>429</v>
      </c>
      <c r="AQ19" s="577" t="s">
        <v>429</v>
      </c>
      <c r="AR19" s="577" t="s">
        <v>429</v>
      </c>
      <c r="AS19" s="577" t="s">
        <v>429</v>
      </c>
      <c r="AT19" s="577" t="s">
        <v>429</v>
      </c>
      <c r="AU19" s="577" t="s">
        <v>429</v>
      </c>
      <c r="AV19" s="577" t="s">
        <v>429</v>
      </c>
      <c r="AW19" s="577" t="s">
        <v>429</v>
      </c>
      <c r="AX19" s="577" t="s">
        <v>429</v>
      </c>
      <c r="AY19" s="577" t="s">
        <v>429</v>
      </c>
      <c r="AZ19" s="577" t="s">
        <v>429</v>
      </c>
      <c r="BA19" s="577" t="s">
        <v>429</v>
      </c>
      <c r="BB19" s="573" t="s">
        <v>429</v>
      </c>
      <c r="BC19" s="573" t="s">
        <v>429</v>
      </c>
    </row>
    <row r="20" spans="1:55">
      <c r="A20" s="40" t="s">
        <v>1</v>
      </c>
      <c r="B20" s="577">
        <v>1</v>
      </c>
      <c r="C20" s="577">
        <v>50</v>
      </c>
      <c r="D20" s="577" t="s">
        <v>429</v>
      </c>
      <c r="E20" s="577" t="s">
        <v>429</v>
      </c>
      <c r="F20" s="577" t="s">
        <v>429</v>
      </c>
      <c r="G20" s="577" t="s">
        <v>429</v>
      </c>
      <c r="H20" s="577" t="s">
        <v>429</v>
      </c>
      <c r="I20" s="577" t="s">
        <v>429</v>
      </c>
      <c r="J20" s="577" t="s">
        <v>429</v>
      </c>
      <c r="K20" s="577" t="s">
        <v>429</v>
      </c>
      <c r="L20" s="577">
        <v>5</v>
      </c>
      <c r="M20" s="577">
        <v>76</v>
      </c>
      <c r="N20" s="577" t="s">
        <v>429</v>
      </c>
      <c r="O20" s="577" t="s">
        <v>429</v>
      </c>
      <c r="P20" s="577" t="s">
        <v>429</v>
      </c>
      <c r="Q20" s="577" t="s">
        <v>429</v>
      </c>
      <c r="R20" s="577">
        <v>4</v>
      </c>
      <c r="S20" s="577">
        <v>68</v>
      </c>
      <c r="T20" s="577" t="s">
        <v>429</v>
      </c>
      <c r="U20" s="577" t="s">
        <v>429</v>
      </c>
      <c r="V20" s="577">
        <v>8</v>
      </c>
      <c r="W20" s="577">
        <v>65</v>
      </c>
      <c r="X20" s="577" t="s">
        <v>429</v>
      </c>
      <c r="Y20" s="577" t="s">
        <v>429</v>
      </c>
      <c r="Z20" s="577" t="s">
        <v>429</v>
      </c>
      <c r="AA20" s="577" t="s">
        <v>429</v>
      </c>
      <c r="AB20" s="577" t="s">
        <v>429</v>
      </c>
      <c r="AC20" s="577" t="s">
        <v>429</v>
      </c>
      <c r="AD20" s="577">
        <v>7</v>
      </c>
      <c r="AE20" s="577">
        <v>54</v>
      </c>
      <c r="AF20" s="577" t="s">
        <v>429</v>
      </c>
      <c r="AG20" s="577" t="s">
        <v>429</v>
      </c>
      <c r="AH20" s="577">
        <v>5</v>
      </c>
      <c r="AI20" s="577">
        <v>48</v>
      </c>
      <c r="AJ20" s="577" t="s">
        <v>429</v>
      </c>
      <c r="AK20" s="577" t="s">
        <v>429</v>
      </c>
      <c r="AL20" s="577" t="s">
        <v>429</v>
      </c>
      <c r="AM20" s="577" t="s">
        <v>429</v>
      </c>
      <c r="AN20" s="577" t="s">
        <v>429</v>
      </c>
      <c r="AO20" s="577" t="s">
        <v>429</v>
      </c>
      <c r="AP20" s="577" t="s">
        <v>429</v>
      </c>
      <c r="AQ20" s="577" t="s">
        <v>429</v>
      </c>
      <c r="AR20" s="577" t="s">
        <v>429</v>
      </c>
      <c r="AS20" s="577" t="s">
        <v>429</v>
      </c>
      <c r="AT20" s="577" t="s">
        <v>429</v>
      </c>
      <c r="AU20" s="577" t="s">
        <v>429</v>
      </c>
      <c r="AV20" s="577" t="s">
        <v>429</v>
      </c>
      <c r="AW20" s="577" t="s">
        <v>429</v>
      </c>
      <c r="AX20" s="577" t="s">
        <v>429</v>
      </c>
      <c r="AY20" s="577" t="s">
        <v>429</v>
      </c>
      <c r="AZ20" s="577" t="s">
        <v>429</v>
      </c>
      <c r="BA20" s="577" t="s">
        <v>429</v>
      </c>
      <c r="BB20" s="577" t="s">
        <v>429</v>
      </c>
      <c r="BC20" s="577" t="s">
        <v>429</v>
      </c>
    </row>
    <row r="21" spans="1:55">
      <c r="A21" s="40" t="s">
        <v>51</v>
      </c>
      <c r="B21" s="577" t="s">
        <v>429</v>
      </c>
      <c r="C21" s="577" t="s">
        <v>429</v>
      </c>
      <c r="D21" s="577" t="s">
        <v>429</v>
      </c>
      <c r="E21" s="577" t="s">
        <v>429</v>
      </c>
      <c r="F21" s="577" t="s">
        <v>429</v>
      </c>
      <c r="G21" s="577" t="s">
        <v>429</v>
      </c>
      <c r="H21" s="577" t="s">
        <v>429</v>
      </c>
      <c r="I21" s="577" t="s">
        <v>429</v>
      </c>
      <c r="J21" s="577" t="s">
        <v>429</v>
      </c>
      <c r="K21" s="577" t="s">
        <v>429</v>
      </c>
      <c r="L21" s="577" t="s">
        <v>429</v>
      </c>
      <c r="M21" s="577" t="s">
        <v>429</v>
      </c>
      <c r="N21" s="577" t="s">
        <v>429</v>
      </c>
      <c r="O21" s="577" t="s">
        <v>429</v>
      </c>
      <c r="P21" s="577" t="s">
        <v>429</v>
      </c>
      <c r="Q21" s="577" t="s">
        <v>429</v>
      </c>
      <c r="R21" s="577" t="s">
        <v>429</v>
      </c>
      <c r="S21" s="577" t="s">
        <v>429</v>
      </c>
      <c r="T21" s="577" t="s">
        <v>429</v>
      </c>
      <c r="U21" s="577" t="s">
        <v>429</v>
      </c>
      <c r="V21" s="577" t="s">
        <v>429</v>
      </c>
      <c r="W21" s="577" t="s">
        <v>429</v>
      </c>
      <c r="X21" s="577" t="s">
        <v>429</v>
      </c>
      <c r="Y21" s="577" t="s">
        <v>429</v>
      </c>
      <c r="Z21" s="577" t="s">
        <v>429</v>
      </c>
      <c r="AA21" s="577" t="s">
        <v>429</v>
      </c>
      <c r="AB21" s="577" t="s">
        <v>429</v>
      </c>
      <c r="AC21" s="577" t="s">
        <v>429</v>
      </c>
      <c r="AD21" s="577" t="s">
        <v>429</v>
      </c>
      <c r="AE21" s="577" t="s">
        <v>429</v>
      </c>
      <c r="AF21" s="577" t="s">
        <v>429</v>
      </c>
      <c r="AG21" s="577" t="s">
        <v>429</v>
      </c>
      <c r="AH21" s="577" t="s">
        <v>429</v>
      </c>
      <c r="AI21" s="577" t="s">
        <v>429</v>
      </c>
      <c r="AJ21" s="577" t="s">
        <v>429</v>
      </c>
      <c r="AK21" s="577" t="s">
        <v>429</v>
      </c>
      <c r="AL21" s="577" t="s">
        <v>429</v>
      </c>
      <c r="AM21" s="577" t="s">
        <v>429</v>
      </c>
      <c r="AN21" s="577" t="s">
        <v>429</v>
      </c>
      <c r="AO21" s="577" t="s">
        <v>429</v>
      </c>
      <c r="AP21" s="577" t="s">
        <v>429</v>
      </c>
      <c r="AQ21" s="577" t="s">
        <v>429</v>
      </c>
      <c r="AR21" s="577" t="s">
        <v>429</v>
      </c>
      <c r="AS21" s="577" t="s">
        <v>429</v>
      </c>
      <c r="AT21" s="577" t="s">
        <v>429</v>
      </c>
      <c r="AU21" s="577" t="s">
        <v>429</v>
      </c>
      <c r="AV21" s="577" t="s">
        <v>429</v>
      </c>
      <c r="AW21" s="577" t="s">
        <v>429</v>
      </c>
      <c r="AX21" s="577" t="s">
        <v>429</v>
      </c>
      <c r="AY21" s="577" t="s">
        <v>429</v>
      </c>
      <c r="AZ21" s="577" t="s">
        <v>429</v>
      </c>
      <c r="BA21" s="577" t="s">
        <v>429</v>
      </c>
      <c r="BB21" s="584" t="s">
        <v>429</v>
      </c>
      <c r="BC21" s="584" t="s">
        <v>429</v>
      </c>
    </row>
    <row r="23" spans="1:55" s="342" customFormat="1">
      <c r="A23" s="336" t="s">
        <v>35</v>
      </c>
      <c r="C23" s="289"/>
      <c r="D23" s="289"/>
      <c r="E23" s="289"/>
      <c r="F23" s="289"/>
      <c r="G23" s="289"/>
      <c r="H23" s="289"/>
      <c r="I23" s="289"/>
      <c r="J23" s="289"/>
      <c r="K23" s="289"/>
      <c r="L23" s="289"/>
      <c r="M23" s="289"/>
      <c r="N23" s="289"/>
      <c r="O23" s="289"/>
      <c r="P23" s="289"/>
      <c r="Q23" s="289"/>
      <c r="R23" s="289"/>
      <c r="S23" s="289"/>
      <c r="T23" s="289"/>
      <c r="U23" s="289"/>
      <c r="V23" s="289"/>
      <c r="W23" s="289"/>
      <c r="X23" s="289"/>
    </row>
    <row r="24" spans="1:55" s="289" customFormat="1" ht="14">
      <c r="A24" s="316"/>
      <c r="C24" s="310"/>
    </row>
    <row r="25" spans="1:55" s="289" customFormat="1" ht="14">
      <c r="A25" s="289" t="s">
        <v>661</v>
      </c>
    </row>
    <row r="26" spans="1:55" s="342" customFormat="1">
      <c r="A26" s="289" t="s">
        <v>17</v>
      </c>
      <c r="B26" s="289"/>
      <c r="C26" s="289"/>
      <c r="D26" s="289"/>
      <c r="E26" s="289"/>
      <c r="F26" s="289"/>
      <c r="G26" s="289"/>
      <c r="H26" s="289"/>
      <c r="I26" s="289"/>
      <c r="J26" s="289"/>
      <c r="K26" s="289"/>
      <c r="L26" s="289"/>
      <c r="M26" s="289"/>
      <c r="N26" s="289"/>
      <c r="O26" s="289"/>
      <c r="P26" s="289"/>
      <c r="Q26" s="289"/>
      <c r="R26" s="289"/>
      <c r="S26" s="289"/>
      <c r="T26" s="289"/>
      <c r="U26" s="289"/>
      <c r="V26" s="289"/>
      <c r="W26" s="289"/>
      <c r="X26" s="289"/>
    </row>
    <row r="27" spans="1:55" s="342" customFormat="1">
      <c r="A27" s="167" t="s">
        <v>431</v>
      </c>
      <c r="D27" s="289"/>
      <c r="E27" s="289"/>
      <c r="F27" s="289"/>
      <c r="G27" s="289"/>
      <c r="H27" s="289"/>
      <c r="I27" s="289"/>
      <c r="J27" s="289"/>
      <c r="K27" s="289"/>
      <c r="L27" s="289"/>
      <c r="M27" s="289"/>
      <c r="N27" s="289"/>
      <c r="O27" s="289"/>
      <c r="P27" s="289"/>
      <c r="Q27" s="289"/>
      <c r="R27" s="289"/>
      <c r="S27" s="289"/>
      <c r="T27" s="289"/>
      <c r="U27" s="289"/>
      <c r="V27" s="289"/>
      <c r="W27" s="289"/>
      <c r="X27" s="289"/>
    </row>
    <row r="28" spans="1:55" s="342" customFormat="1">
      <c r="D28" s="289"/>
      <c r="E28" s="289"/>
      <c r="F28" s="289"/>
      <c r="G28" s="289"/>
      <c r="H28" s="289"/>
      <c r="I28" s="289"/>
      <c r="J28" s="289"/>
      <c r="K28" s="289"/>
      <c r="L28" s="289"/>
      <c r="M28" s="289"/>
      <c r="N28" s="289"/>
      <c r="O28" s="289"/>
      <c r="P28" s="289"/>
      <c r="Q28" s="289"/>
      <c r="R28" s="289"/>
      <c r="S28" s="289"/>
      <c r="T28" s="289"/>
      <c r="U28" s="289"/>
      <c r="V28" s="289"/>
      <c r="W28" s="289"/>
      <c r="X28" s="289"/>
    </row>
    <row r="29" spans="1:55" s="342" customFormat="1">
      <c r="A29" s="146" t="s">
        <v>578</v>
      </c>
      <c r="C29" s="289"/>
      <c r="D29" s="289"/>
      <c r="E29" s="289"/>
      <c r="F29" s="289"/>
      <c r="G29" s="289"/>
      <c r="H29" s="289"/>
      <c r="I29" s="289"/>
      <c r="J29" s="289"/>
      <c r="K29" s="289"/>
      <c r="L29" s="289"/>
      <c r="M29" s="289"/>
      <c r="N29" s="289"/>
      <c r="O29" s="289"/>
      <c r="P29" s="289"/>
      <c r="Q29" s="289"/>
      <c r="R29" s="289"/>
      <c r="S29" s="289"/>
      <c r="T29" s="289"/>
      <c r="U29" s="289"/>
      <c r="V29" s="289"/>
      <c r="W29" s="289"/>
      <c r="X29" s="289"/>
    </row>
    <row r="30" spans="1:55" s="342" customFormat="1">
      <c r="A30" s="80"/>
      <c r="C30" s="289"/>
      <c r="D30" s="289"/>
      <c r="E30" s="289"/>
      <c r="F30" s="289"/>
      <c r="G30" s="289"/>
      <c r="H30" s="289"/>
      <c r="I30" s="289"/>
      <c r="J30" s="289"/>
      <c r="K30" s="289"/>
      <c r="L30" s="289"/>
      <c r="M30" s="289"/>
      <c r="N30" s="289"/>
      <c r="O30" s="289"/>
      <c r="P30" s="289"/>
      <c r="Q30" s="289"/>
      <c r="R30" s="289"/>
      <c r="S30" s="289"/>
      <c r="T30" s="289"/>
      <c r="U30" s="289"/>
      <c r="V30" s="289"/>
      <c r="W30" s="289"/>
      <c r="X30" s="289"/>
    </row>
    <row r="31" spans="1:55" s="342" customFormat="1">
      <c r="A31" s="289" t="s">
        <v>633</v>
      </c>
      <c r="C31" s="289"/>
      <c r="D31" s="289"/>
      <c r="E31" s="289"/>
      <c r="F31" s="289"/>
      <c r="G31" s="289"/>
      <c r="H31" s="289"/>
      <c r="I31" s="289"/>
      <c r="J31" s="289"/>
      <c r="K31" s="289"/>
      <c r="L31" s="289"/>
      <c r="M31" s="289"/>
      <c r="N31" s="289"/>
      <c r="O31" s="289"/>
      <c r="P31" s="289"/>
      <c r="Q31" s="289"/>
      <c r="R31" s="289"/>
      <c r="S31" s="289"/>
      <c r="T31" s="289"/>
      <c r="U31" s="289"/>
      <c r="V31" s="289"/>
      <c r="W31" s="289"/>
      <c r="X31" s="289"/>
    </row>
    <row r="32" spans="1:55">
      <c r="A32" s="289"/>
    </row>
    <row r="33" spans="1:1">
      <c r="A33" s="289" t="s">
        <v>632</v>
      </c>
    </row>
  </sheetData>
  <mergeCells count="29">
    <mergeCell ref="BB4:BC4"/>
    <mergeCell ref="B3:BC3"/>
    <mergeCell ref="AZ4:BA4"/>
    <mergeCell ref="A3:A5"/>
    <mergeCell ref="T4:U4"/>
    <mergeCell ref="V4:W4"/>
    <mergeCell ref="X4:Y4"/>
    <mergeCell ref="Z4:AA4"/>
    <mergeCell ref="B4:C4"/>
    <mergeCell ref="D4:E4"/>
    <mergeCell ref="F4:G4"/>
    <mergeCell ref="H4:I4"/>
    <mergeCell ref="J4:K4"/>
    <mergeCell ref="L4:M4"/>
    <mergeCell ref="N4:O4"/>
    <mergeCell ref="AP4:AQ4"/>
    <mergeCell ref="AR4:AS4"/>
    <mergeCell ref="AT4:AU4"/>
    <mergeCell ref="AV4:AW4"/>
    <mergeCell ref="AX4:AY4"/>
    <mergeCell ref="AL4:AM4"/>
    <mergeCell ref="AN4:AO4"/>
    <mergeCell ref="P4:Q4"/>
    <mergeCell ref="R4:S4"/>
    <mergeCell ref="AF4:AG4"/>
    <mergeCell ref="AH4:AI4"/>
    <mergeCell ref="AJ4:AK4"/>
    <mergeCell ref="AD4:AE4"/>
    <mergeCell ref="AB4:AC4"/>
  </mergeCells>
  <conditionalFormatting sqref="BB16:BC16">
    <cfRule type="expression" dxfId="41" priority="2" stopIfTrue="1">
      <formula>ISNA(ACTIVECELL)</formula>
    </cfRule>
  </conditionalFormatting>
  <conditionalFormatting sqref="BB14:BC14">
    <cfRule type="expression" dxfId="40" priority="1" stopIfTrue="1">
      <formula>ISNA(ACTIVECELL)</formula>
    </cfRule>
  </conditionalFormatting>
  <hyperlinks>
    <hyperlink ref="BF6" location="Content!B514" display="Back to Content Page"/>
  </hyperlinks>
  <pageMargins left="0.7" right="0.7" top="0.75" bottom="0.75" header="0.3" footer="0.3"/>
</worksheet>
</file>

<file path=xl/worksheets/sheet3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8"/>
  <sheetViews>
    <sheetView topLeftCell="J1" workbookViewId="0">
      <selection activeCell="T5" sqref="T5"/>
    </sheetView>
  </sheetViews>
  <sheetFormatPr defaultColWidth="9.1796875" defaultRowHeight="14"/>
  <cols>
    <col min="1" max="1" width="15.81640625" style="289" customWidth="1"/>
    <col min="2" max="2" width="42" style="289" customWidth="1"/>
    <col min="3" max="17" width="7" style="289" customWidth="1"/>
    <col min="18" max="19" width="7.7265625" style="289" customWidth="1"/>
    <col min="20" max="16384" width="9.1796875" style="289"/>
  </cols>
  <sheetData>
    <row r="1" spans="1:22" s="136" customFormat="1">
      <c r="A1" s="140" t="s">
        <v>1468</v>
      </c>
    </row>
    <row r="2" spans="1:22">
      <c r="A2" s="287"/>
    </row>
    <row r="3" spans="1:22">
      <c r="A3" s="1086" t="s">
        <v>641</v>
      </c>
      <c r="B3" s="1086" t="s">
        <v>16</v>
      </c>
      <c r="C3" s="1085" t="s">
        <v>640</v>
      </c>
      <c r="D3" s="1085"/>
      <c r="E3" s="1085"/>
      <c r="F3" s="1085"/>
      <c r="G3" s="1085"/>
      <c r="H3" s="1085"/>
      <c r="I3" s="1085"/>
      <c r="J3" s="1085"/>
      <c r="K3" s="1085"/>
      <c r="L3" s="1085"/>
      <c r="M3" s="1085"/>
      <c r="N3" s="1085"/>
      <c r="O3" s="1085"/>
      <c r="P3" s="1085"/>
      <c r="Q3" s="1085"/>
      <c r="R3" s="489"/>
      <c r="S3" s="489"/>
    </row>
    <row r="4" spans="1:22">
      <c r="A4" s="1086"/>
      <c r="B4" s="1086"/>
      <c r="C4" s="67">
        <v>2001</v>
      </c>
      <c r="D4" s="67">
        <v>2002</v>
      </c>
      <c r="E4" s="67">
        <v>2003</v>
      </c>
      <c r="F4" s="329">
        <v>2004</v>
      </c>
      <c r="G4" s="67">
        <v>2005</v>
      </c>
      <c r="H4" s="329">
        <v>2006</v>
      </c>
      <c r="I4" s="67">
        <v>2007</v>
      </c>
      <c r="J4" s="67">
        <v>2008</v>
      </c>
      <c r="K4" s="67">
        <v>2009</v>
      </c>
      <c r="L4" s="67">
        <v>2010</v>
      </c>
      <c r="M4" s="67">
        <v>2011</v>
      </c>
      <c r="N4" s="67">
        <v>2012</v>
      </c>
      <c r="O4" s="67">
        <v>2013</v>
      </c>
      <c r="P4" s="67">
        <v>2014</v>
      </c>
      <c r="Q4" s="67">
        <v>2015</v>
      </c>
      <c r="R4" s="490"/>
      <c r="S4" s="490"/>
    </row>
    <row r="5" spans="1:22">
      <c r="A5" s="1086" t="s">
        <v>179</v>
      </c>
      <c r="B5" s="1221" t="s">
        <v>15</v>
      </c>
      <c r="C5" s="368" t="s">
        <v>429</v>
      </c>
      <c r="D5" s="368" t="s">
        <v>429</v>
      </c>
      <c r="E5" s="368">
        <v>0.52274405196853291</v>
      </c>
      <c r="F5" s="368">
        <v>0.46740623516322277</v>
      </c>
      <c r="G5" s="368">
        <v>0.44622425629290602</v>
      </c>
      <c r="H5" s="368">
        <v>0.48507462686567143</v>
      </c>
      <c r="I5" s="368">
        <v>0.58662495111458746</v>
      </c>
      <c r="J5" s="368">
        <v>0.59999999999999987</v>
      </c>
      <c r="K5" s="368">
        <v>0.56746532156368235</v>
      </c>
      <c r="L5" s="368">
        <v>0.48870547350130339</v>
      </c>
      <c r="M5" s="368">
        <v>0.47971394609418078</v>
      </c>
      <c r="N5" s="368">
        <v>0.47165411408311669</v>
      </c>
      <c r="O5" s="368">
        <v>0.46599709684110696</v>
      </c>
      <c r="P5" s="368">
        <v>0.45619267875147745</v>
      </c>
      <c r="Q5" s="368">
        <v>0.37307400544688041</v>
      </c>
      <c r="R5" s="487"/>
      <c r="S5" s="487"/>
      <c r="T5" s="92" t="s">
        <v>13</v>
      </c>
    </row>
    <row r="6" spans="1:22">
      <c r="A6" s="1086"/>
      <c r="B6" s="1221"/>
      <c r="C6" s="368" t="s">
        <v>429</v>
      </c>
      <c r="D6" s="368" t="s">
        <v>429</v>
      </c>
      <c r="E6" s="368">
        <v>1.4320496824113651</v>
      </c>
      <c r="F6" s="368">
        <v>1.7921450618854531</v>
      </c>
      <c r="G6" s="368">
        <v>2.0217590402442496</v>
      </c>
      <c r="H6" s="368">
        <v>2.5752833506087778</v>
      </c>
      <c r="I6" s="368">
        <v>2.9613777474088039</v>
      </c>
      <c r="J6" s="368">
        <v>3.0573751123282951</v>
      </c>
      <c r="K6" s="368">
        <v>2.9645722180772864</v>
      </c>
      <c r="L6" s="368">
        <v>2.7865679684646385</v>
      </c>
      <c r="M6" s="368">
        <v>3.5560646989559581</v>
      </c>
      <c r="N6" s="368">
        <v>4.446546884158936</v>
      </c>
      <c r="O6" s="368">
        <v>5.8094601217238777</v>
      </c>
      <c r="P6" s="368">
        <v>6.145718290203491</v>
      </c>
      <c r="Q6" s="368">
        <v>5.617115337338185</v>
      </c>
      <c r="R6" s="487"/>
      <c r="S6" s="487"/>
    </row>
    <row r="7" spans="1:22">
      <c r="A7" s="1086"/>
      <c r="B7" s="631" t="s">
        <v>14</v>
      </c>
      <c r="C7" s="368" t="s">
        <v>429</v>
      </c>
      <c r="D7" s="368" t="s">
        <v>429</v>
      </c>
      <c r="E7" s="368" t="s">
        <v>429</v>
      </c>
      <c r="F7" s="368" t="s">
        <v>429</v>
      </c>
      <c r="G7" s="368" t="s">
        <v>429</v>
      </c>
      <c r="H7" s="368" t="s">
        <v>429</v>
      </c>
      <c r="I7" s="368" t="s">
        <v>429</v>
      </c>
      <c r="J7" s="368" t="s">
        <v>429</v>
      </c>
      <c r="K7" s="368" t="s">
        <v>429</v>
      </c>
      <c r="L7" s="368" t="s">
        <v>429</v>
      </c>
      <c r="M7" s="368" t="s">
        <v>429</v>
      </c>
      <c r="N7" s="368" t="s">
        <v>429</v>
      </c>
      <c r="O7" s="368" t="s">
        <v>429</v>
      </c>
      <c r="P7" s="368">
        <v>0.94</v>
      </c>
      <c r="Q7" s="368">
        <v>0.95</v>
      </c>
      <c r="R7" s="487"/>
      <c r="S7" s="487"/>
    </row>
    <row r="8" spans="1:22">
      <c r="A8" s="1086"/>
      <c r="B8" s="631" t="s">
        <v>268</v>
      </c>
      <c r="C8" s="368" t="s">
        <v>429</v>
      </c>
      <c r="D8" s="368" t="s">
        <v>429</v>
      </c>
      <c r="E8" s="368" t="s">
        <v>429</v>
      </c>
      <c r="F8" s="368" t="s">
        <v>429</v>
      </c>
      <c r="G8" s="368" t="s">
        <v>429</v>
      </c>
      <c r="H8" s="368" t="s">
        <v>429</v>
      </c>
      <c r="I8" s="368" t="s">
        <v>429</v>
      </c>
      <c r="J8" s="368" t="s">
        <v>429</v>
      </c>
      <c r="K8" s="368" t="s">
        <v>429</v>
      </c>
      <c r="L8" s="368" t="s">
        <v>429</v>
      </c>
      <c r="M8" s="368" t="s">
        <v>429</v>
      </c>
      <c r="N8" s="368" t="s">
        <v>429</v>
      </c>
      <c r="O8" s="368" t="s">
        <v>429</v>
      </c>
      <c r="P8" s="368" t="s">
        <v>429</v>
      </c>
      <c r="Q8" s="368" t="s">
        <v>429</v>
      </c>
      <c r="R8" s="487"/>
      <c r="S8" s="487"/>
    </row>
    <row r="9" spans="1:22" s="283" customFormat="1" ht="14.5">
      <c r="A9" s="1086"/>
      <c r="B9" s="716" t="s">
        <v>873</v>
      </c>
      <c r="C9" s="368">
        <v>0.18139534883720931</v>
      </c>
      <c r="D9" s="368">
        <v>0.14857142857142858</v>
      </c>
      <c r="E9" s="368">
        <v>0.20526315789473687</v>
      </c>
      <c r="F9" s="368">
        <v>0.26874999999999999</v>
      </c>
      <c r="G9" s="368">
        <v>0.29062500000000002</v>
      </c>
      <c r="H9" s="368">
        <v>0.28676470588235292</v>
      </c>
      <c r="I9" s="368">
        <v>0.29361702127659572</v>
      </c>
      <c r="J9" s="368">
        <v>0.26385542168674697</v>
      </c>
      <c r="K9" s="368">
        <v>0.28690476190476188</v>
      </c>
      <c r="L9" s="368">
        <v>0.36203174950135247</v>
      </c>
      <c r="M9" s="368">
        <v>0.4178082191780822</v>
      </c>
      <c r="N9" s="368">
        <v>0.40975609756097564</v>
      </c>
      <c r="O9" s="368">
        <v>0.37219999999999998</v>
      </c>
      <c r="P9" s="368" t="s">
        <v>429</v>
      </c>
      <c r="Q9" s="368" t="s">
        <v>429</v>
      </c>
      <c r="R9" s="499"/>
      <c r="S9" s="487"/>
      <c r="T9" s="100"/>
      <c r="U9" s="100"/>
      <c r="V9" s="100"/>
    </row>
    <row r="10" spans="1:22" s="283" customFormat="1" ht="14.5">
      <c r="A10" s="1086"/>
      <c r="B10" s="716" t="s">
        <v>874</v>
      </c>
      <c r="C10" s="368">
        <v>0.30348837209302326</v>
      </c>
      <c r="D10" s="368">
        <v>0.24857142857142855</v>
      </c>
      <c r="E10" s="368">
        <v>0.34342105263157896</v>
      </c>
      <c r="F10" s="368">
        <v>0.44843749999999999</v>
      </c>
      <c r="G10" s="368">
        <v>0.484375</v>
      </c>
      <c r="H10" s="368">
        <v>0.47941176470588232</v>
      </c>
      <c r="I10" s="368">
        <v>0.49078014184397162</v>
      </c>
      <c r="J10" s="368">
        <v>0.44698795180722889</v>
      </c>
      <c r="K10" s="368">
        <v>0.48571428571428571</v>
      </c>
      <c r="L10" s="368">
        <v>0.61340473783436711</v>
      </c>
      <c r="M10" s="368">
        <v>0.70684931506849313</v>
      </c>
      <c r="N10" s="368">
        <v>0.69268292682926835</v>
      </c>
      <c r="O10" s="368">
        <v>0.62934999999999997</v>
      </c>
      <c r="P10" s="368" t="s">
        <v>429</v>
      </c>
      <c r="Q10" s="368" t="s">
        <v>429</v>
      </c>
      <c r="R10" s="499"/>
      <c r="S10" s="487"/>
      <c r="T10" s="100"/>
      <c r="U10" s="100"/>
      <c r="V10" s="100"/>
    </row>
    <row r="11" spans="1:22" s="283" customFormat="1" ht="14.5">
      <c r="A11" s="1086"/>
      <c r="B11" s="716" t="s">
        <v>875</v>
      </c>
      <c r="C11" s="368">
        <v>0.50813953488372099</v>
      </c>
      <c r="D11" s="368">
        <v>0.41619047619047622</v>
      </c>
      <c r="E11" s="368">
        <v>0.61710526315789482</v>
      </c>
      <c r="F11" s="368">
        <v>0.79687499999999989</v>
      </c>
      <c r="G11" s="368">
        <v>0.86093749999999991</v>
      </c>
      <c r="H11" s="368">
        <v>0.85147058823529409</v>
      </c>
      <c r="I11" s="368">
        <v>0.87092198581560276</v>
      </c>
      <c r="J11" s="368">
        <v>0.78554216867469873</v>
      </c>
      <c r="K11" s="368">
        <v>0.85357142857142854</v>
      </c>
      <c r="L11" s="368">
        <v>1.0778983032323288</v>
      </c>
      <c r="M11" s="368">
        <v>1.2424657534246577</v>
      </c>
      <c r="N11" s="368">
        <v>1.2170731707317075</v>
      </c>
      <c r="O11" s="368">
        <v>1.110629562</v>
      </c>
      <c r="P11" s="368" t="s">
        <v>429</v>
      </c>
      <c r="Q11" s="368" t="s">
        <v>429</v>
      </c>
      <c r="R11" s="499"/>
      <c r="S11" s="487"/>
      <c r="T11" s="100"/>
      <c r="U11" s="100"/>
      <c r="V11" s="100"/>
    </row>
    <row r="12" spans="1:22" s="283" customFormat="1" ht="14.5">
      <c r="A12" s="1086"/>
      <c r="B12" s="716" t="s">
        <v>876</v>
      </c>
      <c r="C12" s="368">
        <v>0.7558139534883721</v>
      </c>
      <c r="D12" s="368">
        <v>0.61904761904761907</v>
      </c>
      <c r="E12" s="368">
        <v>0.85526315789473684</v>
      </c>
      <c r="F12" s="368">
        <v>1.1031249999999999</v>
      </c>
      <c r="G12" s="368">
        <v>1.190625</v>
      </c>
      <c r="H12" s="368">
        <v>1.1764705882352942</v>
      </c>
      <c r="I12" s="368">
        <v>1.2028368794326243</v>
      </c>
      <c r="J12" s="368">
        <v>1.0831325301204819</v>
      </c>
      <c r="K12" s="368">
        <v>1.1773809523809524</v>
      </c>
      <c r="L12" s="368">
        <v>1.4863794092734774</v>
      </c>
      <c r="M12" s="368">
        <v>1.7136986301369863</v>
      </c>
      <c r="N12" s="368">
        <v>1.678048780487805</v>
      </c>
      <c r="O12" s="368">
        <v>1.525174187</v>
      </c>
      <c r="P12" s="368" t="s">
        <v>429</v>
      </c>
      <c r="Q12" s="368" t="s">
        <v>429</v>
      </c>
      <c r="R12" s="499"/>
      <c r="S12" s="487"/>
      <c r="T12" s="100"/>
      <c r="U12" s="100"/>
      <c r="V12" s="100"/>
    </row>
    <row r="13" spans="1:22">
      <c r="A13" s="1086"/>
      <c r="B13" s="631" t="s">
        <v>11</v>
      </c>
      <c r="C13" s="368" t="s">
        <v>429</v>
      </c>
      <c r="D13" s="368" t="s">
        <v>429</v>
      </c>
      <c r="E13" s="368" t="s">
        <v>429</v>
      </c>
      <c r="F13" s="368" t="s">
        <v>429</v>
      </c>
      <c r="G13" s="368" t="s">
        <v>429</v>
      </c>
      <c r="H13" s="368" t="s">
        <v>429</v>
      </c>
      <c r="I13" s="368" t="s">
        <v>429</v>
      </c>
      <c r="J13" s="368" t="s">
        <v>429</v>
      </c>
      <c r="K13" s="368" t="s">
        <v>429</v>
      </c>
      <c r="L13" s="368" t="s">
        <v>429</v>
      </c>
      <c r="M13" s="368" t="s">
        <v>429</v>
      </c>
      <c r="N13" s="368" t="s">
        <v>429</v>
      </c>
      <c r="O13" s="368" t="s">
        <v>429</v>
      </c>
      <c r="P13" s="368" t="s">
        <v>429</v>
      </c>
      <c r="Q13" s="573" t="s">
        <v>429</v>
      </c>
      <c r="R13" s="487"/>
      <c r="S13" s="487"/>
    </row>
    <row r="14" spans="1:22">
      <c r="A14" s="1086"/>
      <c r="B14" s="631" t="s">
        <v>10</v>
      </c>
      <c r="C14" s="368" t="s">
        <v>429</v>
      </c>
      <c r="D14" s="368" t="s">
        <v>429</v>
      </c>
      <c r="E14" s="368" t="s">
        <v>429</v>
      </c>
      <c r="F14" s="368" t="s">
        <v>429</v>
      </c>
      <c r="G14" s="368" t="s">
        <v>429</v>
      </c>
      <c r="H14" s="368" t="s">
        <v>429</v>
      </c>
      <c r="I14" s="368" t="s">
        <v>429</v>
      </c>
      <c r="J14" s="368" t="s">
        <v>429</v>
      </c>
      <c r="K14" s="368" t="s">
        <v>429</v>
      </c>
      <c r="L14" s="368" t="s">
        <v>429</v>
      </c>
      <c r="M14" s="368" t="s">
        <v>429</v>
      </c>
      <c r="N14" s="368" t="s">
        <v>429</v>
      </c>
      <c r="O14" s="368" t="s">
        <v>429</v>
      </c>
      <c r="P14" s="368" t="s">
        <v>429</v>
      </c>
      <c r="Q14" s="573" t="s">
        <v>429</v>
      </c>
      <c r="R14" s="487"/>
      <c r="S14" s="487"/>
    </row>
    <row r="15" spans="1:22">
      <c r="A15" s="1086"/>
      <c r="B15" s="631" t="s">
        <v>9</v>
      </c>
      <c r="C15" s="368">
        <v>0.22187822497420021</v>
      </c>
      <c r="D15" s="368">
        <v>0.21795727636849133</v>
      </c>
      <c r="E15" s="368">
        <v>0.25369978858350956</v>
      </c>
      <c r="F15" s="368">
        <v>0.25657657657657656</v>
      </c>
      <c r="G15" s="368">
        <v>0.24495381457406773</v>
      </c>
      <c r="H15" s="368">
        <v>0.24173354735152489</v>
      </c>
      <c r="I15" s="368">
        <v>0.24003825310806504</v>
      </c>
      <c r="J15" s="368">
        <v>0.24894217207334274</v>
      </c>
      <c r="K15" s="368">
        <v>0.2235441452723857</v>
      </c>
      <c r="L15" s="368">
        <v>0.23308514082227258</v>
      </c>
      <c r="M15" s="368">
        <v>0.24591304347826087</v>
      </c>
      <c r="N15" s="368">
        <v>0.31607083194119617</v>
      </c>
      <c r="O15" s="368">
        <v>0.31</v>
      </c>
      <c r="P15" s="368">
        <f>9.49/30.62</f>
        <v>0.30992815153494446</v>
      </c>
      <c r="Q15" s="368">
        <v>0.26822323462414582</v>
      </c>
      <c r="R15" s="487"/>
      <c r="S15" s="487"/>
    </row>
    <row r="16" spans="1:22">
      <c r="A16" s="1086"/>
      <c r="B16" s="284" t="s">
        <v>7</v>
      </c>
      <c r="C16" s="368">
        <v>0.14875900029359648</v>
      </c>
      <c r="D16" s="368">
        <v>0.1700003896723471</v>
      </c>
      <c r="E16" s="368">
        <v>0.2198098595920786</v>
      </c>
      <c r="F16" s="368">
        <v>0.35483261083876899</v>
      </c>
      <c r="G16" s="368">
        <v>0.40617173811455504</v>
      </c>
      <c r="H16" s="368">
        <v>0.42545015444350304</v>
      </c>
      <c r="I16" s="368">
        <v>0.5001846902635636</v>
      </c>
      <c r="J16" s="368">
        <v>0.54396911303388584</v>
      </c>
      <c r="K16" s="368">
        <v>0.49344882579192578</v>
      </c>
      <c r="L16" s="368">
        <v>0.5177053338818044</v>
      </c>
      <c r="M16" s="368">
        <v>0.66666666666666663</v>
      </c>
      <c r="N16" s="368">
        <v>0.6</v>
      </c>
      <c r="O16" s="368" t="s">
        <v>429</v>
      </c>
      <c r="P16" s="368" t="s">
        <v>429</v>
      </c>
      <c r="Q16" s="368" t="s">
        <v>429</v>
      </c>
      <c r="R16" s="487"/>
      <c r="S16" s="487"/>
    </row>
    <row r="17" spans="1:20">
      <c r="A17" s="1086"/>
      <c r="B17" s="284" t="s">
        <v>6</v>
      </c>
      <c r="C17" s="368" t="s">
        <v>429</v>
      </c>
      <c r="D17" s="368" t="s">
        <v>429</v>
      </c>
      <c r="E17" s="368" t="s">
        <v>429</v>
      </c>
      <c r="F17" s="368" t="s">
        <v>429</v>
      </c>
      <c r="G17" s="368" t="s">
        <v>429</v>
      </c>
      <c r="H17" s="368" t="s">
        <v>429</v>
      </c>
      <c r="I17" s="368" t="s">
        <v>429</v>
      </c>
      <c r="J17" s="368" t="s">
        <v>429</v>
      </c>
      <c r="K17" s="368" t="s">
        <v>429</v>
      </c>
      <c r="L17" s="368" t="s">
        <v>429</v>
      </c>
      <c r="M17" s="368" t="s">
        <v>429</v>
      </c>
      <c r="N17" s="368" t="s">
        <v>429</v>
      </c>
      <c r="O17" s="368" t="s">
        <v>429</v>
      </c>
      <c r="P17" s="368" t="s">
        <v>429</v>
      </c>
      <c r="Q17" s="573" t="s">
        <v>429</v>
      </c>
      <c r="R17" s="487"/>
      <c r="S17" s="487"/>
    </row>
    <row r="18" spans="1:20">
      <c r="A18" s="1086"/>
      <c r="B18" s="284" t="s">
        <v>5</v>
      </c>
      <c r="C18" s="368">
        <v>0.21</v>
      </c>
      <c r="D18" s="368">
        <v>0.21</v>
      </c>
      <c r="E18" s="368">
        <v>0.21</v>
      </c>
      <c r="F18" s="368">
        <v>0.25</v>
      </c>
      <c r="G18" s="368">
        <v>0.25</v>
      </c>
      <c r="H18" s="368">
        <v>0.28000000000000003</v>
      </c>
      <c r="I18" s="368">
        <v>0.28000000000000003</v>
      </c>
      <c r="J18" s="368">
        <v>0.28000000000000003</v>
      </c>
      <c r="K18" s="368">
        <v>0.44</v>
      </c>
      <c r="L18" s="368">
        <v>0.49</v>
      </c>
      <c r="M18" s="368">
        <v>0.45</v>
      </c>
      <c r="N18" s="368">
        <v>0.53</v>
      </c>
      <c r="O18" s="368" t="s">
        <v>8</v>
      </c>
      <c r="P18" s="368" t="s">
        <v>429</v>
      </c>
      <c r="Q18" s="368" t="s">
        <v>429</v>
      </c>
      <c r="R18" s="487"/>
      <c r="S18" s="487"/>
    </row>
    <row r="19" spans="1:20" s="283" customFormat="1" ht="14.5">
      <c r="A19" s="1086"/>
      <c r="B19" s="284" t="s">
        <v>639</v>
      </c>
      <c r="C19" s="368" t="s">
        <v>429</v>
      </c>
      <c r="D19" s="368" t="s">
        <v>429</v>
      </c>
      <c r="E19" s="368" t="s">
        <v>429</v>
      </c>
      <c r="F19" s="368" t="s">
        <v>429</v>
      </c>
      <c r="G19" s="368" t="s">
        <v>429</v>
      </c>
      <c r="H19" s="368" t="s">
        <v>429</v>
      </c>
      <c r="I19" s="368" t="s">
        <v>429</v>
      </c>
      <c r="J19" s="368" t="s">
        <v>429</v>
      </c>
      <c r="K19" s="368">
        <v>0.83466943317928888</v>
      </c>
      <c r="L19" s="368">
        <v>0.83047641565196839</v>
      </c>
      <c r="M19" s="368">
        <v>0.85053300068042637</v>
      </c>
      <c r="N19" s="368">
        <v>0.76832652665511347</v>
      </c>
      <c r="O19" s="368">
        <v>0.68</v>
      </c>
      <c r="P19" s="368" t="s">
        <v>429</v>
      </c>
      <c r="Q19" s="368" t="s">
        <v>429</v>
      </c>
      <c r="R19" s="487"/>
      <c r="S19" s="487"/>
      <c r="T19" s="100"/>
    </row>
    <row r="20" spans="1:20" s="283" customFormat="1" ht="14.5">
      <c r="A20" s="1086"/>
      <c r="B20" s="284" t="s">
        <v>638</v>
      </c>
      <c r="C20" s="368" t="s">
        <v>429</v>
      </c>
      <c r="D20" s="368" t="s">
        <v>429</v>
      </c>
      <c r="E20" s="368" t="s">
        <v>429</v>
      </c>
      <c r="F20" s="368" t="s">
        <v>429</v>
      </c>
      <c r="G20" s="368" t="s">
        <v>429</v>
      </c>
      <c r="H20" s="368" t="s">
        <v>429</v>
      </c>
      <c r="I20" s="368" t="s">
        <v>429</v>
      </c>
      <c r="J20" s="368" t="s">
        <v>429</v>
      </c>
      <c r="K20" s="368">
        <v>1.2354993869659532</v>
      </c>
      <c r="L20" s="368">
        <v>1.2309374630570991</v>
      </c>
      <c r="M20" s="368">
        <v>1.2843048310274439</v>
      </c>
      <c r="N20" s="368">
        <v>1.1936934207496637</v>
      </c>
      <c r="O20" s="368">
        <v>1.0900000000000001</v>
      </c>
      <c r="P20" s="368" t="s">
        <v>429</v>
      </c>
      <c r="Q20" s="573" t="s">
        <v>429</v>
      </c>
      <c r="R20" s="487"/>
      <c r="S20" s="487"/>
      <c r="T20" s="100"/>
    </row>
    <row r="21" spans="1:20" s="283" customFormat="1" ht="14.5">
      <c r="A21" s="1086"/>
      <c r="B21" s="284" t="s">
        <v>637</v>
      </c>
      <c r="C21" s="368" t="s">
        <v>429</v>
      </c>
      <c r="D21" s="368" t="s">
        <v>429</v>
      </c>
      <c r="E21" s="368" t="s">
        <v>429</v>
      </c>
      <c r="F21" s="368" t="s">
        <v>429</v>
      </c>
      <c r="G21" s="368" t="s">
        <v>429</v>
      </c>
      <c r="H21" s="368" t="s">
        <v>429</v>
      </c>
      <c r="I21" s="368" t="s">
        <v>429</v>
      </c>
      <c r="J21" s="368" t="s">
        <v>429</v>
      </c>
      <c r="K21" s="368">
        <v>1.5750259360558332</v>
      </c>
      <c r="L21" s="368">
        <v>1.6151436339992906</v>
      </c>
      <c r="M21" s="368">
        <v>1.715241551372193</v>
      </c>
      <c r="N21" s="368">
        <v>1.6384502587345637</v>
      </c>
      <c r="O21" s="368">
        <v>1.51</v>
      </c>
      <c r="P21" s="368" t="s">
        <v>429</v>
      </c>
      <c r="Q21" s="573" t="s">
        <v>429</v>
      </c>
      <c r="R21" s="100"/>
      <c r="S21" s="487"/>
      <c r="T21" s="100"/>
    </row>
    <row r="22" spans="1:20" s="283" customFormat="1" ht="14.5">
      <c r="A22" s="1086"/>
      <c r="B22" s="284" t="s">
        <v>636</v>
      </c>
      <c r="C22" s="368" t="s">
        <v>429</v>
      </c>
      <c r="D22" s="368" t="s">
        <v>429</v>
      </c>
      <c r="E22" s="368" t="s">
        <v>429</v>
      </c>
      <c r="F22" s="368" t="s">
        <v>429</v>
      </c>
      <c r="G22" s="368" t="s">
        <v>429</v>
      </c>
      <c r="H22" s="368" t="s">
        <v>429</v>
      </c>
      <c r="I22" s="368" t="s">
        <v>429</v>
      </c>
      <c r="J22" s="368" t="s">
        <v>429</v>
      </c>
      <c r="K22" s="368">
        <v>1.9066930742871517</v>
      </c>
      <c r="L22" s="368">
        <v>2.0185601134885922</v>
      </c>
      <c r="M22" s="368">
        <v>2.1816171467452938</v>
      </c>
      <c r="N22" s="368">
        <v>2.1207751130070167</v>
      </c>
      <c r="O22" s="368">
        <v>1.97</v>
      </c>
      <c r="P22" s="368" t="s">
        <v>429</v>
      </c>
      <c r="Q22" s="573" t="s">
        <v>429</v>
      </c>
      <c r="R22" s="100"/>
      <c r="S22" s="487"/>
      <c r="T22" s="100"/>
    </row>
    <row r="23" spans="1:20" s="283" customFormat="1" ht="14.5">
      <c r="A23" s="1086"/>
      <c r="B23" s="284" t="s">
        <v>635</v>
      </c>
      <c r="C23" s="368" t="s">
        <v>429</v>
      </c>
      <c r="D23" s="368" t="s">
        <v>429</v>
      </c>
      <c r="E23" s="368" t="s">
        <v>429</v>
      </c>
      <c r="F23" s="368" t="s">
        <v>429</v>
      </c>
      <c r="G23" s="368" t="s">
        <v>429</v>
      </c>
      <c r="H23" s="368" t="s">
        <v>429</v>
      </c>
      <c r="I23" s="368" t="s">
        <v>429</v>
      </c>
      <c r="J23" s="368" t="s">
        <v>429</v>
      </c>
      <c r="K23" s="368">
        <v>1.9412744820648244</v>
      </c>
      <c r="L23" s="368">
        <v>2.0821019032982622</v>
      </c>
      <c r="M23" s="368">
        <v>2.2765933318212745</v>
      </c>
      <c r="N23" s="368">
        <v>2.2286316758970881</v>
      </c>
      <c r="O23" s="368">
        <v>2.09</v>
      </c>
      <c r="P23" s="368" t="s">
        <v>429</v>
      </c>
      <c r="Q23" s="573" t="s">
        <v>429</v>
      </c>
      <c r="R23" s="100"/>
      <c r="S23" s="487"/>
      <c r="T23" s="100"/>
    </row>
    <row r="24" spans="1:20" s="283" customFormat="1" ht="14.5">
      <c r="A24" s="1086"/>
      <c r="B24" s="284" t="s">
        <v>634</v>
      </c>
      <c r="C24" s="368" t="s">
        <v>429</v>
      </c>
      <c r="D24" s="368" t="s">
        <v>429</v>
      </c>
      <c r="E24" s="368" t="s">
        <v>429</v>
      </c>
      <c r="F24" s="368" t="s">
        <v>429</v>
      </c>
      <c r="G24" s="368" t="s">
        <v>429</v>
      </c>
      <c r="H24" s="368" t="s">
        <v>429</v>
      </c>
      <c r="I24" s="368" t="s">
        <v>429</v>
      </c>
      <c r="J24" s="368" t="s">
        <v>429</v>
      </c>
      <c r="K24" s="368">
        <v>2.3358169071646389</v>
      </c>
      <c r="L24" s="368">
        <v>2.516550419671356</v>
      </c>
      <c r="M24" s="368">
        <v>2.7642322522113858</v>
      </c>
      <c r="N24" s="368">
        <v>2.7194396306215691</v>
      </c>
      <c r="O24" s="368">
        <v>2.56</v>
      </c>
      <c r="P24" s="368" t="s">
        <v>429</v>
      </c>
      <c r="Q24" s="573" t="s">
        <v>429</v>
      </c>
      <c r="R24" s="487"/>
      <c r="S24" s="487"/>
      <c r="T24" s="100"/>
    </row>
    <row r="25" spans="1:20">
      <c r="A25" s="1086"/>
      <c r="B25" s="284" t="s">
        <v>3</v>
      </c>
      <c r="C25" s="368" t="s">
        <v>8</v>
      </c>
      <c r="D25" s="368">
        <v>0.48547717842323646</v>
      </c>
      <c r="E25" s="368">
        <v>0.55276907001044928</v>
      </c>
      <c r="F25" s="368">
        <v>0.82377622377622373</v>
      </c>
      <c r="G25" s="368">
        <v>1.0032102728731942</v>
      </c>
      <c r="H25" s="368">
        <v>1.0360501567398119</v>
      </c>
      <c r="I25" s="368">
        <v>0.99814365272026273</v>
      </c>
      <c r="J25" s="368">
        <v>1.0577464788732394</v>
      </c>
      <c r="K25" s="368">
        <v>0.9512471655328798</v>
      </c>
      <c r="L25" s="368">
        <v>1.1675191815856778</v>
      </c>
      <c r="M25" s="368">
        <v>1.4066852367688023</v>
      </c>
      <c r="N25" s="368">
        <v>1.5616246498599442</v>
      </c>
      <c r="O25" s="368">
        <v>1.4245283018867925</v>
      </c>
      <c r="P25" s="368" t="s">
        <v>429</v>
      </c>
      <c r="Q25" s="368" t="s">
        <v>429</v>
      </c>
      <c r="R25" s="487"/>
      <c r="S25" s="487"/>
    </row>
    <row r="26" spans="1:20">
      <c r="A26" s="1086"/>
      <c r="B26" s="418" t="s">
        <v>79</v>
      </c>
      <c r="C26" s="368">
        <v>6.1034136159366179</v>
      </c>
      <c r="D26" s="368">
        <v>6.0792071963486087</v>
      </c>
      <c r="E26" s="368">
        <v>6.3561304832219587</v>
      </c>
      <c r="F26" s="368">
        <v>6.6744550409766745</v>
      </c>
      <c r="G26" s="368">
        <v>6.9128311998021523</v>
      </c>
      <c r="H26" s="368">
        <v>7.2772208154337639</v>
      </c>
      <c r="I26" s="368">
        <v>7.7811785297498517</v>
      </c>
      <c r="J26" s="368">
        <v>8.2400741519528733</v>
      </c>
      <c r="K26" s="368">
        <v>6.3314683403371763</v>
      </c>
      <c r="L26" s="368">
        <v>4.9468837098603249</v>
      </c>
      <c r="M26" s="368">
        <v>0.32</v>
      </c>
      <c r="N26" s="368">
        <v>0.34</v>
      </c>
      <c r="O26" s="368" t="s">
        <v>429</v>
      </c>
      <c r="P26" s="368" t="s">
        <v>429</v>
      </c>
      <c r="Q26" s="584" t="s">
        <v>429</v>
      </c>
      <c r="R26" s="487"/>
      <c r="S26" s="487"/>
    </row>
    <row r="27" spans="1:20">
      <c r="A27" s="1086"/>
      <c r="B27" s="284" t="s">
        <v>2</v>
      </c>
      <c r="C27" s="368" t="s">
        <v>429</v>
      </c>
      <c r="D27" s="368" t="s">
        <v>429</v>
      </c>
      <c r="E27" s="368" t="s">
        <v>429</v>
      </c>
      <c r="F27" s="368" t="s">
        <v>429</v>
      </c>
      <c r="G27" s="368" t="s">
        <v>429</v>
      </c>
      <c r="H27" s="368" t="s">
        <v>429</v>
      </c>
      <c r="I27" s="368" t="s">
        <v>429</v>
      </c>
      <c r="J27" s="368" t="s">
        <v>429</v>
      </c>
      <c r="K27" s="368" t="s">
        <v>429</v>
      </c>
      <c r="L27" s="368" t="s">
        <v>429</v>
      </c>
      <c r="M27" s="368" t="s">
        <v>429</v>
      </c>
      <c r="N27" s="368" t="s">
        <v>429</v>
      </c>
      <c r="O27" s="368" t="s">
        <v>429</v>
      </c>
      <c r="P27" s="368" t="s">
        <v>429</v>
      </c>
      <c r="Q27" s="584" t="s">
        <v>429</v>
      </c>
      <c r="R27" s="487"/>
      <c r="S27" s="487"/>
    </row>
    <row r="28" spans="1:20">
      <c r="A28" s="1086"/>
      <c r="B28" s="284" t="s">
        <v>1</v>
      </c>
      <c r="C28" s="368">
        <v>5.0306715063520873</v>
      </c>
      <c r="D28" s="368">
        <v>6.4438181818181821</v>
      </c>
      <c r="E28" s="368">
        <v>4.2388880928499786</v>
      </c>
      <c r="F28" s="368">
        <v>2.2000572138812715</v>
      </c>
      <c r="G28" s="368">
        <v>10.691478898022902</v>
      </c>
      <c r="H28" s="368">
        <v>6.0982865338842299E-3</v>
      </c>
      <c r="I28" s="368">
        <v>2.595870664451827E-2</v>
      </c>
      <c r="J28" s="368">
        <v>8.6742989583180337E-5</v>
      </c>
      <c r="K28" s="368">
        <v>12.48</v>
      </c>
      <c r="L28" s="368">
        <v>12.04</v>
      </c>
      <c r="M28" s="368">
        <v>13.74</v>
      </c>
      <c r="N28" s="368">
        <v>15.74</v>
      </c>
      <c r="O28" s="368">
        <v>15.74</v>
      </c>
      <c r="P28" s="368">
        <v>16</v>
      </c>
      <c r="Q28" s="715">
        <v>16</v>
      </c>
      <c r="R28" s="487"/>
      <c r="S28" s="487"/>
    </row>
    <row r="29" spans="1:20">
      <c r="A29" s="1208" t="s">
        <v>613</v>
      </c>
      <c r="B29" s="284" t="s">
        <v>15</v>
      </c>
      <c r="C29" s="368" t="s">
        <v>429</v>
      </c>
      <c r="D29" s="368" t="s">
        <v>429</v>
      </c>
      <c r="E29" s="368" t="s">
        <v>429</v>
      </c>
      <c r="F29" s="368" t="s">
        <v>429</v>
      </c>
      <c r="G29" s="368" t="s">
        <v>429</v>
      </c>
      <c r="H29" s="368" t="s">
        <v>429</v>
      </c>
      <c r="I29" s="368" t="s">
        <v>429</v>
      </c>
      <c r="J29" s="368" t="s">
        <v>429</v>
      </c>
      <c r="K29" s="368" t="s">
        <v>429</v>
      </c>
      <c r="L29" s="368" t="s">
        <v>429</v>
      </c>
      <c r="M29" s="368" t="s">
        <v>429</v>
      </c>
      <c r="N29" s="368" t="s">
        <v>429</v>
      </c>
      <c r="O29" s="368" t="s">
        <v>429</v>
      </c>
      <c r="P29" s="368" t="s">
        <v>429</v>
      </c>
      <c r="Q29" s="368" t="s">
        <v>429</v>
      </c>
      <c r="R29" s="487"/>
      <c r="S29" s="487"/>
    </row>
    <row r="30" spans="1:20">
      <c r="A30" s="1208"/>
      <c r="B30" s="284" t="s">
        <v>14</v>
      </c>
      <c r="C30" s="368" t="s">
        <v>429</v>
      </c>
      <c r="D30" s="368" t="s">
        <v>429</v>
      </c>
      <c r="E30" s="368" t="s">
        <v>429</v>
      </c>
      <c r="F30" s="368" t="s">
        <v>429</v>
      </c>
      <c r="G30" s="368" t="s">
        <v>429</v>
      </c>
      <c r="H30" s="368" t="s">
        <v>429</v>
      </c>
      <c r="I30" s="368" t="s">
        <v>429</v>
      </c>
      <c r="J30" s="368" t="s">
        <v>429</v>
      </c>
      <c r="K30" s="368" t="s">
        <v>429</v>
      </c>
      <c r="L30" s="368" t="s">
        <v>429</v>
      </c>
      <c r="M30" s="368" t="s">
        <v>429</v>
      </c>
      <c r="N30" s="368" t="s">
        <v>429</v>
      </c>
      <c r="O30" s="368" t="s">
        <v>429</v>
      </c>
      <c r="P30" s="368">
        <v>2.65</v>
      </c>
      <c r="Q30" s="368">
        <v>2.68</v>
      </c>
      <c r="R30" s="487"/>
      <c r="S30" s="487"/>
    </row>
    <row r="31" spans="1:20">
      <c r="A31" s="1208"/>
      <c r="B31" s="73" t="s">
        <v>268</v>
      </c>
      <c r="C31" s="368" t="s">
        <v>429</v>
      </c>
      <c r="D31" s="368" t="s">
        <v>429</v>
      </c>
      <c r="E31" s="368" t="s">
        <v>429</v>
      </c>
      <c r="F31" s="368" t="s">
        <v>429</v>
      </c>
      <c r="G31" s="368" t="s">
        <v>429</v>
      </c>
      <c r="H31" s="368" t="s">
        <v>429</v>
      </c>
      <c r="I31" s="368" t="s">
        <v>429</v>
      </c>
      <c r="J31" s="368" t="s">
        <v>429</v>
      </c>
      <c r="K31" s="368" t="s">
        <v>429</v>
      </c>
      <c r="L31" s="368" t="s">
        <v>429</v>
      </c>
      <c r="M31" s="368" t="s">
        <v>429</v>
      </c>
      <c r="N31" s="368" t="s">
        <v>429</v>
      </c>
      <c r="O31" s="368" t="s">
        <v>429</v>
      </c>
      <c r="P31" s="368" t="s">
        <v>429</v>
      </c>
      <c r="Q31" s="584" t="s">
        <v>429</v>
      </c>
      <c r="R31" s="487"/>
      <c r="S31" s="487"/>
    </row>
    <row r="32" spans="1:20">
      <c r="A32" s="1208"/>
      <c r="B32" s="284" t="s">
        <v>625</v>
      </c>
      <c r="C32" s="368">
        <v>0.43953488372093025</v>
      </c>
      <c r="D32" s="368">
        <v>0.36</v>
      </c>
      <c r="E32" s="368">
        <v>0.49736842105263157</v>
      </c>
      <c r="F32" s="368">
        <v>0.64218750000000002</v>
      </c>
      <c r="G32" s="368">
        <v>0.69374999999999998</v>
      </c>
      <c r="H32" s="368">
        <v>0.68529411764705883</v>
      </c>
      <c r="I32" s="368">
        <v>0.70070921985815615</v>
      </c>
      <c r="J32" s="368">
        <v>0.71445783132530116</v>
      </c>
      <c r="K32" s="368">
        <v>0.7761904761904761</v>
      </c>
      <c r="L32" s="368">
        <v>0.97953495997158391</v>
      </c>
      <c r="M32" s="368">
        <v>1.1301369863013699</v>
      </c>
      <c r="N32" s="368">
        <v>1.1073170731707318</v>
      </c>
      <c r="O32" s="368" t="s">
        <v>429</v>
      </c>
      <c r="P32" s="368" t="s">
        <v>429</v>
      </c>
      <c r="Q32" s="573" t="s">
        <v>429</v>
      </c>
      <c r="R32" s="487"/>
      <c r="S32" s="487"/>
    </row>
    <row r="33" spans="1:19">
      <c r="A33" s="1208"/>
      <c r="B33" s="284" t="s">
        <v>11</v>
      </c>
      <c r="C33" s="368" t="s">
        <v>429</v>
      </c>
      <c r="D33" s="368" t="s">
        <v>429</v>
      </c>
      <c r="E33" s="368" t="s">
        <v>429</v>
      </c>
      <c r="F33" s="368" t="s">
        <v>429</v>
      </c>
      <c r="G33" s="368" t="s">
        <v>429</v>
      </c>
      <c r="H33" s="368" t="s">
        <v>429</v>
      </c>
      <c r="I33" s="368" t="s">
        <v>429</v>
      </c>
      <c r="J33" s="368" t="s">
        <v>429</v>
      </c>
      <c r="K33" s="368" t="s">
        <v>429</v>
      </c>
      <c r="L33" s="368" t="s">
        <v>429</v>
      </c>
      <c r="M33" s="368" t="s">
        <v>429</v>
      </c>
      <c r="N33" s="368" t="s">
        <v>429</v>
      </c>
      <c r="O33" s="368" t="s">
        <v>429</v>
      </c>
      <c r="P33" s="368" t="s">
        <v>429</v>
      </c>
      <c r="Q33" s="573" t="s">
        <v>429</v>
      </c>
      <c r="R33" s="487"/>
      <c r="S33" s="487"/>
    </row>
    <row r="34" spans="1:19">
      <c r="A34" s="1208"/>
      <c r="B34" s="284" t="s">
        <v>10</v>
      </c>
      <c r="C34" s="368" t="s">
        <v>429</v>
      </c>
      <c r="D34" s="368" t="s">
        <v>429</v>
      </c>
      <c r="E34" s="368" t="s">
        <v>429</v>
      </c>
      <c r="F34" s="368" t="s">
        <v>429</v>
      </c>
      <c r="G34" s="368" t="s">
        <v>429</v>
      </c>
      <c r="H34" s="368" t="s">
        <v>429</v>
      </c>
      <c r="I34" s="368" t="s">
        <v>429</v>
      </c>
      <c r="J34" s="368" t="s">
        <v>429</v>
      </c>
      <c r="K34" s="368" t="s">
        <v>429</v>
      </c>
      <c r="L34" s="368" t="s">
        <v>429</v>
      </c>
      <c r="M34" s="368" t="s">
        <v>429</v>
      </c>
      <c r="N34" s="368" t="s">
        <v>429</v>
      </c>
      <c r="O34" s="368" t="s">
        <v>429</v>
      </c>
      <c r="P34" s="368" t="s">
        <v>429</v>
      </c>
      <c r="Q34" s="573" t="s">
        <v>429</v>
      </c>
      <c r="R34" s="487"/>
      <c r="S34" s="487"/>
    </row>
    <row r="35" spans="1:19">
      <c r="A35" s="1208"/>
      <c r="B35" s="284" t="s">
        <v>9</v>
      </c>
      <c r="C35" s="368">
        <v>0.52184382524939799</v>
      </c>
      <c r="D35" s="368">
        <v>0.48664886515353806</v>
      </c>
      <c r="E35" s="368">
        <v>0.53664552501761809</v>
      </c>
      <c r="F35" s="368">
        <v>0.59603603603603605</v>
      </c>
      <c r="G35" s="368">
        <v>0.5655148819705782</v>
      </c>
      <c r="H35" s="368">
        <v>0.54157303370786525</v>
      </c>
      <c r="I35" s="368">
        <v>0.54446923812559767</v>
      </c>
      <c r="J35" s="368">
        <v>0.59767277856135403</v>
      </c>
      <c r="K35" s="368">
        <v>0.53068252974326857</v>
      </c>
      <c r="L35" s="368">
        <v>0.54775008093234057</v>
      </c>
      <c r="M35" s="368">
        <v>0.58191304347826089</v>
      </c>
      <c r="N35" s="368">
        <v>0.87403942532576007</v>
      </c>
      <c r="O35" s="368">
        <v>0.87</v>
      </c>
      <c r="P35" s="368">
        <f>26.57/30.62</f>
        <v>0.86773350751143041</v>
      </c>
      <c r="Q35" s="368">
        <v>0.75512528473804108</v>
      </c>
      <c r="R35" s="487"/>
      <c r="S35" s="487"/>
    </row>
    <row r="36" spans="1:19">
      <c r="A36" s="1208"/>
      <c r="B36" s="284" t="s">
        <v>7</v>
      </c>
      <c r="C36" s="368">
        <v>14.015784664358945</v>
      </c>
      <c r="D36" s="368">
        <v>12.368154267595608</v>
      </c>
      <c r="E36" s="368">
        <v>14.138284417725465</v>
      </c>
      <c r="F36" s="368">
        <v>18.906399816337832</v>
      </c>
      <c r="G36" s="368">
        <v>18.007614005078793</v>
      </c>
      <c r="H36" s="368">
        <v>16.0114214806562</v>
      </c>
      <c r="I36" s="368">
        <v>15.644351737174887</v>
      </c>
      <c r="J36" s="368">
        <v>16.54658898962391</v>
      </c>
      <c r="K36" s="368">
        <v>20.826167172206759</v>
      </c>
      <c r="L36" s="368">
        <v>17.122583299053886</v>
      </c>
      <c r="M36" s="368">
        <v>18</v>
      </c>
      <c r="N36" s="368">
        <v>18</v>
      </c>
      <c r="O36" s="368" t="s">
        <v>429</v>
      </c>
      <c r="P36" s="368" t="s">
        <v>8</v>
      </c>
      <c r="Q36" s="584" t="s">
        <v>429</v>
      </c>
      <c r="R36" s="487"/>
      <c r="S36" s="487"/>
    </row>
    <row r="37" spans="1:19">
      <c r="A37" s="1208"/>
      <c r="B37" s="284" t="s">
        <v>6</v>
      </c>
      <c r="C37" s="368" t="s">
        <v>429</v>
      </c>
      <c r="D37" s="368" t="s">
        <v>429</v>
      </c>
      <c r="E37" s="368" t="s">
        <v>429</v>
      </c>
      <c r="F37" s="368" t="s">
        <v>429</v>
      </c>
      <c r="G37" s="368" t="s">
        <v>429</v>
      </c>
      <c r="H37" s="368" t="s">
        <v>429</v>
      </c>
      <c r="I37" s="368" t="s">
        <v>429</v>
      </c>
      <c r="J37" s="368" t="s">
        <v>429</v>
      </c>
      <c r="K37" s="368" t="s">
        <v>429</v>
      </c>
      <c r="L37" s="368" t="s">
        <v>429</v>
      </c>
      <c r="M37" s="368" t="s">
        <v>429</v>
      </c>
      <c r="N37" s="368" t="s">
        <v>429</v>
      </c>
      <c r="O37" s="368" t="s">
        <v>429</v>
      </c>
      <c r="P37" s="368" t="s">
        <v>429</v>
      </c>
      <c r="Q37" s="584" t="s">
        <v>429</v>
      </c>
      <c r="R37" s="487"/>
      <c r="S37" s="487"/>
    </row>
    <row r="38" spans="1:19">
      <c r="A38" s="1208"/>
      <c r="B38" s="284" t="s">
        <v>5</v>
      </c>
      <c r="C38" s="368" t="s">
        <v>429</v>
      </c>
      <c r="D38" s="368" t="s">
        <v>429</v>
      </c>
      <c r="E38" s="368" t="s">
        <v>429</v>
      </c>
      <c r="F38" s="368" t="s">
        <v>429</v>
      </c>
      <c r="G38" s="368" t="s">
        <v>429</v>
      </c>
      <c r="H38" s="368" t="s">
        <v>429</v>
      </c>
      <c r="I38" s="368" t="s">
        <v>429</v>
      </c>
      <c r="J38" s="368" t="s">
        <v>429</v>
      </c>
      <c r="K38" s="368" t="s">
        <v>429</v>
      </c>
      <c r="L38" s="368" t="s">
        <v>429</v>
      </c>
      <c r="M38" s="368" t="s">
        <v>429</v>
      </c>
      <c r="N38" s="368" t="s">
        <v>429</v>
      </c>
      <c r="O38" s="368" t="s">
        <v>429</v>
      </c>
      <c r="P38" s="368" t="s">
        <v>429</v>
      </c>
      <c r="Q38" s="584" t="s">
        <v>429</v>
      </c>
      <c r="R38" s="487"/>
      <c r="S38" s="487"/>
    </row>
    <row r="39" spans="1:19">
      <c r="A39" s="1208"/>
      <c r="B39" s="284" t="s">
        <v>4</v>
      </c>
      <c r="C39" s="368" t="s">
        <v>429</v>
      </c>
      <c r="D39" s="368" t="s">
        <v>429</v>
      </c>
      <c r="E39" s="368" t="s">
        <v>429</v>
      </c>
      <c r="F39" s="368" t="s">
        <v>429</v>
      </c>
      <c r="G39" s="368" t="s">
        <v>429</v>
      </c>
      <c r="H39" s="368" t="s">
        <v>429</v>
      </c>
      <c r="I39" s="368" t="s">
        <v>429</v>
      </c>
      <c r="J39" s="368" t="s">
        <v>429</v>
      </c>
      <c r="K39" s="368" t="s">
        <v>429</v>
      </c>
      <c r="L39" s="368" t="s">
        <v>429</v>
      </c>
      <c r="M39" s="368" t="s">
        <v>429</v>
      </c>
      <c r="N39" s="368" t="s">
        <v>429</v>
      </c>
      <c r="O39" s="368" t="s">
        <v>429</v>
      </c>
      <c r="P39" s="368" t="s">
        <v>429</v>
      </c>
      <c r="Q39" s="573" t="s">
        <v>429</v>
      </c>
      <c r="R39" s="487"/>
      <c r="S39" s="487"/>
    </row>
    <row r="40" spans="1:19">
      <c r="A40" s="1208"/>
      <c r="B40" s="284" t="s">
        <v>3</v>
      </c>
      <c r="C40" s="368" t="s">
        <v>429</v>
      </c>
      <c r="D40" s="368">
        <v>0.51867219917012441</v>
      </c>
      <c r="E40" s="368">
        <v>0.64785788923719956</v>
      </c>
      <c r="F40" s="368">
        <v>0.96923076923076912</v>
      </c>
      <c r="G40" s="368">
        <v>1.1797752808988762</v>
      </c>
      <c r="H40" s="368">
        <v>1.219435736677116</v>
      </c>
      <c r="I40" s="368">
        <v>1.175210624018278</v>
      </c>
      <c r="J40" s="368">
        <v>1.2464788732394367</v>
      </c>
      <c r="K40" s="368">
        <v>1.1201814058956916</v>
      </c>
      <c r="L40" s="368">
        <v>1.336317135549872</v>
      </c>
      <c r="M40" s="368">
        <v>1.6573816155988859</v>
      </c>
      <c r="N40" s="368">
        <v>1.838935574229692</v>
      </c>
      <c r="O40" s="368">
        <v>1.6780660377358489</v>
      </c>
      <c r="P40" s="368" t="s">
        <v>429</v>
      </c>
      <c r="Q40" s="584" t="s">
        <v>429</v>
      </c>
      <c r="R40" s="487"/>
      <c r="S40" s="487"/>
    </row>
    <row r="41" spans="1:19">
      <c r="A41" s="1208"/>
      <c r="B41" s="418" t="s">
        <v>79</v>
      </c>
      <c r="C41" s="368" t="s">
        <v>429</v>
      </c>
      <c r="D41" s="368" t="s">
        <v>429</v>
      </c>
      <c r="E41" s="368" t="s">
        <v>429</v>
      </c>
      <c r="F41" s="368" t="s">
        <v>429</v>
      </c>
      <c r="G41" s="368" t="s">
        <v>429</v>
      </c>
      <c r="H41" s="368" t="s">
        <v>429</v>
      </c>
      <c r="I41" s="368" t="s">
        <v>429</v>
      </c>
      <c r="J41" s="368" t="s">
        <v>429</v>
      </c>
      <c r="K41" s="368" t="s">
        <v>429</v>
      </c>
      <c r="L41" s="368" t="s">
        <v>429</v>
      </c>
      <c r="M41" s="368" t="s">
        <v>429</v>
      </c>
      <c r="N41" s="368" t="s">
        <v>429</v>
      </c>
      <c r="O41" s="368" t="s">
        <v>429</v>
      </c>
      <c r="P41" s="368" t="s">
        <v>429</v>
      </c>
      <c r="Q41" s="573" t="s">
        <v>429</v>
      </c>
      <c r="R41" s="487"/>
      <c r="S41" s="487"/>
    </row>
    <row r="42" spans="1:19">
      <c r="A42" s="1208"/>
      <c r="B42" s="284" t="s">
        <v>2</v>
      </c>
      <c r="C42" s="368" t="s">
        <v>429</v>
      </c>
      <c r="D42" s="368" t="s">
        <v>429</v>
      </c>
      <c r="E42" s="368" t="s">
        <v>429</v>
      </c>
      <c r="F42" s="368" t="s">
        <v>429</v>
      </c>
      <c r="G42" s="368" t="s">
        <v>429</v>
      </c>
      <c r="H42" s="368" t="s">
        <v>429</v>
      </c>
      <c r="I42" s="368" t="s">
        <v>429</v>
      </c>
      <c r="J42" s="368" t="s">
        <v>429</v>
      </c>
      <c r="K42" s="368" t="s">
        <v>429</v>
      </c>
      <c r="L42" s="368" t="s">
        <v>429</v>
      </c>
      <c r="M42" s="368" t="s">
        <v>429</v>
      </c>
      <c r="N42" s="368" t="s">
        <v>429</v>
      </c>
      <c r="O42" s="368" t="s">
        <v>429</v>
      </c>
      <c r="P42" s="368" t="s">
        <v>429</v>
      </c>
      <c r="Q42" s="573" t="s">
        <v>429</v>
      </c>
      <c r="R42" s="487"/>
      <c r="S42" s="487"/>
    </row>
    <row r="43" spans="1:19">
      <c r="A43" s="1208"/>
      <c r="B43" s="284" t="s">
        <v>1</v>
      </c>
      <c r="C43" s="368">
        <v>7.2842105263157899</v>
      </c>
      <c r="D43" s="368">
        <v>13.378545454545456</v>
      </c>
      <c r="E43" s="368">
        <v>7.7395615417681611</v>
      </c>
      <c r="F43" s="368">
        <v>5.3921340777714208</v>
      </c>
      <c r="G43" s="368">
        <v>2.2180880534926324</v>
      </c>
      <c r="H43" s="368">
        <v>1.6120648825152181E-2</v>
      </c>
      <c r="I43" s="368">
        <v>3.6836682392026573E-2</v>
      </c>
      <c r="J43" s="368">
        <v>5.0873196647527525E-4</v>
      </c>
      <c r="K43" s="368">
        <v>19.690000000000001</v>
      </c>
      <c r="L43" s="368">
        <v>17.66</v>
      </c>
      <c r="M43" s="368">
        <v>22.22</v>
      </c>
      <c r="N43" s="368">
        <v>26.16</v>
      </c>
      <c r="O43" s="368">
        <v>26.16</v>
      </c>
      <c r="P43" s="368">
        <v>26.16</v>
      </c>
      <c r="Q43" s="715">
        <v>26.16</v>
      </c>
      <c r="R43" s="487"/>
      <c r="S43" s="487"/>
    </row>
    <row r="45" spans="1:19">
      <c r="A45" s="295" t="s">
        <v>35</v>
      </c>
    </row>
    <row r="46" spans="1:19">
      <c r="A46" s="295"/>
    </row>
    <row r="47" spans="1:19">
      <c r="A47" s="167" t="s">
        <v>431</v>
      </c>
    </row>
    <row r="48" spans="1:19">
      <c r="A48" s="167"/>
    </row>
    <row r="49" spans="1:13" ht="13.75" customHeight="1">
      <c r="A49" s="295" t="s">
        <v>84</v>
      </c>
      <c r="C49" s="96"/>
      <c r="D49" s="96"/>
      <c r="E49" s="96"/>
      <c r="F49" s="96"/>
      <c r="G49" s="96"/>
      <c r="H49" s="96"/>
      <c r="I49" s="96"/>
      <c r="J49" s="96"/>
      <c r="K49" s="96"/>
      <c r="L49" s="96"/>
      <c r="M49" s="96"/>
    </row>
    <row r="50" spans="1:13">
      <c r="C50" s="96"/>
      <c r="D50" s="96"/>
      <c r="E50" s="96"/>
      <c r="F50" s="96"/>
      <c r="G50" s="96"/>
      <c r="H50" s="96"/>
      <c r="I50" s="96"/>
      <c r="J50" s="96"/>
      <c r="K50" s="96"/>
      <c r="L50" s="96"/>
      <c r="M50" s="96"/>
    </row>
    <row r="51" spans="1:13" ht="14.25" customHeight="1">
      <c r="A51" s="96" t="s">
        <v>715</v>
      </c>
      <c r="C51" s="100"/>
      <c r="D51" s="100"/>
      <c r="E51" s="100"/>
    </row>
    <row r="52" spans="1:13" s="134" customFormat="1" ht="14.25" customHeight="1">
      <c r="A52" s="96"/>
      <c r="C52" s="100"/>
      <c r="D52" s="12"/>
      <c r="E52" s="12"/>
      <c r="F52" s="12"/>
    </row>
    <row r="53" spans="1:13">
      <c r="A53" s="93" t="s">
        <v>718</v>
      </c>
      <c r="D53" s="100"/>
      <c r="E53" s="100"/>
    </row>
    <row r="54" spans="1:13">
      <c r="A54" s="135"/>
      <c r="C54" s="100"/>
      <c r="D54" s="100"/>
      <c r="E54" s="100"/>
    </row>
    <row r="55" spans="1:13" ht="15.75" customHeight="1">
      <c r="A55" s="289" t="s">
        <v>717</v>
      </c>
      <c r="C55" s="96"/>
      <c r="D55" s="96"/>
      <c r="E55" s="96"/>
      <c r="F55" s="96"/>
      <c r="G55" s="96"/>
      <c r="H55" s="96"/>
      <c r="I55" s="96"/>
      <c r="J55" s="96"/>
      <c r="K55" s="96"/>
      <c r="L55" s="96"/>
      <c r="M55" s="96"/>
    </row>
    <row r="56" spans="1:13">
      <c r="A56" s="93"/>
      <c r="B56" s="96"/>
      <c r="C56" s="96"/>
      <c r="D56" s="96"/>
      <c r="E56" s="96"/>
      <c r="F56" s="96"/>
      <c r="G56" s="96"/>
      <c r="H56" s="96"/>
      <c r="I56" s="96"/>
      <c r="J56" s="96"/>
      <c r="K56" s="96"/>
      <c r="L56" s="96"/>
      <c r="M56" s="96"/>
    </row>
    <row r="57" spans="1:13">
      <c r="A57" s="96" t="s">
        <v>716</v>
      </c>
      <c r="B57" s="150"/>
      <c r="C57" s="150"/>
      <c r="D57" s="150"/>
      <c r="E57" s="150"/>
      <c r="F57" s="150"/>
      <c r="G57" s="150"/>
      <c r="H57" s="150"/>
      <c r="I57" s="150"/>
      <c r="J57" s="150"/>
      <c r="K57" s="150"/>
      <c r="L57" s="150"/>
      <c r="M57" s="150"/>
    </row>
    <row r="58" spans="1:13">
      <c r="B58" s="100"/>
      <c r="C58" s="100"/>
      <c r="D58" s="100"/>
    </row>
  </sheetData>
  <mergeCells count="6">
    <mergeCell ref="C3:Q3"/>
    <mergeCell ref="A29:A43"/>
    <mergeCell ref="A3:A4"/>
    <mergeCell ref="B3:B4"/>
    <mergeCell ref="A5:A28"/>
    <mergeCell ref="B5:B6"/>
  </mergeCells>
  <conditionalFormatting sqref="P36">
    <cfRule type="expression" dxfId="39" priority="34" stopIfTrue="1">
      <formula>ISNA(ACTIVECELL)</formula>
    </cfRule>
  </conditionalFormatting>
  <conditionalFormatting sqref="P16">
    <cfRule type="expression" dxfId="38" priority="33" stopIfTrue="1">
      <formula>ISNA(ACTIVECELL)</formula>
    </cfRule>
  </conditionalFormatting>
  <conditionalFormatting sqref="P19:P24">
    <cfRule type="expression" dxfId="37" priority="32" stopIfTrue="1">
      <formula>ISNA(ACTIVECELL)</formula>
    </cfRule>
  </conditionalFormatting>
  <conditionalFormatting sqref="C13:O14">
    <cfRule type="expression" dxfId="36" priority="22" stopIfTrue="1">
      <formula>ISNA(ACTIVECELL)</formula>
    </cfRule>
  </conditionalFormatting>
  <conditionalFormatting sqref="P25">
    <cfRule type="expression" dxfId="35" priority="30" stopIfTrue="1">
      <formula>ISNA(ACTIVECELL)</formula>
    </cfRule>
  </conditionalFormatting>
  <conditionalFormatting sqref="P13:P14 P8:Q12">
    <cfRule type="expression" dxfId="34" priority="20" stopIfTrue="1">
      <formula>ISNA(ACTIVECELL)</formula>
    </cfRule>
  </conditionalFormatting>
  <conditionalFormatting sqref="P16:P27">
    <cfRule type="expression" dxfId="33" priority="28" stopIfTrue="1">
      <formula>ISNA(ACTIVECELL)</formula>
    </cfRule>
  </conditionalFormatting>
  <conditionalFormatting sqref="P37:P42">
    <cfRule type="expression" dxfId="32" priority="18" stopIfTrue="1">
      <formula>ISNA(ACTIVECELL)</formula>
    </cfRule>
  </conditionalFormatting>
  <conditionalFormatting sqref="C37:O39">
    <cfRule type="expression" dxfId="31" priority="17" stopIfTrue="1">
      <formula>ISNA(ACTIVECELL)</formula>
    </cfRule>
  </conditionalFormatting>
  <conditionalFormatting sqref="C5:D7">
    <cfRule type="expression" dxfId="30" priority="25" stopIfTrue="1">
      <formula>ISNA(ACTIVECELL)</formula>
    </cfRule>
  </conditionalFormatting>
  <conditionalFormatting sqref="C8:D8">
    <cfRule type="expression" dxfId="29" priority="24" stopIfTrue="1">
      <formula>ISNA(ACTIVECELL)</formula>
    </cfRule>
  </conditionalFormatting>
  <conditionalFormatting sqref="E7:O8">
    <cfRule type="expression" dxfId="28" priority="23" stopIfTrue="1">
      <formula>ISNA(ACTIVECELL)</formula>
    </cfRule>
  </conditionalFormatting>
  <conditionalFormatting sqref="C17:P17">
    <cfRule type="expression" dxfId="27" priority="21" stopIfTrue="1">
      <formula>ISNA(ACTIVECELL)</formula>
    </cfRule>
  </conditionalFormatting>
  <conditionalFormatting sqref="P31:P34">
    <cfRule type="expression" dxfId="26" priority="19" stopIfTrue="1">
      <formula>ISNA(ACTIVECELL)</formula>
    </cfRule>
  </conditionalFormatting>
  <conditionalFormatting sqref="C41:O42">
    <cfRule type="expression" dxfId="25" priority="16" stopIfTrue="1">
      <formula>ISNA(ACTIVECELL)</formula>
    </cfRule>
  </conditionalFormatting>
  <conditionalFormatting sqref="O36 C40">
    <cfRule type="expression" dxfId="24" priority="15" stopIfTrue="1">
      <formula>ISNA(ACTIVECELL)</formula>
    </cfRule>
  </conditionalFormatting>
  <conditionalFormatting sqref="C33:O34">
    <cfRule type="expression" dxfId="23" priority="14" stopIfTrue="1">
      <formula>ISNA(ACTIVECELL)</formula>
    </cfRule>
  </conditionalFormatting>
  <conditionalFormatting sqref="C29:O31">
    <cfRule type="expression" dxfId="22" priority="13" stopIfTrue="1">
      <formula>ISNA(ACTIVECELL)</formula>
    </cfRule>
  </conditionalFormatting>
  <conditionalFormatting sqref="P29">
    <cfRule type="expression" dxfId="21" priority="12" stopIfTrue="1">
      <formula>ISNA(ACTIVECELL)</formula>
    </cfRule>
  </conditionalFormatting>
  <conditionalFormatting sqref="C19:J24">
    <cfRule type="expression" dxfId="20" priority="11" stopIfTrue="1">
      <formula>ISNA(ACTIVECELL)</formula>
    </cfRule>
  </conditionalFormatting>
  <conditionalFormatting sqref="O26 C27:O27">
    <cfRule type="expression" dxfId="19" priority="10" stopIfTrue="1">
      <formula>ISNA(ACTIVECELL)</formula>
    </cfRule>
  </conditionalFormatting>
  <conditionalFormatting sqref="Q29">
    <cfRule type="expression" dxfId="18" priority="9" stopIfTrue="1">
      <formula>ISNA(ACTIVECELL)</formula>
    </cfRule>
  </conditionalFormatting>
  <conditionalFormatting sqref="Q20:Q24">
    <cfRule type="expression" dxfId="17" priority="8" stopIfTrue="1">
      <formula>ISNA(ACTIVECELL)</formula>
    </cfRule>
  </conditionalFormatting>
  <conditionalFormatting sqref="Q39">
    <cfRule type="expression" dxfId="16" priority="7" stopIfTrue="1">
      <formula>ISNA(ACTIVECELL)</formula>
    </cfRule>
  </conditionalFormatting>
  <conditionalFormatting sqref="Q17">
    <cfRule type="expression" dxfId="15" priority="6" stopIfTrue="1">
      <formula>ISNA(ACTIVECELL)</formula>
    </cfRule>
  </conditionalFormatting>
  <conditionalFormatting sqref="Q18:Q19 Q16">
    <cfRule type="expression" dxfId="14" priority="4" stopIfTrue="1">
      <formula>ISNA(ACTIVECELL)</formula>
    </cfRule>
  </conditionalFormatting>
  <conditionalFormatting sqref="Q25">
    <cfRule type="expression" dxfId="13" priority="3" stopIfTrue="1">
      <formula>ISNA(ACTIVECELL)</formula>
    </cfRule>
  </conditionalFormatting>
  <conditionalFormatting sqref="O16">
    <cfRule type="expression" dxfId="12" priority="2" stopIfTrue="1">
      <formula>ISNA(ACTIVECELL)</formula>
    </cfRule>
  </conditionalFormatting>
  <conditionalFormatting sqref="O32">
    <cfRule type="expression" dxfId="11" priority="1" stopIfTrue="1">
      <formula>ISNA(ACTIVECELL)</formula>
    </cfRule>
  </conditionalFormatting>
  <hyperlinks>
    <hyperlink ref="T5" location="Content!B514" display="Back to Content Page"/>
  </hyperlinks>
  <pageMargins left="0.7" right="0.7" top="0.75" bottom="0.75" header="0.3" footer="0.3"/>
  <pageSetup paperSize="9" orientation="portrait" horizontalDpi="4294967295" verticalDpi="4294967295" r:id="rId1"/>
</worksheet>
</file>

<file path=xl/worksheets/sheet3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5"/>
  <sheetViews>
    <sheetView topLeftCell="F1" workbookViewId="0">
      <selection activeCell="S5" sqref="S5"/>
    </sheetView>
  </sheetViews>
  <sheetFormatPr defaultColWidth="9.1796875" defaultRowHeight="14"/>
  <cols>
    <col min="1" max="1" width="33.81640625" style="289" customWidth="1"/>
    <col min="2" max="5" width="7" style="289" customWidth="1"/>
    <col min="6" max="7" width="8.08984375" style="289" customWidth="1"/>
    <col min="8" max="8" width="9.1796875" style="289" customWidth="1"/>
    <col min="9" max="9" width="11.26953125" style="289" customWidth="1"/>
    <col min="10" max="10" width="15.7265625" style="289" customWidth="1"/>
    <col min="11" max="17" width="7" style="289" customWidth="1"/>
    <col min="18" max="16384" width="9.1796875" style="289"/>
  </cols>
  <sheetData>
    <row r="1" spans="1:19" s="136" customFormat="1">
      <c r="A1" s="140" t="s">
        <v>1469</v>
      </c>
      <c r="B1" s="140"/>
    </row>
    <row r="3" spans="1:19" ht="15" customHeight="1">
      <c r="A3" s="1086" t="s">
        <v>16</v>
      </c>
      <c r="B3" s="1085" t="s">
        <v>593</v>
      </c>
      <c r="C3" s="1085"/>
      <c r="D3" s="1085"/>
      <c r="E3" s="1085"/>
      <c r="F3" s="1085"/>
      <c r="G3" s="1085"/>
      <c r="H3" s="1085"/>
      <c r="I3" s="1085"/>
      <c r="J3" s="1085"/>
      <c r="K3" s="1085"/>
      <c r="L3" s="1085"/>
      <c r="M3" s="1085"/>
      <c r="N3" s="1085"/>
      <c r="O3" s="1085"/>
      <c r="P3" s="1085"/>
      <c r="Q3" s="1085"/>
    </row>
    <row r="4" spans="1:19">
      <c r="A4" s="1086"/>
      <c r="B4" s="67">
        <v>2000</v>
      </c>
      <c r="C4" s="67">
        <v>2001</v>
      </c>
      <c r="D4" s="67">
        <v>2002</v>
      </c>
      <c r="E4" s="67">
        <v>2003</v>
      </c>
      <c r="F4" s="329">
        <v>2004</v>
      </c>
      <c r="G4" s="67">
        <v>2005</v>
      </c>
      <c r="H4" s="329">
        <v>2006</v>
      </c>
      <c r="I4" s="67">
        <v>2007</v>
      </c>
      <c r="J4" s="67">
        <v>2008</v>
      </c>
      <c r="K4" s="67">
        <v>2009</v>
      </c>
      <c r="L4" s="67">
        <v>2010</v>
      </c>
      <c r="M4" s="67">
        <v>2011</v>
      </c>
      <c r="N4" s="67">
        <v>2012</v>
      </c>
      <c r="O4" s="67">
        <v>2013</v>
      </c>
      <c r="P4" s="67">
        <v>2014</v>
      </c>
      <c r="Q4" s="67">
        <v>2015</v>
      </c>
    </row>
    <row r="5" spans="1:19">
      <c r="A5" s="284" t="s">
        <v>15</v>
      </c>
      <c r="B5" s="717" t="s">
        <v>8</v>
      </c>
      <c r="C5" s="717" t="s">
        <v>8</v>
      </c>
      <c r="D5" s="717">
        <v>22.170301922857039</v>
      </c>
      <c r="E5" s="717">
        <v>34.333738631510784</v>
      </c>
      <c r="F5" s="717">
        <v>48.656815966327116</v>
      </c>
      <c r="G5" s="717">
        <v>63.494774784755457</v>
      </c>
      <c r="H5" s="717">
        <v>72.121238231973962</v>
      </c>
      <c r="I5" s="717">
        <v>79.880101352933266</v>
      </c>
      <c r="J5" s="717">
        <v>80.639293912156262</v>
      </c>
      <c r="K5" s="717">
        <v>82.755985312144972</v>
      </c>
      <c r="L5" s="717">
        <v>89.185242114724815</v>
      </c>
      <c r="M5" s="717">
        <v>105.45640319031715</v>
      </c>
      <c r="N5" s="717">
        <v>117.97510504615188</v>
      </c>
      <c r="O5" s="717">
        <v>136.88681801116519</v>
      </c>
      <c r="P5" s="717">
        <v>143.10481595116283</v>
      </c>
      <c r="Q5" s="717">
        <v>152.95079279762695</v>
      </c>
      <c r="R5" s="343"/>
      <c r="S5" s="92" t="s">
        <v>13</v>
      </c>
    </row>
    <row r="6" spans="1:19">
      <c r="A6" s="284" t="s">
        <v>14</v>
      </c>
      <c r="B6" s="717">
        <v>63.963056824229817</v>
      </c>
      <c r="C6" s="717">
        <v>68.722118175460736</v>
      </c>
      <c r="D6" s="717">
        <v>78.578185919572235</v>
      </c>
      <c r="E6" s="717">
        <v>89.809888774398772</v>
      </c>
      <c r="F6" s="717">
        <v>98.25851481563997</v>
      </c>
      <c r="G6" s="717">
        <v>100.05558727241224</v>
      </c>
      <c r="H6" s="717">
        <v>99.999950490760341</v>
      </c>
      <c r="I6" s="717">
        <v>100.01466666666666</v>
      </c>
      <c r="J6" s="717">
        <v>100.37641666666667</v>
      </c>
      <c r="K6" s="717">
        <v>101.28144597363898</v>
      </c>
      <c r="L6" s="717">
        <v>102.10715</v>
      </c>
      <c r="M6" s="717">
        <v>102.8</v>
      </c>
      <c r="N6" s="717">
        <v>103.1</v>
      </c>
      <c r="O6" s="717">
        <v>103.5</v>
      </c>
      <c r="P6" s="717">
        <v>104.6</v>
      </c>
      <c r="Q6" s="717">
        <v>104.9</v>
      </c>
    </row>
    <row r="7" spans="1:19">
      <c r="A7" s="73" t="s">
        <v>268</v>
      </c>
      <c r="B7" s="717" t="s">
        <v>429</v>
      </c>
      <c r="C7" s="717" t="s">
        <v>429</v>
      </c>
      <c r="D7" s="717" t="s">
        <v>429</v>
      </c>
      <c r="E7" s="717" t="s">
        <v>429</v>
      </c>
      <c r="F7" s="717" t="s">
        <v>429</v>
      </c>
      <c r="G7" s="717" t="s">
        <v>429</v>
      </c>
      <c r="H7" s="717" t="s">
        <v>429</v>
      </c>
      <c r="I7" s="717" t="s">
        <v>429</v>
      </c>
      <c r="J7" s="717" t="s">
        <v>429</v>
      </c>
      <c r="K7" s="717" t="s">
        <v>429</v>
      </c>
      <c r="L7" s="717" t="s">
        <v>429</v>
      </c>
      <c r="M7" s="717" t="s">
        <v>429</v>
      </c>
      <c r="N7" s="717" t="s">
        <v>429</v>
      </c>
      <c r="O7" s="717" t="s">
        <v>429</v>
      </c>
      <c r="P7" s="717" t="s">
        <v>429</v>
      </c>
      <c r="Q7" s="717" t="s">
        <v>429</v>
      </c>
    </row>
    <row r="8" spans="1:19">
      <c r="A8" s="284" t="s">
        <v>12</v>
      </c>
      <c r="B8" s="717" t="s">
        <v>429</v>
      </c>
      <c r="C8" s="717" t="s">
        <v>429</v>
      </c>
      <c r="D8" s="717">
        <v>107.41056000000002</v>
      </c>
      <c r="E8" s="717">
        <v>107.41056000000002</v>
      </c>
      <c r="F8" s="717">
        <v>114.41909903999999</v>
      </c>
      <c r="G8" s="717">
        <v>123.76059544320003</v>
      </c>
      <c r="H8" s="717">
        <v>130.82428980575997</v>
      </c>
      <c r="I8" s="717">
        <v>138.35850794156158</v>
      </c>
      <c r="J8" s="717">
        <v>146.98104857424082</v>
      </c>
      <c r="K8" s="717">
        <v>149.19322635479151</v>
      </c>
      <c r="L8" s="717">
        <v>106.67</v>
      </c>
      <c r="M8" s="717">
        <v>110.01</v>
      </c>
      <c r="N8" s="717">
        <v>118.26</v>
      </c>
      <c r="O8" s="717" t="s">
        <v>8</v>
      </c>
      <c r="P8" s="717" t="s">
        <v>429</v>
      </c>
      <c r="Q8" s="717" t="s">
        <v>429</v>
      </c>
    </row>
    <row r="9" spans="1:19">
      <c r="A9" s="284" t="s">
        <v>11</v>
      </c>
      <c r="B9" s="717" t="s">
        <v>429</v>
      </c>
      <c r="C9" s="717" t="s">
        <v>429</v>
      </c>
      <c r="D9" s="717" t="s">
        <v>429</v>
      </c>
      <c r="E9" s="717" t="s">
        <v>429</v>
      </c>
      <c r="F9" s="717" t="s">
        <v>429</v>
      </c>
      <c r="G9" s="717" t="s">
        <v>429</v>
      </c>
      <c r="H9" s="717" t="s">
        <v>429</v>
      </c>
      <c r="I9" s="717" t="s">
        <v>429</v>
      </c>
      <c r="J9" s="717" t="s">
        <v>429</v>
      </c>
      <c r="K9" s="717" t="s">
        <v>429</v>
      </c>
      <c r="L9" s="717" t="s">
        <v>429</v>
      </c>
      <c r="M9" s="717" t="s">
        <v>429</v>
      </c>
      <c r="N9" s="717" t="s">
        <v>429</v>
      </c>
      <c r="O9" s="717" t="s">
        <v>429</v>
      </c>
      <c r="P9" s="717" t="s">
        <v>429</v>
      </c>
      <c r="Q9" s="717" t="s">
        <v>429</v>
      </c>
    </row>
    <row r="10" spans="1:19">
      <c r="A10" s="284" t="s">
        <v>10</v>
      </c>
      <c r="B10" s="717" t="s">
        <v>429</v>
      </c>
      <c r="C10" s="717" t="s">
        <v>429</v>
      </c>
      <c r="D10" s="717" t="s">
        <v>429</v>
      </c>
      <c r="E10" s="717" t="s">
        <v>429</v>
      </c>
      <c r="F10" s="717" t="s">
        <v>429</v>
      </c>
      <c r="G10" s="717" t="s">
        <v>429</v>
      </c>
      <c r="H10" s="717" t="s">
        <v>429</v>
      </c>
      <c r="I10" s="717" t="s">
        <v>429</v>
      </c>
      <c r="J10" s="717" t="s">
        <v>429</v>
      </c>
      <c r="K10" s="717" t="s">
        <v>429</v>
      </c>
      <c r="L10" s="717" t="s">
        <v>429</v>
      </c>
      <c r="M10" s="717" t="s">
        <v>429</v>
      </c>
      <c r="N10" s="717" t="s">
        <v>429</v>
      </c>
      <c r="O10" s="717" t="s">
        <v>429</v>
      </c>
      <c r="P10" s="717" t="s">
        <v>429</v>
      </c>
      <c r="Q10" s="717" t="s">
        <v>429</v>
      </c>
    </row>
    <row r="11" spans="1:19">
      <c r="A11" s="284" t="s">
        <v>9</v>
      </c>
      <c r="B11" s="717">
        <v>100</v>
      </c>
      <c r="C11" s="717">
        <v>100</v>
      </c>
      <c r="D11" s="717">
        <v>106.5</v>
      </c>
      <c r="E11" s="717">
        <v>115.5</v>
      </c>
      <c r="F11" s="717">
        <v>115.5</v>
      </c>
      <c r="G11" s="717">
        <v>115.5</v>
      </c>
      <c r="H11" s="717">
        <v>115.5</v>
      </c>
      <c r="I11" s="717">
        <v>115.5</v>
      </c>
      <c r="J11" s="717">
        <v>115.5</v>
      </c>
      <c r="K11" s="717">
        <v>115.5</v>
      </c>
      <c r="L11" s="717">
        <v>115.5</v>
      </c>
      <c r="M11" s="717">
        <v>115.5</v>
      </c>
      <c r="N11" s="717">
        <v>158.44108125</v>
      </c>
      <c r="O11" s="717">
        <v>158.4</v>
      </c>
      <c r="P11" s="717">
        <v>158.4</v>
      </c>
      <c r="Q11" s="717">
        <v>158.4</v>
      </c>
    </row>
    <row r="12" spans="1:19">
      <c r="A12" s="284" t="s">
        <v>7</v>
      </c>
      <c r="B12" s="717">
        <v>33.91894121655541</v>
      </c>
      <c r="C12" s="717">
        <v>38.603754775312389</v>
      </c>
      <c r="D12" s="717">
        <v>49.992946816363357</v>
      </c>
      <c r="E12" s="717">
        <v>65.087923318180231</v>
      </c>
      <c r="F12" s="717">
        <v>100</v>
      </c>
      <c r="G12" s="717">
        <v>120.18183740353103</v>
      </c>
      <c r="H12" s="717">
        <v>134.83877788349722</v>
      </c>
      <c r="I12" s="717">
        <v>162.24407090249142</v>
      </c>
      <c r="J12" s="717">
        <v>166.825245797653</v>
      </c>
      <c r="K12" s="717">
        <v>166.825245797653</v>
      </c>
      <c r="L12" s="717">
        <v>212.88367339746975</v>
      </c>
      <c r="M12" s="717">
        <v>100.3</v>
      </c>
      <c r="N12" s="717">
        <v>100</v>
      </c>
      <c r="O12" s="717" t="s">
        <v>8</v>
      </c>
      <c r="P12" s="717" t="s">
        <v>429</v>
      </c>
      <c r="Q12" s="717" t="s">
        <v>429</v>
      </c>
    </row>
    <row r="13" spans="1:19">
      <c r="A13" s="284" t="s">
        <v>6</v>
      </c>
      <c r="B13" s="717" t="s">
        <v>8</v>
      </c>
      <c r="C13" s="717" t="s">
        <v>429</v>
      </c>
      <c r="D13" s="717" t="s">
        <v>429</v>
      </c>
      <c r="E13" s="717" t="s">
        <v>429</v>
      </c>
      <c r="F13" s="717" t="s">
        <v>429</v>
      </c>
      <c r="G13" s="717" t="s">
        <v>429</v>
      </c>
      <c r="H13" s="717" t="s">
        <v>429</v>
      </c>
      <c r="I13" s="717" t="s">
        <v>429</v>
      </c>
      <c r="J13" s="717" t="s">
        <v>429</v>
      </c>
      <c r="K13" s="717" t="s">
        <v>429</v>
      </c>
      <c r="L13" s="717" t="s">
        <v>429</v>
      </c>
      <c r="M13" s="717" t="s">
        <v>429</v>
      </c>
      <c r="N13" s="717" t="s">
        <v>429</v>
      </c>
      <c r="O13" s="717" t="s">
        <v>429</v>
      </c>
      <c r="P13" s="717" t="s">
        <v>429</v>
      </c>
      <c r="Q13" s="717" t="s">
        <v>429</v>
      </c>
    </row>
    <row r="14" spans="1:19">
      <c r="A14" s="284" t="s">
        <v>5</v>
      </c>
      <c r="B14" s="717" t="s">
        <v>8</v>
      </c>
      <c r="C14" s="717" t="s">
        <v>429</v>
      </c>
      <c r="D14" s="717" t="s">
        <v>429</v>
      </c>
      <c r="E14" s="717" t="s">
        <v>429</v>
      </c>
      <c r="F14" s="717" t="s">
        <v>429</v>
      </c>
      <c r="G14" s="717" t="s">
        <v>429</v>
      </c>
      <c r="H14" s="717" t="s">
        <v>429</v>
      </c>
      <c r="I14" s="717" t="s">
        <v>429</v>
      </c>
      <c r="J14" s="717" t="s">
        <v>429</v>
      </c>
      <c r="K14" s="717" t="s">
        <v>429</v>
      </c>
      <c r="L14" s="717" t="s">
        <v>429</v>
      </c>
      <c r="M14" s="717" t="s">
        <v>429</v>
      </c>
      <c r="N14" s="717" t="s">
        <v>429</v>
      </c>
      <c r="O14" s="717" t="s">
        <v>429</v>
      </c>
      <c r="P14" s="717" t="s">
        <v>429</v>
      </c>
      <c r="Q14" s="717" t="s">
        <v>429</v>
      </c>
    </row>
    <row r="15" spans="1:19">
      <c r="A15" s="284" t="s">
        <v>4</v>
      </c>
      <c r="B15" s="717">
        <v>32.5</v>
      </c>
      <c r="C15" s="717">
        <v>36</v>
      </c>
      <c r="D15" s="717">
        <v>39.299999999999997</v>
      </c>
      <c r="E15" s="717">
        <v>43</v>
      </c>
      <c r="F15" s="717">
        <v>47.1</v>
      </c>
      <c r="G15" s="717">
        <v>50.6</v>
      </c>
      <c r="H15" s="717">
        <v>53.9</v>
      </c>
      <c r="I15" s="717">
        <v>58.2</v>
      </c>
      <c r="J15" s="717">
        <v>63.2</v>
      </c>
      <c r="K15" s="717">
        <v>68.599999999999994</v>
      </c>
      <c r="L15" s="717">
        <v>75.8</v>
      </c>
      <c r="M15" s="717">
        <v>84.6</v>
      </c>
      <c r="N15" s="717">
        <v>94.6</v>
      </c>
      <c r="O15" s="717">
        <v>104.8</v>
      </c>
      <c r="P15" s="717" t="s">
        <v>429</v>
      </c>
      <c r="Q15" s="717" t="s">
        <v>429</v>
      </c>
    </row>
    <row r="16" spans="1:19">
      <c r="A16" s="284" t="s">
        <v>3</v>
      </c>
      <c r="B16" s="717" t="s">
        <v>8</v>
      </c>
      <c r="C16" s="717" t="s">
        <v>429</v>
      </c>
      <c r="D16" s="717" t="s">
        <v>429</v>
      </c>
      <c r="E16" s="717" t="s">
        <v>429</v>
      </c>
      <c r="F16" s="717" t="s">
        <v>429</v>
      </c>
      <c r="G16" s="717" t="s">
        <v>429</v>
      </c>
      <c r="H16" s="717">
        <v>98.4</v>
      </c>
      <c r="I16" s="717">
        <v>103.6</v>
      </c>
      <c r="J16" s="717">
        <v>119.6</v>
      </c>
      <c r="K16" s="717">
        <v>146.9</v>
      </c>
      <c r="L16" s="717">
        <v>194.6</v>
      </c>
      <c r="M16" s="717">
        <v>209.8</v>
      </c>
      <c r="N16" s="717">
        <v>221.6</v>
      </c>
      <c r="O16" s="717">
        <v>111.11</v>
      </c>
      <c r="P16" s="717" t="s">
        <v>429</v>
      </c>
      <c r="Q16" s="717" t="s">
        <v>429</v>
      </c>
    </row>
    <row r="17" spans="1:18">
      <c r="A17" s="418" t="s">
        <v>79</v>
      </c>
      <c r="B17" s="717" t="s">
        <v>429</v>
      </c>
      <c r="C17" s="717" t="s">
        <v>429</v>
      </c>
      <c r="D17" s="717">
        <v>111.91473360707079</v>
      </c>
      <c r="E17" s="717">
        <v>118.12715074474535</v>
      </c>
      <c r="F17" s="717">
        <v>119.94569808271893</v>
      </c>
      <c r="G17" s="717">
        <v>103.62457011375859</v>
      </c>
      <c r="H17" s="717">
        <v>123.48583722416051</v>
      </c>
      <c r="I17" s="717">
        <v>137.13220435030837</v>
      </c>
      <c r="J17" s="717">
        <v>135.27343930578988</v>
      </c>
      <c r="K17" s="717">
        <v>146.68644251285471</v>
      </c>
      <c r="L17" s="717">
        <v>102.69163625627648</v>
      </c>
      <c r="M17" s="717">
        <v>99.6</v>
      </c>
      <c r="N17" s="717">
        <v>104.5</v>
      </c>
      <c r="O17" s="717" t="s">
        <v>429</v>
      </c>
      <c r="P17" s="717" t="s">
        <v>429</v>
      </c>
      <c r="Q17" s="717" t="s">
        <v>429</v>
      </c>
      <c r="R17" s="100" t="s">
        <v>17</v>
      </c>
    </row>
    <row r="18" spans="1:18">
      <c r="A18" s="284" t="s">
        <v>2</v>
      </c>
      <c r="B18" s="717" t="s">
        <v>8</v>
      </c>
      <c r="C18" s="717" t="s">
        <v>429</v>
      </c>
      <c r="D18" s="717" t="s">
        <v>429</v>
      </c>
      <c r="E18" s="717" t="s">
        <v>429</v>
      </c>
      <c r="F18" s="717" t="s">
        <v>429</v>
      </c>
      <c r="G18" s="717" t="s">
        <v>429</v>
      </c>
      <c r="H18" s="717" t="s">
        <v>429</v>
      </c>
      <c r="I18" s="717" t="s">
        <v>429</v>
      </c>
      <c r="J18" s="717" t="s">
        <v>429</v>
      </c>
      <c r="K18" s="717" t="s">
        <v>429</v>
      </c>
      <c r="L18" s="717" t="s">
        <v>429</v>
      </c>
      <c r="M18" s="717" t="s">
        <v>429</v>
      </c>
      <c r="N18" s="717">
        <v>139.49957808318837</v>
      </c>
      <c r="O18" s="717">
        <v>137.66177175054077</v>
      </c>
      <c r="P18" s="717">
        <v>145.73442070650478</v>
      </c>
      <c r="Q18" s="717">
        <v>146.29336542876413</v>
      </c>
    </row>
    <row r="19" spans="1:18">
      <c r="A19" s="284" t="s">
        <v>1</v>
      </c>
      <c r="B19" s="717">
        <v>188.7522300750245</v>
      </c>
      <c r="C19" s="717">
        <v>56.869993838570551</v>
      </c>
      <c r="D19" s="717">
        <v>97.615746706923318</v>
      </c>
      <c r="E19" s="717">
        <v>288.76343180315968</v>
      </c>
      <c r="F19" s="717">
        <v>1319.1999555494704</v>
      </c>
      <c r="G19" s="717">
        <v>1319.1999555494704</v>
      </c>
      <c r="H19" s="717">
        <v>65322.254341763961</v>
      </c>
      <c r="I19" s="717">
        <v>4246430.1268293122</v>
      </c>
      <c r="J19" s="717">
        <v>15215526327.919456</v>
      </c>
      <c r="K19" s="717">
        <v>66.55</v>
      </c>
      <c r="L19" s="717">
        <v>85.59</v>
      </c>
      <c r="M19" s="717">
        <v>84.61</v>
      </c>
      <c r="N19" s="717">
        <v>100</v>
      </c>
      <c r="O19" s="717">
        <v>100.34</v>
      </c>
      <c r="P19" s="717">
        <v>98.83</v>
      </c>
      <c r="Q19" s="717">
        <v>88.229338636696525</v>
      </c>
    </row>
    <row r="21" spans="1:18">
      <c r="A21" s="295" t="s">
        <v>35</v>
      </c>
    </row>
    <row r="22" spans="1:18">
      <c r="A22" s="295"/>
    </row>
    <row r="23" spans="1:18">
      <c r="A23" s="167" t="s">
        <v>431</v>
      </c>
    </row>
    <row r="24" spans="1:18">
      <c r="A24" s="167"/>
    </row>
    <row r="25" spans="1:18">
      <c r="A25" s="136" t="s">
        <v>84</v>
      </c>
    </row>
    <row r="27" spans="1:18">
      <c r="A27" s="289" t="s">
        <v>700</v>
      </c>
    </row>
    <row r="28" spans="1:18">
      <c r="A28" s="289" t="s">
        <v>719</v>
      </c>
    </row>
    <row r="29" spans="1:18">
      <c r="A29" s="289" t="s">
        <v>721</v>
      </c>
    </row>
    <row r="30" spans="1:18">
      <c r="A30" s="289" t="s">
        <v>703</v>
      </c>
      <c r="D30" s="100"/>
      <c r="E30" s="100"/>
      <c r="F30" s="100"/>
    </row>
    <row r="31" spans="1:18">
      <c r="A31" s="289" t="s">
        <v>722</v>
      </c>
    </row>
    <row r="32" spans="1:18">
      <c r="A32" s="289" t="s">
        <v>723</v>
      </c>
      <c r="C32" s="96"/>
      <c r="D32" s="96"/>
      <c r="E32" s="96"/>
      <c r="F32" s="96"/>
      <c r="G32" s="96"/>
      <c r="H32" s="96"/>
      <c r="I32" s="96"/>
      <c r="J32" s="96"/>
      <c r="K32" s="96"/>
      <c r="L32" s="96"/>
    </row>
    <row r="33" spans="1:9">
      <c r="A33" s="134" t="s">
        <v>792</v>
      </c>
      <c r="G33" s="134"/>
      <c r="H33" s="134"/>
      <c r="I33" s="134"/>
    </row>
    <row r="34" spans="1:9">
      <c r="A34" s="289" t="s">
        <v>720</v>
      </c>
      <c r="C34" s="192"/>
    </row>
    <row r="35" spans="1:9">
      <c r="A35" s="289" t="s">
        <v>724</v>
      </c>
    </row>
  </sheetData>
  <mergeCells count="2">
    <mergeCell ref="A3:A4"/>
    <mergeCell ref="B3:Q3"/>
  </mergeCells>
  <conditionalFormatting sqref="D7:O7">
    <cfRule type="expression" dxfId="10" priority="10" stopIfTrue="1">
      <formula>ISNA(ACTIVECELL)</formula>
    </cfRule>
  </conditionalFormatting>
  <conditionalFormatting sqref="C9:O10">
    <cfRule type="expression" dxfId="9" priority="9" stopIfTrue="1">
      <formula>ISNA(ACTIVECELL)</formula>
    </cfRule>
  </conditionalFormatting>
  <conditionalFormatting sqref="P7:P10">
    <cfRule type="expression" dxfId="8" priority="8" stopIfTrue="1">
      <formula>ISNA(ACTIVECELL)</formula>
    </cfRule>
  </conditionalFormatting>
  <conditionalFormatting sqref="C7:C8">
    <cfRule type="expression" dxfId="7" priority="11" stopIfTrue="1">
      <formula>ISNA(ACTIVECELL)</formula>
    </cfRule>
  </conditionalFormatting>
  <conditionalFormatting sqref="P12:P17">
    <cfRule type="expression" dxfId="6" priority="7" stopIfTrue="1">
      <formula>ISNA(ACTIVECELL)</formula>
    </cfRule>
  </conditionalFormatting>
  <conditionalFormatting sqref="C13:O14">
    <cfRule type="expression" dxfId="5" priority="6" stopIfTrue="1">
      <formula>ISNA(ACTIVECELL)</formula>
    </cfRule>
  </conditionalFormatting>
  <conditionalFormatting sqref="C18:M18">
    <cfRule type="expression" dxfId="4" priority="5" stopIfTrue="1">
      <formula>ISNA(ACTIVECELL)</formula>
    </cfRule>
  </conditionalFormatting>
  <conditionalFormatting sqref="C16:G16 O17">
    <cfRule type="expression" dxfId="3" priority="4" stopIfTrue="1">
      <formula>ISNA(ACTIVECELL)</formula>
    </cfRule>
  </conditionalFormatting>
  <conditionalFormatting sqref="P18:Q18">
    <cfRule type="expression" dxfId="2" priority="3" stopIfTrue="1">
      <formula>ISNA(ACTIVECELL)</formula>
    </cfRule>
  </conditionalFormatting>
  <conditionalFormatting sqref="N18:O18">
    <cfRule type="expression" dxfId="1" priority="2" stopIfTrue="1">
      <formula>ISNA(ACTIVECELL)</formula>
    </cfRule>
  </conditionalFormatting>
  <hyperlinks>
    <hyperlink ref="S5" location="Content!B514" display="Back to Content Page"/>
  </hyperlinks>
  <pageMargins left="0.7" right="0.7" top="0.75" bottom="0.75" header="0.3" footer="0.3"/>
  <pageSetup paperSize="9" orientation="portrait" r:id="rId1"/>
</worksheet>
</file>

<file path=xl/worksheets/sheet3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5"/>
  <sheetViews>
    <sheetView topLeftCell="L1" workbookViewId="0">
      <selection activeCell="X6" sqref="X6"/>
    </sheetView>
  </sheetViews>
  <sheetFormatPr defaultColWidth="9.1796875" defaultRowHeight="14"/>
  <cols>
    <col min="1" max="1" width="33.81640625" style="289" customWidth="1"/>
    <col min="2" max="13" width="10.26953125" style="289" customWidth="1"/>
    <col min="14" max="21" width="6.26953125" style="289" customWidth="1"/>
    <col min="22" max="16384" width="9.1796875" style="289"/>
  </cols>
  <sheetData>
    <row r="1" spans="1:38" s="136" customFormat="1">
      <c r="A1" s="140" t="s">
        <v>1470</v>
      </c>
      <c r="L1" s="277" t="s">
        <v>17</v>
      </c>
      <c r="R1" s="277" t="s">
        <v>17</v>
      </c>
    </row>
    <row r="2" spans="1:38">
      <c r="A2" s="287"/>
    </row>
    <row r="3" spans="1:38">
      <c r="A3" s="769" t="s">
        <v>16</v>
      </c>
      <c r="B3" s="430">
        <v>1996</v>
      </c>
      <c r="C3" s="430">
        <v>1997</v>
      </c>
      <c r="D3" s="430">
        <v>1998</v>
      </c>
      <c r="E3" s="430">
        <v>1999</v>
      </c>
      <c r="F3" s="67">
        <v>2000</v>
      </c>
      <c r="G3" s="67">
        <v>2001</v>
      </c>
      <c r="H3" s="67">
        <v>2002</v>
      </c>
      <c r="I3" s="67">
        <v>2003</v>
      </c>
      <c r="J3" s="329">
        <v>2004</v>
      </c>
      <c r="K3" s="67">
        <v>2005</v>
      </c>
      <c r="L3" s="329">
        <v>2006</v>
      </c>
      <c r="M3" s="67">
        <v>2007</v>
      </c>
      <c r="N3" s="67">
        <v>2008</v>
      </c>
      <c r="O3" s="67">
        <v>2009</v>
      </c>
      <c r="P3" s="329">
        <v>2010</v>
      </c>
      <c r="Q3" s="67">
        <v>2011</v>
      </c>
      <c r="R3" s="329">
        <v>2012</v>
      </c>
      <c r="S3" s="67">
        <v>2013</v>
      </c>
      <c r="T3" s="67">
        <v>2014</v>
      </c>
      <c r="U3" s="67">
        <v>2015</v>
      </c>
    </row>
    <row r="4" spans="1:38">
      <c r="A4" s="40" t="s">
        <v>15</v>
      </c>
      <c r="B4" s="404" t="s">
        <v>429</v>
      </c>
      <c r="C4" s="404" t="s">
        <v>429</v>
      </c>
      <c r="D4" s="404" t="s">
        <v>429</v>
      </c>
      <c r="E4" s="404" t="s">
        <v>429</v>
      </c>
      <c r="F4" s="404" t="s">
        <v>429</v>
      </c>
      <c r="G4" s="404" t="s">
        <v>429</v>
      </c>
      <c r="H4" s="404" t="s">
        <v>429</v>
      </c>
      <c r="I4" s="404" t="s">
        <v>429</v>
      </c>
      <c r="J4" s="404" t="s">
        <v>429</v>
      </c>
      <c r="K4" s="404" t="s">
        <v>429</v>
      </c>
      <c r="L4" s="404" t="s">
        <v>429</v>
      </c>
      <c r="M4" s="404" t="s">
        <v>429</v>
      </c>
      <c r="N4" s="404" t="s">
        <v>429</v>
      </c>
      <c r="O4" s="404" t="s">
        <v>429</v>
      </c>
      <c r="P4" s="404" t="s">
        <v>429</v>
      </c>
      <c r="Q4" s="404" t="s">
        <v>429</v>
      </c>
      <c r="R4" s="404" t="s">
        <v>429</v>
      </c>
      <c r="S4" s="404" t="s">
        <v>429</v>
      </c>
      <c r="T4" s="404" t="s">
        <v>429</v>
      </c>
      <c r="U4" s="584" t="s">
        <v>429</v>
      </c>
      <c r="V4" s="339"/>
      <c r="W4" s="339"/>
      <c r="X4" s="339"/>
      <c r="Y4" s="339"/>
      <c r="Z4" s="340"/>
      <c r="AA4" s="340"/>
      <c r="AB4" s="340"/>
      <c r="AC4" s="340"/>
      <c r="AD4" s="340"/>
      <c r="AE4" s="340"/>
      <c r="AF4" s="340"/>
      <c r="AG4" s="340"/>
      <c r="AH4" s="340"/>
      <c r="AI4" s="340"/>
      <c r="AJ4" s="340"/>
      <c r="AK4" s="340"/>
      <c r="AL4" s="340"/>
    </row>
    <row r="5" spans="1:38">
      <c r="A5" s="40" t="s">
        <v>14</v>
      </c>
      <c r="B5" s="404" t="s">
        <v>429</v>
      </c>
      <c r="C5" s="404" t="s">
        <v>429</v>
      </c>
      <c r="D5" s="404">
        <v>2488.4380000000001</v>
      </c>
      <c r="E5" s="404">
        <v>2992.2849999999999</v>
      </c>
      <c r="F5" s="404">
        <v>2895.183</v>
      </c>
      <c r="G5" s="404">
        <v>3039.261</v>
      </c>
      <c r="H5" s="404">
        <v>3085.5079999999998</v>
      </c>
      <c r="I5" s="404">
        <v>3167.944</v>
      </c>
      <c r="J5" s="404">
        <v>3299.4259999999999</v>
      </c>
      <c r="K5" s="404">
        <v>3439.6469999999999</v>
      </c>
      <c r="L5" s="404">
        <v>5016.0439999999999</v>
      </c>
      <c r="M5" s="404">
        <v>3245.6</v>
      </c>
      <c r="N5" s="404" t="s">
        <v>429</v>
      </c>
      <c r="O5" s="404" t="s">
        <v>429</v>
      </c>
      <c r="P5" s="404" t="s">
        <v>429</v>
      </c>
      <c r="Q5" s="404" t="s">
        <v>429</v>
      </c>
      <c r="R5" s="404" t="s">
        <v>429</v>
      </c>
      <c r="S5" s="404" t="s">
        <v>429</v>
      </c>
      <c r="T5" s="404" t="s">
        <v>429</v>
      </c>
      <c r="U5" s="404" t="s">
        <v>429</v>
      </c>
      <c r="V5" s="339"/>
      <c r="W5" s="339"/>
      <c r="X5" s="310"/>
      <c r="Y5" s="339"/>
      <c r="Z5" s="340"/>
      <c r="AA5" s="340"/>
      <c r="AB5" s="340"/>
      <c r="AC5" s="340"/>
      <c r="AD5" s="340"/>
      <c r="AE5" s="340"/>
      <c r="AF5" s="340"/>
      <c r="AG5" s="340"/>
      <c r="AH5" s="340"/>
      <c r="AI5" s="340"/>
      <c r="AJ5" s="340"/>
      <c r="AK5" s="340"/>
      <c r="AL5" s="340"/>
    </row>
    <row r="6" spans="1:38">
      <c r="A6" s="73" t="s">
        <v>268</v>
      </c>
      <c r="B6" s="404" t="s">
        <v>429</v>
      </c>
      <c r="C6" s="404" t="s">
        <v>429</v>
      </c>
      <c r="D6" s="404" t="s">
        <v>429</v>
      </c>
      <c r="E6" s="404" t="s">
        <v>429</v>
      </c>
      <c r="F6" s="404" t="s">
        <v>429</v>
      </c>
      <c r="G6" s="404" t="s">
        <v>429</v>
      </c>
      <c r="H6" s="404" t="s">
        <v>429</v>
      </c>
      <c r="I6" s="404" t="s">
        <v>429</v>
      </c>
      <c r="J6" s="404" t="s">
        <v>429</v>
      </c>
      <c r="K6" s="404" t="s">
        <v>429</v>
      </c>
      <c r="L6" s="404" t="s">
        <v>429</v>
      </c>
      <c r="M6" s="404" t="s">
        <v>429</v>
      </c>
      <c r="N6" s="404" t="s">
        <v>429</v>
      </c>
      <c r="O6" s="404" t="s">
        <v>429</v>
      </c>
      <c r="P6" s="404" t="s">
        <v>429</v>
      </c>
      <c r="Q6" s="404" t="s">
        <v>429</v>
      </c>
      <c r="R6" s="404" t="s">
        <v>429</v>
      </c>
      <c r="S6" s="404" t="s">
        <v>429</v>
      </c>
      <c r="T6" s="404" t="s">
        <v>429</v>
      </c>
      <c r="U6" s="584" t="s">
        <v>429</v>
      </c>
      <c r="V6" s="339"/>
      <c r="W6" s="339"/>
      <c r="X6" s="92" t="s">
        <v>13</v>
      </c>
      <c r="Y6" s="339"/>
      <c r="Z6" s="340"/>
      <c r="AA6" s="340"/>
      <c r="AB6" s="340"/>
      <c r="AC6" s="340"/>
      <c r="AD6" s="340"/>
      <c r="AE6" s="340"/>
      <c r="AF6" s="340"/>
      <c r="AG6" s="340"/>
      <c r="AH6" s="340"/>
      <c r="AI6" s="340"/>
      <c r="AJ6" s="340"/>
      <c r="AK6" s="340"/>
      <c r="AL6" s="340"/>
    </row>
    <row r="7" spans="1:38">
      <c r="A7" s="40" t="s">
        <v>12</v>
      </c>
      <c r="B7" s="404" t="s">
        <v>429</v>
      </c>
      <c r="C7" s="404" t="s">
        <v>429</v>
      </c>
      <c r="D7" s="404" t="s">
        <v>429</v>
      </c>
      <c r="E7" s="404" t="s">
        <v>429</v>
      </c>
      <c r="F7" s="404" t="s">
        <v>429</v>
      </c>
      <c r="G7" s="404">
        <v>13574.26</v>
      </c>
      <c r="H7" s="404">
        <v>13984.81</v>
      </c>
      <c r="I7" s="404">
        <v>3132.3069999999998</v>
      </c>
      <c r="J7" s="404">
        <v>4414.4960000000001</v>
      </c>
      <c r="K7" s="404">
        <v>3822.9259999999999</v>
      </c>
      <c r="L7" s="404">
        <v>4021.7370000000001</v>
      </c>
      <c r="M7" s="404">
        <v>5251.9970000000003</v>
      </c>
      <c r="N7" s="404" t="s">
        <v>429</v>
      </c>
      <c r="O7" s="404" t="s">
        <v>429</v>
      </c>
      <c r="P7" s="404" t="s">
        <v>429</v>
      </c>
      <c r="Q7" s="404" t="s">
        <v>429</v>
      </c>
      <c r="R7" s="404" t="s">
        <v>429</v>
      </c>
      <c r="S7" s="404" t="s">
        <v>429</v>
      </c>
      <c r="T7" s="404" t="s">
        <v>429</v>
      </c>
      <c r="U7" s="573" t="s">
        <v>429</v>
      </c>
      <c r="V7" s="339"/>
      <c r="W7" s="339"/>
      <c r="X7" s="339"/>
      <c r="Y7" s="339"/>
      <c r="Z7" s="340"/>
      <c r="AA7" s="340"/>
      <c r="AB7" s="340"/>
      <c r="AC7" s="340"/>
      <c r="AD7" s="340"/>
      <c r="AE7" s="340"/>
      <c r="AF7" s="340"/>
      <c r="AG7" s="340"/>
      <c r="AH7" s="340"/>
      <c r="AI7" s="340"/>
      <c r="AJ7" s="340"/>
      <c r="AK7" s="340"/>
      <c r="AL7" s="340"/>
    </row>
    <row r="8" spans="1:38">
      <c r="A8" s="40" t="s">
        <v>11</v>
      </c>
      <c r="B8" s="404" t="s">
        <v>429</v>
      </c>
      <c r="C8" s="404" t="s">
        <v>429</v>
      </c>
      <c r="D8" s="404" t="s">
        <v>429</v>
      </c>
      <c r="E8" s="404" t="s">
        <v>429</v>
      </c>
      <c r="F8" s="404" t="s">
        <v>429</v>
      </c>
      <c r="G8" s="404">
        <v>116377.9</v>
      </c>
      <c r="H8" s="404">
        <v>118905.8</v>
      </c>
      <c r="I8" s="404">
        <v>103652.9</v>
      </c>
      <c r="J8" s="404">
        <v>66857.919999999998</v>
      </c>
      <c r="K8" s="404">
        <v>88887.17</v>
      </c>
      <c r="L8" s="404">
        <v>92769.68</v>
      </c>
      <c r="M8" s="404" t="s">
        <v>429</v>
      </c>
      <c r="N8" s="404" t="s">
        <v>429</v>
      </c>
      <c r="O8" s="404" t="s">
        <v>429</v>
      </c>
      <c r="P8" s="404" t="s">
        <v>429</v>
      </c>
      <c r="Q8" s="404" t="s">
        <v>429</v>
      </c>
      <c r="R8" s="404" t="s">
        <v>429</v>
      </c>
      <c r="S8" s="404" t="s">
        <v>429</v>
      </c>
      <c r="T8" s="404" t="s">
        <v>429</v>
      </c>
      <c r="U8" s="573" t="s">
        <v>429</v>
      </c>
      <c r="V8" s="339"/>
      <c r="W8" s="339"/>
      <c r="X8" s="339"/>
      <c r="Y8" s="339"/>
      <c r="Z8" s="340"/>
      <c r="AA8" s="340"/>
      <c r="AB8" s="340"/>
      <c r="AC8" s="340"/>
      <c r="AD8" s="340"/>
      <c r="AE8" s="340"/>
      <c r="AF8" s="340"/>
      <c r="AG8" s="340"/>
      <c r="AH8" s="340"/>
      <c r="AI8" s="340"/>
      <c r="AJ8" s="340"/>
      <c r="AK8" s="340"/>
      <c r="AL8" s="340"/>
    </row>
    <row r="9" spans="1:38">
      <c r="A9" s="40" t="s">
        <v>10</v>
      </c>
      <c r="B9" s="404" t="s">
        <v>429</v>
      </c>
      <c r="C9" s="404" t="s">
        <v>429</v>
      </c>
      <c r="D9" s="404" t="s">
        <v>429</v>
      </c>
      <c r="E9" s="404">
        <v>37204.86</v>
      </c>
      <c r="F9" s="404">
        <v>34259.83</v>
      </c>
      <c r="G9" s="404">
        <v>32671.69</v>
      </c>
      <c r="H9" s="404" t="s">
        <v>429</v>
      </c>
      <c r="I9" s="404" t="s">
        <v>429</v>
      </c>
      <c r="J9" s="404" t="s">
        <v>429</v>
      </c>
      <c r="K9" s="404" t="s">
        <v>429</v>
      </c>
      <c r="L9" s="404" t="s">
        <v>429</v>
      </c>
      <c r="M9" s="404" t="s">
        <v>429</v>
      </c>
      <c r="N9" s="404" t="s">
        <v>429</v>
      </c>
      <c r="O9" s="404" t="s">
        <v>429</v>
      </c>
      <c r="P9" s="404" t="s">
        <v>429</v>
      </c>
      <c r="Q9" s="404" t="s">
        <v>429</v>
      </c>
      <c r="R9" s="404" t="s">
        <v>429</v>
      </c>
      <c r="S9" s="404" t="s">
        <v>429</v>
      </c>
      <c r="T9" s="404" t="s">
        <v>429</v>
      </c>
      <c r="U9" s="573" t="s">
        <v>429</v>
      </c>
      <c r="V9" s="339"/>
      <c r="W9" s="339"/>
      <c r="X9" s="339"/>
      <c r="Y9" s="339"/>
      <c r="Z9" s="340"/>
      <c r="AA9" s="340"/>
      <c r="AB9" s="340"/>
      <c r="AC9" s="340"/>
      <c r="AD9" s="340"/>
      <c r="AE9" s="340"/>
      <c r="AF9" s="340"/>
      <c r="AG9" s="340"/>
      <c r="AH9" s="340"/>
      <c r="AI9" s="340"/>
      <c r="AJ9" s="340"/>
      <c r="AK9" s="340"/>
      <c r="AL9" s="340"/>
    </row>
    <row r="10" spans="1:38">
      <c r="A10" s="40" t="s">
        <v>9</v>
      </c>
      <c r="B10" s="404" t="s">
        <v>429</v>
      </c>
      <c r="C10" s="404">
        <v>16799.04</v>
      </c>
      <c r="D10" s="404">
        <v>17447.07</v>
      </c>
      <c r="E10" s="404">
        <v>17816.52</v>
      </c>
      <c r="F10" s="404">
        <v>17647.18</v>
      </c>
      <c r="G10" s="404">
        <v>17994.53</v>
      </c>
      <c r="H10" s="404">
        <v>17335.77</v>
      </c>
      <c r="I10" s="404">
        <v>16885.37</v>
      </c>
      <c r="J10" s="404">
        <v>16248.24</v>
      </c>
      <c r="K10" s="404">
        <v>15174.98</v>
      </c>
      <c r="L10" s="404">
        <v>15435.99</v>
      </c>
      <c r="M10" s="404">
        <v>15445.87</v>
      </c>
      <c r="N10" s="404" t="s">
        <v>429</v>
      </c>
      <c r="O10" s="404" t="s">
        <v>429</v>
      </c>
      <c r="P10" s="404" t="s">
        <v>429</v>
      </c>
      <c r="Q10" s="404" t="s">
        <v>429</v>
      </c>
      <c r="R10" s="404" t="s">
        <v>429</v>
      </c>
      <c r="S10" s="404" t="s">
        <v>429</v>
      </c>
      <c r="T10" s="404" t="s">
        <v>429</v>
      </c>
      <c r="U10" s="404" t="s">
        <v>429</v>
      </c>
      <c r="V10" s="339"/>
      <c r="W10" s="339"/>
      <c r="X10" s="339"/>
      <c r="Y10" s="339"/>
      <c r="Z10" s="340"/>
      <c r="AA10" s="340"/>
      <c r="AB10" s="340"/>
      <c r="AC10" s="340"/>
      <c r="AD10" s="340"/>
      <c r="AE10" s="340"/>
      <c r="AF10" s="340"/>
      <c r="AG10" s="340"/>
      <c r="AH10" s="340"/>
      <c r="AI10" s="340"/>
      <c r="AJ10" s="340"/>
      <c r="AK10" s="340"/>
      <c r="AL10" s="340"/>
    </row>
    <row r="11" spans="1:38">
      <c r="A11" s="40" t="s">
        <v>7</v>
      </c>
      <c r="B11" s="404" t="s">
        <v>429</v>
      </c>
      <c r="C11" s="404" t="s">
        <v>429</v>
      </c>
      <c r="D11" s="404" t="s">
        <v>429</v>
      </c>
      <c r="E11" s="404" t="s">
        <v>429</v>
      </c>
      <c r="F11" s="404" t="s">
        <v>429</v>
      </c>
      <c r="G11" s="404" t="s">
        <v>429</v>
      </c>
      <c r="H11" s="404" t="s">
        <v>429</v>
      </c>
      <c r="I11" s="404" t="s">
        <v>429</v>
      </c>
      <c r="J11" s="404" t="s">
        <v>429</v>
      </c>
      <c r="K11" s="404" t="s">
        <v>429</v>
      </c>
      <c r="L11" s="404" t="s">
        <v>429</v>
      </c>
      <c r="M11" s="404" t="s">
        <v>429</v>
      </c>
      <c r="N11" s="404" t="s">
        <v>429</v>
      </c>
      <c r="O11" s="404" t="s">
        <v>429</v>
      </c>
      <c r="P11" s="404" t="s">
        <v>429</v>
      </c>
      <c r="Q11" s="404" t="s">
        <v>429</v>
      </c>
      <c r="R11" s="404" t="s">
        <v>429</v>
      </c>
      <c r="S11" s="404" t="s">
        <v>429</v>
      </c>
      <c r="T11" s="404" t="s">
        <v>429</v>
      </c>
      <c r="U11" s="584" t="s">
        <v>429</v>
      </c>
      <c r="V11" s="339"/>
      <c r="W11" s="339"/>
      <c r="X11" s="339"/>
      <c r="Y11" s="339"/>
      <c r="Z11" s="340"/>
      <c r="AA11" s="340"/>
      <c r="AB11" s="340"/>
      <c r="AC11" s="340"/>
      <c r="AD11" s="340"/>
      <c r="AE11" s="340"/>
      <c r="AF11" s="340"/>
      <c r="AG11" s="340"/>
      <c r="AH11" s="340"/>
      <c r="AI11" s="340"/>
      <c r="AJ11" s="340"/>
      <c r="AK11" s="340"/>
      <c r="AL11" s="340"/>
    </row>
    <row r="12" spans="1:38">
      <c r="A12" s="40" t="s">
        <v>6</v>
      </c>
      <c r="B12" s="404" t="s">
        <v>429</v>
      </c>
      <c r="C12" s="404" t="s">
        <v>429</v>
      </c>
      <c r="D12" s="404" t="s">
        <v>429</v>
      </c>
      <c r="E12" s="404" t="s">
        <v>429</v>
      </c>
      <c r="F12" s="404" t="s">
        <v>429</v>
      </c>
      <c r="G12" s="404" t="s">
        <v>429</v>
      </c>
      <c r="H12" s="404" t="s">
        <v>429</v>
      </c>
      <c r="I12" s="404" t="s">
        <v>429</v>
      </c>
      <c r="J12" s="404" t="s">
        <v>429</v>
      </c>
      <c r="K12" s="404" t="s">
        <v>429</v>
      </c>
      <c r="L12" s="404" t="s">
        <v>429</v>
      </c>
      <c r="M12" s="404" t="s">
        <v>429</v>
      </c>
      <c r="N12" s="404" t="s">
        <v>429</v>
      </c>
      <c r="O12" s="404" t="s">
        <v>429</v>
      </c>
      <c r="P12" s="404" t="s">
        <v>429</v>
      </c>
      <c r="Q12" s="404" t="s">
        <v>429</v>
      </c>
      <c r="R12" s="404" t="s">
        <v>429</v>
      </c>
      <c r="S12" s="404" t="s">
        <v>429</v>
      </c>
      <c r="T12" s="404" t="s">
        <v>429</v>
      </c>
      <c r="U12" s="584" t="s">
        <v>429</v>
      </c>
      <c r="V12" s="339"/>
      <c r="W12" s="339"/>
      <c r="X12" s="339"/>
      <c r="Y12" s="339"/>
      <c r="Z12" s="340"/>
      <c r="AA12" s="340"/>
      <c r="AB12" s="340"/>
      <c r="AC12" s="340"/>
      <c r="AD12" s="340"/>
      <c r="AE12" s="340"/>
      <c r="AF12" s="340"/>
      <c r="AG12" s="340"/>
      <c r="AH12" s="340"/>
      <c r="AI12" s="340"/>
      <c r="AJ12" s="340"/>
      <c r="AK12" s="340"/>
      <c r="AL12" s="340"/>
    </row>
    <row r="13" spans="1:38">
      <c r="A13" s="40" t="s">
        <v>5</v>
      </c>
      <c r="B13" s="404" t="s">
        <v>429</v>
      </c>
      <c r="C13" s="404" t="s">
        <v>429</v>
      </c>
      <c r="D13" s="404" t="s">
        <v>429</v>
      </c>
      <c r="E13" s="404" t="s">
        <v>429</v>
      </c>
      <c r="F13" s="404" t="s">
        <v>429</v>
      </c>
      <c r="G13" s="404" t="s">
        <v>429</v>
      </c>
      <c r="H13" s="404" t="s">
        <v>429</v>
      </c>
      <c r="I13" s="404" t="s">
        <v>429</v>
      </c>
      <c r="J13" s="404" t="s">
        <v>429</v>
      </c>
      <c r="K13" s="404" t="s">
        <v>429</v>
      </c>
      <c r="L13" s="404" t="s">
        <v>429</v>
      </c>
      <c r="M13" s="404" t="s">
        <v>429</v>
      </c>
      <c r="N13" s="404" t="s">
        <v>429</v>
      </c>
      <c r="O13" s="404" t="s">
        <v>429</v>
      </c>
      <c r="P13" s="404" t="s">
        <v>429</v>
      </c>
      <c r="Q13" s="404" t="s">
        <v>429</v>
      </c>
      <c r="R13" s="404" t="s">
        <v>429</v>
      </c>
      <c r="S13" s="404" t="s">
        <v>429</v>
      </c>
      <c r="T13" s="404" t="s">
        <v>429</v>
      </c>
      <c r="U13" s="584" t="s">
        <v>429</v>
      </c>
      <c r="V13" s="339"/>
      <c r="W13" s="339"/>
      <c r="X13" s="339"/>
      <c r="Y13" s="339"/>
      <c r="Z13" s="340"/>
      <c r="AA13" s="340"/>
      <c r="AB13" s="340"/>
      <c r="AC13" s="340"/>
      <c r="AD13" s="340"/>
      <c r="AE13" s="340"/>
      <c r="AF13" s="340"/>
      <c r="AG13" s="340"/>
      <c r="AH13" s="340"/>
      <c r="AI13" s="340"/>
      <c r="AJ13" s="340"/>
      <c r="AK13" s="340"/>
      <c r="AL13" s="340"/>
    </row>
    <row r="14" spans="1:38">
      <c r="A14" s="40" t="s">
        <v>4</v>
      </c>
      <c r="B14" s="404">
        <v>255956.4</v>
      </c>
      <c r="C14" s="404">
        <v>247143</v>
      </c>
      <c r="D14" s="404">
        <v>237714.6</v>
      </c>
      <c r="E14" s="404">
        <v>235694.1</v>
      </c>
      <c r="F14" s="404">
        <v>229388.1</v>
      </c>
      <c r="G14" s="404">
        <v>224182</v>
      </c>
      <c r="H14" s="404">
        <v>220168.1</v>
      </c>
      <c r="I14" s="404">
        <v>214304.9</v>
      </c>
      <c r="J14" s="404">
        <v>220097.9</v>
      </c>
      <c r="K14" s="404">
        <v>191928.5</v>
      </c>
      <c r="L14" s="404">
        <v>191580.5</v>
      </c>
      <c r="M14" s="404">
        <v>229582</v>
      </c>
      <c r="N14" s="404" t="s">
        <v>429</v>
      </c>
      <c r="O14" s="404" t="s">
        <v>429</v>
      </c>
      <c r="P14" s="404" t="s">
        <v>429</v>
      </c>
      <c r="Q14" s="404" t="s">
        <v>429</v>
      </c>
      <c r="R14" s="404" t="s">
        <v>429</v>
      </c>
      <c r="S14" s="404" t="s">
        <v>429</v>
      </c>
      <c r="T14" s="404" t="s">
        <v>429</v>
      </c>
      <c r="U14" s="573" t="s">
        <v>429</v>
      </c>
      <c r="V14" s="339"/>
      <c r="W14" s="339"/>
      <c r="X14" s="339"/>
      <c r="Y14" s="339"/>
      <c r="Z14" s="340"/>
      <c r="AA14" s="340"/>
      <c r="AB14" s="340"/>
      <c r="AC14" s="340"/>
      <c r="AD14" s="340"/>
      <c r="AE14" s="340"/>
      <c r="AF14" s="340"/>
      <c r="AG14" s="340"/>
      <c r="AH14" s="340"/>
      <c r="AI14" s="340"/>
      <c r="AJ14" s="340"/>
      <c r="AK14" s="340"/>
      <c r="AL14" s="340"/>
    </row>
    <row r="15" spans="1:38">
      <c r="A15" s="40" t="s">
        <v>3</v>
      </c>
      <c r="B15" s="404" t="s">
        <v>429</v>
      </c>
      <c r="C15" s="404" t="s">
        <v>429</v>
      </c>
      <c r="D15" s="404" t="s">
        <v>429</v>
      </c>
      <c r="E15" s="404" t="s">
        <v>429</v>
      </c>
      <c r="F15" s="404" t="s">
        <v>429</v>
      </c>
      <c r="G15" s="404" t="s">
        <v>429</v>
      </c>
      <c r="H15" s="404" t="s">
        <v>429</v>
      </c>
      <c r="I15" s="404" t="s">
        <v>429</v>
      </c>
      <c r="J15" s="404" t="s">
        <v>429</v>
      </c>
      <c r="K15" s="404" t="s">
        <v>429</v>
      </c>
      <c r="L15" s="404" t="s">
        <v>429</v>
      </c>
      <c r="M15" s="404" t="s">
        <v>429</v>
      </c>
      <c r="N15" s="404" t="s">
        <v>429</v>
      </c>
      <c r="O15" s="404" t="s">
        <v>429</v>
      </c>
      <c r="P15" s="404" t="s">
        <v>429</v>
      </c>
      <c r="Q15" s="404" t="s">
        <v>429</v>
      </c>
      <c r="R15" s="404" t="s">
        <v>429</v>
      </c>
      <c r="S15" s="404" t="s">
        <v>429</v>
      </c>
      <c r="T15" s="404" t="s">
        <v>429</v>
      </c>
      <c r="U15" s="584" t="s">
        <v>429</v>
      </c>
      <c r="V15" s="339"/>
      <c r="W15" s="339"/>
      <c r="X15" s="339"/>
      <c r="Y15" s="339"/>
      <c r="Z15" s="340"/>
      <c r="AA15" s="340"/>
      <c r="AB15" s="340"/>
      <c r="AC15" s="340"/>
      <c r="AD15" s="340"/>
      <c r="AE15" s="340"/>
      <c r="AF15" s="340"/>
      <c r="AG15" s="340"/>
      <c r="AH15" s="340"/>
      <c r="AI15" s="340"/>
      <c r="AJ15" s="340"/>
      <c r="AK15" s="340"/>
      <c r="AL15" s="340"/>
    </row>
    <row r="16" spans="1:38">
      <c r="A16" s="418" t="s">
        <v>79</v>
      </c>
      <c r="B16" s="404" t="s">
        <v>429</v>
      </c>
      <c r="C16" s="404" t="s">
        <v>429</v>
      </c>
      <c r="D16" s="404" t="s">
        <v>429</v>
      </c>
      <c r="E16" s="404" t="s">
        <v>429</v>
      </c>
      <c r="F16" s="404" t="s">
        <v>429</v>
      </c>
      <c r="G16" s="404" t="s">
        <v>429</v>
      </c>
      <c r="H16" s="404" t="s">
        <v>429</v>
      </c>
      <c r="I16" s="404">
        <v>29527.29</v>
      </c>
      <c r="J16" s="404">
        <v>28980.73</v>
      </c>
      <c r="K16" s="404">
        <v>29707.03</v>
      </c>
      <c r="L16" s="404">
        <v>30022.3</v>
      </c>
      <c r="M16" s="404">
        <v>30322.19</v>
      </c>
      <c r="N16" s="404" t="s">
        <v>429</v>
      </c>
      <c r="O16" s="404" t="s">
        <v>429</v>
      </c>
      <c r="P16" s="404" t="s">
        <v>429</v>
      </c>
      <c r="Q16" s="404" t="s">
        <v>429</v>
      </c>
      <c r="R16" s="404" t="s">
        <v>429</v>
      </c>
      <c r="S16" s="404" t="s">
        <v>429</v>
      </c>
      <c r="T16" s="404" t="s">
        <v>429</v>
      </c>
      <c r="U16" s="573" t="s">
        <v>429</v>
      </c>
      <c r="V16" s="339"/>
      <c r="W16" s="339"/>
      <c r="X16" s="339"/>
      <c r="Y16" s="339"/>
      <c r="Z16" s="340"/>
      <c r="AA16" s="340"/>
      <c r="AB16" s="340"/>
      <c r="AC16" s="340"/>
      <c r="AD16" s="340"/>
      <c r="AE16" s="340"/>
      <c r="AF16" s="340"/>
      <c r="AG16" s="340"/>
      <c r="AH16" s="340"/>
      <c r="AI16" s="340"/>
      <c r="AJ16" s="340"/>
      <c r="AK16" s="340"/>
      <c r="AL16" s="340"/>
    </row>
    <row r="17" spans="1:38">
      <c r="A17" s="40" t="s">
        <v>2</v>
      </c>
      <c r="B17" s="404" t="s">
        <v>429</v>
      </c>
      <c r="C17" s="404" t="s">
        <v>429</v>
      </c>
      <c r="D17" s="404" t="s">
        <v>429</v>
      </c>
      <c r="E17" s="404" t="s">
        <v>429</v>
      </c>
      <c r="F17" s="404" t="s">
        <v>429</v>
      </c>
      <c r="G17" s="404" t="s">
        <v>429</v>
      </c>
      <c r="H17" s="404" t="s">
        <v>429</v>
      </c>
      <c r="I17" s="404" t="s">
        <v>429</v>
      </c>
      <c r="J17" s="404" t="s">
        <v>429</v>
      </c>
      <c r="K17" s="404" t="s">
        <v>429</v>
      </c>
      <c r="L17" s="404" t="s">
        <v>429</v>
      </c>
      <c r="M17" s="404" t="s">
        <v>429</v>
      </c>
      <c r="N17" s="404" t="s">
        <v>429</v>
      </c>
      <c r="O17" s="404" t="s">
        <v>429</v>
      </c>
      <c r="P17" s="404" t="s">
        <v>429</v>
      </c>
      <c r="Q17" s="404" t="s">
        <v>429</v>
      </c>
      <c r="R17" s="404" t="s">
        <v>429</v>
      </c>
      <c r="S17" s="404" t="s">
        <v>429</v>
      </c>
      <c r="T17" s="404" t="s">
        <v>429</v>
      </c>
      <c r="U17" s="404" t="s">
        <v>429</v>
      </c>
      <c r="V17" s="339"/>
      <c r="W17" s="339"/>
      <c r="X17" s="339"/>
      <c r="Y17" s="339"/>
      <c r="Z17" s="340"/>
      <c r="AA17" s="340"/>
      <c r="AB17" s="340"/>
      <c r="AC17" s="340"/>
      <c r="AD17" s="340"/>
      <c r="AE17" s="340"/>
      <c r="AF17" s="340"/>
      <c r="AG17" s="340"/>
      <c r="AH17" s="340"/>
      <c r="AI17" s="340"/>
      <c r="AJ17" s="340"/>
      <c r="AK17" s="340"/>
      <c r="AL17" s="340"/>
    </row>
    <row r="18" spans="1:38">
      <c r="A18" s="40" t="s">
        <v>1</v>
      </c>
      <c r="B18" s="404">
        <v>29285.35</v>
      </c>
      <c r="C18" s="404" t="s">
        <v>429</v>
      </c>
      <c r="D18" s="404" t="s">
        <v>429</v>
      </c>
      <c r="E18" s="404" t="s">
        <v>429</v>
      </c>
      <c r="F18" s="404" t="s">
        <v>429</v>
      </c>
      <c r="G18" s="404" t="s">
        <v>429</v>
      </c>
      <c r="H18" s="404" t="s">
        <v>429</v>
      </c>
      <c r="I18" s="404" t="s">
        <v>429</v>
      </c>
      <c r="J18" s="404" t="s">
        <v>429</v>
      </c>
      <c r="K18" s="404" t="s">
        <v>429</v>
      </c>
      <c r="L18" s="404" t="s">
        <v>429</v>
      </c>
      <c r="M18" s="404" t="s">
        <v>429</v>
      </c>
      <c r="N18" s="404" t="s">
        <v>429</v>
      </c>
      <c r="O18" s="404" t="s">
        <v>429</v>
      </c>
      <c r="P18" s="404" t="s">
        <v>429</v>
      </c>
      <c r="Q18" s="404" t="s">
        <v>429</v>
      </c>
      <c r="R18" s="404" t="s">
        <v>429</v>
      </c>
      <c r="S18" s="404" t="s">
        <v>429</v>
      </c>
      <c r="T18" s="404" t="s">
        <v>429</v>
      </c>
      <c r="U18" s="404" t="s">
        <v>429</v>
      </c>
      <c r="V18" s="339"/>
      <c r="W18" s="339"/>
      <c r="X18" s="339"/>
      <c r="Y18" s="339"/>
      <c r="Z18" s="340"/>
      <c r="AA18" s="340"/>
      <c r="AB18" s="340"/>
      <c r="AC18" s="340"/>
      <c r="AD18" s="340"/>
      <c r="AE18" s="340"/>
      <c r="AF18" s="340"/>
      <c r="AG18" s="340"/>
      <c r="AH18" s="340"/>
      <c r="AI18" s="340"/>
      <c r="AJ18" s="340"/>
      <c r="AK18" s="340"/>
      <c r="AL18" s="340"/>
    </row>
    <row r="20" spans="1:38">
      <c r="A20" s="316" t="s">
        <v>35</v>
      </c>
    </row>
    <row r="22" spans="1:38">
      <c r="A22" s="289" t="s">
        <v>656</v>
      </c>
    </row>
    <row r="24" spans="1:38">
      <c r="A24" s="167" t="s">
        <v>431</v>
      </c>
    </row>
    <row r="25" spans="1:38">
      <c r="A25" s="509"/>
    </row>
  </sheetData>
  <hyperlinks>
    <hyperlink ref="X6" location="Content!B514" display="Back to Content Page"/>
  </hyperlinks>
  <pageMargins left="0.7" right="0.7" top="0.75" bottom="0.75" header="0.3" footer="0.3"/>
  <pageSetup orientation="portrait" r:id="rId1"/>
</worksheet>
</file>

<file path=xl/worksheets/sheet3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55"/>
  <sheetViews>
    <sheetView topLeftCell="O1" workbookViewId="0">
      <selection activeCell="AD6" sqref="AD6"/>
    </sheetView>
  </sheetViews>
  <sheetFormatPr defaultColWidth="9.1796875" defaultRowHeight="14.5"/>
  <cols>
    <col min="1" max="1" width="29.26953125" style="283" customWidth="1"/>
    <col min="2" max="2" width="35" style="283" customWidth="1"/>
    <col min="3" max="24" width="6.81640625" style="283" customWidth="1"/>
    <col min="25" max="26" width="6.26953125" style="283" customWidth="1"/>
    <col min="27" max="28" width="6.26953125" style="499" customWidth="1"/>
    <col min="29" max="16384" width="9.1796875" style="283"/>
  </cols>
  <sheetData>
    <row r="1" spans="1:30">
      <c r="A1" s="140" t="s">
        <v>1471</v>
      </c>
    </row>
    <row r="2" spans="1:30">
      <c r="B2" s="344"/>
    </row>
    <row r="3" spans="1:30" ht="15" customHeight="1">
      <c r="A3" s="1224" t="s">
        <v>16</v>
      </c>
      <c r="B3" s="1225" t="s">
        <v>643</v>
      </c>
      <c r="C3" s="1143" t="s">
        <v>642</v>
      </c>
      <c r="D3" s="1143"/>
      <c r="E3" s="1143"/>
      <c r="F3" s="1143"/>
      <c r="G3" s="1143"/>
      <c r="H3" s="1143"/>
      <c r="I3" s="1143"/>
      <c r="J3" s="1143"/>
      <c r="K3" s="1143"/>
      <c r="L3" s="1143"/>
      <c r="M3" s="1143"/>
      <c r="N3" s="1143"/>
      <c r="O3" s="1143"/>
      <c r="P3" s="1143"/>
      <c r="Q3" s="1143"/>
      <c r="R3" s="1143"/>
      <c r="S3" s="1143"/>
      <c r="T3" s="1143"/>
      <c r="U3" s="1143"/>
      <c r="V3" s="1143"/>
      <c r="W3" s="1143"/>
      <c r="X3" s="1143"/>
      <c r="Y3" s="1143"/>
      <c r="Z3" s="1143"/>
      <c r="AA3" s="1143"/>
      <c r="AB3" s="1143"/>
    </row>
    <row r="4" spans="1:30" ht="15" customHeight="1">
      <c r="A4" s="1224"/>
      <c r="B4" s="1225"/>
      <c r="C4" s="345">
        <v>1990</v>
      </c>
      <c r="D4" s="345">
        <v>1991</v>
      </c>
      <c r="E4" s="345">
        <v>1992</v>
      </c>
      <c r="F4" s="345">
        <v>1993</v>
      </c>
      <c r="G4" s="345">
        <v>1994</v>
      </c>
      <c r="H4" s="345">
        <v>1995</v>
      </c>
      <c r="I4" s="345">
        <v>1996</v>
      </c>
      <c r="J4" s="345">
        <v>1997</v>
      </c>
      <c r="K4" s="345">
        <v>1998</v>
      </c>
      <c r="L4" s="345">
        <v>1999</v>
      </c>
      <c r="M4" s="345">
        <v>2000</v>
      </c>
      <c r="N4" s="345">
        <v>2001</v>
      </c>
      <c r="O4" s="345">
        <v>2002</v>
      </c>
      <c r="P4" s="345">
        <v>2003</v>
      </c>
      <c r="Q4" s="345">
        <v>2004</v>
      </c>
      <c r="R4" s="345">
        <v>2005</v>
      </c>
      <c r="S4" s="345">
        <v>2006</v>
      </c>
      <c r="T4" s="345">
        <v>2007</v>
      </c>
      <c r="U4" s="345">
        <v>2008</v>
      </c>
      <c r="V4" s="345">
        <v>2009</v>
      </c>
      <c r="W4" s="345">
        <v>2010</v>
      </c>
      <c r="X4" s="345">
        <v>2011</v>
      </c>
      <c r="Y4" s="345">
        <v>2012</v>
      </c>
      <c r="Z4" s="345">
        <v>2013</v>
      </c>
      <c r="AA4" s="345">
        <v>2014</v>
      </c>
      <c r="AB4" s="345">
        <v>2015</v>
      </c>
    </row>
    <row r="5" spans="1:30" ht="15" customHeight="1">
      <c r="A5" s="1222" t="s">
        <v>15</v>
      </c>
      <c r="B5" s="346" t="s">
        <v>644</v>
      </c>
      <c r="C5" s="718">
        <v>4.429999828338623</v>
      </c>
      <c r="D5" s="718">
        <v>4.3670001029968262</v>
      </c>
      <c r="E5" s="718">
        <v>4.4190001487731934</v>
      </c>
      <c r="F5" s="718">
        <v>5.8010001182556152</v>
      </c>
      <c r="G5" s="718">
        <v>3.8910000324249268</v>
      </c>
      <c r="H5" s="718">
        <v>11.01200008392334</v>
      </c>
      <c r="I5" s="718">
        <v>10.491000175476074</v>
      </c>
      <c r="J5" s="718">
        <v>7.3819999694824219</v>
      </c>
      <c r="K5" s="718">
        <v>7.3080000877380371</v>
      </c>
      <c r="L5" s="718">
        <v>9.1560001373291016</v>
      </c>
      <c r="M5" s="718">
        <v>9.5419998168945313</v>
      </c>
      <c r="N5" s="718">
        <v>9.7320003509521484</v>
      </c>
      <c r="O5" s="718">
        <v>12.666000366210938</v>
      </c>
      <c r="P5" s="718">
        <v>8.6280002593994141</v>
      </c>
      <c r="Q5" s="718">
        <v>18.023000717163086</v>
      </c>
      <c r="R5" s="718">
        <v>19.771999359130859</v>
      </c>
      <c r="S5" s="718">
        <v>20.688999176025391</v>
      </c>
      <c r="T5" s="718">
        <v>24.76300048828125</v>
      </c>
      <c r="U5" s="718">
        <v>26.597000000000001</v>
      </c>
      <c r="V5" s="718">
        <v>27.835999999999999</v>
      </c>
      <c r="W5" s="718">
        <v>30.417999999999999</v>
      </c>
      <c r="X5" s="718">
        <v>29.71</v>
      </c>
      <c r="Y5" s="718" t="s">
        <v>429</v>
      </c>
      <c r="Z5" s="718" t="s">
        <v>429</v>
      </c>
      <c r="AA5" s="718" t="s">
        <v>429</v>
      </c>
      <c r="AB5" s="584" t="s">
        <v>429</v>
      </c>
      <c r="AC5" s="68"/>
    </row>
    <row r="6" spans="1:30" ht="15" customHeight="1">
      <c r="A6" s="1222"/>
      <c r="B6" s="346" t="s">
        <v>645</v>
      </c>
      <c r="C6" s="718">
        <v>0.41551533341407776</v>
      </c>
      <c r="D6" s="718">
        <v>0.3968987762928009</v>
      </c>
      <c r="E6" s="718">
        <v>0.38835945725440979</v>
      </c>
      <c r="F6" s="718">
        <v>0.49271079897880554</v>
      </c>
      <c r="G6" s="718">
        <v>0.31983745098114014</v>
      </c>
      <c r="H6" s="718">
        <v>0.87821078300476074</v>
      </c>
      <c r="I6" s="718">
        <v>0.8140265941619873</v>
      </c>
      <c r="J6" s="718">
        <v>0.55844789743423462</v>
      </c>
      <c r="K6" s="718">
        <v>0.53943926095962524</v>
      </c>
      <c r="L6" s="718">
        <v>0.65890318155288696</v>
      </c>
      <c r="M6" s="718">
        <v>0.66822981834411621</v>
      </c>
      <c r="N6" s="718">
        <v>0.66184347867965698</v>
      </c>
      <c r="O6" s="718">
        <v>0.83526629209518433</v>
      </c>
      <c r="P6" s="718">
        <v>0.55142152309417725</v>
      </c>
      <c r="Q6" s="718">
        <v>1.1169805526733398</v>
      </c>
      <c r="R6" s="718">
        <v>1.1898236274719238</v>
      </c>
      <c r="S6" s="718">
        <v>1.2106540203094482</v>
      </c>
      <c r="T6" s="718">
        <v>1.4106286764144897</v>
      </c>
      <c r="U6" s="718">
        <v>1.45222838087168</v>
      </c>
      <c r="V6" s="718">
        <v>1.4707408336921699</v>
      </c>
      <c r="W6" s="718">
        <v>1.55596562792277</v>
      </c>
      <c r="X6" s="718">
        <v>1.4722</v>
      </c>
      <c r="Y6" s="718" t="s">
        <v>429</v>
      </c>
      <c r="Z6" s="718" t="s">
        <v>429</v>
      </c>
      <c r="AA6" s="718" t="s">
        <v>429</v>
      </c>
      <c r="AB6" s="584" t="s">
        <v>429</v>
      </c>
      <c r="AD6" s="92" t="s">
        <v>13</v>
      </c>
    </row>
    <row r="7" spans="1:30" ht="15" customHeight="1">
      <c r="A7" s="1222" t="s">
        <v>14</v>
      </c>
      <c r="B7" s="346" t="s">
        <v>644</v>
      </c>
      <c r="C7" s="718">
        <v>2.1710000038146973</v>
      </c>
      <c r="D7" s="718">
        <v>2.1340000629425049</v>
      </c>
      <c r="E7" s="718">
        <v>3.2929999828338623</v>
      </c>
      <c r="F7" s="718">
        <v>3.5060000419616699</v>
      </c>
      <c r="G7" s="718">
        <v>3.5090000629425049</v>
      </c>
      <c r="H7" s="718">
        <v>3.5199999809265137</v>
      </c>
      <c r="I7" s="718">
        <v>3.1349999904632568</v>
      </c>
      <c r="J7" s="718">
        <v>3.2049999237060547</v>
      </c>
      <c r="K7" s="718">
        <v>3.8250000476837158</v>
      </c>
      <c r="L7" s="718">
        <v>3.5350000858306885</v>
      </c>
      <c r="M7" s="718">
        <v>4.2719998359680176</v>
      </c>
      <c r="N7" s="718">
        <v>4.3340001106262207</v>
      </c>
      <c r="O7" s="718">
        <v>4.4850001335144043</v>
      </c>
      <c r="P7" s="718">
        <v>4.2649998664855957</v>
      </c>
      <c r="Q7" s="718">
        <v>4.3860001564025879</v>
      </c>
      <c r="R7" s="718">
        <v>4.5250000953674316</v>
      </c>
      <c r="S7" s="718">
        <v>4.749000072479248</v>
      </c>
      <c r="T7" s="718">
        <v>4.9980001449584961</v>
      </c>
      <c r="U7" s="718">
        <v>4.9800000000000004</v>
      </c>
      <c r="V7" s="718">
        <v>4.3970000000000002</v>
      </c>
      <c r="W7" s="718">
        <v>5.2329999999999997</v>
      </c>
      <c r="X7" s="718">
        <v>4.8551000000000002</v>
      </c>
      <c r="Y7" s="718" t="s">
        <v>429</v>
      </c>
      <c r="Z7" s="718" t="s">
        <v>429</v>
      </c>
      <c r="AA7" s="718" t="s">
        <v>429</v>
      </c>
      <c r="AB7" s="718" t="s">
        <v>429</v>
      </c>
    </row>
    <row r="8" spans="1:30" ht="15" customHeight="1">
      <c r="A8" s="1222"/>
      <c r="B8" s="346" t="s">
        <v>645</v>
      </c>
      <c r="C8" s="718">
        <v>1.6062456369400024</v>
      </c>
      <c r="D8" s="718">
        <v>1.5336508750915527</v>
      </c>
      <c r="E8" s="718">
        <v>2.3002700805664063</v>
      </c>
      <c r="F8" s="718">
        <v>2.3824036121368408</v>
      </c>
      <c r="G8" s="718">
        <v>2.3220202922821045</v>
      </c>
      <c r="H8" s="718">
        <v>2.2711405754089355</v>
      </c>
      <c r="I8" s="718">
        <v>1.9744760990142822</v>
      </c>
      <c r="J8" s="718">
        <v>1.972657322883606</v>
      </c>
      <c r="K8" s="718">
        <v>2.3041834831237793</v>
      </c>
      <c r="L8" s="718">
        <v>2.0882389545440674</v>
      </c>
      <c r="M8" s="718">
        <v>2.4800384044647217</v>
      </c>
      <c r="N8" s="718">
        <v>2.4782438278198242</v>
      </c>
      <c r="O8" s="718">
        <v>2.5309770107269287</v>
      </c>
      <c r="P8" s="718">
        <v>2.3778727054595947</v>
      </c>
      <c r="Q8" s="718">
        <v>2.4158740043640137</v>
      </c>
      <c r="R8" s="718">
        <v>2.4605095386505127</v>
      </c>
      <c r="S8" s="718">
        <v>2.5466115474700928</v>
      </c>
      <c r="T8" s="718">
        <v>2.6410543918609619</v>
      </c>
      <c r="U8" s="718">
        <v>2.5752376637970702</v>
      </c>
      <c r="V8" s="718">
        <v>2.2527536038817102</v>
      </c>
      <c r="W8" s="718">
        <v>2.6571370829125098</v>
      </c>
      <c r="X8" s="718">
        <v>2.4438</v>
      </c>
      <c r="Y8" s="718" t="s">
        <v>429</v>
      </c>
      <c r="Z8" s="718" t="s">
        <v>429</v>
      </c>
      <c r="AA8" s="718" t="s">
        <v>429</v>
      </c>
      <c r="AB8" s="718" t="s">
        <v>429</v>
      </c>
    </row>
    <row r="9" spans="1:30">
      <c r="A9" s="1223" t="s">
        <v>268</v>
      </c>
      <c r="B9" s="346" t="s">
        <v>644</v>
      </c>
      <c r="C9" s="718">
        <v>4.070000171661377</v>
      </c>
      <c r="D9" s="718">
        <v>3.755000114440918</v>
      </c>
      <c r="E9" s="718">
        <v>3.3849999904632568</v>
      </c>
      <c r="F9" s="718">
        <v>3.2119998931884766</v>
      </c>
      <c r="G9" s="718">
        <v>2.625999927520752</v>
      </c>
      <c r="H9" s="718">
        <v>2.5820000171661377</v>
      </c>
      <c r="I9" s="718">
        <v>2.5889999866485596</v>
      </c>
      <c r="J9" s="718">
        <v>2.5409998893737793</v>
      </c>
      <c r="K9" s="718">
        <v>2.5339999198913574</v>
      </c>
      <c r="L9" s="718">
        <v>2.25</v>
      </c>
      <c r="M9" s="718">
        <v>1.6499999761581421</v>
      </c>
      <c r="N9" s="718">
        <v>1.5700000524520874</v>
      </c>
      <c r="O9" s="718">
        <v>1.6499999761581421</v>
      </c>
      <c r="P9" s="718">
        <v>1.7000000476837158</v>
      </c>
      <c r="Q9" s="718">
        <v>2.2100000381469727</v>
      </c>
      <c r="R9" s="718">
        <v>2.2799999713897705</v>
      </c>
      <c r="S9" s="718">
        <v>2.3499999046325684</v>
      </c>
      <c r="T9" s="718">
        <v>2.440000057220459</v>
      </c>
      <c r="U9" s="718">
        <v>2.82</v>
      </c>
      <c r="V9" s="718">
        <v>2.7210000000000001</v>
      </c>
      <c r="W9" s="718">
        <v>3.04</v>
      </c>
      <c r="X9" s="718">
        <v>3.4249999999999998</v>
      </c>
      <c r="Y9" s="718" t="s">
        <v>429</v>
      </c>
      <c r="Z9" s="718" t="s">
        <v>429</v>
      </c>
      <c r="AA9" s="718" t="s">
        <v>429</v>
      </c>
      <c r="AB9" s="584" t="s">
        <v>429</v>
      </c>
    </row>
    <row r="10" spans="1:30">
      <c r="A10" s="1223"/>
      <c r="B10" s="346" t="s">
        <v>645</v>
      </c>
      <c r="C10" s="718">
        <v>0.10995207726955414</v>
      </c>
      <c r="D10" s="718">
        <v>9.7499996423721313E-2</v>
      </c>
      <c r="E10" s="718">
        <v>8.4299996495246887E-2</v>
      </c>
      <c r="F10" s="718">
        <v>7.680000364780426E-2</v>
      </c>
      <c r="G10" s="718">
        <v>6.0400001704692841E-2</v>
      </c>
      <c r="H10" s="718">
        <v>5.7500001043081284E-2</v>
      </c>
      <c r="I10" s="718">
        <v>5.6000001728534698E-2</v>
      </c>
      <c r="J10" s="718">
        <v>5.3700000047683716E-2</v>
      </c>
      <c r="K10" s="718">
        <v>5.2299998700618744E-2</v>
      </c>
      <c r="L10" s="718">
        <v>4.5400001108646393E-2</v>
      </c>
      <c r="M10" s="718">
        <v>3.2400000840425491E-2</v>
      </c>
      <c r="N10" s="718">
        <v>2.9999999329447746E-2</v>
      </c>
      <c r="O10" s="718">
        <v>3.060000017285347E-2</v>
      </c>
      <c r="P10" s="718">
        <v>3.0544718727469444E-2</v>
      </c>
      <c r="Q10" s="718">
        <v>3.8499999791383743E-2</v>
      </c>
      <c r="R10" s="718">
        <v>3.8499999791383743E-2</v>
      </c>
      <c r="S10" s="718">
        <v>3.8699999451637268E-2</v>
      </c>
      <c r="T10" s="718">
        <v>3.8899999111890793E-2</v>
      </c>
      <c r="U10" s="718">
        <v>4.7942351590313299E-2</v>
      </c>
      <c r="V10" s="718">
        <v>4.4983989425965001E-2</v>
      </c>
      <c r="W10" s="718">
        <v>4.8880627907879101E-2</v>
      </c>
      <c r="X10" s="718">
        <v>5.3600000000000002E-2</v>
      </c>
      <c r="Y10" s="718" t="s">
        <v>429</v>
      </c>
      <c r="Z10" s="718" t="s">
        <v>429</v>
      </c>
      <c r="AA10" s="718" t="s">
        <v>429</v>
      </c>
      <c r="AB10" s="584" t="s">
        <v>429</v>
      </c>
    </row>
    <row r="11" spans="1:30" ht="15" customHeight="1">
      <c r="A11" s="1222" t="s">
        <v>12</v>
      </c>
      <c r="B11" s="346" t="s">
        <v>644</v>
      </c>
      <c r="C11" s="718" t="s">
        <v>429</v>
      </c>
      <c r="D11" s="718" t="s">
        <v>429</v>
      </c>
      <c r="E11" s="718" t="s">
        <v>429</v>
      </c>
      <c r="F11" s="718" t="s">
        <v>429</v>
      </c>
      <c r="G11" s="718" t="s">
        <v>429</v>
      </c>
      <c r="H11" s="718" t="s">
        <v>429</v>
      </c>
      <c r="I11" s="718" t="s">
        <v>429</v>
      </c>
      <c r="J11" s="718" t="s">
        <v>429</v>
      </c>
      <c r="K11" s="718" t="s">
        <v>429</v>
      </c>
      <c r="L11" s="718" t="s">
        <v>429</v>
      </c>
      <c r="M11" s="718" t="s">
        <v>429</v>
      </c>
      <c r="N11" s="718" t="s">
        <v>429</v>
      </c>
      <c r="O11" s="718" t="s">
        <v>429</v>
      </c>
      <c r="P11" s="718" t="s">
        <v>429</v>
      </c>
      <c r="Q11" s="718" t="s">
        <v>429</v>
      </c>
      <c r="R11" s="718" t="s">
        <v>429</v>
      </c>
      <c r="S11" s="718" t="s">
        <v>429</v>
      </c>
      <c r="T11" s="718">
        <v>7.0000000000000001E-3</v>
      </c>
      <c r="U11" s="718">
        <v>1.7999999999999999E-2</v>
      </c>
      <c r="V11" s="718">
        <v>2.5999999999999999E-2</v>
      </c>
      <c r="W11" s="718">
        <v>1.7999999999999999E-2</v>
      </c>
      <c r="X11" s="718">
        <v>2.2001999999999997</v>
      </c>
      <c r="Y11" s="718" t="s">
        <v>429</v>
      </c>
      <c r="Z11" s="718" t="s">
        <v>429</v>
      </c>
      <c r="AA11" s="718" t="s">
        <v>429</v>
      </c>
      <c r="AB11" s="718" t="s">
        <v>429</v>
      </c>
    </row>
    <row r="12" spans="1:30" ht="15" customHeight="1">
      <c r="A12" s="1222"/>
      <c r="B12" s="346" t="s">
        <v>645</v>
      </c>
      <c r="C12" s="718" t="s">
        <v>429</v>
      </c>
      <c r="D12" s="718" t="s">
        <v>429</v>
      </c>
      <c r="E12" s="718" t="s">
        <v>429</v>
      </c>
      <c r="F12" s="718" t="s">
        <v>429</v>
      </c>
      <c r="G12" s="718" t="s">
        <v>429</v>
      </c>
      <c r="H12" s="718" t="s">
        <v>429</v>
      </c>
      <c r="I12" s="718" t="s">
        <v>429</v>
      </c>
      <c r="J12" s="718" t="s">
        <v>429</v>
      </c>
      <c r="K12" s="718" t="s">
        <v>429</v>
      </c>
      <c r="L12" s="718" t="s">
        <v>429</v>
      </c>
      <c r="M12" s="718" t="s">
        <v>429</v>
      </c>
      <c r="N12" s="718" t="s">
        <v>429</v>
      </c>
      <c r="O12" s="718" t="s">
        <v>429</v>
      </c>
      <c r="P12" s="718" t="s">
        <v>429</v>
      </c>
      <c r="Q12" s="718" t="s">
        <v>429</v>
      </c>
      <c r="R12" s="718" t="s">
        <v>429</v>
      </c>
      <c r="S12" s="718" t="s">
        <v>429</v>
      </c>
      <c r="T12" s="718" t="s">
        <v>429</v>
      </c>
      <c r="U12" s="718">
        <v>9.2967291840225091E-3</v>
      </c>
      <c r="V12" s="718">
        <v>1.2899818229605601E-2</v>
      </c>
      <c r="W12" s="718">
        <v>9.1267899534127998E-3</v>
      </c>
      <c r="X12" s="718">
        <v>1.0841000000000001</v>
      </c>
      <c r="Y12" s="718" t="s">
        <v>429</v>
      </c>
      <c r="Z12" s="718" t="s">
        <v>429</v>
      </c>
      <c r="AA12" s="718" t="s">
        <v>429</v>
      </c>
      <c r="AB12" s="718" t="s">
        <v>429</v>
      </c>
    </row>
    <row r="13" spans="1:30" ht="15" customHeight="1">
      <c r="A13" s="1222" t="s">
        <v>11</v>
      </c>
      <c r="B13" s="346" t="s">
        <v>644</v>
      </c>
      <c r="C13" s="718">
        <v>0.98600000143051147</v>
      </c>
      <c r="D13" s="718">
        <v>1.0740000009536743</v>
      </c>
      <c r="E13" s="718">
        <v>1.0449999570846558</v>
      </c>
      <c r="F13" s="718">
        <v>1.0709999799728394</v>
      </c>
      <c r="G13" s="718">
        <v>1.3159999847412109</v>
      </c>
      <c r="H13" s="718">
        <v>1.312999963760376</v>
      </c>
      <c r="I13" s="718">
        <v>1.4119999408721924</v>
      </c>
      <c r="J13" s="718">
        <v>1.7009999752044678</v>
      </c>
      <c r="K13" s="718">
        <v>1.7380000352859497</v>
      </c>
      <c r="L13" s="718">
        <v>1.9249999523162842</v>
      </c>
      <c r="M13" s="718">
        <v>2.4500000476837158</v>
      </c>
      <c r="N13" s="718">
        <v>2.127000093460083</v>
      </c>
      <c r="O13" s="718">
        <v>1.6979999542236328</v>
      </c>
      <c r="P13" s="718">
        <v>1.9179999828338623</v>
      </c>
      <c r="Q13" s="718">
        <v>1.8999999761581421</v>
      </c>
      <c r="R13" s="718">
        <v>2.1749999523162842</v>
      </c>
      <c r="S13" s="718">
        <v>2.0209999084472656</v>
      </c>
      <c r="T13" s="718">
        <v>2.252000093460083</v>
      </c>
      <c r="U13" s="718">
        <v>1.944</v>
      </c>
      <c r="V13" s="718">
        <v>1.8220000000000001</v>
      </c>
      <c r="W13" s="718">
        <v>2.0129999999999999</v>
      </c>
      <c r="X13" s="718">
        <v>2.4495999999999998</v>
      </c>
      <c r="Y13" s="718" t="s">
        <v>429</v>
      </c>
      <c r="Z13" s="718" t="s">
        <v>429</v>
      </c>
      <c r="AA13" s="718" t="s">
        <v>429</v>
      </c>
      <c r="AB13" s="718" t="s">
        <v>429</v>
      </c>
    </row>
    <row r="14" spans="1:30" ht="15" customHeight="1">
      <c r="A14" s="1222"/>
      <c r="B14" s="346" t="s">
        <v>645</v>
      </c>
      <c r="C14" s="718">
        <v>8.7499998509883881E-2</v>
      </c>
      <c r="D14" s="718">
        <v>9.2500001192092896E-2</v>
      </c>
      <c r="E14" s="718">
        <v>8.7300002574920654E-2</v>
      </c>
      <c r="F14" s="718">
        <v>8.6800001561641693E-2</v>
      </c>
      <c r="G14" s="718">
        <v>0.10342142730951309</v>
      </c>
      <c r="H14" s="718">
        <v>0.10006576031446457</v>
      </c>
      <c r="I14" s="718">
        <v>0.10435232520103455</v>
      </c>
      <c r="J14" s="718">
        <v>0.12190766632556915</v>
      </c>
      <c r="K14" s="718">
        <v>0.12081228941679001</v>
      </c>
      <c r="L14" s="718">
        <v>0.12982876598834991</v>
      </c>
      <c r="M14" s="718">
        <v>0.16038899123668671</v>
      </c>
      <c r="N14" s="718">
        <v>0.13522346317768097</v>
      </c>
      <c r="O14" s="718">
        <v>0.10488087683916092</v>
      </c>
      <c r="P14" s="718">
        <v>0.11514867097139359</v>
      </c>
      <c r="Q14" s="718">
        <v>0.11090799421072006</v>
      </c>
      <c r="R14" s="718">
        <v>0.12347949296236038</v>
      </c>
      <c r="S14" s="718">
        <v>0.11162391304969788</v>
      </c>
      <c r="T14" s="718">
        <v>0.12104686349630356</v>
      </c>
      <c r="U14" s="718">
        <v>9.7532542254056498E-2</v>
      </c>
      <c r="V14" s="718">
        <v>8.8921063667272607E-2</v>
      </c>
      <c r="W14" s="718">
        <v>9.5504160149286005E-2</v>
      </c>
      <c r="X14" s="718">
        <v>0.113</v>
      </c>
      <c r="Y14" s="718" t="s">
        <v>429</v>
      </c>
      <c r="Z14" s="718" t="s">
        <v>429</v>
      </c>
      <c r="AA14" s="718" t="s">
        <v>429</v>
      </c>
      <c r="AB14" s="718" t="s">
        <v>429</v>
      </c>
    </row>
    <row r="15" spans="1:30" ht="15" customHeight="1">
      <c r="A15" s="1222" t="s">
        <v>10</v>
      </c>
      <c r="B15" s="346" t="s">
        <v>644</v>
      </c>
      <c r="C15" s="718">
        <v>0.6119999885559082</v>
      </c>
      <c r="D15" s="718">
        <v>0.6600000262260437</v>
      </c>
      <c r="E15" s="718">
        <v>0.65600001811981201</v>
      </c>
      <c r="F15" s="718">
        <v>0.69300001859664917</v>
      </c>
      <c r="G15" s="718">
        <v>0.71899998188018799</v>
      </c>
      <c r="H15" s="718">
        <v>0.73000001907348633</v>
      </c>
      <c r="I15" s="718">
        <v>0.71100002527236938</v>
      </c>
      <c r="J15" s="718">
        <v>0.75900000333786011</v>
      </c>
      <c r="K15" s="718">
        <v>0.79199999570846558</v>
      </c>
      <c r="L15" s="718">
        <v>1.1000000238418579</v>
      </c>
      <c r="M15" s="718">
        <v>1.0299999713897705</v>
      </c>
      <c r="N15" s="718">
        <v>1.0299999713897705</v>
      </c>
      <c r="O15" s="718">
        <v>1.0080000162124634</v>
      </c>
      <c r="P15" s="718">
        <v>1.0379999876022339</v>
      </c>
      <c r="Q15" s="718">
        <v>1.0670000314712524</v>
      </c>
      <c r="R15" s="718">
        <v>1.0379999876022339</v>
      </c>
      <c r="S15" s="718">
        <v>1.0709999799728394</v>
      </c>
      <c r="T15" s="718">
        <v>1.0559999942779541</v>
      </c>
      <c r="U15" s="718">
        <v>1.155</v>
      </c>
      <c r="V15" s="718">
        <v>1.06</v>
      </c>
      <c r="W15" s="718">
        <v>1.2390000000000001</v>
      </c>
      <c r="X15" s="718">
        <v>1.2064000000000001</v>
      </c>
      <c r="Y15" s="718" t="s">
        <v>429</v>
      </c>
      <c r="Z15" s="718" t="s">
        <v>429</v>
      </c>
      <c r="AA15" s="718" t="s">
        <v>429</v>
      </c>
      <c r="AB15" s="718" t="s">
        <v>429</v>
      </c>
    </row>
    <row r="16" spans="1:30" ht="15" customHeight="1">
      <c r="A16" s="1222"/>
      <c r="B16" s="346" t="s">
        <v>645</v>
      </c>
      <c r="C16" s="718">
        <v>6.4800001680850983E-2</v>
      </c>
      <c r="D16" s="718">
        <v>6.8199999630451202E-2</v>
      </c>
      <c r="E16" s="718">
        <v>6.6899999976158142E-2</v>
      </c>
      <c r="F16" s="718">
        <v>7.0100001990795135E-2</v>
      </c>
      <c r="G16" s="718">
        <v>7.1999996900558472E-2</v>
      </c>
      <c r="H16" s="718">
        <v>7.1999996900558472E-2</v>
      </c>
      <c r="I16" s="718">
        <v>6.8400003015995026E-2</v>
      </c>
      <c r="J16" s="718">
        <v>7.0900000631809235E-2</v>
      </c>
      <c r="K16" s="718">
        <v>7.1507163345813751E-2</v>
      </c>
      <c r="L16" s="718">
        <v>9.6000000834465027E-2</v>
      </c>
      <c r="M16" s="718">
        <v>8.7099999189376831E-2</v>
      </c>
      <c r="N16" s="718">
        <v>8.449999988079071E-2</v>
      </c>
      <c r="O16" s="718">
        <v>8.0300003290176392E-2</v>
      </c>
      <c r="P16" s="718">
        <v>8.0399997532367706E-2</v>
      </c>
      <c r="Q16" s="718">
        <v>8.0399997532367706E-2</v>
      </c>
      <c r="R16" s="718">
        <v>7.5999997556209564E-2</v>
      </c>
      <c r="S16" s="718">
        <v>7.6300002634525299E-2</v>
      </c>
      <c r="T16" s="718">
        <v>7.3100000619888306E-2</v>
      </c>
      <c r="U16" s="718">
        <v>8.1700954017719499E-2</v>
      </c>
      <c r="V16" s="718">
        <v>7.2719304252738801E-2</v>
      </c>
      <c r="W16" s="718">
        <v>8.2554366700160503E-2</v>
      </c>
      <c r="X16" s="718">
        <v>7.8E-2</v>
      </c>
      <c r="Y16" s="718" t="s">
        <v>429</v>
      </c>
      <c r="Z16" s="718" t="s">
        <v>429</v>
      </c>
      <c r="AA16" s="718" t="s">
        <v>429</v>
      </c>
      <c r="AB16" s="718" t="s">
        <v>429</v>
      </c>
    </row>
    <row r="17" spans="1:29" ht="15" customHeight="1">
      <c r="A17" s="1222" t="s">
        <v>476</v>
      </c>
      <c r="B17" s="346" t="s">
        <v>644</v>
      </c>
      <c r="C17" s="718">
        <v>0.748</v>
      </c>
      <c r="D17" s="718">
        <v>0</v>
      </c>
      <c r="E17" s="718">
        <v>0</v>
      </c>
      <c r="F17" s="718">
        <v>0</v>
      </c>
      <c r="G17" s="718">
        <v>0</v>
      </c>
      <c r="H17" s="718">
        <v>1.738</v>
      </c>
      <c r="I17" s="718">
        <v>0</v>
      </c>
      <c r="J17" s="718">
        <v>0</v>
      </c>
      <c r="K17" s="718">
        <v>0</v>
      </c>
      <c r="L17" s="718">
        <v>0</v>
      </c>
      <c r="M17" s="718">
        <v>2.4568000000000003</v>
      </c>
      <c r="N17" s="718">
        <v>2.5976999999999997</v>
      </c>
      <c r="O17" s="718">
        <v>2.6478999999999999</v>
      </c>
      <c r="P17" s="718">
        <v>2.7835000000000001</v>
      </c>
      <c r="Q17" s="718">
        <v>2.7956999999999996</v>
      </c>
      <c r="R17" s="718">
        <v>2.996</v>
      </c>
      <c r="S17" s="718">
        <v>3.3489</v>
      </c>
      <c r="T17" s="718">
        <v>3.4495999999999998</v>
      </c>
      <c r="U17" s="718">
        <v>3.4870999999999999</v>
      </c>
      <c r="V17" s="718">
        <v>3.3675999999999999</v>
      </c>
      <c r="W17" s="718">
        <v>3.6669999999999998</v>
      </c>
      <c r="X17" s="718">
        <v>3.641</v>
      </c>
      <c r="Y17" s="718">
        <v>3.7451300000000001</v>
      </c>
      <c r="Z17" s="718">
        <v>3.8367499999999999</v>
      </c>
      <c r="AA17" s="718">
        <v>3.9696199999999999</v>
      </c>
      <c r="AB17" s="718">
        <v>3.9755600000000002</v>
      </c>
    </row>
    <row r="18" spans="1:29" ht="15" customHeight="1">
      <c r="A18" s="1222"/>
      <c r="B18" s="346" t="s">
        <v>645</v>
      </c>
      <c r="C18" s="718">
        <v>0.7</v>
      </c>
      <c r="D18" s="718" t="s">
        <v>429</v>
      </c>
      <c r="E18" s="718" t="s">
        <v>429</v>
      </c>
      <c r="F18" s="718" t="s">
        <v>429</v>
      </c>
      <c r="G18" s="718" t="s">
        <v>429</v>
      </c>
      <c r="H18" s="718">
        <v>1.5</v>
      </c>
      <c r="I18" s="718" t="s">
        <v>429</v>
      </c>
      <c r="J18" s="718" t="s">
        <v>429</v>
      </c>
      <c r="K18" s="718" t="s">
        <v>429</v>
      </c>
      <c r="L18" s="718" t="s">
        <v>429</v>
      </c>
      <c r="M18" s="718">
        <v>2.0699771584659863</v>
      </c>
      <c r="N18" s="718">
        <v>2.1714688866467662</v>
      </c>
      <c r="O18" s="718">
        <v>2.198118744401766</v>
      </c>
      <c r="P18" s="718">
        <v>2.2940240816898387</v>
      </c>
      <c r="Q18" s="718">
        <v>2.2896749639435776</v>
      </c>
      <c r="R18" s="718">
        <v>2.4392348813844693</v>
      </c>
      <c r="S18" s="718">
        <v>2.7138661713652232</v>
      </c>
      <c r="T18" s="718">
        <v>2.7827658252865772</v>
      </c>
      <c r="U18" s="718">
        <v>2.8028624225457168</v>
      </c>
      <c r="V18" s="718">
        <v>2.6996326043406076</v>
      </c>
      <c r="W18" s="718">
        <v>2.9326615483045426</v>
      </c>
      <c r="X18" s="718">
        <v>2.9072088559282787</v>
      </c>
      <c r="Y18" s="718">
        <v>2.9820715640482152</v>
      </c>
      <c r="Z18" s="718">
        <v>3.0482984587491551</v>
      </c>
      <c r="AA18" s="718">
        <v>3.1</v>
      </c>
      <c r="AB18" s="718">
        <v>3.1</v>
      </c>
    </row>
    <row r="19" spans="1:29" ht="15" customHeight="1">
      <c r="A19" s="1222" t="s">
        <v>7</v>
      </c>
      <c r="B19" s="346" t="s">
        <v>644</v>
      </c>
      <c r="C19" s="718">
        <v>1</v>
      </c>
      <c r="D19" s="718">
        <v>1.0299999713897705</v>
      </c>
      <c r="E19" s="718">
        <v>1</v>
      </c>
      <c r="F19" s="718">
        <v>1.0800000429153442</v>
      </c>
      <c r="G19" s="718">
        <v>1.0709999799728394</v>
      </c>
      <c r="H19" s="718">
        <v>1.1109999418258667</v>
      </c>
      <c r="I19" s="718">
        <v>1.0410000085830688</v>
      </c>
      <c r="J19" s="718">
        <v>1.1260000467300415</v>
      </c>
      <c r="K19" s="718">
        <v>1.1330000162124634</v>
      </c>
      <c r="L19" s="718">
        <v>1.187999963760376</v>
      </c>
      <c r="M19" s="718">
        <v>1.3489999771118164</v>
      </c>
      <c r="N19" s="718">
        <v>1.5800000429153442</v>
      </c>
      <c r="O19" s="718">
        <v>1.5880000591278076</v>
      </c>
      <c r="P19" s="718">
        <v>1.9179999828338623</v>
      </c>
      <c r="Q19" s="718">
        <v>1.9329999685287476</v>
      </c>
      <c r="R19" s="718">
        <v>1.8559999465942383</v>
      </c>
      <c r="S19" s="718">
        <v>2.0390000343322754</v>
      </c>
      <c r="T19" s="718">
        <v>2.5999999046325684</v>
      </c>
      <c r="U19" s="718">
        <v>2.34</v>
      </c>
      <c r="V19" s="718">
        <v>2.5739999999999998</v>
      </c>
      <c r="W19" s="718">
        <v>2.8820000000000001</v>
      </c>
      <c r="X19" s="718">
        <v>3.282</v>
      </c>
      <c r="Y19" s="718" t="s">
        <v>429</v>
      </c>
      <c r="Z19" s="718" t="s">
        <v>429</v>
      </c>
      <c r="AA19" s="718" t="s">
        <v>429</v>
      </c>
      <c r="AB19" s="718" t="s">
        <v>429</v>
      </c>
    </row>
    <row r="20" spans="1:29" ht="15" customHeight="1">
      <c r="A20" s="1222"/>
      <c r="B20" s="346" t="s">
        <v>645</v>
      </c>
      <c r="C20" s="718">
        <v>7.3899999260902405E-2</v>
      </c>
      <c r="D20" s="718">
        <v>7.4100002646446228E-2</v>
      </c>
      <c r="E20" s="718">
        <v>6.9899998605251312E-2</v>
      </c>
      <c r="F20" s="718">
        <v>7.2599999606609344E-2</v>
      </c>
      <c r="G20" s="718">
        <v>6.9499999284744263E-2</v>
      </c>
      <c r="H20" s="718">
        <v>6.9700002670288086E-2</v>
      </c>
      <c r="I20" s="718">
        <v>6.3400000333786011E-2</v>
      </c>
      <c r="J20" s="718">
        <v>6.6699996590614319E-2</v>
      </c>
      <c r="K20" s="718">
        <v>6.5399996936321259E-2</v>
      </c>
      <c r="L20" s="718">
        <v>6.679999828338623E-2</v>
      </c>
      <c r="M20" s="718">
        <v>7.3899999260902405E-2</v>
      </c>
      <c r="N20" s="718">
        <v>8.4299996495246887E-2</v>
      </c>
      <c r="O20" s="718">
        <v>8.2500003278255463E-2</v>
      </c>
      <c r="P20" s="718">
        <v>9.6900001168251038E-2</v>
      </c>
      <c r="Q20" s="718">
        <v>9.5200002193450928E-2</v>
      </c>
      <c r="R20" s="718">
        <v>8.9100003242492676E-2</v>
      </c>
      <c r="S20" s="718">
        <v>9.5488011837005615E-2</v>
      </c>
      <c r="T20" s="718">
        <v>0.11888778209686279</v>
      </c>
      <c r="U20" s="718">
        <v>0.102780601009774</v>
      </c>
      <c r="V20" s="718">
        <v>0.110193538168809</v>
      </c>
      <c r="W20" s="718">
        <v>0.120258277279448</v>
      </c>
      <c r="X20" s="718">
        <v>0.13350000000000001</v>
      </c>
      <c r="Y20" s="718" t="s">
        <v>429</v>
      </c>
      <c r="Z20" s="718" t="s">
        <v>429</v>
      </c>
      <c r="AA20" s="718" t="s">
        <v>429</v>
      </c>
      <c r="AB20" s="718" t="s">
        <v>429</v>
      </c>
    </row>
    <row r="21" spans="1:29" ht="15" customHeight="1">
      <c r="A21" s="1222" t="s">
        <v>32</v>
      </c>
      <c r="B21" s="346" t="s">
        <v>644</v>
      </c>
      <c r="C21" s="718">
        <v>7.0000002160668373E-3</v>
      </c>
      <c r="D21" s="718">
        <v>1.4999999664723873E-2</v>
      </c>
      <c r="E21" s="718">
        <v>1.4999999664723873E-2</v>
      </c>
      <c r="F21" s="718">
        <v>1.7999999225139618E-2</v>
      </c>
      <c r="G21" s="718">
        <v>2.8999999165534973E-2</v>
      </c>
      <c r="H21" s="718">
        <v>1.7419999837875366</v>
      </c>
      <c r="I21" s="718">
        <v>1.906999945640564</v>
      </c>
      <c r="J21" s="718">
        <v>1.9029999971389771</v>
      </c>
      <c r="K21" s="718">
        <v>1.9950000047683716</v>
      </c>
      <c r="L21" s="718">
        <v>1.7710000276565552</v>
      </c>
      <c r="M21" s="718">
        <v>1.7640000581741333</v>
      </c>
      <c r="N21" s="718">
        <v>2.0869998931884766</v>
      </c>
      <c r="O21" s="718">
        <v>2.2149999141693115</v>
      </c>
      <c r="P21" s="718">
        <v>2.3619999885559082</v>
      </c>
      <c r="Q21" s="718">
        <v>2.496999979019165</v>
      </c>
      <c r="R21" s="718">
        <v>2.6589999198913574</v>
      </c>
      <c r="S21" s="718">
        <v>2.8529999256134033</v>
      </c>
      <c r="T21" s="718">
        <v>3.0360000133514404</v>
      </c>
      <c r="U21" s="718">
        <v>3.5790000000000002</v>
      </c>
      <c r="V21" s="718">
        <v>3.1829999999999998</v>
      </c>
      <c r="W21" s="718">
        <v>3.1760000000000002</v>
      </c>
      <c r="X21" s="718">
        <v>2.7759</v>
      </c>
      <c r="Y21" s="718" t="s">
        <v>429</v>
      </c>
      <c r="Z21" s="718" t="s">
        <v>429</v>
      </c>
      <c r="AA21" s="718" t="s">
        <v>429</v>
      </c>
      <c r="AB21" s="584" t="s">
        <v>429</v>
      </c>
    </row>
    <row r="22" spans="1:29" ht="15" customHeight="1">
      <c r="A22" s="1222"/>
      <c r="B22" s="346" t="s">
        <v>645</v>
      </c>
      <c r="C22" s="718">
        <v>4.9399998970329762E-3</v>
      </c>
      <c r="D22" s="718">
        <v>1.0300000198185444E-2</v>
      </c>
      <c r="E22" s="718">
        <v>9.9700000137090683E-3</v>
      </c>
      <c r="F22" s="718">
        <v>1.1699999682605267E-2</v>
      </c>
      <c r="G22" s="718">
        <v>1.83400958776474E-2</v>
      </c>
      <c r="H22" s="718">
        <v>1.0751712322235107</v>
      </c>
      <c r="I22" s="718">
        <v>1.1482867002487183</v>
      </c>
      <c r="J22" s="718">
        <v>1.1180254220962524</v>
      </c>
      <c r="K22" s="718">
        <v>1.1441129446029663</v>
      </c>
      <c r="L22" s="718">
        <v>0.99240261316299438</v>
      </c>
      <c r="M22" s="718">
        <v>0.96710687875747681</v>
      </c>
      <c r="N22" s="718">
        <v>1.1209414005279541</v>
      </c>
      <c r="O22" s="718">
        <v>1.1667289733886719</v>
      </c>
      <c r="P22" s="718">
        <v>1.2209141254425049</v>
      </c>
      <c r="Q22" s="718">
        <v>1.2667165994644165</v>
      </c>
      <c r="R22" s="718">
        <v>1.3235249519348145</v>
      </c>
      <c r="S22" s="718">
        <v>1.3928943872451782</v>
      </c>
      <c r="T22" s="718">
        <v>1.4535558223724365</v>
      </c>
      <c r="U22" s="718">
        <v>1.69556910182012</v>
      </c>
      <c r="V22" s="718">
        <v>1.48493537199475</v>
      </c>
      <c r="W22" s="718">
        <v>1.4573979321393999</v>
      </c>
      <c r="X22" s="718">
        <v>1.2518</v>
      </c>
      <c r="Y22" s="718" t="s">
        <v>429</v>
      </c>
      <c r="Z22" s="718" t="s">
        <v>429</v>
      </c>
      <c r="AA22" s="718" t="s">
        <v>429</v>
      </c>
      <c r="AB22" s="584" t="s">
        <v>429</v>
      </c>
    </row>
    <row r="23" spans="1:29" ht="15" customHeight="1">
      <c r="A23" s="1222" t="s">
        <v>5</v>
      </c>
      <c r="B23" s="346" t="s">
        <v>644</v>
      </c>
      <c r="C23" s="718">
        <v>0.11400000005960464</v>
      </c>
      <c r="D23" s="718">
        <v>0.14300000667572021</v>
      </c>
      <c r="E23" s="718">
        <v>0.16500000655651093</v>
      </c>
      <c r="F23" s="718">
        <v>0.16099999845027924</v>
      </c>
      <c r="G23" s="718">
        <v>0.18700000643730164</v>
      </c>
      <c r="H23" s="718">
        <v>0.19099999964237213</v>
      </c>
      <c r="I23" s="718">
        <v>0.19799999892711639</v>
      </c>
      <c r="J23" s="718">
        <v>0.414000004529953</v>
      </c>
      <c r="K23" s="718">
        <v>0.43999999761581421</v>
      </c>
      <c r="L23" s="718">
        <v>0.5130000114440918</v>
      </c>
      <c r="M23" s="718">
        <v>0.56499999761581421</v>
      </c>
      <c r="N23" s="718">
        <v>0.64200001955032349</v>
      </c>
      <c r="O23" s="718">
        <v>0.5429999828338623</v>
      </c>
      <c r="P23" s="718">
        <v>0.55699998140335083</v>
      </c>
      <c r="Q23" s="718">
        <v>0.77399998903274536</v>
      </c>
      <c r="R23" s="718">
        <v>0.69700002670288086</v>
      </c>
      <c r="S23" s="718">
        <v>0.74400001764297485</v>
      </c>
      <c r="T23" s="718">
        <v>0.62300002574920654</v>
      </c>
      <c r="U23" s="718">
        <v>0.70799999999999996</v>
      </c>
      <c r="V23" s="718">
        <v>0.755</v>
      </c>
      <c r="W23" s="718">
        <v>0.70399999999999996</v>
      </c>
      <c r="X23" s="718">
        <v>0.59770000000000001</v>
      </c>
      <c r="Y23" s="718" t="s">
        <v>429</v>
      </c>
      <c r="Z23" s="718" t="s">
        <v>429</v>
      </c>
      <c r="AA23" s="718" t="s">
        <v>429</v>
      </c>
      <c r="AB23" s="718" t="s">
        <v>429</v>
      </c>
    </row>
    <row r="24" spans="1:29" ht="15" customHeight="1">
      <c r="A24" s="1222"/>
      <c r="B24" s="346" t="s">
        <v>645</v>
      </c>
      <c r="C24" s="718">
        <v>1.5830694437026978</v>
      </c>
      <c r="D24" s="718">
        <v>1.9633418321609497</v>
      </c>
      <c r="E24" s="718">
        <v>2.2444093227386475</v>
      </c>
      <c r="F24" s="718">
        <v>2.1715381145477295</v>
      </c>
      <c r="G24" s="718">
        <v>2.4986972808837891</v>
      </c>
      <c r="H24" s="718">
        <v>2.5232508182525635</v>
      </c>
      <c r="I24" s="718">
        <v>2.5798382759094238</v>
      </c>
      <c r="J24" s="718">
        <v>5.3114376068115234</v>
      </c>
      <c r="K24" s="718">
        <v>5.5575904846191406</v>
      </c>
      <c r="L24" s="718">
        <v>6.3910102844238281</v>
      </c>
      <c r="M24" s="718">
        <v>6.9642176628112793</v>
      </c>
      <c r="N24" s="718">
        <v>7.8574399948120117</v>
      </c>
      <c r="O24" s="718">
        <v>6.6182384490966797</v>
      </c>
      <c r="P24" s="718">
        <v>6.7733540534973145</v>
      </c>
      <c r="Q24" s="718">
        <v>9.3933181762695313</v>
      </c>
      <c r="R24" s="718">
        <v>8.4347848892211914</v>
      </c>
      <c r="S24" s="718">
        <v>8.9669885635375977</v>
      </c>
      <c r="T24" s="718">
        <v>7.4716367721557617</v>
      </c>
      <c r="U24" s="718">
        <v>8.1389553337319995</v>
      </c>
      <c r="V24" s="718">
        <v>8.6531421109303803</v>
      </c>
      <c r="W24" s="718">
        <v>7.84297649548847</v>
      </c>
      <c r="X24" s="718">
        <v>6.5111999999999997</v>
      </c>
      <c r="Y24" s="718" t="s">
        <v>429</v>
      </c>
      <c r="Z24" s="718" t="s">
        <v>429</v>
      </c>
      <c r="AA24" s="718" t="s">
        <v>429</v>
      </c>
      <c r="AB24" s="718" t="s">
        <v>429</v>
      </c>
    </row>
    <row r="25" spans="1:29" ht="15" customHeight="1">
      <c r="A25" s="1222" t="s">
        <v>4</v>
      </c>
      <c r="B25" s="346" t="s">
        <v>644</v>
      </c>
      <c r="C25" s="718">
        <v>333.51400756835938</v>
      </c>
      <c r="D25" s="718">
        <v>346.33700561523438</v>
      </c>
      <c r="E25" s="718">
        <v>324.85198974609375</v>
      </c>
      <c r="F25" s="718">
        <v>342.54901123046875</v>
      </c>
      <c r="G25" s="718">
        <v>358.92999267578125</v>
      </c>
      <c r="H25" s="718">
        <v>353.4580078125</v>
      </c>
      <c r="I25" s="718">
        <v>358.6400146484375</v>
      </c>
      <c r="J25" s="718">
        <v>371.3280029296875</v>
      </c>
      <c r="K25" s="718">
        <v>372.218994140625</v>
      </c>
      <c r="L25" s="718">
        <v>371.03399658203125</v>
      </c>
      <c r="M25" s="718">
        <v>368.61099243164063</v>
      </c>
      <c r="N25" s="718">
        <v>362.74301147460938</v>
      </c>
      <c r="O25" s="718">
        <v>347.68701171875</v>
      </c>
      <c r="P25" s="718">
        <v>380.86199951171875</v>
      </c>
      <c r="Q25" s="718">
        <v>414.2130126953125</v>
      </c>
      <c r="R25" s="718">
        <v>408.22900390625</v>
      </c>
      <c r="S25" s="718">
        <v>403.73300170898438</v>
      </c>
      <c r="T25" s="718">
        <v>433.52700805664063</v>
      </c>
      <c r="U25" s="718">
        <v>465.02300000000002</v>
      </c>
      <c r="V25" s="718">
        <v>503.94099999999997</v>
      </c>
      <c r="W25" s="718">
        <v>460.12400000000002</v>
      </c>
      <c r="X25" s="718">
        <v>477.24170000000004</v>
      </c>
      <c r="Y25" s="718" t="s">
        <v>429</v>
      </c>
      <c r="Z25" s="718" t="s">
        <v>429</v>
      </c>
      <c r="AA25" s="718" t="s">
        <v>429</v>
      </c>
      <c r="AB25" s="573" t="s">
        <v>429</v>
      </c>
    </row>
    <row r="26" spans="1:29" ht="15" customHeight="1">
      <c r="A26" s="1222"/>
      <c r="B26" s="346" t="s">
        <v>645</v>
      </c>
      <c r="C26" s="718">
        <v>9.0763759613037109</v>
      </c>
      <c r="D26" s="718">
        <v>9.2011985778808594</v>
      </c>
      <c r="E26" s="718">
        <v>8.4178047180175781</v>
      </c>
      <c r="F26" s="718">
        <v>8.6586627960205078</v>
      </c>
      <c r="G26" s="718">
        <v>8.8621807098388672</v>
      </c>
      <c r="H26" s="718">
        <v>8.5428285598754883</v>
      </c>
      <c r="I26" s="718">
        <v>8.5051517486572266</v>
      </c>
      <c r="J26" s="718">
        <v>8.6577444076538086</v>
      </c>
      <c r="K26" s="718">
        <v>8.5446338653564453</v>
      </c>
      <c r="L26" s="718">
        <v>8.3915853500366211</v>
      </c>
      <c r="M26" s="718">
        <v>8.2147417068481445</v>
      </c>
      <c r="N26" s="718">
        <v>7.9660615921020508</v>
      </c>
      <c r="O26" s="718">
        <v>7.5261030197143555</v>
      </c>
      <c r="P26" s="718">
        <v>8.1296482086181641</v>
      </c>
      <c r="Q26" s="718">
        <v>8.7244844436645508</v>
      </c>
      <c r="R26" s="718">
        <v>8.4917783737182617</v>
      </c>
      <c r="S26" s="718">
        <v>8.300684928894043</v>
      </c>
      <c r="T26" s="718">
        <v>8.8163337707519531</v>
      </c>
      <c r="U26" s="718">
        <v>9.3827983495817797</v>
      </c>
      <c r="V26" s="718">
        <v>10.0340716830195</v>
      </c>
      <c r="W26" s="718">
        <v>9.0405314610284009</v>
      </c>
      <c r="X26" s="718">
        <v>9.1867000000000001</v>
      </c>
      <c r="Y26" s="718" t="s">
        <v>429</v>
      </c>
      <c r="Z26" s="718" t="s">
        <v>429</v>
      </c>
      <c r="AA26" s="718" t="s">
        <v>429</v>
      </c>
      <c r="AB26" s="573" t="s">
        <v>429</v>
      </c>
      <c r="AC26" s="499"/>
    </row>
    <row r="27" spans="1:29" ht="15" customHeight="1">
      <c r="A27" s="1222" t="s">
        <v>3</v>
      </c>
      <c r="B27" s="346" t="s">
        <v>644</v>
      </c>
      <c r="C27" s="718">
        <v>0.42500001192092896</v>
      </c>
      <c r="D27" s="718">
        <v>0.32600000500679016</v>
      </c>
      <c r="E27" s="718">
        <v>0.26399999856948853</v>
      </c>
      <c r="F27" s="718">
        <v>0.13199999928474426</v>
      </c>
      <c r="G27" s="718">
        <v>0.48399999737739563</v>
      </c>
      <c r="H27" s="718">
        <v>0.45500001311302185</v>
      </c>
      <c r="I27" s="718">
        <v>0.34099999070167542</v>
      </c>
      <c r="J27" s="718">
        <v>1.2029999494552612</v>
      </c>
      <c r="K27" s="718">
        <v>1.2139999866485596</v>
      </c>
      <c r="L27" s="718">
        <v>1.2389999628067017</v>
      </c>
      <c r="M27" s="718">
        <v>1.187999963760376</v>
      </c>
      <c r="N27" s="718">
        <v>1.1440000534057617</v>
      </c>
      <c r="O27" s="718">
        <v>1.1260000467300415</v>
      </c>
      <c r="P27" s="718">
        <v>1.0410000085830688</v>
      </c>
      <c r="Q27" s="718">
        <v>1.0299999713897705</v>
      </c>
      <c r="R27" s="718">
        <v>1.0199999809265137</v>
      </c>
      <c r="S27" s="718">
        <v>1.0199999809265137</v>
      </c>
      <c r="T27" s="718">
        <v>1.059999942779541</v>
      </c>
      <c r="U27" s="718">
        <v>1.093</v>
      </c>
      <c r="V27" s="718">
        <v>1.0229999999999999</v>
      </c>
      <c r="W27" s="718">
        <v>1.0229999999999999</v>
      </c>
      <c r="X27" s="718">
        <v>1.0489999999999999</v>
      </c>
      <c r="Y27" s="718" t="s">
        <v>429</v>
      </c>
      <c r="Z27" s="718" t="s">
        <v>429</v>
      </c>
      <c r="AA27" s="718" t="s">
        <v>429</v>
      </c>
      <c r="AB27" s="584" t="s">
        <v>429</v>
      </c>
      <c r="AC27" s="499"/>
    </row>
    <row r="28" spans="1:29" ht="15" customHeight="1">
      <c r="A28" s="1222"/>
      <c r="B28" s="346" t="s">
        <v>645</v>
      </c>
      <c r="C28" s="718">
        <v>0.4916892945766449</v>
      </c>
      <c r="D28" s="718">
        <v>0.36654955148696899</v>
      </c>
      <c r="E28" s="718">
        <v>0.28990951180458069</v>
      </c>
      <c r="F28" s="718">
        <v>0.14199304580688477</v>
      </c>
      <c r="G28" s="718">
        <v>0.51020568609237671</v>
      </c>
      <c r="H28" s="718">
        <v>0.46944627165794373</v>
      </c>
      <c r="I28" s="718">
        <v>0.34372124075889587</v>
      </c>
      <c r="J28" s="718">
        <v>1.1835646629333496</v>
      </c>
      <c r="K28" s="718">
        <v>1.1666492223739624</v>
      </c>
      <c r="L28" s="718">
        <v>1.1664382219314575</v>
      </c>
      <c r="M28" s="718">
        <v>1.1003158092498779</v>
      </c>
      <c r="N28" s="718">
        <v>1.0472421646118164</v>
      </c>
      <c r="O28" s="718">
        <v>1.0225226879119873</v>
      </c>
      <c r="P28" s="718">
        <v>0.93962734937667847</v>
      </c>
      <c r="Q28" s="718">
        <v>0.92376267910003662</v>
      </c>
      <c r="R28" s="718">
        <v>0.90625303983688354</v>
      </c>
      <c r="S28" s="718">
        <v>0.89380598068237305</v>
      </c>
      <c r="T28" s="718">
        <v>0.92322468757629395</v>
      </c>
      <c r="U28" s="718">
        <v>0.94699587236303095</v>
      </c>
      <c r="V28" s="718">
        <v>0.87169820001738096</v>
      </c>
      <c r="W28" s="718">
        <v>0.85747367468243696</v>
      </c>
      <c r="X28" s="718">
        <v>0.9</v>
      </c>
      <c r="Y28" s="718" t="s">
        <v>429</v>
      </c>
      <c r="Z28" s="718" t="s">
        <v>429</v>
      </c>
      <c r="AA28" s="718" t="s">
        <v>429</v>
      </c>
      <c r="AB28" s="584" t="s">
        <v>429</v>
      </c>
      <c r="AC28" s="499"/>
    </row>
    <row r="29" spans="1:29" ht="15" customHeight="1">
      <c r="A29" s="1223" t="s">
        <v>79</v>
      </c>
      <c r="B29" s="346" t="s">
        <v>644</v>
      </c>
      <c r="C29" s="718">
        <v>2.372999906539917</v>
      </c>
      <c r="D29" s="718">
        <v>2.434999942779541</v>
      </c>
      <c r="E29" s="718">
        <v>2.3619999885559082</v>
      </c>
      <c r="F29" s="718">
        <v>2.6370000839233398</v>
      </c>
      <c r="G29" s="718">
        <v>2.4460000991821289</v>
      </c>
      <c r="H29" s="718">
        <v>3.5529999732971191</v>
      </c>
      <c r="I29" s="718">
        <v>3.4600000381469727</v>
      </c>
      <c r="J29" s="718">
        <v>2.8819999694824219</v>
      </c>
      <c r="K29" s="718">
        <v>2.559999942779541</v>
      </c>
      <c r="L29" s="718">
        <v>2.5399999618530273</v>
      </c>
      <c r="M29" s="718">
        <v>2.6500000953674316</v>
      </c>
      <c r="N29" s="718">
        <v>3.130000114440918</v>
      </c>
      <c r="O29" s="718">
        <v>3.5899999141693115</v>
      </c>
      <c r="P29" s="718">
        <v>3.809999942779541</v>
      </c>
      <c r="Q29" s="718">
        <v>4.3499999046325684</v>
      </c>
      <c r="R29" s="718">
        <v>5.0900001525878906</v>
      </c>
      <c r="S29" s="718">
        <v>5.380000114440918</v>
      </c>
      <c r="T29" s="718">
        <v>6.0399999618530273</v>
      </c>
      <c r="U29" s="718">
        <v>6.5380000000000003</v>
      </c>
      <c r="V29" s="718">
        <v>6.4470000000000001</v>
      </c>
      <c r="W29" s="718">
        <v>6.8460000000000001</v>
      </c>
      <c r="X29" s="718">
        <v>7.3010000000000002</v>
      </c>
      <c r="Y29" s="718" t="s">
        <v>429</v>
      </c>
      <c r="Z29" s="718" t="s">
        <v>429</v>
      </c>
      <c r="AA29" s="718" t="s">
        <v>429</v>
      </c>
      <c r="AB29" s="718" t="s">
        <v>429</v>
      </c>
    </row>
    <row r="30" spans="1:29" ht="15" customHeight="1">
      <c r="A30" s="1223"/>
      <c r="B30" s="346" t="s">
        <v>645</v>
      </c>
      <c r="C30" s="718">
        <v>9.3199998140335083E-2</v>
      </c>
      <c r="D30" s="718">
        <v>9.2500001192092896E-2</v>
      </c>
      <c r="E30" s="718">
        <v>8.6800001561641693E-2</v>
      </c>
      <c r="F30" s="718">
        <v>9.3699999153614044E-2</v>
      </c>
      <c r="G30" s="718">
        <v>8.4112219512462616E-2</v>
      </c>
      <c r="H30" s="718">
        <v>0.11854475736618042</v>
      </c>
      <c r="I30" s="718">
        <v>0.11231797933578491</v>
      </c>
      <c r="J30" s="718">
        <v>9.1099999845027924E-2</v>
      </c>
      <c r="K30" s="718">
        <v>7.8800000250339508E-2</v>
      </c>
      <c r="L30" s="718">
        <v>7.6300002634525299E-2</v>
      </c>
      <c r="M30" s="718">
        <v>7.7670611441135406E-2</v>
      </c>
      <c r="N30" s="718">
        <v>8.9299999177455902E-2</v>
      </c>
      <c r="O30" s="718">
        <v>9.9799998104572296E-2</v>
      </c>
      <c r="P30" s="718">
        <v>0.10306082665920258</v>
      </c>
      <c r="Q30" s="718">
        <v>0.11471723020076752</v>
      </c>
      <c r="R30" s="718">
        <v>0.13038565218448639</v>
      </c>
      <c r="S30" s="718">
        <v>0.13408198952674866</v>
      </c>
      <c r="T30" s="718">
        <v>0.1464039534330368</v>
      </c>
      <c r="U30" s="718">
        <v>0.15437251306199501</v>
      </c>
      <c r="V30" s="718">
        <v>0.147722791825215</v>
      </c>
      <c r="W30" s="718">
        <v>0.15222997718870299</v>
      </c>
      <c r="X30" s="718">
        <v>0.1575</v>
      </c>
      <c r="Y30" s="718" t="s">
        <v>429</v>
      </c>
      <c r="Z30" s="718" t="s">
        <v>429</v>
      </c>
      <c r="AA30" s="718" t="s">
        <v>429</v>
      </c>
      <c r="AB30" s="718" t="s">
        <v>429</v>
      </c>
    </row>
    <row r="31" spans="1:29" ht="15" customHeight="1">
      <c r="A31" s="1222" t="s">
        <v>2</v>
      </c>
      <c r="B31" s="346" t="s">
        <v>644</v>
      </c>
      <c r="C31" s="718">
        <v>2.4460000991821289</v>
      </c>
      <c r="D31" s="718">
        <v>2.4170000553131104</v>
      </c>
      <c r="E31" s="718">
        <v>2.4570000171661377</v>
      </c>
      <c r="F31" s="718">
        <v>2.500999927520752</v>
      </c>
      <c r="G31" s="718">
        <v>2.4200000762939453</v>
      </c>
      <c r="H31" s="718">
        <v>2.1710000038146973</v>
      </c>
      <c r="I31" s="718">
        <v>1.8700000047683716</v>
      </c>
      <c r="J31" s="718">
        <v>2.3910000324249268</v>
      </c>
      <c r="K31" s="718">
        <v>2.3139998912811279</v>
      </c>
      <c r="L31" s="718">
        <v>1.8079999685287476</v>
      </c>
      <c r="M31" s="718">
        <v>1.8190000057220459</v>
      </c>
      <c r="N31" s="718">
        <v>1.906999945640564</v>
      </c>
      <c r="O31" s="718">
        <v>1.968999981880188</v>
      </c>
      <c r="P31" s="718">
        <v>2.127000093460083</v>
      </c>
      <c r="Q31" s="718">
        <v>2.2439999580383301</v>
      </c>
      <c r="R31" s="718">
        <v>2.3650000095367432</v>
      </c>
      <c r="S31" s="718">
        <v>2.562999963760376</v>
      </c>
      <c r="T31" s="718">
        <v>2.6919999122619629</v>
      </c>
      <c r="U31" s="718">
        <v>1.845</v>
      </c>
      <c r="V31" s="718">
        <v>2.1560000000000001</v>
      </c>
      <c r="W31" s="718">
        <v>2.4279999999999999</v>
      </c>
      <c r="X31" s="718">
        <v>3.0473000000000003</v>
      </c>
      <c r="Y31" s="718" t="s">
        <v>429</v>
      </c>
      <c r="Z31" s="718" t="s">
        <v>429</v>
      </c>
      <c r="AA31" s="718" t="s">
        <v>429</v>
      </c>
      <c r="AB31" s="719" t="s">
        <v>429</v>
      </c>
    </row>
    <row r="32" spans="1:29" ht="15" customHeight="1">
      <c r="A32" s="1222"/>
      <c r="B32" s="346" t="s">
        <v>645</v>
      </c>
      <c r="C32" s="718">
        <v>0.30921787023544312</v>
      </c>
      <c r="D32" s="718">
        <v>0.29686400294303894</v>
      </c>
      <c r="E32" s="718">
        <v>0.29339146614074707</v>
      </c>
      <c r="F32" s="718">
        <v>0.29044526815414429</v>
      </c>
      <c r="G32" s="718">
        <v>0.27330291271209717</v>
      </c>
      <c r="H32" s="718">
        <v>0.23836557567119598</v>
      </c>
      <c r="I32" s="718">
        <v>0.19952186942100525</v>
      </c>
      <c r="J32" s="718">
        <v>0.24785791337490082</v>
      </c>
      <c r="K32" s="718">
        <v>0.23314462602138519</v>
      </c>
      <c r="L32" s="718">
        <v>0.17724809050559998</v>
      </c>
      <c r="M32" s="718">
        <v>0.17377966642379761</v>
      </c>
      <c r="N32" s="718">
        <v>0.17783123254776001</v>
      </c>
      <c r="O32" s="718">
        <v>0.17945279181003571</v>
      </c>
      <c r="P32" s="718">
        <v>0.18958976864814758</v>
      </c>
      <c r="Q32" s="718">
        <v>0.19560195505619049</v>
      </c>
      <c r="R32" s="718">
        <v>0.20147494971752167</v>
      </c>
      <c r="S32" s="718">
        <v>0.21323716640472412</v>
      </c>
      <c r="T32" s="718">
        <v>0.21861399710178375</v>
      </c>
      <c r="U32" s="718">
        <v>0.14807506137144</v>
      </c>
      <c r="V32" s="718">
        <v>0.168124038062754</v>
      </c>
      <c r="W32" s="718">
        <v>0.18366927101755801</v>
      </c>
      <c r="X32" s="718">
        <v>0.2235</v>
      </c>
      <c r="Y32" s="718" t="s">
        <v>429</v>
      </c>
      <c r="Z32" s="718" t="s">
        <v>429</v>
      </c>
      <c r="AA32" s="718" t="s">
        <v>429</v>
      </c>
      <c r="AB32" s="719" t="s">
        <v>429</v>
      </c>
    </row>
    <row r="33" spans="1:28" ht="15" customHeight="1">
      <c r="A33" s="1222" t="s">
        <v>50</v>
      </c>
      <c r="B33" s="346" t="s">
        <v>644</v>
      </c>
      <c r="C33" s="718">
        <v>15.522000312805176</v>
      </c>
      <c r="D33" s="718">
        <v>15.829999923706055</v>
      </c>
      <c r="E33" s="718">
        <v>16.909000396728516</v>
      </c>
      <c r="F33" s="718">
        <v>16.211999893188477</v>
      </c>
      <c r="G33" s="718">
        <v>17.652999877929688</v>
      </c>
      <c r="H33" s="718">
        <v>15.140999794006348</v>
      </c>
      <c r="I33" s="718">
        <v>15.005000114440918</v>
      </c>
      <c r="J33" s="718">
        <v>14.407999992370605</v>
      </c>
      <c r="K33" s="718">
        <v>14.253999710083008</v>
      </c>
      <c r="L33" s="718">
        <v>15.840999603271484</v>
      </c>
      <c r="M33" s="718">
        <v>13.89799976348877</v>
      </c>
      <c r="N33" s="718">
        <v>12.574000358581543</v>
      </c>
      <c r="O33" s="718">
        <v>11.939999580383301</v>
      </c>
      <c r="P33" s="718">
        <v>10.637999534606934</v>
      </c>
      <c r="Q33" s="718">
        <v>9.9340000152587891</v>
      </c>
      <c r="R33" s="718">
        <v>10.788000106811523</v>
      </c>
      <c r="S33" s="718">
        <v>10.355999946594238</v>
      </c>
      <c r="T33" s="718">
        <v>9.6370000839233398</v>
      </c>
      <c r="U33" s="718">
        <v>8.1479999999999997</v>
      </c>
      <c r="V33" s="718">
        <v>8.7349999999999994</v>
      </c>
      <c r="W33" s="718">
        <v>9.4280000000000008</v>
      </c>
      <c r="X33" s="718">
        <v>9.8605999999999998</v>
      </c>
      <c r="Y33" s="718" t="s">
        <v>429</v>
      </c>
      <c r="Z33" s="718" t="s">
        <v>429</v>
      </c>
      <c r="AA33" s="718" t="s">
        <v>429</v>
      </c>
      <c r="AB33" s="719" t="s">
        <v>429</v>
      </c>
    </row>
    <row r="34" spans="1:28" ht="15" customHeight="1">
      <c r="A34" s="1226"/>
      <c r="B34" s="346" t="s">
        <v>645</v>
      </c>
      <c r="C34" s="718">
        <v>1.4837796688079834</v>
      </c>
      <c r="D34" s="718">
        <v>1.4727786779403687</v>
      </c>
      <c r="E34" s="718">
        <v>1.5348018407821655</v>
      </c>
      <c r="F34" s="718">
        <v>1.4388951063156128</v>
      </c>
      <c r="G34" s="718">
        <v>1.535175085067749</v>
      </c>
      <c r="H34" s="718">
        <v>1.2926275730133057</v>
      </c>
      <c r="I34" s="718">
        <v>1.2597060203552246</v>
      </c>
      <c r="J34" s="718">
        <v>1.1915533542633057</v>
      </c>
      <c r="K34" s="718">
        <v>1.1638174057006836</v>
      </c>
      <c r="L34" s="718">
        <v>1.2805509567260742</v>
      </c>
      <c r="M34" s="718">
        <v>1.1158246994018555</v>
      </c>
      <c r="N34" s="718">
        <v>1.0057264566421509</v>
      </c>
      <c r="O34" s="718">
        <v>0.95385223627090454</v>
      </c>
      <c r="P34" s="718">
        <v>0.85034674406051636</v>
      </c>
      <c r="Q34" s="718">
        <v>0.79521006345748901</v>
      </c>
      <c r="R34" s="718">
        <v>0.86476373672485352</v>
      </c>
      <c r="S34" s="718">
        <v>0.83118289709091187</v>
      </c>
      <c r="T34" s="718">
        <v>0.7741047739982605</v>
      </c>
      <c r="U34" s="718">
        <v>0.63736294337604205</v>
      </c>
      <c r="V34" s="718">
        <v>0.67769800382002598</v>
      </c>
      <c r="W34" s="718">
        <v>0.72095074259511605</v>
      </c>
      <c r="X34" s="718">
        <v>0.73809999999999998</v>
      </c>
      <c r="Y34" s="718" t="s">
        <v>429</v>
      </c>
      <c r="Z34" s="718" t="s">
        <v>429</v>
      </c>
      <c r="AA34" s="718" t="s">
        <v>429</v>
      </c>
      <c r="AB34" s="719" t="s">
        <v>429</v>
      </c>
    </row>
    <row r="35" spans="1:28">
      <c r="A35" s="1222" t="s">
        <v>34</v>
      </c>
      <c r="B35" s="346" t="s">
        <v>644</v>
      </c>
      <c r="C35" s="718">
        <f>C5+C7+C9+C13+C15+C17+C19+C21+C23+C25+C27+C29+C31+C33</f>
        <v>368.4180078928843</v>
      </c>
      <c r="D35" s="718">
        <f t="shared" ref="D35:S35" si="0">D5+D7+D9+D13+D15+D17+D19+D21+D23+D25+D27+D29+D31+D33</f>
        <v>380.52300582733005</v>
      </c>
      <c r="E35" s="718">
        <f t="shared" si="0"/>
        <v>360.82199025060982</v>
      </c>
      <c r="F35" s="718">
        <f t="shared" si="0"/>
        <v>379.57301122695208</v>
      </c>
      <c r="G35" s="718">
        <f t="shared" si="0"/>
        <v>395.28099270164967</v>
      </c>
      <c r="H35" s="718">
        <f t="shared" si="0"/>
        <v>398.71700758683681</v>
      </c>
      <c r="I35" s="718">
        <f t="shared" si="0"/>
        <v>400.80001486837864</v>
      </c>
      <c r="J35" s="718">
        <f t="shared" si="0"/>
        <v>411.24300268292427</v>
      </c>
      <c r="K35" s="718">
        <f t="shared" si="0"/>
        <v>412.32599377632141</v>
      </c>
      <c r="L35" s="718">
        <f t="shared" si="0"/>
        <v>413.89999628067017</v>
      </c>
      <c r="M35" s="718">
        <f t="shared" si="0"/>
        <v>413.24479194097518</v>
      </c>
      <c r="N35" s="718">
        <f t="shared" si="0"/>
        <v>407.19771248121259</v>
      </c>
      <c r="O35" s="718">
        <f t="shared" si="0"/>
        <v>394.8129116443634</v>
      </c>
      <c r="P35" s="718">
        <f t="shared" si="0"/>
        <v>423.64749918794632</v>
      </c>
      <c r="Q35" s="718">
        <f t="shared" si="0"/>
        <v>467.35671340055467</v>
      </c>
      <c r="R35" s="718">
        <f t="shared" si="0"/>
        <v>465.49000341510771</v>
      </c>
      <c r="S35" s="718">
        <f t="shared" si="0"/>
        <v>462.9169007338524</v>
      </c>
      <c r="T35" s="718">
        <f>T5+T7+T9+T11+T13+T15+T17+T19+T21+T23+T25+T27+T29+T31+T33</f>
        <v>498.18060867938993</v>
      </c>
      <c r="U35" s="718">
        <f>U5+U7+U9+U11+U13+U15+U17+U19+U21+U23+U25+U27+U29+U31+U33</f>
        <v>530.27510000000007</v>
      </c>
      <c r="V35" s="718">
        <f>V5+V7+V9+V11+V13+V15+V17+V19+V21+V23+V25+V27+V29+V31+V33</f>
        <v>570.04359999999997</v>
      </c>
      <c r="W35" s="718">
        <f>W5+W7+W9+W11+W13+W15+W17+W19+W21+W23+W25+W27+W29+W31+W33</f>
        <v>532.23900000000003</v>
      </c>
      <c r="X35" s="718">
        <f>X5+X7+X9+X11+X13+X15+X17+X19+X21+X23+X25+X27+X29+X31+X33</f>
        <v>552.64250000000004</v>
      </c>
      <c r="Y35" s="718" t="s">
        <v>429</v>
      </c>
      <c r="Z35" s="718" t="s">
        <v>429</v>
      </c>
      <c r="AA35" s="718" t="s">
        <v>429</v>
      </c>
      <c r="AB35" s="584" t="s">
        <v>429</v>
      </c>
    </row>
    <row r="36" spans="1:28" s="499" customFormat="1">
      <c r="A36" s="1226"/>
      <c r="B36" s="346" t="s">
        <v>645</v>
      </c>
      <c r="C36" s="718" t="s">
        <v>429</v>
      </c>
      <c r="D36" s="718" t="s">
        <v>429</v>
      </c>
      <c r="E36" s="718" t="s">
        <v>429</v>
      </c>
      <c r="F36" s="718" t="s">
        <v>429</v>
      </c>
      <c r="G36" s="718" t="s">
        <v>429</v>
      </c>
      <c r="H36" s="718" t="s">
        <v>429</v>
      </c>
      <c r="I36" s="718" t="s">
        <v>429</v>
      </c>
      <c r="J36" s="718" t="s">
        <v>429</v>
      </c>
      <c r="K36" s="718" t="s">
        <v>429</v>
      </c>
      <c r="L36" s="718" t="s">
        <v>429</v>
      </c>
      <c r="M36" s="718" t="s">
        <v>429</v>
      </c>
      <c r="N36" s="718" t="s">
        <v>429</v>
      </c>
      <c r="O36" s="718" t="s">
        <v>429</v>
      </c>
      <c r="P36" s="718" t="s">
        <v>429</v>
      </c>
      <c r="Q36" s="718" t="s">
        <v>429</v>
      </c>
      <c r="R36" s="718" t="s">
        <v>429</v>
      </c>
      <c r="S36" s="718" t="s">
        <v>429</v>
      </c>
      <c r="T36" s="718" t="s">
        <v>429</v>
      </c>
      <c r="U36" s="718" t="s">
        <v>429</v>
      </c>
      <c r="V36" s="718" t="s">
        <v>429</v>
      </c>
      <c r="W36" s="718" t="s">
        <v>429</v>
      </c>
      <c r="X36" s="718" t="s">
        <v>429</v>
      </c>
      <c r="Y36" s="718" t="s">
        <v>429</v>
      </c>
      <c r="Z36" s="718" t="s">
        <v>429</v>
      </c>
      <c r="AA36" s="718" t="s">
        <v>429</v>
      </c>
      <c r="AB36" s="584" t="s">
        <v>429</v>
      </c>
    </row>
    <row r="37" spans="1:28" s="499" customFormat="1"/>
    <row r="38" spans="1:28" ht="15" customHeight="1">
      <c r="A38" s="444" t="s">
        <v>35</v>
      </c>
      <c r="D38" s="434"/>
      <c r="E38" s="434"/>
      <c r="F38" s="434"/>
      <c r="G38" s="434"/>
      <c r="H38" s="434"/>
      <c r="I38" s="363"/>
      <c r="J38" s="363"/>
      <c r="K38" s="363"/>
      <c r="L38" s="363"/>
      <c r="M38" s="363"/>
      <c r="N38" s="363"/>
      <c r="O38" s="363"/>
      <c r="P38" s="363"/>
      <c r="Q38" s="363"/>
      <c r="R38" s="363"/>
      <c r="S38" s="363"/>
      <c r="T38" s="352"/>
    </row>
    <row r="39" spans="1:28" s="499" customFormat="1">
      <c r="C39" s="432"/>
      <c r="D39" s="431"/>
      <c r="E39" s="431"/>
      <c r="F39" s="432"/>
      <c r="G39" s="431"/>
      <c r="H39" s="431"/>
      <c r="I39" s="348"/>
      <c r="J39" s="347"/>
      <c r="K39" s="347"/>
      <c r="L39" s="348"/>
      <c r="M39" s="347"/>
      <c r="N39" s="349"/>
      <c r="O39" s="350"/>
      <c r="P39" s="351"/>
      <c r="Q39" s="351"/>
      <c r="R39" s="352"/>
      <c r="S39" s="352"/>
      <c r="T39" s="352"/>
    </row>
    <row r="40" spans="1:28" s="499" customFormat="1" ht="15" customHeight="1">
      <c r="A40" s="433" t="s">
        <v>646</v>
      </c>
      <c r="D40" s="434"/>
      <c r="E40" s="434"/>
      <c r="F40" s="434"/>
      <c r="G40" s="434"/>
      <c r="H40" s="434"/>
      <c r="I40" s="363"/>
      <c r="J40" s="363"/>
      <c r="K40" s="363"/>
      <c r="L40" s="363"/>
      <c r="M40" s="363"/>
      <c r="N40" s="363"/>
      <c r="O40" s="363"/>
      <c r="P40" s="363"/>
      <c r="Q40" s="363"/>
      <c r="R40" s="363"/>
      <c r="S40" s="363"/>
      <c r="T40" s="352"/>
    </row>
    <row r="41" spans="1:28">
      <c r="A41" s="431"/>
      <c r="D41" s="289"/>
      <c r="E41" s="289"/>
      <c r="F41" s="289"/>
      <c r="G41" s="289"/>
      <c r="H41" s="289"/>
      <c r="T41" s="352"/>
      <c r="Y41" s="299" t="s">
        <v>17</v>
      </c>
    </row>
    <row r="42" spans="1:28">
      <c r="A42" s="433" t="s">
        <v>1571</v>
      </c>
      <c r="D42" s="435"/>
      <c r="E42" s="435"/>
      <c r="F42" s="435"/>
      <c r="G42" s="435"/>
      <c r="H42" s="435"/>
      <c r="I42" s="353"/>
      <c r="J42" s="353"/>
      <c r="K42" s="353"/>
      <c r="L42" s="353"/>
      <c r="M42" s="353"/>
      <c r="N42" s="353"/>
      <c r="O42" s="353"/>
      <c r="P42" s="353"/>
      <c r="Q42" s="353"/>
      <c r="R42" s="353"/>
      <c r="S42" s="353"/>
      <c r="T42" s="352"/>
    </row>
    <row r="43" spans="1:28">
      <c r="A43" s="289"/>
      <c r="B43" s="437"/>
      <c r="C43" s="436"/>
      <c r="D43" s="438"/>
      <c r="E43" s="436"/>
      <c r="F43" s="439"/>
      <c r="G43" s="436"/>
      <c r="H43" s="440"/>
      <c r="I43" s="351"/>
      <c r="J43" s="351"/>
      <c r="K43" s="351"/>
      <c r="L43" s="351"/>
      <c r="M43" s="351"/>
      <c r="N43" s="351"/>
      <c r="O43" s="351"/>
      <c r="P43" s="351"/>
      <c r="Q43" s="351"/>
      <c r="R43" s="352"/>
      <c r="S43" s="352"/>
      <c r="T43" s="352"/>
    </row>
    <row r="44" spans="1:28" s="499" customFormat="1">
      <c r="A44" s="167" t="s">
        <v>431</v>
      </c>
    </row>
    <row r="45" spans="1:28" s="499" customFormat="1"/>
    <row r="46" spans="1:28" ht="15" customHeight="1">
      <c r="A46" s="445" t="s">
        <v>647</v>
      </c>
      <c r="B46" s="441"/>
      <c r="C46" s="441"/>
      <c r="D46" s="441"/>
      <c r="E46" s="441"/>
      <c r="F46" s="441"/>
      <c r="G46" s="441"/>
      <c r="H46" s="441"/>
      <c r="I46" s="364"/>
      <c r="J46" s="364"/>
      <c r="K46" s="364"/>
      <c r="L46" s="364"/>
      <c r="M46" s="354"/>
      <c r="N46" s="352"/>
      <c r="O46" s="352"/>
      <c r="P46" s="352"/>
      <c r="Q46" s="352"/>
      <c r="R46" s="352"/>
      <c r="S46" s="352"/>
      <c r="T46" s="352"/>
    </row>
    <row r="47" spans="1:28" ht="16.5" customHeight="1">
      <c r="A47" s="442"/>
      <c r="C47" s="731"/>
      <c r="D47" s="731"/>
      <c r="E47" s="731"/>
      <c r="F47" s="731"/>
      <c r="G47" s="731"/>
      <c r="H47" s="731"/>
      <c r="I47" s="731"/>
      <c r="J47" s="731"/>
      <c r="K47" s="731"/>
      <c r="L47" s="731"/>
      <c r="M47" s="731"/>
      <c r="N47" s="731"/>
      <c r="O47" s="731"/>
      <c r="P47" s="731"/>
      <c r="Q47" s="731"/>
      <c r="R47" s="731"/>
      <c r="S47" s="731"/>
      <c r="T47" s="731"/>
      <c r="U47" s="731"/>
      <c r="V47" s="731"/>
      <c r="W47" s="731"/>
      <c r="X47" s="731"/>
    </row>
    <row r="48" spans="1:28" ht="16.5" customHeight="1">
      <c r="A48" s="731" t="s">
        <v>662</v>
      </c>
      <c r="B48" s="731"/>
      <c r="C48" s="731"/>
      <c r="D48" s="731"/>
      <c r="E48" s="731"/>
      <c r="F48" s="731"/>
      <c r="G48" s="731"/>
      <c r="H48" s="731"/>
      <c r="I48" s="731"/>
      <c r="J48" s="731"/>
      <c r="K48" s="731"/>
      <c r="L48" s="731"/>
      <c r="M48" s="731"/>
      <c r="N48" s="731"/>
      <c r="O48" s="731"/>
      <c r="P48" s="731"/>
      <c r="Q48" s="731"/>
      <c r="R48" s="731"/>
      <c r="S48" s="731"/>
      <c r="T48" s="731"/>
      <c r="U48" s="731"/>
      <c r="V48" s="731"/>
      <c r="W48" s="731"/>
      <c r="X48" s="731"/>
    </row>
    <row r="49" spans="1:24" ht="15" customHeight="1">
      <c r="A49" s="443"/>
      <c r="B49" s="731"/>
      <c r="C49" s="731"/>
      <c r="D49" s="731"/>
      <c r="E49" s="731"/>
      <c r="F49" s="731"/>
      <c r="G49" s="731"/>
      <c r="H49" s="731"/>
      <c r="I49" s="731"/>
      <c r="J49" s="731"/>
      <c r="K49" s="731"/>
      <c r="L49" s="731"/>
      <c r="M49" s="731"/>
      <c r="N49" s="731"/>
      <c r="O49" s="731"/>
      <c r="P49" s="731"/>
      <c r="Q49" s="731"/>
      <c r="R49" s="731"/>
      <c r="S49" s="731"/>
      <c r="T49" s="731"/>
      <c r="U49" s="731"/>
      <c r="V49" s="731"/>
      <c r="W49" s="731"/>
      <c r="X49" s="731"/>
    </row>
    <row r="55" spans="1:24">
      <c r="E55" s="299" t="s">
        <v>1493</v>
      </c>
    </row>
  </sheetData>
  <mergeCells count="19">
    <mergeCell ref="A35:A36"/>
    <mergeCell ref="A11:A12"/>
    <mergeCell ref="A13:A14"/>
    <mergeCell ref="A15:A16"/>
    <mergeCell ref="A17:A18"/>
    <mergeCell ref="A25:A26"/>
    <mergeCell ref="A27:A28"/>
    <mergeCell ref="A29:A30"/>
    <mergeCell ref="A31:A32"/>
    <mergeCell ref="A33:A34"/>
    <mergeCell ref="A21:A22"/>
    <mergeCell ref="A23:A24"/>
    <mergeCell ref="A19:A20"/>
    <mergeCell ref="A5:A6"/>
    <mergeCell ref="A7:A8"/>
    <mergeCell ref="A9:A10"/>
    <mergeCell ref="C3:AB3"/>
    <mergeCell ref="A3:A4"/>
    <mergeCell ref="B3:B4"/>
  </mergeCells>
  <hyperlinks>
    <hyperlink ref="AD6" location="Content!B527" display="Back to Content Page"/>
  </hyperlinks>
  <pageMargins left="0.7" right="0.7" top="0.75" bottom="0.75" header="0.3" footer="0.3"/>
  <pageSetup orientation="portrait" horizontalDpi="1200" verticalDpi="1200" r:id="rId1"/>
  <ignoredErrors>
    <ignoredError sqref="C35:X35" unlockedFormula="1"/>
  </ignoredErrors>
</worksheet>
</file>

<file path=xl/worksheets/sheet3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24"/>
  <sheetViews>
    <sheetView topLeftCell="AJ1" zoomScaleNormal="100" workbookViewId="0">
      <selection activeCell="AW6" sqref="AW6"/>
    </sheetView>
  </sheetViews>
  <sheetFormatPr defaultColWidth="9.1796875" defaultRowHeight="14.5"/>
  <cols>
    <col min="1" max="1" width="33.81640625" style="283" customWidth="1"/>
    <col min="2" max="3" width="7.453125" style="283" customWidth="1"/>
    <col min="4" max="4" width="6.36328125" style="283" customWidth="1"/>
    <col min="5" max="45" width="7.453125" style="283" customWidth="1"/>
    <col min="46" max="47" width="7.453125" style="499" customWidth="1"/>
    <col min="48" max="16384" width="9.1796875" style="283"/>
  </cols>
  <sheetData>
    <row r="1" spans="1:49">
      <c r="A1" s="140" t="s">
        <v>1472</v>
      </c>
    </row>
    <row r="3" spans="1:49">
      <c r="A3" s="1086" t="s">
        <v>77</v>
      </c>
      <c r="B3" s="1085" t="s">
        <v>725</v>
      </c>
      <c r="C3" s="1085"/>
      <c r="D3" s="1085"/>
      <c r="E3" s="1085"/>
      <c r="F3" s="1085"/>
      <c r="G3" s="1085"/>
      <c r="H3" s="1085"/>
      <c r="I3" s="1085"/>
      <c r="J3" s="1085"/>
      <c r="K3" s="1085"/>
      <c r="L3" s="1085"/>
      <c r="M3" s="1085"/>
      <c r="N3" s="1085"/>
      <c r="O3" s="1085"/>
      <c r="P3" s="1085"/>
      <c r="Q3" s="1085"/>
      <c r="R3" s="1085"/>
      <c r="S3" s="1085"/>
      <c r="T3" s="1085"/>
      <c r="U3" s="1085"/>
      <c r="V3" s="1085"/>
      <c r="W3" s="1085"/>
      <c r="X3" s="1085"/>
      <c r="Y3" s="1085"/>
      <c r="Z3" s="1085"/>
      <c r="AA3" s="1085"/>
      <c r="AB3" s="1085"/>
      <c r="AC3" s="1085"/>
      <c r="AD3" s="1085"/>
      <c r="AE3" s="1085"/>
      <c r="AF3" s="1085"/>
      <c r="AG3" s="1085"/>
      <c r="AH3" s="1085"/>
      <c r="AI3" s="1085"/>
      <c r="AJ3" s="1085"/>
      <c r="AK3" s="1085"/>
      <c r="AL3" s="1085"/>
      <c r="AM3" s="1085"/>
      <c r="AN3" s="1085"/>
      <c r="AO3" s="1085"/>
      <c r="AP3" s="1085"/>
      <c r="AQ3" s="1085"/>
      <c r="AR3" s="1085"/>
      <c r="AS3" s="1085"/>
      <c r="AT3" s="1085"/>
      <c r="AU3" s="1085"/>
    </row>
    <row r="4" spans="1:49" s="355" customFormat="1" ht="14">
      <c r="A4" s="1086"/>
      <c r="B4" s="108">
        <v>1970</v>
      </c>
      <c r="C4" s="108">
        <v>1971</v>
      </c>
      <c r="D4" s="108">
        <v>1972</v>
      </c>
      <c r="E4" s="108">
        <v>1973</v>
      </c>
      <c r="F4" s="108">
        <v>1974</v>
      </c>
      <c r="G4" s="108">
        <v>1975</v>
      </c>
      <c r="H4" s="108">
        <v>1976</v>
      </c>
      <c r="I4" s="108">
        <v>1977</v>
      </c>
      <c r="J4" s="108">
        <v>1978</v>
      </c>
      <c r="K4" s="108">
        <v>1979</v>
      </c>
      <c r="L4" s="108">
        <v>1980</v>
      </c>
      <c r="M4" s="108">
        <v>1981</v>
      </c>
      <c r="N4" s="108">
        <v>1982</v>
      </c>
      <c r="O4" s="108">
        <v>1983</v>
      </c>
      <c r="P4" s="108">
        <v>1984</v>
      </c>
      <c r="Q4" s="108">
        <v>1985</v>
      </c>
      <c r="R4" s="108">
        <v>1986</v>
      </c>
      <c r="S4" s="108">
        <v>1987</v>
      </c>
      <c r="T4" s="108">
        <v>1988</v>
      </c>
      <c r="U4" s="108">
        <v>1989</v>
      </c>
      <c r="V4" s="108">
        <v>1990</v>
      </c>
      <c r="W4" s="108">
        <v>1991</v>
      </c>
      <c r="X4" s="108">
        <v>1992</v>
      </c>
      <c r="Y4" s="108">
        <v>1993</v>
      </c>
      <c r="Z4" s="108">
        <v>1994</v>
      </c>
      <c r="AA4" s="108">
        <v>1995</v>
      </c>
      <c r="AB4" s="108">
        <v>1996</v>
      </c>
      <c r="AC4" s="108">
        <v>1997</v>
      </c>
      <c r="AD4" s="108">
        <v>1998</v>
      </c>
      <c r="AE4" s="108">
        <v>1999</v>
      </c>
      <c r="AF4" s="108">
        <v>2000</v>
      </c>
      <c r="AG4" s="108">
        <v>2001</v>
      </c>
      <c r="AH4" s="108">
        <v>2002</v>
      </c>
      <c r="AI4" s="108">
        <v>2003</v>
      </c>
      <c r="AJ4" s="108">
        <v>2004</v>
      </c>
      <c r="AK4" s="108">
        <v>2005</v>
      </c>
      <c r="AL4" s="108">
        <v>2006</v>
      </c>
      <c r="AM4" s="108">
        <v>2007</v>
      </c>
      <c r="AN4" s="108">
        <v>2008</v>
      </c>
      <c r="AO4" s="108">
        <v>2009</v>
      </c>
      <c r="AP4" s="108">
        <v>2010</v>
      </c>
      <c r="AQ4" s="108">
        <v>2011</v>
      </c>
      <c r="AR4" s="108">
        <v>2012</v>
      </c>
      <c r="AS4" s="345">
        <v>2013</v>
      </c>
      <c r="AT4" s="345">
        <v>2014</v>
      </c>
      <c r="AU4" s="345">
        <v>2015</v>
      </c>
      <c r="AV4" s="68"/>
    </row>
    <row r="5" spans="1:49">
      <c r="A5" s="284" t="s">
        <v>15</v>
      </c>
      <c r="B5" s="566" t="s">
        <v>429</v>
      </c>
      <c r="C5" s="566" t="s">
        <v>429</v>
      </c>
      <c r="D5" s="566" t="s">
        <v>429</v>
      </c>
      <c r="E5" s="566" t="s">
        <v>429</v>
      </c>
      <c r="F5" s="566" t="s">
        <v>429</v>
      </c>
      <c r="G5" s="566" t="s">
        <v>429</v>
      </c>
      <c r="H5" s="566" t="s">
        <v>429</v>
      </c>
      <c r="I5" s="566" t="s">
        <v>429</v>
      </c>
      <c r="J5" s="566" t="s">
        <v>429</v>
      </c>
      <c r="K5" s="566" t="s">
        <v>429</v>
      </c>
      <c r="L5" s="566" t="s">
        <v>429</v>
      </c>
      <c r="M5" s="566" t="s">
        <v>429</v>
      </c>
      <c r="N5" s="566" t="s">
        <v>429</v>
      </c>
      <c r="O5" s="566" t="s">
        <v>429</v>
      </c>
      <c r="P5" s="575" t="s">
        <v>429</v>
      </c>
      <c r="Q5" s="575" t="s">
        <v>429</v>
      </c>
      <c r="R5" s="575" t="s">
        <v>429</v>
      </c>
      <c r="S5" s="575" t="s">
        <v>429</v>
      </c>
      <c r="T5" s="575" t="s">
        <v>429</v>
      </c>
      <c r="U5" s="575" t="s">
        <v>429</v>
      </c>
      <c r="V5" s="575" t="s">
        <v>429</v>
      </c>
      <c r="W5" s="575" t="s">
        <v>429</v>
      </c>
      <c r="X5" s="575" t="s">
        <v>429</v>
      </c>
      <c r="Y5" s="575" t="s">
        <v>429</v>
      </c>
      <c r="Z5" s="575" t="s">
        <v>429</v>
      </c>
      <c r="AA5" s="575" t="s">
        <v>429</v>
      </c>
      <c r="AB5" s="575" t="s">
        <v>429</v>
      </c>
      <c r="AC5" s="575" t="s">
        <v>429</v>
      </c>
      <c r="AD5" s="575" t="s">
        <v>429</v>
      </c>
      <c r="AE5" s="575" t="s">
        <v>429</v>
      </c>
      <c r="AF5" s="575" t="s">
        <v>429</v>
      </c>
      <c r="AG5" s="575" t="s">
        <v>429</v>
      </c>
      <c r="AH5" s="575" t="s">
        <v>429</v>
      </c>
      <c r="AI5" s="575" t="s">
        <v>429</v>
      </c>
      <c r="AJ5" s="575" t="s">
        <v>429</v>
      </c>
      <c r="AK5" s="575" t="s">
        <v>429</v>
      </c>
      <c r="AL5" s="575" t="s">
        <v>429</v>
      </c>
      <c r="AM5" s="575" t="s">
        <v>429</v>
      </c>
      <c r="AN5" s="575" t="s">
        <v>429</v>
      </c>
      <c r="AO5" s="575" t="s">
        <v>429</v>
      </c>
      <c r="AP5" s="575" t="s">
        <v>429</v>
      </c>
      <c r="AQ5" s="575" t="s">
        <v>429</v>
      </c>
      <c r="AR5" s="575" t="s">
        <v>429</v>
      </c>
      <c r="AS5" s="575" t="s">
        <v>429</v>
      </c>
      <c r="AT5" s="575" t="s">
        <v>429</v>
      </c>
      <c r="AU5" s="584" t="s">
        <v>429</v>
      </c>
    </row>
    <row r="6" spans="1:49">
      <c r="A6" s="284" t="s">
        <v>14</v>
      </c>
      <c r="B6" s="566" t="s">
        <v>429</v>
      </c>
      <c r="C6" s="566">
        <v>444.33076923076919</v>
      </c>
      <c r="D6" s="566">
        <v>611.09230769230771</v>
      </c>
      <c r="E6" s="566">
        <v>315.83076923076925</v>
      </c>
      <c r="F6" s="566">
        <v>732.64615384615365</v>
      </c>
      <c r="G6" s="566">
        <v>617.83076923076908</v>
      </c>
      <c r="H6" s="566">
        <v>623.65384615384608</v>
      </c>
      <c r="I6" s="566">
        <v>584.7166666666667</v>
      </c>
      <c r="J6" s="566">
        <v>655.04615384615374</v>
      </c>
      <c r="K6" s="566">
        <v>329.82307692307688</v>
      </c>
      <c r="L6" s="566">
        <v>492.31538461538457</v>
      </c>
      <c r="M6" s="566">
        <v>540.87692307692305</v>
      </c>
      <c r="N6" s="566">
        <v>334.44615384615378</v>
      </c>
      <c r="O6" s="566">
        <v>371.99230769230769</v>
      </c>
      <c r="P6" s="575">
        <v>365.25384615384615</v>
      </c>
      <c r="Q6" s="575">
        <v>300.43076923076927</v>
      </c>
      <c r="R6" s="575">
        <v>324.18461538461537</v>
      </c>
      <c r="S6" s="575">
        <v>370.24615384615379</v>
      </c>
      <c r="T6" s="575">
        <v>648.9076923076924</v>
      </c>
      <c r="U6" s="575">
        <v>527.28461538461534</v>
      </c>
      <c r="V6" s="575">
        <v>379.93076923076922</v>
      </c>
      <c r="W6" s="575">
        <v>460.42307692307691</v>
      </c>
      <c r="X6" s="575">
        <v>276.8692307692308</v>
      </c>
      <c r="Y6" s="575">
        <v>354.35384615384612</v>
      </c>
      <c r="Z6" s="575">
        <v>409.66923076923075</v>
      </c>
      <c r="AA6" s="575">
        <v>336.7076923076923</v>
      </c>
      <c r="AB6" s="575">
        <v>490.96923076923082</v>
      </c>
      <c r="AC6" s="575">
        <v>471.12307692307695</v>
      </c>
      <c r="AD6" s="575">
        <v>410.36923076923091</v>
      </c>
      <c r="AE6" s="575">
        <v>370.4</v>
      </c>
      <c r="AF6" s="575">
        <v>760.57692307692298</v>
      </c>
      <c r="AG6" s="575">
        <v>385.57692307692309</v>
      </c>
      <c r="AH6" s="575">
        <v>382.40769230769223</v>
      </c>
      <c r="AI6" s="575">
        <v>264.79999999999995</v>
      </c>
      <c r="AJ6" s="575">
        <v>473.63076923076926</v>
      </c>
      <c r="AK6" s="575">
        <v>363.3692307692308</v>
      </c>
      <c r="AL6" s="575">
        <v>627.47692307692307</v>
      </c>
      <c r="AM6" s="575">
        <v>290.46923076923082</v>
      </c>
      <c r="AN6" s="575">
        <v>558.90769230769229</v>
      </c>
      <c r="AO6" s="575">
        <v>490.36923076923085</v>
      </c>
      <c r="AP6" s="575">
        <v>500.74615384615379</v>
      </c>
      <c r="AQ6" s="575">
        <v>478.01538461538468</v>
      </c>
      <c r="AR6" s="575">
        <v>297.17500000000001</v>
      </c>
      <c r="AS6" s="575">
        <v>334.83076923076925</v>
      </c>
      <c r="AT6" s="575">
        <v>549.23076923076917</v>
      </c>
      <c r="AU6" s="575">
        <v>261.5</v>
      </c>
      <c r="AW6" s="92" t="s">
        <v>13</v>
      </c>
    </row>
    <row r="7" spans="1:49">
      <c r="A7" s="291" t="s">
        <v>268</v>
      </c>
      <c r="B7" s="566" t="s">
        <v>429</v>
      </c>
      <c r="C7" s="566" t="s">
        <v>429</v>
      </c>
      <c r="D7" s="566" t="s">
        <v>429</v>
      </c>
      <c r="E7" s="566" t="s">
        <v>429</v>
      </c>
      <c r="F7" s="566" t="s">
        <v>429</v>
      </c>
      <c r="G7" s="566" t="s">
        <v>429</v>
      </c>
      <c r="H7" s="566" t="s">
        <v>429</v>
      </c>
      <c r="I7" s="566" t="s">
        <v>429</v>
      </c>
      <c r="J7" s="566" t="s">
        <v>429</v>
      </c>
      <c r="K7" s="566" t="s">
        <v>429</v>
      </c>
      <c r="L7" s="566" t="s">
        <v>429</v>
      </c>
      <c r="M7" s="566" t="s">
        <v>429</v>
      </c>
      <c r="N7" s="566" t="s">
        <v>429</v>
      </c>
      <c r="O7" s="566" t="s">
        <v>429</v>
      </c>
      <c r="P7" s="575" t="s">
        <v>429</v>
      </c>
      <c r="Q7" s="575" t="s">
        <v>429</v>
      </c>
      <c r="R7" s="575" t="s">
        <v>429</v>
      </c>
      <c r="S7" s="575" t="s">
        <v>429</v>
      </c>
      <c r="T7" s="575" t="s">
        <v>429</v>
      </c>
      <c r="U7" s="575" t="s">
        <v>429</v>
      </c>
      <c r="V7" s="575" t="s">
        <v>429</v>
      </c>
      <c r="W7" s="575" t="s">
        <v>429</v>
      </c>
      <c r="X7" s="575" t="s">
        <v>429</v>
      </c>
      <c r="Y7" s="575" t="s">
        <v>429</v>
      </c>
      <c r="Z7" s="575" t="s">
        <v>429</v>
      </c>
      <c r="AA7" s="575" t="s">
        <v>429</v>
      </c>
      <c r="AB7" s="575" t="s">
        <v>429</v>
      </c>
      <c r="AC7" s="575" t="s">
        <v>429</v>
      </c>
      <c r="AD7" s="575" t="s">
        <v>429</v>
      </c>
      <c r="AE7" s="575" t="s">
        <v>429</v>
      </c>
      <c r="AF7" s="575" t="s">
        <v>429</v>
      </c>
      <c r="AG7" s="575" t="s">
        <v>429</v>
      </c>
      <c r="AH7" s="575" t="s">
        <v>429</v>
      </c>
      <c r="AI7" s="575" t="s">
        <v>429</v>
      </c>
      <c r="AJ7" s="575" t="s">
        <v>429</v>
      </c>
      <c r="AK7" s="575" t="s">
        <v>429</v>
      </c>
      <c r="AL7" s="575" t="s">
        <v>429</v>
      </c>
      <c r="AM7" s="575">
        <v>1684.5</v>
      </c>
      <c r="AN7" s="575">
        <v>1583</v>
      </c>
      <c r="AO7" s="575">
        <v>1611.1</v>
      </c>
      <c r="AP7" s="575">
        <v>1290.7</v>
      </c>
      <c r="AQ7" s="575">
        <v>2138</v>
      </c>
      <c r="AR7" s="575">
        <v>1383.6</v>
      </c>
      <c r="AS7" s="575">
        <v>2075.4</v>
      </c>
      <c r="AT7" s="575">
        <v>1390.9</v>
      </c>
      <c r="AU7" s="584" t="s">
        <v>429</v>
      </c>
    </row>
    <row r="8" spans="1:49">
      <c r="A8" s="284" t="s">
        <v>12</v>
      </c>
      <c r="B8" s="566" t="s">
        <v>8</v>
      </c>
      <c r="C8" s="566" t="s">
        <v>8</v>
      </c>
      <c r="D8" s="566" t="s">
        <v>8</v>
      </c>
      <c r="E8" s="566" t="s">
        <v>8</v>
      </c>
      <c r="F8" s="566" t="s">
        <v>8</v>
      </c>
      <c r="G8" s="566" t="s">
        <v>8</v>
      </c>
      <c r="H8" s="566" t="s">
        <v>8</v>
      </c>
      <c r="I8" s="566" t="s">
        <v>8</v>
      </c>
      <c r="J8" s="566" t="s">
        <v>8</v>
      </c>
      <c r="K8" s="566" t="s">
        <v>8</v>
      </c>
      <c r="L8" s="566" t="s">
        <v>8</v>
      </c>
      <c r="M8" s="566" t="s">
        <v>8</v>
      </c>
      <c r="N8" s="566" t="s">
        <v>8</v>
      </c>
      <c r="O8" s="566" t="s">
        <v>8</v>
      </c>
      <c r="P8" s="575" t="s">
        <v>8</v>
      </c>
      <c r="Q8" s="575" t="s">
        <v>8</v>
      </c>
      <c r="R8" s="575" t="s">
        <v>8</v>
      </c>
      <c r="S8" s="575" t="s">
        <v>8</v>
      </c>
      <c r="T8" s="575" t="s">
        <v>8</v>
      </c>
      <c r="U8" s="575" t="s">
        <v>8</v>
      </c>
      <c r="V8" s="575" t="s">
        <v>8</v>
      </c>
      <c r="W8" s="575" t="s">
        <v>8</v>
      </c>
      <c r="X8" s="575" t="s">
        <v>8</v>
      </c>
      <c r="Y8" s="575" t="s">
        <v>8</v>
      </c>
      <c r="Z8" s="575" t="s">
        <v>8</v>
      </c>
      <c r="AA8" s="575" t="s">
        <v>8</v>
      </c>
      <c r="AB8" s="575" t="s">
        <v>8</v>
      </c>
      <c r="AC8" s="575" t="s">
        <v>8</v>
      </c>
      <c r="AD8" s="575" t="s">
        <v>8</v>
      </c>
      <c r="AE8" s="575" t="s">
        <v>8</v>
      </c>
      <c r="AF8" s="575">
        <v>899</v>
      </c>
      <c r="AG8" s="575">
        <v>948</v>
      </c>
      <c r="AH8" s="575">
        <v>784</v>
      </c>
      <c r="AI8" s="575">
        <v>532</v>
      </c>
      <c r="AJ8" s="575">
        <v>645</v>
      </c>
      <c r="AK8" s="575">
        <v>701</v>
      </c>
      <c r="AL8" s="575">
        <v>943</v>
      </c>
      <c r="AM8" s="575">
        <v>630</v>
      </c>
      <c r="AN8" s="575">
        <v>672</v>
      </c>
      <c r="AO8" s="575">
        <v>762</v>
      </c>
      <c r="AP8" s="575" t="s">
        <v>429</v>
      </c>
      <c r="AQ8" s="575" t="s">
        <v>429</v>
      </c>
      <c r="AR8" s="575">
        <v>627.25633543939489</v>
      </c>
      <c r="AS8" s="575" t="s">
        <v>429</v>
      </c>
      <c r="AT8" s="575" t="s">
        <v>429</v>
      </c>
      <c r="AU8" s="718" t="s">
        <v>429</v>
      </c>
    </row>
    <row r="9" spans="1:49">
      <c r="A9" s="284" t="s">
        <v>11</v>
      </c>
      <c r="B9" s="566" t="s">
        <v>429</v>
      </c>
      <c r="C9" s="566" t="s">
        <v>429</v>
      </c>
      <c r="D9" s="566" t="s">
        <v>429</v>
      </c>
      <c r="E9" s="566" t="s">
        <v>429</v>
      </c>
      <c r="F9" s="566" t="s">
        <v>429</v>
      </c>
      <c r="G9" s="566" t="s">
        <v>429</v>
      </c>
      <c r="H9" s="566" t="s">
        <v>429</v>
      </c>
      <c r="I9" s="566" t="s">
        <v>429</v>
      </c>
      <c r="J9" s="566" t="s">
        <v>429</v>
      </c>
      <c r="K9" s="566" t="s">
        <v>429</v>
      </c>
      <c r="L9" s="566" t="s">
        <v>429</v>
      </c>
      <c r="M9" s="566" t="s">
        <v>429</v>
      </c>
      <c r="N9" s="566" t="s">
        <v>429</v>
      </c>
      <c r="O9" s="566" t="s">
        <v>429</v>
      </c>
      <c r="P9" s="575" t="s">
        <v>429</v>
      </c>
      <c r="Q9" s="575" t="s">
        <v>429</v>
      </c>
      <c r="R9" s="575" t="s">
        <v>429</v>
      </c>
      <c r="S9" s="575" t="s">
        <v>429</v>
      </c>
      <c r="T9" s="575" t="s">
        <v>429</v>
      </c>
      <c r="U9" s="575" t="s">
        <v>429</v>
      </c>
      <c r="V9" s="575" t="s">
        <v>429</v>
      </c>
      <c r="W9" s="575" t="s">
        <v>429</v>
      </c>
      <c r="X9" s="575" t="s">
        <v>429</v>
      </c>
      <c r="Y9" s="575" t="s">
        <v>429</v>
      </c>
      <c r="Z9" s="575" t="s">
        <v>429</v>
      </c>
      <c r="AA9" s="575" t="s">
        <v>429</v>
      </c>
      <c r="AB9" s="575" t="s">
        <v>429</v>
      </c>
      <c r="AC9" s="575" t="s">
        <v>429</v>
      </c>
      <c r="AD9" s="575" t="s">
        <v>429</v>
      </c>
      <c r="AE9" s="575" t="s">
        <v>429</v>
      </c>
      <c r="AF9" s="575" t="s">
        <v>429</v>
      </c>
      <c r="AG9" s="575" t="s">
        <v>429</v>
      </c>
      <c r="AH9" s="575" t="s">
        <v>429</v>
      </c>
      <c r="AI9" s="575" t="s">
        <v>429</v>
      </c>
      <c r="AJ9" s="575" t="s">
        <v>429</v>
      </c>
      <c r="AK9" s="575" t="s">
        <v>429</v>
      </c>
      <c r="AL9" s="575" t="s">
        <v>429</v>
      </c>
      <c r="AM9" s="575" t="s">
        <v>429</v>
      </c>
      <c r="AN9" s="575" t="s">
        <v>429</v>
      </c>
      <c r="AO9" s="575" t="s">
        <v>429</v>
      </c>
      <c r="AP9" s="575" t="s">
        <v>429</v>
      </c>
      <c r="AQ9" s="575" t="s">
        <v>429</v>
      </c>
      <c r="AR9" s="575" t="s">
        <v>429</v>
      </c>
      <c r="AS9" s="575" t="s">
        <v>429</v>
      </c>
      <c r="AT9" s="575" t="s">
        <v>429</v>
      </c>
      <c r="AU9" s="718" t="s">
        <v>429</v>
      </c>
    </row>
    <row r="10" spans="1:49">
      <c r="A10" s="284" t="s">
        <v>10</v>
      </c>
      <c r="B10" s="566">
        <v>966</v>
      </c>
      <c r="C10" s="566">
        <v>1132</v>
      </c>
      <c r="D10" s="566">
        <v>960</v>
      </c>
      <c r="E10" s="566">
        <v>987</v>
      </c>
      <c r="F10" s="566">
        <v>1318</v>
      </c>
      <c r="G10" s="566">
        <v>936</v>
      </c>
      <c r="H10" s="566">
        <v>1289</v>
      </c>
      <c r="I10" s="566">
        <v>988</v>
      </c>
      <c r="J10" s="566">
        <v>1365</v>
      </c>
      <c r="K10" s="566">
        <v>1112</v>
      </c>
      <c r="L10" s="566">
        <v>1078</v>
      </c>
      <c r="M10" s="566">
        <v>1159</v>
      </c>
      <c r="N10" s="566">
        <v>1054</v>
      </c>
      <c r="O10" s="566">
        <v>943</v>
      </c>
      <c r="P10" s="575">
        <v>1072</v>
      </c>
      <c r="Q10" s="575">
        <v>1264</v>
      </c>
      <c r="R10" s="575">
        <v>1348</v>
      </c>
      <c r="S10" s="575">
        <v>902</v>
      </c>
      <c r="T10" s="575">
        <v>1099</v>
      </c>
      <c r="U10" s="575">
        <v>1328</v>
      </c>
      <c r="V10" s="575">
        <v>1055</v>
      </c>
      <c r="W10" s="575">
        <v>962</v>
      </c>
      <c r="X10" s="575">
        <v>740</v>
      </c>
      <c r="Y10" s="575">
        <v>1048</v>
      </c>
      <c r="Z10" s="575">
        <v>770</v>
      </c>
      <c r="AA10" s="575">
        <v>816</v>
      </c>
      <c r="AB10" s="575">
        <v>1117</v>
      </c>
      <c r="AC10" s="575">
        <v>1188</v>
      </c>
      <c r="AD10" s="575">
        <v>1198</v>
      </c>
      <c r="AE10" s="575">
        <v>1234</v>
      </c>
      <c r="AF10" s="575">
        <v>907</v>
      </c>
      <c r="AG10" s="575">
        <v>1361</v>
      </c>
      <c r="AH10" s="575">
        <v>1105</v>
      </c>
      <c r="AI10" s="575">
        <v>1108</v>
      </c>
      <c r="AJ10" s="575">
        <v>893</v>
      </c>
      <c r="AK10" s="575">
        <v>843</v>
      </c>
      <c r="AL10" s="575">
        <v>1108</v>
      </c>
      <c r="AM10" s="575">
        <v>1114</v>
      </c>
      <c r="AN10" s="575">
        <v>1088</v>
      </c>
      <c r="AO10" s="575">
        <v>1027</v>
      </c>
      <c r="AP10" s="575">
        <v>988</v>
      </c>
      <c r="AQ10" s="575">
        <v>937</v>
      </c>
      <c r="AR10" s="575">
        <v>1021</v>
      </c>
      <c r="AS10" s="575">
        <v>993.3</v>
      </c>
      <c r="AT10" s="575">
        <v>1008</v>
      </c>
      <c r="AU10" s="575">
        <v>1039</v>
      </c>
      <c r="AV10" s="367"/>
    </row>
    <row r="11" spans="1:49">
      <c r="A11" s="284" t="s">
        <v>9</v>
      </c>
      <c r="B11" s="566" t="s">
        <v>429</v>
      </c>
      <c r="C11" s="566" t="s">
        <v>429</v>
      </c>
      <c r="D11" s="566" t="s">
        <v>429</v>
      </c>
      <c r="E11" s="566" t="s">
        <v>429</v>
      </c>
      <c r="F11" s="566" t="s">
        <v>429</v>
      </c>
      <c r="G11" s="566" t="s">
        <v>429</v>
      </c>
      <c r="H11" s="566" t="s">
        <v>429</v>
      </c>
      <c r="I11" s="566" t="s">
        <v>429</v>
      </c>
      <c r="J11" s="566" t="s">
        <v>429</v>
      </c>
      <c r="K11" s="566" t="s">
        <v>429</v>
      </c>
      <c r="L11" s="566">
        <v>2802</v>
      </c>
      <c r="M11" s="566">
        <v>1858</v>
      </c>
      <c r="N11" s="566">
        <v>2927</v>
      </c>
      <c r="O11" s="566">
        <v>1437</v>
      </c>
      <c r="P11" s="575">
        <v>1491</v>
      </c>
      <c r="Q11" s="575">
        <v>2529</v>
      </c>
      <c r="R11" s="575">
        <v>1866</v>
      </c>
      <c r="S11" s="575">
        <v>2866</v>
      </c>
      <c r="T11" s="575">
        <v>1978</v>
      </c>
      <c r="U11" s="575">
        <v>2466</v>
      </c>
      <c r="V11" s="575">
        <v>1513</v>
      </c>
      <c r="W11" s="575">
        <v>1636</v>
      </c>
      <c r="X11" s="575">
        <v>2012</v>
      </c>
      <c r="Y11" s="575">
        <v>2255</v>
      </c>
      <c r="Z11" s="575">
        <v>1698</v>
      </c>
      <c r="AA11" s="575">
        <v>2658</v>
      </c>
      <c r="AB11" s="575">
        <v>1731</v>
      </c>
      <c r="AC11" s="575">
        <v>1822</v>
      </c>
      <c r="AD11" s="575">
        <v>1862</v>
      </c>
      <c r="AE11" s="575">
        <v>1171</v>
      </c>
      <c r="AF11" s="575">
        <v>2010</v>
      </c>
      <c r="AG11" s="575">
        <v>1891</v>
      </c>
      <c r="AH11" s="575">
        <v>2082</v>
      </c>
      <c r="AI11" s="575">
        <v>2148</v>
      </c>
      <c r="AJ11" s="575">
        <v>2271</v>
      </c>
      <c r="AK11" s="575">
        <v>2376</v>
      </c>
      <c r="AL11" s="575">
        <v>1914</v>
      </c>
      <c r="AM11" s="575">
        <v>1946</v>
      </c>
      <c r="AN11" s="575">
        <v>2381</v>
      </c>
      <c r="AO11" s="575">
        <v>2383</v>
      </c>
      <c r="AP11" s="575">
        <v>1806</v>
      </c>
      <c r="AQ11" s="575">
        <v>1948</v>
      </c>
      <c r="AR11" s="575">
        <v>1621</v>
      </c>
      <c r="AS11" s="575">
        <v>2126</v>
      </c>
      <c r="AT11" s="575">
        <v>2094</v>
      </c>
      <c r="AU11" s="575">
        <v>2377</v>
      </c>
    </row>
    <row r="12" spans="1:49">
      <c r="A12" s="284" t="s">
        <v>7</v>
      </c>
      <c r="B12" s="566" t="s">
        <v>429</v>
      </c>
      <c r="C12" s="566" t="s">
        <v>429</v>
      </c>
      <c r="D12" s="566" t="s">
        <v>429</v>
      </c>
      <c r="E12" s="566" t="s">
        <v>429</v>
      </c>
      <c r="F12" s="566" t="s">
        <v>429</v>
      </c>
      <c r="G12" s="566" t="s">
        <v>429</v>
      </c>
      <c r="H12" s="566" t="s">
        <v>429</v>
      </c>
      <c r="I12" s="566" t="s">
        <v>429</v>
      </c>
      <c r="J12" s="566" t="s">
        <v>429</v>
      </c>
      <c r="K12" s="566" t="s">
        <v>429</v>
      </c>
      <c r="L12" s="566" t="s">
        <v>429</v>
      </c>
      <c r="M12" s="566" t="s">
        <v>429</v>
      </c>
      <c r="N12" s="566" t="s">
        <v>429</v>
      </c>
      <c r="O12" s="566" t="s">
        <v>429</v>
      </c>
      <c r="P12" s="575" t="s">
        <v>429</v>
      </c>
      <c r="Q12" s="575" t="s">
        <v>429</v>
      </c>
      <c r="R12" s="575" t="s">
        <v>429</v>
      </c>
      <c r="S12" s="575" t="s">
        <v>429</v>
      </c>
      <c r="T12" s="575" t="s">
        <v>429</v>
      </c>
      <c r="U12" s="575" t="s">
        <v>429</v>
      </c>
      <c r="V12" s="575" t="s">
        <v>429</v>
      </c>
      <c r="W12" s="575" t="s">
        <v>429</v>
      </c>
      <c r="X12" s="575" t="s">
        <v>429</v>
      </c>
      <c r="Y12" s="575" t="s">
        <v>429</v>
      </c>
      <c r="Z12" s="575" t="s">
        <v>429</v>
      </c>
      <c r="AA12" s="575" t="s">
        <v>429</v>
      </c>
      <c r="AB12" s="575" t="s">
        <v>429</v>
      </c>
      <c r="AC12" s="575" t="s">
        <v>429</v>
      </c>
      <c r="AD12" s="575" t="s">
        <v>429</v>
      </c>
      <c r="AE12" s="575" t="s">
        <v>429</v>
      </c>
      <c r="AF12" s="575" t="s">
        <v>429</v>
      </c>
      <c r="AG12" s="575" t="s">
        <v>429</v>
      </c>
      <c r="AH12" s="575" t="s">
        <v>429</v>
      </c>
      <c r="AI12" s="575" t="s">
        <v>429</v>
      </c>
      <c r="AJ12" s="575" t="s">
        <v>429</v>
      </c>
      <c r="AK12" s="575" t="s">
        <v>429</v>
      </c>
      <c r="AL12" s="575" t="s">
        <v>429</v>
      </c>
      <c r="AM12" s="575" t="s">
        <v>429</v>
      </c>
      <c r="AN12" s="575" t="s">
        <v>429</v>
      </c>
      <c r="AO12" s="575" t="s">
        <v>429</v>
      </c>
      <c r="AP12" s="575" t="s">
        <v>429</v>
      </c>
      <c r="AQ12" s="575" t="s">
        <v>429</v>
      </c>
      <c r="AR12" s="575" t="s">
        <v>429</v>
      </c>
      <c r="AS12" s="575" t="s">
        <v>429</v>
      </c>
      <c r="AT12" s="575" t="s">
        <v>429</v>
      </c>
      <c r="AU12" s="575" t="s">
        <v>429</v>
      </c>
    </row>
    <row r="13" spans="1:49">
      <c r="A13" s="284" t="s">
        <v>32</v>
      </c>
      <c r="B13" s="566" t="s">
        <v>429</v>
      </c>
      <c r="C13" s="566" t="s">
        <v>429</v>
      </c>
      <c r="D13" s="566" t="s">
        <v>429</v>
      </c>
      <c r="E13" s="566" t="s">
        <v>429</v>
      </c>
      <c r="F13" s="566" t="s">
        <v>429</v>
      </c>
      <c r="G13" s="566" t="s">
        <v>429</v>
      </c>
      <c r="H13" s="566" t="s">
        <v>429</v>
      </c>
      <c r="I13" s="566" t="s">
        <v>429</v>
      </c>
      <c r="J13" s="566" t="s">
        <v>429</v>
      </c>
      <c r="K13" s="566" t="s">
        <v>429</v>
      </c>
      <c r="L13" s="566" t="s">
        <v>429</v>
      </c>
      <c r="M13" s="566" t="s">
        <v>429</v>
      </c>
      <c r="N13" s="566" t="s">
        <v>429</v>
      </c>
      <c r="O13" s="566" t="s">
        <v>429</v>
      </c>
      <c r="P13" s="575" t="s">
        <v>429</v>
      </c>
      <c r="Q13" s="575" t="s">
        <v>429</v>
      </c>
      <c r="R13" s="575" t="s">
        <v>429</v>
      </c>
      <c r="S13" s="575" t="s">
        <v>429</v>
      </c>
      <c r="T13" s="575" t="s">
        <v>429</v>
      </c>
      <c r="U13" s="575" t="s">
        <v>429</v>
      </c>
      <c r="V13" s="575" t="s">
        <v>429</v>
      </c>
      <c r="W13" s="575" t="s">
        <v>429</v>
      </c>
      <c r="X13" s="575" t="s">
        <v>429</v>
      </c>
      <c r="Y13" s="575" t="s">
        <v>429</v>
      </c>
      <c r="Z13" s="575" t="s">
        <v>429</v>
      </c>
      <c r="AA13" s="575" t="s">
        <v>429</v>
      </c>
      <c r="AB13" s="575" t="s">
        <v>429</v>
      </c>
      <c r="AC13" s="575" t="s">
        <v>429</v>
      </c>
      <c r="AD13" s="575" t="s">
        <v>429</v>
      </c>
      <c r="AE13" s="575" t="s">
        <v>429</v>
      </c>
      <c r="AF13" s="575" t="s">
        <v>429</v>
      </c>
      <c r="AG13" s="575" t="s">
        <v>429</v>
      </c>
      <c r="AH13" s="575" t="s">
        <v>429</v>
      </c>
      <c r="AI13" s="575" t="s">
        <v>429</v>
      </c>
      <c r="AJ13" s="575" t="s">
        <v>429</v>
      </c>
      <c r="AK13" s="575" t="s">
        <v>429</v>
      </c>
      <c r="AL13" s="575" t="s">
        <v>429</v>
      </c>
      <c r="AM13" s="575" t="s">
        <v>429</v>
      </c>
      <c r="AN13" s="575" t="s">
        <v>429</v>
      </c>
      <c r="AO13" s="575" t="s">
        <v>429</v>
      </c>
      <c r="AP13" s="575" t="s">
        <v>429</v>
      </c>
      <c r="AQ13" s="575" t="s">
        <v>429</v>
      </c>
      <c r="AR13" s="575" t="s">
        <v>429</v>
      </c>
      <c r="AS13" s="575" t="s">
        <v>429</v>
      </c>
      <c r="AT13" s="575" t="s">
        <v>429</v>
      </c>
      <c r="AU13" s="584" t="s">
        <v>429</v>
      </c>
    </row>
    <row r="14" spans="1:49">
      <c r="A14" s="284" t="s">
        <v>5</v>
      </c>
      <c r="B14" s="566" t="s">
        <v>429</v>
      </c>
      <c r="C14" s="566" t="s">
        <v>429</v>
      </c>
      <c r="D14" s="566">
        <v>200.45833331036076</v>
      </c>
      <c r="E14" s="566">
        <v>150.89166664704689</v>
      </c>
      <c r="F14" s="566">
        <v>242.64166664596021</v>
      </c>
      <c r="G14" s="566">
        <v>164.55833330936733</v>
      </c>
      <c r="H14" s="566">
        <v>169.63333330241335</v>
      </c>
      <c r="I14" s="566">
        <v>213.13333330303433</v>
      </c>
      <c r="J14" s="566">
        <v>227.45833331905305</v>
      </c>
      <c r="K14" s="566">
        <v>164.10833329645297</v>
      </c>
      <c r="L14" s="566">
        <v>161.46666666182375</v>
      </c>
      <c r="M14" s="566">
        <v>203.25833333469927</v>
      </c>
      <c r="N14" s="566">
        <v>180.39166664114842</v>
      </c>
      <c r="O14" s="566">
        <v>200.83333334823456</v>
      </c>
      <c r="P14" s="575">
        <v>169.48333332221952</v>
      </c>
      <c r="Q14" s="575">
        <v>183.83333331439658</v>
      </c>
      <c r="R14" s="575">
        <v>138.00833329868797</v>
      </c>
      <c r="S14" s="575">
        <v>165.58333331346506</v>
      </c>
      <c r="T14" s="575">
        <v>167.72500000397363</v>
      </c>
      <c r="U14" s="575">
        <v>174.74166662742689</v>
      </c>
      <c r="V14" s="575">
        <v>170.45833332184699</v>
      </c>
      <c r="W14" s="575">
        <v>208.18333337021377</v>
      </c>
      <c r="X14" s="575">
        <v>243.80833331122997</v>
      </c>
      <c r="Y14" s="575">
        <v>188.68333329508698</v>
      </c>
      <c r="Z14" s="575">
        <v>232.13333331793544</v>
      </c>
      <c r="AA14" s="575">
        <v>230.39999994511399</v>
      </c>
      <c r="AB14" s="575">
        <v>192.79166663438085</v>
      </c>
      <c r="AC14" s="575">
        <v>296.59999991953384</v>
      </c>
      <c r="AD14" s="575">
        <v>177.44999995393064</v>
      </c>
      <c r="AE14" s="575">
        <v>186.80833332613099</v>
      </c>
      <c r="AF14" s="575">
        <v>203.85833333246418</v>
      </c>
      <c r="AG14" s="575">
        <v>190.31666664561871</v>
      </c>
      <c r="AH14" s="575">
        <v>230.78333330216503</v>
      </c>
      <c r="AI14" s="575">
        <v>245.19999997690323</v>
      </c>
      <c r="AJ14" s="575">
        <v>223.13333330738058</v>
      </c>
      <c r="AK14" s="575">
        <v>221.72499995181954</v>
      </c>
      <c r="AL14" s="575">
        <v>193.21499998122454</v>
      </c>
      <c r="AM14" s="575">
        <v>172.34166664754358</v>
      </c>
      <c r="AN14" s="575">
        <v>160.39999999540552</v>
      </c>
      <c r="AO14" s="575">
        <v>193.87499992176888</v>
      </c>
      <c r="AP14" s="575">
        <v>171.10000001825395</v>
      </c>
      <c r="AQ14" s="575">
        <v>205.94166670677564</v>
      </c>
      <c r="AR14" s="575">
        <v>144.88333331421009</v>
      </c>
      <c r="AS14" s="575">
        <v>197.18333333209159</v>
      </c>
      <c r="AT14" s="575">
        <v>217</v>
      </c>
      <c r="AU14" s="575">
        <v>207.9</v>
      </c>
    </row>
    <row r="15" spans="1:49">
      <c r="A15" s="284" t="s">
        <v>4</v>
      </c>
      <c r="B15" s="566" t="s">
        <v>429</v>
      </c>
      <c r="C15" s="566" t="s">
        <v>429</v>
      </c>
      <c r="D15" s="566" t="s">
        <v>429</v>
      </c>
      <c r="E15" s="566" t="s">
        <v>429</v>
      </c>
      <c r="F15" s="566" t="s">
        <v>429</v>
      </c>
      <c r="G15" s="566" t="s">
        <v>429</v>
      </c>
      <c r="H15" s="566" t="s">
        <v>429</v>
      </c>
      <c r="I15" s="566" t="s">
        <v>429</v>
      </c>
      <c r="J15" s="566" t="s">
        <v>429</v>
      </c>
      <c r="K15" s="566" t="s">
        <v>429</v>
      </c>
      <c r="L15" s="566" t="s">
        <v>429</v>
      </c>
      <c r="M15" s="566" t="s">
        <v>429</v>
      </c>
      <c r="N15" s="566" t="s">
        <v>429</v>
      </c>
      <c r="O15" s="566" t="s">
        <v>429</v>
      </c>
      <c r="P15" s="575" t="s">
        <v>429</v>
      </c>
      <c r="Q15" s="575" t="s">
        <v>429</v>
      </c>
      <c r="R15" s="575" t="s">
        <v>429</v>
      </c>
      <c r="S15" s="575" t="s">
        <v>429</v>
      </c>
      <c r="T15" s="575" t="s">
        <v>429</v>
      </c>
      <c r="U15" s="575" t="s">
        <v>429</v>
      </c>
      <c r="V15" s="575" t="s">
        <v>429</v>
      </c>
      <c r="W15" s="575" t="s">
        <v>429</v>
      </c>
      <c r="X15" s="575" t="s">
        <v>429</v>
      </c>
      <c r="Y15" s="575" t="s">
        <v>429</v>
      </c>
      <c r="Z15" s="575" t="s">
        <v>429</v>
      </c>
      <c r="AA15" s="575" t="s">
        <v>429</v>
      </c>
      <c r="AB15" s="575" t="s">
        <v>429</v>
      </c>
      <c r="AC15" s="575" t="s">
        <v>429</v>
      </c>
      <c r="AD15" s="575" t="s">
        <v>429</v>
      </c>
      <c r="AE15" s="575" t="s">
        <v>429</v>
      </c>
      <c r="AF15" s="575" t="s">
        <v>429</v>
      </c>
      <c r="AG15" s="575" t="s">
        <v>429</v>
      </c>
      <c r="AH15" s="575" t="s">
        <v>429</v>
      </c>
      <c r="AI15" s="575" t="s">
        <v>429</v>
      </c>
      <c r="AJ15" s="575" t="s">
        <v>429</v>
      </c>
      <c r="AK15" s="575" t="s">
        <v>429</v>
      </c>
      <c r="AL15" s="575" t="s">
        <v>429</v>
      </c>
      <c r="AM15" s="575" t="s">
        <v>429</v>
      </c>
      <c r="AN15" s="575" t="s">
        <v>429</v>
      </c>
      <c r="AO15" s="575" t="s">
        <v>429</v>
      </c>
      <c r="AP15" s="575" t="s">
        <v>429</v>
      </c>
      <c r="AQ15" s="575" t="s">
        <v>429</v>
      </c>
      <c r="AR15" s="575" t="s">
        <v>429</v>
      </c>
      <c r="AS15" s="575" t="s">
        <v>429</v>
      </c>
      <c r="AT15" s="575" t="s">
        <v>429</v>
      </c>
      <c r="AU15" s="573" t="s">
        <v>429</v>
      </c>
    </row>
    <row r="16" spans="1:49">
      <c r="A16" s="284" t="s">
        <v>3</v>
      </c>
      <c r="B16" s="566" t="s">
        <v>429</v>
      </c>
      <c r="C16" s="566" t="s">
        <v>429</v>
      </c>
      <c r="D16" s="566" t="s">
        <v>429</v>
      </c>
      <c r="E16" s="566" t="s">
        <v>429</v>
      </c>
      <c r="F16" s="566" t="s">
        <v>429</v>
      </c>
      <c r="G16" s="566" t="s">
        <v>429</v>
      </c>
      <c r="H16" s="566" t="s">
        <v>429</v>
      </c>
      <c r="I16" s="566" t="s">
        <v>429</v>
      </c>
      <c r="J16" s="566" t="s">
        <v>429</v>
      </c>
      <c r="K16" s="566" t="s">
        <v>429</v>
      </c>
      <c r="L16" s="566" t="s">
        <v>429</v>
      </c>
      <c r="M16" s="566" t="s">
        <v>429</v>
      </c>
      <c r="N16" s="566" t="s">
        <v>429</v>
      </c>
      <c r="O16" s="566" t="s">
        <v>429</v>
      </c>
      <c r="P16" s="575" t="s">
        <v>429</v>
      </c>
      <c r="Q16" s="575" t="s">
        <v>429</v>
      </c>
      <c r="R16" s="575" t="s">
        <v>429</v>
      </c>
      <c r="S16" s="575" t="s">
        <v>429</v>
      </c>
      <c r="T16" s="575" t="s">
        <v>429</v>
      </c>
      <c r="U16" s="575" t="s">
        <v>429</v>
      </c>
      <c r="V16" s="575" t="s">
        <v>429</v>
      </c>
      <c r="W16" s="575" t="s">
        <v>429</v>
      </c>
      <c r="X16" s="575" t="s">
        <v>429</v>
      </c>
      <c r="Y16" s="575" t="s">
        <v>429</v>
      </c>
      <c r="Z16" s="575" t="s">
        <v>429</v>
      </c>
      <c r="AA16" s="575" t="s">
        <v>429</v>
      </c>
      <c r="AB16" s="575" t="s">
        <v>429</v>
      </c>
      <c r="AC16" s="575" t="s">
        <v>429</v>
      </c>
      <c r="AD16" s="575" t="s">
        <v>429</v>
      </c>
      <c r="AE16" s="575" t="s">
        <v>429</v>
      </c>
      <c r="AF16" s="575" t="s">
        <v>429</v>
      </c>
      <c r="AG16" s="575" t="s">
        <v>429</v>
      </c>
      <c r="AH16" s="575" t="s">
        <v>429</v>
      </c>
      <c r="AI16" s="575" t="s">
        <v>429</v>
      </c>
      <c r="AJ16" s="575" t="s">
        <v>429</v>
      </c>
      <c r="AK16" s="575" t="s">
        <v>429</v>
      </c>
      <c r="AL16" s="575" t="s">
        <v>429</v>
      </c>
      <c r="AM16" s="575" t="s">
        <v>429</v>
      </c>
      <c r="AN16" s="575" t="s">
        <v>429</v>
      </c>
      <c r="AO16" s="575" t="s">
        <v>429</v>
      </c>
      <c r="AP16" s="575" t="s">
        <v>429</v>
      </c>
      <c r="AQ16" s="575" t="s">
        <v>429</v>
      </c>
      <c r="AR16" s="575" t="s">
        <v>429</v>
      </c>
      <c r="AS16" s="575" t="s">
        <v>429</v>
      </c>
      <c r="AT16" s="575" t="s">
        <v>429</v>
      </c>
      <c r="AU16" s="584" t="s">
        <v>429</v>
      </c>
      <c r="AV16" s="499"/>
    </row>
    <row r="17" spans="1:47">
      <c r="A17" s="291" t="s">
        <v>79</v>
      </c>
      <c r="B17" s="566" t="s">
        <v>429</v>
      </c>
      <c r="C17" s="566" t="s">
        <v>429</v>
      </c>
      <c r="D17" s="566" t="s">
        <v>429</v>
      </c>
      <c r="E17" s="566" t="s">
        <v>429</v>
      </c>
      <c r="F17" s="566" t="s">
        <v>429</v>
      </c>
      <c r="G17" s="566" t="s">
        <v>429</v>
      </c>
      <c r="H17" s="566" t="s">
        <v>429</v>
      </c>
      <c r="I17" s="566" t="s">
        <v>429</v>
      </c>
      <c r="J17" s="566" t="s">
        <v>429</v>
      </c>
      <c r="K17" s="566" t="s">
        <v>429</v>
      </c>
      <c r="L17" s="566" t="s">
        <v>429</v>
      </c>
      <c r="M17" s="566" t="s">
        <v>429</v>
      </c>
      <c r="N17" s="566" t="s">
        <v>429</v>
      </c>
      <c r="O17" s="566" t="s">
        <v>429</v>
      </c>
      <c r="P17" s="575" t="s">
        <v>429</v>
      </c>
      <c r="Q17" s="575" t="s">
        <v>429</v>
      </c>
      <c r="R17" s="575" t="s">
        <v>429</v>
      </c>
      <c r="S17" s="575" t="s">
        <v>429</v>
      </c>
      <c r="T17" s="575" t="s">
        <v>429</v>
      </c>
      <c r="U17" s="575" t="s">
        <v>429</v>
      </c>
      <c r="V17" s="575" t="s">
        <v>429</v>
      </c>
      <c r="W17" s="575" t="s">
        <v>429</v>
      </c>
      <c r="X17" s="575" t="s">
        <v>429</v>
      </c>
      <c r="Y17" s="575" t="s">
        <v>429</v>
      </c>
      <c r="Z17" s="575" t="s">
        <v>429</v>
      </c>
      <c r="AA17" s="575" t="s">
        <v>429</v>
      </c>
      <c r="AB17" s="575" t="s">
        <v>429</v>
      </c>
      <c r="AC17" s="575" t="s">
        <v>429</v>
      </c>
      <c r="AD17" s="575" t="s">
        <v>429</v>
      </c>
      <c r="AE17" s="575" t="s">
        <v>429</v>
      </c>
      <c r="AF17" s="575" t="s">
        <v>429</v>
      </c>
      <c r="AG17" s="575" t="s">
        <v>429</v>
      </c>
      <c r="AH17" s="575" t="s">
        <v>429</v>
      </c>
      <c r="AI17" s="575" t="s">
        <v>429</v>
      </c>
      <c r="AJ17" s="575" t="s">
        <v>429</v>
      </c>
      <c r="AK17" s="575" t="s">
        <v>429</v>
      </c>
      <c r="AL17" s="575" t="s">
        <v>429</v>
      </c>
      <c r="AM17" s="575" t="s">
        <v>429</v>
      </c>
      <c r="AN17" s="575" t="s">
        <v>429</v>
      </c>
      <c r="AO17" s="575" t="s">
        <v>429</v>
      </c>
      <c r="AP17" s="575" t="s">
        <v>429</v>
      </c>
      <c r="AQ17" s="575" t="s">
        <v>429</v>
      </c>
      <c r="AR17" s="575" t="s">
        <v>429</v>
      </c>
      <c r="AS17" s="575" t="s">
        <v>429</v>
      </c>
      <c r="AT17" s="575" t="s">
        <v>429</v>
      </c>
      <c r="AU17" s="718" t="s">
        <v>429</v>
      </c>
    </row>
    <row r="18" spans="1:47">
      <c r="A18" s="284" t="s">
        <v>726</v>
      </c>
      <c r="B18" s="566">
        <v>1066.2529629629628</v>
      </c>
      <c r="C18" s="566">
        <v>1020.5722222222222</v>
      </c>
      <c r="D18" s="566">
        <v>837.79814814814813</v>
      </c>
      <c r="E18" s="566">
        <v>1205.3294444444446</v>
      </c>
      <c r="F18" s="566">
        <v>1068.9640740740738</v>
      </c>
      <c r="G18" s="566">
        <v>1127.0309259259257</v>
      </c>
      <c r="H18" s="566">
        <v>935.92296296296308</v>
      </c>
      <c r="I18" s="566">
        <v>1282.8101851851852</v>
      </c>
      <c r="J18" s="566">
        <v>1071.1724074074073</v>
      </c>
      <c r="K18" s="566">
        <v>1080.7798148148149</v>
      </c>
      <c r="L18" s="566">
        <v>1103.821851851852</v>
      </c>
      <c r="M18" s="566">
        <v>836.98666666666645</v>
      </c>
      <c r="N18" s="566">
        <v>959.73500000000013</v>
      </c>
      <c r="O18" s="566">
        <v>888.6668518518519</v>
      </c>
      <c r="P18" s="575">
        <v>1087.1562962962962</v>
      </c>
      <c r="Q18" s="575">
        <v>1104.1733333333332</v>
      </c>
      <c r="R18" s="575">
        <v>916.85425925925949</v>
      </c>
      <c r="S18" s="575">
        <v>941.65870370370374</v>
      </c>
      <c r="T18" s="575">
        <v>1118.7707407407408</v>
      </c>
      <c r="U18" s="575">
        <v>990.18037037037038</v>
      </c>
      <c r="V18" s="575">
        <v>952.82111111111101</v>
      </c>
      <c r="W18" s="575">
        <v>795.22333333333336</v>
      </c>
      <c r="X18" s="575">
        <v>1031.8307407407408</v>
      </c>
      <c r="Y18" s="575">
        <v>784.18111111111125</v>
      </c>
      <c r="Z18" s="575">
        <v>741.43592592592597</v>
      </c>
      <c r="AA18" s="575">
        <v>932.70555555555563</v>
      </c>
      <c r="AB18" s="575">
        <v>974.26555555555547</v>
      </c>
      <c r="AC18" s="575">
        <v>995.91259259259277</v>
      </c>
      <c r="AD18" s="575">
        <v>967.58259259259239</v>
      </c>
      <c r="AE18" s="575">
        <v>862.66777777777759</v>
      </c>
      <c r="AF18" s="575">
        <v>1120.1372222222221</v>
      </c>
      <c r="AG18" s="575">
        <v>843.08888888888896</v>
      </c>
      <c r="AH18" s="575">
        <v>991.18314814814823</v>
      </c>
      <c r="AI18" s="575">
        <v>969.71462962962971</v>
      </c>
      <c r="AJ18" s="575">
        <v>847.48222222222228</v>
      </c>
      <c r="AK18" s="575">
        <v>921.80037037037027</v>
      </c>
      <c r="AL18" s="575">
        <v>898.53870370370362</v>
      </c>
      <c r="AM18" s="575">
        <v>876.7544444444444</v>
      </c>
      <c r="AN18" s="575" t="s">
        <v>429</v>
      </c>
      <c r="AO18" s="575" t="s">
        <v>429</v>
      </c>
      <c r="AP18" s="575" t="s">
        <v>429</v>
      </c>
      <c r="AQ18" s="575" t="s">
        <v>429</v>
      </c>
      <c r="AR18" s="575" t="s">
        <v>429</v>
      </c>
      <c r="AS18" s="575" t="s">
        <v>429</v>
      </c>
      <c r="AT18" s="575" t="s">
        <v>429</v>
      </c>
      <c r="AU18" s="719" t="s">
        <v>429</v>
      </c>
    </row>
    <row r="19" spans="1:47">
      <c r="A19" s="284" t="s">
        <v>50</v>
      </c>
      <c r="B19" s="566" t="s">
        <v>429</v>
      </c>
      <c r="C19" s="566" t="s">
        <v>429</v>
      </c>
      <c r="D19" s="566" t="s">
        <v>429</v>
      </c>
      <c r="E19" s="566" t="s">
        <v>429</v>
      </c>
      <c r="F19" s="566" t="s">
        <v>429</v>
      </c>
      <c r="G19" s="566" t="s">
        <v>429</v>
      </c>
      <c r="H19" s="566" t="s">
        <v>429</v>
      </c>
      <c r="I19" s="566" t="s">
        <v>429</v>
      </c>
      <c r="J19" s="566" t="s">
        <v>429</v>
      </c>
      <c r="K19" s="566" t="s">
        <v>429</v>
      </c>
      <c r="L19" s="566" t="s">
        <v>429</v>
      </c>
      <c r="M19" s="566" t="s">
        <v>429</v>
      </c>
      <c r="N19" s="566" t="s">
        <v>429</v>
      </c>
      <c r="O19" s="566" t="s">
        <v>429</v>
      </c>
      <c r="P19" s="575" t="s">
        <v>429</v>
      </c>
      <c r="Q19" s="575" t="s">
        <v>429</v>
      </c>
      <c r="R19" s="575" t="s">
        <v>429</v>
      </c>
      <c r="S19" s="575" t="s">
        <v>429</v>
      </c>
      <c r="T19" s="575" t="s">
        <v>429</v>
      </c>
      <c r="U19" s="575" t="s">
        <v>429</v>
      </c>
      <c r="V19" s="575" t="s">
        <v>429</v>
      </c>
      <c r="W19" s="575" t="s">
        <v>429</v>
      </c>
      <c r="X19" s="575" t="s">
        <v>429</v>
      </c>
      <c r="Y19" s="575" t="s">
        <v>429</v>
      </c>
      <c r="Z19" s="575" t="s">
        <v>429</v>
      </c>
      <c r="AA19" s="575" t="s">
        <v>429</v>
      </c>
      <c r="AB19" s="575" t="s">
        <v>429</v>
      </c>
      <c r="AC19" s="575" t="s">
        <v>429</v>
      </c>
      <c r="AD19" s="575" t="s">
        <v>429</v>
      </c>
      <c r="AE19" s="575" t="s">
        <v>429</v>
      </c>
      <c r="AF19" s="575" t="s">
        <v>429</v>
      </c>
      <c r="AG19" s="575" t="s">
        <v>429</v>
      </c>
      <c r="AH19" s="575" t="s">
        <v>429</v>
      </c>
      <c r="AI19" s="575" t="s">
        <v>429</v>
      </c>
      <c r="AJ19" s="575" t="s">
        <v>429</v>
      </c>
      <c r="AK19" s="575" t="s">
        <v>429</v>
      </c>
      <c r="AL19" s="575" t="s">
        <v>429</v>
      </c>
      <c r="AM19" s="575" t="s">
        <v>429</v>
      </c>
      <c r="AN19" s="575" t="s">
        <v>429</v>
      </c>
      <c r="AO19" s="575" t="s">
        <v>429</v>
      </c>
      <c r="AP19" s="575" t="s">
        <v>429</v>
      </c>
      <c r="AQ19" s="575" t="s">
        <v>429</v>
      </c>
      <c r="AR19" s="575" t="s">
        <v>429</v>
      </c>
      <c r="AS19" s="575" t="s">
        <v>429</v>
      </c>
      <c r="AT19" s="575" t="s">
        <v>429</v>
      </c>
      <c r="AU19" s="575" t="s">
        <v>429</v>
      </c>
    </row>
    <row r="20" spans="1:47">
      <c r="A20" s="284" t="s">
        <v>34</v>
      </c>
      <c r="B20" s="566" t="s">
        <v>429</v>
      </c>
      <c r="C20" s="566" t="s">
        <v>429</v>
      </c>
      <c r="D20" s="566" t="s">
        <v>429</v>
      </c>
      <c r="E20" s="566" t="s">
        <v>429</v>
      </c>
      <c r="F20" s="566" t="s">
        <v>429</v>
      </c>
      <c r="G20" s="566" t="s">
        <v>429</v>
      </c>
      <c r="H20" s="566" t="s">
        <v>429</v>
      </c>
      <c r="I20" s="566" t="s">
        <v>429</v>
      </c>
      <c r="J20" s="566" t="s">
        <v>429</v>
      </c>
      <c r="K20" s="566" t="s">
        <v>429</v>
      </c>
      <c r="L20" s="566" t="s">
        <v>429</v>
      </c>
      <c r="M20" s="566" t="s">
        <v>429</v>
      </c>
      <c r="N20" s="566" t="s">
        <v>429</v>
      </c>
      <c r="O20" s="566" t="s">
        <v>429</v>
      </c>
      <c r="P20" s="575" t="s">
        <v>429</v>
      </c>
      <c r="Q20" s="575" t="s">
        <v>429</v>
      </c>
      <c r="R20" s="575" t="s">
        <v>429</v>
      </c>
      <c r="S20" s="575" t="s">
        <v>429</v>
      </c>
      <c r="T20" s="575" t="s">
        <v>429</v>
      </c>
      <c r="U20" s="575" t="s">
        <v>429</v>
      </c>
      <c r="V20" s="575" t="s">
        <v>429</v>
      </c>
      <c r="W20" s="575" t="s">
        <v>429</v>
      </c>
      <c r="X20" s="575" t="s">
        <v>429</v>
      </c>
      <c r="Y20" s="575" t="s">
        <v>429</v>
      </c>
      <c r="Z20" s="575" t="s">
        <v>429</v>
      </c>
      <c r="AA20" s="575" t="s">
        <v>429</v>
      </c>
      <c r="AB20" s="575" t="s">
        <v>429</v>
      </c>
      <c r="AC20" s="575" t="s">
        <v>429</v>
      </c>
      <c r="AD20" s="575" t="s">
        <v>429</v>
      </c>
      <c r="AE20" s="575" t="s">
        <v>429</v>
      </c>
      <c r="AF20" s="575" t="s">
        <v>429</v>
      </c>
      <c r="AG20" s="575" t="s">
        <v>429</v>
      </c>
      <c r="AH20" s="575" t="s">
        <v>429</v>
      </c>
      <c r="AI20" s="575" t="s">
        <v>429</v>
      </c>
      <c r="AJ20" s="575" t="s">
        <v>429</v>
      </c>
      <c r="AK20" s="575" t="s">
        <v>429</v>
      </c>
      <c r="AL20" s="575" t="s">
        <v>429</v>
      </c>
      <c r="AM20" s="575" t="s">
        <v>429</v>
      </c>
      <c r="AN20" s="575" t="s">
        <v>429</v>
      </c>
      <c r="AO20" s="575" t="s">
        <v>429</v>
      </c>
      <c r="AP20" s="575" t="s">
        <v>429</v>
      </c>
      <c r="AQ20" s="575" t="s">
        <v>429</v>
      </c>
      <c r="AR20" s="575" t="s">
        <v>429</v>
      </c>
      <c r="AS20" s="575" t="s">
        <v>429</v>
      </c>
      <c r="AT20" s="575" t="s">
        <v>429</v>
      </c>
      <c r="AU20" s="584" t="s">
        <v>429</v>
      </c>
    </row>
    <row r="22" spans="1:47">
      <c r="A22" s="444" t="s">
        <v>35</v>
      </c>
    </row>
    <row r="23" spans="1:47">
      <c r="B23" s="12"/>
    </row>
    <row r="24" spans="1:47">
      <c r="A24" s="167" t="s">
        <v>431</v>
      </c>
    </row>
  </sheetData>
  <mergeCells count="2">
    <mergeCell ref="A3:A4"/>
    <mergeCell ref="B3:AU3"/>
  </mergeCells>
  <hyperlinks>
    <hyperlink ref="AW6" location="Content!B527" display="Back to Content Page"/>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4"/>
  <sheetViews>
    <sheetView topLeftCell="Q1" zoomScale="93" zoomScaleNormal="93" workbookViewId="0">
      <selection activeCell="AD6" sqref="AD6"/>
    </sheetView>
  </sheetViews>
  <sheetFormatPr defaultRowHeight="14.5"/>
  <cols>
    <col min="1" max="1" width="33.81640625" customWidth="1"/>
    <col min="2" max="27" width="9" customWidth="1"/>
    <col min="28" max="29" width="9.1796875" style="499"/>
  </cols>
  <sheetData>
    <row r="1" spans="1:30">
      <c r="A1" s="140" t="s">
        <v>1370</v>
      </c>
      <c r="B1" s="57"/>
      <c r="C1" s="57"/>
      <c r="D1" s="57"/>
      <c r="E1" s="57"/>
      <c r="F1" s="57"/>
      <c r="G1" s="57"/>
      <c r="H1" s="57"/>
      <c r="I1" s="57"/>
      <c r="J1" s="57"/>
      <c r="K1" s="57"/>
      <c r="L1" s="57"/>
      <c r="M1" s="57"/>
      <c r="N1" s="57"/>
      <c r="O1" s="57"/>
      <c r="P1" s="57"/>
      <c r="Q1" s="57"/>
      <c r="R1" s="57"/>
      <c r="S1" s="57"/>
      <c r="T1" s="57"/>
      <c r="U1" s="57"/>
      <c r="V1" s="57"/>
      <c r="W1" s="57"/>
      <c r="X1" s="57"/>
      <c r="Y1" s="57"/>
    </row>
    <row r="2" spans="1:30">
      <c r="A2" s="57"/>
      <c r="B2" s="57"/>
      <c r="C2" s="57"/>
      <c r="D2" s="57"/>
      <c r="E2" s="57"/>
      <c r="F2" s="57"/>
      <c r="G2" s="57"/>
      <c r="H2" s="57"/>
      <c r="I2" s="57"/>
      <c r="J2" s="57"/>
      <c r="K2" s="57"/>
      <c r="L2" s="57"/>
      <c r="M2" s="57"/>
      <c r="N2" s="57"/>
      <c r="O2" s="57"/>
      <c r="P2" s="57"/>
      <c r="Q2" s="57"/>
      <c r="R2" s="57"/>
      <c r="S2" s="57"/>
      <c r="T2" s="57"/>
      <c r="U2" s="57"/>
      <c r="V2" s="57"/>
      <c r="W2" s="57"/>
      <c r="X2" s="57"/>
      <c r="Y2" s="57"/>
    </row>
    <row r="3" spans="1:30">
      <c r="A3" s="742" t="s">
        <v>77</v>
      </c>
      <c r="B3" s="4">
        <v>1990</v>
      </c>
      <c r="C3" s="4">
        <v>1991</v>
      </c>
      <c r="D3" s="4">
        <v>1992</v>
      </c>
      <c r="E3" s="4">
        <v>1993</v>
      </c>
      <c r="F3" s="4">
        <v>1994</v>
      </c>
      <c r="G3" s="4">
        <v>1995</v>
      </c>
      <c r="H3" s="4">
        <v>1996</v>
      </c>
      <c r="I3" s="4">
        <v>1997</v>
      </c>
      <c r="J3" s="4">
        <v>1998</v>
      </c>
      <c r="K3" s="4">
        <v>1999</v>
      </c>
      <c r="L3" s="4">
        <v>2000</v>
      </c>
      <c r="M3" s="4">
        <v>2001</v>
      </c>
      <c r="N3" s="4">
        <v>2002</v>
      </c>
      <c r="O3" s="4">
        <v>2003</v>
      </c>
      <c r="P3" s="4">
        <v>2004</v>
      </c>
      <c r="Q3" s="4">
        <v>2005</v>
      </c>
      <c r="R3" s="4">
        <v>2006</v>
      </c>
      <c r="S3" s="4">
        <v>2007</v>
      </c>
      <c r="T3" s="4">
        <v>2008</v>
      </c>
      <c r="U3" s="108">
        <v>2009</v>
      </c>
      <c r="V3" s="108">
        <v>2010</v>
      </c>
      <c r="W3" s="108">
        <v>2011</v>
      </c>
      <c r="X3" s="108">
        <v>2012</v>
      </c>
      <c r="Y3" s="741">
        <v>2013</v>
      </c>
      <c r="Z3" s="741">
        <v>2014</v>
      </c>
      <c r="AA3" s="741">
        <v>2015</v>
      </c>
    </row>
    <row r="4" spans="1:30">
      <c r="A4" s="284" t="s">
        <v>15</v>
      </c>
      <c r="B4" s="570">
        <v>1400</v>
      </c>
      <c r="C4" s="570">
        <v>1700</v>
      </c>
      <c r="D4" s="570">
        <v>2100</v>
      </c>
      <c r="E4" s="570">
        <v>2600</v>
      </c>
      <c r="F4" s="570">
        <v>3100</v>
      </c>
      <c r="G4" s="570">
        <v>3700</v>
      </c>
      <c r="H4" s="570">
        <v>4300</v>
      </c>
      <c r="I4" s="570">
        <v>5000</v>
      </c>
      <c r="J4" s="570">
        <v>5800</v>
      </c>
      <c r="K4" s="570">
        <v>6500</v>
      </c>
      <c r="L4" s="570">
        <v>6700</v>
      </c>
      <c r="M4" s="570">
        <v>7800</v>
      </c>
      <c r="N4" s="570">
        <v>8800</v>
      </c>
      <c r="O4" s="570">
        <v>9700</v>
      </c>
      <c r="P4" s="570">
        <v>11000</v>
      </c>
      <c r="Q4" s="570">
        <v>11000</v>
      </c>
      <c r="R4" s="570">
        <v>11000</v>
      </c>
      <c r="S4" s="570">
        <v>10000</v>
      </c>
      <c r="T4" s="570">
        <v>10000</v>
      </c>
      <c r="U4" s="570">
        <v>538</v>
      </c>
      <c r="V4" s="570">
        <v>1043</v>
      </c>
      <c r="W4" s="570">
        <v>1017</v>
      </c>
      <c r="X4" s="570">
        <v>1222</v>
      </c>
      <c r="Y4" s="570">
        <v>913</v>
      </c>
      <c r="Z4" s="570">
        <v>1081</v>
      </c>
      <c r="AA4" s="570">
        <v>1770</v>
      </c>
      <c r="AB4" s="614" t="s">
        <v>17</v>
      </c>
    </row>
    <row r="5" spans="1:30">
      <c r="A5" s="284" t="s">
        <v>14</v>
      </c>
      <c r="B5" s="570">
        <v>1000</v>
      </c>
      <c r="C5" s="570">
        <v>1000</v>
      </c>
      <c r="D5" s="570">
        <v>1300</v>
      </c>
      <c r="E5" s="570">
        <v>2000</v>
      </c>
      <c r="F5" s="570">
        <v>2900</v>
      </c>
      <c r="G5" s="570">
        <v>4100</v>
      </c>
      <c r="H5" s="570">
        <v>5500</v>
      </c>
      <c r="I5" s="570">
        <v>7100</v>
      </c>
      <c r="J5" s="570">
        <v>9000</v>
      </c>
      <c r="K5" s="570">
        <v>11000</v>
      </c>
      <c r="L5" s="570">
        <v>13000</v>
      </c>
      <c r="M5" s="570">
        <v>15000</v>
      </c>
      <c r="N5" s="570">
        <v>16000</v>
      </c>
      <c r="O5" s="570">
        <v>17000</v>
      </c>
      <c r="P5" s="570">
        <v>15000</v>
      </c>
      <c r="Q5" s="570">
        <v>12000</v>
      </c>
      <c r="R5" s="570">
        <v>10000</v>
      </c>
      <c r="S5" s="570">
        <v>9200</v>
      </c>
      <c r="T5" s="570">
        <v>7900</v>
      </c>
      <c r="U5" s="570">
        <v>5800</v>
      </c>
      <c r="V5" s="570" t="s">
        <v>362</v>
      </c>
      <c r="W5" s="570">
        <v>4200</v>
      </c>
      <c r="X5" s="570">
        <v>5900</v>
      </c>
      <c r="Y5" s="570">
        <v>5800</v>
      </c>
      <c r="Z5" s="570">
        <v>5750</v>
      </c>
      <c r="AA5" s="570">
        <v>3200</v>
      </c>
    </row>
    <row r="6" spans="1:30">
      <c r="A6" s="284" t="s">
        <v>268</v>
      </c>
      <c r="B6" s="570" t="s">
        <v>429</v>
      </c>
      <c r="C6" s="570" t="s">
        <v>429</v>
      </c>
      <c r="D6" s="570" t="s">
        <v>429</v>
      </c>
      <c r="E6" s="570" t="s">
        <v>429</v>
      </c>
      <c r="F6" s="570" t="s">
        <v>429</v>
      </c>
      <c r="G6" s="570" t="s">
        <v>429</v>
      </c>
      <c r="H6" s="570" t="s">
        <v>429</v>
      </c>
      <c r="I6" s="570" t="s">
        <v>429</v>
      </c>
      <c r="J6" s="570" t="s">
        <v>429</v>
      </c>
      <c r="K6" s="570" t="s">
        <v>429</v>
      </c>
      <c r="L6" s="570">
        <v>32000</v>
      </c>
      <c r="M6" s="570">
        <v>33000</v>
      </c>
      <c r="N6" s="570">
        <v>34000</v>
      </c>
      <c r="O6" s="570">
        <v>35000</v>
      </c>
      <c r="P6" s="570">
        <v>36000</v>
      </c>
      <c r="Q6" s="570">
        <v>36000</v>
      </c>
      <c r="R6" s="570">
        <v>36000</v>
      </c>
      <c r="S6" s="570">
        <v>33000</v>
      </c>
      <c r="T6" s="570">
        <v>33000</v>
      </c>
      <c r="U6" s="570">
        <v>34000</v>
      </c>
      <c r="V6" s="570">
        <v>32000</v>
      </c>
      <c r="W6" s="570">
        <v>33000</v>
      </c>
      <c r="X6" s="570">
        <v>31000</v>
      </c>
      <c r="Y6" s="570">
        <v>30000</v>
      </c>
      <c r="Z6" s="570" t="s">
        <v>429</v>
      </c>
      <c r="AA6" s="570" t="s">
        <v>429</v>
      </c>
      <c r="AD6" s="285" t="s">
        <v>13</v>
      </c>
    </row>
    <row r="7" spans="1:30">
      <c r="A7" s="284" t="s">
        <v>12</v>
      </c>
      <c r="B7" s="570">
        <v>100</v>
      </c>
      <c r="C7" s="570">
        <v>200</v>
      </c>
      <c r="D7" s="570">
        <v>500</v>
      </c>
      <c r="E7" s="570">
        <v>1000</v>
      </c>
      <c r="F7" s="570">
        <v>1400</v>
      </c>
      <c r="G7" s="570">
        <v>2500</v>
      </c>
      <c r="H7" s="570">
        <v>4000</v>
      </c>
      <c r="I7" s="570">
        <v>5900</v>
      </c>
      <c r="J7" s="570">
        <v>8100</v>
      </c>
      <c r="K7" s="570">
        <v>10000</v>
      </c>
      <c r="L7" s="570">
        <v>12000</v>
      </c>
      <c r="M7" s="570">
        <v>14000</v>
      </c>
      <c r="N7" s="570">
        <v>16000</v>
      </c>
      <c r="O7" s="570">
        <v>18000</v>
      </c>
      <c r="P7" s="570">
        <v>19000</v>
      </c>
      <c r="Q7" s="570">
        <v>19000</v>
      </c>
      <c r="R7" s="570">
        <v>18000</v>
      </c>
      <c r="S7" s="570">
        <v>16000</v>
      </c>
      <c r="T7" s="570">
        <v>14000</v>
      </c>
      <c r="U7" s="570">
        <v>14000</v>
      </c>
      <c r="V7" s="570">
        <v>16000</v>
      </c>
      <c r="W7" s="570">
        <v>14000</v>
      </c>
      <c r="X7" s="570">
        <v>15000</v>
      </c>
      <c r="Y7" s="570">
        <v>16000</v>
      </c>
      <c r="Z7" s="587">
        <v>580</v>
      </c>
      <c r="AA7" s="570">
        <v>264</v>
      </c>
      <c r="AB7" s="12" t="s">
        <v>17</v>
      </c>
    </row>
    <row r="8" spans="1:30">
      <c r="A8" s="284" t="s">
        <v>11</v>
      </c>
      <c r="B8" s="570">
        <v>500</v>
      </c>
      <c r="C8" s="570">
        <v>500</v>
      </c>
      <c r="D8" s="570">
        <v>1000</v>
      </c>
      <c r="E8" s="570">
        <v>1000</v>
      </c>
      <c r="F8" s="570">
        <v>1000</v>
      </c>
      <c r="G8" s="570">
        <v>1000</v>
      </c>
      <c r="H8" s="570">
        <v>1000</v>
      </c>
      <c r="I8" s="570">
        <v>1000</v>
      </c>
      <c r="J8" s="570">
        <v>1200</v>
      </c>
      <c r="K8" s="570">
        <v>1300</v>
      </c>
      <c r="L8" s="570">
        <v>4000</v>
      </c>
      <c r="M8" s="570">
        <v>4300</v>
      </c>
      <c r="N8" s="570">
        <v>4600</v>
      </c>
      <c r="O8" s="570">
        <v>4800</v>
      </c>
      <c r="P8" s="570">
        <v>5000</v>
      </c>
      <c r="Q8" s="570">
        <v>5200</v>
      </c>
      <c r="R8" s="570">
        <v>5300</v>
      </c>
      <c r="S8" s="570">
        <v>5500</v>
      </c>
      <c r="T8" s="570">
        <v>5600</v>
      </c>
      <c r="U8" s="570">
        <v>5700</v>
      </c>
      <c r="V8" s="570">
        <v>5700</v>
      </c>
      <c r="W8" s="570">
        <v>5700</v>
      </c>
      <c r="X8" s="570">
        <v>5600</v>
      </c>
      <c r="Y8" s="570">
        <v>5500</v>
      </c>
      <c r="Z8" s="570" t="s">
        <v>429</v>
      </c>
      <c r="AA8" s="570" t="s">
        <v>429</v>
      </c>
    </row>
    <row r="9" spans="1:30">
      <c r="A9" s="284" t="s">
        <v>10</v>
      </c>
      <c r="B9" s="570">
        <v>14000</v>
      </c>
      <c r="C9" s="570">
        <v>18000</v>
      </c>
      <c r="D9" s="570">
        <v>22000</v>
      </c>
      <c r="E9" s="570">
        <v>27000</v>
      </c>
      <c r="F9" s="570">
        <v>31000</v>
      </c>
      <c r="G9" s="570">
        <v>36000</v>
      </c>
      <c r="H9" s="570">
        <v>41000</v>
      </c>
      <c r="I9" s="570">
        <v>45000</v>
      </c>
      <c r="J9" s="570">
        <v>50000</v>
      </c>
      <c r="K9" s="570">
        <v>55000</v>
      </c>
      <c r="L9" s="570">
        <v>59000</v>
      </c>
      <c r="M9" s="570">
        <v>63000</v>
      </c>
      <c r="N9" s="570">
        <v>67000</v>
      </c>
      <c r="O9" s="570">
        <v>71000</v>
      </c>
      <c r="P9" s="570">
        <v>74000</v>
      </c>
      <c r="Q9" s="570">
        <v>77000</v>
      </c>
      <c r="R9" s="570">
        <v>75000</v>
      </c>
      <c r="S9" s="570">
        <v>68000</v>
      </c>
      <c r="T9" s="570">
        <v>62000</v>
      </c>
      <c r="U9" s="570">
        <v>55000</v>
      </c>
      <c r="V9" s="570">
        <v>49000</v>
      </c>
      <c r="W9" s="570">
        <v>44000</v>
      </c>
      <c r="X9" s="570">
        <v>54000</v>
      </c>
      <c r="Y9" s="570">
        <v>48000</v>
      </c>
      <c r="Z9" s="570" t="s">
        <v>8</v>
      </c>
      <c r="AA9" s="570" t="s">
        <v>8</v>
      </c>
    </row>
    <row r="10" spans="1:30">
      <c r="A10" s="284" t="s">
        <v>9</v>
      </c>
      <c r="B10" s="570">
        <v>2</v>
      </c>
      <c r="C10" s="570">
        <v>8</v>
      </c>
      <c r="D10" s="570">
        <v>8</v>
      </c>
      <c r="E10" s="570">
        <v>6</v>
      </c>
      <c r="F10" s="570">
        <v>7</v>
      </c>
      <c r="G10" s="570">
        <v>7</v>
      </c>
      <c r="H10" s="570">
        <v>6</v>
      </c>
      <c r="I10" s="570">
        <v>5</v>
      </c>
      <c r="J10" s="570">
        <v>5</v>
      </c>
      <c r="K10" s="570">
        <v>13</v>
      </c>
      <c r="L10" s="570">
        <v>8</v>
      </c>
      <c r="M10" s="570">
        <v>13</v>
      </c>
      <c r="N10" s="570">
        <v>19</v>
      </c>
      <c r="O10" s="570">
        <v>22</v>
      </c>
      <c r="P10" s="570">
        <v>22</v>
      </c>
      <c r="Q10" s="570">
        <v>21</v>
      </c>
      <c r="R10" s="570">
        <v>31</v>
      </c>
      <c r="S10" s="570">
        <v>65</v>
      </c>
      <c r="T10" s="570">
        <v>52</v>
      </c>
      <c r="U10" s="570">
        <v>47</v>
      </c>
      <c r="V10" s="570">
        <v>93</v>
      </c>
      <c r="W10" s="570">
        <v>108</v>
      </c>
      <c r="X10" s="570">
        <v>105</v>
      </c>
      <c r="Y10" s="570">
        <v>102</v>
      </c>
      <c r="Z10" s="570">
        <v>103</v>
      </c>
      <c r="AA10" s="570">
        <v>87</v>
      </c>
    </row>
    <row r="11" spans="1:30">
      <c r="A11" s="284" t="s">
        <v>7</v>
      </c>
      <c r="B11" s="570">
        <v>500</v>
      </c>
      <c r="C11" s="570">
        <v>1000</v>
      </c>
      <c r="D11" s="570">
        <v>1400</v>
      </c>
      <c r="E11" s="570">
        <v>2700</v>
      </c>
      <c r="F11" s="570">
        <v>4900</v>
      </c>
      <c r="G11" s="570">
        <v>8100</v>
      </c>
      <c r="H11" s="570">
        <v>12000</v>
      </c>
      <c r="I11" s="570">
        <v>18000</v>
      </c>
      <c r="J11" s="570">
        <v>24000</v>
      </c>
      <c r="K11" s="570">
        <v>31000</v>
      </c>
      <c r="L11" s="570">
        <v>39000</v>
      </c>
      <c r="M11" s="570">
        <v>47000</v>
      </c>
      <c r="N11" s="570">
        <v>55000</v>
      </c>
      <c r="O11" s="570">
        <v>63000</v>
      </c>
      <c r="P11" s="570">
        <v>70000</v>
      </c>
      <c r="Q11" s="570">
        <v>76000</v>
      </c>
      <c r="R11" s="570">
        <v>80000</v>
      </c>
      <c r="S11" s="570">
        <v>80000</v>
      </c>
      <c r="T11" s="570">
        <v>76000</v>
      </c>
      <c r="U11" s="570">
        <v>74000</v>
      </c>
      <c r="V11" s="570">
        <v>74000</v>
      </c>
      <c r="W11" s="570">
        <v>74000</v>
      </c>
      <c r="X11" s="570">
        <v>73000</v>
      </c>
      <c r="Y11" s="570">
        <v>73000</v>
      </c>
      <c r="Z11" s="570">
        <v>71897</v>
      </c>
      <c r="AA11" s="570">
        <v>70904</v>
      </c>
    </row>
    <row r="12" spans="1:30">
      <c r="A12" s="284" t="s">
        <v>32</v>
      </c>
      <c r="B12" s="570">
        <v>500</v>
      </c>
      <c r="C12" s="570">
        <v>1000</v>
      </c>
      <c r="D12" s="570">
        <v>1000</v>
      </c>
      <c r="E12" s="570">
        <v>1000</v>
      </c>
      <c r="F12" s="570">
        <v>1400</v>
      </c>
      <c r="G12" s="570">
        <v>1900</v>
      </c>
      <c r="H12" s="570">
        <v>2600</v>
      </c>
      <c r="I12" s="570">
        <v>3500</v>
      </c>
      <c r="J12" s="570">
        <v>4600</v>
      </c>
      <c r="K12" s="570">
        <v>5800</v>
      </c>
      <c r="L12" s="570">
        <v>7200</v>
      </c>
      <c r="M12" s="570">
        <v>8600</v>
      </c>
      <c r="N12" s="570">
        <v>10000</v>
      </c>
      <c r="O12" s="570">
        <v>11000</v>
      </c>
      <c r="P12" s="570">
        <v>12000</v>
      </c>
      <c r="Q12" s="570">
        <v>13000</v>
      </c>
      <c r="R12" s="570">
        <v>12000</v>
      </c>
      <c r="S12" s="570">
        <v>10000</v>
      </c>
      <c r="T12" s="570">
        <v>8200</v>
      </c>
      <c r="U12" s="570">
        <v>6600</v>
      </c>
      <c r="V12" s="570">
        <v>5700</v>
      </c>
      <c r="W12" s="570">
        <v>5200</v>
      </c>
      <c r="X12" s="570">
        <v>6600</v>
      </c>
      <c r="Y12" s="570">
        <v>6600</v>
      </c>
      <c r="Z12" s="570" t="s">
        <v>429</v>
      </c>
      <c r="AA12" s="570" t="s">
        <v>429</v>
      </c>
    </row>
    <row r="13" spans="1:30">
      <c r="A13" s="284" t="s">
        <v>5</v>
      </c>
      <c r="B13" s="570" t="s">
        <v>429</v>
      </c>
      <c r="C13" s="570" t="s">
        <v>429</v>
      </c>
      <c r="D13" s="570" t="s">
        <v>429</v>
      </c>
      <c r="E13" s="570">
        <v>1</v>
      </c>
      <c r="F13" s="570">
        <v>2</v>
      </c>
      <c r="G13" s="570">
        <v>3</v>
      </c>
      <c r="H13" s="570">
        <v>5</v>
      </c>
      <c r="I13" s="570">
        <v>3</v>
      </c>
      <c r="J13" s="570">
        <v>8</v>
      </c>
      <c r="K13" s="570">
        <v>4</v>
      </c>
      <c r="L13" s="570">
        <v>5</v>
      </c>
      <c r="M13" s="570">
        <v>12</v>
      </c>
      <c r="N13" s="570">
        <v>6</v>
      </c>
      <c r="O13" s="570">
        <v>2</v>
      </c>
      <c r="P13" s="570">
        <v>1</v>
      </c>
      <c r="Q13" s="570">
        <v>4</v>
      </c>
      <c r="R13" s="570">
        <v>5</v>
      </c>
      <c r="S13" s="570">
        <v>8</v>
      </c>
      <c r="T13" s="570">
        <v>4</v>
      </c>
      <c r="U13" s="570">
        <v>5</v>
      </c>
      <c r="V13" s="570">
        <v>8</v>
      </c>
      <c r="W13" s="570">
        <v>9</v>
      </c>
      <c r="X13" s="570">
        <v>9</v>
      </c>
      <c r="Y13" s="570">
        <v>9</v>
      </c>
      <c r="Z13" s="570">
        <v>19</v>
      </c>
      <c r="AA13" s="570">
        <v>13</v>
      </c>
    </row>
    <row r="14" spans="1:30">
      <c r="A14" s="284" t="s">
        <v>4</v>
      </c>
      <c r="B14" s="570">
        <v>2200</v>
      </c>
      <c r="C14" s="570">
        <v>3600</v>
      </c>
      <c r="D14" s="570">
        <v>5900</v>
      </c>
      <c r="E14" s="570">
        <v>9800</v>
      </c>
      <c r="F14" s="570">
        <v>16000</v>
      </c>
      <c r="G14" s="570">
        <v>26000</v>
      </c>
      <c r="H14" s="570">
        <v>41000</v>
      </c>
      <c r="I14" s="570">
        <v>61000</v>
      </c>
      <c r="J14" s="570">
        <v>89000</v>
      </c>
      <c r="K14" s="570">
        <v>120000</v>
      </c>
      <c r="L14" s="570">
        <v>160000</v>
      </c>
      <c r="M14" s="570">
        <v>210000</v>
      </c>
      <c r="N14" s="570">
        <v>232581</v>
      </c>
      <c r="O14" s="570" t="s">
        <v>1498</v>
      </c>
      <c r="P14" s="570" t="s">
        <v>1499</v>
      </c>
      <c r="Q14" s="570" t="s">
        <v>1500</v>
      </c>
      <c r="R14" s="570" t="s">
        <v>1501</v>
      </c>
      <c r="S14" s="570" t="s">
        <v>1502</v>
      </c>
      <c r="T14" s="570" t="s">
        <v>1503</v>
      </c>
      <c r="U14" s="570" t="s">
        <v>1504</v>
      </c>
      <c r="V14" s="570" t="s">
        <v>1505</v>
      </c>
      <c r="W14" s="570" t="s">
        <v>1506</v>
      </c>
      <c r="X14" s="570" t="s">
        <v>1507</v>
      </c>
      <c r="Y14" s="570" t="s">
        <v>1508</v>
      </c>
      <c r="Z14" s="570" t="s">
        <v>1509</v>
      </c>
      <c r="AA14" s="570" t="s">
        <v>1510</v>
      </c>
    </row>
    <row r="15" spans="1:30">
      <c r="A15" s="284" t="s">
        <v>3</v>
      </c>
      <c r="B15" s="570">
        <v>201</v>
      </c>
      <c r="C15" s="570">
        <v>296</v>
      </c>
      <c r="D15" s="570">
        <v>429</v>
      </c>
      <c r="E15" s="570">
        <v>609</v>
      </c>
      <c r="F15" s="570">
        <v>848</v>
      </c>
      <c r="G15" s="570">
        <v>1157</v>
      </c>
      <c r="H15" s="570">
        <v>1547</v>
      </c>
      <c r="I15" s="570">
        <v>2031</v>
      </c>
      <c r="J15" s="570">
        <v>2609</v>
      </c>
      <c r="K15" s="570">
        <v>3275</v>
      </c>
      <c r="L15" s="570">
        <v>4021</v>
      </c>
      <c r="M15" s="570">
        <v>4819</v>
      </c>
      <c r="N15" s="570">
        <v>5566</v>
      </c>
      <c r="O15" s="570">
        <v>6255</v>
      </c>
      <c r="P15" s="570">
        <v>6922</v>
      </c>
      <c r="Q15" s="570">
        <v>7403</v>
      </c>
      <c r="R15" s="570">
        <v>7384</v>
      </c>
      <c r="S15" s="570">
        <v>6919</v>
      </c>
      <c r="T15" s="570">
        <v>6507</v>
      </c>
      <c r="U15" s="570">
        <v>6180</v>
      </c>
      <c r="V15" s="570">
        <v>7800</v>
      </c>
      <c r="W15" s="570">
        <v>6800</v>
      </c>
      <c r="X15" s="570">
        <v>5500</v>
      </c>
      <c r="Y15" s="570">
        <v>4500</v>
      </c>
      <c r="Z15" s="570" t="s">
        <v>8</v>
      </c>
      <c r="AA15" s="570" t="s">
        <v>429</v>
      </c>
    </row>
    <row r="16" spans="1:30">
      <c r="A16" s="284" t="s">
        <v>79</v>
      </c>
      <c r="B16" s="570">
        <v>26831</v>
      </c>
      <c r="C16" s="570">
        <v>35231</v>
      </c>
      <c r="D16" s="570">
        <v>45170</v>
      </c>
      <c r="E16" s="570">
        <v>56395</v>
      </c>
      <c r="F16" s="570">
        <v>68471</v>
      </c>
      <c r="G16" s="570">
        <v>80804</v>
      </c>
      <c r="H16" s="570">
        <v>92860</v>
      </c>
      <c r="I16" s="570">
        <v>104093</v>
      </c>
      <c r="J16" s="570">
        <v>114105</v>
      </c>
      <c r="K16" s="570">
        <v>122564</v>
      </c>
      <c r="L16" s="570">
        <v>129357</v>
      </c>
      <c r="M16" s="570">
        <v>134470</v>
      </c>
      <c r="N16" s="570">
        <v>138021</v>
      </c>
      <c r="O16" s="570">
        <v>140086</v>
      </c>
      <c r="P16" s="570">
        <v>140907</v>
      </c>
      <c r="Q16" s="570">
        <v>140013</v>
      </c>
      <c r="R16" s="570">
        <v>133128</v>
      </c>
      <c r="S16" s="570">
        <v>115306</v>
      </c>
      <c r="T16" s="570">
        <v>93779</v>
      </c>
      <c r="U16" s="570">
        <v>95186</v>
      </c>
      <c r="V16" s="570">
        <v>89485</v>
      </c>
      <c r="W16" s="570">
        <v>84927</v>
      </c>
      <c r="X16" s="570">
        <v>87689</v>
      </c>
      <c r="Y16" s="570">
        <v>78293</v>
      </c>
      <c r="Z16" s="570">
        <v>73441</v>
      </c>
      <c r="AA16" s="570">
        <v>72883</v>
      </c>
    </row>
    <row r="17" spans="1:29">
      <c r="A17" s="284" t="s">
        <v>2</v>
      </c>
      <c r="B17" s="570">
        <v>32000</v>
      </c>
      <c r="C17" s="570">
        <v>37000</v>
      </c>
      <c r="D17" s="570">
        <v>42000</v>
      </c>
      <c r="E17" s="570">
        <v>47000</v>
      </c>
      <c r="F17" s="570">
        <v>52000</v>
      </c>
      <c r="G17" s="570">
        <v>56000</v>
      </c>
      <c r="H17" s="570">
        <v>60000</v>
      </c>
      <c r="I17" s="570">
        <v>63000</v>
      </c>
      <c r="J17" s="570">
        <v>66000</v>
      </c>
      <c r="K17" s="570">
        <v>68000</v>
      </c>
      <c r="L17" s="570">
        <v>71000</v>
      </c>
      <c r="M17" s="570">
        <v>72000</v>
      </c>
      <c r="N17" s="570">
        <v>74000</v>
      </c>
      <c r="O17" s="570">
        <v>75000</v>
      </c>
      <c r="P17" s="570">
        <v>74000</v>
      </c>
      <c r="Q17" s="570">
        <v>71000</v>
      </c>
      <c r="R17" s="570">
        <v>67000</v>
      </c>
      <c r="S17" s="570">
        <v>62000</v>
      </c>
      <c r="T17" s="570">
        <v>50000</v>
      </c>
      <c r="U17" s="570">
        <v>40000</v>
      </c>
      <c r="V17" s="570">
        <v>34000</v>
      </c>
      <c r="W17" s="570">
        <v>31000</v>
      </c>
      <c r="X17" s="570">
        <v>28462</v>
      </c>
      <c r="Y17" s="570">
        <v>26194</v>
      </c>
      <c r="Z17" s="570" t="s">
        <v>429</v>
      </c>
      <c r="AA17" s="570" t="s">
        <v>429</v>
      </c>
    </row>
    <row r="18" spans="1:29">
      <c r="A18" s="284" t="s">
        <v>50</v>
      </c>
      <c r="B18" s="570">
        <v>23000</v>
      </c>
      <c r="C18" s="570">
        <v>32000</v>
      </c>
      <c r="D18" s="570">
        <v>43000</v>
      </c>
      <c r="E18" s="570">
        <v>55000</v>
      </c>
      <c r="F18" s="570">
        <v>68000</v>
      </c>
      <c r="G18" s="570">
        <v>82000</v>
      </c>
      <c r="H18" s="570">
        <v>96000</v>
      </c>
      <c r="I18" s="570">
        <v>110000</v>
      </c>
      <c r="J18" s="570">
        <v>120000</v>
      </c>
      <c r="K18" s="570">
        <v>140000</v>
      </c>
      <c r="L18" s="570">
        <v>150000</v>
      </c>
      <c r="M18" s="570">
        <v>150000</v>
      </c>
      <c r="N18" s="570">
        <v>160000</v>
      </c>
      <c r="O18" s="570">
        <v>160000</v>
      </c>
      <c r="P18" s="570">
        <v>150000</v>
      </c>
      <c r="Q18" s="570">
        <v>150000</v>
      </c>
      <c r="R18" s="570">
        <v>140000</v>
      </c>
      <c r="S18" s="570">
        <v>130000</v>
      </c>
      <c r="T18" s="570">
        <v>110000</v>
      </c>
      <c r="U18" s="570">
        <v>98000</v>
      </c>
      <c r="V18" s="570">
        <v>78000</v>
      </c>
      <c r="W18" s="570">
        <v>58000</v>
      </c>
      <c r="X18" s="570">
        <v>66000</v>
      </c>
      <c r="Y18" s="570">
        <v>64000</v>
      </c>
      <c r="Z18" s="570">
        <v>38616</v>
      </c>
      <c r="AA18" s="570" t="s">
        <v>429</v>
      </c>
    </row>
    <row r="19" spans="1:29">
      <c r="A19" s="284" t="s">
        <v>34</v>
      </c>
      <c r="B19" s="570">
        <f>SUM(B4:B18)</f>
        <v>102234</v>
      </c>
      <c r="C19" s="570">
        <f t="shared" ref="C19:Y19" si="0">SUM(C4:C18)</f>
        <v>131535</v>
      </c>
      <c r="D19" s="570">
        <f t="shared" si="0"/>
        <v>165807</v>
      </c>
      <c r="E19" s="570">
        <f t="shared" si="0"/>
        <v>206111</v>
      </c>
      <c r="F19" s="570">
        <f t="shared" si="0"/>
        <v>251028</v>
      </c>
      <c r="G19" s="570">
        <f t="shared" si="0"/>
        <v>303271</v>
      </c>
      <c r="H19" s="570">
        <f t="shared" si="0"/>
        <v>361818</v>
      </c>
      <c r="I19" s="570">
        <f t="shared" si="0"/>
        <v>425632</v>
      </c>
      <c r="J19" s="570">
        <f t="shared" si="0"/>
        <v>494427</v>
      </c>
      <c r="K19" s="570">
        <f t="shared" si="0"/>
        <v>574456</v>
      </c>
      <c r="L19" s="570">
        <f t="shared" si="0"/>
        <v>687291</v>
      </c>
      <c r="M19" s="570">
        <f t="shared" si="0"/>
        <v>764014</v>
      </c>
      <c r="N19" s="570">
        <f t="shared" si="0"/>
        <v>821593</v>
      </c>
      <c r="O19" s="570">
        <f t="shared" si="0"/>
        <v>610865</v>
      </c>
      <c r="P19" s="570">
        <f t="shared" si="0"/>
        <v>613852</v>
      </c>
      <c r="Q19" s="570">
        <f t="shared" si="0"/>
        <v>617641</v>
      </c>
      <c r="R19" s="570">
        <f t="shared" si="0"/>
        <v>594848</v>
      </c>
      <c r="S19" s="570">
        <f t="shared" si="0"/>
        <v>545998</v>
      </c>
      <c r="T19" s="570">
        <f t="shared" si="0"/>
        <v>477042</v>
      </c>
      <c r="U19" s="570">
        <f t="shared" si="0"/>
        <v>435056</v>
      </c>
      <c r="V19" s="570">
        <f t="shared" si="0"/>
        <v>392829</v>
      </c>
      <c r="W19" s="570">
        <f t="shared" si="0"/>
        <v>361961</v>
      </c>
      <c r="X19" s="570">
        <f t="shared" si="0"/>
        <v>380087</v>
      </c>
      <c r="Y19" s="570">
        <f t="shared" si="0"/>
        <v>358911</v>
      </c>
      <c r="Z19" s="570" t="s">
        <v>429</v>
      </c>
      <c r="AA19" s="570" t="s">
        <v>429</v>
      </c>
    </row>
    <row r="20" spans="1:29">
      <c r="A20" s="57"/>
      <c r="B20" s="57"/>
      <c r="C20" s="57"/>
      <c r="D20" s="57"/>
      <c r="E20" s="57"/>
      <c r="F20" s="57"/>
      <c r="G20" s="57"/>
      <c r="H20" s="57"/>
      <c r="I20" s="57"/>
      <c r="J20" s="57"/>
      <c r="K20" s="57"/>
      <c r="L20" s="57"/>
      <c r="M20" s="57"/>
      <c r="N20" s="57"/>
      <c r="O20" s="57"/>
      <c r="P20" s="57"/>
      <c r="Q20" s="57"/>
      <c r="R20" s="57"/>
      <c r="S20" s="57"/>
      <c r="T20" s="57"/>
      <c r="U20" s="57"/>
      <c r="V20" s="57"/>
      <c r="W20" s="57"/>
      <c r="X20" s="57"/>
      <c r="Y20" s="57"/>
    </row>
    <row r="21" spans="1:29" ht="15" customHeight="1">
      <c r="A21" s="136" t="s">
        <v>215</v>
      </c>
      <c r="B21" s="298"/>
      <c r="D21" s="96"/>
      <c r="E21" s="96"/>
      <c r="F21" s="96"/>
      <c r="G21" s="96"/>
      <c r="H21" s="96"/>
      <c r="I21" s="96"/>
      <c r="J21" s="96"/>
      <c r="K21" s="96"/>
      <c r="L21" s="96"/>
      <c r="M21" s="96"/>
      <c r="N21" s="96"/>
      <c r="O21" s="96"/>
      <c r="P21" s="96"/>
      <c r="Q21" s="96"/>
      <c r="R21" s="96"/>
      <c r="S21" s="96"/>
      <c r="T21" s="96"/>
      <c r="U21" s="96"/>
      <c r="V21" s="96"/>
      <c r="W21" s="96"/>
      <c r="X21" s="57"/>
      <c r="Y21" s="57"/>
    </row>
    <row r="22" spans="1:29" s="283" customFormat="1">
      <c r="A22" s="289"/>
      <c r="B22" s="134"/>
      <c r="D22" s="150"/>
      <c r="E22" s="150"/>
      <c r="F22" s="150"/>
      <c r="G22" s="150"/>
      <c r="H22" s="150"/>
      <c r="I22" s="150"/>
      <c r="J22" s="150"/>
      <c r="K22" s="150"/>
      <c r="L22" s="150"/>
      <c r="M22" s="150"/>
      <c r="N22" s="150"/>
      <c r="O22" s="150"/>
      <c r="P22" s="150"/>
      <c r="Q22" s="150"/>
      <c r="R22" s="150"/>
      <c r="S22" s="150"/>
      <c r="T22" s="150"/>
      <c r="U22" s="150"/>
      <c r="V22" s="150"/>
      <c r="W22" s="150"/>
      <c r="X22" s="289"/>
      <c r="Y22" s="289"/>
      <c r="AB22" s="499"/>
      <c r="AC22" s="499"/>
    </row>
    <row r="23" spans="1:29">
      <c r="A23" s="96" t="s">
        <v>917</v>
      </c>
      <c r="B23" s="283"/>
      <c r="D23" s="283"/>
      <c r="E23" s="57"/>
      <c r="F23" s="57"/>
      <c r="G23" s="57"/>
      <c r="H23" s="57"/>
      <c r="I23" s="57"/>
      <c r="J23" s="57"/>
      <c r="K23" s="57"/>
      <c r="L23" s="57"/>
      <c r="M23" s="57"/>
      <c r="N23" s="57"/>
      <c r="O23" s="57"/>
      <c r="P23" s="57"/>
      <c r="Q23" s="57"/>
      <c r="R23" s="57"/>
      <c r="S23" s="57"/>
      <c r="T23" s="57"/>
      <c r="U23" s="57"/>
      <c r="V23" s="57"/>
      <c r="W23" s="57"/>
      <c r="X23" s="57"/>
      <c r="Y23" s="57"/>
    </row>
    <row r="24" spans="1:29">
      <c r="A24" s="150"/>
      <c r="B24" s="57"/>
      <c r="C24" s="57"/>
      <c r="D24" s="57"/>
      <c r="E24" s="57"/>
      <c r="F24" s="57"/>
      <c r="G24" s="57"/>
      <c r="H24" s="57"/>
      <c r="I24" s="57"/>
      <c r="J24" s="57"/>
      <c r="K24" s="57"/>
      <c r="L24" s="57"/>
      <c r="M24" s="57"/>
      <c r="N24" s="57"/>
      <c r="O24" s="57"/>
      <c r="P24" s="57"/>
      <c r="Q24" s="57"/>
      <c r="R24" s="57"/>
      <c r="S24" s="57"/>
      <c r="T24" s="57"/>
      <c r="U24" s="57"/>
      <c r="V24" s="57"/>
      <c r="W24" s="57"/>
      <c r="X24" s="57"/>
      <c r="Y24" s="57"/>
    </row>
    <row r="25" spans="1:29">
      <c r="A25" s="167" t="s">
        <v>431</v>
      </c>
      <c r="W25" s="57"/>
      <c r="X25" s="57"/>
    </row>
    <row r="26" spans="1:29">
      <c r="W26" s="57"/>
      <c r="X26" s="57"/>
    </row>
    <row r="27" spans="1:29">
      <c r="W27" s="57"/>
      <c r="X27" s="57"/>
    </row>
    <row r="28" spans="1:29">
      <c r="W28" s="57"/>
      <c r="X28" s="57"/>
    </row>
    <row r="29" spans="1:29">
      <c r="W29" s="57"/>
      <c r="X29" s="57"/>
    </row>
    <row r="30" spans="1:29">
      <c r="W30" s="57"/>
      <c r="X30" s="57"/>
    </row>
    <row r="31" spans="1:29">
      <c r="W31" s="57"/>
      <c r="X31" s="57"/>
    </row>
    <row r="32" spans="1:29">
      <c r="W32" s="57"/>
      <c r="X32" s="57"/>
    </row>
    <row r="33" spans="23:24">
      <c r="W33" s="57"/>
      <c r="X33" s="57"/>
    </row>
    <row r="34" spans="23:24">
      <c r="W34" s="57"/>
      <c r="X34" s="57"/>
    </row>
  </sheetData>
  <hyperlinks>
    <hyperlink ref="AD6" location="Content!B37" display="Back to Content Page"/>
  </hyperlinks>
  <pageMargins left="0.7" right="0.7" top="0.75" bottom="0.75" header="0.3" footer="0.3"/>
  <pageSetup orientation="portrait" r:id="rId1"/>
  <ignoredErrors>
    <ignoredError sqref="B19:U19 W19:X19" formulaRange="1"/>
  </ignoredErrors>
</worksheet>
</file>

<file path=xl/worksheets/sheet3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24"/>
  <sheetViews>
    <sheetView topLeftCell="AG1" workbookViewId="0">
      <selection activeCell="AW6" sqref="AW6"/>
    </sheetView>
  </sheetViews>
  <sheetFormatPr defaultColWidth="9.1796875" defaultRowHeight="14.5"/>
  <cols>
    <col min="1" max="1" width="33.81640625" style="283" customWidth="1"/>
    <col min="2" max="45" width="6.26953125" style="283" customWidth="1"/>
    <col min="46" max="47" width="6.26953125" style="499" customWidth="1"/>
    <col min="48" max="16384" width="9.1796875" style="283"/>
  </cols>
  <sheetData>
    <row r="1" spans="1:49" ht="16.5">
      <c r="A1" s="140" t="s">
        <v>1473</v>
      </c>
    </row>
    <row r="3" spans="1:49" ht="16.5">
      <c r="A3" s="1086" t="s">
        <v>77</v>
      </c>
      <c r="B3" s="1085" t="s">
        <v>727</v>
      </c>
      <c r="C3" s="1085"/>
      <c r="D3" s="1085"/>
      <c r="E3" s="1085"/>
      <c r="F3" s="1085"/>
      <c r="G3" s="1085"/>
      <c r="H3" s="1085"/>
      <c r="I3" s="1085"/>
      <c r="J3" s="1085"/>
      <c r="K3" s="1085"/>
      <c r="L3" s="1085"/>
      <c r="M3" s="1085"/>
      <c r="N3" s="1085"/>
      <c r="O3" s="1085"/>
      <c r="P3" s="1085"/>
      <c r="Q3" s="1085"/>
      <c r="R3" s="1085"/>
      <c r="S3" s="1085"/>
      <c r="T3" s="1085"/>
      <c r="U3" s="1085"/>
      <c r="V3" s="1085"/>
      <c r="W3" s="1085"/>
      <c r="X3" s="1085"/>
      <c r="Y3" s="1085"/>
      <c r="Z3" s="1085"/>
      <c r="AA3" s="1085"/>
      <c r="AB3" s="1085"/>
      <c r="AC3" s="1085"/>
      <c r="AD3" s="1085"/>
      <c r="AE3" s="1085"/>
      <c r="AF3" s="1085"/>
      <c r="AG3" s="1085"/>
      <c r="AH3" s="1085"/>
      <c r="AI3" s="1085"/>
      <c r="AJ3" s="1085"/>
      <c r="AK3" s="1085"/>
      <c r="AL3" s="1085"/>
      <c r="AM3" s="1085"/>
      <c r="AN3" s="1085"/>
      <c r="AO3" s="1085"/>
      <c r="AP3" s="1085"/>
      <c r="AQ3" s="1085"/>
      <c r="AR3" s="1085"/>
      <c r="AS3" s="1085"/>
      <c r="AT3" s="1085"/>
      <c r="AU3" s="1085"/>
    </row>
    <row r="4" spans="1:49" s="355" customFormat="1" ht="14">
      <c r="A4" s="1086"/>
      <c r="B4" s="108">
        <v>1970</v>
      </c>
      <c r="C4" s="108">
        <v>1971</v>
      </c>
      <c r="D4" s="108">
        <v>1972</v>
      </c>
      <c r="E4" s="108">
        <v>1973</v>
      </c>
      <c r="F4" s="108">
        <v>1974</v>
      </c>
      <c r="G4" s="108">
        <v>1975</v>
      </c>
      <c r="H4" s="108">
        <v>1976</v>
      </c>
      <c r="I4" s="108">
        <v>1977</v>
      </c>
      <c r="J4" s="108">
        <v>1978</v>
      </c>
      <c r="K4" s="108">
        <v>1979</v>
      </c>
      <c r="L4" s="108">
        <v>1980</v>
      </c>
      <c r="M4" s="108">
        <v>1981</v>
      </c>
      <c r="N4" s="108">
        <v>1982</v>
      </c>
      <c r="O4" s="108">
        <v>1983</v>
      </c>
      <c r="P4" s="108">
        <v>1984</v>
      </c>
      <c r="Q4" s="108">
        <v>1985</v>
      </c>
      <c r="R4" s="108">
        <v>1986</v>
      </c>
      <c r="S4" s="108">
        <v>1987</v>
      </c>
      <c r="T4" s="108">
        <v>1988</v>
      </c>
      <c r="U4" s="108">
        <v>1989</v>
      </c>
      <c r="V4" s="108">
        <v>1990</v>
      </c>
      <c r="W4" s="108">
        <v>1991</v>
      </c>
      <c r="X4" s="108">
        <v>1992</v>
      </c>
      <c r="Y4" s="108">
        <v>1993</v>
      </c>
      <c r="Z4" s="108">
        <v>1994</v>
      </c>
      <c r="AA4" s="108">
        <v>1995</v>
      </c>
      <c r="AB4" s="108">
        <v>1996</v>
      </c>
      <c r="AC4" s="108">
        <v>1997</v>
      </c>
      <c r="AD4" s="108">
        <v>1998</v>
      </c>
      <c r="AE4" s="108">
        <v>1999</v>
      </c>
      <c r="AF4" s="108">
        <v>2000</v>
      </c>
      <c r="AG4" s="108">
        <v>2001</v>
      </c>
      <c r="AH4" s="108">
        <v>2002</v>
      </c>
      <c r="AI4" s="108">
        <v>2003</v>
      </c>
      <c r="AJ4" s="108">
        <v>2004</v>
      </c>
      <c r="AK4" s="108">
        <v>2005</v>
      </c>
      <c r="AL4" s="108">
        <v>2006</v>
      </c>
      <c r="AM4" s="108">
        <v>2007</v>
      </c>
      <c r="AN4" s="108">
        <v>2008</v>
      </c>
      <c r="AO4" s="108">
        <v>2009</v>
      </c>
      <c r="AP4" s="108">
        <v>2010</v>
      </c>
      <c r="AQ4" s="108">
        <v>2011</v>
      </c>
      <c r="AR4" s="108">
        <v>2012</v>
      </c>
      <c r="AS4" s="345">
        <v>2013</v>
      </c>
      <c r="AT4" s="345">
        <v>2014</v>
      </c>
      <c r="AU4" s="345">
        <v>2015</v>
      </c>
    </row>
    <row r="5" spans="1:49">
      <c r="A5" s="284" t="s">
        <v>15</v>
      </c>
      <c r="B5" s="565" t="s">
        <v>429</v>
      </c>
      <c r="C5" s="577" t="s">
        <v>429</v>
      </c>
      <c r="D5" s="577" t="s">
        <v>429</v>
      </c>
      <c r="E5" s="577" t="s">
        <v>429</v>
      </c>
      <c r="F5" s="577" t="s">
        <v>429</v>
      </c>
      <c r="G5" s="577" t="s">
        <v>429</v>
      </c>
      <c r="H5" s="577" t="s">
        <v>429</v>
      </c>
      <c r="I5" s="577" t="s">
        <v>429</v>
      </c>
      <c r="J5" s="577" t="s">
        <v>429</v>
      </c>
      <c r="K5" s="577" t="s">
        <v>429</v>
      </c>
      <c r="L5" s="577" t="s">
        <v>429</v>
      </c>
      <c r="M5" s="577" t="s">
        <v>429</v>
      </c>
      <c r="N5" s="577" t="s">
        <v>429</v>
      </c>
      <c r="O5" s="577" t="s">
        <v>429</v>
      </c>
      <c r="P5" s="577" t="s">
        <v>429</v>
      </c>
      <c r="Q5" s="577" t="s">
        <v>429</v>
      </c>
      <c r="R5" s="577" t="s">
        <v>429</v>
      </c>
      <c r="S5" s="577" t="s">
        <v>429</v>
      </c>
      <c r="T5" s="577" t="s">
        <v>429</v>
      </c>
      <c r="U5" s="577" t="s">
        <v>429</v>
      </c>
      <c r="V5" s="577" t="s">
        <v>429</v>
      </c>
      <c r="W5" s="577" t="s">
        <v>429</v>
      </c>
      <c r="X5" s="577" t="s">
        <v>429</v>
      </c>
      <c r="Y5" s="577" t="s">
        <v>429</v>
      </c>
      <c r="Z5" s="577" t="s">
        <v>429</v>
      </c>
      <c r="AA5" s="577" t="s">
        <v>429</v>
      </c>
      <c r="AB5" s="577" t="s">
        <v>429</v>
      </c>
      <c r="AC5" s="577" t="s">
        <v>429</v>
      </c>
      <c r="AD5" s="577" t="s">
        <v>429</v>
      </c>
      <c r="AE5" s="577" t="s">
        <v>429</v>
      </c>
      <c r="AF5" s="577" t="s">
        <v>429</v>
      </c>
      <c r="AG5" s="577" t="s">
        <v>429</v>
      </c>
      <c r="AH5" s="577" t="s">
        <v>429</v>
      </c>
      <c r="AI5" s="577" t="s">
        <v>429</v>
      </c>
      <c r="AJ5" s="577" t="s">
        <v>429</v>
      </c>
      <c r="AK5" s="577" t="s">
        <v>429</v>
      </c>
      <c r="AL5" s="577" t="s">
        <v>429</v>
      </c>
      <c r="AM5" s="577" t="s">
        <v>429</v>
      </c>
      <c r="AN5" s="577" t="s">
        <v>429</v>
      </c>
      <c r="AO5" s="577" t="s">
        <v>429</v>
      </c>
      <c r="AP5" s="577" t="s">
        <v>429</v>
      </c>
      <c r="AQ5" s="577" t="s">
        <v>429</v>
      </c>
      <c r="AR5" s="577" t="s">
        <v>429</v>
      </c>
      <c r="AS5" s="577" t="s">
        <v>429</v>
      </c>
      <c r="AT5" s="577" t="s">
        <v>429</v>
      </c>
      <c r="AU5" s="584" t="s">
        <v>429</v>
      </c>
    </row>
    <row r="6" spans="1:49">
      <c r="A6" s="284" t="s">
        <v>14</v>
      </c>
      <c r="B6" s="565">
        <v>22</v>
      </c>
      <c r="C6" s="577">
        <v>21.726826293044159</v>
      </c>
      <c r="D6" s="577">
        <v>20.678870515896698</v>
      </c>
      <c r="E6" s="577">
        <v>21.935621366512439</v>
      </c>
      <c r="F6" s="577">
        <v>20.145173273874075</v>
      </c>
      <c r="G6" s="577">
        <v>20.581328887244823</v>
      </c>
      <c r="H6" s="577">
        <v>20.639091847182939</v>
      </c>
      <c r="I6" s="577">
        <v>20.936816640621633</v>
      </c>
      <c r="J6" s="577">
        <v>20.89349480414241</v>
      </c>
      <c r="K6" s="577">
        <v>21.609564042165395</v>
      </c>
      <c r="L6" s="577">
        <v>21.217930984999573</v>
      </c>
      <c r="M6" s="577">
        <v>20.679166666666671</v>
      </c>
      <c r="N6" s="577">
        <v>21.505952380952383</v>
      </c>
      <c r="O6" s="577">
        <v>22.157738095238095</v>
      </c>
      <c r="P6" s="577">
        <v>21.486111111111107</v>
      </c>
      <c r="Q6" s="577">
        <v>21.596309523809527</v>
      </c>
      <c r="R6" s="577">
        <v>21.725378787878789</v>
      </c>
      <c r="S6" s="577">
        <v>22.430873015873015</v>
      </c>
      <c r="T6" s="577">
        <v>21.658472222222223</v>
      </c>
      <c r="U6" s="577">
        <v>21.253851010101009</v>
      </c>
      <c r="V6" s="577">
        <v>21.975595238095238</v>
      </c>
      <c r="W6" s="577">
        <v>21.621926406926409</v>
      </c>
      <c r="X6" s="577">
        <v>22.189772727272729</v>
      </c>
      <c r="Y6" s="577">
        <v>21.685028860028861</v>
      </c>
      <c r="Z6" s="577">
        <v>21.633495670995671</v>
      </c>
      <c r="AA6" s="577">
        <v>21.962012987012987</v>
      </c>
      <c r="AB6" s="577">
        <v>21.662175324675324</v>
      </c>
      <c r="AC6" s="577">
        <v>21.288095238095242</v>
      </c>
      <c r="AD6" s="577">
        <v>22.352380952380951</v>
      </c>
      <c r="AE6" s="577">
        <v>22.216666666666669</v>
      </c>
      <c r="AF6" s="577">
        <v>21.146428571428569</v>
      </c>
      <c r="AG6" s="577">
        <v>21.557738095238097</v>
      </c>
      <c r="AH6" s="577">
        <v>21.970238095238095</v>
      </c>
      <c r="AI6" s="577">
        <v>22.414285714285715</v>
      </c>
      <c r="AJ6" s="577">
        <v>21.744047619047617</v>
      </c>
      <c r="AK6" s="577">
        <v>22.326893939393941</v>
      </c>
      <c r="AL6" s="577">
        <v>21.491666666666667</v>
      </c>
      <c r="AM6" s="577">
        <v>21.827976190476189</v>
      </c>
      <c r="AN6" s="577">
        <v>21.305357142857147</v>
      </c>
      <c r="AO6" s="577">
        <v>21.941666666666663</v>
      </c>
      <c r="AP6" s="577">
        <v>21.823809523809523</v>
      </c>
      <c r="AQ6" s="577">
        <v>21.707916666666666</v>
      </c>
      <c r="AR6" s="577">
        <v>21.505357142857143</v>
      </c>
      <c r="AS6" s="577">
        <v>22.027380952380952</v>
      </c>
      <c r="AT6" s="577">
        <v>21.6</v>
      </c>
      <c r="AU6" s="577">
        <v>22</v>
      </c>
      <c r="AW6" s="92" t="s">
        <v>13</v>
      </c>
    </row>
    <row r="7" spans="1:49">
      <c r="A7" s="291" t="s">
        <v>268</v>
      </c>
      <c r="B7" s="565" t="s">
        <v>429</v>
      </c>
      <c r="C7" s="577" t="s">
        <v>429</v>
      </c>
      <c r="D7" s="577" t="s">
        <v>429</v>
      </c>
      <c r="E7" s="577" t="s">
        <v>429</v>
      </c>
      <c r="F7" s="577" t="s">
        <v>429</v>
      </c>
      <c r="G7" s="577" t="s">
        <v>429</v>
      </c>
      <c r="H7" s="577" t="s">
        <v>429</v>
      </c>
      <c r="I7" s="577" t="s">
        <v>429</v>
      </c>
      <c r="J7" s="577" t="s">
        <v>429</v>
      </c>
      <c r="K7" s="577" t="s">
        <v>429</v>
      </c>
      <c r="L7" s="577" t="s">
        <v>429</v>
      </c>
      <c r="M7" s="577" t="s">
        <v>429</v>
      </c>
      <c r="N7" s="577" t="s">
        <v>429</v>
      </c>
      <c r="O7" s="577" t="s">
        <v>429</v>
      </c>
      <c r="P7" s="577" t="s">
        <v>429</v>
      </c>
      <c r="Q7" s="577" t="s">
        <v>429</v>
      </c>
      <c r="R7" s="577" t="s">
        <v>429</v>
      </c>
      <c r="S7" s="577" t="s">
        <v>429</v>
      </c>
      <c r="T7" s="577" t="s">
        <v>429</v>
      </c>
      <c r="U7" s="577" t="s">
        <v>429</v>
      </c>
      <c r="V7" s="577" t="s">
        <v>429</v>
      </c>
      <c r="W7" s="577" t="s">
        <v>429</v>
      </c>
      <c r="X7" s="577" t="s">
        <v>429</v>
      </c>
      <c r="Y7" s="577" t="s">
        <v>429</v>
      </c>
      <c r="Z7" s="577" t="s">
        <v>429</v>
      </c>
      <c r="AA7" s="577" t="s">
        <v>429</v>
      </c>
      <c r="AB7" s="577" t="s">
        <v>429</v>
      </c>
      <c r="AC7" s="577" t="s">
        <v>429</v>
      </c>
      <c r="AD7" s="577" t="s">
        <v>429</v>
      </c>
      <c r="AE7" s="577" t="s">
        <v>429</v>
      </c>
      <c r="AF7" s="577" t="s">
        <v>429</v>
      </c>
      <c r="AG7" s="577" t="s">
        <v>429</v>
      </c>
      <c r="AH7" s="577" t="s">
        <v>429</v>
      </c>
      <c r="AI7" s="577" t="s">
        <v>429</v>
      </c>
      <c r="AJ7" s="577" t="s">
        <v>429</v>
      </c>
      <c r="AK7" s="577" t="s">
        <v>429</v>
      </c>
      <c r="AL7" s="577" t="s">
        <v>429</v>
      </c>
      <c r="AM7" s="577">
        <v>24.2</v>
      </c>
      <c r="AN7" s="577">
        <v>24.4</v>
      </c>
      <c r="AO7" s="577">
        <v>24.8</v>
      </c>
      <c r="AP7" s="577">
        <v>24.9</v>
      </c>
      <c r="AQ7" s="577">
        <v>24.7</v>
      </c>
      <c r="AR7" s="577">
        <v>25.2</v>
      </c>
      <c r="AS7" s="577">
        <v>25.1</v>
      </c>
      <c r="AT7" s="577">
        <v>25</v>
      </c>
      <c r="AU7" s="584" t="s">
        <v>429</v>
      </c>
    </row>
    <row r="8" spans="1:49">
      <c r="A8" s="284" t="s">
        <v>12</v>
      </c>
      <c r="B8" s="565" t="s">
        <v>8</v>
      </c>
      <c r="C8" s="577" t="s">
        <v>8</v>
      </c>
      <c r="D8" s="577" t="s">
        <v>8</v>
      </c>
      <c r="E8" s="577" t="s">
        <v>8</v>
      </c>
      <c r="F8" s="577" t="s">
        <v>8</v>
      </c>
      <c r="G8" s="577" t="s">
        <v>8</v>
      </c>
      <c r="H8" s="577" t="s">
        <v>8</v>
      </c>
      <c r="I8" s="577" t="s">
        <v>8</v>
      </c>
      <c r="J8" s="577" t="s">
        <v>8</v>
      </c>
      <c r="K8" s="577" t="s">
        <v>8</v>
      </c>
      <c r="L8" s="577" t="s">
        <v>8</v>
      </c>
      <c r="M8" s="577" t="s">
        <v>8</v>
      </c>
      <c r="N8" s="577" t="s">
        <v>8</v>
      </c>
      <c r="O8" s="577" t="s">
        <v>8</v>
      </c>
      <c r="P8" s="577" t="s">
        <v>8</v>
      </c>
      <c r="Q8" s="577" t="s">
        <v>8</v>
      </c>
      <c r="R8" s="577" t="s">
        <v>8</v>
      </c>
      <c r="S8" s="577" t="s">
        <v>8</v>
      </c>
      <c r="T8" s="577" t="s">
        <v>8</v>
      </c>
      <c r="U8" s="577" t="s">
        <v>8</v>
      </c>
      <c r="V8" s="577" t="s">
        <v>8</v>
      </c>
      <c r="W8" s="577" t="s">
        <v>8</v>
      </c>
      <c r="X8" s="577" t="s">
        <v>8</v>
      </c>
      <c r="Y8" s="577" t="s">
        <v>8</v>
      </c>
      <c r="Z8" s="577" t="s">
        <v>8</v>
      </c>
      <c r="AA8" s="577" t="s">
        <v>8</v>
      </c>
      <c r="AB8" s="577" t="s">
        <v>8</v>
      </c>
      <c r="AC8" s="577" t="s">
        <v>8</v>
      </c>
      <c r="AD8" s="577" t="s">
        <v>8</v>
      </c>
      <c r="AE8" s="577" t="s">
        <v>8</v>
      </c>
      <c r="AF8" s="577" t="s">
        <v>8</v>
      </c>
      <c r="AG8" s="577" t="s">
        <v>8</v>
      </c>
      <c r="AH8" s="577" t="s">
        <v>8</v>
      </c>
      <c r="AI8" s="577" t="s">
        <v>8</v>
      </c>
      <c r="AJ8" s="577" t="s">
        <v>8</v>
      </c>
      <c r="AK8" s="577" t="s">
        <v>8</v>
      </c>
      <c r="AL8" s="577" t="s">
        <v>8</v>
      </c>
      <c r="AM8" s="577">
        <v>14.5</v>
      </c>
      <c r="AN8" s="577">
        <v>14.4</v>
      </c>
      <c r="AO8" s="577">
        <v>14.1</v>
      </c>
      <c r="AP8" s="577">
        <v>14.15</v>
      </c>
      <c r="AQ8" s="577">
        <v>13.45</v>
      </c>
      <c r="AR8" s="577">
        <v>14.001528333557765</v>
      </c>
      <c r="AS8" s="577" t="s">
        <v>429</v>
      </c>
      <c r="AT8" s="577" t="s">
        <v>429</v>
      </c>
      <c r="AU8" s="718" t="s">
        <v>429</v>
      </c>
    </row>
    <row r="9" spans="1:49">
      <c r="A9" s="284" t="s">
        <v>11</v>
      </c>
      <c r="B9" s="565" t="s">
        <v>429</v>
      </c>
      <c r="C9" s="577" t="s">
        <v>429</v>
      </c>
      <c r="D9" s="577" t="s">
        <v>429</v>
      </c>
      <c r="E9" s="577" t="s">
        <v>429</v>
      </c>
      <c r="F9" s="577" t="s">
        <v>429</v>
      </c>
      <c r="G9" s="577" t="s">
        <v>429</v>
      </c>
      <c r="H9" s="577" t="s">
        <v>429</v>
      </c>
      <c r="I9" s="577" t="s">
        <v>429</v>
      </c>
      <c r="J9" s="577" t="s">
        <v>429</v>
      </c>
      <c r="K9" s="577" t="s">
        <v>429</v>
      </c>
      <c r="L9" s="577" t="s">
        <v>429</v>
      </c>
      <c r="M9" s="577" t="s">
        <v>429</v>
      </c>
      <c r="N9" s="577" t="s">
        <v>429</v>
      </c>
      <c r="O9" s="577" t="s">
        <v>429</v>
      </c>
      <c r="P9" s="577" t="s">
        <v>429</v>
      </c>
      <c r="Q9" s="577" t="s">
        <v>429</v>
      </c>
      <c r="R9" s="577" t="s">
        <v>429</v>
      </c>
      <c r="S9" s="577" t="s">
        <v>429</v>
      </c>
      <c r="T9" s="577" t="s">
        <v>429</v>
      </c>
      <c r="U9" s="577" t="s">
        <v>429</v>
      </c>
      <c r="V9" s="577" t="s">
        <v>429</v>
      </c>
      <c r="W9" s="577" t="s">
        <v>429</v>
      </c>
      <c r="X9" s="577" t="s">
        <v>429</v>
      </c>
      <c r="Y9" s="577" t="s">
        <v>429</v>
      </c>
      <c r="Z9" s="577" t="s">
        <v>429</v>
      </c>
      <c r="AA9" s="577" t="s">
        <v>429</v>
      </c>
      <c r="AB9" s="577" t="s">
        <v>429</v>
      </c>
      <c r="AC9" s="577" t="s">
        <v>429</v>
      </c>
      <c r="AD9" s="577" t="s">
        <v>429</v>
      </c>
      <c r="AE9" s="577" t="s">
        <v>429</v>
      </c>
      <c r="AF9" s="577" t="s">
        <v>429</v>
      </c>
      <c r="AG9" s="577" t="s">
        <v>429</v>
      </c>
      <c r="AH9" s="577" t="s">
        <v>429</v>
      </c>
      <c r="AI9" s="577" t="s">
        <v>429</v>
      </c>
      <c r="AJ9" s="577" t="s">
        <v>429</v>
      </c>
      <c r="AK9" s="577" t="s">
        <v>429</v>
      </c>
      <c r="AL9" s="577" t="s">
        <v>429</v>
      </c>
      <c r="AM9" s="577" t="s">
        <v>429</v>
      </c>
      <c r="AN9" s="577" t="s">
        <v>429</v>
      </c>
      <c r="AO9" s="577" t="s">
        <v>429</v>
      </c>
      <c r="AP9" s="577" t="s">
        <v>429</v>
      </c>
      <c r="AQ9" s="577" t="s">
        <v>429</v>
      </c>
      <c r="AR9" s="577" t="s">
        <v>429</v>
      </c>
      <c r="AS9" s="577" t="s">
        <v>429</v>
      </c>
      <c r="AT9" s="577" t="s">
        <v>429</v>
      </c>
      <c r="AU9" s="718" t="s">
        <v>429</v>
      </c>
    </row>
    <row r="10" spans="1:49">
      <c r="A10" s="284" t="s">
        <v>10</v>
      </c>
      <c r="B10" s="565">
        <v>21.7</v>
      </c>
      <c r="C10" s="577">
        <v>21.4</v>
      </c>
      <c r="D10" s="577">
        <v>21.9</v>
      </c>
      <c r="E10" s="577">
        <v>21.9</v>
      </c>
      <c r="F10" s="577">
        <v>21.4</v>
      </c>
      <c r="G10" s="577">
        <v>21.8</v>
      </c>
      <c r="H10" s="577">
        <v>21.7</v>
      </c>
      <c r="I10" s="577">
        <v>22.3</v>
      </c>
      <c r="J10" s="577">
        <v>22.1</v>
      </c>
      <c r="K10" s="577">
        <v>22.1</v>
      </c>
      <c r="L10" s="577">
        <v>22.2</v>
      </c>
      <c r="M10" s="577">
        <v>21.9</v>
      </c>
      <c r="N10" s="577">
        <v>22</v>
      </c>
      <c r="O10" s="577">
        <v>23</v>
      </c>
      <c r="P10" s="577">
        <v>22.1</v>
      </c>
      <c r="Q10" s="577">
        <v>21.7</v>
      </c>
      <c r="R10" s="577">
        <v>21.9</v>
      </c>
      <c r="S10" s="577">
        <v>22.7</v>
      </c>
      <c r="T10" s="577">
        <v>22.3</v>
      </c>
      <c r="U10" s="577">
        <v>22.1</v>
      </c>
      <c r="V10" s="577">
        <v>22.5</v>
      </c>
      <c r="W10" s="577">
        <v>22.2</v>
      </c>
      <c r="X10" s="577">
        <v>22.9</v>
      </c>
      <c r="Y10" s="577">
        <v>22.4</v>
      </c>
      <c r="Z10" s="577">
        <v>22.4</v>
      </c>
      <c r="AA10" s="577">
        <v>22.7</v>
      </c>
      <c r="AB10" s="577">
        <v>22.4</v>
      </c>
      <c r="AC10" s="577">
        <v>22.4</v>
      </c>
      <c r="AD10" s="577">
        <v>22.7</v>
      </c>
      <c r="AE10" s="577">
        <v>22.1</v>
      </c>
      <c r="AF10" s="577">
        <v>22.2</v>
      </c>
      <c r="AG10" s="577">
        <v>22.6</v>
      </c>
      <c r="AH10" s="577">
        <v>22.4</v>
      </c>
      <c r="AI10" s="577">
        <v>22.4</v>
      </c>
      <c r="AJ10" s="577">
        <v>22.2</v>
      </c>
      <c r="AK10" s="577">
        <v>22.9</v>
      </c>
      <c r="AL10" s="577">
        <v>22.5</v>
      </c>
      <c r="AM10" s="577">
        <v>22.6</v>
      </c>
      <c r="AN10" s="577">
        <v>22.4</v>
      </c>
      <c r="AO10" s="577">
        <v>22.5</v>
      </c>
      <c r="AP10" s="577">
        <v>22.8</v>
      </c>
      <c r="AQ10" s="577">
        <v>22.6</v>
      </c>
      <c r="AR10" s="577">
        <v>22.6</v>
      </c>
      <c r="AS10" s="577">
        <v>22.6</v>
      </c>
      <c r="AT10" s="577">
        <v>24</v>
      </c>
      <c r="AU10" s="575">
        <v>22.6</v>
      </c>
    </row>
    <row r="11" spans="1:49">
      <c r="A11" s="284" t="s">
        <v>9</v>
      </c>
      <c r="B11" s="565">
        <v>23.2</v>
      </c>
      <c r="C11" s="577">
        <v>22.8</v>
      </c>
      <c r="D11" s="577">
        <v>23.1</v>
      </c>
      <c r="E11" s="577">
        <v>22.9</v>
      </c>
      <c r="F11" s="577">
        <v>22.2</v>
      </c>
      <c r="G11" s="577">
        <v>22.8</v>
      </c>
      <c r="H11" s="577">
        <v>23.3</v>
      </c>
      <c r="I11" s="577">
        <v>23.6</v>
      </c>
      <c r="J11" s="577">
        <v>23.4</v>
      </c>
      <c r="K11" s="577">
        <v>23.4</v>
      </c>
      <c r="L11" s="577">
        <v>23.4</v>
      </c>
      <c r="M11" s="577">
        <v>23.5</v>
      </c>
      <c r="N11" s="577">
        <v>23.1</v>
      </c>
      <c r="O11" s="577">
        <v>23.2</v>
      </c>
      <c r="P11" s="577">
        <v>23</v>
      </c>
      <c r="Q11" s="577">
        <v>23</v>
      </c>
      <c r="R11" s="577">
        <v>23.1</v>
      </c>
      <c r="S11" s="577">
        <v>23.7</v>
      </c>
      <c r="T11" s="577">
        <v>23.6</v>
      </c>
      <c r="U11" s="577">
        <v>23.2</v>
      </c>
      <c r="V11" s="577">
        <v>23.4</v>
      </c>
      <c r="W11" s="577">
        <v>23.6</v>
      </c>
      <c r="X11" s="577">
        <v>23.2</v>
      </c>
      <c r="Y11" s="577">
        <v>23.1</v>
      </c>
      <c r="Z11" s="577">
        <v>23.6</v>
      </c>
      <c r="AA11" s="577">
        <v>23.3</v>
      </c>
      <c r="AB11" s="577">
        <v>23.1</v>
      </c>
      <c r="AC11" s="577">
        <v>23.3</v>
      </c>
      <c r="AD11" s="577">
        <v>23.7</v>
      </c>
      <c r="AE11" s="577">
        <v>23.4</v>
      </c>
      <c r="AF11" s="577">
        <v>23.2</v>
      </c>
      <c r="AG11" s="577">
        <v>23.5</v>
      </c>
      <c r="AH11" s="577">
        <v>23.5</v>
      </c>
      <c r="AI11" s="577">
        <v>23.7</v>
      </c>
      <c r="AJ11" s="577">
        <v>23.6</v>
      </c>
      <c r="AK11" s="577">
        <v>23.5</v>
      </c>
      <c r="AL11" s="577">
        <v>23.7</v>
      </c>
      <c r="AM11" s="577">
        <v>23.8</v>
      </c>
      <c r="AN11" s="577">
        <v>23.7</v>
      </c>
      <c r="AO11" s="577">
        <v>24</v>
      </c>
      <c r="AP11" s="577">
        <v>24</v>
      </c>
      <c r="AQ11" s="577">
        <v>24</v>
      </c>
      <c r="AR11" s="577">
        <v>24</v>
      </c>
      <c r="AS11" s="577">
        <v>23.9</v>
      </c>
      <c r="AT11" s="577">
        <v>24.4</v>
      </c>
      <c r="AU11" s="577">
        <v>24.2</v>
      </c>
    </row>
    <row r="12" spans="1:49">
      <c r="A12" s="284" t="s">
        <v>7</v>
      </c>
      <c r="B12" s="565" t="s">
        <v>429</v>
      </c>
      <c r="C12" s="577" t="s">
        <v>429</v>
      </c>
      <c r="D12" s="577" t="s">
        <v>429</v>
      </c>
      <c r="E12" s="577" t="s">
        <v>429</v>
      </c>
      <c r="F12" s="577" t="s">
        <v>429</v>
      </c>
      <c r="G12" s="577" t="s">
        <v>429</v>
      </c>
      <c r="H12" s="577" t="s">
        <v>429</v>
      </c>
      <c r="I12" s="577" t="s">
        <v>429</v>
      </c>
      <c r="J12" s="577" t="s">
        <v>429</v>
      </c>
      <c r="K12" s="577" t="s">
        <v>429</v>
      </c>
      <c r="L12" s="577" t="s">
        <v>429</v>
      </c>
      <c r="M12" s="577" t="s">
        <v>429</v>
      </c>
      <c r="N12" s="577" t="s">
        <v>429</v>
      </c>
      <c r="O12" s="577" t="s">
        <v>429</v>
      </c>
      <c r="P12" s="577" t="s">
        <v>429</v>
      </c>
      <c r="Q12" s="577" t="s">
        <v>429</v>
      </c>
      <c r="R12" s="577" t="s">
        <v>429</v>
      </c>
      <c r="S12" s="577" t="s">
        <v>429</v>
      </c>
      <c r="T12" s="577" t="s">
        <v>429</v>
      </c>
      <c r="U12" s="577" t="s">
        <v>429</v>
      </c>
      <c r="V12" s="577" t="s">
        <v>429</v>
      </c>
      <c r="W12" s="577" t="s">
        <v>429</v>
      </c>
      <c r="X12" s="577" t="s">
        <v>429</v>
      </c>
      <c r="Y12" s="577" t="s">
        <v>429</v>
      </c>
      <c r="Z12" s="577" t="s">
        <v>429</v>
      </c>
      <c r="AA12" s="577" t="s">
        <v>429</v>
      </c>
      <c r="AB12" s="577" t="s">
        <v>429</v>
      </c>
      <c r="AC12" s="577" t="s">
        <v>429</v>
      </c>
      <c r="AD12" s="577" t="s">
        <v>429</v>
      </c>
      <c r="AE12" s="577" t="s">
        <v>429</v>
      </c>
      <c r="AF12" s="577" t="s">
        <v>429</v>
      </c>
      <c r="AG12" s="577" t="s">
        <v>429</v>
      </c>
      <c r="AH12" s="577" t="s">
        <v>429</v>
      </c>
      <c r="AI12" s="577" t="s">
        <v>429</v>
      </c>
      <c r="AJ12" s="577" t="s">
        <v>429</v>
      </c>
      <c r="AK12" s="577" t="s">
        <v>429</v>
      </c>
      <c r="AL12" s="577" t="s">
        <v>429</v>
      </c>
      <c r="AM12" s="577" t="s">
        <v>429</v>
      </c>
      <c r="AN12" s="577" t="s">
        <v>429</v>
      </c>
      <c r="AO12" s="577" t="s">
        <v>429</v>
      </c>
      <c r="AP12" s="577" t="s">
        <v>429</v>
      </c>
      <c r="AQ12" s="577" t="s">
        <v>429</v>
      </c>
      <c r="AR12" s="577" t="s">
        <v>429</v>
      </c>
      <c r="AS12" s="577" t="s">
        <v>429</v>
      </c>
      <c r="AT12" s="577" t="s">
        <v>429</v>
      </c>
      <c r="AU12" s="575" t="s">
        <v>429</v>
      </c>
    </row>
    <row r="13" spans="1:49">
      <c r="A13" s="284" t="s">
        <v>32</v>
      </c>
      <c r="B13" s="565" t="s">
        <v>429</v>
      </c>
      <c r="C13" s="577" t="s">
        <v>429</v>
      </c>
      <c r="D13" s="577" t="s">
        <v>429</v>
      </c>
      <c r="E13" s="577" t="s">
        <v>429</v>
      </c>
      <c r="F13" s="577" t="s">
        <v>429</v>
      </c>
      <c r="G13" s="577" t="s">
        <v>429</v>
      </c>
      <c r="H13" s="577" t="s">
        <v>429</v>
      </c>
      <c r="I13" s="577" t="s">
        <v>429</v>
      </c>
      <c r="J13" s="577" t="s">
        <v>429</v>
      </c>
      <c r="K13" s="577" t="s">
        <v>429</v>
      </c>
      <c r="L13" s="577" t="s">
        <v>429</v>
      </c>
      <c r="M13" s="577" t="s">
        <v>429</v>
      </c>
      <c r="N13" s="577" t="s">
        <v>429</v>
      </c>
      <c r="O13" s="577" t="s">
        <v>429</v>
      </c>
      <c r="P13" s="577" t="s">
        <v>429</v>
      </c>
      <c r="Q13" s="577" t="s">
        <v>429</v>
      </c>
      <c r="R13" s="577" t="s">
        <v>429</v>
      </c>
      <c r="S13" s="577" t="s">
        <v>429</v>
      </c>
      <c r="T13" s="577" t="s">
        <v>429</v>
      </c>
      <c r="U13" s="577" t="s">
        <v>429</v>
      </c>
      <c r="V13" s="577" t="s">
        <v>429</v>
      </c>
      <c r="W13" s="577" t="s">
        <v>429</v>
      </c>
      <c r="X13" s="577" t="s">
        <v>429</v>
      </c>
      <c r="Y13" s="577" t="s">
        <v>429</v>
      </c>
      <c r="Z13" s="577" t="s">
        <v>429</v>
      </c>
      <c r="AA13" s="577" t="s">
        <v>429</v>
      </c>
      <c r="AB13" s="577" t="s">
        <v>429</v>
      </c>
      <c r="AC13" s="577" t="s">
        <v>429</v>
      </c>
      <c r="AD13" s="577" t="s">
        <v>429</v>
      </c>
      <c r="AE13" s="577" t="s">
        <v>429</v>
      </c>
      <c r="AF13" s="577" t="s">
        <v>429</v>
      </c>
      <c r="AG13" s="577" t="s">
        <v>429</v>
      </c>
      <c r="AH13" s="577" t="s">
        <v>429</v>
      </c>
      <c r="AI13" s="577" t="s">
        <v>429</v>
      </c>
      <c r="AJ13" s="577" t="s">
        <v>429</v>
      </c>
      <c r="AK13" s="577" t="s">
        <v>429</v>
      </c>
      <c r="AL13" s="577" t="s">
        <v>429</v>
      </c>
      <c r="AM13" s="577" t="s">
        <v>429</v>
      </c>
      <c r="AN13" s="577" t="s">
        <v>429</v>
      </c>
      <c r="AO13" s="577" t="s">
        <v>429</v>
      </c>
      <c r="AP13" s="577" t="s">
        <v>429</v>
      </c>
      <c r="AQ13" s="577" t="s">
        <v>429</v>
      </c>
      <c r="AR13" s="577" t="s">
        <v>429</v>
      </c>
      <c r="AS13" s="577" t="s">
        <v>429</v>
      </c>
      <c r="AT13" s="577" t="s">
        <v>429</v>
      </c>
      <c r="AU13" s="691" t="s">
        <v>429</v>
      </c>
    </row>
    <row r="14" spans="1:49">
      <c r="A14" s="284" t="s">
        <v>5</v>
      </c>
      <c r="B14" s="565" t="s">
        <v>429</v>
      </c>
      <c r="C14" s="577" t="s">
        <v>429</v>
      </c>
      <c r="D14" s="577">
        <v>26.746840932096063</v>
      </c>
      <c r="E14" s="577">
        <v>27.182777139047783</v>
      </c>
      <c r="F14" s="577">
        <v>26.225306578601394</v>
      </c>
      <c r="G14" s="577">
        <v>26.418236684675033</v>
      </c>
      <c r="H14" s="577">
        <v>26.517665612821787</v>
      </c>
      <c r="I14" s="577">
        <v>26.847009085739668</v>
      </c>
      <c r="J14" s="577">
        <v>27.043833844984562</v>
      </c>
      <c r="K14" s="577">
        <v>26.925173450261369</v>
      </c>
      <c r="L14" s="577">
        <v>27.032100170850743</v>
      </c>
      <c r="M14" s="577">
        <v>26.902030212183789</v>
      </c>
      <c r="N14" s="577">
        <v>27.368732716267306</v>
      </c>
      <c r="O14" s="577">
        <v>27.290154250338674</v>
      </c>
      <c r="P14" s="577">
        <v>26.466801074023042</v>
      </c>
      <c r="Q14" s="577">
        <v>26.631909882028879</v>
      </c>
      <c r="R14" s="577">
        <v>27.182777139047783</v>
      </c>
      <c r="S14" s="577">
        <v>27.485174730420102</v>
      </c>
      <c r="T14" s="577">
        <v>27.208114262670264</v>
      </c>
      <c r="U14" s="577">
        <v>26.771724906439584</v>
      </c>
      <c r="V14" s="577">
        <v>27.032682410130892</v>
      </c>
      <c r="W14" s="577">
        <v>27.12386648543178</v>
      </c>
      <c r="X14" s="577">
        <v>26.739240825176225</v>
      </c>
      <c r="Y14" s="577">
        <v>26.843767920508977</v>
      </c>
      <c r="Z14" s="577">
        <v>27.128241804738838</v>
      </c>
      <c r="AA14" s="577">
        <v>27.235647723078731</v>
      </c>
      <c r="AB14" s="577">
        <v>26.810800579066083</v>
      </c>
      <c r="AC14" s="577">
        <v>27.420604197308425</v>
      </c>
      <c r="AD14" s="577">
        <v>27.600802609696995</v>
      </c>
      <c r="AE14" s="577">
        <v>26.922364307567488</v>
      </c>
      <c r="AF14" s="577">
        <v>26.938007976859797</v>
      </c>
      <c r="AG14" s="577">
        <v>27.28376920583348</v>
      </c>
      <c r="AH14" s="577">
        <v>27.18691180149716</v>
      </c>
      <c r="AI14" s="577">
        <v>27.291321042925123</v>
      </c>
      <c r="AJ14" s="577">
        <v>27.052793227136124</v>
      </c>
      <c r="AK14" s="577">
        <v>27.209928316995491</v>
      </c>
      <c r="AL14" s="577">
        <v>27.295488987118002</v>
      </c>
      <c r="AM14" s="577">
        <v>27.516609702880192</v>
      </c>
      <c r="AN14" s="577">
        <v>27.186755038797852</v>
      </c>
      <c r="AO14" s="577">
        <v>27.602366230761017</v>
      </c>
      <c r="AP14" s="577">
        <v>27.624720942229018</v>
      </c>
      <c r="AQ14" s="577">
        <v>27.6116897041599</v>
      </c>
      <c r="AR14" s="577">
        <v>27.585604683185608</v>
      </c>
      <c r="AS14" s="577">
        <v>27.522749615212277</v>
      </c>
      <c r="AT14" s="577">
        <v>30.1</v>
      </c>
      <c r="AU14" s="577">
        <v>27.8</v>
      </c>
    </row>
    <row r="15" spans="1:49">
      <c r="A15" s="284" t="s">
        <v>4</v>
      </c>
      <c r="B15" s="565" t="s">
        <v>429</v>
      </c>
      <c r="C15" s="577" t="s">
        <v>429</v>
      </c>
      <c r="D15" s="577" t="s">
        <v>429</v>
      </c>
      <c r="E15" s="577" t="s">
        <v>429</v>
      </c>
      <c r="F15" s="577" t="s">
        <v>429</v>
      </c>
      <c r="G15" s="577" t="s">
        <v>429</v>
      </c>
      <c r="H15" s="577" t="s">
        <v>429</v>
      </c>
      <c r="I15" s="577" t="s">
        <v>429</v>
      </c>
      <c r="J15" s="577" t="s">
        <v>429</v>
      </c>
      <c r="K15" s="577" t="s">
        <v>429</v>
      </c>
      <c r="L15" s="577" t="s">
        <v>429</v>
      </c>
      <c r="M15" s="577" t="s">
        <v>429</v>
      </c>
      <c r="N15" s="577" t="s">
        <v>429</v>
      </c>
      <c r="O15" s="577" t="s">
        <v>429</v>
      </c>
      <c r="P15" s="577" t="s">
        <v>429</v>
      </c>
      <c r="Q15" s="577" t="s">
        <v>429</v>
      </c>
      <c r="R15" s="577" t="s">
        <v>429</v>
      </c>
      <c r="S15" s="577" t="s">
        <v>429</v>
      </c>
      <c r="T15" s="577" t="s">
        <v>429</v>
      </c>
      <c r="U15" s="577" t="s">
        <v>429</v>
      </c>
      <c r="V15" s="577" t="s">
        <v>429</v>
      </c>
      <c r="W15" s="577" t="s">
        <v>429</v>
      </c>
      <c r="X15" s="577" t="s">
        <v>429</v>
      </c>
      <c r="Y15" s="577" t="s">
        <v>429</v>
      </c>
      <c r="Z15" s="577" t="s">
        <v>429</v>
      </c>
      <c r="AA15" s="577" t="s">
        <v>429</v>
      </c>
      <c r="AB15" s="577" t="s">
        <v>429</v>
      </c>
      <c r="AC15" s="577" t="s">
        <v>429</v>
      </c>
      <c r="AD15" s="577" t="s">
        <v>429</v>
      </c>
      <c r="AE15" s="577" t="s">
        <v>429</v>
      </c>
      <c r="AF15" s="577" t="s">
        <v>429</v>
      </c>
      <c r="AG15" s="577" t="s">
        <v>429</v>
      </c>
      <c r="AH15" s="577" t="s">
        <v>429</v>
      </c>
      <c r="AI15" s="577" t="s">
        <v>429</v>
      </c>
      <c r="AJ15" s="577" t="s">
        <v>429</v>
      </c>
      <c r="AK15" s="577" t="s">
        <v>429</v>
      </c>
      <c r="AL15" s="577" t="s">
        <v>429</v>
      </c>
      <c r="AM15" s="577" t="s">
        <v>429</v>
      </c>
      <c r="AN15" s="577" t="s">
        <v>429</v>
      </c>
      <c r="AO15" s="577" t="s">
        <v>429</v>
      </c>
      <c r="AP15" s="577" t="s">
        <v>429</v>
      </c>
      <c r="AQ15" s="577" t="s">
        <v>429</v>
      </c>
      <c r="AR15" s="577" t="s">
        <v>429</v>
      </c>
      <c r="AS15" s="577" t="s">
        <v>429</v>
      </c>
      <c r="AT15" s="577" t="s">
        <v>429</v>
      </c>
      <c r="AU15" s="573" t="s">
        <v>429</v>
      </c>
      <c r="AV15" s="499"/>
    </row>
    <row r="16" spans="1:49">
      <c r="A16" s="284" t="s">
        <v>3</v>
      </c>
      <c r="B16" s="565" t="s">
        <v>429</v>
      </c>
      <c r="C16" s="577" t="s">
        <v>429</v>
      </c>
      <c r="D16" s="577" t="s">
        <v>429</v>
      </c>
      <c r="E16" s="577" t="s">
        <v>429</v>
      </c>
      <c r="F16" s="577" t="s">
        <v>429</v>
      </c>
      <c r="G16" s="577" t="s">
        <v>429</v>
      </c>
      <c r="H16" s="577" t="s">
        <v>429</v>
      </c>
      <c r="I16" s="577" t="s">
        <v>429</v>
      </c>
      <c r="J16" s="577" t="s">
        <v>429</v>
      </c>
      <c r="K16" s="577" t="s">
        <v>429</v>
      </c>
      <c r="L16" s="577" t="s">
        <v>429</v>
      </c>
      <c r="M16" s="577" t="s">
        <v>429</v>
      </c>
      <c r="N16" s="577" t="s">
        <v>429</v>
      </c>
      <c r="O16" s="577" t="s">
        <v>429</v>
      </c>
      <c r="P16" s="577" t="s">
        <v>429</v>
      </c>
      <c r="Q16" s="577" t="s">
        <v>429</v>
      </c>
      <c r="R16" s="577" t="s">
        <v>429</v>
      </c>
      <c r="S16" s="577" t="s">
        <v>429</v>
      </c>
      <c r="T16" s="577" t="s">
        <v>429</v>
      </c>
      <c r="U16" s="577" t="s">
        <v>429</v>
      </c>
      <c r="V16" s="577" t="s">
        <v>429</v>
      </c>
      <c r="W16" s="577" t="s">
        <v>429</v>
      </c>
      <c r="X16" s="577" t="s">
        <v>429</v>
      </c>
      <c r="Y16" s="577" t="s">
        <v>429</v>
      </c>
      <c r="Z16" s="577" t="s">
        <v>429</v>
      </c>
      <c r="AA16" s="577" t="s">
        <v>429</v>
      </c>
      <c r="AB16" s="577" t="s">
        <v>429</v>
      </c>
      <c r="AC16" s="577" t="s">
        <v>429</v>
      </c>
      <c r="AD16" s="577" t="s">
        <v>429</v>
      </c>
      <c r="AE16" s="577" t="s">
        <v>429</v>
      </c>
      <c r="AF16" s="577" t="s">
        <v>429</v>
      </c>
      <c r="AG16" s="577" t="s">
        <v>429</v>
      </c>
      <c r="AH16" s="577" t="s">
        <v>429</v>
      </c>
      <c r="AI16" s="577" t="s">
        <v>429</v>
      </c>
      <c r="AJ16" s="577" t="s">
        <v>429</v>
      </c>
      <c r="AK16" s="577" t="s">
        <v>429</v>
      </c>
      <c r="AL16" s="577" t="s">
        <v>429</v>
      </c>
      <c r="AM16" s="577" t="s">
        <v>429</v>
      </c>
      <c r="AN16" s="577" t="s">
        <v>429</v>
      </c>
      <c r="AO16" s="577" t="s">
        <v>429</v>
      </c>
      <c r="AP16" s="577" t="s">
        <v>429</v>
      </c>
      <c r="AQ16" s="577" t="s">
        <v>429</v>
      </c>
      <c r="AR16" s="577" t="s">
        <v>429</v>
      </c>
      <c r="AS16" s="577" t="s">
        <v>429</v>
      </c>
      <c r="AT16" s="577" t="s">
        <v>429</v>
      </c>
      <c r="AU16" s="584" t="s">
        <v>429</v>
      </c>
      <c r="AV16" s="499"/>
    </row>
    <row r="17" spans="1:48">
      <c r="A17" s="291" t="s">
        <v>79</v>
      </c>
      <c r="B17" s="565" t="s">
        <v>429</v>
      </c>
      <c r="C17" s="577" t="s">
        <v>429</v>
      </c>
      <c r="D17" s="577" t="s">
        <v>429</v>
      </c>
      <c r="E17" s="577" t="s">
        <v>429</v>
      </c>
      <c r="F17" s="577" t="s">
        <v>429</v>
      </c>
      <c r="G17" s="577" t="s">
        <v>429</v>
      </c>
      <c r="H17" s="577" t="s">
        <v>429</v>
      </c>
      <c r="I17" s="577" t="s">
        <v>429</v>
      </c>
      <c r="J17" s="577" t="s">
        <v>429</v>
      </c>
      <c r="K17" s="577" t="s">
        <v>429</v>
      </c>
      <c r="L17" s="577" t="s">
        <v>429</v>
      </c>
      <c r="M17" s="577" t="s">
        <v>429</v>
      </c>
      <c r="N17" s="577" t="s">
        <v>429</v>
      </c>
      <c r="O17" s="577" t="s">
        <v>429</v>
      </c>
      <c r="P17" s="577" t="s">
        <v>429</v>
      </c>
      <c r="Q17" s="577" t="s">
        <v>429</v>
      </c>
      <c r="R17" s="577" t="s">
        <v>429</v>
      </c>
      <c r="S17" s="577" t="s">
        <v>429</v>
      </c>
      <c r="T17" s="577" t="s">
        <v>429</v>
      </c>
      <c r="U17" s="577" t="s">
        <v>429</v>
      </c>
      <c r="V17" s="577" t="s">
        <v>429</v>
      </c>
      <c r="W17" s="577" t="s">
        <v>429</v>
      </c>
      <c r="X17" s="577" t="s">
        <v>429</v>
      </c>
      <c r="Y17" s="577" t="s">
        <v>429</v>
      </c>
      <c r="Z17" s="577" t="s">
        <v>429</v>
      </c>
      <c r="AA17" s="577" t="s">
        <v>429</v>
      </c>
      <c r="AB17" s="577" t="s">
        <v>429</v>
      </c>
      <c r="AC17" s="577" t="s">
        <v>429</v>
      </c>
      <c r="AD17" s="577" t="s">
        <v>429</v>
      </c>
      <c r="AE17" s="577" t="s">
        <v>429</v>
      </c>
      <c r="AF17" s="577" t="s">
        <v>429</v>
      </c>
      <c r="AG17" s="577" t="s">
        <v>429</v>
      </c>
      <c r="AH17" s="577" t="s">
        <v>429</v>
      </c>
      <c r="AI17" s="577" t="s">
        <v>429</v>
      </c>
      <c r="AJ17" s="577" t="s">
        <v>429</v>
      </c>
      <c r="AK17" s="577" t="s">
        <v>429</v>
      </c>
      <c r="AL17" s="577" t="s">
        <v>429</v>
      </c>
      <c r="AM17" s="577" t="s">
        <v>429</v>
      </c>
      <c r="AN17" s="577" t="s">
        <v>429</v>
      </c>
      <c r="AO17" s="577" t="s">
        <v>429</v>
      </c>
      <c r="AP17" s="577" t="s">
        <v>429</v>
      </c>
      <c r="AQ17" s="577" t="s">
        <v>429</v>
      </c>
      <c r="AR17" s="577" t="s">
        <v>429</v>
      </c>
      <c r="AS17" s="577" t="s">
        <v>429</v>
      </c>
      <c r="AT17" s="577" t="s">
        <v>429</v>
      </c>
      <c r="AU17" s="718" t="s">
        <v>429</v>
      </c>
      <c r="AV17" s="499"/>
    </row>
    <row r="18" spans="1:48">
      <c r="A18" s="284" t="s">
        <v>726</v>
      </c>
      <c r="B18" s="565" t="s">
        <v>429</v>
      </c>
      <c r="C18" s="577" t="s">
        <v>429</v>
      </c>
      <c r="D18" s="577" t="s">
        <v>429</v>
      </c>
      <c r="E18" s="577" t="s">
        <v>429</v>
      </c>
      <c r="F18" s="577" t="s">
        <v>429</v>
      </c>
      <c r="G18" s="577" t="s">
        <v>429</v>
      </c>
      <c r="H18" s="577" t="s">
        <v>429</v>
      </c>
      <c r="I18" s="577" t="s">
        <v>429</v>
      </c>
      <c r="J18" s="577" t="s">
        <v>429</v>
      </c>
      <c r="K18" s="577" t="s">
        <v>429</v>
      </c>
      <c r="L18" s="577" t="s">
        <v>429</v>
      </c>
      <c r="M18" s="577" t="s">
        <v>429</v>
      </c>
      <c r="N18" s="577" t="s">
        <v>429</v>
      </c>
      <c r="O18" s="577" t="s">
        <v>429</v>
      </c>
      <c r="P18" s="577" t="s">
        <v>429</v>
      </c>
      <c r="Q18" s="577" t="s">
        <v>429</v>
      </c>
      <c r="R18" s="577" t="s">
        <v>429</v>
      </c>
      <c r="S18" s="577" t="s">
        <v>429</v>
      </c>
      <c r="T18" s="577" t="s">
        <v>429</v>
      </c>
      <c r="U18" s="577" t="s">
        <v>429</v>
      </c>
      <c r="V18" s="577" t="s">
        <v>429</v>
      </c>
      <c r="W18" s="577" t="s">
        <v>429</v>
      </c>
      <c r="X18" s="577" t="s">
        <v>429</v>
      </c>
      <c r="Y18" s="577" t="s">
        <v>429</v>
      </c>
      <c r="Z18" s="577" t="s">
        <v>429</v>
      </c>
      <c r="AA18" s="577" t="s">
        <v>429</v>
      </c>
      <c r="AB18" s="577" t="s">
        <v>429</v>
      </c>
      <c r="AC18" s="577" t="s">
        <v>429</v>
      </c>
      <c r="AD18" s="577" t="s">
        <v>429</v>
      </c>
      <c r="AE18" s="577" t="s">
        <v>429</v>
      </c>
      <c r="AF18" s="577" t="s">
        <v>429</v>
      </c>
      <c r="AG18" s="577" t="s">
        <v>429</v>
      </c>
      <c r="AH18" s="577" t="s">
        <v>429</v>
      </c>
      <c r="AI18" s="577" t="s">
        <v>429</v>
      </c>
      <c r="AJ18" s="577" t="s">
        <v>429</v>
      </c>
      <c r="AK18" s="577" t="s">
        <v>429</v>
      </c>
      <c r="AL18" s="577" t="s">
        <v>429</v>
      </c>
      <c r="AM18" s="577" t="s">
        <v>429</v>
      </c>
      <c r="AN18" s="577" t="s">
        <v>429</v>
      </c>
      <c r="AO18" s="577" t="s">
        <v>429</v>
      </c>
      <c r="AP18" s="577" t="s">
        <v>429</v>
      </c>
      <c r="AQ18" s="577" t="s">
        <v>429</v>
      </c>
      <c r="AR18" s="577" t="s">
        <v>429</v>
      </c>
      <c r="AS18" s="577" t="s">
        <v>429</v>
      </c>
      <c r="AT18" s="577" t="s">
        <v>429</v>
      </c>
      <c r="AU18" s="719" t="s">
        <v>429</v>
      </c>
    </row>
    <row r="19" spans="1:48">
      <c r="A19" s="284" t="s">
        <v>50</v>
      </c>
      <c r="B19" s="565" t="s">
        <v>429</v>
      </c>
      <c r="C19" s="577" t="s">
        <v>429</v>
      </c>
      <c r="D19" s="577" t="s">
        <v>429</v>
      </c>
      <c r="E19" s="577" t="s">
        <v>429</v>
      </c>
      <c r="F19" s="577" t="s">
        <v>429</v>
      </c>
      <c r="G19" s="577" t="s">
        <v>429</v>
      </c>
      <c r="H19" s="577" t="s">
        <v>429</v>
      </c>
      <c r="I19" s="577" t="s">
        <v>429</v>
      </c>
      <c r="J19" s="577" t="s">
        <v>429</v>
      </c>
      <c r="K19" s="577" t="s">
        <v>429</v>
      </c>
      <c r="L19" s="577" t="s">
        <v>429</v>
      </c>
      <c r="M19" s="577" t="s">
        <v>429</v>
      </c>
      <c r="N19" s="577" t="s">
        <v>429</v>
      </c>
      <c r="O19" s="577" t="s">
        <v>429</v>
      </c>
      <c r="P19" s="577" t="s">
        <v>429</v>
      </c>
      <c r="Q19" s="577" t="s">
        <v>429</v>
      </c>
      <c r="R19" s="577" t="s">
        <v>429</v>
      </c>
      <c r="S19" s="577" t="s">
        <v>429</v>
      </c>
      <c r="T19" s="577" t="s">
        <v>429</v>
      </c>
      <c r="U19" s="577" t="s">
        <v>429</v>
      </c>
      <c r="V19" s="577" t="s">
        <v>429</v>
      </c>
      <c r="W19" s="577" t="s">
        <v>429</v>
      </c>
      <c r="X19" s="577" t="s">
        <v>429</v>
      </c>
      <c r="Y19" s="577" t="s">
        <v>429</v>
      </c>
      <c r="Z19" s="577" t="s">
        <v>429</v>
      </c>
      <c r="AA19" s="577" t="s">
        <v>429</v>
      </c>
      <c r="AB19" s="577" t="s">
        <v>429</v>
      </c>
      <c r="AC19" s="577" t="s">
        <v>429</v>
      </c>
      <c r="AD19" s="577" t="s">
        <v>429</v>
      </c>
      <c r="AE19" s="577" t="s">
        <v>429</v>
      </c>
      <c r="AF19" s="577" t="s">
        <v>429</v>
      </c>
      <c r="AG19" s="577" t="s">
        <v>429</v>
      </c>
      <c r="AH19" s="577" t="s">
        <v>429</v>
      </c>
      <c r="AI19" s="577" t="s">
        <v>429</v>
      </c>
      <c r="AJ19" s="577" t="s">
        <v>429</v>
      </c>
      <c r="AK19" s="577" t="s">
        <v>429</v>
      </c>
      <c r="AL19" s="577" t="s">
        <v>429</v>
      </c>
      <c r="AM19" s="577" t="s">
        <v>429</v>
      </c>
      <c r="AN19" s="577" t="s">
        <v>429</v>
      </c>
      <c r="AO19" s="577" t="s">
        <v>429</v>
      </c>
      <c r="AP19" s="577" t="s">
        <v>429</v>
      </c>
      <c r="AQ19" s="577" t="s">
        <v>429</v>
      </c>
      <c r="AR19" s="577" t="s">
        <v>429</v>
      </c>
      <c r="AS19" s="577" t="s">
        <v>429</v>
      </c>
      <c r="AT19" s="577" t="s">
        <v>429</v>
      </c>
      <c r="AU19" s="575" t="s">
        <v>429</v>
      </c>
    </row>
    <row r="20" spans="1:48">
      <c r="A20" s="284" t="s">
        <v>34</v>
      </c>
      <c r="B20" s="565" t="s">
        <v>429</v>
      </c>
      <c r="C20" s="577" t="s">
        <v>429</v>
      </c>
      <c r="D20" s="577" t="s">
        <v>429</v>
      </c>
      <c r="E20" s="577" t="s">
        <v>429</v>
      </c>
      <c r="F20" s="577" t="s">
        <v>429</v>
      </c>
      <c r="G20" s="577" t="s">
        <v>429</v>
      </c>
      <c r="H20" s="577" t="s">
        <v>429</v>
      </c>
      <c r="I20" s="577" t="s">
        <v>429</v>
      </c>
      <c r="J20" s="577" t="s">
        <v>429</v>
      </c>
      <c r="K20" s="577" t="s">
        <v>429</v>
      </c>
      <c r="L20" s="577" t="s">
        <v>429</v>
      </c>
      <c r="M20" s="577" t="s">
        <v>429</v>
      </c>
      <c r="N20" s="577" t="s">
        <v>429</v>
      </c>
      <c r="O20" s="577" t="s">
        <v>429</v>
      </c>
      <c r="P20" s="577" t="s">
        <v>429</v>
      </c>
      <c r="Q20" s="577" t="s">
        <v>429</v>
      </c>
      <c r="R20" s="577" t="s">
        <v>429</v>
      </c>
      <c r="S20" s="577" t="s">
        <v>429</v>
      </c>
      <c r="T20" s="577" t="s">
        <v>429</v>
      </c>
      <c r="U20" s="577" t="s">
        <v>429</v>
      </c>
      <c r="V20" s="577" t="s">
        <v>429</v>
      </c>
      <c r="W20" s="577" t="s">
        <v>429</v>
      </c>
      <c r="X20" s="577" t="s">
        <v>429</v>
      </c>
      <c r="Y20" s="577" t="s">
        <v>429</v>
      </c>
      <c r="Z20" s="577" t="s">
        <v>429</v>
      </c>
      <c r="AA20" s="577" t="s">
        <v>429</v>
      </c>
      <c r="AB20" s="577" t="s">
        <v>429</v>
      </c>
      <c r="AC20" s="577" t="s">
        <v>429</v>
      </c>
      <c r="AD20" s="577" t="s">
        <v>429</v>
      </c>
      <c r="AE20" s="577" t="s">
        <v>429</v>
      </c>
      <c r="AF20" s="577" t="s">
        <v>429</v>
      </c>
      <c r="AG20" s="577" t="s">
        <v>429</v>
      </c>
      <c r="AH20" s="577" t="s">
        <v>429</v>
      </c>
      <c r="AI20" s="577" t="s">
        <v>429</v>
      </c>
      <c r="AJ20" s="577" t="s">
        <v>429</v>
      </c>
      <c r="AK20" s="577" t="s">
        <v>429</v>
      </c>
      <c r="AL20" s="577" t="s">
        <v>429</v>
      </c>
      <c r="AM20" s="577" t="s">
        <v>429</v>
      </c>
      <c r="AN20" s="577" t="s">
        <v>429</v>
      </c>
      <c r="AO20" s="577" t="s">
        <v>429</v>
      </c>
      <c r="AP20" s="577" t="s">
        <v>429</v>
      </c>
      <c r="AQ20" s="577" t="s">
        <v>429</v>
      </c>
      <c r="AR20" s="577" t="s">
        <v>429</v>
      </c>
      <c r="AS20" s="577" t="s">
        <v>429</v>
      </c>
      <c r="AT20" s="577" t="s">
        <v>429</v>
      </c>
      <c r="AU20" s="584" t="s">
        <v>429</v>
      </c>
    </row>
    <row r="22" spans="1:48">
      <c r="A22" s="444" t="s">
        <v>35</v>
      </c>
      <c r="B22" s="12"/>
    </row>
    <row r="24" spans="1:48">
      <c r="A24" s="167" t="s">
        <v>431</v>
      </c>
    </row>
  </sheetData>
  <mergeCells count="2">
    <mergeCell ref="A3:A4"/>
    <mergeCell ref="B3:AU3"/>
  </mergeCells>
  <conditionalFormatting sqref="AU13">
    <cfRule type="expression" dxfId="0" priority="1" stopIfTrue="1">
      <formula>ISNA(ACTIVECELL)</formula>
    </cfRule>
  </conditionalFormatting>
  <hyperlinks>
    <hyperlink ref="AW6" location="Content!B527" display="Back to Content Page"/>
  </hyperlinks>
  <pageMargins left="0.7" right="0.7" top="0.75" bottom="0.75" header="0.3" footer="0.3"/>
  <pageSetup orientation="portrait" horizontalDpi="300" verticalDpi="300" r:id="rId1"/>
</worksheet>
</file>

<file path=xl/worksheets/sheet3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0"/>
  <sheetViews>
    <sheetView topLeftCell="F1" workbookViewId="0">
      <selection activeCell="R6" sqref="R6"/>
    </sheetView>
  </sheetViews>
  <sheetFormatPr defaultColWidth="9.1796875" defaultRowHeight="14.5"/>
  <cols>
    <col min="1" max="1" width="33.81640625" style="283" customWidth="1"/>
    <col min="2" max="2" width="12.26953125" style="38" customWidth="1"/>
    <col min="3" max="12" width="6.26953125" style="38" customWidth="1"/>
    <col min="13" max="14" width="6.26953125" style="283" customWidth="1"/>
    <col min="15" max="16" width="6.26953125" style="499" customWidth="1"/>
    <col min="17" max="16384" width="9.1796875" style="283"/>
  </cols>
  <sheetData>
    <row r="1" spans="1:26">
      <c r="A1" s="140" t="s">
        <v>1474</v>
      </c>
      <c r="N1" s="38"/>
      <c r="O1" s="38"/>
      <c r="P1" s="38"/>
      <c r="Q1" s="38"/>
      <c r="R1" s="38"/>
      <c r="S1" s="38"/>
      <c r="T1" s="38"/>
      <c r="U1" s="38"/>
      <c r="V1" s="38"/>
      <c r="W1" s="38"/>
      <c r="X1" s="38"/>
      <c r="Y1" s="38"/>
      <c r="Z1" s="38"/>
    </row>
    <row r="2" spans="1:26">
      <c r="B2" s="356"/>
      <c r="N2" s="38"/>
      <c r="O2" s="38"/>
      <c r="P2" s="38"/>
      <c r="Q2" s="38"/>
      <c r="R2" s="38"/>
      <c r="S2" s="38"/>
      <c r="T2" s="38"/>
      <c r="U2" s="38"/>
      <c r="V2" s="38"/>
      <c r="W2" s="38"/>
      <c r="X2" s="38"/>
      <c r="Y2" s="38"/>
      <c r="Z2" s="38"/>
    </row>
    <row r="3" spans="1:26" ht="18.75" customHeight="1">
      <c r="A3" s="1227" t="s">
        <v>16</v>
      </c>
      <c r="B3" s="1085" t="s">
        <v>648</v>
      </c>
      <c r="C3" s="1085"/>
      <c r="D3" s="1085"/>
      <c r="E3" s="1085"/>
      <c r="F3" s="1085"/>
      <c r="G3" s="1085"/>
      <c r="H3" s="1085"/>
      <c r="I3" s="1085"/>
      <c r="J3" s="1085"/>
      <c r="K3" s="1085"/>
      <c r="L3" s="1085"/>
      <c r="M3" s="1085"/>
      <c r="N3" s="1085"/>
      <c r="O3" s="1085"/>
      <c r="P3" s="768"/>
    </row>
    <row r="4" spans="1:26" ht="31.5" customHeight="1">
      <c r="A4" s="1227"/>
      <c r="B4" s="871" t="s">
        <v>649</v>
      </c>
      <c r="C4" s="345">
        <v>2002</v>
      </c>
      <c r="D4" s="345">
        <v>2003</v>
      </c>
      <c r="E4" s="345">
        <v>2004</v>
      </c>
      <c r="F4" s="345">
        <v>2005</v>
      </c>
      <c r="G4" s="345">
        <v>2006</v>
      </c>
      <c r="H4" s="345">
        <v>2007</v>
      </c>
      <c r="I4" s="776">
        <v>2008</v>
      </c>
      <c r="J4" s="776">
        <v>2009</v>
      </c>
      <c r="K4" s="776">
        <v>2010</v>
      </c>
      <c r="L4" s="776">
        <v>2011</v>
      </c>
      <c r="M4" s="776">
        <v>2012</v>
      </c>
      <c r="N4" s="345">
        <v>2013</v>
      </c>
      <c r="O4" s="345">
        <v>2014</v>
      </c>
      <c r="P4" s="345">
        <v>2015</v>
      </c>
    </row>
    <row r="5" spans="1:26">
      <c r="A5" s="284" t="s">
        <v>15</v>
      </c>
      <c r="B5" s="577">
        <v>114.8</v>
      </c>
      <c r="C5" s="577">
        <v>105</v>
      </c>
      <c r="D5" s="577">
        <v>104.2</v>
      </c>
      <c r="E5" s="577">
        <v>75.599999999999994</v>
      </c>
      <c r="F5" s="577">
        <v>52</v>
      </c>
      <c r="G5" s="577">
        <v>42.1</v>
      </c>
      <c r="H5" s="577">
        <v>17</v>
      </c>
      <c r="I5" s="577">
        <v>9.6999999999999993</v>
      </c>
      <c r="J5" s="577" t="s">
        <v>429</v>
      </c>
      <c r="K5" s="577" t="s">
        <v>429</v>
      </c>
      <c r="L5" s="577" t="s">
        <v>429</v>
      </c>
      <c r="M5" s="577" t="s">
        <v>429</v>
      </c>
      <c r="N5" s="577" t="s">
        <v>429</v>
      </c>
      <c r="O5" s="577" t="s">
        <v>429</v>
      </c>
      <c r="P5" s="584" t="s">
        <v>429</v>
      </c>
    </row>
    <row r="6" spans="1:26">
      <c r="A6" s="284" t="s">
        <v>14</v>
      </c>
      <c r="B6" s="577">
        <v>6.9</v>
      </c>
      <c r="C6" s="577">
        <v>3.6</v>
      </c>
      <c r="D6" s="577">
        <v>5.0999999999999996</v>
      </c>
      <c r="E6" s="577">
        <v>2.7</v>
      </c>
      <c r="F6" s="577">
        <v>1.9</v>
      </c>
      <c r="G6" s="577">
        <v>0.7</v>
      </c>
      <c r="H6" s="577">
        <v>0.6</v>
      </c>
      <c r="I6" s="577">
        <v>0.3</v>
      </c>
      <c r="J6" s="577">
        <v>2.5999999999999999E-2</v>
      </c>
      <c r="K6" s="577">
        <v>0.13400000000000001</v>
      </c>
      <c r="L6" s="577">
        <v>6.6000000000000003E-2</v>
      </c>
      <c r="M6" s="577">
        <v>1.9E-2</v>
      </c>
      <c r="N6" s="577">
        <v>3.7999999999999999E-2</v>
      </c>
      <c r="O6" s="577" t="s">
        <v>429</v>
      </c>
      <c r="P6" s="577" t="s">
        <v>429</v>
      </c>
      <c r="R6" s="92" t="s">
        <v>13</v>
      </c>
    </row>
    <row r="7" spans="1:26">
      <c r="A7" s="291" t="s">
        <v>268</v>
      </c>
      <c r="B7" s="577">
        <v>665.7</v>
      </c>
      <c r="C7" s="577">
        <v>569.4</v>
      </c>
      <c r="D7" s="577">
        <v>566.9</v>
      </c>
      <c r="E7" s="577">
        <v>329.1</v>
      </c>
      <c r="F7" s="577">
        <v>268.7</v>
      </c>
      <c r="G7" s="577">
        <v>170.7</v>
      </c>
      <c r="H7" s="577">
        <v>48.9</v>
      </c>
      <c r="I7" s="577">
        <v>8.6</v>
      </c>
      <c r="J7" s="577" t="s">
        <v>429</v>
      </c>
      <c r="K7" s="577" t="s">
        <v>429</v>
      </c>
      <c r="L7" s="577" t="s">
        <v>429</v>
      </c>
      <c r="M7" s="577" t="s">
        <v>429</v>
      </c>
      <c r="N7" s="577" t="s">
        <v>429</v>
      </c>
      <c r="O7" s="577" t="s">
        <v>429</v>
      </c>
      <c r="P7" s="584" t="s">
        <v>429</v>
      </c>
    </row>
    <row r="8" spans="1:26">
      <c r="A8" s="284" t="s">
        <v>12</v>
      </c>
      <c r="B8" s="577">
        <v>5.0999999999999996</v>
      </c>
      <c r="C8" s="577">
        <v>1.6</v>
      </c>
      <c r="D8" s="577">
        <v>1.4</v>
      </c>
      <c r="E8" s="577">
        <v>1.2</v>
      </c>
      <c r="F8" s="577">
        <v>0</v>
      </c>
      <c r="G8" s="577">
        <v>0</v>
      </c>
      <c r="H8" s="577">
        <v>0</v>
      </c>
      <c r="I8" s="577">
        <v>0</v>
      </c>
      <c r="J8" s="577" t="s">
        <v>429</v>
      </c>
      <c r="K8" s="577" t="s">
        <v>429</v>
      </c>
      <c r="L8" s="577" t="s">
        <v>429</v>
      </c>
      <c r="M8" s="577" t="s">
        <v>429</v>
      </c>
      <c r="N8" s="577" t="s">
        <v>429</v>
      </c>
      <c r="O8" s="577" t="s">
        <v>429</v>
      </c>
      <c r="P8" s="718" t="s">
        <v>429</v>
      </c>
    </row>
    <row r="9" spans="1:26">
      <c r="A9" s="284" t="s">
        <v>11</v>
      </c>
      <c r="B9" s="577">
        <v>47.9</v>
      </c>
      <c r="C9" s="577">
        <v>7.8</v>
      </c>
      <c r="D9" s="577">
        <v>7.2</v>
      </c>
      <c r="E9" s="577">
        <v>7.1</v>
      </c>
      <c r="F9" s="577">
        <v>7</v>
      </c>
      <c r="G9" s="577">
        <v>2.2999999999999998</v>
      </c>
      <c r="H9" s="577">
        <v>2.1</v>
      </c>
      <c r="I9" s="577">
        <v>0.8</v>
      </c>
      <c r="J9" s="577" t="s">
        <v>429</v>
      </c>
      <c r="K9" s="577" t="s">
        <v>429</v>
      </c>
      <c r="L9" s="577" t="s">
        <v>429</v>
      </c>
      <c r="M9" s="577" t="s">
        <v>429</v>
      </c>
      <c r="N9" s="577" t="s">
        <v>429</v>
      </c>
      <c r="O9" s="577" t="s">
        <v>429</v>
      </c>
      <c r="P9" s="718" t="s">
        <v>429</v>
      </c>
    </row>
    <row r="10" spans="1:26">
      <c r="A10" s="284" t="s">
        <v>10</v>
      </c>
      <c r="B10" s="577">
        <v>57.7</v>
      </c>
      <c r="C10" s="577">
        <v>19</v>
      </c>
      <c r="D10" s="577">
        <v>18.7</v>
      </c>
      <c r="E10" s="577">
        <v>11.4</v>
      </c>
      <c r="F10" s="577">
        <v>5.6</v>
      </c>
      <c r="G10" s="577">
        <v>3.6</v>
      </c>
      <c r="H10" s="577">
        <v>2.2999999999999998</v>
      </c>
      <c r="I10" s="577">
        <v>0</v>
      </c>
      <c r="J10" s="577" t="s">
        <v>429</v>
      </c>
      <c r="K10" s="577" t="s">
        <v>429</v>
      </c>
      <c r="L10" s="577" t="s">
        <v>429</v>
      </c>
      <c r="M10" s="577" t="s">
        <v>429</v>
      </c>
      <c r="N10" s="577" t="s">
        <v>429</v>
      </c>
      <c r="O10" s="577" t="s">
        <v>429</v>
      </c>
      <c r="P10" s="577" t="s">
        <v>429</v>
      </c>
    </row>
    <row r="11" spans="1:26">
      <c r="A11" s="284" t="s">
        <v>9</v>
      </c>
      <c r="B11" s="577">
        <v>31.974999999999998</v>
      </c>
      <c r="C11" s="577">
        <v>7.4</v>
      </c>
      <c r="D11" s="577">
        <v>4.0999999999999996</v>
      </c>
      <c r="E11" s="577">
        <v>3.4</v>
      </c>
      <c r="F11" s="577">
        <v>0</v>
      </c>
      <c r="G11" s="577">
        <v>1</v>
      </c>
      <c r="H11" s="577">
        <v>0</v>
      </c>
      <c r="I11" s="577">
        <v>0</v>
      </c>
      <c r="J11" s="577">
        <v>0</v>
      </c>
      <c r="K11" s="577">
        <v>0</v>
      </c>
      <c r="L11" s="577">
        <v>0</v>
      </c>
      <c r="M11" s="577">
        <v>0</v>
      </c>
      <c r="N11" s="577">
        <v>0</v>
      </c>
      <c r="O11" s="577">
        <v>0</v>
      </c>
      <c r="P11" s="577">
        <v>0</v>
      </c>
    </row>
    <row r="12" spans="1:26">
      <c r="A12" s="284" t="s">
        <v>7</v>
      </c>
      <c r="B12" s="577">
        <v>18.2</v>
      </c>
      <c r="C12" s="577">
        <v>9.9</v>
      </c>
      <c r="D12" s="577">
        <v>1.7</v>
      </c>
      <c r="E12" s="577">
        <v>1.6</v>
      </c>
      <c r="F12" s="577">
        <v>1.2</v>
      </c>
      <c r="G12" s="577">
        <v>2.7</v>
      </c>
      <c r="H12" s="577">
        <v>2.2999999999999998</v>
      </c>
      <c r="I12" s="577">
        <v>2.2999999999999998</v>
      </c>
      <c r="J12" s="577" t="s">
        <v>429</v>
      </c>
      <c r="K12" s="577" t="s">
        <v>429</v>
      </c>
      <c r="L12" s="577" t="s">
        <v>429</v>
      </c>
      <c r="M12" s="577" t="s">
        <v>429</v>
      </c>
      <c r="N12" s="577" t="s">
        <v>429</v>
      </c>
      <c r="O12" s="577" t="s">
        <v>429</v>
      </c>
      <c r="P12" s="573" t="s">
        <v>429</v>
      </c>
    </row>
    <row r="13" spans="1:26">
      <c r="A13" s="284" t="s">
        <v>32</v>
      </c>
      <c r="B13" s="577">
        <v>21.9</v>
      </c>
      <c r="C13" s="577">
        <v>20</v>
      </c>
      <c r="D13" s="577">
        <v>17.2</v>
      </c>
      <c r="E13" s="577">
        <v>7.7</v>
      </c>
      <c r="F13" s="577">
        <v>0</v>
      </c>
      <c r="G13" s="577">
        <v>0</v>
      </c>
      <c r="H13" s="577">
        <v>0</v>
      </c>
      <c r="I13" s="577">
        <v>0</v>
      </c>
      <c r="J13" s="577" t="s">
        <v>429</v>
      </c>
      <c r="K13" s="577" t="s">
        <v>429</v>
      </c>
      <c r="L13" s="577" t="s">
        <v>429</v>
      </c>
      <c r="M13" s="577" t="s">
        <v>429</v>
      </c>
      <c r="N13" s="577" t="s">
        <v>429</v>
      </c>
      <c r="O13" s="577" t="s">
        <v>429</v>
      </c>
      <c r="P13" s="573" t="s">
        <v>429</v>
      </c>
    </row>
    <row r="14" spans="1:26">
      <c r="A14" s="284" t="s">
        <v>5</v>
      </c>
      <c r="B14" s="577">
        <v>2.9</v>
      </c>
      <c r="C14" s="577">
        <v>1.5</v>
      </c>
      <c r="D14" s="577">
        <v>0.6</v>
      </c>
      <c r="E14" s="577">
        <v>0</v>
      </c>
      <c r="F14" s="577">
        <v>0</v>
      </c>
      <c r="G14" s="577">
        <v>0</v>
      </c>
      <c r="H14" s="577">
        <v>0</v>
      </c>
      <c r="I14" s="577">
        <v>0</v>
      </c>
      <c r="J14" s="577">
        <v>0</v>
      </c>
      <c r="K14" s="577">
        <v>0</v>
      </c>
      <c r="L14" s="577">
        <v>0</v>
      </c>
      <c r="M14" s="577">
        <v>0</v>
      </c>
      <c r="N14" s="577">
        <v>0</v>
      </c>
      <c r="O14" s="577">
        <v>0</v>
      </c>
      <c r="P14" s="573" t="s">
        <v>429</v>
      </c>
      <c r="Q14" s="614" t="s">
        <v>17</v>
      </c>
    </row>
    <row r="15" spans="1:26">
      <c r="A15" s="284" t="s">
        <v>4</v>
      </c>
      <c r="B15" s="577">
        <v>592.6</v>
      </c>
      <c r="C15" s="577">
        <v>86.6</v>
      </c>
      <c r="D15" s="577">
        <v>60.8</v>
      </c>
      <c r="E15" s="577">
        <v>61.8</v>
      </c>
      <c r="F15" s="577">
        <v>30</v>
      </c>
      <c r="G15" s="577">
        <v>0</v>
      </c>
      <c r="H15" s="577">
        <v>0</v>
      </c>
      <c r="I15" s="577">
        <v>0</v>
      </c>
      <c r="J15" s="577" t="s">
        <v>429</v>
      </c>
      <c r="K15" s="577" t="s">
        <v>429</v>
      </c>
      <c r="L15" s="577" t="s">
        <v>429</v>
      </c>
      <c r="M15" s="577" t="s">
        <v>429</v>
      </c>
      <c r="N15" s="577" t="s">
        <v>429</v>
      </c>
      <c r="O15" s="577" t="s">
        <v>429</v>
      </c>
      <c r="P15" s="573" t="s">
        <v>429</v>
      </c>
    </row>
    <row r="16" spans="1:26">
      <c r="A16" s="284" t="s">
        <v>3</v>
      </c>
      <c r="B16" s="577">
        <v>24.6</v>
      </c>
      <c r="C16" s="577">
        <v>1.2</v>
      </c>
      <c r="D16" s="577">
        <v>1.9</v>
      </c>
      <c r="E16" s="577">
        <v>3.1</v>
      </c>
      <c r="F16" s="577">
        <v>1.5</v>
      </c>
      <c r="G16" s="577">
        <v>0.2</v>
      </c>
      <c r="H16" s="577">
        <v>0</v>
      </c>
      <c r="I16" s="577">
        <v>0</v>
      </c>
      <c r="J16" s="577" t="s">
        <v>429</v>
      </c>
      <c r="K16" s="577" t="s">
        <v>429</v>
      </c>
      <c r="L16" s="577" t="s">
        <v>429</v>
      </c>
      <c r="M16" s="577" t="s">
        <v>429</v>
      </c>
      <c r="N16" s="577" t="s">
        <v>429</v>
      </c>
      <c r="O16" s="577" t="s">
        <v>429</v>
      </c>
      <c r="P16" s="584" t="s">
        <v>429</v>
      </c>
      <c r="Q16" s="12" t="s">
        <v>17</v>
      </c>
    </row>
    <row r="17" spans="1:26">
      <c r="A17" s="291" t="s">
        <v>79</v>
      </c>
      <c r="B17" s="577">
        <v>253.9</v>
      </c>
      <c r="C17" s="577">
        <v>71.5</v>
      </c>
      <c r="D17" s="577">
        <v>148.19999999999999</v>
      </c>
      <c r="E17" s="577">
        <v>98.8</v>
      </c>
      <c r="F17" s="577">
        <v>98.9</v>
      </c>
      <c r="G17" s="577">
        <v>54</v>
      </c>
      <c r="H17" s="577">
        <v>26.5</v>
      </c>
      <c r="I17" s="577">
        <v>13.9</v>
      </c>
      <c r="J17" s="577" t="s">
        <v>429</v>
      </c>
      <c r="K17" s="577" t="s">
        <v>429</v>
      </c>
      <c r="L17" s="577" t="s">
        <v>429</v>
      </c>
      <c r="M17" s="577" t="s">
        <v>429</v>
      </c>
      <c r="N17" s="577" t="s">
        <v>429</v>
      </c>
      <c r="O17" s="577" t="s">
        <v>429</v>
      </c>
      <c r="P17" s="718" t="s">
        <v>429</v>
      </c>
    </row>
    <row r="18" spans="1:26">
      <c r="A18" s="284" t="s">
        <v>726</v>
      </c>
      <c r="B18" s="577">
        <v>27.4</v>
      </c>
      <c r="C18" s="577">
        <v>10.6</v>
      </c>
      <c r="D18" s="577">
        <v>10.4</v>
      </c>
      <c r="E18" s="577">
        <v>10</v>
      </c>
      <c r="F18" s="577">
        <v>9.5</v>
      </c>
      <c r="G18" s="577">
        <v>6.6</v>
      </c>
      <c r="H18" s="577">
        <v>4.0999999999999996</v>
      </c>
      <c r="I18" s="577">
        <v>2</v>
      </c>
      <c r="J18" s="577" t="s">
        <v>429</v>
      </c>
      <c r="K18" s="577" t="s">
        <v>429</v>
      </c>
      <c r="L18" s="577" t="s">
        <v>429</v>
      </c>
      <c r="M18" s="577" t="s">
        <v>429</v>
      </c>
      <c r="N18" s="577" t="s">
        <v>429</v>
      </c>
      <c r="O18" s="577" t="s">
        <v>429</v>
      </c>
      <c r="P18" s="584" t="s">
        <v>429</v>
      </c>
    </row>
    <row r="19" spans="1:26">
      <c r="A19" s="284" t="s">
        <v>50</v>
      </c>
      <c r="B19" s="577">
        <v>451.4</v>
      </c>
      <c r="C19" s="577">
        <v>129.1</v>
      </c>
      <c r="D19" s="577">
        <v>117.5</v>
      </c>
      <c r="E19" s="577">
        <v>112.9</v>
      </c>
      <c r="F19" s="577">
        <v>49</v>
      </c>
      <c r="G19" s="577">
        <v>63</v>
      </c>
      <c r="H19" s="577">
        <v>54.3</v>
      </c>
      <c r="I19" s="577">
        <v>7</v>
      </c>
      <c r="J19" s="577" t="s">
        <v>429</v>
      </c>
      <c r="K19" s="577" t="s">
        <v>429</v>
      </c>
      <c r="L19" s="577" t="s">
        <v>429</v>
      </c>
      <c r="M19" s="577" t="s">
        <v>429</v>
      </c>
      <c r="N19" s="577" t="s">
        <v>429</v>
      </c>
      <c r="O19" s="577" t="s">
        <v>429</v>
      </c>
      <c r="P19" s="577" t="s">
        <v>429</v>
      </c>
    </row>
    <row r="20" spans="1:26">
      <c r="N20" s="38"/>
      <c r="O20" s="38"/>
      <c r="P20" s="38"/>
      <c r="Q20" s="38"/>
      <c r="R20" s="38"/>
      <c r="S20" s="38"/>
      <c r="T20" s="38"/>
      <c r="U20" s="38"/>
      <c r="V20" s="38"/>
      <c r="W20" s="38"/>
      <c r="X20" s="38"/>
      <c r="Y20" s="38"/>
      <c r="Z20" s="38"/>
    </row>
    <row r="21" spans="1:26">
      <c r="A21" s="446" t="s">
        <v>510</v>
      </c>
      <c r="B21" s="447"/>
      <c r="D21" s="447"/>
      <c r="E21" s="447"/>
      <c r="F21" s="447"/>
      <c r="G21" s="447"/>
      <c r="H21" s="447"/>
      <c r="I21" s="447"/>
      <c r="J21" s="447"/>
      <c r="K21" s="447"/>
      <c r="L21" s="365"/>
      <c r="M21" s="365"/>
      <c r="N21" s="365"/>
      <c r="O21" s="365"/>
      <c r="P21" s="365"/>
      <c r="Q21" s="365"/>
      <c r="R21" s="357"/>
      <c r="S21" s="357"/>
      <c r="T21" s="38"/>
      <c r="U21" s="38"/>
      <c r="V21" s="38"/>
      <c r="W21" s="38"/>
      <c r="X21" s="38"/>
      <c r="Y21" s="38"/>
      <c r="Z21" s="38"/>
    </row>
    <row r="22" spans="1:26" s="499" customFormat="1">
      <c r="A22" s="446"/>
      <c r="B22" s="447"/>
      <c r="C22" s="38"/>
      <c r="D22" s="447"/>
      <c r="E22" s="447"/>
      <c r="F22" s="447"/>
      <c r="G22" s="447"/>
      <c r="H22" s="447"/>
      <c r="I22" s="447"/>
      <c r="J22" s="447"/>
      <c r="K22" s="447"/>
      <c r="L22" s="365"/>
      <c r="M22" s="365"/>
      <c r="N22" s="365"/>
      <c r="O22" s="365"/>
      <c r="P22" s="365"/>
      <c r="Q22" s="365"/>
      <c r="R22" s="357"/>
      <c r="S22" s="357"/>
      <c r="T22" s="38"/>
      <c r="U22" s="38"/>
      <c r="V22" s="38"/>
      <c r="W22" s="38"/>
      <c r="X22" s="38"/>
      <c r="Y22" s="38"/>
      <c r="Z22" s="38"/>
    </row>
    <row r="23" spans="1:26">
      <c r="A23" s="447" t="s">
        <v>650</v>
      </c>
      <c r="B23" s="414"/>
      <c r="D23" s="414"/>
      <c r="E23" s="414"/>
      <c r="F23" s="414"/>
      <c r="G23" s="414"/>
      <c r="H23" s="414"/>
      <c r="I23" s="414"/>
      <c r="J23" s="414"/>
      <c r="K23" s="414"/>
      <c r="R23" s="357"/>
      <c r="S23" s="357"/>
      <c r="T23" s="38"/>
      <c r="U23" s="38"/>
      <c r="V23" s="38"/>
      <c r="W23" s="38"/>
      <c r="X23" s="38"/>
      <c r="Y23" s="38"/>
      <c r="Z23" s="38"/>
    </row>
    <row r="24" spans="1:26">
      <c r="A24" s="414"/>
      <c r="B24" s="134" t="s">
        <v>17</v>
      </c>
      <c r="D24" s="414"/>
      <c r="E24" s="414"/>
      <c r="F24" s="414"/>
      <c r="G24" s="414"/>
      <c r="H24" s="414"/>
      <c r="I24" s="414"/>
      <c r="J24" s="414"/>
      <c r="K24" s="414"/>
      <c r="R24" s="357"/>
      <c r="S24" s="357"/>
      <c r="T24" s="38"/>
      <c r="U24" s="38"/>
      <c r="V24" s="38"/>
      <c r="W24" s="38"/>
      <c r="X24" s="38"/>
      <c r="Y24" s="38"/>
      <c r="Z24" s="38"/>
    </row>
    <row r="25" spans="1:26">
      <c r="A25" s="167" t="s">
        <v>431</v>
      </c>
      <c r="B25" s="414"/>
      <c r="C25" s="414"/>
      <c r="D25" s="414"/>
      <c r="E25" s="414"/>
      <c r="F25" s="414"/>
      <c r="G25" s="414"/>
      <c r="H25" s="414"/>
      <c r="I25" s="414"/>
      <c r="J25" s="414"/>
      <c r="K25" s="414"/>
      <c r="R25" s="357"/>
      <c r="S25" s="357"/>
      <c r="T25" s="38"/>
      <c r="U25" s="38"/>
      <c r="V25" s="38"/>
      <c r="W25" s="38"/>
      <c r="X25" s="38"/>
      <c r="Y25" s="38"/>
      <c r="Z25" s="38"/>
    </row>
    <row r="26" spans="1:26" s="499" customFormat="1">
      <c r="B26" s="414"/>
      <c r="C26" s="414"/>
      <c r="D26" s="414"/>
      <c r="E26" s="414"/>
      <c r="F26" s="414"/>
      <c r="G26" s="414"/>
      <c r="H26" s="414"/>
      <c r="I26" s="414"/>
      <c r="J26" s="414"/>
      <c r="K26" s="414"/>
      <c r="L26" s="38"/>
      <c r="R26" s="357"/>
      <c r="S26" s="357"/>
      <c r="T26" s="38"/>
      <c r="U26" s="38"/>
      <c r="V26" s="38"/>
      <c r="W26" s="38"/>
      <c r="X26" s="38"/>
      <c r="Y26" s="38"/>
      <c r="Z26" s="38"/>
    </row>
    <row r="27" spans="1:26" ht="15" customHeight="1">
      <c r="A27" s="394" t="s">
        <v>84</v>
      </c>
      <c r="B27" s="289"/>
      <c r="D27" s="447"/>
      <c r="E27" s="447"/>
      <c r="F27" s="447"/>
      <c r="G27" s="447"/>
      <c r="H27" s="447"/>
      <c r="I27" s="447"/>
      <c r="J27" s="447"/>
      <c r="K27" s="447"/>
      <c r="L27" s="447"/>
      <c r="M27" s="447"/>
      <c r="N27" s="447"/>
      <c r="O27" s="528"/>
      <c r="P27" s="556"/>
      <c r="Q27" s="365"/>
      <c r="R27" s="365"/>
      <c r="S27" s="365"/>
      <c r="T27" s="38"/>
      <c r="U27" s="38"/>
      <c r="V27" s="38"/>
      <c r="W27" s="38"/>
      <c r="X27" s="38"/>
      <c r="Y27" s="38"/>
      <c r="Z27" s="38"/>
    </row>
    <row r="28" spans="1:26">
      <c r="A28" s="448"/>
      <c r="B28" s="289"/>
      <c r="D28" s="451"/>
      <c r="E28" s="451"/>
      <c r="F28" s="451"/>
      <c r="G28" s="451"/>
      <c r="H28" s="451"/>
      <c r="I28" s="451"/>
      <c r="J28" s="451"/>
      <c r="K28" s="451"/>
      <c r="L28" s="451"/>
      <c r="M28" s="451"/>
      <c r="N28" s="451"/>
      <c r="O28" s="528"/>
      <c r="P28" s="556"/>
      <c r="Q28" s="357"/>
      <c r="R28" s="357"/>
      <c r="S28" s="357"/>
      <c r="T28" s="38"/>
      <c r="U28" s="38"/>
      <c r="V28" s="38"/>
      <c r="W28" s="38"/>
      <c r="X28" s="38"/>
      <c r="Y28" s="38"/>
      <c r="Z28" s="38"/>
    </row>
    <row r="29" spans="1:26" ht="15" customHeight="1">
      <c r="A29" s="447" t="s">
        <v>1583</v>
      </c>
      <c r="B29" s="289"/>
      <c r="D29" s="180"/>
      <c r="E29" s="180"/>
      <c r="F29" s="180"/>
      <c r="G29" s="180"/>
      <c r="H29" s="180"/>
      <c r="I29" s="180"/>
      <c r="J29" s="180"/>
      <c r="K29" s="180"/>
      <c r="L29" s="180"/>
      <c r="M29" s="180"/>
      <c r="N29" s="180"/>
      <c r="O29" s="523"/>
      <c r="P29" s="554"/>
      <c r="Q29" s="357"/>
      <c r="R29" s="357"/>
      <c r="S29" s="357"/>
      <c r="T29" s="38"/>
      <c r="U29" s="38"/>
      <c r="V29" s="38"/>
      <c r="W29" s="38"/>
      <c r="X29" s="38"/>
      <c r="Y29" s="38"/>
      <c r="Z29" s="38"/>
    </row>
    <row r="30" spans="1:26">
      <c r="A30" s="451"/>
      <c r="B30" s="289"/>
      <c r="C30" s="180"/>
      <c r="D30" s="180"/>
      <c r="E30" s="180"/>
      <c r="F30" s="180"/>
      <c r="G30" s="180"/>
      <c r="H30" s="180"/>
      <c r="I30" s="180"/>
      <c r="J30" s="180"/>
      <c r="K30" s="180"/>
      <c r="L30" s="180"/>
      <c r="M30" s="180"/>
      <c r="N30" s="180"/>
      <c r="O30" s="523"/>
      <c r="P30" s="554"/>
      <c r="Q30" s="357"/>
      <c r="R30" s="357"/>
      <c r="S30" s="357"/>
      <c r="T30" s="38"/>
      <c r="U30" s="38"/>
      <c r="V30" s="38"/>
      <c r="W30" s="38"/>
      <c r="X30" s="38"/>
      <c r="Y30" s="38"/>
      <c r="Z30" s="38"/>
    </row>
    <row r="31" spans="1:26">
      <c r="A31" s="180" t="s">
        <v>663</v>
      </c>
      <c r="B31" s="450"/>
      <c r="C31" s="180"/>
      <c r="D31" s="180"/>
      <c r="E31" s="180"/>
      <c r="F31" s="180"/>
      <c r="G31" s="180"/>
      <c r="H31" s="180"/>
      <c r="I31" s="180"/>
      <c r="J31" s="180"/>
      <c r="K31" s="180"/>
      <c r="L31" s="180"/>
      <c r="M31" s="180"/>
      <c r="N31" s="180"/>
      <c r="O31" s="523"/>
      <c r="P31" s="554"/>
      <c r="Q31" s="357"/>
      <c r="R31" s="357"/>
      <c r="S31" s="357"/>
      <c r="T31" s="38"/>
      <c r="U31" s="38"/>
      <c r="V31" s="38"/>
      <c r="W31" s="38"/>
      <c r="X31" s="38"/>
      <c r="Y31" s="38"/>
      <c r="Z31" s="38"/>
    </row>
    <row r="32" spans="1:26">
      <c r="A32" s="449"/>
      <c r="B32" s="450"/>
      <c r="C32" s="180"/>
      <c r="D32" s="180"/>
      <c r="E32" s="180"/>
      <c r="F32" s="180"/>
      <c r="G32" s="180"/>
      <c r="H32" s="180"/>
      <c r="I32" s="180"/>
      <c r="J32" s="180"/>
      <c r="K32" s="180"/>
      <c r="L32" s="180"/>
      <c r="M32" s="180"/>
      <c r="N32" s="180"/>
      <c r="O32" s="523"/>
      <c r="P32" s="554"/>
      <c r="Q32" s="357"/>
      <c r="R32" s="357"/>
      <c r="S32" s="357"/>
      <c r="T32" s="38"/>
      <c r="U32" s="38"/>
      <c r="V32" s="38"/>
      <c r="W32" s="38"/>
      <c r="X32" s="38"/>
      <c r="Y32" s="38"/>
      <c r="Z32" s="38"/>
    </row>
    <row r="33" spans="1:26">
      <c r="A33" s="449"/>
      <c r="B33" s="450"/>
      <c r="C33" s="180"/>
      <c r="D33" s="180"/>
      <c r="E33" s="180"/>
      <c r="F33" s="180"/>
      <c r="G33" s="180"/>
      <c r="H33" s="180"/>
      <c r="I33" s="180"/>
      <c r="J33" s="180"/>
      <c r="K33" s="180"/>
      <c r="L33" s="180"/>
      <c r="M33" s="180"/>
      <c r="N33" s="180"/>
      <c r="O33" s="523"/>
      <c r="P33" s="554"/>
      <c r="Q33" s="357"/>
      <c r="R33" s="357"/>
      <c r="S33" s="357"/>
      <c r="T33" s="38"/>
      <c r="U33" s="38"/>
      <c r="V33" s="38"/>
      <c r="W33" s="38"/>
      <c r="X33" s="38"/>
      <c r="Y33" s="38"/>
      <c r="Z33" s="38"/>
    </row>
    <row r="34" spans="1:26">
      <c r="A34" s="449"/>
      <c r="B34" s="450"/>
      <c r="C34" s="180"/>
      <c r="D34" s="180"/>
      <c r="E34" s="180"/>
      <c r="F34" s="180"/>
      <c r="G34" s="180"/>
      <c r="H34" s="180"/>
      <c r="I34" s="180"/>
      <c r="J34" s="180"/>
      <c r="K34" s="180"/>
      <c r="L34" s="180"/>
      <c r="M34" s="180"/>
      <c r="N34" s="180"/>
      <c r="O34" s="523"/>
      <c r="P34" s="554"/>
      <c r="Q34" s="357"/>
      <c r="R34" s="357"/>
      <c r="S34" s="357"/>
      <c r="T34" s="38"/>
      <c r="U34" s="38"/>
      <c r="V34" s="38"/>
      <c r="W34" s="38"/>
      <c r="X34" s="38"/>
      <c r="Y34" s="38"/>
      <c r="Z34" s="38"/>
    </row>
    <row r="35" spans="1:26">
      <c r="A35" s="449"/>
      <c r="B35" s="450"/>
      <c r="C35" s="180"/>
      <c r="D35" s="180"/>
      <c r="E35" s="180"/>
      <c r="F35" s="180"/>
      <c r="G35" s="180"/>
      <c r="H35" s="180"/>
      <c r="I35" s="180"/>
      <c r="J35" s="180"/>
      <c r="K35" s="180"/>
      <c r="L35" s="180"/>
      <c r="M35" s="180"/>
      <c r="N35" s="180"/>
      <c r="O35" s="523"/>
      <c r="P35" s="554"/>
      <c r="Q35" s="357"/>
      <c r="R35" s="357"/>
      <c r="S35" s="357"/>
      <c r="T35" s="38"/>
      <c r="U35" s="38"/>
      <c r="V35" s="38"/>
      <c r="W35" s="38"/>
      <c r="X35" s="38"/>
      <c r="Y35" s="38"/>
      <c r="Z35" s="38"/>
    </row>
    <row r="36" spans="1:26">
      <c r="A36" s="449"/>
      <c r="B36" s="450"/>
      <c r="C36" s="180"/>
      <c r="D36" s="180"/>
      <c r="E36" s="180"/>
      <c r="F36" s="180"/>
      <c r="G36" s="180"/>
      <c r="H36" s="180"/>
      <c r="I36" s="180"/>
      <c r="J36" s="180"/>
      <c r="K36" s="180"/>
      <c r="L36" s="180"/>
      <c r="M36" s="180"/>
      <c r="N36" s="180"/>
      <c r="O36" s="523"/>
      <c r="P36" s="554"/>
      <c r="Q36" s="357"/>
      <c r="R36" s="357"/>
      <c r="S36" s="357"/>
      <c r="T36" s="38"/>
      <c r="U36" s="38"/>
      <c r="V36" s="38"/>
      <c r="W36" s="38"/>
      <c r="X36" s="38"/>
      <c r="Y36" s="38"/>
      <c r="Z36" s="38"/>
    </row>
    <row r="37" spans="1:26">
      <c r="A37" s="449"/>
      <c r="B37" s="450"/>
      <c r="C37" s="180"/>
      <c r="D37" s="180"/>
      <c r="E37" s="180"/>
      <c r="F37" s="180"/>
      <c r="G37" s="180"/>
      <c r="H37" s="180"/>
      <c r="I37" s="180"/>
      <c r="J37" s="180"/>
      <c r="K37" s="180"/>
      <c r="L37" s="180"/>
      <c r="M37" s="180"/>
      <c r="N37" s="180"/>
      <c r="O37" s="523"/>
      <c r="P37" s="554"/>
      <c r="Q37" s="357"/>
      <c r="R37" s="357"/>
      <c r="S37" s="357"/>
      <c r="T37" s="38"/>
      <c r="U37" s="38"/>
      <c r="V37" s="38"/>
      <c r="W37" s="38"/>
      <c r="X37" s="38"/>
      <c r="Y37" s="38"/>
      <c r="Z37" s="38"/>
    </row>
    <row r="38" spans="1:26">
      <c r="A38" s="449"/>
      <c r="B38" s="450"/>
      <c r="C38" s="180"/>
      <c r="D38" s="180"/>
      <c r="E38" s="180"/>
      <c r="F38" s="180"/>
      <c r="G38" s="180"/>
      <c r="H38" s="180"/>
      <c r="I38" s="180"/>
      <c r="J38" s="180"/>
      <c r="K38" s="180"/>
      <c r="L38" s="180"/>
      <c r="M38" s="180"/>
      <c r="N38" s="180"/>
      <c r="O38" s="523"/>
      <c r="P38" s="554"/>
      <c r="Q38" s="357"/>
      <c r="R38" s="357"/>
      <c r="S38" s="357"/>
      <c r="T38" s="38"/>
      <c r="U38" s="38"/>
      <c r="V38" s="38"/>
      <c r="W38" s="38"/>
      <c r="X38" s="38"/>
      <c r="Y38" s="38"/>
      <c r="Z38" s="38"/>
    </row>
    <row r="39" spans="1:26">
      <c r="A39" s="449"/>
      <c r="B39" s="450"/>
      <c r="C39" s="452"/>
      <c r="D39" s="452"/>
      <c r="E39" s="452"/>
      <c r="F39" s="452"/>
      <c r="G39" s="452"/>
      <c r="H39" s="452"/>
      <c r="I39" s="452"/>
      <c r="J39" s="452"/>
      <c r="K39" s="452"/>
      <c r="L39" s="452"/>
      <c r="M39" s="452"/>
      <c r="N39" s="452"/>
      <c r="O39" s="452"/>
      <c r="P39" s="452"/>
      <c r="Q39" s="357"/>
      <c r="R39" s="357"/>
      <c r="S39" s="357"/>
      <c r="T39" s="38"/>
      <c r="U39" s="38"/>
      <c r="V39" s="38"/>
      <c r="W39" s="38"/>
      <c r="X39" s="38"/>
      <c r="Y39" s="38"/>
      <c r="Z39" s="38"/>
    </row>
    <row r="40" spans="1:26">
      <c r="N40" s="38"/>
      <c r="O40" s="38"/>
      <c r="P40" s="38"/>
      <c r="Q40" s="38"/>
      <c r="R40" s="38"/>
      <c r="S40" s="38"/>
      <c r="T40" s="38"/>
      <c r="U40" s="38"/>
      <c r="V40" s="38"/>
      <c r="W40" s="38"/>
      <c r="X40" s="38"/>
      <c r="Y40" s="38"/>
      <c r="Z40" s="38"/>
    </row>
  </sheetData>
  <mergeCells count="2">
    <mergeCell ref="A3:A4"/>
    <mergeCell ref="B3:O3"/>
  </mergeCells>
  <hyperlinks>
    <hyperlink ref="R6" location="Content!B527" display="Back to Content Page"/>
  </hyperlinks>
  <pageMargins left="0.7" right="0.7" top="0.75" bottom="0.75" header="0.3" footer="0.3"/>
  <pageSetup orientation="portrait" r:id="rId1"/>
</worksheet>
</file>

<file path=xl/worksheets/sheet3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144"/>
  <sheetViews>
    <sheetView topLeftCell="T1" workbookViewId="0">
      <selection activeCell="AD7" sqref="AD7"/>
    </sheetView>
  </sheetViews>
  <sheetFormatPr defaultColWidth="9.1796875" defaultRowHeight="14.5"/>
  <cols>
    <col min="1" max="1" width="15.26953125" style="283" customWidth="1"/>
    <col min="2" max="2" width="42.36328125" style="283" customWidth="1"/>
    <col min="3" max="26" width="9.6328125" style="283" customWidth="1"/>
    <col min="27" max="28" width="9.6328125" style="499" customWidth="1"/>
    <col min="29" max="16384" width="9.1796875" style="283"/>
  </cols>
  <sheetData>
    <row r="1" spans="1:30">
      <c r="A1" s="140" t="s">
        <v>1475</v>
      </c>
      <c r="B1" s="8"/>
      <c r="C1" s="8"/>
    </row>
    <row r="2" spans="1:30">
      <c r="A2" s="6"/>
      <c r="B2" s="8"/>
      <c r="C2" s="8"/>
    </row>
    <row r="3" spans="1:30" ht="15" customHeight="1">
      <c r="A3" s="1229" t="s">
        <v>16</v>
      </c>
      <c r="B3" s="1229" t="s">
        <v>643</v>
      </c>
      <c r="C3" s="1085" t="s">
        <v>736</v>
      </c>
      <c r="D3" s="1085"/>
      <c r="E3" s="1085"/>
      <c r="F3" s="1085"/>
      <c r="G3" s="1085"/>
      <c r="H3" s="1085"/>
      <c r="I3" s="1085"/>
      <c r="J3" s="1085"/>
      <c r="K3" s="1085"/>
      <c r="L3" s="1085"/>
      <c r="M3" s="1085"/>
      <c r="N3" s="1085"/>
      <c r="O3" s="1085"/>
      <c r="P3" s="1085"/>
      <c r="Q3" s="1085"/>
      <c r="R3" s="1085"/>
      <c r="S3" s="1085"/>
      <c r="T3" s="1085"/>
      <c r="U3" s="1085"/>
      <c r="V3" s="1085"/>
      <c r="W3" s="1085"/>
      <c r="X3" s="1085"/>
      <c r="Y3" s="1085"/>
      <c r="Z3" s="1085"/>
      <c r="AA3" s="1085"/>
      <c r="AB3" s="1085"/>
    </row>
    <row r="4" spans="1:30" ht="15" customHeight="1">
      <c r="A4" s="1229"/>
      <c r="B4" s="1229"/>
      <c r="C4" s="345">
        <v>1990</v>
      </c>
      <c r="D4" s="345">
        <v>1991</v>
      </c>
      <c r="E4" s="345">
        <v>1992</v>
      </c>
      <c r="F4" s="345">
        <v>1993</v>
      </c>
      <c r="G4" s="345">
        <v>1994</v>
      </c>
      <c r="H4" s="345">
        <v>1995</v>
      </c>
      <c r="I4" s="345">
        <v>1996</v>
      </c>
      <c r="J4" s="345">
        <v>1997</v>
      </c>
      <c r="K4" s="345">
        <v>1998</v>
      </c>
      <c r="L4" s="345">
        <v>1999</v>
      </c>
      <c r="M4" s="345">
        <v>2000</v>
      </c>
      <c r="N4" s="345">
        <v>2001</v>
      </c>
      <c r="O4" s="345">
        <v>2002</v>
      </c>
      <c r="P4" s="345">
        <v>2003</v>
      </c>
      <c r="Q4" s="345">
        <v>2004</v>
      </c>
      <c r="R4" s="345">
        <v>2005</v>
      </c>
      <c r="S4" s="345">
        <v>2006</v>
      </c>
      <c r="T4" s="345">
        <v>2007</v>
      </c>
      <c r="U4" s="768">
        <v>2008</v>
      </c>
      <c r="V4" s="345">
        <v>2009</v>
      </c>
      <c r="W4" s="345">
        <v>2010</v>
      </c>
      <c r="X4" s="345">
        <v>2011</v>
      </c>
      <c r="Y4" s="345">
        <v>2012</v>
      </c>
      <c r="Z4" s="345">
        <v>2013</v>
      </c>
      <c r="AA4" s="345">
        <v>2014</v>
      </c>
      <c r="AB4" s="345">
        <v>2015</v>
      </c>
      <c r="AC4" s="68"/>
    </row>
    <row r="5" spans="1:30" ht="16.5">
      <c r="A5" s="1228" t="s">
        <v>15</v>
      </c>
      <c r="B5" s="453" t="s">
        <v>728</v>
      </c>
      <c r="C5" s="564">
        <v>1246700</v>
      </c>
      <c r="D5" s="564">
        <v>1246700</v>
      </c>
      <c r="E5" s="564">
        <v>1246700</v>
      </c>
      <c r="F5" s="564">
        <v>1246700</v>
      </c>
      <c r="G5" s="564">
        <v>1246700</v>
      </c>
      <c r="H5" s="564">
        <v>1246700</v>
      </c>
      <c r="I5" s="564">
        <v>1246700</v>
      </c>
      <c r="J5" s="564">
        <v>1246700</v>
      </c>
      <c r="K5" s="564">
        <v>1246700</v>
      </c>
      <c r="L5" s="564">
        <v>1246700</v>
      </c>
      <c r="M5" s="564">
        <v>1246700</v>
      </c>
      <c r="N5" s="564">
        <v>1246700</v>
      </c>
      <c r="O5" s="564">
        <v>1246700</v>
      </c>
      <c r="P5" s="564">
        <v>1246700</v>
      </c>
      <c r="Q5" s="564">
        <v>1246700</v>
      </c>
      <c r="R5" s="564">
        <v>1246700</v>
      </c>
      <c r="S5" s="564">
        <v>1246700</v>
      </c>
      <c r="T5" s="564">
        <v>1246700</v>
      </c>
      <c r="U5" s="564">
        <v>1246700</v>
      </c>
      <c r="V5" s="564">
        <v>1246700</v>
      </c>
      <c r="W5" s="564">
        <v>1246700</v>
      </c>
      <c r="X5" s="564">
        <v>1246700</v>
      </c>
      <c r="Y5" s="564">
        <v>1246700</v>
      </c>
      <c r="Z5" s="564">
        <v>1246700</v>
      </c>
      <c r="AA5" s="564">
        <v>1246700</v>
      </c>
      <c r="AB5" s="564">
        <v>1246700</v>
      </c>
    </row>
    <row r="6" spans="1:30" ht="16.5">
      <c r="A6" s="1228"/>
      <c r="B6" s="453" t="s">
        <v>729</v>
      </c>
      <c r="C6" s="564">
        <v>1246700</v>
      </c>
      <c r="D6" s="564">
        <v>1246700</v>
      </c>
      <c r="E6" s="564">
        <v>1246700</v>
      </c>
      <c r="F6" s="564">
        <v>1246700</v>
      </c>
      <c r="G6" s="564">
        <v>1246700</v>
      </c>
      <c r="H6" s="564">
        <v>1246700</v>
      </c>
      <c r="I6" s="564">
        <v>1246700</v>
      </c>
      <c r="J6" s="564">
        <v>1246700</v>
      </c>
      <c r="K6" s="564">
        <v>1246700</v>
      </c>
      <c r="L6" s="564">
        <v>1246700</v>
      </c>
      <c r="M6" s="564">
        <v>1246700</v>
      </c>
      <c r="N6" s="564">
        <v>1246700</v>
      </c>
      <c r="O6" s="564">
        <v>1246700</v>
      </c>
      <c r="P6" s="564">
        <v>1246700</v>
      </c>
      <c r="Q6" s="564">
        <v>1246700</v>
      </c>
      <c r="R6" s="564">
        <v>1246700</v>
      </c>
      <c r="S6" s="564">
        <v>1246700</v>
      </c>
      <c r="T6" s="564">
        <v>1246700</v>
      </c>
      <c r="U6" s="564">
        <v>1246700</v>
      </c>
      <c r="V6" s="564">
        <v>1246700</v>
      </c>
      <c r="W6" s="564">
        <v>1246700</v>
      </c>
      <c r="X6" s="564">
        <v>1246700</v>
      </c>
      <c r="Y6" s="564">
        <v>1246700</v>
      </c>
      <c r="Z6" s="564">
        <v>1246700</v>
      </c>
      <c r="AA6" s="564">
        <v>1246700</v>
      </c>
      <c r="AB6" s="564">
        <v>1246700</v>
      </c>
    </row>
    <row r="7" spans="1:30" ht="16.5">
      <c r="A7" s="1228"/>
      <c r="B7" s="453" t="s">
        <v>730</v>
      </c>
      <c r="C7" s="564">
        <v>574040</v>
      </c>
      <c r="D7" s="564">
        <v>574500</v>
      </c>
      <c r="E7" s="564">
        <v>575000</v>
      </c>
      <c r="F7" s="564">
        <v>575000</v>
      </c>
      <c r="G7" s="564">
        <v>575000</v>
      </c>
      <c r="H7" s="564">
        <v>575000</v>
      </c>
      <c r="I7" s="564">
        <v>575000</v>
      </c>
      <c r="J7" s="564">
        <v>575000</v>
      </c>
      <c r="K7" s="564">
        <v>575000</v>
      </c>
      <c r="L7" s="564">
        <v>574000</v>
      </c>
      <c r="M7" s="564">
        <v>573000</v>
      </c>
      <c r="N7" s="564">
        <v>573000</v>
      </c>
      <c r="O7" s="564">
        <v>573900</v>
      </c>
      <c r="P7" s="564">
        <v>575900</v>
      </c>
      <c r="Q7" s="564">
        <v>575900</v>
      </c>
      <c r="R7" s="564">
        <v>575900</v>
      </c>
      <c r="S7" s="564">
        <v>575900</v>
      </c>
      <c r="T7" s="564">
        <v>576900</v>
      </c>
      <c r="U7" s="564">
        <v>576900</v>
      </c>
      <c r="V7" s="564">
        <v>582900</v>
      </c>
      <c r="W7" s="564">
        <v>583900</v>
      </c>
      <c r="X7" s="564">
        <v>583900</v>
      </c>
      <c r="Y7" s="564">
        <v>583900</v>
      </c>
      <c r="Z7" s="564">
        <v>583900</v>
      </c>
      <c r="AA7" s="564">
        <v>583900</v>
      </c>
      <c r="AB7" s="564">
        <v>583900</v>
      </c>
      <c r="AD7" s="92" t="s">
        <v>13</v>
      </c>
    </row>
    <row r="8" spans="1:30" ht="16.5">
      <c r="A8" s="1228"/>
      <c r="B8" s="453" t="s">
        <v>731</v>
      </c>
      <c r="C8" s="564">
        <v>29000</v>
      </c>
      <c r="D8" s="564">
        <v>29500</v>
      </c>
      <c r="E8" s="564">
        <v>30000</v>
      </c>
      <c r="F8" s="564">
        <v>30000</v>
      </c>
      <c r="G8" s="564">
        <v>30000</v>
      </c>
      <c r="H8" s="564">
        <v>30000</v>
      </c>
      <c r="I8" s="564">
        <v>30000</v>
      </c>
      <c r="J8" s="564">
        <v>30000</v>
      </c>
      <c r="K8" s="564">
        <v>30000</v>
      </c>
      <c r="L8" s="564">
        <v>30000</v>
      </c>
      <c r="M8" s="564">
        <v>30000</v>
      </c>
      <c r="N8" s="564">
        <v>30000</v>
      </c>
      <c r="O8" s="564">
        <v>31000</v>
      </c>
      <c r="P8" s="564">
        <v>33000</v>
      </c>
      <c r="Q8" s="564">
        <v>33000</v>
      </c>
      <c r="R8" s="564">
        <v>33000</v>
      </c>
      <c r="S8" s="564">
        <v>33000</v>
      </c>
      <c r="T8" s="564">
        <v>34000</v>
      </c>
      <c r="U8" s="564">
        <v>34000</v>
      </c>
      <c r="V8" s="564">
        <v>40000</v>
      </c>
      <c r="W8" s="564">
        <v>41000</v>
      </c>
      <c r="X8" s="564">
        <v>41000</v>
      </c>
      <c r="Y8" s="564">
        <v>41000</v>
      </c>
      <c r="Z8" s="564">
        <v>41000</v>
      </c>
      <c r="AA8" s="564">
        <v>41000</v>
      </c>
      <c r="AB8" s="564">
        <v>41000</v>
      </c>
    </row>
    <row r="9" spans="1:30" ht="16.5">
      <c r="A9" s="1228"/>
      <c r="B9" s="453" t="s">
        <v>732</v>
      </c>
      <c r="C9" s="564">
        <v>5000</v>
      </c>
      <c r="D9" s="564">
        <v>5000</v>
      </c>
      <c r="E9" s="564">
        <v>5000</v>
      </c>
      <c r="F9" s="564">
        <v>5000</v>
      </c>
      <c r="G9" s="564">
        <v>5000</v>
      </c>
      <c r="H9" s="564">
        <v>5000</v>
      </c>
      <c r="I9" s="564">
        <v>5000</v>
      </c>
      <c r="J9" s="564">
        <v>5000</v>
      </c>
      <c r="K9" s="564">
        <v>5000</v>
      </c>
      <c r="L9" s="564">
        <v>4000</v>
      </c>
      <c r="M9" s="564">
        <v>3000</v>
      </c>
      <c r="N9" s="564">
        <v>3000</v>
      </c>
      <c r="O9" s="564">
        <v>2900</v>
      </c>
      <c r="P9" s="564">
        <v>2900</v>
      </c>
      <c r="Q9" s="564">
        <v>2900</v>
      </c>
      <c r="R9" s="564">
        <v>2900</v>
      </c>
      <c r="S9" s="564">
        <v>2900</v>
      </c>
      <c r="T9" s="564">
        <v>2900</v>
      </c>
      <c r="U9" s="564">
        <v>2900</v>
      </c>
      <c r="V9" s="564">
        <v>2900</v>
      </c>
      <c r="W9" s="564">
        <v>2900</v>
      </c>
      <c r="X9" s="564">
        <v>2900</v>
      </c>
      <c r="Y9" s="564">
        <v>2900</v>
      </c>
      <c r="Z9" s="564">
        <v>2900</v>
      </c>
      <c r="AA9" s="564">
        <v>2900</v>
      </c>
      <c r="AB9" s="564">
        <v>2900</v>
      </c>
    </row>
    <row r="10" spans="1:30" ht="16.5">
      <c r="A10" s="1228"/>
      <c r="B10" s="72" t="s">
        <v>733</v>
      </c>
      <c r="C10" s="564">
        <v>540040</v>
      </c>
      <c r="D10" s="564">
        <v>540000</v>
      </c>
      <c r="E10" s="564">
        <v>540000</v>
      </c>
      <c r="F10" s="564">
        <v>540000</v>
      </c>
      <c r="G10" s="564">
        <v>540000</v>
      </c>
      <c r="H10" s="564">
        <v>540000</v>
      </c>
      <c r="I10" s="564">
        <v>540000</v>
      </c>
      <c r="J10" s="564">
        <v>540000</v>
      </c>
      <c r="K10" s="564">
        <v>540000</v>
      </c>
      <c r="L10" s="564">
        <v>540000</v>
      </c>
      <c r="M10" s="564">
        <v>540000</v>
      </c>
      <c r="N10" s="564">
        <v>540000</v>
      </c>
      <c r="O10" s="564">
        <v>540000</v>
      </c>
      <c r="P10" s="564">
        <v>540000</v>
      </c>
      <c r="Q10" s="564">
        <v>540000</v>
      </c>
      <c r="R10" s="564">
        <v>540000</v>
      </c>
      <c r="S10" s="564">
        <v>540000</v>
      </c>
      <c r="T10" s="564">
        <v>540000</v>
      </c>
      <c r="U10" s="564">
        <v>540000</v>
      </c>
      <c r="V10" s="564">
        <v>540000</v>
      </c>
      <c r="W10" s="564">
        <v>540000</v>
      </c>
      <c r="X10" s="564">
        <v>540000</v>
      </c>
      <c r="Y10" s="564">
        <v>540000</v>
      </c>
      <c r="Z10" s="564">
        <v>540000</v>
      </c>
      <c r="AA10" s="564">
        <v>540000</v>
      </c>
      <c r="AB10" s="564">
        <v>540000</v>
      </c>
    </row>
    <row r="11" spans="1:30" ht="16.5">
      <c r="A11" s="1228"/>
      <c r="B11" s="453" t="s">
        <v>734</v>
      </c>
      <c r="C11" s="564">
        <v>609760</v>
      </c>
      <c r="D11" s="564">
        <v>608512</v>
      </c>
      <c r="E11" s="564">
        <v>607264</v>
      </c>
      <c r="F11" s="564">
        <v>606016</v>
      </c>
      <c r="G11" s="564">
        <v>604768</v>
      </c>
      <c r="H11" s="564">
        <v>603520</v>
      </c>
      <c r="I11" s="564">
        <v>602271.99999999988</v>
      </c>
      <c r="J11" s="564">
        <v>601024</v>
      </c>
      <c r="K11" s="564">
        <v>599776</v>
      </c>
      <c r="L11" s="564">
        <v>598528</v>
      </c>
      <c r="M11" s="564">
        <v>597280</v>
      </c>
      <c r="N11" s="564">
        <v>596031.99999999988</v>
      </c>
      <c r="O11" s="564">
        <v>594784</v>
      </c>
      <c r="P11" s="564">
        <v>593536</v>
      </c>
      <c r="Q11" s="564">
        <v>592288</v>
      </c>
      <c r="R11" s="564">
        <v>591040</v>
      </c>
      <c r="S11" s="564">
        <v>589791.99999999988</v>
      </c>
      <c r="T11" s="564">
        <v>588544</v>
      </c>
      <c r="U11" s="564">
        <v>587295.99999999988</v>
      </c>
      <c r="V11" s="564">
        <v>586048</v>
      </c>
      <c r="W11" s="564">
        <v>584800</v>
      </c>
      <c r="X11" s="564">
        <v>583552</v>
      </c>
      <c r="Y11" s="564">
        <v>583552</v>
      </c>
      <c r="Z11" s="564">
        <v>583552</v>
      </c>
      <c r="AA11" s="564">
        <v>583552</v>
      </c>
      <c r="AB11" s="564">
        <v>583552</v>
      </c>
    </row>
    <row r="12" spans="1:30" ht="16.5">
      <c r="A12" s="1228"/>
      <c r="B12" s="453" t="s">
        <v>735</v>
      </c>
      <c r="C12" s="564">
        <v>800</v>
      </c>
      <c r="D12" s="564">
        <v>800</v>
      </c>
      <c r="E12" s="564">
        <v>800</v>
      </c>
      <c r="F12" s="564">
        <v>800</v>
      </c>
      <c r="G12" s="564">
        <v>800</v>
      </c>
      <c r="H12" s="564">
        <v>800</v>
      </c>
      <c r="I12" s="564">
        <v>800</v>
      </c>
      <c r="J12" s="564">
        <v>800</v>
      </c>
      <c r="K12" s="564">
        <v>800</v>
      </c>
      <c r="L12" s="564">
        <v>800</v>
      </c>
      <c r="M12" s="564">
        <v>800</v>
      </c>
      <c r="N12" s="564">
        <v>830</v>
      </c>
      <c r="O12" s="564">
        <v>830</v>
      </c>
      <c r="P12" s="564">
        <v>850</v>
      </c>
      <c r="Q12" s="564">
        <v>850</v>
      </c>
      <c r="R12" s="564">
        <v>855</v>
      </c>
      <c r="S12" s="564">
        <v>860</v>
      </c>
      <c r="T12" s="564">
        <v>860</v>
      </c>
      <c r="U12" s="564">
        <v>860</v>
      </c>
      <c r="V12" s="564">
        <v>860</v>
      </c>
      <c r="W12" s="564">
        <v>860</v>
      </c>
      <c r="X12" s="564">
        <v>860</v>
      </c>
      <c r="Y12" s="564">
        <v>860</v>
      </c>
      <c r="Z12" s="564">
        <v>860</v>
      </c>
      <c r="AA12" s="564">
        <v>860</v>
      </c>
      <c r="AB12" s="564">
        <v>860</v>
      </c>
    </row>
    <row r="13" spans="1:30" ht="16.5">
      <c r="A13" s="1228" t="s">
        <v>14</v>
      </c>
      <c r="B13" s="453" t="s">
        <v>728</v>
      </c>
      <c r="C13" s="564">
        <v>581730</v>
      </c>
      <c r="D13" s="564">
        <v>581730</v>
      </c>
      <c r="E13" s="564">
        <v>581730</v>
      </c>
      <c r="F13" s="564">
        <v>581730</v>
      </c>
      <c r="G13" s="564">
        <v>581730</v>
      </c>
      <c r="H13" s="564">
        <v>581730</v>
      </c>
      <c r="I13" s="564">
        <v>581730</v>
      </c>
      <c r="J13" s="564">
        <v>581730</v>
      </c>
      <c r="K13" s="564">
        <v>581730</v>
      </c>
      <c r="L13" s="564">
        <v>581730</v>
      </c>
      <c r="M13" s="564">
        <v>581730</v>
      </c>
      <c r="N13" s="564">
        <v>581730</v>
      </c>
      <c r="O13" s="564">
        <v>581730</v>
      </c>
      <c r="P13" s="564">
        <v>581730</v>
      </c>
      <c r="Q13" s="564">
        <v>581730</v>
      </c>
      <c r="R13" s="564">
        <v>581730</v>
      </c>
      <c r="S13" s="564">
        <v>581730</v>
      </c>
      <c r="T13" s="564">
        <v>581730</v>
      </c>
      <c r="U13" s="564">
        <v>581730</v>
      </c>
      <c r="V13" s="564">
        <v>581730</v>
      </c>
      <c r="W13" s="564">
        <v>581730</v>
      </c>
      <c r="X13" s="564">
        <v>581730</v>
      </c>
      <c r="Y13" s="564">
        <v>581730</v>
      </c>
      <c r="Z13" s="564">
        <v>581730</v>
      </c>
      <c r="AA13" s="564">
        <v>581730</v>
      </c>
      <c r="AB13" s="564">
        <v>581730</v>
      </c>
    </row>
    <row r="14" spans="1:30" ht="16.5">
      <c r="A14" s="1228"/>
      <c r="B14" s="453" t="s">
        <v>729</v>
      </c>
      <c r="C14" s="564">
        <v>566730</v>
      </c>
      <c r="D14" s="564">
        <v>566730</v>
      </c>
      <c r="E14" s="564">
        <v>566730</v>
      </c>
      <c r="F14" s="564">
        <v>566730</v>
      </c>
      <c r="G14" s="564">
        <v>566730</v>
      </c>
      <c r="H14" s="564">
        <v>566730</v>
      </c>
      <c r="I14" s="564">
        <v>566730</v>
      </c>
      <c r="J14" s="564">
        <v>566730</v>
      </c>
      <c r="K14" s="564">
        <v>566730</v>
      </c>
      <c r="L14" s="564">
        <v>566730</v>
      </c>
      <c r="M14" s="564">
        <v>566730</v>
      </c>
      <c r="N14" s="564">
        <v>566730</v>
      </c>
      <c r="O14" s="564">
        <v>566730</v>
      </c>
      <c r="P14" s="564">
        <v>566730</v>
      </c>
      <c r="Q14" s="564">
        <v>566730</v>
      </c>
      <c r="R14" s="564">
        <v>566730</v>
      </c>
      <c r="S14" s="564">
        <v>566730</v>
      </c>
      <c r="T14" s="564">
        <v>566730</v>
      </c>
      <c r="U14" s="564">
        <v>566730</v>
      </c>
      <c r="V14" s="564">
        <v>566730</v>
      </c>
      <c r="W14" s="564">
        <v>566730</v>
      </c>
      <c r="X14" s="564">
        <v>566730</v>
      </c>
      <c r="Y14" s="564">
        <v>566730</v>
      </c>
      <c r="Z14" s="564">
        <v>566730</v>
      </c>
      <c r="AA14" s="564">
        <v>566730</v>
      </c>
      <c r="AB14" s="564">
        <v>566730</v>
      </c>
    </row>
    <row r="15" spans="1:30" ht="16.5">
      <c r="A15" s="1228"/>
      <c r="B15" s="453" t="s">
        <v>730</v>
      </c>
      <c r="C15" s="564">
        <v>260210</v>
      </c>
      <c r="D15" s="564">
        <v>259010</v>
      </c>
      <c r="E15" s="564">
        <v>258510</v>
      </c>
      <c r="F15" s="564">
        <v>259510</v>
      </c>
      <c r="G15" s="564">
        <v>259960</v>
      </c>
      <c r="H15" s="564">
        <v>259460</v>
      </c>
      <c r="I15" s="564">
        <v>259460</v>
      </c>
      <c r="J15" s="564">
        <v>259010</v>
      </c>
      <c r="K15" s="564">
        <v>258310</v>
      </c>
      <c r="L15" s="564">
        <v>258410</v>
      </c>
      <c r="M15" s="564">
        <v>259510</v>
      </c>
      <c r="N15" s="564">
        <v>258010</v>
      </c>
      <c r="O15" s="564">
        <v>258460</v>
      </c>
      <c r="P15" s="564">
        <v>257960</v>
      </c>
      <c r="Q15" s="564">
        <v>258270</v>
      </c>
      <c r="R15" s="564">
        <v>258415.00000000003</v>
      </c>
      <c r="S15" s="564">
        <v>258029.99999999997</v>
      </c>
      <c r="T15" s="564">
        <v>257839.99999999997</v>
      </c>
      <c r="U15" s="564">
        <v>258810</v>
      </c>
      <c r="V15" s="564">
        <v>259180</v>
      </c>
      <c r="W15" s="564">
        <v>258610</v>
      </c>
      <c r="X15" s="564">
        <v>258610</v>
      </c>
      <c r="Y15" s="564">
        <v>258610</v>
      </c>
      <c r="Z15" s="564">
        <v>258610</v>
      </c>
      <c r="AA15" s="564">
        <v>258610</v>
      </c>
      <c r="AB15" s="564">
        <v>258610</v>
      </c>
    </row>
    <row r="16" spans="1:30" ht="16.5">
      <c r="A16" s="1228"/>
      <c r="B16" s="453" t="s">
        <v>731</v>
      </c>
      <c r="C16" s="564">
        <v>4200</v>
      </c>
      <c r="D16" s="564">
        <v>3000</v>
      </c>
      <c r="E16" s="564">
        <v>2500</v>
      </c>
      <c r="F16" s="564">
        <v>3500</v>
      </c>
      <c r="G16" s="564">
        <v>3950</v>
      </c>
      <c r="H16" s="564">
        <v>3450</v>
      </c>
      <c r="I16" s="564">
        <v>3450</v>
      </c>
      <c r="J16" s="564">
        <v>3000</v>
      </c>
      <c r="K16" s="564">
        <v>2300</v>
      </c>
      <c r="L16" s="564">
        <v>2400</v>
      </c>
      <c r="M16" s="564">
        <v>3500</v>
      </c>
      <c r="N16" s="564">
        <v>2000</v>
      </c>
      <c r="O16" s="564">
        <v>2450</v>
      </c>
      <c r="P16" s="564">
        <v>1950</v>
      </c>
      <c r="Q16" s="564">
        <v>2250</v>
      </c>
      <c r="R16" s="564">
        <v>2400</v>
      </c>
      <c r="S16" s="564">
        <v>2009.9999999999998</v>
      </c>
      <c r="T16" s="564">
        <v>1820</v>
      </c>
      <c r="U16" s="564">
        <v>2790</v>
      </c>
      <c r="V16" s="564">
        <v>3160</v>
      </c>
      <c r="W16" s="564">
        <v>2590</v>
      </c>
      <c r="X16" s="564">
        <v>2590</v>
      </c>
      <c r="Y16" s="564">
        <v>2460</v>
      </c>
      <c r="Z16" s="564">
        <v>2280</v>
      </c>
      <c r="AA16" s="564">
        <v>2850</v>
      </c>
      <c r="AB16" s="564">
        <v>2850</v>
      </c>
    </row>
    <row r="17" spans="1:28" ht="16.5">
      <c r="A17" s="1228"/>
      <c r="B17" s="453" t="s">
        <v>732</v>
      </c>
      <c r="C17" s="564">
        <v>10</v>
      </c>
      <c r="D17" s="564">
        <v>10</v>
      </c>
      <c r="E17" s="564">
        <v>10</v>
      </c>
      <c r="F17" s="564">
        <v>10</v>
      </c>
      <c r="G17" s="564">
        <v>10</v>
      </c>
      <c r="H17" s="564">
        <v>10</v>
      </c>
      <c r="I17" s="564">
        <v>10</v>
      </c>
      <c r="J17" s="564">
        <v>10</v>
      </c>
      <c r="K17" s="564">
        <v>10</v>
      </c>
      <c r="L17" s="564">
        <v>10</v>
      </c>
      <c r="M17" s="564">
        <v>10</v>
      </c>
      <c r="N17" s="564">
        <v>10</v>
      </c>
      <c r="O17" s="564">
        <v>10</v>
      </c>
      <c r="P17" s="564">
        <v>10</v>
      </c>
      <c r="Q17" s="564">
        <v>10</v>
      </c>
      <c r="R17" s="564">
        <v>15</v>
      </c>
      <c r="S17" s="564">
        <v>20</v>
      </c>
      <c r="T17" s="564">
        <v>20</v>
      </c>
      <c r="U17" s="564">
        <v>20</v>
      </c>
      <c r="V17" s="564">
        <v>20</v>
      </c>
      <c r="W17" s="564">
        <v>20</v>
      </c>
      <c r="X17" s="564">
        <v>20</v>
      </c>
      <c r="Y17" s="564">
        <v>30</v>
      </c>
      <c r="Z17" s="564">
        <v>35</v>
      </c>
      <c r="AA17" s="564">
        <v>33</v>
      </c>
      <c r="AB17" s="564">
        <v>34</v>
      </c>
    </row>
    <row r="18" spans="1:28" ht="16.5">
      <c r="A18" s="1228"/>
      <c r="B18" s="72" t="s">
        <v>733</v>
      </c>
      <c r="C18" s="564">
        <v>256000</v>
      </c>
      <c r="D18" s="564">
        <v>256000</v>
      </c>
      <c r="E18" s="564">
        <v>256000</v>
      </c>
      <c r="F18" s="564">
        <v>256000</v>
      </c>
      <c r="G18" s="564">
        <v>256000</v>
      </c>
      <c r="H18" s="564">
        <v>256000</v>
      </c>
      <c r="I18" s="564">
        <v>256000</v>
      </c>
      <c r="J18" s="564">
        <v>256000</v>
      </c>
      <c r="K18" s="564">
        <v>256000</v>
      </c>
      <c r="L18" s="564">
        <v>256000</v>
      </c>
      <c r="M18" s="564">
        <v>256000</v>
      </c>
      <c r="N18" s="564">
        <v>256000</v>
      </c>
      <c r="O18" s="564">
        <v>256000</v>
      </c>
      <c r="P18" s="564">
        <v>256000</v>
      </c>
      <c r="Q18" s="564">
        <v>256000</v>
      </c>
      <c r="R18" s="564">
        <v>256000</v>
      </c>
      <c r="S18" s="564">
        <v>256000</v>
      </c>
      <c r="T18" s="564">
        <v>256000</v>
      </c>
      <c r="U18" s="564">
        <v>256000</v>
      </c>
      <c r="V18" s="564">
        <v>256000</v>
      </c>
      <c r="W18" s="564">
        <v>256000</v>
      </c>
      <c r="X18" s="564">
        <v>256000</v>
      </c>
      <c r="Y18" s="564">
        <v>235000</v>
      </c>
      <c r="Z18" s="564">
        <v>242500</v>
      </c>
      <c r="AA18" s="564">
        <v>250000</v>
      </c>
      <c r="AB18" s="564">
        <v>250000</v>
      </c>
    </row>
    <row r="19" spans="1:28" ht="16.5">
      <c r="A19" s="1228"/>
      <c r="B19" s="453" t="s">
        <v>734</v>
      </c>
      <c r="C19" s="564">
        <v>137180</v>
      </c>
      <c r="D19" s="564">
        <v>135997</v>
      </c>
      <c r="E19" s="564">
        <v>134814</v>
      </c>
      <c r="F19" s="564">
        <v>133631</v>
      </c>
      <c r="G19" s="564">
        <v>132447.99999999997</v>
      </c>
      <c r="H19" s="564">
        <v>131265</v>
      </c>
      <c r="I19" s="564">
        <v>130082</v>
      </c>
      <c r="J19" s="564">
        <v>128899</v>
      </c>
      <c r="K19" s="564">
        <v>127716.00000000001</v>
      </c>
      <c r="L19" s="564">
        <v>126532.99999999999</v>
      </c>
      <c r="M19" s="564">
        <v>125350</v>
      </c>
      <c r="N19" s="564">
        <v>124166</v>
      </c>
      <c r="O19" s="564">
        <v>122982.00000000001</v>
      </c>
      <c r="P19" s="564">
        <v>121797.99999999999</v>
      </c>
      <c r="Q19" s="564">
        <v>120613.99999999999</v>
      </c>
      <c r="R19" s="564">
        <v>119430</v>
      </c>
      <c r="S19" s="564">
        <v>118246.00000000001</v>
      </c>
      <c r="T19" s="564">
        <v>117062.00000000001</v>
      </c>
      <c r="U19" s="564">
        <v>115877.99999999999</v>
      </c>
      <c r="V19" s="564">
        <v>114694</v>
      </c>
      <c r="W19" s="564">
        <v>113510</v>
      </c>
      <c r="X19" s="564">
        <v>112326.00000000001</v>
      </c>
      <c r="Y19" s="564">
        <v>111315</v>
      </c>
      <c r="Z19" s="564">
        <v>110312.99999999999</v>
      </c>
      <c r="AA19" s="564">
        <v>110312.99999999999</v>
      </c>
      <c r="AB19" s="564">
        <v>110313</v>
      </c>
    </row>
    <row r="20" spans="1:28" ht="16.5">
      <c r="A20" s="1228"/>
      <c r="B20" s="453" t="s">
        <v>735</v>
      </c>
      <c r="C20" s="564">
        <v>13.999999999999998</v>
      </c>
      <c r="D20" s="564">
        <v>13.999999999999998</v>
      </c>
      <c r="E20" s="564">
        <v>13.999999999999998</v>
      </c>
      <c r="F20" s="564">
        <v>13.999999999999998</v>
      </c>
      <c r="G20" s="564">
        <v>13.999999999999998</v>
      </c>
      <c r="H20" s="564">
        <v>13.999999999999998</v>
      </c>
      <c r="I20" s="564">
        <v>13.999999999999998</v>
      </c>
      <c r="J20" s="564">
        <v>13.999999999999998</v>
      </c>
      <c r="K20" s="564">
        <v>13.999999999999998</v>
      </c>
      <c r="L20" s="564">
        <v>13.999999999999998</v>
      </c>
      <c r="M20" s="564">
        <v>13.999999999999998</v>
      </c>
      <c r="N20" s="564">
        <v>13.999999999999998</v>
      </c>
      <c r="O20" s="564">
        <v>14.4</v>
      </c>
      <c r="P20" s="564">
        <v>15</v>
      </c>
      <c r="Q20" s="564">
        <v>15</v>
      </c>
      <c r="R20" s="564">
        <v>15</v>
      </c>
      <c r="S20" s="564">
        <v>15</v>
      </c>
      <c r="T20" s="564">
        <v>15</v>
      </c>
      <c r="U20" s="564">
        <v>15</v>
      </c>
      <c r="V20" s="564">
        <v>15</v>
      </c>
      <c r="W20" s="564">
        <v>20</v>
      </c>
      <c r="X20" s="564">
        <v>20</v>
      </c>
      <c r="Y20" s="564">
        <v>20</v>
      </c>
      <c r="Z20" s="564">
        <v>20</v>
      </c>
      <c r="AA20" s="564">
        <v>20</v>
      </c>
      <c r="AB20" s="564">
        <v>20</v>
      </c>
    </row>
    <row r="21" spans="1:28" ht="16.5">
      <c r="A21" s="1230" t="s">
        <v>268</v>
      </c>
      <c r="B21" s="453" t="s">
        <v>728</v>
      </c>
      <c r="C21" s="564">
        <v>2344860</v>
      </c>
      <c r="D21" s="564">
        <v>2344860</v>
      </c>
      <c r="E21" s="564">
        <v>2344860</v>
      </c>
      <c r="F21" s="564">
        <v>2344860</v>
      </c>
      <c r="G21" s="564">
        <v>2344860</v>
      </c>
      <c r="H21" s="564">
        <v>2344860</v>
      </c>
      <c r="I21" s="564">
        <v>2344860</v>
      </c>
      <c r="J21" s="564">
        <v>2344860</v>
      </c>
      <c r="K21" s="564">
        <v>2344860</v>
      </c>
      <c r="L21" s="564">
        <v>2344860</v>
      </c>
      <c r="M21" s="564">
        <v>2344860</v>
      </c>
      <c r="N21" s="564">
        <v>2344860</v>
      </c>
      <c r="O21" s="564">
        <v>2344860</v>
      </c>
      <c r="P21" s="564">
        <v>2344860</v>
      </c>
      <c r="Q21" s="564">
        <v>2344860</v>
      </c>
      <c r="R21" s="564">
        <v>2344860</v>
      </c>
      <c r="S21" s="564">
        <v>2344860</v>
      </c>
      <c r="T21" s="564">
        <v>2344860</v>
      </c>
      <c r="U21" s="564">
        <v>2344860</v>
      </c>
      <c r="V21" s="564">
        <v>2344860</v>
      </c>
      <c r="W21" s="564">
        <v>2344860</v>
      </c>
      <c r="X21" s="564">
        <v>2344860</v>
      </c>
      <c r="Y21" s="564">
        <v>2344860</v>
      </c>
      <c r="Z21" s="564">
        <v>2344860</v>
      </c>
      <c r="AA21" s="564">
        <v>2344860</v>
      </c>
      <c r="AB21" s="564">
        <v>2344860</v>
      </c>
    </row>
    <row r="22" spans="1:28" ht="16.5">
      <c r="A22" s="1230"/>
      <c r="B22" s="453" t="s">
        <v>729</v>
      </c>
      <c r="C22" s="564">
        <v>2267050</v>
      </c>
      <c r="D22" s="564">
        <v>2267050</v>
      </c>
      <c r="E22" s="564">
        <v>2267050</v>
      </c>
      <c r="F22" s="564">
        <v>2267050</v>
      </c>
      <c r="G22" s="564">
        <v>2267050</v>
      </c>
      <c r="H22" s="564">
        <v>2267050</v>
      </c>
      <c r="I22" s="564">
        <v>2267050</v>
      </c>
      <c r="J22" s="564">
        <v>2267050</v>
      </c>
      <c r="K22" s="564">
        <v>2267050</v>
      </c>
      <c r="L22" s="564">
        <v>2267050</v>
      </c>
      <c r="M22" s="564">
        <v>2267050</v>
      </c>
      <c r="N22" s="564">
        <v>2267050</v>
      </c>
      <c r="O22" s="564">
        <v>2267050</v>
      </c>
      <c r="P22" s="564">
        <v>2267050</v>
      </c>
      <c r="Q22" s="564">
        <v>2267050</v>
      </c>
      <c r="R22" s="564">
        <v>2267050</v>
      </c>
      <c r="S22" s="564">
        <v>2267050</v>
      </c>
      <c r="T22" s="564">
        <v>2267050</v>
      </c>
      <c r="U22" s="564">
        <v>2267050</v>
      </c>
      <c r="V22" s="564">
        <v>2267050</v>
      </c>
      <c r="W22" s="564">
        <v>2267050</v>
      </c>
      <c r="X22" s="564">
        <v>2267050</v>
      </c>
      <c r="Y22" s="564">
        <v>2267050</v>
      </c>
      <c r="Z22" s="564">
        <v>2267050</v>
      </c>
      <c r="AA22" s="564">
        <v>2267050</v>
      </c>
      <c r="AB22" s="564">
        <v>2267050</v>
      </c>
    </row>
    <row r="23" spans="1:28" ht="16.5">
      <c r="A23" s="1230"/>
      <c r="B23" s="453" t="s">
        <v>730</v>
      </c>
      <c r="C23" s="564">
        <v>2267050</v>
      </c>
      <c r="D23" s="564">
        <v>2267050</v>
      </c>
      <c r="E23" s="564">
        <v>2267050</v>
      </c>
      <c r="F23" s="564">
        <v>2267050</v>
      </c>
      <c r="G23" s="564">
        <v>2267050</v>
      </c>
      <c r="H23" s="564">
        <v>2267050</v>
      </c>
      <c r="I23" s="564">
        <v>2267050</v>
      </c>
      <c r="J23" s="564">
        <v>2267050</v>
      </c>
      <c r="K23" s="564">
        <v>2267050</v>
      </c>
      <c r="L23" s="564">
        <v>2267050</v>
      </c>
      <c r="M23" s="564">
        <v>2267050</v>
      </c>
      <c r="N23" s="564">
        <v>2267050</v>
      </c>
      <c r="O23" s="564">
        <v>2267050</v>
      </c>
      <c r="P23" s="564">
        <v>2267050</v>
      </c>
      <c r="Q23" s="564">
        <v>2267050</v>
      </c>
      <c r="R23" s="564">
        <v>2267050</v>
      </c>
      <c r="S23" s="564">
        <v>2267050</v>
      </c>
      <c r="T23" s="564">
        <v>2267050</v>
      </c>
      <c r="U23" s="564">
        <v>2267050</v>
      </c>
      <c r="V23" s="564">
        <v>2267050</v>
      </c>
      <c r="W23" s="564">
        <v>2267050</v>
      </c>
      <c r="X23" s="564">
        <v>2267050</v>
      </c>
      <c r="Y23" s="564">
        <v>2267050</v>
      </c>
      <c r="Z23" s="564">
        <v>2267050</v>
      </c>
      <c r="AA23" s="564">
        <v>2267050</v>
      </c>
      <c r="AB23" s="564">
        <v>2267050</v>
      </c>
    </row>
    <row r="24" spans="1:28" ht="16.5">
      <c r="A24" s="1230"/>
      <c r="B24" s="453" t="s">
        <v>731</v>
      </c>
      <c r="C24" s="564">
        <v>66700</v>
      </c>
      <c r="D24" s="564">
        <v>66800</v>
      </c>
      <c r="E24" s="564">
        <v>67000</v>
      </c>
      <c r="F24" s="564">
        <v>67000</v>
      </c>
      <c r="G24" s="564">
        <v>67000</v>
      </c>
      <c r="H24" s="564">
        <v>67000</v>
      </c>
      <c r="I24" s="564">
        <v>67000</v>
      </c>
      <c r="J24" s="564">
        <v>67000</v>
      </c>
      <c r="K24" s="564">
        <v>67000</v>
      </c>
      <c r="L24" s="564">
        <v>67000</v>
      </c>
      <c r="M24" s="564">
        <v>67000</v>
      </c>
      <c r="N24" s="564">
        <v>67000</v>
      </c>
      <c r="O24" s="564">
        <v>67000</v>
      </c>
      <c r="P24" s="564">
        <v>67000</v>
      </c>
      <c r="Q24" s="564">
        <v>67000</v>
      </c>
      <c r="R24" s="564">
        <v>67000</v>
      </c>
      <c r="S24" s="564">
        <v>67000</v>
      </c>
      <c r="T24" s="564">
        <v>67000</v>
      </c>
      <c r="U24" s="564">
        <v>67500</v>
      </c>
      <c r="V24" s="564">
        <v>67900</v>
      </c>
      <c r="W24" s="564">
        <v>68000</v>
      </c>
      <c r="X24" s="564">
        <v>68000</v>
      </c>
      <c r="Y24" s="564">
        <v>68000</v>
      </c>
      <c r="Z24" s="564">
        <v>68000</v>
      </c>
      <c r="AA24" s="564">
        <v>68000</v>
      </c>
      <c r="AB24" s="564">
        <v>68000</v>
      </c>
    </row>
    <row r="25" spans="1:28" ht="16.5">
      <c r="A25" s="1230"/>
      <c r="B25" s="453" t="s">
        <v>732</v>
      </c>
      <c r="C25" s="564">
        <v>11900</v>
      </c>
      <c r="D25" s="564">
        <v>12000</v>
      </c>
      <c r="E25" s="564">
        <v>12000</v>
      </c>
      <c r="F25" s="564">
        <v>12000</v>
      </c>
      <c r="G25" s="564">
        <v>12000</v>
      </c>
      <c r="H25" s="564">
        <v>10000</v>
      </c>
      <c r="I25" s="564">
        <v>10000</v>
      </c>
      <c r="J25" s="564">
        <v>9000</v>
      </c>
      <c r="K25" s="564">
        <v>9000</v>
      </c>
      <c r="L25" s="564">
        <v>8000</v>
      </c>
      <c r="M25" s="564">
        <v>8000</v>
      </c>
      <c r="N25" s="564">
        <v>7500</v>
      </c>
      <c r="O25" s="564">
        <v>7500</v>
      </c>
      <c r="P25" s="564">
        <v>7500</v>
      </c>
      <c r="Q25" s="564">
        <v>7500</v>
      </c>
      <c r="R25" s="564">
        <v>7500</v>
      </c>
      <c r="S25" s="564">
        <v>7500</v>
      </c>
      <c r="T25" s="564">
        <v>7500</v>
      </c>
      <c r="U25" s="564">
        <v>7500</v>
      </c>
      <c r="V25" s="564">
        <v>7550</v>
      </c>
      <c r="W25" s="564">
        <v>7600</v>
      </c>
      <c r="X25" s="564">
        <v>7550</v>
      </c>
      <c r="Y25" s="564">
        <v>7550</v>
      </c>
      <c r="Z25" s="564">
        <v>7550</v>
      </c>
      <c r="AA25" s="564">
        <v>7550</v>
      </c>
      <c r="AB25" s="564">
        <v>7550</v>
      </c>
    </row>
    <row r="26" spans="1:28" ht="16.5">
      <c r="A26" s="1230"/>
      <c r="B26" s="72" t="s">
        <v>733</v>
      </c>
      <c r="C26" s="564">
        <v>150000</v>
      </c>
      <c r="D26" s="564">
        <v>150000</v>
      </c>
      <c r="E26" s="564">
        <v>150000</v>
      </c>
      <c r="F26" s="564">
        <v>150000</v>
      </c>
      <c r="G26" s="564">
        <v>150000</v>
      </c>
      <c r="H26" s="564">
        <v>150000</v>
      </c>
      <c r="I26" s="564">
        <v>150000</v>
      </c>
      <c r="J26" s="564">
        <v>150000</v>
      </c>
      <c r="K26" s="564">
        <v>150000</v>
      </c>
      <c r="L26" s="564">
        <v>150000</v>
      </c>
      <c r="M26" s="564">
        <v>181000</v>
      </c>
      <c r="N26" s="564">
        <v>181000</v>
      </c>
      <c r="O26" s="564">
        <v>181000</v>
      </c>
      <c r="P26" s="564">
        <v>181000</v>
      </c>
      <c r="Q26" s="564">
        <v>181000</v>
      </c>
      <c r="R26" s="564">
        <v>181000</v>
      </c>
      <c r="S26" s="564">
        <v>181360</v>
      </c>
      <c r="T26" s="564">
        <v>182000</v>
      </c>
      <c r="U26" s="564">
        <v>182000</v>
      </c>
      <c r="V26" s="564">
        <v>182000</v>
      </c>
      <c r="W26" s="564">
        <v>182000</v>
      </c>
      <c r="X26" s="564">
        <v>182000</v>
      </c>
      <c r="Y26" s="564">
        <v>182000</v>
      </c>
      <c r="Z26" s="564">
        <v>182000</v>
      </c>
      <c r="AA26" s="564">
        <v>182000</v>
      </c>
      <c r="AB26" s="564">
        <v>182000</v>
      </c>
    </row>
    <row r="27" spans="1:28" ht="16.5">
      <c r="A27" s="1230"/>
      <c r="B27" s="453" t="s">
        <v>734</v>
      </c>
      <c r="C27" s="564">
        <v>1603630</v>
      </c>
      <c r="D27" s="564">
        <v>1600516</v>
      </c>
      <c r="E27" s="564">
        <v>1597402</v>
      </c>
      <c r="F27" s="564">
        <v>1594287.9999999998</v>
      </c>
      <c r="G27" s="564">
        <v>1591174</v>
      </c>
      <c r="H27" s="564">
        <v>1588060</v>
      </c>
      <c r="I27" s="564">
        <v>1584946.0000000002</v>
      </c>
      <c r="J27" s="564">
        <v>1581832</v>
      </c>
      <c r="K27" s="564">
        <v>1578717.9999999998</v>
      </c>
      <c r="L27" s="564">
        <v>1575604</v>
      </c>
      <c r="M27" s="564">
        <v>1572490</v>
      </c>
      <c r="N27" s="564">
        <v>1569376</v>
      </c>
      <c r="O27" s="564">
        <v>1566262.0000000002</v>
      </c>
      <c r="P27" s="564">
        <v>1563148</v>
      </c>
      <c r="Q27" s="564">
        <v>1560033.9999999998</v>
      </c>
      <c r="R27" s="564">
        <v>1556920</v>
      </c>
      <c r="S27" s="564">
        <v>1553806</v>
      </c>
      <c r="T27" s="564">
        <v>1550692</v>
      </c>
      <c r="U27" s="564">
        <v>1547578</v>
      </c>
      <c r="V27" s="564">
        <v>1544464</v>
      </c>
      <c r="W27" s="564">
        <v>1541350</v>
      </c>
      <c r="X27" s="564">
        <v>1538236</v>
      </c>
      <c r="Y27" s="564">
        <v>1538236</v>
      </c>
      <c r="Z27" s="564">
        <v>1538236</v>
      </c>
      <c r="AA27" s="564">
        <v>1538236</v>
      </c>
      <c r="AB27" s="564">
        <v>1538236</v>
      </c>
    </row>
    <row r="28" spans="1:28" ht="16.5">
      <c r="A28" s="1230"/>
      <c r="B28" s="453" t="s">
        <v>735</v>
      </c>
      <c r="C28" s="564">
        <v>110</v>
      </c>
      <c r="D28" s="564">
        <v>110</v>
      </c>
      <c r="E28" s="564">
        <v>110</v>
      </c>
      <c r="F28" s="564">
        <v>110</v>
      </c>
      <c r="G28" s="564">
        <v>110</v>
      </c>
      <c r="H28" s="564">
        <v>110</v>
      </c>
      <c r="I28" s="564">
        <v>110</v>
      </c>
      <c r="J28" s="564">
        <v>110</v>
      </c>
      <c r="K28" s="564">
        <v>110</v>
      </c>
      <c r="L28" s="564">
        <v>110</v>
      </c>
      <c r="M28" s="564">
        <v>110</v>
      </c>
      <c r="N28" s="564">
        <v>110</v>
      </c>
      <c r="O28" s="564">
        <v>110</v>
      </c>
      <c r="P28" s="564">
        <v>110</v>
      </c>
      <c r="Q28" s="564">
        <v>110</v>
      </c>
      <c r="R28" s="564">
        <v>110</v>
      </c>
      <c r="S28" s="564">
        <v>110</v>
      </c>
      <c r="T28" s="564">
        <v>110</v>
      </c>
      <c r="U28" s="564">
        <v>110</v>
      </c>
      <c r="V28" s="564">
        <v>110</v>
      </c>
      <c r="W28" s="564">
        <v>110</v>
      </c>
      <c r="X28" s="564">
        <v>110</v>
      </c>
      <c r="Y28" s="564">
        <v>110</v>
      </c>
      <c r="Z28" s="564">
        <v>110</v>
      </c>
      <c r="AA28" s="564">
        <v>110</v>
      </c>
      <c r="AB28" s="564">
        <v>110</v>
      </c>
    </row>
    <row r="29" spans="1:28" ht="16.5">
      <c r="A29" s="1228" t="s">
        <v>12</v>
      </c>
      <c r="B29" s="453" t="s">
        <v>728</v>
      </c>
      <c r="C29" s="564">
        <v>30360</v>
      </c>
      <c r="D29" s="564">
        <v>30360</v>
      </c>
      <c r="E29" s="564">
        <v>30360</v>
      </c>
      <c r="F29" s="564">
        <v>30360</v>
      </c>
      <c r="G29" s="564">
        <v>30360</v>
      </c>
      <c r="H29" s="564">
        <v>30360</v>
      </c>
      <c r="I29" s="564">
        <v>30360</v>
      </c>
      <c r="J29" s="564">
        <v>30360</v>
      </c>
      <c r="K29" s="564">
        <v>30360</v>
      </c>
      <c r="L29" s="564">
        <v>30360</v>
      </c>
      <c r="M29" s="564">
        <v>30360</v>
      </c>
      <c r="N29" s="564">
        <v>30360</v>
      </c>
      <c r="O29" s="564">
        <v>30360</v>
      </c>
      <c r="P29" s="564">
        <v>30360</v>
      </c>
      <c r="Q29" s="564">
        <v>30360</v>
      </c>
      <c r="R29" s="564">
        <v>30360</v>
      </c>
      <c r="S29" s="564">
        <v>30360</v>
      </c>
      <c r="T29" s="564">
        <v>30360</v>
      </c>
      <c r="U29" s="564">
        <v>30360</v>
      </c>
      <c r="V29" s="564">
        <v>30360</v>
      </c>
      <c r="W29" s="564">
        <v>30360</v>
      </c>
      <c r="X29" s="564">
        <v>30360</v>
      </c>
      <c r="Y29" s="564">
        <v>30360</v>
      </c>
      <c r="Z29" s="564">
        <v>30360</v>
      </c>
      <c r="AA29" s="564">
        <v>30360</v>
      </c>
      <c r="AB29" s="293">
        <v>30360</v>
      </c>
    </row>
    <row r="30" spans="1:28" ht="16.5">
      <c r="A30" s="1228"/>
      <c r="B30" s="453" t="s">
        <v>729</v>
      </c>
      <c r="C30" s="564">
        <v>30360</v>
      </c>
      <c r="D30" s="564">
        <v>30360</v>
      </c>
      <c r="E30" s="564">
        <v>30360</v>
      </c>
      <c r="F30" s="564">
        <v>30360</v>
      </c>
      <c r="G30" s="564">
        <v>30360</v>
      </c>
      <c r="H30" s="564">
        <v>30360</v>
      </c>
      <c r="I30" s="564">
        <v>30360</v>
      </c>
      <c r="J30" s="564">
        <v>30360</v>
      </c>
      <c r="K30" s="564">
        <v>30360</v>
      </c>
      <c r="L30" s="564">
        <v>30360</v>
      </c>
      <c r="M30" s="564">
        <v>30360</v>
      </c>
      <c r="N30" s="564">
        <v>30360</v>
      </c>
      <c r="O30" s="564">
        <v>30360</v>
      </c>
      <c r="P30" s="564">
        <v>30360</v>
      </c>
      <c r="Q30" s="564">
        <v>30360</v>
      </c>
      <c r="R30" s="564">
        <v>30360</v>
      </c>
      <c r="S30" s="564">
        <v>30360</v>
      </c>
      <c r="T30" s="564">
        <v>30360</v>
      </c>
      <c r="U30" s="564">
        <v>30360</v>
      </c>
      <c r="V30" s="564">
        <v>30360</v>
      </c>
      <c r="W30" s="564">
        <v>30360</v>
      </c>
      <c r="X30" s="564">
        <v>30360</v>
      </c>
      <c r="Y30" s="564">
        <v>30360</v>
      </c>
      <c r="Z30" s="564">
        <v>30360</v>
      </c>
      <c r="AA30" s="564">
        <v>30360</v>
      </c>
      <c r="AB30" s="293">
        <v>30360</v>
      </c>
    </row>
    <row r="31" spans="1:28" ht="16.5">
      <c r="A31" s="1228"/>
      <c r="B31" s="453" t="s">
        <v>730</v>
      </c>
      <c r="C31" s="564">
        <v>23210</v>
      </c>
      <c r="D31" s="564">
        <v>23210</v>
      </c>
      <c r="E31" s="564">
        <v>23210</v>
      </c>
      <c r="F31" s="564">
        <v>23210</v>
      </c>
      <c r="G31" s="564">
        <v>23210</v>
      </c>
      <c r="H31" s="564">
        <v>23210</v>
      </c>
      <c r="I31" s="564">
        <v>23210</v>
      </c>
      <c r="J31" s="564">
        <v>23210</v>
      </c>
      <c r="K31" s="564">
        <v>23210</v>
      </c>
      <c r="L31" s="564">
        <v>23210</v>
      </c>
      <c r="M31" s="564">
        <v>23210</v>
      </c>
      <c r="N31" s="564">
        <v>23210</v>
      </c>
      <c r="O31" s="564">
        <v>23210</v>
      </c>
      <c r="P31" s="564">
        <v>23210</v>
      </c>
      <c r="Q31" s="564">
        <v>23210</v>
      </c>
      <c r="R31" s="564">
        <v>23270</v>
      </c>
      <c r="S31" s="564">
        <v>23070</v>
      </c>
      <c r="T31" s="564">
        <v>23290</v>
      </c>
      <c r="U31" s="564">
        <v>23620</v>
      </c>
      <c r="V31" s="564">
        <v>23390</v>
      </c>
      <c r="W31" s="564">
        <v>23260</v>
      </c>
      <c r="X31" s="564">
        <v>23120</v>
      </c>
      <c r="Y31" s="564">
        <v>23120</v>
      </c>
      <c r="Z31" s="564">
        <v>23120</v>
      </c>
      <c r="AA31" s="564">
        <v>23120</v>
      </c>
      <c r="AB31" s="293">
        <v>23120</v>
      </c>
    </row>
    <row r="32" spans="1:28" ht="16.5">
      <c r="A32" s="1228"/>
      <c r="B32" s="453" t="s">
        <v>731</v>
      </c>
      <c r="C32" s="564">
        <v>3170</v>
      </c>
      <c r="D32" s="564">
        <v>3170</v>
      </c>
      <c r="E32" s="564">
        <v>3170</v>
      </c>
      <c r="F32" s="564">
        <v>3170</v>
      </c>
      <c r="G32" s="564">
        <v>3170</v>
      </c>
      <c r="H32" s="564">
        <v>3170</v>
      </c>
      <c r="I32" s="564">
        <v>3170</v>
      </c>
      <c r="J32" s="564">
        <v>3170</v>
      </c>
      <c r="K32" s="564">
        <v>3170</v>
      </c>
      <c r="L32" s="564">
        <v>3170</v>
      </c>
      <c r="M32" s="564">
        <v>3300</v>
      </c>
      <c r="N32" s="564">
        <v>3300</v>
      </c>
      <c r="O32" s="564">
        <v>3000</v>
      </c>
      <c r="P32" s="564">
        <v>3000</v>
      </c>
      <c r="Q32" s="564">
        <v>3100</v>
      </c>
      <c r="R32" s="564">
        <v>3230</v>
      </c>
      <c r="S32" s="564">
        <v>3030</v>
      </c>
      <c r="T32" s="564">
        <v>3250</v>
      </c>
      <c r="U32" s="564">
        <v>3580</v>
      </c>
      <c r="V32" s="564">
        <v>3350</v>
      </c>
      <c r="W32" s="564">
        <v>3220</v>
      </c>
      <c r="X32" s="564">
        <v>3080</v>
      </c>
      <c r="Y32" s="564">
        <v>3080</v>
      </c>
      <c r="Z32" s="564">
        <v>4690</v>
      </c>
      <c r="AA32" s="564">
        <v>4690</v>
      </c>
      <c r="AB32" s="293">
        <v>4690</v>
      </c>
    </row>
    <row r="33" spans="1:28" ht="16.5">
      <c r="A33" s="1228"/>
      <c r="B33" s="453" t="s">
        <v>732</v>
      </c>
      <c r="C33" s="564">
        <v>40</v>
      </c>
      <c r="D33" s="564">
        <v>40</v>
      </c>
      <c r="E33" s="564">
        <v>40</v>
      </c>
      <c r="F33" s="564">
        <v>40</v>
      </c>
      <c r="G33" s="564">
        <v>40</v>
      </c>
      <c r="H33" s="564">
        <v>40</v>
      </c>
      <c r="I33" s="564">
        <v>40</v>
      </c>
      <c r="J33" s="564">
        <v>40</v>
      </c>
      <c r="K33" s="564">
        <v>40</v>
      </c>
      <c r="L33" s="564">
        <v>40</v>
      </c>
      <c r="M33" s="564">
        <v>40</v>
      </c>
      <c r="N33" s="564">
        <v>40</v>
      </c>
      <c r="O33" s="564">
        <v>40</v>
      </c>
      <c r="P33" s="564">
        <v>40</v>
      </c>
      <c r="Q33" s="564">
        <v>40</v>
      </c>
      <c r="R33" s="564">
        <v>40</v>
      </c>
      <c r="S33" s="564">
        <v>40</v>
      </c>
      <c r="T33" s="564">
        <v>40</v>
      </c>
      <c r="U33" s="564">
        <v>40</v>
      </c>
      <c r="V33" s="564">
        <v>40</v>
      </c>
      <c r="W33" s="564">
        <v>40</v>
      </c>
      <c r="X33" s="564">
        <v>40</v>
      </c>
      <c r="Y33" s="564">
        <v>40</v>
      </c>
      <c r="Z33" s="564">
        <v>40</v>
      </c>
      <c r="AA33" s="564">
        <v>40</v>
      </c>
      <c r="AB33" s="293">
        <v>40</v>
      </c>
    </row>
    <row r="34" spans="1:28" ht="16.5">
      <c r="A34" s="1228"/>
      <c r="B34" s="72" t="s">
        <v>733</v>
      </c>
      <c r="C34" s="564">
        <v>20000</v>
      </c>
      <c r="D34" s="564">
        <v>20000</v>
      </c>
      <c r="E34" s="564">
        <v>20000</v>
      </c>
      <c r="F34" s="564">
        <v>20000</v>
      </c>
      <c r="G34" s="564">
        <v>20000</v>
      </c>
      <c r="H34" s="564">
        <v>20000</v>
      </c>
      <c r="I34" s="564">
        <v>20000</v>
      </c>
      <c r="J34" s="564">
        <v>20000</v>
      </c>
      <c r="K34" s="564">
        <v>20000</v>
      </c>
      <c r="L34" s="564">
        <v>20000</v>
      </c>
      <c r="M34" s="564">
        <v>20000</v>
      </c>
      <c r="N34" s="564">
        <v>20000</v>
      </c>
      <c r="O34" s="564">
        <v>20000</v>
      </c>
      <c r="P34" s="564">
        <v>20000</v>
      </c>
      <c r="Q34" s="564">
        <v>20000</v>
      </c>
      <c r="R34" s="564">
        <v>20000</v>
      </c>
      <c r="S34" s="564">
        <v>20000</v>
      </c>
      <c r="T34" s="564">
        <v>20000</v>
      </c>
      <c r="U34" s="564">
        <v>20000</v>
      </c>
      <c r="V34" s="564">
        <v>20000</v>
      </c>
      <c r="W34" s="564">
        <v>20000</v>
      </c>
      <c r="X34" s="564">
        <v>20000</v>
      </c>
      <c r="Y34" s="564">
        <v>20000</v>
      </c>
      <c r="Z34" s="564">
        <v>20000</v>
      </c>
      <c r="AA34" s="564">
        <v>20000</v>
      </c>
      <c r="AB34" s="293">
        <v>20000</v>
      </c>
    </row>
    <row r="35" spans="1:28" ht="16.5">
      <c r="A35" s="1228"/>
      <c r="B35" s="453" t="s">
        <v>734</v>
      </c>
      <c r="C35" s="564">
        <v>400</v>
      </c>
      <c r="D35" s="564">
        <v>402</v>
      </c>
      <c r="E35" s="564">
        <v>403.99999999999994</v>
      </c>
      <c r="F35" s="564">
        <v>406</v>
      </c>
      <c r="G35" s="564">
        <v>408</v>
      </c>
      <c r="H35" s="564">
        <v>410</v>
      </c>
      <c r="I35" s="564">
        <v>412.00000000000006</v>
      </c>
      <c r="J35" s="564">
        <v>414</v>
      </c>
      <c r="K35" s="564">
        <v>416.00000000000006</v>
      </c>
      <c r="L35" s="564">
        <v>418</v>
      </c>
      <c r="M35" s="564">
        <v>420</v>
      </c>
      <c r="N35" s="564">
        <v>422.00000000000006</v>
      </c>
      <c r="O35" s="564">
        <v>424</v>
      </c>
      <c r="P35" s="564">
        <v>426</v>
      </c>
      <c r="Q35" s="564">
        <v>428</v>
      </c>
      <c r="R35" s="564">
        <v>430</v>
      </c>
      <c r="S35" s="564">
        <v>432.00000000000006</v>
      </c>
      <c r="T35" s="564">
        <v>434</v>
      </c>
      <c r="U35" s="564">
        <v>436</v>
      </c>
      <c r="V35" s="564">
        <v>777</v>
      </c>
      <c r="W35" s="564">
        <v>692.00000000000011</v>
      </c>
      <c r="X35" s="564">
        <v>1371</v>
      </c>
      <c r="Y35" s="564">
        <v>736</v>
      </c>
      <c r="Z35" s="564">
        <v>682.99999999999989</v>
      </c>
      <c r="AA35" s="564">
        <v>682.99999999999989</v>
      </c>
      <c r="AB35" s="293">
        <v>682.99999999999989</v>
      </c>
    </row>
    <row r="36" spans="1:28" ht="16.5">
      <c r="A36" s="1228"/>
      <c r="B36" s="453" t="s">
        <v>735</v>
      </c>
      <c r="C36" s="564">
        <v>30</v>
      </c>
      <c r="D36" s="564">
        <v>30</v>
      </c>
      <c r="E36" s="564">
        <v>30</v>
      </c>
      <c r="F36" s="564">
        <v>30</v>
      </c>
      <c r="G36" s="564">
        <v>30</v>
      </c>
      <c r="H36" s="564">
        <v>30</v>
      </c>
      <c r="I36" s="564">
        <v>30</v>
      </c>
      <c r="J36" s="564">
        <v>30</v>
      </c>
      <c r="K36" s="564">
        <v>30</v>
      </c>
      <c r="L36" s="564">
        <v>30</v>
      </c>
      <c r="M36" s="564">
        <v>30</v>
      </c>
      <c r="N36" s="564">
        <v>30</v>
      </c>
      <c r="O36" s="564">
        <v>30</v>
      </c>
      <c r="P36" s="564">
        <v>30</v>
      </c>
      <c r="Q36" s="564">
        <v>30</v>
      </c>
      <c r="R36" s="564">
        <v>30</v>
      </c>
      <c r="S36" s="564">
        <v>30</v>
      </c>
      <c r="T36" s="564">
        <v>30</v>
      </c>
      <c r="U36" s="564">
        <v>30</v>
      </c>
      <c r="V36" s="564">
        <v>30</v>
      </c>
      <c r="W36" s="564">
        <v>30</v>
      </c>
      <c r="X36" s="564">
        <v>30</v>
      </c>
      <c r="Y36" s="564">
        <v>30</v>
      </c>
      <c r="Z36" s="564">
        <v>30</v>
      </c>
      <c r="AA36" s="564">
        <v>30</v>
      </c>
      <c r="AB36" s="293">
        <v>30</v>
      </c>
    </row>
    <row r="37" spans="1:28" ht="16.5">
      <c r="A37" s="1228" t="s">
        <v>11</v>
      </c>
      <c r="B37" s="453" t="s">
        <v>728</v>
      </c>
      <c r="C37" s="564">
        <v>587040</v>
      </c>
      <c r="D37" s="564">
        <v>587040</v>
      </c>
      <c r="E37" s="564">
        <v>587040</v>
      </c>
      <c r="F37" s="564">
        <v>587040</v>
      </c>
      <c r="G37" s="564">
        <v>587040</v>
      </c>
      <c r="H37" s="564">
        <v>587040</v>
      </c>
      <c r="I37" s="564">
        <v>587040</v>
      </c>
      <c r="J37" s="564">
        <v>587040</v>
      </c>
      <c r="K37" s="564">
        <v>587040</v>
      </c>
      <c r="L37" s="564">
        <v>587040</v>
      </c>
      <c r="M37" s="564">
        <v>587040</v>
      </c>
      <c r="N37" s="564">
        <v>587040</v>
      </c>
      <c r="O37" s="564">
        <v>587040</v>
      </c>
      <c r="P37" s="564">
        <v>587040</v>
      </c>
      <c r="Q37" s="564">
        <v>587040</v>
      </c>
      <c r="R37" s="564">
        <v>587040</v>
      </c>
      <c r="S37" s="564">
        <v>587040</v>
      </c>
      <c r="T37" s="564">
        <v>587040</v>
      </c>
      <c r="U37" s="564">
        <v>587040</v>
      </c>
      <c r="V37" s="564">
        <v>587040</v>
      </c>
      <c r="W37" s="564">
        <v>587040</v>
      </c>
      <c r="X37" s="564">
        <v>587040</v>
      </c>
      <c r="Y37" s="564">
        <v>587040</v>
      </c>
      <c r="Z37" s="564">
        <v>587040</v>
      </c>
      <c r="AA37" s="564">
        <v>587040</v>
      </c>
      <c r="AB37" s="564">
        <v>587040</v>
      </c>
    </row>
    <row r="38" spans="1:28" ht="16.5">
      <c r="A38" s="1228"/>
      <c r="B38" s="453" t="s">
        <v>729</v>
      </c>
      <c r="C38" s="564">
        <v>581540</v>
      </c>
      <c r="D38" s="564">
        <v>581540</v>
      </c>
      <c r="E38" s="564">
        <v>581540</v>
      </c>
      <c r="F38" s="564">
        <v>581540</v>
      </c>
      <c r="G38" s="564">
        <v>581540</v>
      </c>
      <c r="H38" s="564">
        <v>581540</v>
      </c>
      <c r="I38" s="564">
        <v>581540</v>
      </c>
      <c r="J38" s="564">
        <v>581540</v>
      </c>
      <c r="K38" s="564">
        <v>581540</v>
      </c>
      <c r="L38" s="564">
        <v>581540</v>
      </c>
      <c r="M38" s="564">
        <v>581540</v>
      </c>
      <c r="N38" s="564">
        <v>581540</v>
      </c>
      <c r="O38" s="564">
        <v>581540</v>
      </c>
      <c r="P38" s="564">
        <v>581540</v>
      </c>
      <c r="Q38" s="564">
        <v>581540</v>
      </c>
      <c r="R38" s="564">
        <v>581540</v>
      </c>
      <c r="S38" s="564">
        <v>581540</v>
      </c>
      <c r="T38" s="564">
        <v>581540</v>
      </c>
      <c r="U38" s="564">
        <v>581540</v>
      </c>
      <c r="V38" s="564">
        <v>581540</v>
      </c>
      <c r="W38" s="564">
        <v>581540</v>
      </c>
      <c r="X38" s="564">
        <v>581540</v>
      </c>
      <c r="Y38" s="564">
        <v>581540</v>
      </c>
      <c r="Z38" s="564">
        <v>581540</v>
      </c>
      <c r="AA38" s="564">
        <v>581540</v>
      </c>
      <c r="AB38" s="564">
        <v>581540</v>
      </c>
    </row>
    <row r="39" spans="1:28" ht="16.5">
      <c r="A39" s="1228"/>
      <c r="B39" s="453" t="s">
        <v>730</v>
      </c>
      <c r="C39" s="564">
        <v>363250</v>
      </c>
      <c r="D39" s="564">
        <v>363500</v>
      </c>
      <c r="E39" s="564">
        <v>363700</v>
      </c>
      <c r="F39" s="564">
        <v>364900</v>
      </c>
      <c r="G39" s="564">
        <v>364800</v>
      </c>
      <c r="H39" s="564">
        <v>364800</v>
      </c>
      <c r="I39" s="564">
        <v>365960</v>
      </c>
      <c r="J39" s="564">
        <v>374900</v>
      </c>
      <c r="K39" s="564">
        <v>384900</v>
      </c>
      <c r="L39" s="564">
        <v>395000</v>
      </c>
      <c r="M39" s="564">
        <v>405000</v>
      </c>
      <c r="N39" s="564">
        <v>408430</v>
      </c>
      <c r="O39" s="564">
        <v>408430</v>
      </c>
      <c r="P39" s="564">
        <v>408430</v>
      </c>
      <c r="Q39" s="564">
        <v>408430</v>
      </c>
      <c r="R39" s="564">
        <v>408930</v>
      </c>
      <c r="S39" s="564">
        <v>408930</v>
      </c>
      <c r="T39" s="564">
        <v>408930</v>
      </c>
      <c r="U39" s="564">
        <v>410950</v>
      </c>
      <c r="V39" s="564">
        <v>413950</v>
      </c>
      <c r="W39" s="564">
        <v>413950</v>
      </c>
      <c r="X39" s="564">
        <v>413950</v>
      </c>
      <c r="Y39" s="564">
        <v>413950</v>
      </c>
      <c r="Z39" s="564">
        <v>413950</v>
      </c>
      <c r="AA39" s="564">
        <v>413950</v>
      </c>
      <c r="AB39" s="564">
        <v>413950</v>
      </c>
    </row>
    <row r="40" spans="1:28" ht="16.5">
      <c r="A40" s="1228"/>
      <c r="B40" s="453" t="s">
        <v>731</v>
      </c>
      <c r="C40" s="564">
        <v>27200</v>
      </c>
      <c r="D40" s="564">
        <v>27500</v>
      </c>
      <c r="E40" s="564">
        <v>27800</v>
      </c>
      <c r="F40" s="564">
        <v>29000</v>
      </c>
      <c r="G40" s="564">
        <v>29000</v>
      </c>
      <c r="H40" s="564">
        <v>29000</v>
      </c>
      <c r="I40" s="564">
        <v>29000</v>
      </c>
      <c r="J40" s="564">
        <v>29000</v>
      </c>
      <c r="K40" s="564">
        <v>29000</v>
      </c>
      <c r="L40" s="564">
        <v>29000</v>
      </c>
      <c r="M40" s="564">
        <v>29000</v>
      </c>
      <c r="N40" s="564">
        <v>29500</v>
      </c>
      <c r="O40" s="564">
        <v>29500</v>
      </c>
      <c r="P40" s="564">
        <v>29500</v>
      </c>
      <c r="Q40" s="564">
        <v>29500</v>
      </c>
      <c r="R40" s="564">
        <v>30000</v>
      </c>
      <c r="S40" s="564">
        <v>30000</v>
      </c>
      <c r="T40" s="564">
        <v>30000</v>
      </c>
      <c r="U40" s="564">
        <v>32000</v>
      </c>
      <c r="V40" s="564">
        <v>35000</v>
      </c>
      <c r="W40" s="564">
        <v>35000</v>
      </c>
      <c r="X40" s="564">
        <v>35000</v>
      </c>
      <c r="Y40" s="564">
        <v>35000</v>
      </c>
      <c r="Z40" s="564">
        <v>35000</v>
      </c>
      <c r="AA40" s="564">
        <v>35000</v>
      </c>
      <c r="AB40" s="564">
        <v>35000</v>
      </c>
    </row>
    <row r="41" spans="1:28" ht="16.5">
      <c r="A41" s="1228"/>
      <c r="B41" s="453" t="s">
        <v>732</v>
      </c>
      <c r="C41" s="564">
        <v>6050</v>
      </c>
      <c r="D41" s="564">
        <v>6000</v>
      </c>
      <c r="E41" s="564">
        <v>5900</v>
      </c>
      <c r="F41" s="564">
        <v>5900</v>
      </c>
      <c r="G41" s="564">
        <v>5800</v>
      </c>
      <c r="H41" s="564">
        <v>5800</v>
      </c>
      <c r="I41" s="564">
        <v>5800</v>
      </c>
      <c r="J41" s="564">
        <v>5900</v>
      </c>
      <c r="K41" s="564">
        <v>5900</v>
      </c>
      <c r="L41" s="564">
        <v>6000</v>
      </c>
      <c r="M41" s="564">
        <v>6000</v>
      </c>
      <c r="N41" s="564">
        <v>6000</v>
      </c>
      <c r="O41" s="564">
        <v>6000</v>
      </c>
      <c r="P41" s="564">
        <v>6000</v>
      </c>
      <c r="Q41" s="564">
        <v>6000</v>
      </c>
      <c r="R41" s="564">
        <v>6000</v>
      </c>
      <c r="S41" s="564">
        <v>6000</v>
      </c>
      <c r="T41" s="564">
        <v>6000</v>
      </c>
      <c r="U41" s="564">
        <v>6000</v>
      </c>
      <c r="V41" s="564">
        <v>6000</v>
      </c>
      <c r="W41" s="564">
        <v>6000</v>
      </c>
      <c r="X41" s="564">
        <v>6000</v>
      </c>
      <c r="Y41" s="564">
        <v>6000</v>
      </c>
      <c r="Z41" s="564">
        <v>6000</v>
      </c>
      <c r="AA41" s="564">
        <v>6000</v>
      </c>
      <c r="AB41" s="564">
        <v>6000</v>
      </c>
    </row>
    <row r="42" spans="1:28" ht="16.5">
      <c r="A42" s="1228"/>
      <c r="B42" s="72" t="s">
        <v>733</v>
      </c>
      <c r="C42" s="564">
        <v>330000</v>
      </c>
      <c r="D42" s="564">
        <v>330000</v>
      </c>
      <c r="E42" s="564">
        <v>330000</v>
      </c>
      <c r="F42" s="564">
        <v>330000</v>
      </c>
      <c r="G42" s="564">
        <v>330000</v>
      </c>
      <c r="H42" s="564">
        <v>330000</v>
      </c>
      <c r="I42" s="564">
        <v>331160</v>
      </c>
      <c r="J42" s="564">
        <v>340000</v>
      </c>
      <c r="K42" s="564">
        <v>350000</v>
      </c>
      <c r="L42" s="564">
        <v>360000</v>
      </c>
      <c r="M42" s="564">
        <v>370000</v>
      </c>
      <c r="N42" s="564">
        <v>372930</v>
      </c>
      <c r="O42" s="564">
        <v>372930</v>
      </c>
      <c r="P42" s="564">
        <v>372930</v>
      </c>
      <c r="Q42" s="564">
        <v>372930</v>
      </c>
      <c r="R42" s="564">
        <v>372930</v>
      </c>
      <c r="S42" s="564">
        <v>372930</v>
      </c>
      <c r="T42" s="564">
        <v>372930</v>
      </c>
      <c r="U42" s="564">
        <v>372950</v>
      </c>
      <c r="V42" s="564">
        <v>372950</v>
      </c>
      <c r="W42" s="564">
        <v>372950</v>
      </c>
      <c r="X42" s="564">
        <v>372950</v>
      </c>
      <c r="Y42" s="564">
        <v>372950</v>
      </c>
      <c r="Z42" s="564">
        <v>372950</v>
      </c>
      <c r="AA42" s="564">
        <v>372950</v>
      </c>
      <c r="AB42" s="564">
        <v>372950</v>
      </c>
    </row>
    <row r="43" spans="1:28" ht="16.5">
      <c r="A43" s="1228"/>
      <c r="B43" s="453" t="s">
        <v>734</v>
      </c>
      <c r="C43" s="564">
        <v>136920</v>
      </c>
      <c r="D43" s="564">
        <v>136350</v>
      </c>
      <c r="E43" s="564">
        <v>135780</v>
      </c>
      <c r="F43" s="564">
        <v>135210</v>
      </c>
      <c r="G43" s="564">
        <v>134640</v>
      </c>
      <c r="H43" s="564">
        <v>134070</v>
      </c>
      <c r="I43" s="564">
        <v>133500</v>
      </c>
      <c r="J43" s="564">
        <v>132930</v>
      </c>
      <c r="K43" s="564">
        <v>132360</v>
      </c>
      <c r="L43" s="564">
        <v>131790</v>
      </c>
      <c r="M43" s="564">
        <v>131220</v>
      </c>
      <c r="N43" s="564">
        <v>130652.00000000001</v>
      </c>
      <c r="O43" s="564">
        <v>130084</v>
      </c>
      <c r="P43" s="564">
        <v>129515.99999999999</v>
      </c>
      <c r="Q43" s="564">
        <v>128947.99999999999</v>
      </c>
      <c r="R43" s="564">
        <v>128380</v>
      </c>
      <c r="S43" s="564">
        <v>127810</v>
      </c>
      <c r="T43" s="564">
        <v>127240</v>
      </c>
      <c r="U43" s="564">
        <v>126670</v>
      </c>
      <c r="V43" s="564">
        <v>126100</v>
      </c>
      <c r="W43" s="564">
        <v>125530</v>
      </c>
      <c r="X43" s="564">
        <v>124960</v>
      </c>
      <c r="Y43" s="564">
        <v>124960</v>
      </c>
      <c r="Z43" s="564">
        <v>124960</v>
      </c>
      <c r="AA43" s="564">
        <v>124960</v>
      </c>
      <c r="AB43" s="564">
        <v>124960</v>
      </c>
    </row>
    <row r="44" spans="1:28" ht="16.5">
      <c r="A44" s="1228"/>
      <c r="B44" s="453" t="s">
        <v>735</v>
      </c>
      <c r="C44" s="564">
        <v>10860</v>
      </c>
      <c r="D44" s="564">
        <v>10860</v>
      </c>
      <c r="E44" s="564">
        <v>10860</v>
      </c>
      <c r="F44" s="564">
        <v>10860</v>
      </c>
      <c r="G44" s="564">
        <v>10860</v>
      </c>
      <c r="H44" s="564">
        <v>10860</v>
      </c>
      <c r="I44" s="564">
        <v>10860</v>
      </c>
      <c r="J44" s="564">
        <v>10860</v>
      </c>
      <c r="K44" s="564">
        <v>10860</v>
      </c>
      <c r="L44" s="564">
        <v>10860</v>
      </c>
      <c r="M44" s="564">
        <v>10860</v>
      </c>
      <c r="N44" s="564">
        <v>10860</v>
      </c>
      <c r="O44" s="564">
        <v>10860</v>
      </c>
      <c r="P44" s="564">
        <v>10860</v>
      </c>
      <c r="Q44" s="564">
        <v>10860</v>
      </c>
      <c r="R44" s="564">
        <v>10860</v>
      </c>
      <c r="S44" s="564">
        <v>10860</v>
      </c>
      <c r="T44" s="564">
        <v>10860</v>
      </c>
      <c r="U44" s="564">
        <v>10860</v>
      </c>
      <c r="V44" s="564">
        <v>10860</v>
      </c>
      <c r="W44" s="564">
        <v>10860</v>
      </c>
      <c r="X44" s="564">
        <v>10860</v>
      </c>
      <c r="Y44" s="564">
        <v>10860</v>
      </c>
      <c r="Z44" s="564">
        <v>10860</v>
      </c>
      <c r="AA44" s="564">
        <v>10860</v>
      </c>
      <c r="AB44" s="564">
        <v>10860</v>
      </c>
    </row>
    <row r="45" spans="1:28" ht="16.5">
      <c r="A45" s="1228" t="s">
        <v>10</v>
      </c>
      <c r="B45" s="453" t="s">
        <v>728</v>
      </c>
      <c r="C45" s="564">
        <v>118480</v>
      </c>
      <c r="D45" s="564">
        <v>118480</v>
      </c>
      <c r="E45" s="564">
        <v>118480</v>
      </c>
      <c r="F45" s="564">
        <v>118480</v>
      </c>
      <c r="G45" s="564">
        <v>118480</v>
      </c>
      <c r="H45" s="564">
        <v>118480</v>
      </c>
      <c r="I45" s="564">
        <v>118480</v>
      </c>
      <c r="J45" s="564">
        <v>118480</v>
      </c>
      <c r="K45" s="564">
        <v>118480</v>
      </c>
      <c r="L45" s="564">
        <v>118480</v>
      </c>
      <c r="M45" s="564">
        <v>118480</v>
      </c>
      <c r="N45" s="564">
        <v>118480</v>
      </c>
      <c r="O45" s="564">
        <v>118480</v>
      </c>
      <c r="P45" s="564">
        <v>118480</v>
      </c>
      <c r="Q45" s="564">
        <v>118480</v>
      </c>
      <c r="R45" s="564">
        <v>118480</v>
      </c>
      <c r="S45" s="564">
        <v>118480</v>
      </c>
      <c r="T45" s="564">
        <v>118480</v>
      </c>
      <c r="U45" s="564">
        <v>118480</v>
      </c>
      <c r="V45" s="564">
        <v>118480</v>
      </c>
      <c r="W45" s="564">
        <v>118480</v>
      </c>
      <c r="X45" s="564">
        <v>118480</v>
      </c>
      <c r="Y45" s="564">
        <v>118480</v>
      </c>
      <c r="Z45" s="564">
        <v>118480</v>
      </c>
      <c r="AA45" s="564">
        <v>118480</v>
      </c>
      <c r="AB45" s="564">
        <v>118480</v>
      </c>
    </row>
    <row r="46" spans="1:28" ht="16.5">
      <c r="A46" s="1228"/>
      <c r="B46" s="453" t="s">
        <v>729</v>
      </c>
      <c r="C46" s="564">
        <v>94280</v>
      </c>
      <c r="D46" s="564">
        <v>94280</v>
      </c>
      <c r="E46" s="564">
        <v>94280</v>
      </c>
      <c r="F46" s="564">
        <v>94280</v>
      </c>
      <c r="G46" s="564">
        <v>94280</v>
      </c>
      <c r="H46" s="564">
        <v>94280</v>
      </c>
      <c r="I46" s="564">
        <v>94280</v>
      </c>
      <c r="J46" s="564">
        <v>94280</v>
      </c>
      <c r="K46" s="564">
        <v>94280</v>
      </c>
      <c r="L46" s="564">
        <v>94280</v>
      </c>
      <c r="M46" s="564">
        <v>94280</v>
      </c>
      <c r="N46" s="564">
        <v>94280</v>
      </c>
      <c r="O46" s="564">
        <v>94280</v>
      </c>
      <c r="P46" s="564">
        <v>94280</v>
      </c>
      <c r="Q46" s="564">
        <v>94280</v>
      </c>
      <c r="R46" s="564">
        <v>94280</v>
      </c>
      <c r="S46" s="564">
        <v>94280</v>
      </c>
      <c r="T46" s="564">
        <v>94280</v>
      </c>
      <c r="U46" s="564">
        <v>94280</v>
      </c>
      <c r="V46" s="564">
        <v>94280</v>
      </c>
      <c r="W46" s="564">
        <v>94280</v>
      </c>
      <c r="X46" s="564">
        <v>94280</v>
      </c>
      <c r="Y46" s="564">
        <v>94280</v>
      </c>
      <c r="Z46" s="564">
        <v>94280</v>
      </c>
      <c r="AA46" s="564">
        <v>94280</v>
      </c>
      <c r="AB46" s="564">
        <v>94280</v>
      </c>
    </row>
    <row r="47" spans="1:28" ht="16.5">
      <c r="A47" s="1228"/>
      <c r="B47" s="453" t="s">
        <v>730</v>
      </c>
      <c r="C47" s="564">
        <v>42180</v>
      </c>
      <c r="D47" s="564">
        <v>43200</v>
      </c>
      <c r="E47" s="564">
        <v>42700</v>
      </c>
      <c r="F47" s="564">
        <v>42700</v>
      </c>
      <c r="G47" s="564">
        <v>40700</v>
      </c>
      <c r="H47" s="564">
        <v>42800</v>
      </c>
      <c r="I47" s="564">
        <v>43800</v>
      </c>
      <c r="J47" s="564">
        <v>44300</v>
      </c>
      <c r="K47" s="564">
        <v>45800</v>
      </c>
      <c r="L47" s="564">
        <v>46750</v>
      </c>
      <c r="M47" s="564">
        <v>47200</v>
      </c>
      <c r="N47" s="564">
        <v>48200</v>
      </c>
      <c r="O47" s="564">
        <v>48200</v>
      </c>
      <c r="P47" s="564">
        <v>48200</v>
      </c>
      <c r="Q47" s="564">
        <v>49700</v>
      </c>
      <c r="R47" s="564">
        <v>51700</v>
      </c>
      <c r="S47" s="564">
        <v>52750</v>
      </c>
      <c r="T47" s="564">
        <v>49750</v>
      </c>
      <c r="U47" s="564">
        <v>53750</v>
      </c>
      <c r="V47" s="564">
        <v>54800</v>
      </c>
      <c r="W47" s="564">
        <v>55800</v>
      </c>
      <c r="X47" s="564">
        <v>55800</v>
      </c>
      <c r="Y47" s="564">
        <v>55800</v>
      </c>
      <c r="Z47" s="564">
        <v>55800</v>
      </c>
      <c r="AA47" s="564">
        <v>55800</v>
      </c>
      <c r="AB47" s="564">
        <v>55800</v>
      </c>
    </row>
    <row r="48" spans="1:28" ht="16.5">
      <c r="A48" s="1228"/>
      <c r="B48" s="453" t="s">
        <v>731</v>
      </c>
      <c r="C48" s="564">
        <v>22500</v>
      </c>
      <c r="D48" s="564">
        <v>23500</v>
      </c>
      <c r="E48" s="564">
        <v>23000</v>
      </c>
      <c r="F48" s="564">
        <v>23000</v>
      </c>
      <c r="G48" s="564">
        <v>21000</v>
      </c>
      <c r="H48" s="564">
        <v>23000</v>
      </c>
      <c r="I48" s="564">
        <v>24000</v>
      </c>
      <c r="J48" s="564">
        <v>24500</v>
      </c>
      <c r="K48" s="564">
        <v>26000</v>
      </c>
      <c r="L48" s="564">
        <v>27000</v>
      </c>
      <c r="M48" s="564">
        <v>27500</v>
      </c>
      <c r="N48" s="564">
        <v>28500</v>
      </c>
      <c r="O48" s="564">
        <v>28500</v>
      </c>
      <c r="P48" s="564">
        <v>30000</v>
      </c>
      <c r="Q48" s="564">
        <v>30000</v>
      </c>
      <c r="R48" s="564">
        <v>32000</v>
      </c>
      <c r="S48" s="564">
        <v>33000</v>
      </c>
      <c r="T48" s="564">
        <v>30000</v>
      </c>
      <c r="U48" s="564">
        <v>34000</v>
      </c>
      <c r="V48" s="564">
        <v>35000</v>
      </c>
      <c r="W48" s="564">
        <v>36000</v>
      </c>
      <c r="X48" s="564">
        <v>36000</v>
      </c>
      <c r="Y48" s="564">
        <v>36000</v>
      </c>
      <c r="Z48" s="564">
        <v>36000</v>
      </c>
      <c r="AA48" s="564">
        <v>36000</v>
      </c>
      <c r="AB48" s="564">
        <v>36000</v>
      </c>
    </row>
    <row r="49" spans="1:44" ht="16.5">
      <c r="A49" s="1228"/>
      <c r="B49" s="453" t="s">
        <v>732</v>
      </c>
      <c r="C49" s="564">
        <v>1280</v>
      </c>
      <c r="D49" s="564">
        <v>1300</v>
      </c>
      <c r="E49" s="564">
        <v>1300</v>
      </c>
      <c r="F49" s="564">
        <v>1300</v>
      </c>
      <c r="G49" s="564">
        <v>1300</v>
      </c>
      <c r="H49" s="564">
        <v>1300</v>
      </c>
      <c r="I49" s="564">
        <v>1300</v>
      </c>
      <c r="J49" s="564">
        <v>1300</v>
      </c>
      <c r="K49" s="564">
        <v>1300</v>
      </c>
      <c r="L49" s="564">
        <v>1250</v>
      </c>
      <c r="M49" s="564">
        <v>1200</v>
      </c>
      <c r="N49" s="564">
        <v>1200</v>
      </c>
      <c r="O49" s="564">
        <v>1200</v>
      </c>
      <c r="P49" s="564">
        <v>1200</v>
      </c>
      <c r="Q49" s="564">
        <v>1200</v>
      </c>
      <c r="R49" s="564">
        <v>1200</v>
      </c>
      <c r="S49" s="564">
        <v>1250</v>
      </c>
      <c r="T49" s="564">
        <v>1250</v>
      </c>
      <c r="U49" s="564">
        <v>1250</v>
      </c>
      <c r="V49" s="564">
        <v>1300</v>
      </c>
      <c r="W49" s="564">
        <v>1300</v>
      </c>
      <c r="X49" s="564">
        <v>1300</v>
      </c>
      <c r="Y49" s="564">
        <v>1300</v>
      </c>
      <c r="Z49" s="564">
        <v>1300</v>
      </c>
      <c r="AA49" s="564">
        <v>1300</v>
      </c>
      <c r="AB49" s="564">
        <v>1300</v>
      </c>
    </row>
    <row r="50" spans="1:44" ht="16.5">
      <c r="A50" s="1228"/>
      <c r="B50" s="72" t="s">
        <v>733</v>
      </c>
      <c r="C50" s="564">
        <v>18400</v>
      </c>
      <c r="D50" s="564">
        <v>18400</v>
      </c>
      <c r="E50" s="564">
        <v>18400</v>
      </c>
      <c r="F50" s="564">
        <v>18400</v>
      </c>
      <c r="G50" s="564">
        <v>18400</v>
      </c>
      <c r="H50" s="564">
        <v>18500</v>
      </c>
      <c r="I50" s="564">
        <v>18500</v>
      </c>
      <c r="J50" s="564">
        <v>18500</v>
      </c>
      <c r="K50" s="564">
        <v>18500</v>
      </c>
      <c r="L50" s="564">
        <v>18500</v>
      </c>
      <c r="M50" s="564">
        <v>18500</v>
      </c>
      <c r="N50" s="564">
        <v>18500</v>
      </c>
      <c r="O50" s="564">
        <v>18500</v>
      </c>
      <c r="P50" s="564">
        <v>18500</v>
      </c>
      <c r="Q50" s="564">
        <v>18500</v>
      </c>
      <c r="R50" s="564">
        <v>18500</v>
      </c>
      <c r="S50" s="564">
        <v>18500</v>
      </c>
      <c r="T50" s="564">
        <v>18500</v>
      </c>
      <c r="U50" s="564">
        <v>18500</v>
      </c>
      <c r="V50" s="564">
        <v>18500</v>
      </c>
      <c r="W50" s="564">
        <v>18500</v>
      </c>
      <c r="X50" s="564">
        <v>18500</v>
      </c>
      <c r="Y50" s="564">
        <v>18500</v>
      </c>
      <c r="Z50" s="564">
        <v>18500</v>
      </c>
      <c r="AA50" s="564">
        <v>18500</v>
      </c>
      <c r="AB50" s="564">
        <v>18500</v>
      </c>
    </row>
    <row r="51" spans="1:44" ht="16.5">
      <c r="A51" s="1228"/>
      <c r="B51" s="453" t="s">
        <v>734</v>
      </c>
      <c r="C51" s="564">
        <v>38960</v>
      </c>
      <c r="D51" s="564">
        <v>38631</v>
      </c>
      <c r="E51" s="564">
        <v>38302</v>
      </c>
      <c r="F51" s="564">
        <v>37973</v>
      </c>
      <c r="G51" s="564">
        <v>37644</v>
      </c>
      <c r="H51" s="564">
        <v>37315</v>
      </c>
      <c r="I51" s="564">
        <v>36986</v>
      </c>
      <c r="J51" s="564">
        <v>36657</v>
      </c>
      <c r="K51" s="564">
        <v>36328</v>
      </c>
      <c r="L51" s="564">
        <v>35999</v>
      </c>
      <c r="M51" s="564">
        <v>35670</v>
      </c>
      <c r="N51" s="564">
        <v>35340</v>
      </c>
      <c r="O51" s="564">
        <v>35010</v>
      </c>
      <c r="P51" s="564">
        <v>34680</v>
      </c>
      <c r="Q51" s="564">
        <v>34350</v>
      </c>
      <c r="R51" s="564">
        <v>34020</v>
      </c>
      <c r="S51" s="564">
        <v>33690</v>
      </c>
      <c r="T51" s="564">
        <v>33360</v>
      </c>
      <c r="U51" s="564">
        <v>33030</v>
      </c>
      <c r="V51" s="564">
        <v>32700.000000000004</v>
      </c>
      <c r="W51" s="564">
        <v>32369.999999999996</v>
      </c>
      <c r="X51" s="564">
        <v>32040</v>
      </c>
      <c r="Y51" s="564">
        <v>32040</v>
      </c>
      <c r="Z51" s="564">
        <v>32040</v>
      </c>
      <c r="AA51" s="564">
        <v>32040</v>
      </c>
      <c r="AB51" s="564">
        <v>32040</v>
      </c>
    </row>
    <row r="52" spans="1:44" ht="16.5">
      <c r="A52" s="1228"/>
      <c r="B52" s="453" t="s">
        <v>735</v>
      </c>
      <c r="C52" s="564">
        <v>510</v>
      </c>
      <c r="D52" s="564">
        <v>510</v>
      </c>
      <c r="E52" s="564">
        <v>510</v>
      </c>
      <c r="F52" s="564">
        <v>510</v>
      </c>
      <c r="G52" s="564">
        <v>510</v>
      </c>
      <c r="H52" s="564">
        <v>510</v>
      </c>
      <c r="I52" s="564">
        <v>510</v>
      </c>
      <c r="J52" s="564">
        <v>510</v>
      </c>
      <c r="K52" s="564">
        <v>510</v>
      </c>
      <c r="L52" s="564">
        <v>510</v>
      </c>
      <c r="M52" s="564">
        <v>550</v>
      </c>
      <c r="N52" s="564">
        <v>550</v>
      </c>
      <c r="O52" s="564">
        <v>560</v>
      </c>
      <c r="P52" s="564">
        <v>630</v>
      </c>
      <c r="Q52" s="564">
        <v>710</v>
      </c>
      <c r="R52" s="564">
        <v>710</v>
      </c>
      <c r="S52" s="564">
        <v>735</v>
      </c>
      <c r="T52" s="564">
        <v>740</v>
      </c>
      <c r="U52" s="564">
        <v>740</v>
      </c>
      <c r="V52" s="564">
        <v>740</v>
      </c>
      <c r="W52" s="564">
        <v>740</v>
      </c>
      <c r="X52" s="564">
        <v>740</v>
      </c>
      <c r="Y52" s="564">
        <v>740</v>
      </c>
      <c r="Z52" s="564">
        <v>740</v>
      </c>
      <c r="AA52" s="564">
        <v>740</v>
      </c>
      <c r="AB52" s="564">
        <v>740</v>
      </c>
      <c r="AD52" s="499"/>
      <c r="AE52" s="499"/>
    </row>
    <row r="53" spans="1:44" ht="16.5">
      <c r="A53" s="1228" t="s">
        <v>594</v>
      </c>
      <c r="B53" s="453" t="s">
        <v>728</v>
      </c>
      <c r="C53" s="564">
        <v>2040</v>
      </c>
      <c r="D53" s="564">
        <v>2040</v>
      </c>
      <c r="E53" s="564">
        <v>2040</v>
      </c>
      <c r="F53" s="564">
        <v>2040</v>
      </c>
      <c r="G53" s="564">
        <v>2040</v>
      </c>
      <c r="H53" s="564">
        <v>2040</v>
      </c>
      <c r="I53" s="564">
        <v>2040</v>
      </c>
      <c r="J53" s="564">
        <v>2040</v>
      </c>
      <c r="K53" s="564">
        <v>2040</v>
      </c>
      <c r="L53" s="564">
        <v>2040</v>
      </c>
      <c r="M53" s="564">
        <v>2040</v>
      </c>
      <c r="N53" s="564">
        <v>2040</v>
      </c>
      <c r="O53" s="564">
        <v>2040</v>
      </c>
      <c r="P53" s="564">
        <v>2040</v>
      </c>
      <c r="Q53" s="564">
        <v>2040</v>
      </c>
      <c r="R53" s="564">
        <v>2040</v>
      </c>
      <c r="S53" s="564">
        <v>2040</v>
      </c>
      <c r="T53" s="564">
        <v>2040</v>
      </c>
      <c r="U53" s="564">
        <v>2040</v>
      </c>
      <c r="V53" s="564">
        <v>2040</v>
      </c>
      <c r="W53" s="564">
        <v>2040</v>
      </c>
      <c r="X53" s="564">
        <v>2040</v>
      </c>
      <c r="Y53" s="564">
        <v>2040</v>
      </c>
      <c r="Z53" s="564">
        <v>2040</v>
      </c>
      <c r="AA53" s="564">
        <v>2040</v>
      </c>
      <c r="AB53" s="564">
        <v>2040</v>
      </c>
      <c r="AC53" s="12"/>
      <c r="AD53" s="12"/>
      <c r="AE53" s="12"/>
      <c r="AF53" s="12"/>
      <c r="AG53" s="12"/>
      <c r="AH53" s="12"/>
      <c r="AI53" s="12"/>
      <c r="AJ53" s="12"/>
      <c r="AK53" s="12"/>
      <c r="AL53" s="12"/>
      <c r="AM53" s="12"/>
      <c r="AN53" s="12"/>
      <c r="AO53" s="12"/>
      <c r="AP53" s="12"/>
      <c r="AQ53" s="12"/>
      <c r="AR53" s="12"/>
    </row>
    <row r="54" spans="1:44" ht="16.5">
      <c r="A54" s="1228"/>
      <c r="B54" s="453" t="s">
        <v>729</v>
      </c>
      <c r="C54" s="564">
        <v>2029.9999999999998</v>
      </c>
      <c r="D54" s="564">
        <v>2029.9999999999998</v>
      </c>
      <c r="E54" s="564">
        <v>2029.9999999999998</v>
      </c>
      <c r="F54" s="564">
        <v>2029.9999999999998</v>
      </c>
      <c r="G54" s="564">
        <v>2029.9999999999998</v>
      </c>
      <c r="H54" s="564">
        <v>2029.9999999999998</v>
      </c>
      <c r="I54" s="564">
        <v>2029.9999999999998</v>
      </c>
      <c r="J54" s="564">
        <v>2029.9999999999998</v>
      </c>
      <c r="K54" s="564">
        <v>2029.9999999999998</v>
      </c>
      <c r="L54" s="564">
        <v>2029.9999999999998</v>
      </c>
      <c r="M54" s="564">
        <v>2027</v>
      </c>
      <c r="N54" s="564">
        <v>2027</v>
      </c>
      <c r="O54" s="564">
        <v>2027</v>
      </c>
      <c r="P54" s="564">
        <v>2027</v>
      </c>
      <c r="Q54" s="564">
        <v>2027</v>
      </c>
      <c r="R54" s="564">
        <v>2027</v>
      </c>
      <c r="S54" s="564">
        <v>2027</v>
      </c>
      <c r="T54" s="564">
        <v>2027</v>
      </c>
      <c r="U54" s="564">
        <v>2027</v>
      </c>
      <c r="V54" s="564">
        <v>2027</v>
      </c>
      <c r="W54" s="564">
        <v>2027</v>
      </c>
      <c r="X54" s="564">
        <v>2027</v>
      </c>
      <c r="Y54" s="564">
        <v>2027</v>
      </c>
      <c r="Z54" s="564">
        <v>2027</v>
      </c>
      <c r="AA54" s="564">
        <v>2027</v>
      </c>
      <c r="AB54" s="564">
        <v>2026</v>
      </c>
      <c r="AC54" s="134"/>
      <c r="AD54" s="12"/>
      <c r="AE54" s="134"/>
      <c r="AF54" s="12"/>
      <c r="AG54" s="12"/>
      <c r="AH54" s="12"/>
      <c r="AI54" s="134"/>
      <c r="AJ54" s="12"/>
      <c r="AK54" s="134"/>
      <c r="AL54" s="12"/>
      <c r="AM54" s="12"/>
      <c r="AN54" s="12"/>
      <c r="AO54" s="12"/>
      <c r="AP54" s="12"/>
      <c r="AQ54" s="12"/>
      <c r="AR54" s="12"/>
    </row>
    <row r="55" spans="1:44" ht="16.5">
      <c r="A55" s="1228"/>
      <c r="B55" s="453" t="s">
        <v>730</v>
      </c>
      <c r="C55" s="564">
        <v>960</v>
      </c>
      <c r="D55" s="564">
        <v>960</v>
      </c>
      <c r="E55" s="564">
        <v>960</v>
      </c>
      <c r="F55" s="564">
        <v>960</v>
      </c>
      <c r="G55" s="564">
        <v>960</v>
      </c>
      <c r="H55" s="564">
        <v>960</v>
      </c>
      <c r="I55" s="564">
        <v>960</v>
      </c>
      <c r="J55" s="564">
        <v>960</v>
      </c>
      <c r="K55" s="564">
        <v>960</v>
      </c>
      <c r="L55" s="564">
        <v>960</v>
      </c>
      <c r="M55" s="564">
        <v>960</v>
      </c>
      <c r="N55" s="564">
        <v>960</v>
      </c>
      <c r="O55" s="564">
        <v>960</v>
      </c>
      <c r="P55" s="564">
        <v>960</v>
      </c>
      <c r="Q55" s="564">
        <v>960</v>
      </c>
      <c r="R55" s="564">
        <v>960</v>
      </c>
      <c r="S55" s="564">
        <v>940</v>
      </c>
      <c r="T55" s="564">
        <v>920</v>
      </c>
      <c r="U55" s="564">
        <v>910</v>
      </c>
      <c r="V55" s="564">
        <v>910</v>
      </c>
      <c r="W55" s="564">
        <v>910</v>
      </c>
      <c r="X55" s="564">
        <v>890</v>
      </c>
      <c r="Y55" s="564">
        <v>890</v>
      </c>
      <c r="Z55" s="564">
        <v>890</v>
      </c>
      <c r="AA55" s="564">
        <v>890</v>
      </c>
      <c r="AB55" s="564">
        <v>890</v>
      </c>
      <c r="AC55" s="134"/>
      <c r="AD55" s="12"/>
      <c r="AE55" s="12"/>
      <c r="AF55" s="12"/>
      <c r="AG55" s="12"/>
      <c r="AH55" s="12"/>
      <c r="AI55" s="12"/>
      <c r="AJ55" s="12"/>
      <c r="AK55" s="12"/>
      <c r="AL55" s="12"/>
      <c r="AM55" s="12"/>
      <c r="AN55" s="12"/>
      <c r="AO55" s="12"/>
      <c r="AP55" s="12"/>
      <c r="AQ55" s="12"/>
      <c r="AR55" s="12"/>
    </row>
    <row r="56" spans="1:44" ht="16.5">
      <c r="A56" s="1228"/>
      <c r="B56" s="453" t="s">
        <v>731</v>
      </c>
      <c r="C56" s="564">
        <v>900</v>
      </c>
      <c r="D56" s="564">
        <v>900</v>
      </c>
      <c r="E56" s="564">
        <v>900</v>
      </c>
      <c r="F56" s="564">
        <v>900</v>
      </c>
      <c r="G56" s="564">
        <v>900</v>
      </c>
      <c r="H56" s="564">
        <v>900</v>
      </c>
      <c r="I56" s="564">
        <v>900</v>
      </c>
      <c r="J56" s="564">
        <v>900</v>
      </c>
      <c r="K56" s="564">
        <v>900</v>
      </c>
      <c r="L56" s="564">
        <v>900</v>
      </c>
      <c r="M56" s="564">
        <v>900</v>
      </c>
      <c r="N56" s="564">
        <v>910</v>
      </c>
      <c r="O56" s="564">
        <v>890</v>
      </c>
      <c r="P56" s="564">
        <v>880</v>
      </c>
      <c r="Q56" s="564">
        <v>870</v>
      </c>
      <c r="R56" s="564">
        <v>850</v>
      </c>
      <c r="S56" s="564">
        <v>830</v>
      </c>
      <c r="T56" s="564">
        <v>810</v>
      </c>
      <c r="U56" s="564">
        <v>800</v>
      </c>
      <c r="V56" s="564">
        <v>800</v>
      </c>
      <c r="W56" s="564">
        <v>800</v>
      </c>
      <c r="X56" s="564">
        <v>780</v>
      </c>
      <c r="Y56" s="564">
        <v>780</v>
      </c>
      <c r="Z56" s="564">
        <v>780</v>
      </c>
      <c r="AA56" s="564">
        <v>780</v>
      </c>
      <c r="AB56" s="564">
        <v>780</v>
      </c>
      <c r="AC56" s="134"/>
      <c r="AD56" s="12"/>
      <c r="AE56" s="12"/>
      <c r="AF56" s="12"/>
      <c r="AG56" s="12"/>
      <c r="AH56" s="12"/>
      <c r="AI56" s="12"/>
      <c r="AJ56" s="12"/>
      <c r="AK56" s="12"/>
      <c r="AL56" s="12"/>
      <c r="AM56" s="12"/>
      <c r="AN56" s="12"/>
      <c r="AO56" s="12"/>
      <c r="AP56" s="12"/>
      <c r="AQ56" s="12"/>
      <c r="AR56" s="12"/>
    </row>
    <row r="57" spans="1:44" ht="16.5">
      <c r="A57" s="1228"/>
      <c r="B57" s="453" t="s">
        <v>732</v>
      </c>
      <c r="C57" s="564">
        <v>40</v>
      </c>
      <c r="D57" s="564">
        <v>40</v>
      </c>
      <c r="E57" s="564">
        <v>40</v>
      </c>
      <c r="F57" s="564">
        <v>40</v>
      </c>
      <c r="G57" s="564">
        <v>40</v>
      </c>
      <c r="H57" s="564">
        <v>40</v>
      </c>
      <c r="I57" s="564">
        <v>40</v>
      </c>
      <c r="J57" s="564">
        <v>40</v>
      </c>
      <c r="K57" s="564">
        <v>40</v>
      </c>
      <c r="L57" s="564">
        <v>40</v>
      </c>
      <c r="M57" s="564">
        <v>40</v>
      </c>
      <c r="N57" s="564">
        <v>40</v>
      </c>
      <c r="O57" s="564">
        <v>40</v>
      </c>
      <c r="P57" s="564">
        <v>40</v>
      </c>
      <c r="Q57" s="564">
        <v>40</v>
      </c>
      <c r="R57" s="564">
        <v>40</v>
      </c>
      <c r="S57" s="564">
        <v>40</v>
      </c>
      <c r="T57" s="564">
        <v>40</v>
      </c>
      <c r="U57" s="564">
        <v>40</v>
      </c>
      <c r="V57" s="564">
        <v>40</v>
      </c>
      <c r="W57" s="564">
        <v>40</v>
      </c>
      <c r="X57" s="564">
        <v>40</v>
      </c>
      <c r="Y57" s="564">
        <v>40</v>
      </c>
      <c r="Z57" s="564">
        <v>40</v>
      </c>
      <c r="AA57" s="564">
        <v>40</v>
      </c>
      <c r="AB57" s="564">
        <v>40</v>
      </c>
      <c r="AC57" s="12"/>
      <c r="AD57" s="12"/>
      <c r="AE57" s="12"/>
      <c r="AF57" s="12"/>
      <c r="AG57" s="12"/>
      <c r="AH57" s="12"/>
      <c r="AI57" s="12"/>
      <c r="AJ57" s="12"/>
      <c r="AK57" s="12"/>
      <c r="AL57" s="12"/>
      <c r="AM57" s="12"/>
      <c r="AN57" s="12"/>
      <c r="AO57" s="12"/>
      <c r="AP57" s="12"/>
      <c r="AQ57" s="12"/>
      <c r="AR57" s="12"/>
    </row>
    <row r="58" spans="1:44" ht="16.5">
      <c r="A58" s="1228"/>
      <c r="B58" s="72" t="s">
        <v>733</v>
      </c>
      <c r="C58" s="564">
        <v>70</v>
      </c>
      <c r="D58" s="564">
        <v>70</v>
      </c>
      <c r="E58" s="564">
        <v>70</v>
      </c>
      <c r="F58" s="564">
        <v>70</v>
      </c>
      <c r="G58" s="564">
        <v>70</v>
      </c>
      <c r="H58" s="564">
        <v>70</v>
      </c>
      <c r="I58" s="564">
        <v>70</v>
      </c>
      <c r="J58" s="564">
        <v>70</v>
      </c>
      <c r="K58" s="564">
        <v>70</v>
      </c>
      <c r="L58" s="564">
        <v>70</v>
      </c>
      <c r="M58" s="564">
        <v>70</v>
      </c>
      <c r="N58" s="564">
        <v>70</v>
      </c>
      <c r="O58" s="564">
        <v>70</v>
      </c>
      <c r="P58" s="564">
        <v>70</v>
      </c>
      <c r="Q58" s="564">
        <v>70</v>
      </c>
      <c r="R58" s="564">
        <v>70</v>
      </c>
      <c r="S58" s="564">
        <v>70</v>
      </c>
      <c r="T58" s="564">
        <v>70</v>
      </c>
      <c r="U58" s="564">
        <v>70</v>
      </c>
      <c r="V58" s="564">
        <v>70</v>
      </c>
      <c r="W58" s="564">
        <v>70</v>
      </c>
      <c r="X58" s="564">
        <v>70</v>
      </c>
      <c r="Y58" s="564">
        <v>70</v>
      </c>
      <c r="Z58" s="564">
        <v>70</v>
      </c>
      <c r="AA58" s="564">
        <v>70</v>
      </c>
      <c r="AB58" s="564">
        <v>70</v>
      </c>
    </row>
    <row r="59" spans="1:44" ht="16.5">
      <c r="A59" s="1228"/>
      <c r="B59" s="453" t="s">
        <v>734</v>
      </c>
      <c r="C59" s="564">
        <v>387.99999999999994</v>
      </c>
      <c r="D59" s="564">
        <v>387.9</v>
      </c>
      <c r="E59" s="564">
        <v>387.8</v>
      </c>
      <c r="F59" s="564">
        <v>387.70000000000005</v>
      </c>
      <c r="G59" s="564">
        <v>387.6</v>
      </c>
      <c r="H59" s="564">
        <v>387.5</v>
      </c>
      <c r="I59" s="564">
        <v>387.40000000000003</v>
      </c>
      <c r="J59" s="564">
        <v>387.29999999999995</v>
      </c>
      <c r="K59" s="564">
        <v>387.2</v>
      </c>
      <c r="L59" s="564">
        <v>387.1</v>
      </c>
      <c r="M59" s="564">
        <v>387</v>
      </c>
      <c r="N59" s="564">
        <v>379.4</v>
      </c>
      <c r="O59" s="564">
        <v>371.8</v>
      </c>
      <c r="P59" s="564">
        <v>364.20000000000005</v>
      </c>
      <c r="Q59" s="564">
        <v>356.59999999999997</v>
      </c>
      <c r="R59" s="564">
        <v>349</v>
      </c>
      <c r="S59" s="564">
        <v>349.2</v>
      </c>
      <c r="T59" s="564">
        <v>349.4</v>
      </c>
      <c r="U59" s="564">
        <v>349.6</v>
      </c>
      <c r="V59" s="564">
        <v>349.79999999999995</v>
      </c>
      <c r="W59" s="564">
        <v>350</v>
      </c>
      <c r="X59" s="564">
        <v>350.2</v>
      </c>
      <c r="Y59" s="564">
        <v>350.2</v>
      </c>
      <c r="Z59" s="564">
        <v>350.2</v>
      </c>
      <c r="AA59" s="564">
        <v>350</v>
      </c>
      <c r="AB59" s="564">
        <v>350</v>
      </c>
    </row>
    <row r="60" spans="1:44" ht="16.5">
      <c r="A60" s="1228"/>
      <c r="B60" s="453" t="s">
        <v>735</v>
      </c>
      <c r="C60" s="564">
        <v>177</v>
      </c>
      <c r="D60" s="564">
        <v>177</v>
      </c>
      <c r="E60" s="564">
        <v>177</v>
      </c>
      <c r="F60" s="564">
        <v>177</v>
      </c>
      <c r="G60" s="564">
        <v>173</v>
      </c>
      <c r="H60" s="564">
        <v>173</v>
      </c>
      <c r="I60" s="564">
        <v>183</v>
      </c>
      <c r="J60" s="564">
        <v>183</v>
      </c>
      <c r="K60" s="564">
        <v>184</v>
      </c>
      <c r="L60" s="564">
        <v>200</v>
      </c>
      <c r="M60" s="564">
        <v>200</v>
      </c>
      <c r="N60" s="564">
        <v>210</v>
      </c>
      <c r="O60" s="564">
        <v>210</v>
      </c>
      <c r="P60" s="564">
        <v>220</v>
      </c>
      <c r="Q60" s="564">
        <v>210</v>
      </c>
      <c r="R60" s="564">
        <v>210</v>
      </c>
      <c r="S60" s="564">
        <v>210</v>
      </c>
      <c r="T60" s="564">
        <v>210</v>
      </c>
      <c r="U60" s="564">
        <v>210</v>
      </c>
      <c r="V60" s="564">
        <v>215</v>
      </c>
      <c r="W60" s="564">
        <v>200</v>
      </c>
      <c r="X60" s="564">
        <v>198</v>
      </c>
      <c r="Y60" s="564">
        <v>198</v>
      </c>
      <c r="Z60" s="564">
        <v>198</v>
      </c>
      <c r="AA60" s="564">
        <v>198</v>
      </c>
      <c r="AB60" s="564">
        <v>167</v>
      </c>
    </row>
    <row r="61" spans="1:44" ht="16.5">
      <c r="A61" s="1228" t="s">
        <v>7</v>
      </c>
      <c r="B61" s="453" t="s">
        <v>728</v>
      </c>
      <c r="C61" s="564">
        <v>799380</v>
      </c>
      <c r="D61" s="564">
        <v>799380</v>
      </c>
      <c r="E61" s="564">
        <v>799380</v>
      </c>
      <c r="F61" s="564">
        <v>799380</v>
      </c>
      <c r="G61" s="564">
        <v>799380</v>
      </c>
      <c r="H61" s="564">
        <v>799380</v>
      </c>
      <c r="I61" s="564">
        <v>799380</v>
      </c>
      <c r="J61" s="564">
        <v>799380</v>
      </c>
      <c r="K61" s="564">
        <v>799380</v>
      </c>
      <c r="L61" s="564">
        <v>799380</v>
      </c>
      <c r="M61" s="564">
        <v>799380</v>
      </c>
      <c r="N61" s="564">
        <v>799380</v>
      </c>
      <c r="O61" s="564">
        <v>799380</v>
      </c>
      <c r="P61" s="564">
        <v>799380</v>
      </c>
      <c r="Q61" s="564">
        <v>799380</v>
      </c>
      <c r="R61" s="564">
        <v>799380</v>
      </c>
      <c r="S61" s="564">
        <v>799380</v>
      </c>
      <c r="T61" s="564">
        <v>799380</v>
      </c>
      <c r="U61" s="564">
        <v>799380</v>
      </c>
      <c r="V61" s="564">
        <v>799380</v>
      </c>
      <c r="W61" s="564">
        <v>799380</v>
      </c>
      <c r="X61" s="564">
        <v>799380</v>
      </c>
      <c r="Y61" s="564">
        <v>799380</v>
      </c>
      <c r="Z61" s="564">
        <v>799380</v>
      </c>
      <c r="AA61" s="564">
        <v>799380</v>
      </c>
      <c r="AB61" s="564">
        <v>799380</v>
      </c>
    </row>
    <row r="62" spans="1:44" ht="16.5">
      <c r="A62" s="1228"/>
      <c r="B62" s="453" t="s">
        <v>729</v>
      </c>
      <c r="C62" s="564">
        <v>786380</v>
      </c>
      <c r="D62" s="564">
        <v>786380</v>
      </c>
      <c r="E62" s="564">
        <v>786380</v>
      </c>
      <c r="F62" s="564">
        <v>786380</v>
      </c>
      <c r="G62" s="564">
        <v>786380</v>
      </c>
      <c r="H62" s="564">
        <v>786380</v>
      </c>
      <c r="I62" s="564">
        <v>786380</v>
      </c>
      <c r="J62" s="564">
        <v>786380</v>
      </c>
      <c r="K62" s="564">
        <v>786380</v>
      </c>
      <c r="L62" s="564">
        <v>786380</v>
      </c>
      <c r="M62" s="564">
        <v>786380</v>
      </c>
      <c r="N62" s="564">
        <v>786380</v>
      </c>
      <c r="O62" s="564">
        <v>786380</v>
      </c>
      <c r="P62" s="564">
        <v>786380</v>
      </c>
      <c r="Q62" s="564">
        <v>786380</v>
      </c>
      <c r="R62" s="564">
        <v>786380</v>
      </c>
      <c r="S62" s="564">
        <v>786380</v>
      </c>
      <c r="T62" s="564">
        <v>786380</v>
      </c>
      <c r="U62" s="564">
        <v>786380</v>
      </c>
      <c r="V62" s="564">
        <v>786380</v>
      </c>
      <c r="W62" s="564">
        <v>786380</v>
      </c>
      <c r="X62" s="564">
        <v>786380</v>
      </c>
      <c r="Y62" s="564">
        <v>786380</v>
      </c>
      <c r="Z62" s="564">
        <v>786380</v>
      </c>
      <c r="AA62" s="564">
        <v>786380</v>
      </c>
      <c r="AB62" s="564">
        <v>786380</v>
      </c>
    </row>
    <row r="63" spans="1:44" ht="16.5">
      <c r="A63" s="1228"/>
      <c r="B63" s="453" t="s">
        <v>730</v>
      </c>
      <c r="C63" s="564">
        <v>476800</v>
      </c>
      <c r="D63" s="564">
        <v>477300</v>
      </c>
      <c r="E63" s="564">
        <v>477500</v>
      </c>
      <c r="F63" s="564">
        <v>477500</v>
      </c>
      <c r="G63" s="564">
        <v>478000</v>
      </c>
      <c r="H63" s="564">
        <v>478800</v>
      </c>
      <c r="I63" s="564">
        <v>479850</v>
      </c>
      <c r="J63" s="564">
        <v>481350</v>
      </c>
      <c r="K63" s="564">
        <v>482350</v>
      </c>
      <c r="L63" s="564">
        <v>481900</v>
      </c>
      <c r="M63" s="564">
        <v>481500</v>
      </c>
      <c r="N63" s="564">
        <v>482500</v>
      </c>
      <c r="O63" s="564">
        <v>487000</v>
      </c>
      <c r="P63" s="564">
        <v>487500</v>
      </c>
      <c r="Q63" s="564">
        <v>488500</v>
      </c>
      <c r="R63" s="564">
        <v>487500</v>
      </c>
      <c r="S63" s="564">
        <v>490500</v>
      </c>
      <c r="T63" s="564">
        <v>490500</v>
      </c>
      <c r="U63" s="564">
        <v>490000</v>
      </c>
      <c r="V63" s="564">
        <v>494000</v>
      </c>
      <c r="W63" s="564">
        <v>494000</v>
      </c>
      <c r="X63" s="564">
        <v>494000</v>
      </c>
      <c r="Y63" s="564">
        <v>494000</v>
      </c>
      <c r="Z63" s="564">
        <v>494000</v>
      </c>
      <c r="AA63" s="564">
        <v>494000</v>
      </c>
      <c r="AB63" s="564">
        <v>494000</v>
      </c>
    </row>
    <row r="64" spans="1:44" ht="16.5">
      <c r="A64" s="1228"/>
      <c r="B64" s="453" t="s">
        <v>731</v>
      </c>
      <c r="C64" s="564">
        <v>34500</v>
      </c>
      <c r="D64" s="564">
        <v>35000</v>
      </c>
      <c r="E64" s="564">
        <v>35200</v>
      </c>
      <c r="F64" s="564">
        <v>35200</v>
      </c>
      <c r="G64" s="564">
        <v>35700</v>
      </c>
      <c r="H64" s="564">
        <v>36500</v>
      </c>
      <c r="I64" s="564">
        <v>37500</v>
      </c>
      <c r="J64" s="564">
        <v>39000</v>
      </c>
      <c r="K64" s="564">
        <v>40000</v>
      </c>
      <c r="L64" s="564">
        <v>39500</v>
      </c>
      <c r="M64" s="564">
        <v>39000</v>
      </c>
      <c r="N64" s="564">
        <v>40000</v>
      </c>
      <c r="O64" s="564">
        <v>44500</v>
      </c>
      <c r="P64" s="564">
        <v>45000</v>
      </c>
      <c r="Q64" s="564">
        <v>46000</v>
      </c>
      <c r="R64" s="564">
        <v>45000</v>
      </c>
      <c r="S64" s="564">
        <v>48000</v>
      </c>
      <c r="T64" s="564">
        <v>48000</v>
      </c>
      <c r="U64" s="564">
        <v>48000</v>
      </c>
      <c r="V64" s="564">
        <v>52000</v>
      </c>
      <c r="W64" s="564">
        <v>52000</v>
      </c>
      <c r="X64" s="564">
        <v>52000</v>
      </c>
      <c r="Y64" s="564">
        <v>52000</v>
      </c>
      <c r="Z64" s="564">
        <v>52000</v>
      </c>
      <c r="AA64" s="564">
        <v>52000</v>
      </c>
      <c r="AB64" s="564">
        <v>52000</v>
      </c>
    </row>
    <row r="65" spans="1:34" ht="16.5">
      <c r="A65" s="1228"/>
      <c r="B65" s="453" t="s">
        <v>732</v>
      </c>
      <c r="C65" s="564">
        <v>2300</v>
      </c>
      <c r="D65" s="564">
        <v>2300</v>
      </c>
      <c r="E65" s="564">
        <v>2300</v>
      </c>
      <c r="F65" s="564">
        <v>2300</v>
      </c>
      <c r="G65" s="564">
        <v>2300</v>
      </c>
      <c r="H65" s="564">
        <v>2300</v>
      </c>
      <c r="I65" s="564">
        <v>2350</v>
      </c>
      <c r="J65" s="564">
        <v>2350</v>
      </c>
      <c r="K65" s="564">
        <v>2350</v>
      </c>
      <c r="L65" s="564">
        <v>2400</v>
      </c>
      <c r="M65" s="564">
        <v>2500</v>
      </c>
      <c r="N65" s="564">
        <v>2500</v>
      </c>
      <c r="O65" s="564">
        <v>2500</v>
      </c>
      <c r="P65" s="564">
        <v>2500</v>
      </c>
      <c r="Q65" s="564">
        <v>2500</v>
      </c>
      <c r="R65" s="564">
        <v>2500</v>
      </c>
      <c r="S65" s="564">
        <v>2500</v>
      </c>
      <c r="T65" s="564">
        <v>2500</v>
      </c>
      <c r="U65" s="564">
        <v>2000</v>
      </c>
      <c r="V65" s="564">
        <v>2000</v>
      </c>
      <c r="W65" s="564">
        <v>2000</v>
      </c>
      <c r="X65" s="564">
        <v>2000</v>
      </c>
      <c r="Y65" s="564">
        <v>2000</v>
      </c>
      <c r="Z65" s="564">
        <v>2000</v>
      </c>
      <c r="AA65" s="564">
        <v>2000</v>
      </c>
      <c r="AB65" s="564">
        <v>2000</v>
      </c>
    </row>
    <row r="66" spans="1:34" ht="16.5">
      <c r="A66" s="1228"/>
      <c r="B66" s="72" t="s">
        <v>733</v>
      </c>
      <c r="C66" s="564">
        <v>440000</v>
      </c>
      <c r="D66" s="564">
        <v>440000</v>
      </c>
      <c r="E66" s="564">
        <v>440000</v>
      </c>
      <c r="F66" s="564">
        <v>440000</v>
      </c>
      <c r="G66" s="564">
        <v>440000</v>
      </c>
      <c r="H66" s="564">
        <v>440000</v>
      </c>
      <c r="I66" s="564">
        <v>440000</v>
      </c>
      <c r="J66" s="564">
        <v>440000</v>
      </c>
      <c r="K66" s="564">
        <v>440000</v>
      </c>
      <c r="L66" s="564">
        <v>440000</v>
      </c>
      <c r="M66" s="564">
        <v>440000</v>
      </c>
      <c r="N66" s="564">
        <v>440000</v>
      </c>
      <c r="O66" s="564">
        <v>440000</v>
      </c>
      <c r="P66" s="564">
        <v>440000</v>
      </c>
      <c r="Q66" s="564">
        <v>440000</v>
      </c>
      <c r="R66" s="564">
        <v>440000</v>
      </c>
      <c r="S66" s="564">
        <v>440000</v>
      </c>
      <c r="T66" s="564">
        <v>440000</v>
      </c>
      <c r="U66" s="564">
        <v>440000</v>
      </c>
      <c r="V66" s="564">
        <v>440000</v>
      </c>
      <c r="W66" s="564">
        <v>440000</v>
      </c>
      <c r="X66" s="564">
        <v>440000</v>
      </c>
      <c r="Y66" s="564">
        <v>440000</v>
      </c>
      <c r="Z66" s="564">
        <v>440000</v>
      </c>
      <c r="AA66" s="564">
        <v>440000</v>
      </c>
      <c r="AB66" s="564">
        <v>440000</v>
      </c>
    </row>
    <row r="67" spans="1:34" ht="16.5">
      <c r="A67" s="1228"/>
      <c r="B67" s="453" t="s">
        <v>734</v>
      </c>
      <c r="C67" s="564">
        <v>433780</v>
      </c>
      <c r="D67" s="564">
        <v>431590</v>
      </c>
      <c r="E67" s="564">
        <v>429400</v>
      </c>
      <c r="F67" s="564">
        <v>427210</v>
      </c>
      <c r="G67" s="564">
        <v>425020</v>
      </c>
      <c r="H67" s="564">
        <v>422830</v>
      </c>
      <c r="I67" s="564">
        <v>420640</v>
      </c>
      <c r="J67" s="564">
        <v>418450</v>
      </c>
      <c r="K67" s="564">
        <v>416260</v>
      </c>
      <c r="L67" s="564">
        <v>414070</v>
      </c>
      <c r="M67" s="564">
        <v>411880</v>
      </c>
      <c r="N67" s="564">
        <v>409662</v>
      </c>
      <c r="O67" s="564">
        <v>407444</v>
      </c>
      <c r="P67" s="564">
        <v>405226</v>
      </c>
      <c r="Q67" s="564">
        <v>403008.00000000006</v>
      </c>
      <c r="R67" s="564">
        <v>400790</v>
      </c>
      <c r="S67" s="564">
        <v>398676</v>
      </c>
      <c r="T67" s="564">
        <v>396561.99999999994</v>
      </c>
      <c r="U67" s="564">
        <v>394448.00000000006</v>
      </c>
      <c r="V67" s="564">
        <v>392334</v>
      </c>
      <c r="W67" s="564">
        <v>390220</v>
      </c>
      <c r="X67" s="564">
        <v>388106</v>
      </c>
      <c r="Y67" s="564">
        <v>388106</v>
      </c>
      <c r="Z67" s="564">
        <v>388106</v>
      </c>
      <c r="AA67" s="564">
        <v>388106</v>
      </c>
      <c r="AB67" s="564">
        <v>388106</v>
      </c>
    </row>
    <row r="68" spans="1:34" ht="16.5">
      <c r="A68" s="1228"/>
      <c r="B68" s="453" t="s">
        <v>735</v>
      </c>
      <c r="C68" s="564">
        <v>1120</v>
      </c>
      <c r="D68" s="564">
        <v>1120</v>
      </c>
      <c r="E68" s="564">
        <v>1120</v>
      </c>
      <c r="F68" s="564">
        <v>1120</v>
      </c>
      <c r="G68" s="564">
        <v>1120</v>
      </c>
      <c r="H68" s="564">
        <v>1120</v>
      </c>
      <c r="I68" s="564">
        <v>1120</v>
      </c>
      <c r="J68" s="564">
        <v>1120</v>
      </c>
      <c r="K68" s="564">
        <v>1120</v>
      </c>
      <c r="L68" s="564">
        <v>1120</v>
      </c>
      <c r="M68" s="564">
        <v>1150</v>
      </c>
      <c r="N68" s="564">
        <v>1180</v>
      </c>
      <c r="O68" s="564">
        <v>1180</v>
      </c>
      <c r="P68" s="564">
        <v>1180</v>
      </c>
      <c r="Q68" s="564">
        <v>1180</v>
      </c>
      <c r="R68" s="564">
        <v>1180</v>
      </c>
      <c r="S68" s="564">
        <v>1180</v>
      </c>
      <c r="T68" s="564">
        <v>1180</v>
      </c>
      <c r="U68" s="564">
        <v>1180</v>
      </c>
      <c r="V68" s="564">
        <v>1180</v>
      </c>
      <c r="W68" s="564">
        <v>1180</v>
      </c>
      <c r="X68" s="564">
        <v>1180</v>
      </c>
      <c r="Y68" s="564">
        <v>1180</v>
      </c>
      <c r="Z68" s="564">
        <v>1180</v>
      </c>
      <c r="AA68" s="564">
        <v>1180</v>
      </c>
      <c r="AB68" s="564">
        <v>1180</v>
      </c>
    </row>
    <row r="69" spans="1:34" ht="16.5">
      <c r="A69" s="1228" t="s">
        <v>32</v>
      </c>
      <c r="B69" s="453" t="s">
        <v>728</v>
      </c>
      <c r="C69" s="564">
        <v>824290</v>
      </c>
      <c r="D69" s="564">
        <v>824290</v>
      </c>
      <c r="E69" s="564">
        <v>824290</v>
      </c>
      <c r="F69" s="564">
        <v>824290</v>
      </c>
      <c r="G69" s="564">
        <v>824290</v>
      </c>
      <c r="H69" s="564">
        <v>824290</v>
      </c>
      <c r="I69" s="564">
        <v>824290</v>
      </c>
      <c r="J69" s="564">
        <v>824290</v>
      </c>
      <c r="K69" s="564">
        <v>824290</v>
      </c>
      <c r="L69" s="564">
        <v>824290</v>
      </c>
      <c r="M69" s="564">
        <v>824290</v>
      </c>
      <c r="N69" s="564">
        <v>824290</v>
      </c>
      <c r="O69" s="564">
        <v>824290</v>
      </c>
      <c r="P69" s="564">
        <v>824290</v>
      </c>
      <c r="Q69" s="564">
        <v>824290</v>
      </c>
      <c r="R69" s="564">
        <v>824290</v>
      </c>
      <c r="S69" s="564">
        <v>824290</v>
      </c>
      <c r="T69" s="564">
        <v>824290</v>
      </c>
      <c r="U69" s="564">
        <v>824290</v>
      </c>
      <c r="V69" s="564">
        <v>824290</v>
      </c>
      <c r="W69" s="564">
        <v>824290</v>
      </c>
      <c r="X69" s="564">
        <v>824290</v>
      </c>
      <c r="Y69" s="564">
        <v>824290</v>
      </c>
      <c r="Z69" s="564">
        <v>824290</v>
      </c>
      <c r="AA69" s="564">
        <v>824290</v>
      </c>
      <c r="AB69" s="564">
        <v>824290</v>
      </c>
    </row>
    <row r="70" spans="1:34" ht="16.5">
      <c r="A70" s="1228"/>
      <c r="B70" s="453" t="s">
        <v>729</v>
      </c>
      <c r="C70" s="564">
        <v>823290</v>
      </c>
      <c r="D70" s="564">
        <v>823290</v>
      </c>
      <c r="E70" s="564">
        <v>823290</v>
      </c>
      <c r="F70" s="564">
        <v>823290</v>
      </c>
      <c r="G70" s="564">
        <v>823290</v>
      </c>
      <c r="H70" s="564">
        <v>823290</v>
      </c>
      <c r="I70" s="564">
        <v>823290</v>
      </c>
      <c r="J70" s="564">
        <v>823290</v>
      </c>
      <c r="K70" s="564">
        <v>823290</v>
      </c>
      <c r="L70" s="564">
        <v>823290</v>
      </c>
      <c r="M70" s="564">
        <v>823290</v>
      </c>
      <c r="N70" s="564">
        <v>823290</v>
      </c>
      <c r="O70" s="564">
        <v>823290</v>
      </c>
      <c r="P70" s="564">
        <v>823290</v>
      </c>
      <c r="Q70" s="564">
        <v>823290</v>
      </c>
      <c r="R70" s="564">
        <v>823290</v>
      </c>
      <c r="S70" s="564">
        <v>823290</v>
      </c>
      <c r="T70" s="564">
        <v>823290</v>
      </c>
      <c r="U70" s="564">
        <v>823290</v>
      </c>
      <c r="V70" s="564">
        <v>823290</v>
      </c>
      <c r="W70" s="564">
        <v>823290</v>
      </c>
      <c r="X70" s="564">
        <v>786380</v>
      </c>
      <c r="Y70" s="564">
        <v>786380</v>
      </c>
      <c r="Z70" s="564">
        <v>786380</v>
      </c>
      <c r="AA70" s="564">
        <v>786380</v>
      </c>
      <c r="AB70" s="564">
        <v>786380</v>
      </c>
    </row>
    <row r="71" spans="1:34" ht="16.5">
      <c r="A71" s="1228"/>
      <c r="B71" s="453" t="s">
        <v>730</v>
      </c>
      <c r="C71" s="564">
        <v>386620</v>
      </c>
      <c r="D71" s="564">
        <v>386620</v>
      </c>
      <c r="E71" s="564">
        <v>386620</v>
      </c>
      <c r="F71" s="564">
        <v>387000</v>
      </c>
      <c r="G71" s="564">
        <v>387500</v>
      </c>
      <c r="H71" s="564">
        <v>388200</v>
      </c>
      <c r="I71" s="564">
        <v>388200</v>
      </c>
      <c r="J71" s="564">
        <v>388200</v>
      </c>
      <c r="K71" s="564">
        <v>388200</v>
      </c>
      <c r="L71" s="564">
        <v>388200</v>
      </c>
      <c r="M71" s="564">
        <v>388200</v>
      </c>
      <c r="N71" s="564">
        <v>388200</v>
      </c>
      <c r="O71" s="564">
        <v>388200</v>
      </c>
      <c r="P71" s="564">
        <v>388200</v>
      </c>
      <c r="Q71" s="564">
        <v>388200</v>
      </c>
      <c r="R71" s="564">
        <v>388200</v>
      </c>
      <c r="S71" s="564">
        <v>388200</v>
      </c>
      <c r="T71" s="564">
        <v>388080</v>
      </c>
      <c r="U71" s="564">
        <v>388080</v>
      </c>
      <c r="V71" s="564">
        <v>388080</v>
      </c>
      <c r="W71" s="564">
        <v>388090</v>
      </c>
      <c r="X71" s="564">
        <v>388090</v>
      </c>
      <c r="Y71" s="564">
        <v>388090</v>
      </c>
      <c r="Z71" s="564">
        <v>388090</v>
      </c>
      <c r="AA71" s="564">
        <v>388090</v>
      </c>
      <c r="AB71" s="564">
        <v>388090</v>
      </c>
    </row>
    <row r="72" spans="1:34" ht="16.5">
      <c r="A72" s="1228"/>
      <c r="B72" s="453" t="s">
        <v>731</v>
      </c>
      <c r="C72" s="564">
        <v>6600</v>
      </c>
      <c r="D72" s="564">
        <v>6600</v>
      </c>
      <c r="E72" s="564">
        <v>6600</v>
      </c>
      <c r="F72" s="564">
        <v>6980</v>
      </c>
      <c r="G72" s="564">
        <v>7470</v>
      </c>
      <c r="H72" s="564">
        <v>8160</v>
      </c>
      <c r="I72" s="564">
        <v>8160</v>
      </c>
      <c r="J72" s="564">
        <v>8160</v>
      </c>
      <c r="K72" s="564">
        <v>8160</v>
      </c>
      <c r="L72" s="564">
        <v>8160</v>
      </c>
      <c r="M72" s="564">
        <v>8160</v>
      </c>
      <c r="N72" s="564">
        <v>8160</v>
      </c>
      <c r="O72" s="564">
        <v>8160</v>
      </c>
      <c r="P72" s="564">
        <v>8150</v>
      </c>
      <c r="Q72" s="564">
        <v>8150</v>
      </c>
      <c r="R72" s="564">
        <v>8140.0000000000009</v>
      </c>
      <c r="S72" s="564">
        <v>8130.0000000000009</v>
      </c>
      <c r="T72" s="564">
        <v>8000</v>
      </c>
      <c r="U72" s="564">
        <v>8000</v>
      </c>
      <c r="V72" s="564">
        <v>8000</v>
      </c>
      <c r="W72" s="564">
        <v>8000</v>
      </c>
      <c r="X72" s="564">
        <v>8000</v>
      </c>
      <c r="Y72" s="564">
        <v>8000</v>
      </c>
      <c r="Z72" s="564">
        <v>8000</v>
      </c>
      <c r="AA72" s="564">
        <v>8000</v>
      </c>
      <c r="AB72" s="564">
        <v>8000</v>
      </c>
    </row>
    <row r="73" spans="1:34" ht="16.5">
      <c r="A73" s="1228"/>
      <c r="B73" s="453" t="s">
        <v>732</v>
      </c>
      <c r="C73" s="564">
        <v>20</v>
      </c>
      <c r="D73" s="564">
        <v>20</v>
      </c>
      <c r="E73" s="564">
        <v>20</v>
      </c>
      <c r="F73" s="564">
        <v>20</v>
      </c>
      <c r="G73" s="564">
        <v>30</v>
      </c>
      <c r="H73" s="564">
        <v>40</v>
      </c>
      <c r="I73" s="564">
        <v>40</v>
      </c>
      <c r="J73" s="564">
        <v>40</v>
      </c>
      <c r="K73" s="564">
        <v>40</v>
      </c>
      <c r="L73" s="564">
        <v>40</v>
      </c>
      <c r="M73" s="564">
        <v>40</v>
      </c>
      <c r="N73" s="564">
        <v>40</v>
      </c>
      <c r="O73" s="564">
        <v>40</v>
      </c>
      <c r="P73" s="564">
        <v>50</v>
      </c>
      <c r="Q73" s="564">
        <v>50</v>
      </c>
      <c r="R73" s="564">
        <v>60</v>
      </c>
      <c r="S73" s="564">
        <v>70</v>
      </c>
      <c r="T73" s="564">
        <v>80</v>
      </c>
      <c r="U73" s="564">
        <v>80</v>
      </c>
      <c r="V73" s="564">
        <v>80</v>
      </c>
      <c r="W73" s="564">
        <v>90</v>
      </c>
      <c r="X73" s="564">
        <v>90</v>
      </c>
      <c r="Y73" s="564">
        <v>90</v>
      </c>
      <c r="Z73" s="564">
        <v>90</v>
      </c>
      <c r="AA73" s="564">
        <v>90</v>
      </c>
      <c r="AB73" s="564">
        <v>90</v>
      </c>
    </row>
    <row r="74" spans="1:34" ht="16.5">
      <c r="A74" s="1228"/>
      <c r="B74" s="72" t="s">
        <v>733</v>
      </c>
      <c r="C74" s="564">
        <v>380000</v>
      </c>
      <c r="D74" s="564">
        <v>380000</v>
      </c>
      <c r="E74" s="564">
        <v>380000</v>
      </c>
      <c r="F74" s="564">
        <v>380000</v>
      </c>
      <c r="G74" s="564">
        <v>380000</v>
      </c>
      <c r="H74" s="564">
        <v>380000</v>
      </c>
      <c r="I74" s="564">
        <v>380000</v>
      </c>
      <c r="J74" s="564">
        <v>380000</v>
      </c>
      <c r="K74" s="564">
        <v>380000</v>
      </c>
      <c r="L74" s="564">
        <v>380000</v>
      </c>
      <c r="M74" s="564">
        <v>380000</v>
      </c>
      <c r="N74" s="564">
        <v>380000</v>
      </c>
      <c r="O74" s="564">
        <v>380000</v>
      </c>
      <c r="P74" s="564">
        <v>380000</v>
      </c>
      <c r="Q74" s="564">
        <v>380000</v>
      </c>
      <c r="R74" s="564">
        <v>380000</v>
      </c>
      <c r="S74" s="564">
        <v>380000</v>
      </c>
      <c r="T74" s="564">
        <v>380000</v>
      </c>
      <c r="U74" s="564">
        <v>380000</v>
      </c>
      <c r="V74" s="564">
        <v>380000</v>
      </c>
      <c r="W74" s="564">
        <v>380000</v>
      </c>
      <c r="X74" s="564">
        <v>380000</v>
      </c>
      <c r="Y74" s="564">
        <v>380000</v>
      </c>
      <c r="Z74" s="564">
        <v>380000</v>
      </c>
      <c r="AA74" s="564">
        <v>380000</v>
      </c>
      <c r="AB74" s="564">
        <v>380000</v>
      </c>
    </row>
    <row r="75" spans="1:34" ht="16.5">
      <c r="A75" s="1228"/>
      <c r="B75" s="453" t="s">
        <v>734</v>
      </c>
      <c r="C75" s="564">
        <v>87620</v>
      </c>
      <c r="D75" s="564">
        <v>86890</v>
      </c>
      <c r="E75" s="564">
        <v>86160</v>
      </c>
      <c r="F75" s="564">
        <v>85430</v>
      </c>
      <c r="G75" s="564">
        <v>84700</v>
      </c>
      <c r="H75" s="564">
        <v>83970</v>
      </c>
      <c r="I75" s="564">
        <v>83240</v>
      </c>
      <c r="J75" s="564">
        <v>82510</v>
      </c>
      <c r="K75" s="564">
        <v>81780</v>
      </c>
      <c r="L75" s="564">
        <v>81050</v>
      </c>
      <c r="M75" s="564">
        <v>80320</v>
      </c>
      <c r="N75" s="564">
        <v>79578</v>
      </c>
      <c r="O75" s="564">
        <v>78836</v>
      </c>
      <c r="P75" s="564">
        <v>78094</v>
      </c>
      <c r="Q75" s="564">
        <v>77352</v>
      </c>
      <c r="R75" s="564">
        <v>76610</v>
      </c>
      <c r="S75" s="564">
        <v>75868</v>
      </c>
      <c r="T75" s="564">
        <v>75126</v>
      </c>
      <c r="U75" s="564">
        <v>74384</v>
      </c>
      <c r="V75" s="564">
        <v>73642</v>
      </c>
      <c r="W75" s="564">
        <v>72900</v>
      </c>
      <c r="X75" s="564">
        <v>72158</v>
      </c>
      <c r="Y75" s="564">
        <v>72158</v>
      </c>
      <c r="Z75" s="564">
        <v>72158</v>
      </c>
      <c r="AA75" s="564">
        <v>72158</v>
      </c>
      <c r="AB75" s="564">
        <v>72158</v>
      </c>
    </row>
    <row r="76" spans="1:34" ht="16.5">
      <c r="A76" s="1228"/>
      <c r="B76" s="453" t="s">
        <v>735</v>
      </c>
      <c r="C76" s="564">
        <v>3</v>
      </c>
      <c r="D76" s="564">
        <v>3</v>
      </c>
      <c r="E76" s="564">
        <v>3</v>
      </c>
      <c r="F76" s="564">
        <v>3</v>
      </c>
      <c r="G76" s="564">
        <v>3</v>
      </c>
      <c r="H76" s="564">
        <v>3</v>
      </c>
      <c r="I76" s="564">
        <v>3</v>
      </c>
      <c r="J76" s="564">
        <v>3</v>
      </c>
      <c r="K76" s="564">
        <v>3</v>
      </c>
      <c r="L76" s="564">
        <v>3</v>
      </c>
      <c r="M76" s="564">
        <v>70</v>
      </c>
      <c r="N76" s="564">
        <v>80</v>
      </c>
      <c r="O76" s="564">
        <v>80</v>
      </c>
      <c r="P76" s="564">
        <v>80</v>
      </c>
      <c r="Q76" s="564">
        <v>80</v>
      </c>
      <c r="R76" s="564">
        <v>80</v>
      </c>
      <c r="S76" s="564">
        <v>80</v>
      </c>
      <c r="T76" s="564">
        <v>80</v>
      </c>
      <c r="U76" s="564">
        <v>80</v>
      </c>
      <c r="V76" s="564">
        <v>80</v>
      </c>
      <c r="W76" s="564">
        <v>80</v>
      </c>
      <c r="X76" s="564">
        <v>80</v>
      </c>
      <c r="Y76" s="564">
        <v>80</v>
      </c>
      <c r="Z76" s="564">
        <v>80</v>
      </c>
      <c r="AA76" s="564">
        <v>80</v>
      </c>
      <c r="AB76" s="564">
        <v>80</v>
      </c>
      <c r="AC76" s="499"/>
      <c r="AD76" s="499"/>
    </row>
    <row r="77" spans="1:34" ht="16.5">
      <c r="A77" s="1228" t="s">
        <v>5</v>
      </c>
      <c r="B77" s="453" t="s">
        <v>728</v>
      </c>
      <c r="C77" s="564">
        <v>460</v>
      </c>
      <c r="D77" s="564">
        <v>460</v>
      </c>
      <c r="E77" s="564">
        <v>460</v>
      </c>
      <c r="F77" s="564">
        <v>460</v>
      </c>
      <c r="G77" s="564">
        <v>460</v>
      </c>
      <c r="H77" s="564">
        <v>460</v>
      </c>
      <c r="I77" s="564">
        <v>460</v>
      </c>
      <c r="J77" s="564">
        <v>460</v>
      </c>
      <c r="K77" s="564">
        <v>460</v>
      </c>
      <c r="L77" s="564">
        <v>460</v>
      </c>
      <c r="M77" s="564">
        <v>460</v>
      </c>
      <c r="N77" s="564">
        <v>460</v>
      </c>
      <c r="O77" s="564">
        <v>460</v>
      </c>
      <c r="P77" s="564">
        <v>460</v>
      </c>
      <c r="Q77" s="564">
        <v>460</v>
      </c>
      <c r="R77" s="564">
        <v>460</v>
      </c>
      <c r="S77" s="564">
        <v>460</v>
      </c>
      <c r="T77" s="564">
        <v>460</v>
      </c>
      <c r="U77" s="564">
        <v>460</v>
      </c>
      <c r="V77" s="564">
        <v>460</v>
      </c>
      <c r="W77" s="564">
        <v>460</v>
      </c>
      <c r="X77" s="564">
        <v>460</v>
      </c>
      <c r="Y77" s="564">
        <v>460</v>
      </c>
      <c r="Z77" s="564">
        <v>460</v>
      </c>
      <c r="AA77" s="564">
        <v>460</v>
      </c>
      <c r="AB77" s="564">
        <v>460</v>
      </c>
      <c r="AC77" s="296" t="s">
        <v>17</v>
      </c>
      <c r="AD77" s="499"/>
      <c r="AG77" s="499"/>
      <c r="AH77" s="499"/>
    </row>
    <row r="78" spans="1:34" ht="16.5">
      <c r="A78" s="1228"/>
      <c r="B78" s="453" t="s">
        <v>729</v>
      </c>
      <c r="C78" s="564">
        <v>460</v>
      </c>
      <c r="D78" s="564">
        <v>460</v>
      </c>
      <c r="E78" s="564">
        <v>460</v>
      </c>
      <c r="F78" s="564">
        <v>460</v>
      </c>
      <c r="G78" s="564">
        <v>460</v>
      </c>
      <c r="H78" s="564">
        <v>460</v>
      </c>
      <c r="I78" s="564">
        <v>460</v>
      </c>
      <c r="J78" s="564">
        <v>460</v>
      </c>
      <c r="K78" s="564">
        <v>460</v>
      </c>
      <c r="L78" s="564">
        <v>460</v>
      </c>
      <c r="M78" s="564">
        <v>460</v>
      </c>
      <c r="N78" s="564">
        <v>460</v>
      </c>
      <c r="O78" s="564">
        <v>460</v>
      </c>
      <c r="P78" s="564">
        <v>460</v>
      </c>
      <c r="Q78" s="564">
        <v>460</v>
      </c>
      <c r="R78" s="564">
        <v>460</v>
      </c>
      <c r="S78" s="564">
        <v>460</v>
      </c>
      <c r="T78" s="564">
        <v>460</v>
      </c>
      <c r="U78" s="564">
        <v>460</v>
      </c>
      <c r="V78" s="564">
        <v>460</v>
      </c>
      <c r="W78" s="564">
        <v>460</v>
      </c>
      <c r="X78" s="564">
        <v>460</v>
      </c>
      <c r="Y78" s="564">
        <v>460</v>
      </c>
      <c r="Z78" s="564">
        <v>460</v>
      </c>
      <c r="AA78" s="564">
        <v>460</v>
      </c>
      <c r="AB78" s="564">
        <v>455</v>
      </c>
      <c r="AC78" s="499"/>
      <c r="AD78" s="499"/>
      <c r="AG78" s="499"/>
      <c r="AH78" s="499"/>
    </row>
    <row r="79" spans="1:34" ht="16.5">
      <c r="A79" s="1228"/>
      <c r="B79" s="453" t="s">
        <v>730</v>
      </c>
      <c r="C79" s="564">
        <v>50</v>
      </c>
      <c r="D79" s="564">
        <v>50</v>
      </c>
      <c r="E79" s="564">
        <v>50</v>
      </c>
      <c r="F79" s="564">
        <v>50</v>
      </c>
      <c r="G79" s="564">
        <v>50</v>
      </c>
      <c r="H79" s="564">
        <v>50</v>
      </c>
      <c r="I79" s="564">
        <v>50</v>
      </c>
      <c r="J79" s="564">
        <v>50</v>
      </c>
      <c r="K79" s="564">
        <v>50</v>
      </c>
      <c r="L79" s="564">
        <v>50</v>
      </c>
      <c r="M79" s="564">
        <v>50</v>
      </c>
      <c r="N79" s="564">
        <v>50</v>
      </c>
      <c r="O79" s="564">
        <v>50</v>
      </c>
      <c r="P79" s="564">
        <v>50</v>
      </c>
      <c r="Q79" s="564">
        <v>50</v>
      </c>
      <c r="R79" s="564">
        <v>40</v>
      </c>
      <c r="S79" s="564">
        <v>40</v>
      </c>
      <c r="T79" s="564">
        <v>30</v>
      </c>
      <c r="U79" s="564">
        <v>30</v>
      </c>
      <c r="V79" s="564">
        <v>30</v>
      </c>
      <c r="W79" s="564">
        <v>30</v>
      </c>
      <c r="X79" s="564">
        <v>30</v>
      </c>
      <c r="Y79" s="564">
        <v>30</v>
      </c>
      <c r="Z79" s="564">
        <v>30</v>
      </c>
      <c r="AA79" s="564">
        <v>30</v>
      </c>
      <c r="AB79" s="564">
        <v>10</v>
      </c>
      <c r="AC79" s="499"/>
      <c r="AD79" s="499"/>
      <c r="AG79" s="499"/>
      <c r="AH79" s="499"/>
    </row>
    <row r="80" spans="1:34" ht="16.5">
      <c r="A80" s="1228"/>
      <c r="B80" s="453" t="s">
        <v>731</v>
      </c>
      <c r="C80" s="564">
        <v>10</v>
      </c>
      <c r="D80" s="564">
        <v>10</v>
      </c>
      <c r="E80" s="564">
        <v>10</v>
      </c>
      <c r="F80" s="564">
        <v>10</v>
      </c>
      <c r="G80" s="564">
        <v>10</v>
      </c>
      <c r="H80" s="564">
        <v>10</v>
      </c>
      <c r="I80" s="564">
        <v>10</v>
      </c>
      <c r="J80" s="564">
        <v>10</v>
      </c>
      <c r="K80" s="564">
        <v>10</v>
      </c>
      <c r="L80" s="564">
        <v>10</v>
      </c>
      <c r="M80" s="564">
        <v>10</v>
      </c>
      <c r="N80" s="564">
        <v>10</v>
      </c>
      <c r="O80" s="564">
        <v>10</v>
      </c>
      <c r="P80" s="564">
        <v>10</v>
      </c>
      <c r="Q80" s="564">
        <v>10</v>
      </c>
      <c r="R80" s="564">
        <v>10</v>
      </c>
      <c r="S80" s="564">
        <v>10</v>
      </c>
      <c r="T80" s="564">
        <v>10</v>
      </c>
      <c r="U80" s="564">
        <v>10</v>
      </c>
      <c r="V80" s="564">
        <v>10</v>
      </c>
      <c r="W80" s="564">
        <v>10</v>
      </c>
      <c r="X80" s="564">
        <v>10</v>
      </c>
      <c r="Y80" s="564">
        <v>10</v>
      </c>
      <c r="Z80" s="564">
        <v>10</v>
      </c>
      <c r="AA80" s="564">
        <v>10</v>
      </c>
      <c r="AB80" s="564">
        <v>10</v>
      </c>
      <c r="AC80" s="499"/>
      <c r="AD80" s="499"/>
      <c r="AG80" s="499"/>
      <c r="AH80" s="499"/>
    </row>
    <row r="81" spans="1:34" ht="16.5">
      <c r="A81" s="1228"/>
      <c r="B81" s="453" t="s">
        <v>732</v>
      </c>
      <c r="C81" s="564">
        <v>40</v>
      </c>
      <c r="D81" s="564">
        <v>40</v>
      </c>
      <c r="E81" s="564">
        <v>40</v>
      </c>
      <c r="F81" s="564">
        <v>40</v>
      </c>
      <c r="G81" s="564">
        <v>40</v>
      </c>
      <c r="H81" s="564">
        <v>40</v>
      </c>
      <c r="I81" s="564">
        <v>40</v>
      </c>
      <c r="J81" s="564">
        <v>40</v>
      </c>
      <c r="K81" s="564">
        <v>40</v>
      </c>
      <c r="L81" s="564">
        <v>40</v>
      </c>
      <c r="M81" s="564">
        <v>30</v>
      </c>
      <c r="N81" s="564">
        <v>30</v>
      </c>
      <c r="O81" s="564">
        <v>30</v>
      </c>
      <c r="P81" s="564">
        <v>30</v>
      </c>
      <c r="Q81" s="564">
        <v>30</v>
      </c>
      <c r="R81" s="564">
        <v>30</v>
      </c>
      <c r="S81" s="564">
        <v>30</v>
      </c>
      <c r="T81" s="564">
        <v>20</v>
      </c>
      <c r="U81" s="564">
        <v>20</v>
      </c>
      <c r="V81" s="564">
        <v>20</v>
      </c>
      <c r="W81" s="564">
        <v>20</v>
      </c>
      <c r="X81" s="564">
        <v>20</v>
      </c>
      <c r="Y81" s="564">
        <v>20</v>
      </c>
      <c r="Z81" s="564">
        <v>20</v>
      </c>
      <c r="AA81" s="564">
        <v>20</v>
      </c>
      <c r="AB81" s="564">
        <v>20</v>
      </c>
      <c r="AC81" s="499"/>
      <c r="AD81" s="499"/>
      <c r="AG81" s="499"/>
      <c r="AH81" s="499"/>
    </row>
    <row r="82" spans="1:34" ht="16.5">
      <c r="A82" s="1228"/>
      <c r="B82" s="72" t="s">
        <v>733</v>
      </c>
      <c r="C82" s="564">
        <v>0</v>
      </c>
      <c r="D82" s="564">
        <v>0</v>
      </c>
      <c r="E82" s="564">
        <v>0</v>
      </c>
      <c r="F82" s="564">
        <v>0</v>
      </c>
      <c r="G82" s="564">
        <v>0</v>
      </c>
      <c r="H82" s="564">
        <v>0</v>
      </c>
      <c r="I82" s="564">
        <v>0</v>
      </c>
      <c r="J82" s="564">
        <v>0</v>
      </c>
      <c r="K82" s="564">
        <v>0</v>
      </c>
      <c r="L82" s="564">
        <v>0</v>
      </c>
      <c r="M82" s="564">
        <v>0</v>
      </c>
      <c r="N82" s="564">
        <v>0</v>
      </c>
      <c r="O82" s="564">
        <v>0</v>
      </c>
      <c r="P82" s="564">
        <v>0</v>
      </c>
      <c r="Q82" s="564">
        <v>0</v>
      </c>
      <c r="R82" s="564">
        <v>0</v>
      </c>
      <c r="S82" s="564">
        <v>0</v>
      </c>
      <c r="T82" s="564">
        <v>0</v>
      </c>
      <c r="U82" s="564">
        <v>0</v>
      </c>
      <c r="V82" s="564">
        <v>0</v>
      </c>
      <c r="W82" s="564">
        <v>0</v>
      </c>
      <c r="X82" s="564">
        <v>0</v>
      </c>
      <c r="Y82" s="564">
        <v>0</v>
      </c>
      <c r="Z82" s="564">
        <v>0</v>
      </c>
      <c r="AA82" s="564">
        <v>0</v>
      </c>
      <c r="AB82" s="564">
        <v>0</v>
      </c>
      <c r="AC82" s="499"/>
      <c r="AD82" s="499"/>
      <c r="AG82" s="499"/>
      <c r="AH82" s="499"/>
    </row>
    <row r="83" spans="1:34" ht="16.5">
      <c r="A83" s="1228"/>
      <c r="B83" s="453" t="s">
        <v>734</v>
      </c>
      <c r="C83" s="564">
        <v>407</v>
      </c>
      <c r="D83" s="564">
        <v>407</v>
      </c>
      <c r="E83" s="564">
        <v>407</v>
      </c>
      <c r="F83" s="564">
        <v>407</v>
      </c>
      <c r="G83" s="564">
        <v>407</v>
      </c>
      <c r="H83" s="564">
        <v>407</v>
      </c>
      <c r="I83" s="564">
        <v>407</v>
      </c>
      <c r="J83" s="564">
        <v>407</v>
      </c>
      <c r="K83" s="564">
        <v>407</v>
      </c>
      <c r="L83" s="564">
        <v>407</v>
      </c>
      <c r="M83" s="564">
        <v>407</v>
      </c>
      <c r="N83" s="564">
        <v>407</v>
      </c>
      <c r="O83" s="564">
        <v>407</v>
      </c>
      <c r="P83" s="564">
        <v>407</v>
      </c>
      <c r="Q83" s="564">
        <v>407</v>
      </c>
      <c r="R83" s="564">
        <v>407</v>
      </c>
      <c r="S83" s="564">
        <v>407</v>
      </c>
      <c r="T83" s="564">
        <v>407</v>
      </c>
      <c r="U83" s="564">
        <v>407</v>
      </c>
      <c r="V83" s="564">
        <v>407</v>
      </c>
      <c r="W83" s="564">
        <v>407</v>
      </c>
      <c r="X83" s="564">
        <v>407</v>
      </c>
      <c r="Y83" s="564">
        <v>407</v>
      </c>
      <c r="Z83" s="564">
        <v>407</v>
      </c>
      <c r="AA83" s="564">
        <v>407</v>
      </c>
      <c r="AB83" s="564">
        <v>399</v>
      </c>
      <c r="AC83" s="499"/>
      <c r="AD83" s="499"/>
      <c r="AG83" s="499"/>
      <c r="AH83" s="499"/>
    </row>
    <row r="84" spans="1:34" ht="16.5">
      <c r="A84" s="1228"/>
      <c r="B84" s="453" t="s">
        <v>735</v>
      </c>
      <c r="C84" s="564">
        <v>3</v>
      </c>
      <c r="D84" s="564">
        <v>3</v>
      </c>
      <c r="E84" s="564">
        <v>3</v>
      </c>
      <c r="F84" s="564">
        <v>3</v>
      </c>
      <c r="G84" s="564">
        <v>3</v>
      </c>
      <c r="H84" s="564">
        <v>3</v>
      </c>
      <c r="I84" s="564">
        <v>3</v>
      </c>
      <c r="J84" s="564">
        <v>3</v>
      </c>
      <c r="K84" s="564">
        <v>3</v>
      </c>
      <c r="L84" s="564">
        <v>3</v>
      </c>
      <c r="M84" s="564">
        <v>3</v>
      </c>
      <c r="N84" s="564">
        <v>3</v>
      </c>
      <c r="O84" s="564">
        <v>3</v>
      </c>
      <c r="P84" s="564">
        <v>3</v>
      </c>
      <c r="Q84" s="564">
        <v>3</v>
      </c>
      <c r="R84" s="564">
        <v>3</v>
      </c>
      <c r="S84" s="564">
        <v>3</v>
      </c>
      <c r="T84" s="564">
        <v>3</v>
      </c>
      <c r="U84" s="564">
        <v>3</v>
      </c>
      <c r="V84" s="564">
        <v>3</v>
      </c>
      <c r="W84" s="564">
        <v>3</v>
      </c>
      <c r="X84" s="564">
        <v>3</v>
      </c>
      <c r="Y84" s="564">
        <v>3</v>
      </c>
      <c r="Z84" s="564">
        <v>3</v>
      </c>
      <c r="AA84" s="564">
        <v>3</v>
      </c>
      <c r="AB84" s="564">
        <v>3</v>
      </c>
      <c r="AC84" s="499"/>
      <c r="AD84" s="499"/>
    </row>
    <row r="85" spans="1:34" ht="16.5">
      <c r="A85" s="1228" t="s">
        <v>4</v>
      </c>
      <c r="B85" s="453" t="s">
        <v>728</v>
      </c>
      <c r="C85" s="564">
        <v>1219090</v>
      </c>
      <c r="D85" s="564">
        <v>1219090</v>
      </c>
      <c r="E85" s="564">
        <v>1219090</v>
      </c>
      <c r="F85" s="564">
        <v>1219090</v>
      </c>
      <c r="G85" s="564">
        <v>1219090</v>
      </c>
      <c r="H85" s="564">
        <v>1219090</v>
      </c>
      <c r="I85" s="564">
        <v>1219090</v>
      </c>
      <c r="J85" s="564">
        <v>1219090</v>
      </c>
      <c r="K85" s="564">
        <v>1219090</v>
      </c>
      <c r="L85" s="564">
        <v>1219090</v>
      </c>
      <c r="M85" s="564">
        <v>1219090</v>
      </c>
      <c r="N85" s="564">
        <v>1219090</v>
      </c>
      <c r="O85" s="564">
        <v>1219090</v>
      </c>
      <c r="P85" s="564">
        <v>1219090</v>
      </c>
      <c r="Q85" s="564">
        <v>1219090</v>
      </c>
      <c r="R85" s="564">
        <v>1219090</v>
      </c>
      <c r="S85" s="564">
        <v>1219090</v>
      </c>
      <c r="T85" s="564">
        <v>1219090</v>
      </c>
      <c r="U85" s="564">
        <v>1219090</v>
      </c>
      <c r="V85" s="564">
        <v>1219090</v>
      </c>
      <c r="W85" s="564">
        <v>1219090</v>
      </c>
      <c r="X85" s="564">
        <v>1219090</v>
      </c>
      <c r="Y85" s="564">
        <v>1219090</v>
      </c>
      <c r="Z85" s="564">
        <v>1219090</v>
      </c>
      <c r="AA85" s="564">
        <v>1219090</v>
      </c>
      <c r="AB85" s="564">
        <v>1219090</v>
      </c>
      <c r="AC85" s="499"/>
      <c r="AD85" s="499"/>
    </row>
    <row r="86" spans="1:34" ht="16.5">
      <c r="A86" s="1228"/>
      <c r="B86" s="453" t="s">
        <v>729</v>
      </c>
      <c r="C86" s="564">
        <v>1213090</v>
      </c>
      <c r="D86" s="564">
        <v>1213090</v>
      </c>
      <c r="E86" s="564">
        <v>1213090</v>
      </c>
      <c r="F86" s="564">
        <v>1213090</v>
      </c>
      <c r="G86" s="564">
        <v>1213090</v>
      </c>
      <c r="H86" s="564">
        <v>1213090</v>
      </c>
      <c r="I86" s="564">
        <v>1213090</v>
      </c>
      <c r="J86" s="564">
        <v>1213090</v>
      </c>
      <c r="K86" s="564">
        <v>1213090</v>
      </c>
      <c r="L86" s="564">
        <v>1213090</v>
      </c>
      <c r="M86" s="564">
        <v>1213090</v>
      </c>
      <c r="N86" s="564">
        <v>1213090</v>
      </c>
      <c r="O86" s="564">
        <v>1213090</v>
      </c>
      <c r="P86" s="564">
        <v>1213090</v>
      </c>
      <c r="Q86" s="564">
        <v>1213090</v>
      </c>
      <c r="R86" s="564">
        <v>1213090</v>
      </c>
      <c r="S86" s="564">
        <v>1213090</v>
      </c>
      <c r="T86" s="564">
        <v>1213090</v>
      </c>
      <c r="U86" s="564">
        <v>1213090</v>
      </c>
      <c r="V86" s="564">
        <v>1213090</v>
      </c>
      <c r="W86" s="564">
        <v>1213090</v>
      </c>
      <c r="X86" s="564">
        <v>1213090</v>
      </c>
      <c r="Y86" s="564">
        <v>1213090</v>
      </c>
      <c r="Z86" s="564">
        <v>1213090</v>
      </c>
      <c r="AA86" s="564">
        <v>1213090</v>
      </c>
      <c r="AB86" s="564">
        <v>1213090</v>
      </c>
      <c r="AC86" s="499"/>
      <c r="AD86" s="499"/>
    </row>
    <row r="87" spans="1:34" ht="16.5">
      <c r="A87" s="1228"/>
      <c r="B87" s="453" t="s">
        <v>730</v>
      </c>
      <c r="C87" s="564">
        <v>968000</v>
      </c>
      <c r="D87" s="564">
        <v>974000</v>
      </c>
      <c r="E87" s="564">
        <v>979000</v>
      </c>
      <c r="F87" s="564">
        <v>984000</v>
      </c>
      <c r="G87" s="564">
        <v>990000</v>
      </c>
      <c r="H87" s="564">
        <v>995250</v>
      </c>
      <c r="I87" s="564">
        <v>997000</v>
      </c>
      <c r="J87" s="564">
        <v>996500</v>
      </c>
      <c r="K87" s="564">
        <v>996780</v>
      </c>
      <c r="L87" s="564">
        <v>996400</v>
      </c>
      <c r="M87" s="564">
        <v>996400</v>
      </c>
      <c r="N87" s="564">
        <v>996400</v>
      </c>
      <c r="O87" s="564">
        <v>996400</v>
      </c>
      <c r="P87" s="564">
        <v>996400</v>
      </c>
      <c r="Q87" s="564">
        <v>995780</v>
      </c>
      <c r="R87" s="564">
        <v>974830</v>
      </c>
      <c r="S87" s="564">
        <v>968880</v>
      </c>
      <c r="T87" s="564">
        <v>968900</v>
      </c>
      <c r="U87" s="564">
        <v>971080</v>
      </c>
      <c r="V87" s="564">
        <v>969880</v>
      </c>
      <c r="W87" s="564">
        <v>968910</v>
      </c>
      <c r="X87" s="564">
        <v>963740</v>
      </c>
      <c r="Y87" s="564">
        <v>963740</v>
      </c>
      <c r="Z87" s="564">
        <v>963740</v>
      </c>
      <c r="AA87" s="564">
        <v>963740</v>
      </c>
      <c r="AB87" s="564">
        <v>963740</v>
      </c>
      <c r="AC87" s="499"/>
      <c r="AD87" s="499"/>
    </row>
    <row r="88" spans="1:34" ht="16.5">
      <c r="A88" s="1228"/>
      <c r="B88" s="453" t="s">
        <v>731</v>
      </c>
      <c r="C88" s="564">
        <v>134400</v>
      </c>
      <c r="D88" s="564">
        <v>137300</v>
      </c>
      <c r="E88" s="564">
        <v>140200</v>
      </c>
      <c r="F88" s="564">
        <v>143100</v>
      </c>
      <c r="G88" s="564">
        <v>146000</v>
      </c>
      <c r="H88" s="564">
        <v>149150</v>
      </c>
      <c r="I88" s="564">
        <v>148750</v>
      </c>
      <c r="J88" s="564">
        <v>148100</v>
      </c>
      <c r="K88" s="564">
        <v>147910</v>
      </c>
      <c r="L88" s="564">
        <v>147530</v>
      </c>
      <c r="M88" s="564">
        <v>138120</v>
      </c>
      <c r="N88" s="564">
        <v>136850</v>
      </c>
      <c r="O88" s="564">
        <v>137000</v>
      </c>
      <c r="P88" s="564">
        <v>136000</v>
      </c>
      <c r="Q88" s="564">
        <v>133000</v>
      </c>
      <c r="R88" s="564">
        <v>131750</v>
      </c>
      <c r="S88" s="564">
        <v>126000</v>
      </c>
      <c r="T88" s="564">
        <v>126000</v>
      </c>
      <c r="U88" s="564">
        <v>128000</v>
      </c>
      <c r="V88" s="564">
        <v>126600</v>
      </c>
      <c r="W88" s="564">
        <v>125330</v>
      </c>
      <c r="X88" s="564">
        <v>120330</v>
      </c>
      <c r="Y88" s="564">
        <v>120330</v>
      </c>
      <c r="Z88" s="564">
        <v>120330</v>
      </c>
      <c r="AA88" s="564">
        <v>120330</v>
      </c>
      <c r="AB88" s="564">
        <v>120330</v>
      </c>
      <c r="AC88" s="499"/>
      <c r="AD88" s="499"/>
    </row>
    <row r="89" spans="1:34" ht="16.5">
      <c r="A89" s="1228"/>
      <c r="B89" s="453" t="s">
        <v>732</v>
      </c>
      <c r="C89" s="564">
        <v>8600</v>
      </c>
      <c r="D89" s="564">
        <v>8700</v>
      </c>
      <c r="E89" s="564">
        <v>8800</v>
      </c>
      <c r="F89" s="564">
        <v>8900</v>
      </c>
      <c r="G89" s="564">
        <v>9000</v>
      </c>
      <c r="H89" s="564">
        <v>9100</v>
      </c>
      <c r="I89" s="564">
        <v>9250</v>
      </c>
      <c r="J89" s="564">
        <v>9400</v>
      </c>
      <c r="K89" s="564">
        <v>9590</v>
      </c>
      <c r="L89" s="564">
        <v>9590</v>
      </c>
      <c r="M89" s="564">
        <v>3850</v>
      </c>
      <c r="N89" s="564">
        <v>4000</v>
      </c>
      <c r="O89" s="564">
        <v>4000</v>
      </c>
      <c r="P89" s="564">
        <v>4000</v>
      </c>
      <c r="Q89" s="564">
        <v>3800</v>
      </c>
      <c r="R89" s="564">
        <v>3800</v>
      </c>
      <c r="S89" s="564">
        <v>3600</v>
      </c>
      <c r="T89" s="564">
        <v>3620</v>
      </c>
      <c r="U89" s="564">
        <v>3800</v>
      </c>
      <c r="V89" s="564">
        <v>4000</v>
      </c>
      <c r="W89" s="564">
        <v>4300</v>
      </c>
      <c r="X89" s="564">
        <v>4130</v>
      </c>
      <c r="Y89" s="564">
        <v>4130</v>
      </c>
      <c r="Z89" s="564">
        <v>4130</v>
      </c>
      <c r="AA89" s="564">
        <v>4130</v>
      </c>
      <c r="AB89" s="564">
        <v>4130</v>
      </c>
    </row>
    <row r="90" spans="1:34" ht="16.5">
      <c r="A90" s="1228"/>
      <c r="B90" s="72" t="s">
        <v>733</v>
      </c>
      <c r="C90" s="564">
        <v>825000</v>
      </c>
      <c r="D90" s="564">
        <v>828000</v>
      </c>
      <c r="E90" s="564">
        <v>830000</v>
      </c>
      <c r="F90" s="564">
        <v>832000</v>
      </c>
      <c r="G90" s="564">
        <v>835000</v>
      </c>
      <c r="H90" s="564">
        <v>837000</v>
      </c>
      <c r="I90" s="564">
        <v>839000</v>
      </c>
      <c r="J90" s="564">
        <v>839000</v>
      </c>
      <c r="K90" s="564">
        <v>839280</v>
      </c>
      <c r="L90" s="564">
        <v>839280</v>
      </c>
      <c r="M90" s="564">
        <v>839280</v>
      </c>
      <c r="N90" s="564">
        <v>839280</v>
      </c>
      <c r="O90" s="564">
        <v>839280</v>
      </c>
      <c r="P90" s="564">
        <v>839280</v>
      </c>
      <c r="Q90" s="564">
        <v>839280</v>
      </c>
      <c r="R90" s="564">
        <v>839280</v>
      </c>
      <c r="S90" s="564">
        <v>839280</v>
      </c>
      <c r="T90" s="564">
        <v>839280</v>
      </c>
      <c r="U90" s="564">
        <v>839280</v>
      </c>
      <c r="V90" s="564">
        <v>839280</v>
      </c>
      <c r="W90" s="564">
        <v>839480</v>
      </c>
      <c r="X90" s="564">
        <v>839480</v>
      </c>
      <c r="Y90" s="564">
        <v>839480</v>
      </c>
      <c r="Z90" s="564">
        <v>839480</v>
      </c>
      <c r="AA90" s="564">
        <v>839480</v>
      </c>
      <c r="AB90" s="564">
        <v>839480</v>
      </c>
    </row>
    <row r="91" spans="1:34" ht="16.5">
      <c r="A91" s="1228"/>
      <c r="B91" s="453" t="s">
        <v>734</v>
      </c>
      <c r="C91" s="564">
        <v>92410</v>
      </c>
      <c r="D91" s="564">
        <v>92410</v>
      </c>
      <c r="E91" s="564">
        <v>92410</v>
      </c>
      <c r="F91" s="564">
        <v>92410</v>
      </c>
      <c r="G91" s="564">
        <v>92410</v>
      </c>
      <c r="H91" s="564">
        <v>92410</v>
      </c>
      <c r="I91" s="564">
        <v>92410</v>
      </c>
      <c r="J91" s="564">
        <v>92410</v>
      </c>
      <c r="K91" s="564">
        <v>92410</v>
      </c>
      <c r="L91" s="564">
        <v>92410</v>
      </c>
      <c r="M91" s="564">
        <v>92410</v>
      </c>
      <c r="N91" s="564">
        <v>92410</v>
      </c>
      <c r="O91" s="564">
        <v>92410</v>
      </c>
      <c r="P91" s="564">
        <v>92410</v>
      </c>
      <c r="Q91" s="564">
        <v>92410</v>
      </c>
      <c r="R91" s="564">
        <v>92410</v>
      </c>
      <c r="S91" s="564">
        <v>92410</v>
      </c>
      <c r="T91" s="564">
        <v>92410</v>
      </c>
      <c r="U91" s="564">
        <v>92410</v>
      </c>
      <c r="V91" s="564">
        <v>92410</v>
      </c>
      <c r="W91" s="564">
        <v>92410</v>
      </c>
      <c r="X91" s="564">
        <v>92410</v>
      </c>
      <c r="Y91" s="564">
        <v>92410</v>
      </c>
      <c r="Z91" s="564">
        <v>92410</v>
      </c>
      <c r="AA91" s="564">
        <v>92410</v>
      </c>
      <c r="AB91" s="564">
        <v>92410</v>
      </c>
    </row>
    <row r="92" spans="1:34" ht="16.5">
      <c r="A92" s="1228"/>
      <c r="B92" s="453" t="s">
        <v>735</v>
      </c>
      <c r="C92" s="564">
        <v>14980</v>
      </c>
      <c r="D92" s="564">
        <v>14980</v>
      </c>
      <c r="E92" s="564">
        <v>14980</v>
      </c>
      <c r="F92" s="564">
        <v>14980</v>
      </c>
      <c r="G92" s="564">
        <v>14980</v>
      </c>
      <c r="H92" s="564">
        <v>14980</v>
      </c>
      <c r="I92" s="564">
        <v>14980</v>
      </c>
      <c r="J92" s="564">
        <v>14980</v>
      </c>
      <c r="K92" s="564">
        <v>14980</v>
      </c>
      <c r="L92" s="564">
        <v>14980</v>
      </c>
      <c r="M92" s="564">
        <v>14980</v>
      </c>
      <c r="N92" s="564">
        <v>15000</v>
      </c>
      <c r="O92" s="564">
        <v>15060</v>
      </c>
      <c r="P92" s="564">
        <v>15100</v>
      </c>
      <c r="Q92" s="564">
        <v>15140</v>
      </c>
      <c r="R92" s="564">
        <v>15180</v>
      </c>
      <c r="S92" s="564">
        <v>15220</v>
      </c>
      <c r="T92" s="564">
        <v>15260</v>
      </c>
      <c r="U92" s="564">
        <v>15300</v>
      </c>
      <c r="V92" s="564">
        <v>15340</v>
      </c>
      <c r="W92" s="564">
        <v>15380</v>
      </c>
      <c r="X92" s="564">
        <v>16010.000000000002</v>
      </c>
      <c r="Y92" s="564">
        <v>16010.000000000002</v>
      </c>
      <c r="Z92" s="564">
        <v>16010.000000000002</v>
      </c>
      <c r="AA92" s="564">
        <v>16010.000000000002</v>
      </c>
      <c r="AB92" s="564">
        <v>16010.000000000002</v>
      </c>
    </row>
    <row r="93" spans="1:34" ht="16.5">
      <c r="A93" s="1228" t="s">
        <v>3</v>
      </c>
      <c r="B93" s="453" t="s">
        <v>728</v>
      </c>
      <c r="C93" s="564">
        <v>17360</v>
      </c>
      <c r="D93" s="564">
        <v>17360</v>
      </c>
      <c r="E93" s="564">
        <v>17360</v>
      </c>
      <c r="F93" s="564">
        <v>17360</v>
      </c>
      <c r="G93" s="564">
        <v>17360</v>
      </c>
      <c r="H93" s="564">
        <v>17360</v>
      </c>
      <c r="I93" s="564">
        <v>17360</v>
      </c>
      <c r="J93" s="564">
        <v>17360</v>
      </c>
      <c r="K93" s="564">
        <v>17360</v>
      </c>
      <c r="L93" s="564">
        <v>17360</v>
      </c>
      <c r="M93" s="564">
        <v>17360</v>
      </c>
      <c r="N93" s="564">
        <v>17360</v>
      </c>
      <c r="O93" s="564">
        <v>17360</v>
      </c>
      <c r="P93" s="564">
        <v>17360</v>
      </c>
      <c r="Q93" s="564">
        <v>17360</v>
      </c>
      <c r="R93" s="564">
        <v>17360</v>
      </c>
      <c r="S93" s="564">
        <v>17360</v>
      </c>
      <c r="T93" s="564">
        <v>17360</v>
      </c>
      <c r="U93" s="564">
        <v>17360</v>
      </c>
      <c r="V93" s="564">
        <v>17360</v>
      </c>
      <c r="W93" s="564">
        <v>17360</v>
      </c>
      <c r="X93" s="564">
        <v>17360</v>
      </c>
      <c r="Y93" s="564">
        <v>17360</v>
      </c>
      <c r="Z93" s="564">
        <v>17360</v>
      </c>
      <c r="AA93" s="564">
        <v>17360</v>
      </c>
      <c r="AB93" s="564">
        <v>17360</v>
      </c>
    </row>
    <row r="94" spans="1:34" ht="16.5">
      <c r="A94" s="1228"/>
      <c r="B94" s="453" t="s">
        <v>729</v>
      </c>
      <c r="C94" s="564">
        <v>17200</v>
      </c>
      <c r="D94" s="564">
        <v>17200</v>
      </c>
      <c r="E94" s="564">
        <v>17200</v>
      </c>
      <c r="F94" s="564">
        <v>17200</v>
      </c>
      <c r="G94" s="564">
        <v>17200</v>
      </c>
      <c r="H94" s="564">
        <v>17200</v>
      </c>
      <c r="I94" s="564">
        <v>17200</v>
      </c>
      <c r="J94" s="564">
        <v>17200</v>
      </c>
      <c r="K94" s="564">
        <v>17200</v>
      </c>
      <c r="L94" s="564">
        <v>17200</v>
      </c>
      <c r="M94" s="564">
        <v>17200</v>
      </c>
      <c r="N94" s="564">
        <v>17200</v>
      </c>
      <c r="O94" s="564">
        <v>17200</v>
      </c>
      <c r="P94" s="564">
        <v>17200</v>
      </c>
      <c r="Q94" s="564">
        <v>17200</v>
      </c>
      <c r="R94" s="564">
        <v>17200</v>
      </c>
      <c r="S94" s="564">
        <v>17200</v>
      </c>
      <c r="T94" s="564">
        <v>17200</v>
      </c>
      <c r="U94" s="564">
        <v>17200</v>
      </c>
      <c r="V94" s="564">
        <v>17200</v>
      </c>
      <c r="W94" s="564">
        <v>17200</v>
      </c>
      <c r="X94" s="564">
        <v>17200</v>
      </c>
      <c r="Y94" s="564">
        <v>17200</v>
      </c>
      <c r="Z94" s="564">
        <v>17200</v>
      </c>
      <c r="AA94" s="564">
        <v>17200</v>
      </c>
      <c r="AB94" s="564">
        <v>17200</v>
      </c>
    </row>
    <row r="95" spans="1:34" ht="16.5">
      <c r="A95" s="1228"/>
      <c r="B95" s="453" t="s">
        <v>730</v>
      </c>
      <c r="C95" s="564">
        <v>12380</v>
      </c>
      <c r="D95" s="564">
        <v>12270</v>
      </c>
      <c r="E95" s="564">
        <v>12230</v>
      </c>
      <c r="F95" s="564">
        <v>12220</v>
      </c>
      <c r="G95" s="564">
        <v>12220</v>
      </c>
      <c r="H95" s="564">
        <v>12220</v>
      </c>
      <c r="I95" s="564">
        <v>12220</v>
      </c>
      <c r="J95" s="564">
        <v>12230</v>
      </c>
      <c r="K95" s="564">
        <v>12230</v>
      </c>
      <c r="L95" s="564">
        <v>12230</v>
      </c>
      <c r="M95" s="564">
        <v>12230</v>
      </c>
      <c r="N95" s="564">
        <v>12240</v>
      </c>
      <c r="O95" s="564">
        <v>12240</v>
      </c>
      <c r="P95" s="564">
        <v>12240</v>
      </c>
      <c r="Q95" s="564">
        <v>12240</v>
      </c>
      <c r="R95" s="564">
        <v>12220</v>
      </c>
      <c r="S95" s="564">
        <v>12240</v>
      </c>
      <c r="T95" s="564">
        <v>12240</v>
      </c>
      <c r="U95" s="564">
        <v>12240</v>
      </c>
      <c r="V95" s="564">
        <v>12240</v>
      </c>
      <c r="W95" s="564">
        <v>12220</v>
      </c>
      <c r="X95" s="564">
        <v>12220</v>
      </c>
      <c r="Y95" s="564">
        <v>12220</v>
      </c>
      <c r="Z95" s="564">
        <v>12220</v>
      </c>
      <c r="AA95" s="564">
        <v>12220</v>
      </c>
      <c r="AB95" s="564">
        <v>12220</v>
      </c>
    </row>
    <row r="96" spans="1:34" ht="16.5">
      <c r="A96" s="1228"/>
      <c r="B96" s="453" t="s">
        <v>731</v>
      </c>
      <c r="C96" s="564">
        <v>1800</v>
      </c>
      <c r="D96" s="564">
        <v>1830</v>
      </c>
      <c r="E96" s="564">
        <v>1790</v>
      </c>
      <c r="F96" s="564">
        <v>1780</v>
      </c>
      <c r="G96" s="564">
        <v>1780</v>
      </c>
      <c r="H96" s="564">
        <v>1780</v>
      </c>
      <c r="I96" s="564">
        <v>1780</v>
      </c>
      <c r="J96" s="564">
        <v>1780</v>
      </c>
      <c r="K96" s="564">
        <v>1780</v>
      </c>
      <c r="L96" s="564">
        <v>1780</v>
      </c>
      <c r="M96" s="564">
        <v>1780</v>
      </c>
      <c r="N96" s="564">
        <v>1780</v>
      </c>
      <c r="O96" s="564">
        <v>1780</v>
      </c>
      <c r="P96" s="564">
        <v>1780</v>
      </c>
      <c r="Q96" s="564">
        <v>1780</v>
      </c>
      <c r="R96" s="564">
        <v>1780</v>
      </c>
      <c r="S96" s="564">
        <v>1780</v>
      </c>
      <c r="T96" s="564">
        <v>1780</v>
      </c>
      <c r="U96" s="564">
        <v>1780</v>
      </c>
      <c r="V96" s="564">
        <v>1750</v>
      </c>
      <c r="W96" s="564">
        <v>1750</v>
      </c>
      <c r="X96" s="564">
        <v>1750</v>
      </c>
      <c r="Y96" s="564">
        <v>1750</v>
      </c>
      <c r="Z96" s="564">
        <v>1750</v>
      </c>
      <c r="AA96" s="564">
        <v>1750</v>
      </c>
      <c r="AB96" s="564">
        <v>1750</v>
      </c>
    </row>
    <row r="97" spans="1:28" ht="16.5">
      <c r="A97" s="1228"/>
      <c r="B97" s="453" t="s">
        <v>732</v>
      </c>
      <c r="C97" s="564">
        <v>120</v>
      </c>
      <c r="D97" s="564">
        <v>120</v>
      </c>
      <c r="E97" s="564">
        <v>120</v>
      </c>
      <c r="F97" s="564">
        <v>120</v>
      </c>
      <c r="G97" s="564">
        <v>120</v>
      </c>
      <c r="H97" s="564">
        <v>120</v>
      </c>
      <c r="I97" s="564">
        <v>120</v>
      </c>
      <c r="J97" s="564">
        <v>130</v>
      </c>
      <c r="K97" s="564">
        <v>130</v>
      </c>
      <c r="L97" s="564">
        <v>130</v>
      </c>
      <c r="M97" s="564">
        <v>130</v>
      </c>
      <c r="N97" s="564">
        <v>140</v>
      </c>
      <c r="O97" s="564">
        <v>140</v>
      </c>
      <c r="P97" s="564">
        <v>140</v>
      </c>
      <c r="Q97" s="564">
        <v>140</v>
      </c>
      <c r="R97" s="564">
        <v>140</v>
      </c>
      <c r="S97" s="564">
        <v>140</v>
      </c>
      <c r="T97" s="564">
        <v>140</v>
      </c>
      <c r="U97" s="564">
        <v>140</v>
      </c>
      <c r="V97" s="564">
        <v>150</v>
      </c>
      <c r="W97" s="564">
        <v>150</v>
      </c>
      <c r="X97" s="564">
        <v>150</v>
      </c>
      <c r="Y97" s="564">
        <v>150</v>
      </c>
      <c r="Z97" s="564">
        <v>150</v>
      </c>
      <c r="AA97" s="564">
        <v>150</v>
      </c>
      <c r="AB97" s="564">
        <v>150</v>
      </c>
    </row>
    <row r="98" spans="1:28" ht="16.5">
      <c r="A98" s="1228"/>
      <c r="B98" s="72" t="s">
        <v>733</v>
      </c>
      <c r="C98" s="564">
        <v>10460</v>
      </c>
      <c r="D98" s="564">
        <v>10320</v>
      </c>
      <c r="E98" s="564">
        <v>10320</v>
      </c>
      <c r="F98" s="564">
        <v>10320</v>
      </c>
      <c r="G98" s="564">
        <v>10320</v>
      </c>
      <c r="H98" s="564">
        <v>10320</v>
      </c>
      <c r="I98" s="564">
        <v>10320</v>
      </c>
      <c r="J98" s="564">
        <v>10320</v>
      </c>
      <c r="K98" s="564">
        <v>10320</v>
      </c>
      <c r="L98" s="564">
        <v>10320</v>
      </c>
      <c r="M98" s="564">
        <v>10320</v>
      </c>
      <c r="N98" s="564">
        <v>10320</v>
      </c>
      <c r="O98" s="564">
        <v>10320</v>
      </c>
      <c r="P98" s="564">
        <v>10320</v>
      </c>
      <c r="Q98" s="564">
        <v>10320</v>
      </c>
      <c r="R98" s="564">
        <v>10320</v>
      </c>
      <c r="S98" s="564">
        <v>10320</v>
      </c>
      <c r="T98" s="564">
        <v>10320</v>
      </c>
      <c r="U98" s="564">
        <v>10320</v>
      </c>
      <c r="V98" s="564">
        <v>10320</v>
      </c>
      <c r="W98" s="564">
        <v>10320</v>
      </c>
      <c r="X98" s="564">
        <v>10320</v>
      </c>
      <c r="Y98" s="564">
        <v>10320</v>
      </c>
      <c r="Z98" s="564">
        <v>10320</v>
      </c>
      <c r="AA98" s="564">
        <v>10320</v>
      </c>
      <c r="AB98" s="564">
        <v>10320</v>
      </c>
    </row>
    <row r="99" spans="1:28" ht="16.5">
      <c r="A99" s="1228"/>
      <c r="B99" s="453" t="s">
        <v>734</v>
      </c>
      <c r="C99" s="564">
        <v>4720</v>
      </c>
      <c r="D99" s="564">
        <v>4766</v>
      </c>
      <c r="E99" s="564">
        <v>4812</v>
      </c>
      <c r="F99" s="564">
        <v>4858.0000000000009</v>
      </c>
      <c r="G99" s="564">
        <v>4904</v>
      </c>
      <c r="H99" s="564">
        <v>4950</v>
      </c>
      <c r="I99" s="564">
        <v>4996</v>
      </c>
      <c r="J99" s="564">
        <v>5042</v>
      </c>
      <c r="K99" s="564">
        <v>5088</v>
      </c>
      <c r="L99" s="564">
        <v>5133.9999999999991</v>
      </c>
      <c r="M99" s="564">
        <v>5180</v>
      </c>
      <c r="N99" s="564">
        <v>5226</v>
      </c>
      <c r="O99" s="564">
        <v>5272</v>
      </c>
      <c r="P99" s="564">
        <v>5318</v>
      </c>
      <c r="Q99" s="564">
        <v>5364</v>
      </c>
      <c r="R99" s="564">
        <v>5410</v>
      </c>
      <c r="S99" s="564">
        <v>5454</v>
      </c>
      <c r="T99" s="564">
        <v>5497.9999999999991</v>
      </c>
      <c r="U99" s="564">
        <v>5542.0000000000009</v>
      </c>
      <c r="V99" s="564">
        <v>5586</v>
      </c>
      <c r="W99" s="564">
        <v>5630</v>
      </c>
      <c r="X99" s="564">
        <v>5673.9999999999991</v>
      </c>
      <c r="Y99" s="564">
        <v>5718</v>
      </c>
      <c r="Z99" s="564">
        <v>5718</v>
      </c>
      <c r="AA99" s="564">
        <v>5718</v>
      </c>
      <c r="AB99" s="564">
        <v>5718</v>
      </c>
    </row>
    <row r="100" spans="1:28" ht="16.5">
      <c r="A100" s="1228"/>
      <c r="B100" s="453" t="s">
        <v>735</v>
      </c>
      <c r="C100" s="564">
        <v>490</v>
      </c>
      <c r="D100" s="564">
        <v>490</v>
      </c>
      <c r="E100" s="564">
        <v>490</v>
      </c>
      <c r="F100" s="564">
        <v>490</v>
      </c>
      <c r="G100" s="564">
        <v>490</v>
      </c>
      <c r="H100" s="564">
        <v>490</v>
      </c>
      <c r="I100" s="564">
        <v>490</v>
      </c>
      <c r="J100" s="564">
        <v>490</v>
      </c>
      <c r="K100" s="564">
        <v>490</v>
      </c>
      <c r="L100" s="564">
        <v>490</v>
      </c>
      <c r="M100" s="564">
        <v>500</v>
      </c>
      <c r="N100" s="564">
        <v>500</v>
      </c>
      <c r="O100" s="564">
        <v>500</v>
      </c>
      <c r="P100" s="564">
        <v>500</v>
      </c>
      <c r="Q100" s="564">
        <v>500</v>
      </c>
      <c r="R100" s="564">
        <v>500</v>
      </c>
      <c r="S100" s="564">
        <v>500</v>
      </c>
      <c r="T100" s="564">
        <v>500</v>
      </c>
      <c r="U100" s="564">
        <v>500</v>
      </c>
      <c r="V100" s="564">
        <v>500</v>
      </c>
      <c r="W100" s="564">
        <v>500</v>
      </c>
      <c r="X100" s="564">
        <v>500</v>
      </c>
      <c r="Y100" s="564">
        <v>500</v>
      </c>
      <c r="Z100" s="564">
        <v>500</v>
      </c>
      <c r="AA100" s="564">
        <v>500</v>
      </c>
      <c r="AB100" s="564">
        <v>500</v>
      </c>
    </row>
    <row r="101" spans="1:28" ht="16.5">
      <c r="A101" s="1230" t="s">
        <v>79</v>
      </c>
      <c r="B101" s="453" t="s">
        <v>728</v>
      </c>
      <c r="C101" s="564">
        <v>947303</v>
      </c>
      <c r="D101" s="564">
        <v>947303</v>
      </c>
      <c r="E101" s="564">
        <v>947303</v>
      </c>
      <c r="F101" s="564">
        <v>947303</v>
      </c>
      <c r="G101" s="564">
        <v>947303</v>
      </c>
      <c r="H101" s="564">
        <v>947303</v>
      </c>
      <c r="I101" s="564">
        <v>947303</v>
      </c>
      <c r="J101" s="564">
        <v>947303</v>
      </c>
      <c r="K101" s="564">
        <v>947303</v>
      </c>
      <c r="L101" s="564">
        <v>947303</v>
      </c>
      <c r="M101" s="564">
        <v>947303</v>
      </c>
      <c r="N101" s="564">
        <v>947303</v>
      </c>
      <c r="O101" s="564">
        <v>947303</v>
      </c>
      <c r="P101" s="564">
        <v>947303</v>
      </c>
      <c r="Q101" s="564">
        <v>947303</v>
      </c>
      <c r="R101" s="564">
        <v>947303</v>
      </c>
      <c r="S101" s="564">
        <v>947303</v>
      </c>
      <c r="T101" s="564">
        <v>947303</v>
      </c>
      <c r="U101" s="564">
        <v>947303</v>
      </c>
      <c r="V101" s="564">
        <v>947303</v>
      </c>
      <c r="W101" s="564">
        <v>947303</v>
      </c>
      <c r="X101" s="564">
        <v>947303</v>
      </c>
      <c r="Y101" s="564">
        <v>947303</v>
      </c>
      <c r="Z101" s="564">
        <v>947303</v>
      </c>
      <c r="AA101" s="564">
        <v>947303</v>
      </c>
      <c r="AB101" s="564">
        <v>947303</v>
      </c>
    </row>
    <row r="102" spans="1:28" ht="16.5">
      <c r="A102" s="1230"/>
      <c r="B102" s="453" t="s">
        <v>729</v>
      </c>
      <c r="C102" s="564">
        <v>885803</v>
      </c>
      <c r="D102" s="564">
        <v>885803</v>
      </c>
      <c r="E102" s="564">
        <v>885803</v>
      </c>
      <c r="F102" s="564">
        <v>885803</v>
      </c>
      <c r="G102" s="564">
        <v>885803</v>
      </c>
      <c r="H102" s="564">
        <v>885803</v>
      </c>
      <c r="I102" s="564">
        <v>885803</v>
      </c>
      <c r="J102" s="564">
        <v>885803</v>
      </c>
      <c r="K102" s="564">
        <v>885803</v>
      </c>
      <c r="L102" s="564">
        <v>885803</v>
      </c>
      <c r="M102" s="564">
        <v>885803</v>
      </c>
      <c r="N102" s="564">
        <v>885803</v>
      </c>
      <c r="O102" s="564">
        <v>885803</v>
      </c>
      <c r="P102" s="564">
        <v>885803</v>
      </c>
      <c r="Q102" s="564">
        <v>885803</v>
      </c>
      <c r="R102" s="564">
        <v>885803</v>
      </c>
      <c r="S102" s="564">
        <v>885803</v>
      </c>
      <c r="T102" s="564">
        <v>885803</v>
      </c>
      <c r="U102" s="564">
        <v>885803</v>
      </c>
      <c r="V102" s="564">
        <v>885803</v>
      </c>
      <c r="W102" s="564">
        <v>885803</v>
      </c>
      <c r="X102" s="564">
        <v>885803</v>
      </c>
      <c r="Y102" s="564">
        <v>885803</v>
      </c>
      <c r="Z102" s="564">
        <v>885803</v>
      </c>
      <c r="AA102" s="564">
        <v>885803</v>
      </c>
      <c r="AB102" s="564">
        <v>885803</v>
      </c>
    </row>
    <row r="103" spans="1:28" ht="16.5">
      <c r="A103" s="1230"/>
      <c r="B103" s="453" t="s">
        <v>730</v>
      </c>
      <c r="C103" s="564">
        <v>340000</v>
      </c>
      <c r="D103" s="564">
        <v>340030</v>
      </c>
      <c r="E103" s="564">
        <v>340000</v>
      </c>
      <c r="F103" s="564">
        <v>340000</v>
      </c>
      <c r="G103" s="564">
        <v>340000</v>
      </c>
      <c r="H103" s="564">
        <v>340000</v>
      </c>
      <c r="I103" s="564">
        <v>340000</v>
      </c>
      <c r="J103" s="564">
        <v>340030</v>
      </c>
      <c r="K103" s="564">
        <v>340000</v>
      </c>
      <c r="L103" s="564">
        <v>340000</v>
      </c>
      <c r="M103" s="564">
        <v>340000</v>
      </c>
      <c r="N103" s="564">
        <v>341000</v>
      </c>
      <c r="O103" s="564">
        <v>343000</v>
      </c>
      <c r="P103" s="564">
        <v>347210</v>
      </c>
      <c r="Q103" s="564">
        <v>347500</v>
      </c>
      <c r="R103" s="564">
        <v>353600</v>
      </c>
      <c r="S103" s="564">
        <v>353600</v>
      </c>
      <c r="T103" s="564">
        <v>356500</v>
      </c>
      <c r="U103" s="564">
        <v>369744</v>
      </c>
      <c r="V103" s="564">
        <v>372000</v>
      </c>
      <c r="W103" s="564">
        <v>373000</v>
      </c>
      <c r="X103" s="564">
        <v>373000</v>
      </c>
      <c r="Y103" s="564">
        <v>373000</v>
      </c>
      <c r="Z103" s="564">
        <v>373000</v>
      </c>
      <c r="AA103" s="564">
        <v>373000</v>
      </c>
      <c r="AB103" s="564">
        <v>373000</v>
      </c>
    </row>
    <row r="104" spans="1:28" ht="16.5">
      <c r="A104" s="1230"/>
      <c r="B104" s="453" t="s">
        <v>731</v>
      </c>
      <c r="C104" s="564">
        <v>90000</v>
      </c>
      <c r="D104" s="564">
        <v>90030</v>
      </c>
      <c r="E104" s="564">
        <v>90000</v>
      </c>
      <c r="F104" s="564">
        <v>90000</v>
      </c>
      <c r="G104" s="564">
        <v>90000</v>
      </c>
      <c r="H104" s="564">
        <v>90000</v>
      </c>
      <c r="I104" s="564">
        <v>90000</v>
      </c>
      <c r="J104" s="564">
        <v>89530</v>
      </c>
      <c r="K104" s="564">
        <v>89000</v>
      </c>
      <c r="L104" s="564">
        <v>88500</v>
      </c>
      <c r="M104" s="564">
        <v>440000</v>
      </c>
      <c r="N104" s="564">
        <v>440000</v>
      </c>
      <c r="O104" s="564">
        <v>440000</v>
      </c>
      <c r="P104" s="564">
        <v>440000</v>
      </c>
      <c r="Q104" s="564">
        <v>440000</v>
      </c>
      <c r="R104" s="564">
        <v>440000</v>
      </c>
      <c r="S104" s="564">
        <v>440000</v>
      </c>
      <c r="T104" s="564">
        <v>440000</v>
      </c>
      <c r="U104" s="564">
        <v>440000</v>
      </c>
      <c r="V104" s="564">
        <v>440000</v>
      </c>
      <c r="W104" s="564">
        <v>440000</v>
      </c>
      <c r="X104" s="564">
        <v>440000</v>
      </c>
      <c r="Y104" s="564">
        <v>440000</v>
      </c>
      <c r="Z104" s="564">
        <v>440000</v>
      </c>
      <c r="AA104" s="564">
        <v>440000</v>
      </c>
      <c r="AB104" s="564">
        <v>440000</v>
      </c>
    </row>
    <row r="105" spans="1:28" ht="16.5">
      <c r="A105" s="1230"/>
      <c r="B105" s="453" t="s">
        <v>732</v>
      </c>
      <c r="C105" s="564">
        <v>10000</v>
      </c>
      <c r="D105" s="564">
        <v>10000</v>
      </c>
      <c r="E105" s="564">
        <v>10000</v>
      </c>
      <c r="F105" s="564">
        <v>10000</v>
      </c>
      <c r="G105" s="564">
        <v>10000</v>
      </c>
      <c r="H105" s="564">
        <v>10000</v>
      </c>
      <c r="I105" s="564">
        <v>10000</v>
      </c>
      <c r="J105" s="564">
        <v>10500</v>
      </c>
      <c r="K105" s="564">
        <v>11000</v>
      </c>
      <c r="L105" s="564">
        <v>11500</v>
      </c>
      <c r="M105" s="564">
        <v>14000</v>
      </c>
      <c r="N105" s="564">
        <v>15700</v>
      </c>
      <c r="O105" s="564">
        <v>16000</v>
      </c>
      <c r="P105" s="564">
        <v>17296.7</v>
      </c>
      <c r="Q105" s="564">
        <v>16600</v>
      </c>
      <c r="R105" s="564">
        <v>16600</v>
      </c>
      <c r="S105" s="564">
        <v>16600</v>
      </c>
      <c r="T105" s="564">
        <v>16500</v>
      </c>
      <c r="U105" s="564">
        <v>16487.000000000004</v>
      </c>
      <c r="V105" s="564">
        <v>17000</v>
      </c>
      <c r="W105" s="564">
        <v>17000</v>
      </c>
      <c r="X105" s="564">
        <v>17000</v>
      </c>
      <c r="Y105" s="564">
        <v>17000</v>
      </c>
      <c r="Z105" s="564">
        <v>17000</v>
      </c>
      <c r="AA105" s="564">
        <v>17000</v>
      </c>
      <c r="AB105" s="564">
        <v>17000</v>
      </c>
    </row>
    <row r="106" spans="1:28" ht="16.5">
      <c r="A106" s="1230"/>
      <c r="B106" s="72" t="s">
        <v>733</v>
      </c>
      <c r="C106" s="564">
        <v>240000</v>
      </c>
      <c r="D106" s="564">
        <v>240000</v>
      </c>
      <c r="E106" s="564">
        <v>240000</v>
      </c>
      <c r="F106" s="564">
        <v>240000</v>
      </c>
      <c r="G106" s="564">
        <v>240000</v>
      </c>
      <c r="H106" s="564">
        <v>240000</v>
      </c>
      <c r="I106" s="564">
        <v>240000</v>
      </c>
      <c r="J106" s="564">
        <v>240000</v>
      </c>
      <c r="K106" s="564">
        <v>240000</v>
      </c>
      <c r="L106" s="564">
        <v>240000</v>
      </c>
      <c r="M106" s="564">
        <v>240000</v>
      </c>
      <c r="N106" s="564">
        <v>240000</v>
      </c>
      <c r="O106" s="564">
        <v>240000</v>
      </c>
      <c r="P106" s="564">
        <v>240000</v>
      </c>
      <c r="Q106" s="564">
        <v>240000</v>
      </c>
      <c r="R106" s="564">
        <v>240000</v>
      </c>
      <c r="S106" s="564">
        <v>240000</v>
      </c>
      <c r="T106" s="564">
        <v>240000</v>
      </c>
      <c r="U106" s="564">
        <v>240000</v>
      </c>
      <c r="V106" s="564">
        <v>240000</v>
      </c>
      <c r="W106" s="564">
        <v>240000</v>
      </c>
      <c r="X106" s="564">
        <v>240000</v>
      </c>
      <c r="Y106" s="564">
        <v>240000</v>
      </c>
      <c r="Z106" s="564">
        <v>240000</v>
      </c>
      <c r="AA106" s="564">
        <v>240000</v>
      </c>
      <c r="AB106" s="564">
        <v>240000</v>
      </c>
    </row>
    <row r="107" spans="1:28" ht="16.5">
      <c r="A107" s="1230"/>
      <c r="B107" s="453" t="s">
        <v>734</v>
      </c>
      <c r="C107" s="564">
        <v>414950</v>
      </c>
      <c r="D107" s="564">
        <v>410917</v>
      </c>
      <c r="E107" s="564">
        <v>406884</v>
      </c>
      <c r="F107" s="564">
        <v>402851</v>
      </c>
      <c r="G107" s="564">
        <v>398818.00000000006</v>
      </c>
      <c r="H107" s="564">
        <v>394785</v>
      </c>
      <c r="I107" s="564">
        <v>390751.99999999994</v>
      </c>
      <c r="J107" s="564">
        <v>386719</v>
      </c>
      <c r="K107" s="564">
        <v>382686</v>
      </c>
      <c r="L107" s="564">
        <v>378653</v>
      </c>
      <c r="M107" s="564">
        <v>374620</v>
      </c>
      <c r="N107" s="564">
        <v>370586</v>
      </c>
      <c r="O107" s="564">
        <v>366551.99999999994</v>
      </c>
      <c r="P107" s="564">
        <v>362518</v>
      </c>
      <c r="Q107" s="564">
        <v>358484.00000000006</v>
      </c>
      <c r="R107" s="564">
        <v>354450</v>
      </c>
      <c r="S107" s="564">
        <v>350416</v>
      </c>
      <c r="T107" s="564">
        <v>346381.99999999994</v>
      </c>
      <c r="U107" s="564">
        <v>342348</v>
      </c>
      <c r="V107" s="564">
        <v>338314</v>
      </c>
      <c r="W107" s="564">
        <v>334280</v>
      </c>
      <c r="X107" s="564">
        <v>330246</v>
      </c>
      <c r="Y107" s="564">
        <v>330246</v>
      </c>
      <c r="Z107" s="564">
        <v>330246</v>
      </c>
      <c r="AA107" s="564">
        <v>330246</v>
      </c>
      <c r="AB107" s="564">
        <v>330246</v>
      </c>
    </row>
    <row r="108" spans="1:28" ht="16.5">
      <c r="A108" s="1230"/>
      <c r="B108" s="453" t="s">
        <v>735</v>
      </c>
      <c r="C108" s="564">
        <v>1570</v>
      </c>
      <c r="D108" s="564">
        <v>1570</v>
      </c>
      <c r="E108" s="564">
        <v>1570</v>
      </c>
      <c r="F108" s="564">
        <v>1570</v>
      </c>
      <c r="G108" s="564">
        <v>1570</v>
      </c>
      <c r="H108" s="564">
        <v>1570</v>
      </c>
      <c r="I108" s="564">
        <v>1570</v>
      </c>
      <c r="J108" s="564">
        <v>1570</v>
      </c>
      <c r="K108" s="564">
        <v>1570</v>
      </c>
      <c r="L108" s="564">
        <v>1570</v>
      </c>
      <c r="M108" s="564">
        <v>1600</v>
      </c>
      <c r="N108" s="564">
        <v>1720</v>
      </c>
      <c r="O108" s="564">
        <v>1840</v>
      </c>
      <c r="P108" s="564">
        <v>1840</v>
      </c>
      <c r="Q108" s="564">
        <v>1840</v>
      </c>
      <c r="R108" s="564">
        <v>1840</v>
      </c>
      <c r="S108" s="564">
        <v>1840</v>
      </c>
      <c r="T108" s="564">
        <v>1840</v>
      </c>
      <c r="U108" s="564">
        <v>1840</v>
      </c>
      <c r="V108" s="564">
        <v>1840</v>
      </c>
      <c r="W108" s="564">
        <v>1840</v>
      </c>
      <c r="X108" s="564">
        <v>1840</v>
      </c>
      <c r="Y108" s="564">
        <v>1840</v>
      </c>
      <c r="Z108" s="564">
        <v>1840</v>
      </c>
      <c r="AA108" s="564">
        <v>1840</v>
      </c>
      <c r="AB108" s="564">
        <v>1840</v>
      </c>
    </row>
    <row r="109" spans="1:28" ht="16.5">
      <c r="A109" s="1228" t="s">
        <v>2</v>
      </c>
      <c r="B109" s="453" t="s">
        <v>728</v>
      </c>
      <c r="C109" s="564">
        <v>752610</v>
      </c>
      <c r="D109" s="564">
        <v>752610</v>
      </c>
      <c r="E109" s="564">
        <v>752610</v>
      </c>
      <c r="F109" s="564">
        <v>752610</v>
      </c>
      <c r="G109" s="564">
        <v>752610</v>
      </c>
      <c r="H109" s="564">
        <v>752610</v>
      </c>
      <c r="I109" s="564">
        <v>752610</v>
      </c>
      <c r="J109" s="564">
        <v>752610</v>
      </c>
      <c r="K109" s="564">
        <v>752610</v>
      </c>
      <c r="L109" s="564">
        <v>752610</v>
      </c>
      <c r="M109" s="564">
        <v>752610</v>
      </c>
      <c r="N109" s="564">
        <v>752610</v>
      </c>
      <c r="O109" s="564">
        <v>752610</v>
      </c>
      <c r="P109" s="564">
        <v>752610</v>
      </c>
      <c r="Q109" s="564">
        <v>752610</v>
      </c>
      <c r="R109" s="564">
        <v>752610</v>
      </c>
      <c r="S109" s="564">
        <v>752610</v>
      </c>
      <c r="T109" s="564">
        <v>752610</v>
      </c>
      <c r="U109" s="564">
        <v>752610</v>
      </c>
      <c r="V109" s="564">
        <v>752610</v>
      </c>
      <c r="W109" s="564">
        <v>752610</v>
      </c>
      <c r="X109" s="564">
        <v>752610</v>
      </c>
      <c r="Y109" s="564">
        <v>752610</v>
      </c>
      <c r="Z109" s="564">
        <v>752610</v>
      </c>
      <c r="AA109" s="564">
        <v>752610</v>
      </c>
      <c r="AB109" s="564">
        <v>752610</v>
      </c>
    </row>
    <row r="110" spans="1:28" ht="16.5">
      <c r="A110" s="1228"/>
      <c r="B110" s="453" t="s">
        <v>729</v>
      </c>
      <c r="C110" s="564">
        <v>743390</v>
      </c>
      <c r="D110" s="564">
        <v>743390</v>
      </c>
      <c r="E110" s="564">
        <v>743390</v>
      </c>
      <c r="F110" s="564">
        <v>743390</v>
      </c>
      <c r="G110" s="564">
        <v>743390</v>
      </c>
      <c r="H110" s="564">
        <v>743390</v>
      </c>
      <c r="I110" s="564">
        <v>743390</v>
      </c>
      <c r="J110" s="564">
        <v>743390</v>
      </c>
      <c r="K110" s="564">
        <v>743390</v>
      </c>
      <c r="L110" s="564">
        <v>743390</v>
      </c>
      <c r="M110" s="564">
        <v>743390</v>
      </c>
      <c r="N110" s="564">
        <v>743390</v>
      </c>
      <c r="O110" s="564">
        <v>743390</v>
      </c>
      <c r="P110" s="564">
        <v>743390</v>
      </c>
      <c r="Q110" s="564">
        <v>743390</v>
      </c>
      <c r="R110" s="564">
        <v>743390</v>
      </c>
      <c r="S110" s="564">
        <v>743390</v>
      </c>
      <c r="T110" s="564">
        <v>743390</v>
      </c>
      <c r="U110" s="564">
        <v>743390</v>
      </c>
      <c r="V110" s="564">
        <v>743390</v>
      </c>
      <c r="W110" s="564">
        <v>743390</v>
      </c>
      <c r="X110" s="564">
        <v>743390</v>
      </c>
      <c r="Y110" s="564">
        <v>743390</v>
      </c>
      <c r="Z110" s="564">
        <v>743390</v>
      </c>
      <c r="AA110" s="564">
        <v>743390</v>
      </c>
      <c r="AB110" s="564">
        <v>743390</v>
      </c>
    </row>
    <row r="111" spans="1:28" ht="16.5">
      <c r="A111" s="1228"/>
      <c r="B111" s="453" t="s">
        <v>730</v>
      </c>
      <c r="C111" s="564">
        <v>202110</v>
      </c>
      <c r="D111" s="564">
        <v>202240</v>
      </c>
      <c r="E111" s="564">
        <v>204610</v>
      </c>
      <c r="F111" s="564">
        <v>206100</v>
      </c>
      <c r="G111" s="564">
        <v>208650</v>
      </c>
      <c r="H111" s="564">
        <v>208490</v>
      </c>
      <c r="I111" s="564">
        <v>212520</v>
      </c>
      <c r="J111" s="564">
        <v>213580</v>
      </c>
      <c r="K111" s="564">
        <v>214100</v>
      </c>
      <c r="L111" s="564">
        <v>217920</v>
      </c>
      <c r="M111" s="564">
        <v>219020</v>
      </c>
      <c r="N111" s="564">
        <v>219700</v>
      </c>
      <c r="O111" s="564">
        <v>220220</v>
      </c>
      <c r="P111" s="564">
        <v>223180</v>
      </c>
      <c r="Q111" s="564">
        <v>223100</v>
      </c>
      <c r="R111" s="564">
        <v>227620</v>
      </c>
      <c r="S111" s="564">
        <v>230480</v>
      </c>
      <c r="T111" s="564">
        <v>229840</v>
      </c>
      <c r="U111" s="564">
        <v>230870</v>
      </c>
      <c r="V111" s="564">
        <v>233850</v>
      </c>
      <c r="W111" s="564">
        <v>237350</v>
      </c>
      <c r="X111" s="564">
        <v>234350</v>
      </c>
      <c r="Y111" s="564">
        <v>234350</v>
      </c>
      <c r="Z111" s="564">
        <v>234350</v>
      </c>
      <c r="AA111" s="564">
        <v>234350</v>
      </c>
      <c r="AB111" s="564">
        <v>234350</v>
      </c>
    </row>
    <row r="112" spans="1:28" ht="16.5">
      <c r="A112" s="1228"/>
      <c r="B112" s="453" t="s">
        <v>731</v>
      </c>
      <c r="C112" s="564">
        <v>22920</v>
      </c>
      <c r="D112" s="564">
        <v>21540</v>
      </c>
      <c r="E112" s="564">
        <v>21760</v>
      </c>
      <c r="F112" s="564">
        <v>21890</v>
      </c>
      <c r="G112" s="564">
        <v>22440</v>
      </c>
      <c r="H112" s="564">
        <v>20420</v>
      </c>
      <c r="I112" s="564">
        <v>22640</v>
      </c>
      <c r="J112" s="564">
        <v>21990</v>
      </c>
      <c r="K112" s="564">
        <v>20850</v>
      </c>
      <c r="L112" s="564">
        <v>22860</v>
      </c>
      <c r="M112" s="564">
        <v>28160</v>
      </c>
      <c r="N112" s="564">
        <v>27220</v>
      </c>
      <c r="O112" s="564">
        <v>25820</v>
      </c>
      <c r="P112" s="564">
        <v>28740</v>
      </c>
      <c r="Q112" s="564">
        <v>28620</v>
      </c>
      <c r="R112" s="564">
        <v>27270</v>
      </c>
      <c r="S112" s="564">
        <v>30130</v>
      </c>
      <c r="T112" s="564">
        <v>29490</v>
      </c>
      <c r="U112" s="564">
        <v>30520</v>
      </c>
      <c r="V112" s="564">
        <v>33500</v>
      </c>
      <c r="W112" s="564">
        <v>37000</v>
      </c>
      <c r="X112" s="564">
        <v>34000</v>
      </c>
      <c r="Y112" s="564">
        <v>34000</v>
      </c>
      <c r="Z112" s="564">
        <v>34000</v>
      </c>
      <c r="AA112" s="564">
        <v>34000</v>
      </c>
      <c r="AB112" s="564">
        <v>34000</v>
      </c>
    </row>
    <row r="113" spans="1:30" ht="16.5">
      <c r="A113" s="1228"/>
      <c r="B113" s="453" t="s">
        <v>732</v>
      </c>
      <c r="C113" s="564">
        <v>190</v>
      </c>
      <c r="D113" s="564">
        <v>200</v>
      </c>
      <c r="E113" s="564">
        <v>200</v>
      </c>
      <c r="F113" s="564">
        <v>210</v>
      </c>
      <c r="G113" s="564">
        <v>210</v>
      </c>
      <c r="H113" s="564">
        <v>220</v>
      </c>
      <c r="I113" s="564">
        <v>230</v>
      </c>
      <c r="J113" s="564">
        <v>240</v>
      </c>
      <c r="K113" s="564">
        <v>250</v>
      </c>
      <c r="L113" s="564">
        <v>260</v>
      </c>
      <c r="M113" s="564">
        <v>320</v>
      </c>
      <c r="N113" s="564">
        <v>330</v>
      </c>
      <c r="O113" s="564">
        <v>340</v>
      </c>
      <c r="P113" s="564">
        <v>350</v>
      </c>
      <c r="Q113" s="564">
        <v>350</v>
      </c>
      <c r="R113" s="564">
        <v>350</v>
      </c>
      <c r="S113" s="564">
        <v>350</v>
      </c>
      <c r="T113" s="564">
        <v>350</v>
      </c>
      <c r="U113" s="564">
        <v>350</v>
      </c>
      <c r="V113" s="564">
        <v>350</v>
      </c>
      <c r="W113" s="564">
        <v>350</v>
      </c>
      <c r="X113" s="564">
        <v>350</v>
      </c>
      <c r="Y113" s="564">
        <v>350</v>
      </c>
      <c r="Z113" s="564">
        <v>350</v>
      </c>
      <c r="AA113" s="564">
        <v>350</v>
      </c>
      <c r="AB113" s="564">
        <v>350</v>
      </c>
    </row>
    <row r="114" spans="1:30" ht="16.5">
      <c r="A114" s="1228"/>
      <c r="B114" s="72" t="s">
        <v>733</v>
      </c>
      <c r="C114" s="564">
        <v>179000</v>
      </c>
      <c r="D114" s="564">
        <v>180500</v>
      </c>
      <c r="E114" s="564">
        <v>182650</v>
      </c>
      <c r="F114" s="564">
        <v>184000</v>
      </c>
      <c r="G114" s="564">
        <v>186000</v>
      </c>
      <c r="H114" s="564">
        <v>187850</v>
      </c>
      <c r="I114" s="564">
        <v>189650</v>
      </c>
      <c r="J114" s="564">
        <v>191350</v>
      </c>
      <c r="K114" s="564">
        <v>193000</v>
      </c>
      <c r="L114" s="564">
        <v>194800</v>
      </c>
      <c r="M114" s="564">
        <v>196500</v>
      </c>
      <c r="N114" s="564">
        <v>198000</v>
      </c>
      <c r="O114" s="564">
        <v>200000</v>
      </c>
      <c r="P114" s="564">
        <v>200000</v>
      </c>
      <c r="Q114" s="564">
        <v>200000</v>
      </c>
      <c r="R114" s="564">
        <v>200000</v>
      </c>
      <c r="S114" s="564">
        <v>200000</v>
      </c>
      <c r="T114" s="564">
        <v>200000</v>
      </c>
      <c r="U114" s="564">
        <v>200000</v>
      </c>
      <c r="V114" s="564">
        <v>200000</v>
      </c>
      <c r="W114" s="564">
        <v>200000</v>
      </c>
      <c r="X114" s="564">
        <v>200000</v>
      </c>
      <c r="Y114" s="564">
        <v>200000</v>
      </c>
      <c r="Z114" s="564">
        <v>200000</v>
      </c>
      <c r="AA114" s="564">
        <v>200000</v>
      </c>
      <c r="AB114" s="564">
        <v>200000</v>
      </c>
    </row>
    <row r="115" spans="1:30" ht="16.5">
      <c r="A115" s="1228"/>
      <c r="B115" s="453" t="s">
        <v>734</v>
      </c>
      <c r="C115" s="564">
        <v>528000</v>
      </c>
      <c r="D115" s="564">
        <v>526334.00000000012</v>
      </c>
      <c r="E115" s="564">
        <v>524668</v>
      </c>
      <c r="F115" s="564">
        <v>523001.99999999994</v>
      </c>
      <c r="G115" s="564">
        <v>521336</v>
      </c>
      <c r="H115" s="564">
        <v>519669.99999999994</v>
      </c>
      <c r="I115" s="564">
        <v>518004</v>
      </c>
      <c r="J115" s="564">
        <v>516338.00000000006</v>
      </c>
      <c r="K115" s="564">
        <v>514672</v>
      </c>
      <c r="L115" s="564">
        <v>513006</v>
      </c>
      <c r="M115" s="564">
        <v>511340</v>
      </c>
      <c r="N115" s="564">
        <v>509674.00000000006</v>
      </c>
      <c r="O115" s="564">
        <v>508008.00000000006</v>
      </c>
      <c r="P115" s="564">
        <v>506342</v>
      </c>
      <c r="Q115" s="564">
        <v>504676</v>
      </c>
      <c r="R115" s="564">
        <v>503010</v>
      </c>
      <c r="S115" s="564">
        <v>501344</v>
      </c>
      <c r="T115" s="564">
        <v>499678.00000000006</v>
      </c>
      <c r="U115" s="564">
        <v>498011.99999999994</v>
      </c>
      <c r="V115" s="564">
        <v>496346</v>
      </c>
      <c r="W115" s="564">
        <v>494680</v>
      </c>
      <c r="X115" s="564">
        <v>493014</v>
      </c>
      <c r="Y115" s="564">
        <v>493014</v>
      </c>
      <c r="Z115" s="564">
        <v>493014</v>
      </c>
      <c r="AA115" s="564">
        <v>493014</v>
      </c>
      <c r="AB115" s="564">
        <v>493014</v>
      </c>
    </row>
    <row r="116" spans="1:30" ht="16.5">
      <c r="A116" s="1228"/>
      <c r="B116" s="453" t="s">
        <v>735</v>
      </c>
      <c r="C116" s="564">
        <v>1230</v>
      </c>
      <c r="D116" s="564">
        <v>1230</v>
      </c>
      <c r="E116" s="564">
        <v>1230</v>
      </c>
      <c r="F116" s="564">
        <v>1230</v>
      </c>
      <c r="G116" s="564">
        <v>1230</v>
      </c>
      <c r="H116" s="564">
        <v>1230</v>
      </c>
      <c r="I116" s="564">
        <v>1230</v>
      </c>
      <c r="J116" s="564">
        <v>1230</v>
      </c>
      <c r="K116" s="564">
        <v>1230</v>
      </c>
      <c r="L116" s="564">
        <v>1230</v>
      </c>
      <c r="M116" s="564">
        <v>1340</v>
      </c>
      <c r="N116" s="564">
        <v>1450</v>
      </c>
      <c r="O116" s="564">
        <v>1560</v>
      </c>
      <c r="P116" s="564">
        <v>1560</v>
      </c>
      <c r="Q116" s="564">
        <v>1560</v>
      </c>
      <c r="R116" s="564">
        <v>1560</v>
      </c>
      <c r="S116" s="564">
        <v>1560</v>
      </c>
      <c r="T116" s="564">
        <v>1560</v>
      </c>
      <c r="U116" s="564">
        <v>1560</v>
      </c>
      <c r="V116" s="564">
        <v>1560</v>
      </c>
      <c r="W116" s="564">
        <v>1560</v>
      </c>
      <c r="X116" s="564">
        <v>1560</v>
      </c>
      <c r="Y116" s="564">
        <v>1560</v>
      </c>
      <c r="Z116" s="564">
        <v>1560</v>
      </c>
      <c r="AA116" s="564">
        <v>1560</v>
      </c>
      <c r="AB116" s="564">
        <v>1560</v>
      </c>
    </row>
    <row r="117" spans="1:30" ht="16.5">
      <c r="A117" s="1228" t="s">
        <v>50</v>
      </c>
      <c r="B117" s="453" t="s">
        <v>728</v>
      </c>
      <c r="C117" s="564">
        <v>390760</v>
      </c>
      <c r="D117" s="564">
        <v>390760</v>
      </c>
      <c r="E117" s="564">
        <v>390760</v>
      </c>
      <c r="F117" s="564">
        <v>390760</v>
      </c>
      <c r="G117" s="564">
        <v>390760</v>
      </c>
      <c r="H117" s="564">
        <v>390760</v>
      </c>
      <c r="I117" s="564">
        <v>390760</v>
      </c>
      <c r="J117" s="564">
        <v>390760</v>
      </c>
      <c r="K117" s="564">
        <v>390760</v>
      </c>
      <c r="L117" s="564">
        <v>390760</v>
      </c>
      <c r="M117" s="564">
        <v>390760</v>
      </c>
      <c r="N117" s="564">
        <v>390760</v>
      </c>
      <c r="O117" s="564">
        <v>390760</v>
      </c>
      <c r="P117" s="564">
        <v>390760</v>
      </c>
      <c r="Q117" s="564">
        <v>390760</v>
      </c>
      <c r="R117" s="564">
        <v>390760</v>
      </c>
      <c r="S117" s="564">
        <v>390760</v>
      </c>
      <c r="T117" s="564">
        <v>390760</v>
      </c>
      <c r="U117" s="564">
        <v>390760</v>
      </c>
      <c r="V117" s="564">
        <v>390760</v>
      </c>
      <c r="W117" s="564">
        <v>390760</v>
      </c>
      <c r="X117" s="564">
        <v>390760</v>
      </c>
      <c r="Y117" s="564">
        <v>390760</v>
      </c>
      <c r="Z117" s="564">
        <v>390760</v>
      </c>
      <c r="AA117" s="564">
        <v>390760</v>
      </c>
      <c r="AB117" s="564">
        <v>390757</v>
      </c>
    </row>
    <row r="118" spans="1:30" ht="16.5">
      <c r="A118" s="1228"/>
      <c r="B118" s="453" t="s">
        <v>729</v>
      </c>
      <c r="C118" s="564">
        <v>386850</v>
      </c>
      <c r="D118" s="564">
        <v>386850</v>
      </c>
      <c r="E118" s="564">
        <v>386850</v>
      </c>
      <c r="F118" s="564">
        <v>386850</v>
      </c>
      <c r="G118" s="564">
        <v>386850</v>
      </c>
      <c r="H118" s="564">
        <v>386850</v>
      </c>
      <c r="I118" s="564">
        <v>386850</v>
      </c>
      <c r="J118" s="564">
        <v>386850</v>
      </c>
      <c r="K118" s="564">
        <v>386850</v>
      </c>
      <c r="L118" s="564">
        <v>386850</v>
      </c>
      <c r="M118" s="564">
        <v>386850</v>
      </c>
      <c r="N118" s="564">
        <v>386850</v>
      </c>
      <c r="O118" s="564">
        <v>386850</v>
      </c>
      <c r="P118" s="564">
        <v>386850</v>
      </c>
      <c r="Q118" s="564">
        <v>386850</v>
      </c>
      <c r="R118" s="564">
        <v>386850</v>
      </c>
      <c r="S118" s="564">
        <v>386850</v>
      </c>
      <c r="T118" s="564">
        <v>386850</v>
      </c>
      <c r="U118" s="564">
        <v>386850</v>
      </c>
      <c r="V118" s="564">
        <v>386850</v>
      </c>
      <c r="W118" s="564">
        <v>386850</v>
      </c>
      <c r="X118" s="564">
        <v>386850</v>
      </c>
      <c r="Y118" s="564">
        <v>386850</v>
      </c>
      <c r="Z118" s="564">
        <v>386850</v>
      </c>
      <c r="AA118" s="564">
        <v>386850</v>
      </c>
      <c r="AB118" s="564">
        <v>386850</v>
      </c>
    </row>
    <row r="119" spans="1:30" ht="16.5">
      <c r="A119" s="1228"/>
      <c r="B119" s="453" t="s">
        <v>730</v>
      </c>
      <c r="C119" s="564">
        <v>130100</v>
      </c>
      <c r="D119" s="564">
        <v>131800</v>
      </c>
      <c r="E119" s="564">
        <v>133500</v>
      </c>
      <c r="F119" s="564">
        <v>135200</v>
      </c>
      <c r="G119" s="564">
        <v>136900</v>
      </c>
      <c r="H119" s="564">
        <v>138600</v>
      </c>
      <c r="I119" s="564">
        <v>140300</v>
      </c>
      <c r="J119" s="564">
        <v>142000</v>
      </c>
      <c r="K119" s="564">
        <v>143700</v>
      </c>
      <c r="L119" s="564">
        <v>145400</v>
      </c>
      <c r="M119" s="564">
        <v>147100</v>
      </c>
      <c r="N119" s="564">
        <v>148900</v>
      </c>
      <c r="O119" s="564">
        <v>151200</v>
      </c>
      <c r="P119" s="564">
        <v>153000</v>
      </c>
      <c r="Q119" s="564">
        <v>156000</v>
      </c>
      <c r="R119" s="564">
        <v>161000</v>
      </c>
      <c r="S119" s="564">
        <v>162500</v>
      </c>
      <c r="T119" s="564">
        <v>162500</v>
      </c>
      <c r="U119" s="564">
        <v>164500</v>
      </c>
      <c r="V119" s="564">
        <v>163200</v>
      </c>
      <c r="W119" s="564">
        <v>163200</v>
      </c>
      <c r="X119" s="564">
        <v>163200</v>
      </c>
      <c r="Y119" s="564">
        <v>163200</v>
      </c>
      <c r="Z119" s="564">
        <v>163200</v>
      </c>
      <c r="AA119" s="564">
        <v>163200</v>
      </c>
      <c r="AB119" s="564">
        <v>159500</v>
      </c>
      <c r="AC119" s="499"/>
      <c r="AD119" s="499"/>
    </row>
    <row r="120" spans="1:30" ht="16.5">
      <c r="A120" s="1228"/>
      <c r="B120" s="453" t="s">
        <v>731</v>
      </c>
      <c r="C120" s="564">
        <v>28900</v>
      </c>
      <c r="D120" s="564">
        <v>29300</v>
      </c>
      <c r="E120" s="564">
        <v>29700</v>
      </c>
      <c r="F120" s="564">
        <v>30100</v>
      </c>
      <c r="G120" s="564">
        <v>30500</v>
      </c>
      <c r="H120" s="564">
        <v>30900</v>
      </c>
      <c r="I120" s="564">
        <v>31750</v>
      </c>
      <c r="J120" s="564">
        <v>32610</v>
      </c>
      <c r="K120" s="564">
        <v>32300</v>
      </c>
      <c r="L120" s="564">
        <v>32300</v>
      </c>
      <c r="M120" s="564">
        <v>32300</v>
      </c>
      <c r="N120" s="564">
        <v>35800</v>
      </c>
      <c r="O120" s="564">
        <v>35800</v>
      </c>
      <c r="P120" s="564">
        <v>36300</v>
      </c>
      <c r="Q120" s="564">
        <v>36300</v>
      </c>
      <c r="R120" s="564">
        <v>37800</v>
      </c>
      <c r="S120" s="564">
        <v>38800</v>
      </c>
      <c r="T120" s="564">
        <v>40300</v>
      </c>
      <c r="U120" s="564">
        <v>40300</v>
      </c>
      <c r="V120" s="564">
        <v>42300</v>
      </c>
      <c r="W120" s="564">
        <v>41000</v>
      </c>
      <c r="X120" s="564">
        <v>41000</v>
      </c>
      <c r="Y120" s="564">
        <v>41000</v>
      </c>
      <c r="Z120" s="564">
        <v>41000</v>
      </c>
      <c r="AA120" s="564">
        <v>41000</v>
      </c>
      <c r="AB120" s="564">
        <v>37300</v>
      </c>
      <c r="AC120" s="499"/>
      <c r="AD120" s="499"/>
    </row>
    <row r="121" spans="1:30" ht="16.5">
      <c r="A121" s="1228"/>
      <c r="B121" s="453" t="s">
        <v>732</v>
      </c>
      <c r="C121" s="564">
        <v>1200</v>
      </c>
      <c r="D121" s="564">
        <v>1200</v>
      </c>
      <c r="E121" s="564">
        <v>1200</v>
      </c>
      <c r="F121" s="564">
        <v>1200</v>
      </c>
      <c r="G121" s="564">
        <v>1200</v>
      </c>
      <c r="H121" s="564">
        <v>1200</v>
      </c>
      <c r="I121" s="564">
        <v>1200</v>
      </c>
      <c r="J121" s="564">
        <v>1200</v>
      </c>
      <c r="K121" s="564">
        <v>1200</v>
      </c>
      <c r="L121" s="564">
        <v>1200</v>
      </c>
      <c r="M121" s="564">
        <v>1200</v>
      </c>
      <c r="N121" s="564">
        <v>1200</v>
      </c>
      <c r="O121" s="564">
        <v>1200</v>
      </c>
      <c r="P121" s="564">
        <v>1200</v>
      </c>
      <c r="Q121" s="564">
        <v>1200</v>
      </c>
      <c r="R121" s="564">
        <v>1200</v>
      </c>
      <c r="S121" s="564">
        <v>1200</v>
      </c>
      <c r="T121" s="564">
        <v>1200</v>
      </c>
      <c r="U121" s="564">
        <v>1200</v>
      </c>
      <c r="V121" s="564">
        <v>1200</v>
      </c>
      <c r="W121" s="564">
        <v>1200</v>
      </c>
      <c r="X121" s="564">
        <v>1200</v>
      </c>
      <c r="Y121" s="564">
        <v>1200</v>
      </c>
      <c r="Z121" s="564">
        <v>1200</v>
      </c>
      <c r="AA121" s="564">
        <v>1200</v>
      </c>
      <c r="AB121" s="564">
        <v>1200</v>
      </c>
      <c r="AC121" s="499"/>
      <c r="AD121" s="499"/>
    </row>
    <row r="122" spans="1:30" ht="16.5">
      <c r="A122" s="1228"/>
      <c r="B122" s="72" t="s">
        <v>733</v>
      </c>
      <c r="C122" s="564">
        <v>100000</v>
      </c>
      <c r="D122" s="564">
        <v>101300</v>
      </c>
      <c r="E122" s="564">
        <v>102600</v>
      </c>
      <c r="F122" s="564">
        <v>103900</v>
      </c>
      <c r="G122" s="564">
        <v>105200</v>
      </c>
      <c r="H122" s="564">
        <v>106500</v>
      </c>
      <c r="I122" s="564">
        <v>107350</v>
      </c>
      <c r="J122" s="564">
        <v>108190</v>
      </c>
      <c r="K122" s="564">
        <v>110200</v>
      </c>
      <c r="L122" s="564">
        <v>111900</v>
      </c>
      <c r="M122" s="564">
        <v>113600</v>
      </c>
      <c r="N122" s="564">
        <v>115400</v>
      </c>
      <c r="O122" s="564">
        <v>117200</v>
      </c>
      <c r="P122" s="564">
        <v>119000</v>
      </c>
      <c r="Q122" s="564">
        <v>121000</v>
      </c>
      <c r="R122" s="564">
        <v>121000</v>
      </c>
      <c r="S122" s="564">
        <v>121000</v>
      </c>
      <c r="T122" s="564">
        <v>121000</v>
      </c>
      <c r="U122" s="564">
        <v>121000</v>
      </c>
      <c r="V122" s="564">
        <v>121000</v>
      </c>
      <c r="W122" s="564">
        <v>121000</v>
      </c>
      <c r="X122" s="564">
        <v>121000</v>
      </c>
      <c r="Y122" s="564">
        <v>121000</v>
      </c>
      <c r="Z122" s="564">
        <v>121000</v>
      </c>
      <c r="AA122" s="564">
        <v>121000</v>
      </c>
      <c r="AB122" s="564">
        <v>121000</v>
      </c>
      <c r="AC122" s="499"/>
      <c r="AD122" s="499"/>
    </row>
    <row r="123" spans="1:30" ht="16.5">
      <c r="A123" s="1228"/>
      <c r="B123" s="453" t="s">
        <v>734</v>
      </c>
      <c r="C123" s="564">
        <v>221640</v>
      </c>
      <c r="D123" s="564">
        <v>218370</v>
      </c>
      <c r="E123" s="564">
        <v>215100</v>
      </c>
      <c r="F123" s="564">
        <v>211830</v>
      </c>
      <c r="G123" s="564">
        <v>208560</v>
      </c>
      <c r="H123" s="564">
        <v>205290</v>
      </c>
      <c r="I123" s="564">
        <v>202020</v>
      </c>
      <c r="J123" s="564">
        <v>198750</v>
      </c>
      <c r="K123" s="564">
        <v>195480</v>
      </c>
      <c r="L123" s="564">
        <v>192210</v>
      </c>
      <c r="M123" s="564">
        <v>188940</v>
      </c>
      <c r="N123" s="564">
        <v>185670</v>
      </c>
      <c r="O123" s="564">
        <v>182400</v>
      </c>
      <c r="P123" s="564">
        <v>179130</v>
      </c>
      <c r="Q123" s="564">
        <v>175860</v>
      </c>
      <c r="R123" s="564">
        <v>172590</v>
      </c>
      <c r="S123" s="564">
        <v>169320</v>
      </c>
      <c r="T123" s="564">
        <v>166050</v>
      </c>
      <c r="U123" s="564">
        <v>162780</v>
      </c>
      <c r="V123" s="564">
        <v>159510</v>
      </c>
      <c r="W123" s="564">
        <v>156240</v>
      </c>
      <c r="X123" s="564">
        <v>152970</v>
      </c>
      <c r="Y123" s="564">
        <v>152970</v>
      </c>
      <c r="Z123" s="564">
        <v>152970</v>
      </c>
      <c r="AA123" s="564">
        <v>152970</v>
      </c>
      <c r="AB123" s="564">
        <v>141438.88753693699</v>
      </c>
      <c r="AC123" s="499"/>
      <c r="AD123" s="499"/>
    </row>
    <row r="124" spans="1:30" ht="16.5">
      <c r="A124" s="1228"/>
      <c r="B124" s="453" t="s">
        <v>735</v>
      </c>
      <c r="C124" s="564">
        <v>1740</v>
      </c>
      <c r="D124" s="564">
        <v>1740</v>
      </c>
      <c r="E124" s="564">
        <v>1740</v>
      </c>
      <c r="F124" s="564">
        <v>1740</v>
      </c>
      <c r="G124" s="564">
        <v>1740</v>
      </c>
      <c r="H124" s="564">
        <v>1740</v>
      </c>
      <c r="I124" s="564">
        <v>1740</v>
      </c>
      <c r="J124" s="564">
        <v>1740</v>
      </c>
      <c r="K124" s="564">
        <v>1740</v>
      </c>
      <c r="L124" s="564">
        <v>1740</v>
      </c>
      <c r="M124" s="564">
        <v>1740</v>
      </c>
      <c r="N124" s="564">
        <v>1740</v>
      </c>
      <c r="O124" s="564">
        <v>1740</v>
      </c>
      <c r="P124" s="564">
        <v>1740</v>
      </c>
      <c r="Q124" s="564">
        <v>1740</v>
      </c>
      <c r="R124" s="564">
        <v>1740</v>
      </c>
      <c r="S124" s="564">
        <v>1740</v>
      </c>
      <c r="T124" s="564">
        <v>1740</v>
      </c>
      <c r="U124" s="564">
        <v>1740</v>
      </c>
      <c r="V124" s="564">
        <v>1740</v>
      </c>
      <c r="W124" s="564">
        <v>1740</v>
      </c>
      <c r="X124" s="564">
        <v>1740</v>
      </c>
      <c r="Y124" s="564">
        <v>1740</v>
      </c>
      <c r="Z124" s="564">
        <v>1740</v>
      </c>
      <c r="AA124" s="564">
        <v>1740</v>
      </c>
      <c r="AB124" s="564">
        <v>1740</v>
      </c>
      <c r="AC124" s="713"/>
      <c r="AD124" s="499"/>
    </row>
    <row r="125" spans="1:30" s="499" customFormat="1" ht="16.5">
      <c r="A125" s="1228" t="s">
        <v>371</v>
      </c>
      <c r="B125" s="453" t="s">
        <v>728</v>
      </c>
      <c r="C125" s="564">
        <f t="shared" ref="C125:C132" si="0">C5+C13+C21+C29+C37+C45+C53+C61+C69+C77+C85+C93+C101+C109+C117</f>
        <v>9862463</v>
      </c>
      <c r="D125" s="564">
        <f t="shared" ref="D125:AA125" si="1">D5+D13+D21+D29+D37+D45+D53+D61+D69+D77+D85+D93+D101+D109+D117</f>
        <v>9862463</v>
      </c>
      <c r="E125" s="564">
        <f t="shared" si="1"/>
        <v>9862463</v>
      </c>
      <c r="F125" s="564">
        <f t="shared" si="1"/>
        <v>9862463</v>
      </c>
      <c r="G125" s="564">
        <f t="shared" si="1"/>
        <v>9862463</v>
      </c>
      <c r="H125" s="564">
        <f t="shared" si="1"/>
        <v>9862463</v>
      </c>
      <c r="I125" s="564">
        <f t="shared" si="1"/>
        <v>9862463</v>
      </c>
      <c r="J125" s="564">
        <f t="shared" si="1"/>
        <v>9862463</v>
      </c>
      <c r="K125" s="564">
        <f t="shared" si="1"/>
        <v>9862463</v>
      </c>
      <c r="L125" s="564">
        <f t="shared" si="1"/>
        <v>9862463</v>
      </c>
      <c r="M125" s="564">
        <f t="shared" si="1"/>
        <v>9862463</v>
      </c>
      <c r="N125" s="564">
        <f t="shared" si="1"/>
        <v>9862463</v>
      </c>
      <c r="O125" s="564">
        <f t="shared" si="1"/>
        <v>9862463</v>
      </c>
      <c r="P125" s="564">
        <f t="shared" si="1"/>
        <v>9862463</v>
      </c>
      <c r="Q125" s="564">
        <f t="shared" si="1"/>
        <v>9862463</v>
      </c>
      <c r="R125" s="564">
        <f t="shared" si="1"/>
        <v>9862463</v>
      </c>
      <c r="S125" s="564">
        <f t="shared" si="1"/>
        <v>9862463</v>
      </c>
      <c r="T125" s="564">
        <f t="shared" si="1"/>
        <v>9862463</v>
      </c>
      <c r="U125" s="564">
        <f t="shared" si="1"/>
        <v>9862463</v>
      </c>
      <c r="V125" s="564">
        <f t="shared" si="1"/>
        <v>9862463</v>
      </c>
      <c r="W125" s="564">
        <f t="shared" si="1"/>
        <v>9862463</v>
      </c>
      <c r="X125" s="564">
        <f t="shared" si="1"/>
        <v>9862463</v>
      </c>
      <c r="Y125" s="564">
        <f t="shared" si="1"/>
        <v>9862463</v>
      </c>
      <c r="Z125" s="564">
        <f t="shared" si="1"/>
        <v>9862463</v>
      </c>
      <c r="AA125" s="564">
        <f t="shared" si="1"/>
        <v>9862463</v>
      </c>
      <c r="AB125" s="564">
        <f>AB5+AB13+AB21+AB29+AB37+AB45+AB53+AB61+AB69+AB77+AB85+AB93+AB101+AB109+AB117</f>
        <v>9862460</v>
      </c>
    </row>
    <row r="126" spans="1:30" s="499" customFormat="1" ht="16.5">
      <c r="A126" s="1228"/>
      <c r="B126" s="453" t="s">
        <v>729</v>
      </c>
      <c r="C126" s="564">
        <f t="shared" si="0"/>
        <v>9645153</v>
      </c>
      <c r="D126" s="564">
        <f t="shared" ref="D126:AA126" si="2">D6+D14+D22+D30+D38+D46+D54+D62+D70+D78+D86+D94+D102+D110+D118</f>
        <v>9645153</v>
      </c>
      <c r="E126" s="564">
        <f t="shared" si="2"/>
        <v>9645153</v>
      </c>
      <c r="F126" s="564">
        <f t="shared" si="2"/>
        <v>9645153</v>
      </c>
      <c r="G126" s="564">
        <f t="shared" si="2"/>
        <v>9645153</v>
      </c>
      <c r="H126" s="564">
        <f t="shared" si="2"/>
        <v>9645153</v>
      </c>
      <c r="I126" s="564">
        <f t="shared" si="2"/>
        <v>9645153</v>
      </c>
      <c r="J126" s="564">
        <f t="shared" si="2"/>
        <v>9645153</v>
      </c>
      <c r="K126" s="564">
        <f t="shared" si="2"/>
        <v>9645153</v>
      </c>
      <c r="L126" s="564">
        <f t="shared" si="2"/>
        <v>9645153</v>
      </c>
      <c r="M126" s="564">
        <f t="shared" si="2"/>
        <v>9645150</v>
      </c>
      <c r="N126" s="564">
        <f t="shared" si="2"/>
        <v>9645150</v>
      </c>
      <c r="O126" s="564">
        <f t="shared" si="2"/>
        <v>9645150</v>
      </c>
      <c r="P126" s="564">
        <f t="shared" si="2"/>
        <v>9645150</v>
      </c>
      <c r="Q126" s="564">
        <f t="shared" si="2"/>
        <v>9645150</v>
      </c>
      <c r="R126" s="564">
        <f t="shared" si="2"/>
        <v>9645150</v>
      </c>
      <c r="S126" s="564">
        <f t="shared" si="2"/>
        <v>9645150</v>
      </c>
      <c r="T126" s="564">
        <f t="shared" si="2"/>
        <v>9645150</v>
      </c>
      <c r="U126" s="564">
        <f t="shared" si="2"/>
        <v>9645150</v>
      </c>
      <c r="V126" s="564">
        <f t="shared" si="2"/>
        <v>9645150</v>
      </c>
      <c r="W126" s="564">
        <f t="shared" si="2"/>
        <v>9645150</v>
      </c>
      <c r="X126" s="564">
        <f t="shared" si="2"/>
        <v>9608240</v>
      </c>
      <c r="Y126" s="564">
        <f t="shared" si="2"/>
        <v>9608240</v>
      </c>
      <c r="Z126" s="564">
        <f t="shared" si="2"/>
        <v>9608240</v>
      </c>
      <c r="AA126" s="564">
        <f t="shared" si="2"/>
        <v>9608240</v>
      </c>
      <c r="AB126" s="564">
        <f>AB6+AB14+AB22+AB30+AB38+AB46+AB54+AB62+AB70+AB78+AB86+AB94+AB102+AB110+AB118</f>
        <v>9608234</v>
      </c>
    </row>
    <row r="127" spans="1:30" s="499" customFormat="1" ht="16.5">
      <c r="A127" s="1228"/>
      <c r="B127" s="453" t="s">
        <v>730</v>
      </c>
      <c r="C127" s="564">
        <f t="shared" si="0"/>
        <v>6046960</v>
      </c>
      <c r="D127" s="564">
        <f t="shared" ref="D127:AA127" si="3">D7+D15+D23+D31+D39+D47+D55+D63+D71+D79+D87+D95+D103+D111+D119</f>
        <v>6055740</v>
      </c>
      <c r="E127" s="564">
        <f t="shared" si="3"/>
        <v>6064640</v>
      </c>
      <c r="F127" s="564">
        <f t="shared" si="3"/>
        <v>6075400</v>
      </c>
      <c r="G127" s="564">
        <f t="shared" si="3"/>
        <v>6085000</v>
      </c>
      <c r="H127" s="564">
        <f t="shared" si="3"/>
        <v>6094890</v>
      </c>
      <c r="I127" s="564">
        <f t="shared" si="3"/>
        <v>6105580</v>
      </c>
      <c r="J127" s="564">
        <f t="shared" si="3"/>
        <v>6118370</v>
      </c>
      <c r="K127" s="564">
        <f t="shared" si="3"/>
        <v>6132640</v>
      </c>
      <c r="L127" s="564">
        <f t="shared" si="3"/>
        <v>6147480</v>
      </c>
      <c r="M127" s="564">
        <f t="shared" si="3"/>
        <v>6160430</v>
      </c>
      <c r="N127" s="564">
        <f t="shared" si="3"/>
        <v>6167850</v>
      </c>
      <c r="O127" s="564">
        <f t="shared" si="3"/>
        <v>6178520</v>
      </c>
      <c r="P127" s="564">
        <f t="shared" si="3"/>
        <v>6189490</v>
      </c>
      <c r="Q127" s="564">
        <f t="shared" si="3"/>
        <v>6194890</v>
      </c>
      <c r="R127" s="564">
        <f t="shared" si="3"/>
        <v>6191235</v>
      </c>
      <c r="S127" s="564">
        <f t="shared" si="3"/>
        <v>6193110</v>
      </c>
      <c r="T127" s="564">
        <f t="shared" si="3"/>
        <v>6193270</v>
      </c>
      <c r="U127" s="564">
        <f t="shared" si="3"/>
        <v>6218534</v>
      </c>
      <c r="V127" s="564">
        <f t="shared" si="3"/>
        <v>6235460</v>
      </c>
      <c r="W127" s="564">
        <f t="shared" si="3"/>
        <v>6240280</v>
      </c>
      <c r="X127" s="564">
        <f t="shared" si="3"/>
        <v>6231950</v>
      </c>
      <c r="Y127" s="564">
        <f t="shared" si="3"/>
        <v>6231950</v>
      </c>
      <c r="Z127" s="564">
        <f t="shared" si="3"/>
        <v>6231950</v>
      </c>
      <c r="AA127" s="564">
        <f t="shared" si="3"/>
        <v>6231950</v>
      </c>
      <c r="AB127" s="564">
        <f>AB7+AB15+AB23+AB31+AB39+AB47+AB55+AB63+AB71+AB79+AB87+AB95+AB103+AB111+AB119</f>
        <v>6228230</v>
      </c>
    </row>
    <row r="128" spans="1:30" s="499" customFormat="1" ht="16.5">
      <c r="A128" s="1228"/>
      <c r="B128" s="453" t="s">
        <v>731</v>
      </c>
      <c r="C128" s="564">
        <f t="shared" si="0"/>
        <v>472800</v>
      </c>
      <c r="D128" s="564">
        <f t="shared" ref="D128:Z128" si="4">D8+D16+D24+D32+D40+D48+D56+D64+D72+D80+D88+D96+D104+D112+D120</f>
        <v>475980</v>
      </c>
      <c r="E128" s="564">
        <f t="shared" si="4"/>
        <v>479630</v>
      </c>
      <c r="F128" s="564">
        <f t="shared" si="4"/>
        <v>485630</v>
      </c>
      <c r="G128" s="564">
        <f t="shared" si="4"/>
        <v>488920</v>
      </c>
      <c r="H128" s="564">
        <f t="shared" si="4"/>
        <v>493440</v>
      </c>
      <c r="I128" s="564">
        <f t="shared" si="4"/>
        <v>498110</v>
      </c>
      <c r="J128" s="564">
        <f t="shared" si="4"/>
        <v>498750</v>
      </c>
      <c r="K128" s="564">
        <f t="shared" si="4"/>
        <v>498380</v>
      </c>
      <c r="L128" s="564">
        <f t="shared" si="4"/>
        <v>500110</v>
      </c>
      <c r="M128" s="564">
        <f t="shared" si="4"/>
        <v>848730</v>
      </c>
      <c r="N128" s="564">
        <f t="shared" si="4"/>
        <v>851030</v>
      </c>
      <c r="O128" s="564">
        <f t="shared" si="4"/>
        <v>855410</v>
      </c>
      <c r="P128" s="564">
        <f t="shared" si="4"/>
        <v>861310</v>
      </c>
      <c r="Q128" s="564">
        <f t="shared" si="4"/>
        <v>859580</v>
      </c>
      <c r="R128" s="564">
        <f t="shared" si="4"/>
        <v>860230</v>
      </c>
      <c r="S128" s="564">
        <f t="shared" si="4"/>
        <v>861720</v>
      </c>
      <c r="T128" s="564">
        <f t="shared" si="4"/>
        <v>860460</v>
      </c>
      <c r="U128" s="564">
        <f t="shared" si="4"/>
        <v>871280</v>
      </c>
      <c r="V128" s="564">
        <f t="shared" si="4"/>
        <v>889370</v>
      </c>
      <c r="W128" s="564">
        <f t="shared" si="4"/>
        <v>891700</v>
      </c>
      <c r="X128" s="564">
        <f t="shared" si="4"/>
        <v>883540</v>
      </c>
      <c r="Y128" s="564">
        <f t="shared" si="4"/>
        <v>883410</v>
      </c>
      <c r="Z128" s="564">
        <f t="shared" si="4"/>
        <v>884840</v>
      </c>
      <c r="AA128" s="564">
        <f>AA8+AA16+AA24+AA32+AA40+AA48+AA56+AA64+AA72+AB80+AA88+AA96+AA104+AA112+AA120</f>
        <v>885410</v>
      </c>
      <c r="AB128" s="564">
        <f>AB8+AB16+AB24+AB32+AB40+AB48+AB56+AB64+AB72+AB82+AB88+AB96+AB104+AB112+AB120</f>
        <v>881700</v>
      </c>
      <c r="AC128" s="299" t="s">
        <v>17</v>
      </c>
    </row>
    <row r="129" spans="1:28" s="499" customFormat="1" ht="16.5">
      <c r="A129" s="1228"/>
      <c r="B129" s="453" t="s">
        <v>732</v>
      </c>
      <c r="C129" s="564">
        <f t="shared" si="0"/>
        <v>46790</v>
      </c>
      <c r="D129" s="564">
        <f t="shared" ref="D129:Z129" si="5">D9+D17+D25+D33+D41+D49+D57+D65+D73+D81+D89+D97+D105+D113+D121</f>
        <v>46970</v>
      </c>
      <c r="E129" s="564">
        <f t="shared" si="5"/>
        <v>46970</v>
      </c>
      <c r="F129" s="564">
        <f t="shared" si="5"/>
        <v>47080</v>
      </c>
      <c r="G129" s="564">
        <f t="shared" si="5"/>
        <v>47090</v>
      </c>
      <c r="H129" s="564">
        <f t="shared" si="5"/>
        <v>45210</v>
      </c>
      <c r="I129" s="564">
        <f t="shared" si="5"/>
        <v>45420</v>
      </c>
      <c r="J129" s="564">
        <f t="shared" si="5"/>
        <v>45190</v>
      </c>
      <c r="K129" s="564">
        <f t="shared" si="5"/>
        <v>45890</v>
      </c>
      <c r="L129" s="564">
        <f t="shared" si="5"/>
        <v>44500</v>
      </c>
      <c r="M129" s="564">
        <f t="shared" si="5"/>
        <v>40360</v>
      </c>
      <c r="N129" s="564">
        <f t="shared" si="5"/>
        <v>41730</v>
      </c>
      <c r="O129" s="564">
        <f t="shared" si="5"/>
        <v>41940</v>
      </c>
      <c r="P129" s="564">
        <f t="shared" si="5"/>
        <v>43256.7</v>
      </c>
      <c r="Q129" s="564">
        <f t="shared" si="5"/>
        <v>42360</v>
      </c>
      <c r="R129" s="564">
        <f t="shared" si="5"/>
        <v>42375</v>
      </c>
      <c r="S129" s="564">
        <f t="shared" si="5"/>
        <v>42240</v>
      </c>
      <c r="T129" s="564">
        <f t="shared" si="5"/>
        <v>42160</v>
      </c>
      <c r="U129" s="564">
        <f t="shared" si="5"/>
        <v>41827</v>
      </c>
      <c r="V129" s="564">
        <f t="shared" si="5"/>
        <v>42650</v>
      </c>
      <c r="W129" s="564">
        <f t="shared" si="5"/>
        <v>43010</v>
      </c>
      <c r="X129" s="564">
        <f t="shared" si="5"/>
        <v>42790</v>
      </c>
      <c r="Y129" s="564">
        <f t="shared" si="5"/>
        <v>42800</v>
      </c>
      <c r="Z129" s="564">
        <f t="shared" si="5"/>
        <v>42805</v>
      </c>
      <c r="AA129" s="564">
        <f>AA9+AA17+AA25+AA33+AA41+AA49+AA57+AA65+AA73+AB81+AA89+AA97+AA105+AA113+AA121</f>
        <v>42803</v>
      </c>
      <c r="AB129" s="564">
        <f>AB9+AB17+AB25+AB33+AB41+AB49+AB57+AB65+AB73+AB82+AB89+AB97+AB105+AB113+AB121</f>
        <v>42784</v>
      </c>
    </row>
    <row r="130" spans="1:28" s="499" customFormat="1" ht="16.5">
      <c r="A130" s="1228"/>
      <c r="B130" s="72" t="s">
        <v>733</v>
      </c>
      <c r="C130" s="564">
        <f t="shared" si="0"/>
        <v>3488970</v>
      </c>
      <c r="D130" s="564">
        <f t="shared" ref="D130:Z130" si="6">D10+D18+D26+D34+D42+D50+D58+D66+D74+D82+D90+D98+D106+D114+D122</f>
        <v>3494590</v>
      </c>
      <c r="E130" s="564">
        <f t="shared" si="6"/>
        <v>3500040</v>
      </c>
      <c r="F130" s="564">
        <f t="shared" si="6"/>
        <v>3504690</v>
      </c>
      <c r="G130" s="564">
        <f t="shared" si="6"/>
        <v>3510990</v>
      </c>
      <c r="H130" s="564">
        <f t="shared" si="6"/>
        <v>3516240</v>
      </c>
      <c r="I130" s="564">
        <f t="shared" si="6"/>
        <v>3522050</v>
      </c>
      <c r="J130" s="564">
        <f t="shared" si="6"/>
        <v>3533430</v>
      </c>
      <c r="K130" s="564">
        <f t="shared" si="6"/>
        <v>3547370</v>
      </c>
      <c r="L130" s="564">
        <f t="shared" si="6"/>
        <v>3560870</v>
      </c>
      <c r="M130" s="564">
        <f t="shared" si="6"/>
        <v>3605270</v>
      </c>
      <c r="N130" s="564">
        <f t="shared" si="6"/>
        <v>3611500</v>
      </c>
      <c r="O130" s="564">
        <f t="shared" si="6"/>
        <v>3615300</v>
      </c>
      <c r="P130" s="564">
        <f t="shared" si="6"/>
        <v>3617100</v>
      </c>
      <c r="Q130" s="564">
        <f t="shared" si="6"/>
        <v>3619100</v>
      </c>
      <c r="R130" s="564">
        <f t="shared" si="6"/>
        <v>3619100</v>
      </c>
      <c r="S130" s="564">
        <f t="shared" si="6"/>
        <v>3619460</v>
      </c>
      <c r="T130" s="564">
        <f t="shared" si="6"/>
        <v>3620100</v>
      </c>
      <c r="U130" s="564">
        <f t="shared" si="6"/>
        <v>3620120</v>
      </c>
      <c r="V130" s="564">
        <f t="shared" si="6"/>
        <v>3620120</v>
      </c>
      <c r="W130" s="564">
        <f t="shared" si="6"/>
        <v>3620320</v>
      </c>
      <c r="X130" s="564">
        <f t="shared" si="6"/>
        <v>3620320</v>
      </c>
      <c r="Y130" s="564">
        <f t="shared" si="6"/>
        <v>3599320</v>
      </c>
      <c r="Z130" s="564">
        <f t="shared" si="6"/>
        <v>3606820</v>
      </c>
      <c r="AA130" s="564">
        <f>AA10+AA18+AA26+AA34+AA42+AA50+AA58+AA66+AA74+AB82+AA90+AA98+AA106+AA114+AA122</f>
        <v>3614320</v>
      </c>
      <c r="AB130" s="564">
        <f>AB10+AB18+AB26+AB34+AB42+AB50+AB58+AB66+AB74+AB82+AB90+AB98+AB106+AB114+AB122</f>
        <v>3614320</v>
      </c>
    </row>
    <row r="131" spans="1:28" s="499" customFormat="1" ht="16.5">
      <c r="A131" s="1228"/>
      <c r="B131" s="453" t="s">
        <v>734</v>
      </c>
      <c r="C131" s="564">
        <f t="shared" si="0"/>
        <v>4310765</v>
      </c>
      <c r="D131" s="564">
        <f t="shared" ref="D131:AA131" si="7">D11+D19+D27+D35+D43+D51+D59+D67+D75+D83+D91+D99+D107+D115+D123</f>
        <v>4292479.9000000004</v>
      </c>
      <c r="E131" s="564">
        <f t="shared" si="7"/>
        <v>4274194.8</v>
      </c>
      <c r="F131" s="564">
        <f t="shared" si="7"/>
        <v>4255909.7</v>
      </c>
      <c r="G131" s="564">
        <f t="shared" si="7"/>
        <v>4237624.5999999996</v>
      </c>
      <c r="H131" s="564">
        <f t="shared" si="7"/>
        <v>4219339.5</v>
      </c>
      <c r="I131" s="564">
        <f t="shared" si="7"/>
        <v>4201054.4000000004</v>
      </c>
      <c r="J131" s="564">
        <f t="shared" si="7"/>
        <v>4182769.3</v>
      </c>
      <c r="K131" s="564">
        <f t="shared" si="7"/>
        <v>4164484.2</v>
      </c>
      <c r="L131" s="564">
        <f t="shared" si="7"/>
        <v>4146199.1</v>
      </c>
      <c r="M131" s="564">
        <f t="shared" si="7"/>
        <v>4127914</v>
      </c>
      <c r="N131" s="564">
        <f t="shared" si="7"/>
        <v>4109580.4</v>
      </c>
      <c r="O131" s="564">
        <f t="shared" si="7"/>
        <v>4091246.8</v>
      </c>
      <c r="P131" s="564">
        <f t="shared" si="7"/>
        <v>4072913.2</v>
      </c>
      <c r="Q131" s="564">
        <f t="shared" si="7"/>
        <v>4054579.6</v>
      </c>
      <c r="R131" s="564">
        <f t="shared" si="7"/>
        <v>4036246</v>
      </c>
      <c r="S131" s="564">
        <f t="shared" si="7"/>
        <v>4018020.2</v>
      </c>
      <c r="T131" s="564">
        <f t="shared" si="7"/>
        <v>3999794.4</v>
      </c>
      <c r="U131" s="564">
        <f t="shared" si="7"/>
        <v>3981568.6</v>
      </c>
      <c r="V131" s="564">
        <f t="shared" si="7"/>
        <v>3963681.8</v>
      </c>
      <c r="W131" s="564">
        <f t="shared" si="7"/>
        <v>3945369</v>
      </c>
      <c r="X131" s="564">
        <f t="shared" si="7"/>
        <v>3927820.2</v>
      </c>
      <c r="Y131" s="564">
        <f t="shared" si="7"/>
        <v>3926218.2</v>
      </c>
      <c r="Z131" s="564">
        <f t="shared" si="7"/>
        <v>3925163.2</v>
      </c>
      <c r="AA131" s="564">
        <f t="shared" si="7"/>
        <v>3925163</v>
      </c>
      <c r="AB131" s="564">
        <f>AB11+AB19+AB27+AB35+AB43+AB51+AB59+AB67+AB75+AB83+AB91+AB99+AB107+AB115+AB123</f>
        <v>3913623.8875369369</v>
      </c>
    </row>
    <row r="132" spans="1:28" s="499" customFormat="1" ht="16.5">
      <c r="A132" s="1228"/>
      <c r="B132" s="453" t="s">
        <v>735</v>
      </c>
      <c r="C132" s="564">
        <f t="shared" si="0"/>
        <v>33637</v>
      </c>
      <c r="D132" s="564">
        <f t="shared" ref="D132:AA132" si="8">D12+D20+D28+D36+D44+D52+D60+D68+D76+D84+D92+D100+D108+D116+D124</f>
        <v>33637</v>
      </c>
      <c r="E132" s="564">
        <f t="shared" si="8"/>
        <v>33637</v>
      </c>
      <c r="F132" s="564">
        <f t="shared" si="8"/>
        <v>33637</v>
      </c>
      <c r="G132" s="564">
        <f t="shared" si="8"/>
        <v>33633</v>
      </c>
      <c r="H132" s="564">
        <f t="shared" si="8"/>
        <v>33633</v>
      </c>
      <c r="I132" s="564">
        <f t="shared" si="8"/>
        <v>33643</v>
      </c>
      <c r="J132" s="564">
        <f t="shared" si="8"/>
        <v>33643</v>
      </c>
      <c r="K132" s="564">
        <f t="shared" si="8"/>
        <v>33644</v>
      </c>
      <c r="L132" s="564">
        <f t="shared" si="8"/>
        <v>33660</v>
      </c>
      <c r="M132" s="564">
        <f t="shared" si="8"/>
        <v>33947</v>
      </c>
      <c r="N132" s="564">
        <f t="shared" si="8"/>
        <v>34277</v>
      </c>
      <c r="O132" s="564">
        <f t="shared" si="8"/>
        <v>34577.4</v>
      </c>
      <c r="P132" s="564">
        <f t="shared" si="8"/>
        <v>34718</v>
      </c>
      <c r="Q132" s="564">
        <f t="shared" si="8"/>
        <v>34828</v>
      </c>
      <c r="R132" s="564">
        <f t="shared" si="8"/>
        <v>34873</v>
      </c>
      <c r="S132" s="564">
        <f t="shared" si="8"/>
        <v>34943</v>
      </c>
      <c r="T132" s="564">
        <f t="shared" si="8"/>
        <v>34988</v>
      </c>
      <c r="U132" s="564">
        <f t="shared" si="8"/>
        <v>35028</v>
      </c>
      <c r="V132" s="564">
        <f t="shared" si="8"/>
        <v>35073</v>
      </c>
      <c r="W132" s="564">
        <f t="shared" si="8"/>
        <v>35103</v>
      </c>
      <c r="X132" s="564">
        <f t="shared" si="8"/>
        <v>35731</v>
      </c>
      <c r="Y132" s="564">
        <f t="shared" si="8"/>
        <v>35731</v>
      </c>
      <c r="Z132" s="564">
        <f t="shared" si="8"/>
        <v>35731</v>
      </c>
      <c r="AA132" s="564">
        <f t="shared" si="8"/>
        <v>35731</v>
      </c>
      <c r="AB132" s="564">
        <f>AB12+AB20+AB28+AB36+AB44+AB52+AB60+AB68+AB76+AB84+AB92+AB100+AB108+AB116+AB124</f>
        <v>35700</v>
      </c>
    </row>
    <row r="134" spans="1:28">
      <c r="A134" s="136" t="s">
        <v>35</v>
      </c>
      <c r="B134" s="289"/>
      <c r="D134" s="289"/>
    </row>
    <row r="135" spans="1:28">
      <c r="A135" s="289"/>
      <c r="B135" s="289"/>
      <c r="D135" s="289"/>
    </row>
    <row r="136" spans="1:28">
      <c r="A136" s="289" t="s">
        <v>1168</v>
      </c>
    </row>
    <row r="137" spans="1:28">
      <c r="A137" s="289" t="s">
        <v>1170</v>
      </c>
      <c r="B137" s="289"/>
      <c r="D137" s="289"/>
    </row>
    <row r="138" spans="1:28">
      <c r="A138" s="289" t="s">
        <v>1169</v>
      </c>
    </row>
    <row r="139" spans="1:28">
      <c r="D139" s="299" t="s">
        <v>17</v>
      </c>
    </row>
    <row r="144" spans="1:28" s="499" customFormat="1"/>
  </sheetData>
  <mergeCells count="19">
    <mergeCell ref="A101:A108"/>
    <mergeCell ref="A21:A28"/>
    <mergeCell ref="A29:A36"/>
    <mergeCell ref="C3:AB3"/>
    <mergeCell ref="A37:A44"/>
    <mergeCell ref="A45:A52"/>
    <mergeCell ref="A125:A132"/>
    <mergeCell ref="A53:A60"/>
    <mergeCell ref="A3:A4"/>
    <mergeCell ref="B3:B4"/>
    <mergeCell ref="A5:A12"/>
    <mergeCell ref="A13:A20"/>
    <mergeCell ref="A109:A116"/>
    <mergeCell ref="A117:A124"/>
    <mergeCell ref="A61:A68"/>
    <mergeCell ref="A69:A76"/>
    <mergeCell ref="A77:A84"/>
    <mergeCell ref="A85:A92"/>
    <mergeCell ref="A93:A100"/>
  </mergeCells>
  <hyperlinks>
    <hyperlink ref="AD7" location="Content!B527" display="Back to Content Page"/>
  </hyperlinks>
  <pageMargins left="0.7" right="0.7" top="0.75" bottom="0.75" header="0.3" footer="0.3"/>
  <pageSetup orientation="portrait" horizontalDpi="1200" verticalDpi="1200" r:id="rId1"/>
</worksheet>
</file>

<file path=xl/worksheets/sheet3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3"/>
  <sheetViews>
    <sheetView workbookViewId="0">
      <selection activeCell="K6" sqref="K6"/>
    </sheetView>
  </sheetViews>
  <sheetFormatPr defaultColWidth="9.1796875" defaultRowHeight="14.5"/>
  <cols>
    <col min="1" max="1" width="33.81640625" style="283" customWidth="1"/>
    <col min="2" max="7" width="6.26953125" style="283" customWidth="1"/>
    <col min="8" max="9" width="6.26953125" style="499" customWidth="1"/>
    <col min="10" max="16384" width="9.1796875" style="283"/>
  </cols>
  <sheetData>
    <row r="1" spans="1:16">
      <c r="A1" s="323" t="s">
        <v>1476</v>
      </c>
    </row>
    <row r="2" spans="1:16">
      <c r="P2" s="68"/>
    </row>
    <row r="3" spans="1:16">
      <c r="A3" s="1080" t="s">
        <v>16</v>
      </c>
      <c r="B3" s="1085" t="s">
        <v>737</v>
      </c>
      <c r="C3" s="1085"/>
      <c r="D3" s="1085"/>
      <c r="E3" s="1085"/>
      <c r="F3" s="1085"/>
      <c r="G3" s="1085"/>
      <c r="H3" s="1085"/>
      <c r="I3" s="1085"/>
    </row>
    <row r="4" spans="1:16">
      <c r="A4" s="1080"/>
      <c r="B4" s="115">
        <v>2006</v>
      </c>
      <c r="C4" s="115">
        <v>2008</v>
      </c>
      <c r="D4" s="115">
        <v>2010</v>
      </c>
      <c r="E4" s="115">
        <v>2011</v>
      </c>
      <c r="F4" s="115">
        <v>2012</v>
      </c>
      <c r="G4" s="508">
        <v>2013</v>
      </c>
      <c r="H4" s="508">
        <v>2014</v>
      </c>
      <c r="I4" s="508">
        <v>2015</v>
      </c>
    </row>
    <row r="5" spans="1:16">
      <c r="A5" s="72" t="s">
        <v>15</v>
      </c>
      <c r="B5" s="563">
        <v>26</v>
      </c>
      <c r="C5" s="563">
        <v>26</v>
      </c>
      <c r="D5" s="563">
        <v>33</v>
      </c>
      <c r="E5" s="563">
        <v>33</v>
      </c>
      <c r="F5" s="563">
        <v>33</v>
      </c>
      <c r="G5" s="563">
        <v>33</v>
      </c>
      <c r="H5" s="563">
        <v>33</v>
      </c>
      <c r="I5" s="563">
        <v>33</v>
      </c>
    </row>
    <row r="6" spans="1:16">
      <c r="A6" s="72" t="s">
        <v>14</v>
      </c>
      <c r="B6" s="563">
        <v>0</v>
      </c>
      <c r="C6" s="563">
        <v>0</v>
      </c>
      <c r="D6" s="563">
        <v>0</v>
      </c>
      <c r="E6" s="563">
        <v>0</v>
      </c>
      <c r="F6" s="563">
        <v>1</v>
      </c>
      <c r="G6" s="563">
        <v>3</v>
      </c>
      <c r="H6" s="563">
        <v>5</v>
      </c>
      <c r="I6" s="563">
        <v>13</v>
      </c>
      <c r="K6" s="92" t="s">
        <v>13</v>
      </c>
    </row>
    <row r="7" spans="1:16">
      <c r="A7" s="72" t="s">
        <v>268</v>
      </c>
      <c r="B7" s="563">
        <v>66</v>
      </c>
      <c r="C7" s="563">
        <v>65</v>
      </c>
      <c r="D7" s="563">
        <v>83</v>
      </c>
      <c r="E7" s="563">
        <v>83</v>
      </c>
      <c r="F7" s="563">
        <v>85</v>
      </c>
      <c r="G7" s="563">
        <v>85</v>
      </c>
      <c r="H7" s="563">
        <v>85</v>
      </c>
      <c r="I7" s="563">
        <v>85</v>
      </c>
    </row>
    <row r="8" spans="1:16">
      <c r="A8" s="72" t="s">
        <v>12</v>
      </c>
      <c r="B8" s="563">
        <v>14</v>
      </c>
      <c r="C8" s="563"/>
      <c r="D8" s="563">
        <v>10</v>
      </c>
      <c r="E8" s="563">
        <v>10</v>
      </c>
      <c r="F8" s="563">
        <v>10</v>
      </c>
      <c r="G8" s="563">
        <v>10</v>
      </c>
      <c r="H8" s="563">
        <v>10</v>
      </c>
      <c r="I8" s="563">
        <v>10</v>
      </c>
    </row>
    <row r="9" spans="1:16">
      <c r="A9" s="72" t="s">
        <v>11</v>
      </c>
      <c r="B9" s="563">
        <v>277</v>
      </c>
      <c r="C9" s="563">
        <v>281</v>
      </c>
      <c r="D9" s="563">
        <v>280</v>
      </c>
      <c r="E9" s="563">
        <v>280</v>
      </c>
      <c r="F9" s="563">
        <v>358</v>
      </c>
      <c r="G9" s="563">
        <v>358</v>
      </c>
      <c r="H9" s="563">
        <v>358</v>
      </c>
      <c r="I9" s="563">
        <v>358</v>
      </c>
    </row>
    <row r="10" spans="1:16">
      <c r="A10" s="72" t="s">
        <v>10</v>
      </c>
      <c r="B10" s="563">
        <v>14</v>
      </c>
      <c r="C10" s="563">
        <v>14</v>
      </c>
      <c r="D10" s="563">
        <v>14</v>
      </c>
      <c r="E10" s="563">
        <v>14</v>
      </c>
      <c r="F10" s="563">
        <v>16</v>
      </c>
      <c r="G10" s="563">
        <v>16</v>
      </c>
      <c r="H10" s="563">
        <v>16</v>
      </c>
      <c r="I10" s="563">
        <v>16</v>
      </c>
    </row>
    <row r="11" spans="1:16">
      <c r="A11" s="72" t="s">
        <v>594</v>
      </c>
      <c r="B11" s="563">
        <v>727</v>
      </c>
      <c r="C11" s="563">
        <v>727</v>
      </c>
      <c r="D11" s="563">
        <v>727</v>
      </c>
      <c r="E11" s="563">
        <v>727</v>
      </c>
      <c r="F11" s="563">
        <v>727</v>
      </c>
      <c r="G11" s="563">
        <v>727</v>
      </c>
      <c r="H11" s="563">
        <v>727</v>
      </c>
      <c r="I11" s="563">
        <v>727</v>
      </c>
    </row>
    <row r="12" spans="1:16">
      <c r="A12" s="72" t="s">
        <v>7</v>
      </c>
      <c r="B12" s="563">
        <v>47</v>
      </c>
      <c r="C12" s="563">
        <v>46</v>
      </c>
      <c r="D12" s="563">
        <v>52</v>
      </c>
      <c r="E12" s="563">
        <v>52</v>
      </c>
      <c r="F12" s="563">
        <v>42</v>
      </c>
      <c r="G12" s="563">
        <v>42</v>
      </c>
      <c r="H12" s="563">
        <v>42</v>
      </c>
      <c r="I12" s="563">
        <v>42</v>
      </c>
    </row>
    <row r="13" spans="1:16">
      <c r="A13" s="72" t="s">
        <v>32</v>
      </c>
      <c r="B13" s="563">
        <v>24</v>
      </c>
      <c r="C13" s="563">
        <v>24</v>
      </c>
      <c r="D13" s="563">
        <v>26</v>
      </c>
      <c r="E13" s="563">
        <v>26</v>
      </c>
      <c r="F13" s="563">
        <v>25</v>
      </c>
      <c r="G13" s="563">
        <v>25</v>
      </c>
      <c r="H13" s="563">
        <v>25</v>
      </c>
      <c r="I13" s="563">
        <v>25</v>
      </c>
    </row>
    <row r="14" spans="1:16">
      <c r="A14" s="72" t="s">
        <v>5</v>
      </c>
      <c r="B14" s="563">
        <v>45</v>
      </c>
      <c r="C14" s="563">
        <v>45</v>
      </c>
      <c r="D14" s="563">
        <v>45</v>
      </c>
      <c r="E14" s="563">
        <v>45</v>
      </c>
      <c r="F14" s="563">
        <v>55</v>
      </c>
      <c r="G14" s="563">
        <v>55</v>
      </c>
      <c r="H14" s="563">
        <v>86</v>
      </c>
      <c r="I14" s="563">
        <v>86</v>
      </c>
    </row>
    <row r="15" spans="1:16">
      <c r="A15" s="72" t="s">
        <v>4</v>
      </c>
      <c r="B15" s="563">
        <v>73</v>
      </c>
      <c r="C15" s="563">
        <v>74</v>
      </c>
      <c r="D15" s="563">
        <v>97</v>
      </c>
      <c r="E15" s="563">
        <v>97</v>
      </c>
      <c r="F15" s="563">
        <v>67</v>
      </c>
      <c r="G15" s="563">
        <v>67</v>
      </c>
      <c r="H15" s="563">
        <v>67</v>
      </c>
      <c r="I15" s="563">
        <v>67</v>
      </c>
      <c r="J15" s="499"/>
    </row>
    <row r="16" spans="1:16">
      <c r="A16" s="72" t="s">
        <v>3</v>
      </c>
      <c r="B16" s="563">
        <v>11</v>
      </c>
      <c r="C16" s="563">
        <v>11</v>
      </c>
      <c r="D16" s="563">
        <v>11</v>
      </c>
      <c r="E16" s="563">
        <v>11</v>
      </c>
      <c r="F16" s="563">
        <v>3</v>
      </c>
      <c r="G16" s="563">
        <v>3</v>
      </c>
      <c r="H16" s="563">
        <v>34</v>
      </c>
      <c r="I16" s="563">
        <v>34</v>
      </c>
      <c r="J16" s="499"/>
    </row>
    <row r="17" spans="1:11">
      <c r="A17" s="72" t="s">
        <v>79</v>
      </c>
      <c r="B17" s="563">
        <v>241</v>
      </c>
      <c r="C17" s="563">
        <v>240</v>
      </c>
      <c r="D17" s="563">
        <v>298</v>
      </c>
      <c r="E17" s="563">
        <v>298</v>
      </c>
      <c r="F17" s="563">
        <v>295</v>
      </c>
      <c r="G17" s="563">
        <v>295</v>
      </c>
      <c r="H17" s="563">
        <v>295</v>
      </c>
      <c r="I17" s="563">
        <v>295</v>
      </c>
      <c r="J17" s="499"/>
    </row>
    <row r="18" spans="1:11" ht="17.25" customHeight="1">
      <c r="A18" s="72" t="s">
        <v>2</v>
      </c>
      <c r="B18" s="563">
        <v>8</v>
      </c>
      <c r="C18" s="563">
        <v>8</v>
      </c>
      <c r="D18" s="563">
        <v>9</v>
      </c>
      <c r="E18" s="563">
        <v>9</v>
      </c>
      <c r="F18" s="563">
        <v>10</v>
      </c>
      <c r="G18" s="563">
        <v>10</v>
      </c>
      <c r="H18" s="563">
        <v>10</v>
      </c>
      <c r="I18" s="563">
        <v>10</v>
      </c>
    </row>
    <row r="19" spans="1:11">
      <c r="A19" s="72" t="s">
        <v>50</v>
      </c>
      <c r="B19" s="563">
        <v>18</v>
      </c>
      <c r="C19" s="563">
        <v>17</v>
      </c>
      <c r="D19" s="563">
        <v>16</v>
      </c>
      <c r="E19" s="563">
        <v>16</v>
      </c>
      <c r="F19" s="563">
        <v>14</v>
      </c>
      <c r="G19" s="563">
        <v>14</v>
      </c>
      <c r="H19" s="563">
        <v>14</v>
      </c>
      <c r="I19" s="563">
        <v>14</v>
      </c>
    </row>
    <row r="21" spans="1:11" ht="15" customHeight="1">
      <c r="A21" s="136" t="s">
        <v>35</v>
      </c>
      <c r="B21" s="454"/>
      <c r="D21" s="454"/>
      <c r="E21" s="454"/>
      <c r="F21" s="454"/>
      <c r="G21" s="454"/>
      <c r="H21" s="454"/>
      <c r="I21" s="454"/>
      <c r="J21" s="454"/>
      <c r="K21" s="366"/>
    </row>
    <row r="22" spans="1:11" ht="15" customHeight="1">
      <c r="B22" s="454"/>
      <c r="D22" s="455"/>
      <c r="E22" s="455"/>
      <c r="F22" s="455"/>
      <c r="G22" s="455"/>
      <c r="H22" s="455"/>
      <c r="I22" s="455"/>
      <c r="J22" s="455"/>
      <c r="K22" s="366"/>
    </row>
    <row r="23" spans="1:11">
      <c r="A23" s="454" t="s">
        <v>652</v>
      </c>
      <c r="D23" s="96"/>
      <c r="E23" s="96"/>
      <c r="F23" s="96"/>
      <c r="G23" s="96"/>
      <c r="H23" s="96"/>
      <c r="I23" s="96"/>
      <c r="J23" s="96"/>
    </row>
    <row r="24" spans="1:11" s="499" customFormat="1">
      <c r="A24" s="454"/>
      <c r="D24" s="96"/>
      <c r="E24" s="96"/>
      <c r="F24" s="96"/>
      <c r="G24" s="96"/>
      <c r="H24" s="96"/>
      <c r="I24" s="96"/>
      <c r="J24" s="96"/>
    </row>
    <row r="25" spans="1:11">
      <c r="A25" s="167" t="s">
        <v>431</v>
      </c>
    </row>
    <row r="26" spans="1:11">
      <c r="A26" s="96"/>
    </row>
    <row r="43" ht="58.5" customHeight="1"/>
  </sheetData>
  <mergeCells count="2">
    <mergeCell ref="A3:A4"/>
    <mergeCell ref="B3:I3"/>
  </mergeCells>
  <hyperlinks>
    <hyperlink ref="K6" location="Content!B527" display="Back to Content Page"/>
  </hyperlinks>
  <pageMargins left="0.7" right="0.7" top="0.75" bottom="0.75" header="0.3" footer="0.3"/>
  <pageSetup orientation="portrait" horizontalDpi="1200" verticalDpi="1200" r:id="rId1"/>
</worksheet>
</file>

<file path=xl/worksheets/sheet3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3"/>
  <sheetViews>
    <sheetView workbookViewId="0">
      <selection activeCell="K5" sqref="K5"/>
    </sheetView>
  </sheetViews>
  <sheetFormatPr defaultColWidth="9.1796875" defaultRowHeight="14.5"/>
  <cols>
    <col min="1" max="1" width="33.81640625" style="283" customWidth="1"/>
    <col min="2" max="7" width="6.26953125" style="283" customWidth="1"/>
    <col min="8" max="9" width="6.26953125" style="499" customWidth="1"/>
    <col min="10" max="16384" width="9.1796875" style="283"/>
  </cols>
  <sheetData>
    <row r="1" spans="1:14">
      <c r="A1" s="323" t="s">
        <v>1477</v>
      </c>
      <c r="B1" s="358"/>
      <c r="C1" s="358"/>
      <c r="D1" s="358"/>
      <c r="E1" s="358"/>
      <c r="F1" s="358"/>
      <c r="G1" s="358"/>
      <c r="J1" s="358"/>
      <c r="K1" s="358"/>
      <c r="L1" s="358"/>
      <c r="M1" s="358"/>
      <c r="N1" s="358"/>
    </row>
    <row r="3" spans="1:14">
      <c r="A3" s="1086" t="s">
        <v>16</v>
      </c>
      <c r="B3" s="1085" t="s">
        <v>651</v>
      </c>
      <c r="C3" s="1085"/>
      <c r="D3" s="1085"/>
      <c r="E3" s="1085"/>
      <c r="F3" s="1085"/>
      <c r="G3" s="1085"/>
      <c r="H3" s="1085"/>
      <c r="I3" s="1085"/>
    </row>
    <row r="4" spans="1:14">
      <c r="A4" s="1086"/>
      <c r="B4" s="800">
        <v>2006</v>
      </c>
      <c r="C4" s="800">
        <v>2008</v>
      </c>
      <c r="D4" s="800">
        <v>2010</v>
      </c>
      <c r="E4" s="800">
        <v>2011</v>
      </c>
      <c r="F4" s="800">
        <v>2012</v>
      </c>
      <c r="G4" s="345">
        <v>2013</v>
      </c>
      <c r="H4" s="508">
        <v>2014</v>
      </c>
      <c r="I4" s="508">
        <v>2015</v>
      </c>
    </row>
    <row r="5" spans="1:14">
      <c r="A5" s="284" t="s">
        <v>15</v>
      </c>
      <c r="B5" s="563">
        <v>62</v>
      </c>
      <c r="C5" s="563">
        <v>63</v>
      </c>
      <c r="D5" s="563">
        <v>84</v>
      </c>
      <c r="E5" s="563">
        <v>84</v>
      </c>
      <c r="F5" s="563">
        <v>84</v>
      </c>
      <c r="G5" s="563">
        <v>84</v>
      </c>
      <c r="H5" s="563">
        <v>84</v>
      </c>
      <c r="I5" s="563">
        <v>84</v>
      </c>
      <c r="K5" s="92" t="s">
        <v>13</v>
      </c>
    </row>
    <row r="6" spans="1:14">
      <c r="A6" s="284" t="s">
        <v>14</v>
      </c>
      <c r="B6" s="563">
        <v>17</v>
      </c>
      <c r="C6" s="563">
        <v>15</v>
      </c>
      <c r="D6" s="563">
        <v>18</v>
      </c>
      <c r="E6" s="563">
        <v>18</v>
      </c>
      <c r="F6" s="563">
        <v>18</v>
      </c>
      <c r="G6" s="563">
        <v>18</v>
      </c>
      <c r="H6" s="563">
        <v>18</v>
      </c>
      <c r="I6" s="563">
        <v>18</v>
      </c>
    </row>
    <row r="7" spans="1:14">
      <c r="A7" s="291" t="s">
        <v>268</v>
      </c>
      <c r="B7" s="563">
        <v>127</v>
      </c>
      <c r="C7" s="563">
        <v>125</v>
      </c>
      <c r="D7" s="563">
        <v>213</v>
      </c>
      <c r="E7" s="563">
        <v>213</v>
      </c>
      <c r="F7" s="563">
        <v>213</v>
      </c>
      <c r="G7" s="563">
        <v>213</v>
      </c>
      <c r="H7" s="563">
        <v>213</v>
      </c>
      <c r="I7" s="563">
        <v>213</v>
      </c>
    </row>
    <row r="8" spans="1:14">
      <c r="A8" s="284" t="s">
        <v>12</v>
      </c>
      <c r="B8" s="563">
        <v>14</v>
      </c>
      <c r="C8" s="563">
        <v>10</v>
      </c>
      <c r="D8" s="563">
        <v>12</v>
      </c>
      <c r="E8" s="563">
        <v>12</v>
      </c>
      <c r="F8" s="563">
        <v>12</v>
      </c>
      <c r="G8" s="563">
        <v>12</v>
      </c>
      <c r="H8" s="563">
        <v>12</v>
      </c>
      <c r="I8" s="563">
        <v>12</v>
      </c>
    </row>
    <row r="9" spans="1:14">
      <c r="A9" s="284" t="s">
        <v>11</v>
      </c>
      <c r="B9" s="563">
        <v>261</v>
      </c>
      <c r="C9" s="563">
        <v>355</v>
      </c>
      <c r="D9" s="563">
        <v>383</v>
      </c>
      <c r="E9" s="563">
        <v>383</v>
      </c>
      <c r="F9" s="563">
        <v>383</v>
      </c>
      <c r="G9" s="563">
        <v>383</v>
      </c>
      <c r="H9" s="563">
        <v>383</v>
      </c>
      <c r="I9" s="563">
        <v>383</v>
      </c>
    </row>
    <row r="10" spans="1:14">
      <c r="A10" s="284" t="s">
        <v>10</v>
      </c>
      <c r="B10" s="563">
        <v>143</v>
      </c>
      <c r="C10" s="563">
        <v>140</v>
      </c>
      <c r="D10" s="563">
        <v>144</v>
      </c>
      <c r="E10" s="563">
        <v>144</v>
      </c>
      <c r="F10" s="563">
        <v>144</v>
      </c>
      <c r="G10" s="563">
        <v>144</v>
      </c>
      <c r="H10" s="563">
        <v>144</v>
      </c>
      <c r="I10" s="563">
        <v>144</v>
      </c>
    </row>
    <row r="11" spans="1:14">
      <c r="A11" s="284" t="s">
        <v>594</v>
      </c>
      <c r="B11" s="563">
        <v>25</v>
      </c>
      <c r="C11" s="563">
        <v>25</v>
      </c>
      <c r="D11" s="563">
        <v>25</v>
      </c>
      <c r="E11" s="563">
        <v>25</v>
      </c>
      <c r="F11" s="563">
        <v>25</v>
      </c>
      <c r="G11" s="563">
        <v>25</v>
      </c>
      <c r="H11" s="563">
        <v>25</v>
      </c>
      <c r="I11" s="563">
        <v>25</v>
      </c>
    </row>
    <row r="12" spans="1:14">
      <c r="A12" s="284" t="s">
        <v>7</v>
      </c>
      <c r="B12" s="563">
        <v>96</v>
      </c>
      <c r="C12" s="563">
        <v>143</v>
      </c>
      <c r="D12" s="563">
        <v>157</v>
      </c>
      <c r="E12" s="563">
        <v>157</v>
      </c>
      <c r="F12" s="563">
        <v>157</v>
      </c>
      <c r="G12" s="563">
        <v>157</v>
      </c>
      <c r="H12" s="563">
        <v>157</v>
      </c>
      <c r="I12" s="563">
        <v>157</v>
      </c>
    </row>
    <row r="13" spans="1:14">
      <c r="A13" s="284" t="s">
        <v>32</v>
      </c>
      <c r="B13" s="563">
        <v>57</v>
      </c>
      <c r="C13" s="563">
        <v>58</v>
      </c>
      <c r="D13" s="563">
        <v>66</v>
      </c>
      <c r="E13" s="563">
        <v>66</v>
      </c>
      <c r="F13" s="563">
        <v>66</v>
      </c>
      <c r="G13" s="563">
        <v>66</v>
      </c>
      <c r="H13" s="563">
        <v>66</v>
      </c>
      <c r="I13" s="563">
        <v>66</v>
      </c>
    </row>
    <row r="14" spans="1:14">
      <c r="A14" s="284" t="s">
        <v>5</v>
      </c>
      <c r="B14" s="563">
        <v>50</v>
      </c>
      <c r="C14" s="563">
        <v>110</v>
      </c>
      <c r="D14" s="563">
        <v>145</v>
      </c>
      <c r="E14" s="563">
        <v>145</v>
      </c>
      <c r="F14" s="563">
        <v>145</v>
      </c>
      <c r="G14" s="563">
        <v>145</v>
      </c>
      <c r="H14" s="563">
        <v>145</v>
      </c>
      <c r="I14" s="563">
        <v>145</v>
      </c>
    </row>
    <row r="15" spans="1:14">
      <c r="A15" s="284" t="s">
        <v>4</v>
      </c>
      <c r="B15" s="563">
        <v>306</v>
      </c>
      <c r="C15" s="563">
        <v>324</v>
      </c>
      <c r="D15" s="563">
        <v>344</v>
      </c>
      <c r="E15" s="563">
        <v>344</v>
      </c>
      <c r="F15" s="563">
        <v>344</v>
      </c>
      <c r="G15" s="563">
        <v>344</v>
      </c>
      <c r="H15" s="563">
        <v>344</v>
      </c>
      <c r="I15" s="563">
        <v>344</v>
      </c>
    </row>
    <row r="16" spans="1:14">
      <c r="A16" s="284" t="s">
        <v>3</v>
      </c>
      <c r="B16" s="563">
        <v>17</v>
      </c>
      <c r="C16" s="563">
        <v>14</v>
      </c>
      <c r="D16" s="563">
        <v>18</v>
      </c>
      <c r="E16" s="563">
        <v>18</v>
      </c>
      <c r="F16" s="563">
        <v>18</v>
      </c>
      <c r="G16" s="563">
        <v>18</v>
      </c>
      <c r="H16" s="563">
        <v>18</v>
      </c>
      <c r="I16" s="563">
        <v>18</v>
      </c>
      <c r="J16" s="12" t="s">
        <v>17</v>
      </c>
    </row>
    <row r="17" spans="1:14">
      <c r="A17" s="291" t="s">
        <v>79</v>
      </c>
      <c r="B17" s="563">
        <v>292</v>
      </c>
      <c r="C17" s="563">
        <v>349</v>
      </c>
      <c r="D17" s="563">
        <v>393</v>
      </c>
      <c r="E17" s="563">
        <v>393</v>
      </c>
      <c r="F17" s="563">
        <v>393</v>
      </c>
      <c r="G17" s="563">
        <v>393</v>
      </c>
      <c r="H17" s="563">
        <v>393</v>
      </c>
      <c r="I17" s="563">
        <v>393</v>
      </c>
    </row>
    <row r="18" spans="1:14">
      <c r="A18" s="284" t="s">
        <v>2</v>
      </c>
      <c r="B18" s="563">
        <v>38</v>
      </c>
      <c r="C18" s="563">
        <v>35</v>
      </c>
      <c r="D18" s="563">
        <v>58</v>
      </c>
      <c r="E18" s="563">
        <v>58</v>
      </c>
      <c r="F18" s="563">
        <v>58</v>
      </c>
      <c r="G18" s="563">
        <v>58</v>
      </c>
      <c r="H18" s="563">
        <v>58</v>
      </c>
      <c r="I18" s="563">
        <v>58</v>
      </c>
    </row>
    <row r="19" spans="1:14">
      <c r="A19" s="284" t="s">
        <v>50</v>
      </c>
      <c r="B19" s="563">
        <v>32</v>
      </c>
      <c r="C19" s="563">
        <v>32</v>
      </c>
      <c r="D19" s="563">
        <v>39</v>
      </c>
      <c r="E19" s="563">
        <v>39</v>
      </c>
      <c r="F19" s="563">
        <v>39</v>
      </c>
      <c r="G19" s="563">
        <v>39</v>
      </c>
      <c r="H19" s="563">
        <v>39</v>
      </c>
      <c r="I19" s="563">
        <v>39</v>
      </c>
    </row>
    <row r="20" spans="1:14">
      <c r="A20" s="7"/>
      <c r="B20" s="358"/>
      <c r="C20" s="358"/>
      <c r="D20" s="358"/>
      <c r="E20" s="358"/>
      <c r="F20" s="358"/>
      <c r="G20" s="358"/>
      <c r="J20" s="358"/>
      <c r="K20" s="358"/>
      <c r="L20" s="358"/>
      <c r="M20" s="358"/>
      <c r="N20" s="358"/>
    </row>
    <row r="21" spans="1:14" ht="15" customHeight="1">
      <c r="A21" s="136" t="s">
        <v>35</v>
      </c>
      <c r="B21" s="454"/>
      <c r="D21" s="454"/>
      <c r="E21" s="454"/>
      <c r="F21" s="454"/>
      <c r="G21" s="454"/>
      <c r="H21" s="454"/>
      <c r="I21" s="454"/>
      <c r="J21" s="454"/>
      <c r="K21" s="366"/>
    </row>
    <row r="22" spans="1:14" ht="14.65" customHeight="1">
      <c r="A22" s="454"/>
      <c r="B22" s="467" t="s">
        <v>17</v>
      </c>
      <c r="D22" s="96"/>
      <c r="E22" s="96"/>
      <c r="F22" s="96"/>
      <c r="G22" s="96"/>
      <c r="H22" s="96"/>
      <c r="I22" s="96"/>
      <c r="J22" s="96"/>
    </row>
    <row r="23" spans="1:14">
      <c r="A23" s="289" t="s">
        <v>652</v>
      </c>
      <c r="C23" s="96"/>
      <c r="D23" s="96"/>
      <c r="E23" s="96"/>
      <c r="F23" s="96"/>
      <c r="G23" s="96"/>
      <c r="H23" s="96"/>
      <c r="I23" s="96"/>
      <c r="J23" s="96"/>
    </row>
    <row r="24" spans="1:14" s="499" customFormat="1">
      <c r="A24" s="289"/>
      <c r="C24" s="96"/>
      <c r="D24" s="96"/>
      <c r="E24" s="96"/>
      <c r="F24" s="96"/>
      <c r="G24" s="96"/>
      <c r="H24" s="96"/>
      <c r="I24" s="96"/>
      <c r="J24" s="96"/>
    </row>
    <row r="25" spans="1:14">
      <c r="A25" s="167" t="s">
        <v>431</v>
      </c>
    </row>
    <row r="43" ht="49.5" customHeight="1"/>
  </sheetData>
  <mergeCells count="2">
    <mergeCell ref="A3:A4"/>
    <mergeCell ref="B3:I3"/>
  </mergeCells>
  <hyperlinks>
    <hyperlink ref="K5" location="Content!B527" display="Back to Content Page"/>
  </hyperlinks>
  <pageMargins left="0.7" right="0.7" top="0.75" bottom="0.75" header="0.3" footer="0.3"/>
  <pageSetup orientation="portrait" horizontalDpi="1200" verticalDpi="1200" r:id="rId1"/>
</worksheet>
</file>

<file path=xl/worksheets/sheet3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16"/>
  <sheetViews>
    <sheetView topLeftCell="Y1" zoomScaleNormal="100" workbookViewId="0">
      <selection activeCell="AD5" sqref="AD5"/>
    </sheetView>
  </sheetViews>
  <sheetFormatPr defaultRowHeight="14.5"/>
  <cols>
    <col min="1" max="1" width="18.1796875" style="64" customWidth="1"/>
    <col min="2" max="2" width="8.7265625" style="33" customWidth="1"/>
    <col min="3" max="3" width="121.7265625" style="64" customWidth="1"/>
    <col min="4" max="4" width="13.26953125" style="64" customWidth="1"/>
    <col min="5" max="5" width="15" customWidth="1"/>
    <col min="6" max="6" width="10.26953125" customWidth="1"/>
    <col min="7" max="7" width="7.7265625" customWidth="1"/>
    <col min="8" max="8" width="8" customWidth="1"/>
    <col min="9" max="9" width="10" customWidth="1"/>
    <col min="10" max="10" width="10.7265625" style="499" customWidth="1"/>
    <col min="11" max="11" width="14.1796875" style="499" customWidth="1"/>
    <col min="12" max="12" width="8.54296875" customWidth="1"/>
    <col min="13" max="13" width="11.7265625" customWidth="1"/>
    <col min="14" max="14" width="15.1796875" customWidth="1"/>
    <col min="15" max="15" width="9.7265625" customWidth="1"/>
    <col min="16" max="16" width="13.1796875" customWidth="1"/>
    <col min="17" max="17" width="9" customWidth="1"/>
    <col min="18" max="18" width="11.36328125" customWidth="1"/>
    <col min="19" max="19" width="14.7265625" customWidth="1"/>
    <col min="20" max="20" width="10.7265625" customWidth="1"/>
    <col min="21" max="21" width="9.26953125" customWidth="1"/>
    <col min="22" max="22" width="11.36328125" customWidth="1"/>
    <col min="23" max="23" width="12.26953125" customWidth="1"/>
    <col min="24" max="24" width="20.1796875" customWidth="1"/>
    <col min="25" max="25" width="9" customWidth="1"/>
    <col min="26" max="26" width="12.7265625" customWidth="1"/>
  </cols>
  <sheetData>
    <row r="1" spans="1:30">
      <c r="A1" s="546" t="s">
        <v>1342</v>
      </c>
      <c r="B1" s="57"/>
      <c r="C1" s="57"/>
      <c r="D1" s="159"/>
      <c r="E1" s="159"/>
      <c r="F1" s="160"/>
      <c r="G1" s="160"/>
      <c r="H1" s="160"/>
      <c r="I1" s="160"/>
      <c r="J1" s="160"/>
      <c r="K1" s="160"/>
      <c r="L1" s="57"/>
      <c r="M1" s="57"/>
      <c r="N1" s="57"/>
      <c r="O1" s="57"/>
      <c r="P1" s="57"/>
      <c r="Q1" s="57"/>
      <c r="R1" s="57"/>
      <c r="S1" s="57" t="s">
        <v>17</v>
      </c>
      <c r="T1" s="57"/>
      <c r="U1" s="57"/>
      <c r="V1" s="57"/>
      <c r="W1" s="57"/>
      <c r="X1" s="57"/>
      <c r="Y1" s="57"/>
      <c r="Z1" s="57"/>
    </row>
    <row r="2" spans="1:30">
      <c r="A2" s="161"/>
      <c r="B2" s="57"/>
      <c r="C2" s="57"/>
      <c r="D2" s="159"/>
      <c r="E2" s="159"/>
      <c r="F2" s="160"/>
      <c r="G2" s="160"/>
      <c r="H2" s="160"/>
      <c r="I2" s="160"/>
      <c r="J2" s="160"/>
      <c r="K2" s="160"/>
      <c r="L2" s="57"/>
      <c r="M2" s="57"/>
      <c r="N2" s="57"/>
      <c r="O2" s="57"/>
      <c r="P2" s="57"/>
      <c r="Q2" s="57"/>
      <c r="R2" s="57"/>
      <c r="S2" s="57"/>
      <c r="T2" s="57"/>
      <c r="U2" s="57"/>
      <c r="V2" s="57"/>
      <c r="W2" s="57"/>
      <c r="X2" s="57"/>
      <c r="Y2" s="57"/>
      <c r="Z2" s="57"/>
    </row>
    <row r="3" spans="1:30" ht="14.65" customHeight="1">
      <c r="A3" s="1231" t="s">
        <v>210</v>
      </c>
      <c r="B3" s="1217" t="s">
        <v>209</v>
      </c>
      <c r="C3" s="1215" t="s">
        <v>208</v>
      </c>
      <c r="D3" s="1234" t="s">
        <v>793</v>
      </c>
      <c r="E3" s="1232" t="s">
        <v>213</v>
      </c>
      <c r="F3" s="1233" t="s">
        <v>212</v>
      </c>
      <c r="G3" s="1233"/>
      <c r="H3" s="1233"/>
      <c r="I3" s="1233"/>
      <c r="J3" s="726"/>
      <c r="K3" s="726"/>
      <c r="L3" s="1084" t="s">
        <v>211</v>
      </c>
      <c r="M3" s="1084"/>
      <c r="N3" s="1084"/>
      <c r="O3" s="1084"/>
      <c r="P3" s="1084"/>
      <c r="Q3" s="1084"/>
      <c r="R3" s="1084"/>
      <c r="S3" s="1084"/>
      <c r="T3" s="1084"/>
      <c r="U3" s="1084"/>
      <c r="V3" s="1084"/>
      <c r="W3" s="1084"/>
      <c r="X3" s="1084"/>
      <c r="Y3" s="1084"/>
      <c r="Z3" s="1084"/>
    </row>
    <row r="4" spans="1:30" ht="42.5">
      <c r="A4" s="1231"/>
      <c r="B4" s="1217"/>
      <c r="C4" s="1215"/>
      <c r="D4" s="1234"/>
      <c r="E4" s="1232"/>
      <c r="F4" s="727" t="s">
        <v>1581</v>
      </c>
      <c r="G4" s="727" t="s">
        <v>1580</v>
      </c>
      <c r="H4" s="727" t="s">
        <v>1582</v>
      </c>
      <c r="I4" s="727" t="s">
        <v>1578</v>
      </c>
      <c r="J4" s="727" t="s">
        <v>1579</v>
      </c>
      <c r="K4" s="728" t="s">
        <v>977</v>
      </c>
      <c r="L4" s="729" t="s">
        <v>15</v>
      </c>
      <c r="M4" s="729" t="s">
        <v>14</v>
      </c>
      <c r="N4" s="730" t="s">
        <v>268</v>
      </c>
      <c r="O4" s="729" t="s">
        <v>12</v>
      </c>
      <c r="P4" s="729" t="s">
        <v>11</v>
      </c>
      <c r="Q4" s="729" t="s">
        <v>10</v>
      </c>
      <c r="R4" s="729" t="s">
        <v>9</v>
      </c>
      <c r="S4" s="729" t="s">
        <v>7</v>
      </c>
      <c r="T4" s="729" t="s">
        <v>6</v>
      </c>
      <c r="U4" s="729" t="s">
        <v>5</v>
      </c>
      <c r="V4" s="729" t="s">
        <v>4</v>
      </c>
      <c r="W4" s="729" t="s">
        <v>3</v>
      </c>
      <c r="X4" s="730" t="s">
        <v>79</v>
      </c>
      <c r="Y4" s="729" t="s">
        <v>2</v>
      </c>
      <c r="Z4" s="729" t="s">
        <v>1</v>
      </c>
    </row>
    <row r="5" spans="1:30" s="12" customFormat="1" ht="15" customHeight="1">
      <c r="A5" s="1235" t="s">
        <v>207</v>
      </c>
      <c r="B5" s="782">
        <v>1</v>
      </c>
      <c r="C5" s="723" t="s">
        <v>825</v>
      </c>
      <c r="D5" s="468" t="s">
        <v>845</v>
      </c>
      <c r="E5" s="468" t="s">
        <v>846</v>
      </c>
      <c r="F5" s="468">
        <f>COUNTIF(L5:Z5,"R")</f>
        <v>10</v>
      </c>
      <c r="G5" s="468">
        <f>COUNTIF(L5:Z5,"C")</f>
        <v>4</v>
      </c>
      <c r="H5" s="468">
        <f>COUNTIF(L5:Z5,"S")</f>
        <v>0</v>
      </c>
      <c r="I5" s="468">
        <f>COUNTIF(L5:Z5,"A")</f>
        <v>0</v>
      </c>
      <c r="J5" s="468">
        <f>COUNTIF(L5:Z5,"X")</f>
        <v>1</v>
      </c>
      <c r="K5" s="468">
        <f>SUM(F5:J5)</f>
        <v>15</v>
      </c>
      <c r="L5" s="468" t="s">
        <v>202</v>
      </c>
      <c r="M5" s="468" t="s">
        <v>202</v>
      </c>
      <c r="N5" s="468" t="s">
        <v>203</v>
      </c>
      <c r="O5" s="468" t="s">
        <v>202</v>
      </c>
      <c r="P5" s="468" t="s">
        <v>203</v>
      </c>
      <c r="Q5" s="468" t="s">
        <v>202</v>
      </c>
      <c r="R5" s="468" t="s">
        <v>203</v>
      </c>
      <c r="S5" s="468" t="s">
        <v>202</v>
      </c>
      <c r="T5" s="468" t="s">
        <v>202</v>
      </c>
      <c r="U5" s="468" t="s">
        <v>976</v>
      </c>
      <c r="V5" s="468" t="s">
        <v>203</v>
      </c>
      <c r="W5" s="468" t="s">
        <v>202</v>
      </c>
      <c r="X5" s="468" t="s">
        <v>202</v>
      </c>
      <c r="Y5" s="468" t="s">
        <v>202</v>
      </c>
      <c r="Z5" s="468" t="s">
        <v>202</v>
      </c>
      <c r="AB5" s="501"/>
      <c r="AD5" s="92" t="s">
        <v>13</v>
      </c>
    </row>
    <row r="6" spans="1:30" s="12" customFormat="1" ht="15" customHeight="1">
      <c r="A6" s="1235"/>
      <c r="B6" s="782">
        <v>2</v>
      </c>
      <c r="C6" s="723" t="s">
        <v>823</v>
      </c>
      <c r="D6" s="502">
        <v>33833</v>
      </c>
      <c r="E6" s="502">
        <v>34242</v>
      </c>
      <c r="F6" s="468">
        <f>COUNTIF(L6:Z6,"R")</f>
        <v>10</v>
      </c>
      <c r="G6" s="468">
        <f t="shared" ref="G6:G38" si="0">COUNTIF(L6:Z6,"C")</f>
        <v>3</v>
      </c>
      <c r="H6" s="468">
        <f t="shared" ref="H6:H38" si="1">COUNTIF(L6:Z6,"S")</f>
        <v>0</v>
      </c>
      <c r="I6" s="468">
        <f t="shared" ref="I6:I38" si="2">COUNTIF(L6:Z6,"A")</f>
        <v>0</v>
      </c>
      <c r="J6" s="468">
        <f t="shared" ref="J6:J68" si="3">COUNTIF(L6:Z6,"X")</f>
        <v>2</v>
      </c>
      <c r="K6" s="468">
        <f t="shared" ref="K6:K68" si="4">SUM(F6:J6)</f>
        <v>15</v>
      </c>
      <c r="L6" s="468" t="s">
        <v>202</v>
      </c>
      <c r="M6" s="468" t="s">
        <v>202</v>
      </c>
      <c r="N6" s="468" t="s">
        <v>203</v>
      </c>
      <c r="O6" s="468" t="s">
        <v>202</v>
      </c>
      <c r="P6" s="468" t="s">
        <v>203</v>
      </c>
      <c r="Q6" s="468" t="s">
        <v>202</v>
      </c>
      <c r="R6" s="468" t="s">
        <v>203</v>
      </c>
      <c r="S6" s="468" t="s">
        <v>202</v>
      </c>
      <c r="T6" s="468" t="s">
        <v>202</v>
      </c>
      <c r="U6" s="468" t="s">
        <v>976</v>
      </c>
      <c r="V6" s="468" t="s">
        <v>976</v>
      </c>
      <c r="W6" s="468" t="s">
        <v>202</v>
      </c>
      <c r="X6" s="468" t="s">
        <v>202</v>
      </c>
      <c r="Y6" s="468" t="s">
        <v>202</v>
      </c>
      <c r="Z6" s="468" t="s">
        <v>202</v>
      </c>
      <c r="AB6" s="501"/>
    </row>
    <row r="7" spans="1:30" s="12" customFormat="1" ht="15" customHeight="1">
      <c r="A7" s="1235"/>
      <c r="B7" s="782">
        <v>3</v>
      </c>
      <c r="C7" s="723" t="s">
        <v>817</v>
      </c>
      <c r="D7" s="502">
        <v>34939</v>
      </c>
      <c r="E7" s="502">
        <v>36066</v>
      </c>
      <c r="F7" s="468">
        <f t="shared" ref="F7:F38" si="5">COUNTIF(L7:Z7,"R")</f>
        <v>10</v>
      </c>
      <c r="G7" s="468">
        <f t="shared" si="0"/>
        <v>0</v>
      </c>
      <c r="H7" s="468">
        <f t="shared" si="1"/>
        <v>2</v>
      </c>
      <c r="I7" s="468">
        <f t="shared" si="2"/>
        <v>0</v>
      </c>
      <c r="J7" s="468">
        <f t="shared" si="3"/>
        <v>3</v>
      </c>
      <c r="K7" s="468">
        <f t="shared" si="4"/>
        <v>15</v>
      </c>
      <c r="L7" s="468" t="s">
        <v>188</v>
      </c>
      <c r="M7" s="468" t="s">
        <v>202</v>
      </c>
      <c r="N7" s="468" t="s">
        <v>976</v>
      </c>
      <c r="O7" s="468" t="s">
        <v>202</v>
      </c>
      <c r="P7" s="468" t="s">
        <v>976</v>
      </c>
      <c r="Q7" s="468" t="s">
        <v>202</v>
      </c>
      <c r="R7" s="468" t="s">
        <v>202</v>
      </c>
      <c r="S7" s="468" t="s">
        <v>188</v>
      </c>
      <c r="T7" s="468" t="s">
        <v>202</v>
      </c>
      <c r="U7" s="468" t="s">
        <v>976</v>
      </c>
      <c r="V7" s="468" t="s">
        <v>202</v>
      </c>
      <c r="W7" s="468" t="s">
        <v>202</v>
      </c>
      <c r="X7" s="468" t="s">
        <v>202</v>
      </c>
      <c r="Y7" s="468" t="s">
        <v>202</v>
      </c>
      <c r="Z7" s="468" t="s">
        <v>202</v>
      </c>
    </row>
    <row r="8" spans="1:30" s="12" customFormat="1" ht="15" customHeight="1">
      <c r="A8" s="1235"/>
      <c r="B8" s="782">
        <v>4</v>
      </c>
      <c r="C8" s="724" t="s">
        <v>837</v>
      </c>
      <c r="D8" s="502">
        <v>35301</v>
      </c>
      <c r="E8" s="502">
        <v>35902</v>
      </c>
      <c r="F8" s="468">
        <f t="shared" si="5"/>
        <v>12</v>
      </c>
      <c r="G8" s="468">
        <f t="shared" si="0"/>
        <v>0</v>
      </c>
      <c r="H8" s="468">
        <f t="shared" si="1"/>
        <v>0</v>
      </c>
      <c r="I8" s="468">
        <f t="shared" si="2"/>
        <v>0</v>
      </c>
      <c r="J8" s="468">
        <f t="shared" si="3"/>
        <v>3</v>
      </c>
      <c r="K8" s="468">
        <f t="shared" si="4"/>
        <v>15</v>
      </c>
      <c r="L8" s="468" t="s">
        <v>202</v>
      </c>
      <c r="M8" s="468" t="s">
        <v>202</v>
      </c>
      <c r="N8" s="468" t="s">
        <v>976</v>
      </c>
      <c r="O8" s="468" t="s">
        <v>202</v>
      </c>
      <c r="P8" s="468" t="s">
        <v>976</v>
      </c>
      <c r="Q8" s="468" t="s">
        <v>202</v>
      </c>
      <c r="R8" s="468" t="s">
        <v>202</v>
      </c>
      <c r="S8" s="468" t="s">
        <v>202</v>
      </c>
      <c r="T8" s="468" t="s">
        <v>202</v>
      </c>
      <c r="U8" s="468" t="s">
        <v>976</v>
      </c>
      <c r="V8" s="468" t="s">
        <v>202</v>
      </c>
      <c r="W8" s="468" t="s">
        <v>202</v>
      </c>
      <c r="X8" s="468" t="s">
        <v>202</v>
      </c>
      <c r="Y8" s="468" t="s">
        <v>202</v>
      </c>
      <c r="Z8" s="468" t="s">
        <v>202</v>
      </c>
    </row>
    <row r="9" spans="1:30" s="12" customFormat="1" ht="15" customHeight="1">
      <c r="A9" s="1235"/>
      <c r="B9" s="782">
        <v>5</v>
      </c>
      <c r="C9" s="723" t="s">
        <v>819</v>
      </c>
      <c r="D9" s="502">
        <v>35301</v>
      </c>
      <c r="E9" s="502">
        <v>35982</v>
      </c>
      <c r="F9" s="468">
        <f t="shared" si="5"/>
        <v>12</v>
      </c>
      <c r="G9" s="468">
        <f t="shared" si="0"/>
        <v>0</v>
      </c>
      <c r="H9" s="468">
        <f t="shared" si="1"/>
        <v>0</v>
      </c>
      <c r="I9" s="468">
        <f t="shared" si="2"/>
        <v>0</v>
      </c>
      <c r="J9" s="468">
        <f t="shared" si="3"/>
        <v>3</v>
      </c>
      <c r="K9" s="468">
        <f t="shared" si="4"/>
        <v>15</v>
      </c>
      <c r="L9" s="468" t="s">
        <v>202</v>
      </c>
      <c r="M9" s="468" t="s">
        <v>202</v>
      </c>
      <c r="N9" s="468" t="s">
        <v>976</v>
      </c>
      <c r="O9" s="468" t="s">
        <v>202</v>
      </c>
      <c r="P9" s="468" t="s">
        <v>976</v>
      </c>
      <c r="Q9" s="468" t="s">
        <v>202</v>
      </c>
      <c r="R9" s="468" t="s">
        <v>202</v>
      </c>
      <c r="S9" s="468" t="s">
        <v>202</v>
      </c>
      <c r="T9" s="468" t="s">
        <v>202</v>
      </c>
      <c r="U9" s="468" t="s">
        <v>976</v>
      </c>
      <c r="V9" s="468" t="s">
        <v>202</v>
      </c>
      <c r="W9" s="468" t="s">
        <v>202</v>
      </c>
      <c r="X9" s="468" t="s">
        <v>202</v>
      </c>
      <c r="Y9" s="468" t="s">
        <v>202</v>
      </c>
      <c r="Z9" s="468" t="s">
        <v>202</v>
      </c>
    </row>
    <row r="10" spans="1:30" s="12" customFormat="1" ht="15" customHeight="1">
      <c r="A10" s="1235"/>
      <c r="B10" s="782">
        <v>6</v>
      </c>
      <c r="C10" s="723" t="s">
        <v>812</v>
      </c>
      <c r="D10" s="502">
        <v>35301</v>
      </c>
      <c r="E10" s="502">
        <v>36239</v>
      </c>
      <c r="F10" s="468">
        <f t="shared" si="5"/>
        <v>11</v>
      </c>
      <c r="G10" s="468">
        <f t="shared" si="0"/>
        <v>0</v>
      </c>
      <c r="H10" s="468">
        <f t="shared" si="1"/>
        <v>1</v>
      </c>
      <c r="I10" s="468">
        <f t="shared" si="2"/>
        <v>0</v>
      </c>
      <c r="J10" s="468">
        <f t="shared" si="3"/>
        <v>3</v>
      </c>
      <c r="K10" s="468">
        <f t="shared" si="4"/>
        <v>15</v>
      </c>
      <c r="L10" s="468" t="s">
        <v>188</v>
      </c>
      <c r="M10" s="468" t="s">
        <v>202</v>
      </c>
      <c r="N10" s="468" t="s">
        <v>976</v>
      </c>
      <c r="O10" s="468" t="s">
        <v>202</v>
      </c>
      <c r="P10" s="468" t="s">
        <v>976</v>
      </c>
      <c r="Q10" s="468" t="s">
        <v>202</v>
      </c>
      <c r="R10" s="468" t="s">
        <v>202</v>
      </c>
      <c r="S10" s="468" t="s">
        <v>202</v>
      </c>
      <c r="T10" s="468" t="s">
        <v>202</v>
      </c>
      <c r="U10" s="468" t="s">
        <v>976</v>
      </c>
      <c r="V10" s="468" t="s">
        <v>202</v>
      </c>
      <c r="W10" s="468" t="s">
        <v>202</v>
      </c>
      <c r="X10" s="468" t="s">
        <v>202</v>
      </c>
      <c r="Y10" s="468" t="s">
        <v>202</v>
      </c>
      <c r="Z10" s="468" t="s">
        <v>202</v>
      </c>
    </row>
    <row r="11" spans="1:30" s="12" customFormat="1">
      <c r="A11" s="1235"/>
      <c r="B11" s="782">
        <v>7</v>
      </c>
      <c r="C11" s="723" t="s">
        <v>818</v>
      </c>
      <c r="D11" s="502">
        <v>35301</v>
      </c>
      <c r="E11" s="502">
        <v>36550</v>
      </c>
      <c r="F11" s="468">
        <f t="shared" si="5"/>
        <v>11</v>
      </c>
      <c r="G11" s="468">
        <f t="shared" si="0"/>
        <v>2</v>
      </c>
      <c r="H11" s="468">
        <f t="shared" si="1"/>
        <v>0</v>
      </c>
      <c r="I11" s="468">
        <f t="shared" si="2"/>
        <v>0</v>
      </c>
      <c r="J11" s="468">
        <f t="shared" si="3"/>
        <v>2</v>
      </c>
      <c r="K11" s="468">
        <f t="shared" si="4"/>
        <v>15</v>
      </c>
      <c r="L11" s="468" t="s">
        <v>203</v>
      </c>
      <c r="M11" s="468" t="s">
        <v>202</v>
      </c>
      <c r="N11" s="468" t="s">
        <v>976</v>
      </c>
      <c r="O11" s="468" t="s">
        <v>202</v>
      </c>
      <c r="P11" s="468" t="s">
        <v>203</v>
      </c>
      <c r="Q11" s="468" t="s">
        <v>202</v>
      </c>
      <c r="R11" s="468" t="s">
        <v>202</v>
      </c>
      <c r="S11" s="468" t="s">
        <v>202</v>
      </c>
      <c r="T11" s="468" t="s">
        <v>202</v>
      </c>
      <c r="U11" s="468" t="s">
        <v>976</v>
      </c>
      <c r="V11" s="468" t="s">
        <v>202</v>
      </c>
      <c r="W11" s="468" t="s">
        <v>202</v>
      </c>
      <c r="X11" s="468" t="s">
        <v>202</v>
      </c>
      <c r="Y11" s="468" t="s">
        <v>202</v>
      </c>
      <c r="Z11" s="468" t="s">
        <v>202</v>
      </c>
    </row>
    <row r="12" spans="1:30" s="12" customFormat="1" ht="15" customHeight="1">
      <c r="A12" s="1235"/>
      <c r="B12" s="782">
        <v>8</v>
      </c>
      <c r="C12" s="723" t="s">
        <v>836</v>
      </c>
      <c r="D12" s="502">
        <v>35681</v>
      </c>
      <c r="E12" s="502" t="s">
        <v>206</v>
      </c>
      <c r="F12" s="468">
        <f t="shared" si="5"/>
        <v>11</v>
      </c>
      <c r="G12" s="468">
        <f t="shared" si="0"/>
        <v>0</v>
      </c>
      <c r="H12" s="468">
        <f t="shared" si="1"/>
        <v>1</v>
      </c>
      <c r="I12" s="468">
        <f t="shared" si="2"/>
        <v>0</v>
      </c>
      <c r="J12" s="468">
        <f t="shared" si="3"/>
        <v>3</v>
      </c>
      <c r="K12" s="468">
        <f t="shared" si="4"/>
        <v>15</v>
      </c>
      <c r="L12" s="468" t="s">
        <v>188</v>
      </c>
      <c r="M12" s="468" t="s">
        <v>202</v>
      </c>
      <c r="N12" s="468" t="s">
        <v>976</v>
      </c>
      <c r="O12" s="468" t="s">
        <v>202</v>
      </c>
      <c r="P12" s="468" t="s">
        <v>976</v>
      </c>
      <c r="Q12" s="468" t="s">
        <v>202</v>
      </c>
      <c r="R12" s="468" t="s">
        <v>202</v>
      </c>
      <c r="S12" s="468" t="s">
        <v>202</v>
      </c>
      <c r="T12" s="468" t="s">
        <v>202</v>
      </c>
      <c r="U12" s="468" t="s">
        <v>976</v>
      </c>
      <c r="V12" s="468" t="s">
        <v>202</v>
      </c>
      <c r="W12" s="468" t="s">
        <v>202</v>
      </c>
      <c r="X12" s="468" t="s">
        <v>202</v>
      </c>
      <c r="Y12" s="468" t="s">
        <v>202</v>
      </c>
      <c r="Z12" s="468" t="s">
        <v>202</v>
      </c>
    </row>
    <row r="13" spans="1:30" s="12" customFormat="1" ht="15" customHeight="1">
      <c r="A13" s="1235"/>
      <c r="B13" s="782">
        <v>9</v>
      </c>
      <c r="C13" s="723" t="s">
        <v>814</v>
      </c>
      <c r="D13" s="502">
        <v>35681</v>
      </c>
      <c r="E13" s="502">
        <v>36566</v>
      </c>
      <c r="F13" s="468">
        <f t="shared" si="5"/>
        <v>10</v>
      </c>
      <c r="G13" s="468">
        <f t="shared" si="0"/>
        <v>0</v>
      </c>
      <c r="H13" s="468">
        <f t="shared" si="1"/>
        <v>2</v>
      </c>
      <c r="I13" s="468">
        <f t="shared" si="2"/>
        <v>0</v>
      </c>
      <c r="J13" s="468">
        <f t="shared" si="3"/>
        <v>3</v>
      </c>
      <c r="K13" s="468">
        <f t="shared" si="4"/>
        <v>15</v>
      </c>
      <c r="L13" s="468" t="s">
        <v>188</v>
      </c>
      <c r="M13" s="468" t="s">
        <v>202</v>
      </c>
      <c r="N13" s="468" t="s">
        <v>976</v>
      </c>
      <c r="O13" s="468" t="s">
        <v>202</v>
      </c>
      <c r="P13" s="468" t="s">
        <v>976</v>
      </c>
      <c r="Q13" s="468" t="s">
        <v>202</v>
      </c>
      <c r="R13" s="468" t="s">
        <v>202</v>
      </c>
      <c r="S13" s="468" t="s">
        <v>202</v>
      </c>
      <c r="T13" s="468" t="s">
        <v>202</v>
      </c>
      <c r="U13" s="468" t="s">
        <v>976</v>
      </c>
      <c r="V13" s="468" t="s">
        <v>202</v>
      </c>
      <c r="W13" s="468" t="s">
        <v>188</v>
      </c>
      <c r="X13" s="468" t="s">
        <v>202</v>
      </c>
      <c r="Y13" s="468" t="s">
        <v>202</v>
      </c>
      <c r="Z13" s="468" t="s">
        <v>202</v>
      </c>
    </row>
    <row r="14" spans="1:30" s="12" customFormat="1" ht="15" customHeight="1">
      <c r="A14" s="1235"/>
      <c r="B14" s="782">
        <v>10</v>
      </c>
      <c r="C14" s="723" t="s">
        <v>835</v>
      </c>
      <c r="D14" s="502">
        <v>36052</v>
      </c>
      <c r="E14" s="502">
        <v>37586</v>
      </c>
      <c r="F14" s="468">
        <f t="shared" si="5"/>
        <v>10</v>
      </c>
      <c r="G14" s="468">
        <f t="shared" si="0"/>
        <v>0</v>
      </c>
      <c r="H14" s="468">
        <f t="shared" si="1"/>
        <v>2</v>
      </c>
      <c r="I14" s="468">
        <f t="shared" si="2"/>
        <v>0</v>
      </c>
      <c r="J14" s="468">
        <f t="shared" si="3"/>
        <v>3</v>
      </c>
      <c r="K14" s="468">
        <f t="shared" si="4"/>
        <v>15</v>
      </c>
      <c r="L14" s="468" t="s">
        <v>976</v>
      </c>
      <c r="M14" s="468" t="s">
        <v>202</v>
      </c>
      <c r="N14" s="468" t="s">
        <v>188</v>
      </c>
      <c r="O14" s="468" t="s">
        <v>202</v>
      </c>
      <c r="P14" s="468" t="s">
        <v>976</v>
      </c>
      <c r="Q14" s="468" t="s">
        <v>202</v>
      </c>
      <c r="R14" s="468" t="s">
        <v>202</v>
      </c>
      <c r="S14" s="468" t="s">
        <v>202</v>
      </c>
      <c r="T14" s="468" t="s">
        <v>202</v>
      </c>
      <c r="U14" s="468" t="s">
        <v>976</v>
      </c>
      <c r="V14" s="468" t="s">
        <v>202</v>
      </c>
      <c r="W14" s="468" t="s">
        <v>202</v>
      </c>
      <c r="X14" s="468" t="s">
        <v>202</v>
      </c>
      <c r="Y14" s="468" t="s">
        <v>188</v>
      </c>
      <c r="Z14" s="468" t="s">
        <v>202</v>
      </c>
    </row>
    <row r="15" spans="1:30" s="12" customFormat="1" ht="15" customHeight="1">
      <c r="A15" s="1235"/>
      <c r="B15" s="782">
        <v>11</v>
      </c>
      <c r="C15" s="723" t="s">
        <v>811</v>
      </c>
      <c r="D15" s="502">
        <v>36390</v>
      </c>
      <c r="E15" s="502">
        <v>38213</v>
      </c>
      <c r="F15" s="468">
        <f t="shared" si="5"/>
        <v>11</v>
      </c>
      <c r="G15" s="468">
        <f t="shared" si="0"/>
        <v>0</v>
      </c>
      <c r="H15" s="468">
        <f t="shared" si="1"/>
        <v>2</v>
      </c>
      <c r="I15" s="468">
        <f t="shared" si="2"/>
        <v>0</v>
      </c>
      <c r="J15" s="468">
        <f t="shared" si="3"/>
        <v>2</v>
      </c>
      <c r="K15" s="468">
        <f t="shared" si="4"/>
        <v>15</v>
      </c>
      <c r="L15" s="468" t="s">
        <v>188</v>
      </c>
      <c r="M15" s="468" t="s">
        <v>202</v>
      </c>
      <c r="N15" s="468" t="s">
        <v>188</v>
      </c>
      <c r="O15" s="468" t="s">
        <v>202</v>
      </c>
      <c r="P15" s="468" t="s">
        <v>976</v>
      </c>
      <c r="Q15" s="468" t="s">
        <v>202</v>
      </c>
      <c r="R15" s="468" t="s">
        <v>202</v>
      </c>
      <c r="S15" s="468" t="s">
        <v>202</v>
      </c>
      <c r="T15" s="468" t="s">
        <v>202</v>
      </c>
      <c r="U15" s="468" t="s">
        <v>976</v>
      </c>
      <c r="V15" s="468" t="s">
        <v>202</v>
      </c>
      <c r="W15" s="468" t="s">
        <v>202</v>
      </c>
      <c r="X15" s="468" t="s">
        <v>202</v>
      </c>
      <c r="Y15" s="468" t="s">
        <v>202</v>
      </c>
      <c r="Z15" s="468" t="s">
        <v>202</v>
      </c>
    </row>
    <row r="16" spans="1:30" s="12" customFormat="1" ht="15" customHeight="1">
      <c r="A16" s="1235"/>
      <c r="B16" s="782">
        <v>12</v>
      </c>
      <c r="C16" s="723" t="s">
        <v>821</v>
      </c>
      <c r="D16" s="502">
        <v>36390</v>
      </c>
      <c r="E16" s="502">
        <v>37651</v>
      </c>
      <c r="F16" s="468">
        <f t="shared" si="5"/>
        <v>9</v>
      </c>
      <c r="G16" s="468">
        <f t="shared" si="0"/>
        <v>1</v>
      </c>
      <c r="H16" s="468">
        <f t="shared" si="1"/>
        <v>3</v>
      </c>
      <c r="I16" s="468">
        <f t="shared" si="2"/>
        <v>0</v>
      </c>
      <c r="J16" s="468">
        <f t="shared" si="3"/>
        <v>2</v>
      </c>
      <c r="K16" s="468">
        <f t="shared" si="4"/>
        <v>15</v>
      </c>
      <c r="L16" s="468" t="s">
        <v>188</v>
      </c>
      <c r="M16" s="468" t="s">
        <v>202</v>
      </c>
      <c r="N16" s="468" t="s">
        <v>188</v>
      </c>
      <c r="O16" s="468" t="s">
        <v>202</v>
      </c>
      <c r="P16" s="468" t="s">
        <v>976</v>
      </c>
      <c r="Q16" s="468" t="s">
        <v>202</v>
      </c>
      <c r="R16" s="468" t="s">
        <v>202</v>
      </c>
      <c r="S16" s="468" t="s">
        <v>202</v>
      </c>
      <c r="T16" s="468" t="s">
        <v>202</v>
      </c>
      <c r="U16" s="468" t="s">
        <v>976</v>
      </c>
      <c r="V16" s="468" t="s">
        <v>202</v>
      </c>
      <c r="W16" s="468" t="s">
        <v>188</v>
      </c>
      <c r="X16" s="468" t="s">
        <v>202</v>
      </c>
      <c r="Y16" s="468" t="s">
        <v>202</v>
      </c>
      <c r="Z16" s="468" t="s">
        <v>203</v>
      </c>
    </row>
    <row r="17" spans="1:26" s="12" customFormat="1" ht="15" customHeight="1">
      <c r="A17" s="1235"/>
      <c r="B17" s="782">
        <v>13</v>
      </c>
      <c r="C17" s="723" t="s">
        <v>820</v>
      </c>
      <c r="D17" s="502">
        <v>36745</v>
      </c>
      <c r="E17" s="468" t="s">
        <v>847</v>
      </c>
      <c r="F17" s="468">
        <f t="shared" si="5"/>
        <v>5</v>
      </c>
      <c r="G17" s="468">
        <f t="shared" si="0"/>
        <v>1</v>
      </c>
      <c r="H17" s="468">
        <f t="shared" si="1"/>
        <v>7</v>
      </c>
      <c r="I17" s="468">
        <f t="shared" si="2"/>
        <v>0</v>
      </c>
      <c r="J17" s="468">
        <f t="shared" si="3"/>
        <v>2</v>
      </c>
      <c r="K17" s="468">
        <f t="shared" si="4"/>
        <v>15</v>
      </c>
      <c r="L17" s="468" t="s">
        <v>188</v>
      </c>
      <c r="M17" s="468" t="s">
        <v>202</v>
      </c>
      <c r="N17" s="468" t="s">
        <v>976</v>
      </c>
      <c r="O17" s="468" t="s">
        <v>202</v>
      </c>
      <c r="P17" s="468" t="s">
        <v>203</v>
      </c>
      <c r="Q17" s="468" t="s">
        <v>202</v>
      </c>
      <c r="R17" s="468" t="s">
        <v>202</v>
      </c>
      <c r="S17" s="468" t="s">
        <v>188</v>
      </c>
      <c r="T17" s="468" t="s">
        <v>202</v>
      </c>
      <c r="U17" s="468" t="s">
        <v>976</v>
      </c>
      <c r="V17" s="468" t="s">
        <v>188</v>
      </c>
      <c r="W17" s="468" t="s">
        <v>188</v>
      </c>
      <c r="X17" s="468" t="s">
        <v>188</v>
      </c>
      <c r="Y17" s="468" t="s">
        <v>188</v>
      </c>
      <c r="Z17" s="468" t="s">
        <v>188</v>
      </c>
    </row>
    <row r="18" spans="1:26" s="12" customFormat="1" ht="15" customHeight="1">
      <c r="A18" s="1235"/>
      <c r="B18" s="782">
        <v>14</v>
      </c>
      <c r="C18" s="723" t="s">
        <v>813</v>
      </c>
      <c r="D18" s="502">
        <v>36745</v>
      </c>
      <c r="E18" s="720">
        <v>38726</v>
      </c>
      <c r="F18" s="468">
        <f t="shared" si="5"/>
        <v>9</v>
      </c>
      <c r="G18" s="468">
        <f t="shared" si="0"/>
        <v>0</v>
      </c>
      <c r="H18" s="468">
        <f t="shared" si="1"/>
        <v>3</v>
      </c>
      <c r="I18" s="468">
        <f t="shared" si="2"/>
        <v>0</v>
      </c>
      <c r="J18" s="468">
        <f t="shared" si="3"/>
        <v>3</v>
      </c>
      <c r="K18" s="468">
        <f t="shared" si="4"/>
        <v>15</v>
      </c>
      <c r="L18" s="468" t="s">
        <v>202</v>
      </c>
      <c r="M18" s="468" t="s">
        <v>202</v>
      </c>
      <c r="N18" s="468" t="s">
        <v>976</v>
      </c>
      <c r="O18" s="468" t="s">
        <v>202</v>
      </c>
      <c r="P18" s="468" t="s">
        <v>976</v>
      </c>
      <c r="Q18" s="468" t="s">
        <v>202</v>
      </c>
      <c r="R18" s="468" t="s">
        <v>202</v>
      </c>
      <c r="S18" s="468" t="s">
        <v>188</v>
      </c>
      <c r="T18" s="468" t="s">
        <v>202</v>
      </c>
      <c r="U18" s="468" t="s">
        <v>976</v>
      </c>
      <c r="V18" s="468" t="s">
        <v>188</v>
      </c>
      <c r="W18" s="468" t="s">
        <v>202</v>
      </c>
      <c r="X18" s="468" t="s">
        <v>202</v>
      </c>
      <c r="Y18" s="468" t="s">
        <v>202</v>
      </c>
      <c r="Z18" s="468" t="s">
        <v>188</v>
      </c>
    </row>
    <row r="19" spans="1:26" s="12" customFormat="1" ht="15" customHeight="1">
      <c r="A19" s="1235"/>
      <c r="B19" s="782">
        <v>15</v>
      </c>
      <c r="C19" s="723" t="s">
        <v>824</v>
      </c>
      <c r="D19" s="502">
        <v>36745</v>
      </c>
      <c r="E19" s="502">
        <v>37886</v>
      </c>
      <c r="F19" s="468">
        <f t="shared" si="5"/>
        <v>9</v>
      </c>
      <c r="G19" s="468">
        <f t="shared" si="0"/>
        <v>2</v>
      </c>
      <c r="H19" s="468">
        <f t="shared" si="1"/>
        <v>1</v>
      </c>
      <c r="I19" s="468">
        <f t="shared" si="2"/>
        <v>0</v>
      </c>
      <c r="J19" s="468">
        <f t="shared" si="3"/>
        <v>3</v>
      </c>
      <c r="K19" s="468">
        <f t="shared" si="4"/>
        <v>15</v>
      </c>
      <c r="L19" s="468" t="s">
        <v>203</v>
      </c>
      <c r="M19" s="468" t="s">
        <v>202</v>
      </c>
      <c r="N19" s="468" t="s">
        <v>976</v>
      </c>
      <c r="O19" s="468" t="s">
        <v>202</v>
      </c>
      <c r="P19" s="468" t="s">
        <v>976</v>
      </c>
      <c r="Q19" s="468" t="s">
        <v>202</v>
      </c>
      <c r="R19" s="468" t="s">
        <v>203</v>
      </c>
      <c r="S19" s="468" t="s">
        <v>202</v>
      </c>
      <c r="T19" s="468" t="s">
        <v>202</v>
      </c>
      <c r="U19" s="468" t="s">
        <v>976</v>
      </c>
      <c r="V19" s="468" t="s">
        <v>202</v>
      </c>
      <c r="W19" s="468" t="s">
        <v>202</v>
      </c>
      <c r="X19" s="468" t="s">
        <v>202</v>
      </c>
      <c r="Y19" s="468" t="s">
        <v>202</v>
      </c>
      <c r="Z19" s="468" t="s">
        <v>188</v>
      </c>
    </row>
    <row r="20" spans="1:26" s="12" customFormat="1" ht="15" customHeight="1">
      <c r="A20" s="1235"/>
      <c r="B20" s="782">
        <v>16</v>
      </c>
      <c r="C20" s="723" t="s">
        <v>830</v>
      </c>
      <c r="D20" s="502">
        <v>36745</v>
      </c>
      <c r="E20" s="502" t="s">
        <v>205</v>
      </c>
      <c r="F20" s="468">
        <f t="shared" si="5"/>
        <v>6</v>
      </c>
      <c r="G20" s="468">
        <f t="shared" si="0"/>
        <v>0</v>
      </c>
      <c r="H20" s="468">
        <f t="shared" si="1"/>
        <v>0</v>
      </c>
      <c r="I20" s="468">
        <f t="shared" si="2"/>
        <v>8</v>
      </c>
      <c r="J20" s="468">
        <f t="shared" si="3"/>
        <v>1</v>
      </c>
      <c r="K20" s="468">
        <f t="shared" si="4"/>
        <v>15</v>
      </c>
      <c r="L20" s="468" t="s">
        <v>202</v>
      </c>
      <c r="M20" s="468" t="s">
        <v>204</v>
      </c>
      <c r="N20" s="468" t="s">
        <v>204</v>
      </c>
      <c r="O20" s="468" t="s">
        <v>202</v>
      </c>
      <c r="P20" s="468" t="s">
        <v>202</v>
      </c>
      <c r="Q20" s="468" t="s">
        <v>204</v>
      </c>
      <c r="R20" s="468" t="s">
        <v>202</v>
      </c>
      <c r="S20" s="468" t="s">
        <v>202</v>
      </c>
      <c r="T20" s="468" t="s">
        <v>204</v>
      </c>
      <c r="U20" s="468" t="s">
        <v>976</v>
      </c>
      <c r="V20" s="468" t="s">
        <v>204</v>
      </c>
      <c r="W20" s="468" t="s">
        <v>202</v>
      </c>
      <c r="X20" s="468" t="s">
        <v>204</v>
      </c>
      <c r="Y20" s="468" t="s">
        <v>204</v>
      </c>
      <c r="Z20" s="468" t="s">
        <v>204</v>
      </c>
    </row>
    <row r="21" spans="1:26" s="12" customFormat="1" ht="15" customHeight="1">
      <c r="A21" s="1235"/>
      <c r="B21" s="782">
        <v>17</v>
      </c>
      <c r="C21" s="723" t="s">
        <v>829</v>
      </c>
      <c r="D21" s="502">
        <v>37117</v>
      </c>
      <c r="E21" s="502">
        <v>37117</v>
      </c>
      <c r="F21" s="468">
        <f t="shared" si="5"/>
        <v>0</v>
      </c>
      <c r="G21" s="468">
        <f t="shared" si="0"/>
        <v>0</v>
      </c>
      <c r="H21" s="468">
        <f t="shared" si="1"/>
        <v>2</v>
      </c>
      <c r="I21" s="468">
        <f t="shared" si="2"/>
        <v>13</v>
      </c>
      <c r="J21" s="468">
        <f t="shared" si="3"/>
        <v>0</v>
      </c>
      <c r="K21" s="468">
        <f t="shared" si="4"/>
        <v>15</v>
      </c>
      <c r="L21" s="468" t="s">
        <v>204</v>
      </c>
      <c r="M21" s="468" t="s">
        <v>204</v>
      </c>
      <c r="N21" s="468" t="s">
        <v>204</v>
      </c>
      <c r="O21" s="468" t="s">
        <v>204</v>
      </c>
      <c r="P21" s="468" t="s">
        <v>188</v>
      </c>
      <c r="Q21" s="468" t="s">
        <v>204</v>
      </c>
      <c r="R21" s="468" t="s">
        <v>204</v>
      </c>
      <c r="S21" s="468" t="s">
        <v>204</v>
      </c>
      <c r="T21" s="468" t="s">
        <v>204</v>
      </c>
      <c r="U21" s="468" t="s">
        <v>188</v>
      </c>
      <c r="V21" s="468" t="s">
        <v>204</v>
      </c>
      <c r="W21" s="468" t="s">
        <v>204</v>
      </c>
      <c r="X21" s="468" t="s">
        <v>204</v>
      </c>
      <c r="Y21" s="468" t="s">
        <v>204</v>
      </c>
      <c r="Z21" s="468" t="s">
        <v>204</v>
      </c>
    </row>
    <row r="22" spans="1:26" s="12" customFormat="1" ht="15" customHeight="1">
      <c r="A22" s="1235"/>
      <c r="B22" s="782">
        <v>18</v>
      </c>
      <c r="C22" s="723" t="s">
        <v>816</v>
      </c>
      <c r="D22" s="502">
        <v>37117</v>
      </c>
      <c r="E22" s="502">
        <v>38048</v>
      </c>
      <c r="F22" s="468">
        <f t="shared" si="5"/>
        <v>11</v>
      </c>
      <c r="G22" s="468">
        <f t="shared" si="0"/>
        <v>1</v>
      </c>
      <c r="H22" s="468">
        <f t="shared" si="1"/>
        <v>1</v>
      </c>
      <c r="I22" s="468">
        <f t="shared" si="2"/>
        <v>0</v>
      </c>
      <c r="J22" s="468">
        <f t="shared" si="3"/>
        <v>2</v>
      </c>
      <c r="K22" s="468">
        <f t="shared" si="4"/>
        <v>15</v>
      </c>
      <c r="L22" s="468" t="s">
        <v>203</v>
      </c>
      <c r="M22" s="468" t="s">
        <v>202</v>
      </c>
      <c r="N22" s="468" t="s">
        <v>188</v>
      </c>
      <c r="O22" s="468" t="s">
        <v>202</v>
      </c>
      <c r="P22" s="468" t="s">
        <v>976</v>
      </c>
      <c r="Q22" s="468" t="s">
        <v>202</v>
      </c>
      <c r="R22" s="468" t="s">
        <v>202</v>
      </c>
      <c r="S22" s="468" t="s">
        <v>202</v>
      </c>
      <c r="T22" s="468" t="s">
        <v>202</v>
      </c>
      <c r="U22" s="468" t="s">
        <v>976</v>
      </c>
      <c r="V22" s="468" t="s">
        <v>202</v>
      </c>
      <c r="W22" s="468" t="s">
        <v>202</v>
      </c>
      <c r="X22" s="468" t="s">
        <v>202</v>
      </c>
      <c r="Y22" s="468" t="s">
        <v>202</v>
      </c>
      <c r="Z22" s="468" t="s">
        <v>202</v>
      </c>
    </row>
    <row r="23" spans="1:26" s="12" customFormat="1" ht="15" customHeight="1">
      <c r="A23" s="1235"/>
      <c r="B23" s="782">
        <v>19</v>
      </c>
      <c r="C23" s="723" t="s">
        <v>822</v>
      </c>
      <c r="D23" s="502">
        <v>37117</v>
      </c>
      <c r="E23" s="502">
        <v>38299</v>
      </c>
      <c r="F23" s="468">
        <f t="shared" si="5"/>
        <v>11</v>
      </c>
      <c r="G23" s="468">
        <f t="shared" si="0"/>
        <v>0</v>
      </c>
      <c r="H23" s="468">
        <f t="shared" si="1"/>
        <v>1</v>
      </c>
      <c r="I23" s="468">
        <f t="shared" si="2"/>
        <v>0</v>
      </c>
      <c r="J23" s="468">
        <f t="shared" si="3"/>
        <v>3</v>
      </c>
      <c r="K23" s="468">
        <f t="shared" si="4"/>
        <v>15</v>
      </c>
      <c r="L23" s="468" t="s">
        <v>976</v>
      </c>
      <c r="M23" s="468" t="s">
        <v>202</v>
      </c>
      <c r="N23" s="468" t="s">
        <v>188</v>
      </c>
      <c r="O23" s="468" t="s">
        <v>202</v>
      </c>
      <c r="P23" s="468" t="s">
        <v>976</v>
      </c>
      <c r="Q23" s="468" t="s">
        <v>202</v>
      </c>
      <c r="R23" s="468" t="s">
        <v>202</v>
      </c>
      <c r="S23" s="468" t="s">
        <v>202</v>
      </c>
      <c r="T23" s="468" t="s">
        <v>202</v>
      </c>
      <c r="U23" s="468" t="s">
        <v>976</v>
      </c>
      <c r="V23" s="468" t="s">
        <v>202</v>
      </c>
      <c r="W23" s="468" t="s">
        <v>202</v>
      </c>
      <c r="X23" s="468" t="s">
        <v>202</v>
      </c>
      <c r="Y23" s="468" t="s">
        <v>202</v>
      </c>
      <c r="Z23" s="468" t="s">
        <v>202</v>
      </c>
    </row>
    <row r="24" spans="1:26" s="12" customFormat="1" ht="15" customHeight="1">
      <c r="A24" s="1235"/>
      <c r="B24" s="782">
        <v>20</v>
      </c>
      <c r="C24" s="723" t="s">
        <v>809</v>
      </c>
      <c r="D24" s="502">
        <v>37117</v>
      </c>
      <c r="E24" s="502">
        <v>37841</v>
      </c>
      <c r="F24" s="468">
        <f t="shared" si="5"/>
        <v>11</v>
      </c>
      <c r="G24" s="468">
        <f t="shared" si="0"/>
        <v>1</v>
      </c>
      <c r="H24" s="468">
        <f t="shared" si="1"/>
        <v>1</v>
      </c>
      <c r="I24" s="468">
        <f t="shared" si="2"/>
        <v>0</v>
      </c>
      <c r="J24" s="468">
        <f t="shared" si="3"/>
        <v>2</v>
      </c>
      <c r="K24" s="468">
        <f t="shared" si="4"/>
        <v>15</v>
      </c>
      <c r="L24" s="468" t="s">
        <v>202</v>
      </c>
      <c r="M24" s="468" t="s">
        <v>202</v>
      </c>
      <c r="N24" s="468" t="s">
        <v>188</v>
      </c>
      <c r="O24" s="468" t="s">
        <v>202</v>
      </c>
      <c r="P24" s="468" t="s">
        <v>976</v>
      </c>
      <c r="Q24" s="468" t="s">
        <v>202</v>
      </c>
      <c r="R24" s="468" t="s">
        <v>202</v>
      </c>
      <c r="S24" s="468" t="s">
        <v>202</v>
      </c>
      <c r="T24" s="468" t="s">
        <v>202</v>
      </c>
      <c r="U24" s="468" t="s">
        <v>976</v>
      </c>
      <c r="V24" s="468" t="s">
        <v>202</v>
      </c>
      <c r="W24" s="468" t="s">
        <v>202</v>
      </c>
      <c r="X24" s="468" t="s">
        <v>202</v>
      </c>
      <c r="Y24" s="468" t="s">
        <v>202</v>
      </c>
      <c r="Z24" s="468" t="s">
        <v>203</v>
      </c>
    </row>
    <row r="25" spans="1:26" s="12" customFormat="1" ht="15" customHeight="1">
      <c r="A25" s="1235"/>
      <c r="B25" s="782">
        <v>21</v>
      </c>
      <c r="C25" s="723" t="s">
        <v>834</v>
      </c>
      <c r="D25" s="502">
        <v>37117</v>
      </c>
      <c r="E25" s="502">
        <v>38724</v>
      </c>
      <c r="F25" s="468">
        <f t="shared" si="5"/>
        <v>11</v>
      </c>
      <c r="G25" s="468">
        <f t="shared" si="0"/>
        <v>0</v>
      </c>
      <c r="H25" s="468">
        <f t="shared" si="1"/>
        <v>2</v>
      </c>
      <c r="I25" s="468">
        <f t="shared" si="2"/>
        <v>0</v>
      </c>
      <c r="J25" s="468">
        <f t="shared" si="3"/>
        <v>2</v>
      </c>
      <c r="K25" s="468">
        <f t="shared" si="4"/>
        <v>15</v>
      </c>
      <c r="L25" s="468" t="s">
        <v>202</v>
      </c>
      <c r="M25" s="468" t="s">
        <v>202</v>
      </c>
      <c r="N25" s="468" t="s">
        <v>188</v>
      </c>
      <c r="O25" s="468" t="s">
        <v>202</v>
      </c>
      <c r="P25" s="468" t="s">
        <v>976</v>
      </c>
      <c r="Q25" s="468" t="s">
        <v>202</v>
      </c>
      <c r="R25" s="468" t="s">
        <v>202</v>
      </c>
      <c r="S25" s="468" t="s">
        <v>202</v>
      </c>
      <c r="T25" s="468" t="s">
        <v>202</v>
      </c>
      <c r="U25" s="468" t="s">
        <v>976</v>
      </c>
      <c r="V25" s="468" t="s">
        <v>202</v>
      </c>
      <c r="W25" s="468" t="s">
        <v>202</v>
      </c>
      <c r="X25" s="468" t="s">
        <v>202</v>
      </c>
      <c r="Y25" s="468" t="s">
        <v>202</v>
      </c>
      <c r="Z25" s="468" t="s">
        <v>188</v>
      </c>
    </row>
    <row r="26" spans="1:26" s="12" customFormat="1" ht="15" customHeight="1">
      <c r="A26" s="1235"/>
      <c r="B26" s="782">
        <v>22</v>
      </c>
      <c r="C26" s="723" t="s">
        <v>833</v>
      </c>
      <c r="D26" s="502">
        <v>37117</v>
      </c>
      <c r="E26" s="502">
        <v>38539</v>
      </c>
      <c r="F26" s="468">
        <f t="shared" si="5"/>
        <v>13</v>
      </c>
      <c r="G26" s="468">
        <f t="shared" si="0"/>
        <v>0</v>
      </c>
      <c r="H26" s="468">
        <f t="shared" si="1"/>
        <v>0</v>
      </c>
      <c r="I26" s="468">
        <f t="shared" si="2"/>
        <v>0</v>
      </c>
      <c r="J26" s="468">
        <f t="shared" si="3"/>
        <v>2</v>
      </c>
      <c r="K26" s="468">
        <f t="shared" si="4"/>
        <v>15</v>
      </c>
      <c r="L26" s="468" t="s">
        <v>202</v>
      </c>
      <c r="M26" s="468" t="s">
        <v>202</v>
      </c>
      <c r="N26" s="468" t="s">
        <v>202</v>
      </c>
      <c r="O26" s="468" t="s">
        <v>202</v>
      </c>
      <c r="P26" s="468" t="s">
        <v>976</v>
      </c>
      <c r="Q26" s="468" t="s">
        <v>202</v>
      </c>
      <c r="R26" s="468" t="s">
        <v>202</v>
      </c>
      <c r="S26" s="468" t="s">
        <v>202</v>
      </c>
      <c r="T26" s="468" t="s">
        <v>202</v>
      </c>
      <c r="U26" s="468" t="s">
        <v>976</v>
      </c>
      <c r="V26" s="468" t="s">
        <v>202</v>
      </c>
      <c r="W26" s="468" t="s">
        <v>202</v>
      </c>
      <c r="X26" s="468" t="s">
        <v>202</v>
      </c>
      <c r="Y26" s="468" t="s">
        <v>202</v>
      </c>
      <c r="Z26" s="468" t="s">
        <v>202</v>
      </c>
    </row>
    <row r="27" spans="1:26" s="12" customFormat="1" ht="15" customHeight="1">
      <c r="A27" s="1235"/>
      <c r="B27" s="782">
        <v>23</v>
      </c>
      <c r="C27" s="723" t="s">
        <v>838</v>
      </c>
      <c r="D27" s="502">
        <v>37532</v>
      </c>
      <c r="E27" s="720">
        <v>38726</v>
      </c>
      <c r="F27" s="468">
        <f t="shared" si="5"/>
        <v>11</v>
      </c>
      <c r="G27" s="468">
        <f t="shared" si="0"/>
        <v>0</v>
      </c>
      <c r="H27" s="468">
        <f t="shared" si="1"/>
        <v>2</v>
      </c>
      <c r="I27" s="468">
        <f t="shared" si="2"/>
        <v>0</v>
      </c>
      <c r="J27" s="468">
        <f t="shared" si="3"/>
        <v>2</v>
      </c>
      <c r="K27" s="468">
        <f t="shared" si="4"/>
        <v>15</v>
      </c>
      <c r="L27" s="468" t="s">
        <v>202</v>
      </c>
      <c r="M27" s="468" t="s">
        <v>202</v>
      </c>
      <c r="N27" s="468" t="s">
        <v>202</v>
      </c>
      <c r="O27" s="468" t="s">
        <v>202</v>
      </c>
      <c r="P27" s="468" t="s">
        <v>976</v>
      </c>
      <c r="Q27" s="468" t="s">
        <v>202</v>
      </c>
      <c r="R27" s="468" t="s">
        <v>202</v>
      </c>
      <c r="S27" s="468" t="s">
        <v>188</v>
      </c>
      <c r="T27" s="468" t="s">
        <v>202</v>
      </c>
      <c r="U27" s="468" t="s">
        <v>976</v>
      </c>
      <c r="V27" s="468" t="s">
        <v>202</v>
      </c>
      <c r="W27" s="468" t="s">
        <v>202</v>
      </c>
      <c r="X27" s="468" t="s">
        <v>202</v>
      </c>
      <c r="Y27" s="468" t="s">
        <v>202</v>
      </c>
      <c r="Z27" s="468" t="s">
        <v>188</v>
      </c>
    </row>
    <row r="28" spans="1:26" s="12" customFormat="1" ht="15" customHeight="1">
      <c r="A28" s="1235"/>
      <c r="B28" s="782">
        <v>24</v>
      </c>
      <c r="C28" s="723" t="s">
        <v>810</v>
      </c>
      <c r="D28" s="502">
        <v>37532</v>
      </c>
      <c r="E28" s="502" t="s">
        <v>848</v>
      </c>
      <c r="F28" s="468">
        <f t="shared" si="5"/>
        <v>10</v>
      </c>
      <c r="G28" s="468">
        <f t="shared" si="0"/>
        <v>0</v>
      </c>
      <c r="H28" s="468">
        <f t="shared" si="1"/>
        <v>3</v>
      </c>
      <c r="I28" s="468">
        <f t="shared" si="2"/>
        <v>0</v>
      </c>
      <c r="J28" s="468">
        <f t="shared" si="3"/>
        <v>2</v>
      </c>
      <c r="K28" s="468">
        <f t="shared" si="4"/>
        <v>15</v>
      </c>
      <c r="L28" s="468" t="s">
        <v>188</v>
      </c>
      <c r="M28" s="468" t="s">
        <v>202</v>
      </c>
      <c r="N28" s="468" t="s">
        <v>188</v>
      </c>
      <c r="O28" s="468" t="s">
        <v>202</v>
      </c>
      <c r="P28" s="468" t="s">
        <v>976</v>
      </c>
      <c r="Q28" s="468" t="s">
        <v>188</v>
      </c>
      <c r="R28" s="468" t="s">
        <v>202</v>
      </c>
      <c r="S28" s="468" t="s">
        <v>202</v>
      </c>
      <c r="T28" s="468" t="s">
        <v>202</v>
      </c>
      <c r="U28" s="468" t="s">
        <v>976</v>
      </c>
      <c r="V28" s="468" t="s">
        <v>202</v>
      </c>
      <c r="W28" s="468" t="s">
        <v>202</v>
      </c>
      <c r="X28" s="468" t="s">
        <v>202</v>
      </c>
      <c r="Y28" s="468" t="s">
        <v>202</v>
      </c>
      <c r="Z28" s="468" t="s">
        <v>202</v>
      </c>
    </row>
    <row r="29" spans="1:26" s="12" customFormat="1" ht="15" customHeight="1">
      <c r="A29" s="1235"/>
      <c r="B29" s="782">
        <v>25</v>
      </c>
      <c r="C29" s="723" t="s">
        <v>815</v>
      </c>
      <c r="D29" s="502">
        <v>37532</v>
      </c>
      <c r="E29" s="720">
        <v>39085</v>
      </c>
      <c r="F29" s="468">
        <f t="shared" si="5"/>
        <v>9</v>
      </c>
      <c r="G29" s="468">
        <f t="shared" si="0"/>
        <v>0</v>
      </c>
      <c r="H29" s="468">
        <f t="shared" si="1"/>
        <v>3</v>
      </c>
      <c r="I29" s="468">
        <f t="shared" si="2"/>
        <v>1</v>
      </c>
      <c r="J29" s="468">
        <f t="shared" si="3"/>
        <v>2</v>
      </c>
      <c r="K29" s="468">
        <f t="shared" si="4"/>
        <v>15</v>
      </c>
      <c r="L29" s="468" t="s">
        <v>202</v>
      </c>
      <c r="M29" s="468" t="s">
        <v>202</v>
      </c>
      <c r="N29" s="468" t="s">
        <v>188</v>
      </c>
      <c r="O29" s="468" t="s">
        <v>202</v>
      </c>
      <c r="P29" s="468" t="s">
        <v>976</v>
      </c>
      <c r="Q29" s="468" t="s">
        <v>188</v>
      </c>
      <c r="R29" s="468" t="s">
        <v>202</v>
      </c>
      <c r="S29" s="468" t="s">
        <v>188</v>
      </c>
      <c r="T29" s="468" t="s">
        <v>202</v>
      </c>
      <c r="U29" s="468" t="s">
        <v>976</v>
      </c>
      <c r="V29" s="468" t="s">
        <v>202</v>
      </c>
      <c r="W29" s="468" t="s">
        <v>202</v>
      </c>
      <c r="X29" s="468" t="s">
        <v>202</v>
      </c>
      <c r="Y29" s="468" t="s">
        <v>202</v>
      </c>
      <c r="Z29" s="468" t="s">
        <v>204</v>
      </c>
    </row>
    <row r="30" spans="1:26" s="12" customFormat="1" ht="15" customHeight="1">
      <c r="A30" s="1235"/>
      <c r="B30" s="782">
        <v>26</v>
      </c>
      <c r="C30" s="723" t="s">
        <v>798</v>
      </c>
      <c r="D30" s="502">
        <v>37532</v>
      </c>
      <c r="E30" s="502">
        <v>37532</v>
      </c>
      <c r="F30" s="468">
        <f t="shared" si="5"/>
        <v>0</v>
      </c>
      <c r="G30" s="468">
        <f t="shared" si="0"/>
        <v>0</v>
      </c>
      <c r="H30" s="468">
        <f t="shared" si="1"/>
        <v>13</v>
      </c>
      <c r="I30" s="468">
        <f t="shared" si="2"/>
        <v>0</v>
      </c>
      <c r="J30" s="468">
        <f t="shared" si="3"/>
        <v>2</v>
      </c>
      <c r="K30" s="468">
        <f t="shared" si="4"/>
        <v>15</v>
      </c>
      <c r="L30" s="468" t="s">
        <v>188</v>
      </c>
      <c r="M30" s="468" t="s">
        <v>188</v>
      </c>
      <c r="N30" s="468" t="s">
        <v>188</v>
      </c>
      <c r="O30" s="468" t="s">
        <v>188</v>
      </c>
      <c r="P30" s="468" t="s">
        <v>188</v>
      </c>
      <c r="Q30" s="468" t="s">
        <v>188</v>
      </c>
      <c r="R30" s="468" t="s">
        <v>188</v>
      </c>
      <c r="S30" s="468" t="s">
        <v>976</v>
      </c>
      <c r="T30" s="468" t="s">
        <v>188</v>
      </c>
      <c r="U30" s="468" t="s">
        <v>976</v>
      </c>
      <c r="V30" s="468" t="s">
        <v>188</v>
      </c>
      <c r="W30" s="468" t="s">
        <v>188</v>
      </c>
      <c r="X30" s="468" t="s">
        <v>188</v>
      </c>
      <c r="Y30" s="468" t="s">
        <v>188</v>
      </c>
      <c r="Z30" s="468" t="s">
        <v>188</v>
      </c>
    </row>
    <row r="31" spans="1:26" ht="15" customHeight="1">
      <c r="A31" s="1235"/>
      <c r="B31" s="782">
        <v>27</v>
      </c>
      <c r="C31" s="723" t="s">
        <v>807</v>
      </c>
      <c r="D31" s="468" t="s">
        <v>849</v>
      </c>
      <c r="E31" s="468" t="s">
        <v>850</v>
      </c>
      <c r="F31" s="468">
        <f>COUNTIF(L31:Z31,"R")</f>
        <v>10</v>
      </c>
      <c r="G31" s="468">
        <f>COUNTIF(L31:Z31,"C")</f>
        <v>0</v>
      </c>
      <c r="H31" s="468">
        <f>COUNTIF(L31:Z31,"S")</f>
        <v>2</v>
      </c>
      <c r="I31" s="468">
        <f>COUNTIF(L31:Z31,"A")</f>
        <v>1</v>
      </c>
      <c r="J31" s="468">
        <f t="shared" si="3"/>
        <v>2</v>
      </c>
      <c r="K31" s="468">
        <f t="shared" si="4"/>
        <v>15</v>
      </c>
      <c r="L31" s="468" t="s">
        <v>204</v>
      </c>
      <c r="M31" s="468" t="s">
        <v>202</v>
      </c>
      <c r="N31" s="468" t="s">
        <v>188</v>
      </c>
      <c r="O31" s="468" t="s">
        <v>202</v>
      </c>
      <c r="P31" s="468" t="s">
        <v>976</v>
      </c>
      <c r="Q31" s="468" t="s">
        <v>188</v>
      </c>
      <c r="R31" s="468" t="s">
        <v>202</v>
      </c>
      <c r="S31" s="468" t="s">
        <v>202</v>
      </c>
      <c r="T31" s="468" t="s">
        <v>202</v>
      </c>
      <c r="U31" s="468" t="s">
        <v>976</v>
      </c>
      <c r="V31" s="468" t="s">
        <v>202</v>
      </c>
      <c r="W31" s="468" t="s">
        <v>202</v>
      </c>
      <c r="X31" s="468" t="s">
        <v>202</v>
      </c>
      <c r="Y31" s="468" t="s">
        <v>202</v>
      </c>
      <c r="Z31" s="468" t="s">
        <v>202</v>
      </c>
    </row>
    <row r="32" spans="1:26" s="81" customFormat="1" ht="15" customHeight="1">
      <c r="A32" s="1235"/>
      <c r="B32" s="782">
        <v>28</v>
      </c>
      <c r="C32" s="725" t="s">
        <v>826</v>
      </c>
      <c r="D32" s="502">
        <v>38181</v>
      </c>
      <c r="E32" s="468" t="s">
        <v>851</v>
      </c>
      <c r="F32" s="468">
        <f t="shared" si="5"/>
        <v>6</v>
      </c>
      <c r="G32" s="468">
        <f t="shared" si="0"/>
        <v>1</v>
      </c>
      <c r="H32" s="468">
        <f t="shared" si="1"/>
        <v>1</v>
      </c>
      <c r="I32" s="468">
        <f t="shared" si="2"/>
        <v>0</v>
      </c>
      <c r="J32" s="468">
        <f t="shared" si="3"/>
        <v>7</v>
      </c>
      <c r="K32" s="468">
        <f t="shared" si="4"/>
        <v>15</v>
      </c>
      <c r="L32" s="468" t="s">
        <v>202</v>
      </c>
      <c r="M32" s="468" t="s">
        <v>202</v>
      </c>
      <c r="N32" s="468" t="s">
        <v>976</v>
      </c>
      <c r="O32" s="468" t="s">
        <v>976</v>
      </c>
      <c r="P32" s="468" t="s">
        <v>976</v>
      </c>
      <c r="Q32" s="468" t="s">
        <v>188</v>
      </c>
      <c r="R32" s="468" t="s">
        <v>976</v>
      </c>
      <c r="S32" s="468" t="s">
        <v>202</v>
      </c>
      <c r="T32" s="468" t="s">
        <v>202</v>
      </c>
      <c r="U32" s="468" t="s">
        <v>976</v>
      </c>
      <c r="V32" s="468" t="s">
        <v>976</v>
      </c>
      <c r="W32" s="468" t="s">
        <v>976</v>
      </c>
      <c r="X32" s="468" t="s">
        <v>202</v>
      </c>
      <c r="Y32" s="468" t="s">
        <v>203</v>
      </c>
      <c r="Z32" s="468" t="s">
        <v>202</v>
      </c>
    </row>
    <row r="33" spans="1:26" s="12" customFormat="1" ht="15" customHeight="1">
      <c r="A33" s="1235"/>
      <c r="B33" s="782">
        <v>29</v>
      </c>
      <c r="C33" s="723" t="s">
        <v>840</v>
      </c>
      <c r="D33" s="502">
        <v>38582</v>
      </c>
      <c r="E33" s="502"/>
      <c r="F33" s="468">
        <f t="shared" si="5"/>
        <v>3</v>
      </c>
      <c r="G33" s="468">
        <f t="shared" si="0"/>
        <v>0</v>
      </c>
      <c r="H33" s="468">
        <f t="shared" si="1"/>
        <v>5</v>
      </c>
      <c r="I33" s="468">
        <f t="shared" si="2"/>
        <v>0</v>
      </c>
      <c r="J33" s="468">
        <f t="shared" si="3"/>
        <v>6</v>
      </c>
      <c r="K33" s="468">
        <f t="shared" si="4"/>
        <v>14</v>
      </c>
      <c r="L33" s="468" t="s">
        <v>976</v>
      </c>
      <c r="M33" s="587" t="s">
        <v>1572</v>
      </c>
      <c r="N33" s="468" t="s">
        <v>188</v>
      </c>
      <c r="O33" s="468" t="s">
        <v>188</v>
      </c>
      <c r="P33" s="468" t="s">
        <v>976</v>
      </c>
      <c r="Q33" s="468" t="s">
        <v>976</v>
      </c>
      <c r="R33" s="468" t="s">
        <v>976</v>
      </c>
      <c r="S33" s="468" t="s">
        <v>202</v>
      </c>
      <c r="T33" s="468" t="s">
        <v>188</v>
      </c>
      <c r="U33" s="468" t="s">
        <v>188</v>
      </c>
      <c r="V33" s="468" t="s">
        <v>202</v>
      </c>
      <c r="W33" s="468" t="s">
        <v>202</v>
      </c>
      <c r="X33" s="468" t="s">
        <v>976</v>
      </c>
      <c r="Y33" s="468" t="s">
        <v>976</v>
      </c>
      <c r="Z33" s="468" t="s">
        <v>188</v>
      </c>
    </row>
    <row r="34" spans="1:26" s="12" customFormat="1" ht="15" customHeight="1">
      <c r="A34" s="1235"/>
      <c r="B34" s="782">
        <v>30</v>
      </c>
      <c r="C34" s="723" t="s">
        <v>808</v>
      </c>
      <c r="D34" s="502">
        <v>38947</v>
      </c>
      <c r="E34" s="468" t="s">
        <v>853</v>
      </c>
      <c r="F34" s="468">
        <f t="shared" si="5"/>
        <v>9</v>
      </c>
      <c r="G34" s="468">
        <f t="shared" si="0"/>
        <v>2</v>
      </c>
      <c r="H34" s="468">
        <f t="shared" si="1"/>
        <v>3</v>
      </c>
      <c r="I34" s="468">
        <f t="shared" si="2"/>
        <v>0</v>
      </c>
      <c r="J34" s="468">
        <f t="shared" si="3"/>
        <v>1</v>
      </c>
      <c r="K34" s="468">
        <f t="shared" si="4"/>
        <v>15</v>
      </c>
      <c r="L34" s="468" t="s">
        <v>202</v>
      </c>
      <c r="M34" s="468" t="s">
        <v>202</v>
      </c>
      <c r="N34" s="468" t="s">
        <v>188</v>
      </c>
      <c r="O34" s="468" t="s">
        <v>202</v>
      </c>
      <c r="P34" s="468" t="s">
        <v>188</v>
      </c>
      <c r="Q34" s="468" t="s">
        <v>202</v>
      </c>
      <c r="R34" s="468" t="s">
        <v>202</v>
      </c>
      <c r="S34" s="468" t="s">
        <v>202</v>
      </c>
      <c r="T34" s="468" t="s">
        <v>202</v>
      </c>
      <c r="U34" s="468" t="s">
        <v>976</v>
      </c>
      <c r="V34" s="468" t="s">
        <v>202</v>
      </c>
      <c r="W34" s="468" t="s">
        <v>203</v>
      </c>
      <c r="X34" s="468" t="s">
        <v>188</v>
      </c>
      <c r="Y34" s="468" t="s">
        <v>202</v>
      </c>
      <c r="Z34" s="468" t="s">
        <v>203</v>
      </c>
    </row>
    <row r="35" spans="1:26" s="12" customFormat="1" ht="15" customHeight="1">
      <c r="A35" s="1235"/>
      <c r="B35" s="782">
        <v>31</v>
      </c>
      <c r="C35" s="723" t="s">
        <v>794</v>
      </c>
      <c r="D35" s="468" t="s">
        <v>852</v>
      </c>
      <c r="E35" s="468" t="s">
        <v>852</v>
      </c>
      <c r="F35" s="468">
        <f>COUNTIF(L35:Z35,"R")</f>
        <v>0</v>
      </c>
      <c r="G35" s="468">
        <f>COUNTIF(L35:Z35,"C")</f>
        <v>0</v>
      </c>
      <c r="H35" s="468">
        <f>COUNTIF(L35:Z35,"S")</f>
        <v>13</v>
      </c>
      <c r="I35" s="468">
        <f>COUNTIF(L35:Z35,"A")</f>
        <v>0</v>
      </c>
      <c r="J35" s="468">
        <f t="shared" si="3"/>
        <v>2</v>
      </c>
      <c r="K35" s="468">
        <f t="shared" si="4"/>
        <v>15</v>
      </c>
      <c r="L35" s="468" t="s">
        <v>188</v>
      </c>
      <c r="M35" s="468" t="s">
        <v>188</v>
      </c>
      <c r="N35" s="468" t="s">
        <v>188</v>
      </c>
      <c r="O35" s="468" t="s">
        <v>188</v>
      </c>
      <c r="P35" s="468" t="s">
        <v>188</v>
      </c>
      <c r="Q35" s="468" t="s">
        <v>188</v>
      </c>
      <c r="R35" s="468" t="s">
        <v>188</v>
      </c>
      <c r="S35" s="468" t="s">
        <v>188</v>
      </c>
      <c r="T35" s="468" t="s">
        <v>188</v>
      </c>
      <c r="U35" s="468" t="s">
        <v>976</v>
      </c>
      <c r="V35" s="468" t="s">
        <v>188</v>
      </c>
      <c r="W35" s="468" t="s">
        <v>188</v>
      </c>
      <c r="X35" s="468" t="s">
        <v>188</v>
      </c>
      <c r="Y35" s="468" t="s">
        <v>188</v>
      </c>
      <c r="Z35" s="468" t="s">
        <v>976</v>
      </c>
    </row>
    <row r="36" spans="1:26" s="12" customFormat="1" ht="15" customHeight="1">
      <c r="A36" s="1235"/>
      <c r="B36" s="782">
        <v>32</v>
      </c>
      <c r="C36" s="781" t="s">
        <v>795</v>
      </c>
      <c r="D36" s="468" t="s">
        <v>852</v>
      </c>
      <c r="E36" s="468" t="s">
        <v>852</v>
      </c>
      <c r="F36" s="468">
        <f>COUNTIF(L36:Z36,"R")</f>
        <v>0</v>
      </c>
      <c r="G36" s="468">
        <f>COUNTIF(L36:Z36,"C")</f>
        <v>0</v>
      </c>
      <c r="H36" s="468">
        <f>COUNTIF(L36:Z36,"S")</f>
        <v>14</v>
      </c>
      <c r="I36" s="468">
        <f>COUNTIF(L36:Z36,"A")</f>
        <v>0</v>
      </c>
      <c r="J36" s="468">
        <f t="shared" si="3"/>
        <v>1</v>
      </c>
      <c r="K36" s="468">
        <f t="shared" si="4"/>
        <v>15</v>
      </c>
      <c r="L36" s="468" t="s">
        <v>188</v>
      </c>
      <c r="M36" s="468" t="s">
        <v>188</v>
      </c>
      <c r="N36" s="468" t="s">
        <v>188</v>
      </c>
      <c r="O36" s="468" t="s">
        <v>188</v>
      </c>
      <c r="P36" s="468" t="s">
        <v>188</v>
      </c>
      <c r="Q36" s="468" t="s">
        <v>188</v>
      </c>
      <c r="R36" s="468" t="s">
        <v>188</v>
      </c>
      <c r="S36" s="468" t="s">
        <v>188</v>
      </c>
      <c r="T36" s="468" t="s">
        <v>188</v>
      </c>
      <c r="U36" s="468" t="s">
        <v>976</v>
      </c>
      <c r="V36" s="468" t="s">
        <v>188</v>
      </c>
      <c r="W36" s="468" t="s">
        <v>188</v>
      </c>
      <c r="X36" s="468" t="s">
        <v>188</v>
      </c>
      <c r="Y36" s="468" t="s">
        <v>188</v>
      </c>
      <c r="Z36" s="468" t="s">
        <v>188</v>
      </c>
    </row>
    <row r="37" spans="1:26" s="12" customFormat="1" ht="15" customHeight="1">
      <c r="A37" s="1235"/>
      <c r="B37" s="782">
        <v>33</v>
      </c>
      <c r="C37" s="781" t="s">
        <v>800</v>
      </c>
      <c r="D37" s="468" t="s">
        <v>852</v>
      </c>
      <c r="E37" s="468" t="s">
        <v>852</v>
      </c>
      <c r="F37" s="468">
        <f>COUNTIF(L37:Z37,"R")</f>
        <v>0</v>
      </c>
      <c r="G37" s="468">
        <f>COUNTIF(L37:Z37,"C")</f>
        <v>0</v>
      </c>
      <c r="H37" s="468">
        <f>COUNTIF(L37:Z37,"S")</f>
        <v>14</v>
      </c>
      <c r="I37" s="468">
        <f>COUNTIF(L37:Z37,"A")</f>
        <v>0</v>
      </c>
      <c r="J37" s="468">
        <f t="shared" si="3"/>
        <v>1</v>
      </c>
      <c r="K37" s="468">
        <f t="shared" si="4"/>
        <v>15</v>
      </c>
      <c r="L37" s="468" t="s">
        <v>188</v>
      </c>
      <c r="M37" s="468" t="s">
        <v>188</v>
      </c>
      <c r="N37" s="468" t="s">
        <v>188</v>
      </c>
      <c r="O37" s="468" t="s">
        <v>188</v>
      </c>
      <c r="P37" s="468" t="s">
        <v>188</v>
      </c>
      <c r="Q37" s="468" t="s">
        <v>188</v>
      </c>
      <c r="R37" s="468" t="s">
        <v>188</v>
      </c>
      <c r="S37" s="468" t="s">
        <v>188</v>
      </c>
      <c r="T37" s="468" t="s">
        <v>188</v>
      </c>
      <c r="U37" s="468" t="s">
        <v>976</v>
      </c>
      <c r="V37" s="468" t="s">
        <v>188</v>
      </c>
      <c r="W37" s="468" t="s">
        <v>188</v>
      </c>
      <c r="X37" s="468" t="s">
        <v>188</v>
      </c>
      <c r="Y37" s="468" t="s">
        <v>188</v>
      </c>
      <c r="Z37" s="468" t="s">
        <v>188</v>
      </c>
    </row>
    <row r="38" spans="1:26" s="12" customFormat="1" ht="15" customHeight="1">
      <c r="A38" s="1235"/>
      <c r="B38" s="782">
        <v>34</v>
      </c>
      <c r="C38" s="725" t="s">
        <v>839</v>
      </c>
      <c r="D38" s="502">
        <v>39677</v>
      </c>
      <c r="E38" s="502"/>
      <c r="F38" s="468">
        <f t="shared" si="5"/>
        <v>6</v>
      </c>
      <c r="G38" s="468">
        <f t="shared" si="0"/>
        <v>0</v>
      </c>
      <c r="H38" s="468">
        <f t="shared" si="1"/>
        <v>7</v>
      </c>
      <c r="I38" s="468">
        <f t="shared" si="2"/>
        <v>0</v>
      </c>
      <c r="J38" s="468">
        <f t="shared" si="3"/>
        <v>2</v>
      </c>
      <c r="K38" s="468">
        <f t="shared" si="4"/>
        <v>15</v>
      </c>
      <c r="L38" s="468" t="s">
        <v>188</v>
      </c>
      <c r="M38" s="468" t="s">
        <v>202</v>
      </c>
      <c r="N38" s="468" t="s">
        <v>188</v>
      </c>
      <c r="O38" s="468" t="s">
        <v>188</v>
      </c>
      <c r="P38" s="468" t="s">
        <v>976</v>
      </c>
      <c r="Q38" s="468" t="s">
        <v>188</v>
      </c>
      <c r="R38" s="468" t="s">
        <v>202</v>
      </c>
      <c r="S38" s="468" t="s">
        <v>202</v>
      </c>
      <c r="T38" s="468" t="s">
        <v>188</v>
      </c>
      <c r="U38" s="468" t="s">
        <v>976</v>
      </c>
      <c r="V38" s="468" t="s">
        <v>202</v>
      </c>
      <c r="W38" s="468" t="s">
        <v>202</v>
      </c>
      <c r="X38" s="468" t="s">
        <v>188</v>
      </c>
      <c r="Y38" s="468" t="s">
        <v>202</v>
      </c>
      <c r="Z38" s="468" t="s">
        <v>188</v>
      </c>
    </row>
    <row r="39" spans="1:26" s="12" customFormat="1" ht="15" customHeight="1">
      <c r="A39" s="1235"/>
      <c r="B39" s="782">
        <v>35</v>
      </c>
      <c r="C39" s="723" t="s">
        <v>800</v>
      </c>
      <c r="D39" s="722">
        <v>39311</v>
      </c>
      <c r="E39" s="502"/>
      <c r="F39" s="468">
        <f>COUNTIF(L39:Z39,"R")</f>
        <v>0</v>
      </c>
      <c r="G39" s="468">
        <f>COUNTIF(L39:Z39,"C")</f>
        <v>0</v>
      </c>
      <c r="H39" s="468">
        <f>COUNTIF(L39:Z39,"S")</f>
        <v>11</v>
      </c>
      <c r="I39" s="468">
        <f>COUNTIF(L39:Z39,"A")</f>
        <v>0</v>
      </c>
      <c r="J39" s="468">
        <f>COUNTIF(L39:Z39,"X")</f>
        <v>4</v>
      </c>
      <c r="K39" s="468">
        <f>SUM(F39:J39)</f>
        <v>15</v>
      </c>
      <c r="L39" s="468" t="s">
        <v>976</v>
      </c>
      <c r="M39" s="468" t="s">
        <v>188</v>
      </c>
      <c r="N39" s="468" t="s">
        <v>188</v>
      </c>
      <c r="O39" s="468" t="s">
        <v>188</v>
      </c>
      <c r="P39" s="468" t="s">
        <v>188</v>
      </c>
      <c r="Q39" s="468" t="s">
        <v>188</v>
      </c>
      <c r="R39" s="468" t="s">
        <v>188</v>
      </c>
      <c r="S39" s="468" t="s">
        <v>188</v>
      </c>
      <c r="T39" s="468" t="s">
        <v>976</v>
      </c>
      <c r="U39" s="468" t="s">
        <v>976</v>
      </c>
      <c r="V39" s="468" t="s">
        <v>188</v>
      </c>
      <c r="W39" s="468" t="s">
        <v>188</v>
      </c>
      <c r="X39" s="468" t="s">
        <v>188</v>
      </c>
      <c r="Y39" s="468" t="s">
        <v>188</v>
      </c>
      <c r="Z39" s="468" t="s">
        <v>976</v>
      </c>
    </row>
    <row r="40" spans="1:26" s="12" customFormat="1" ht="15" customHeight="1">
      <c r="A40" s="1235"/>
      <c r="B40" s="782">
        <v>36</v>
      </c>
      <c r="C40" s="723" t="s">
        <v>827</v>
      </c>
      <c r="D40" s="502">
        <v>39677</v>
      </c>
      <c r="E40" s="502" t="s">
        <v>828</v>
      </c>
      <c r="F40" s="468">
        <f t="shared" ref="F40:F68" si="6">COUNTIF(L40:Z40,"R")</f>
        <v>11</v>
      </c>
      <c r="G40" s="468">
        <f t="shared" ref="G40:G68" si="7">COUNTIF(L40:Z40,"C")</f>
        <v>0</v>
      </c>
      <c r="H40" s="468">
        <f t="shared" ref="H40:H68" si="8">COUNTIF(L40:Z40,"S")</f>
        <v>2</v>
      </c>
      <c r="I40" s="468">
        <f t="shared" ref="I40:I68" si="9">COUNTIF(L40:Z40,"A")</f>
        <v>0</v>
      </c>
      <c r="J40" s="468">
        <f t="shared" si="3"/>
        <v>2</v>
      </c>
      <c r="K40" s="468">
        <f t="shared" si="4"/>
        <v>15</v>
      </c>
      <c r="L40" s="468" t="s">
        <v>202</v>
      </c>
      <c r="M40" s="468" t="s">
        <v>976</v>
      </c>
      <c r="N40" s="468" t="s">
        <v>188</v>
      </c>
      <c r="O40" s="468" t="s">
        <v>202</v>
      </c>
      <c r="P40" s="468" t="s">
        <v>188</v>
      </c>
      <c r="Q40" s="468" t="s">
        <v>202</v>
      </c>
      <c r="R40" s="468" t="s">
        <v>976</v>
      </c>
      <c r="S40" s="468" t="s">
        <v>202</v>
      </c>
      <c r="T40" s="468" t="s">
        <v>202</v>
      </c>
      <c r="U40" s="468" t="s">
        <v>202</v>
      </c>
      <c r="V40" s="468" t="s">
        <v>202</v>
      </c>
      <c r="W40" s="468" t="s">
        <v>202</v>
      </c>
      <c r="X40" s="468" t="s">
        <v>202</v>
      </c>
      <c r="Y40" s="468" t="s">
        <v>202</v>
      </c>
      <c r="Z40" s="468" t="s">
        <v>202</v>
      </c>
    </row>
    <row r="41" spans="1:26" s="12" customFormat="1" ht="15" customHeight="1">
      <c r="A41" s="1235"/>
      <c r="B41" s="782">
        <v>37</v>
      </c>
      <c r="C41" s="723" t="s">
        <v>796</v>
      </c>
      <c r="D41" s="502">
        <v>39677</v>
      </c>
      <c r="E41" s="502">
        <v>39677</v>
      </c>
      <c r="F41" s="468">
        <f t="shared" si="6"/>
        <v>0</v>
      </c>
      <c r="G41" s="468">
        <f t="shared" si="7"/>
        <v>0</v>
      </c>
      <c r="H41" s="468">
        <f t="shared" si="8"/>
        <v>14</v>
      </c>
      <c r="I41" s="468">
        <f t="shared" si="9"/>
        <v>0</v>
      </c>
      <c r="J41" s="468">
        <f t="shared" si="3"/>
        <v>1</v>
      </c>
      <c r="K41" s="468">
        <f t="shared" si="4"/>
        <v>15</v>
      </c>
      <c r="L41" s="468" t="s">
        <v>188</v>
      </c>
      <c r="M41" s="468" t="s">
        <v>188</v>
      </c>
      <c r="N41" s="468" t="s">
        <v>188</v>
      </c>
      <c r="O41" s="468" t="s">
        <v>188</v>
      </c>
      <c r="P41" s="468" t="s">
        <v>188</v>
      </c>
      <c r="Q41" s="468" t="s">
        <v>188</v>
      </c>
      <c r="R41" s="468" t="s">
        <v>188</v>
      </c>
      <c r="S41" s="468" t="s">
        <v>188</v>
      </c>
      <c r="T41" s="468" t="s">
        <v>188</v>
      </c>
      <c r="U41" s="468" t="s">
        <v>976</v>
      </c>
      <c r="V41" s="468" t="s">
        <v>188</v>
      </c>
      <c r="W41" s="468" t="s">
        <v>188</v>
      </c>
      <c r="X41" s="468" t="s">
        <v>188</v>
      </c>
      <c r="Y41" s="468" t="s">
        <v>188</v>
      </c>
      <c r="Z41" s="468" t="s">
        <v>188</v>
      </c>
    </row>
    <row r="42" spans="1:26" s="12" customFormat="1" ht="15" customHeight="1">
      <c r="A42" s="1235"/>
      <c r="B42" s="782">
        <v>38</v>
      </c>
      <c r="C42" s="723" t="s">
        <v>801</v>
      </c>
      <c r="D42" s="502">
        <v>39677</v>
      </c>
      <c r="E42" s="502">
        <v>39677</v>
      </c>
      <c r="F42" s="468">
        <f t="shared" si="6"/>
        <v>0</v>
      </c>
      <c r="G42" s="468">
        <f t="shared" si="7"/>
        <v>0</v>
      </c>
      <c r="H42" s="468">
        <f t="shared" si="8"/>
        <v>14</v>
      </c>
      <c r="I42" s="468">
        <f t="shared" si="9"/>
        <v>0</v>
      </c>
      <c r="J42" s="468">
        <f t="shared" si="3"/>
        <v>1</v>
      </c>
      <c r="K42" s="468">
        <f t="shared" si="4"/>
        <v>15</v>
      </c>
      <c r="L42" s="468" t="s">
        <v>188</v>
      </c>
      <c r="M42" s="468" t="s">
        <v>188</v>
      </c>
      <c r="N42" s="468" t="s">
        <v>188</v>
      </c>
      <c r="O42" s="468" t="s">
        <v>188</v>
      </c>
      <c r="P42" s="468" t="s">
        <v>188</v>
      </c>
      <c r="Q42" s="468" t="s">
        <v>976</v>
      </c>
      <c r="R42" s="468" t="s">
        <v>188</v>
      </c>
      <c r="S42" s="468" t="s">
        <v>188</v>
      </c>
      <c r="T42" s="468" t="s">
        <v>188</v>
      </c>
      <c r="U42" s="468" t="s">
        <v>188</v>
      </c>
      <c r="V42" s="468" t="s">
        <v>188</v>
      </c>
      <c r="W42" s="468" t="s">
        <v>188</v>
      </c>
      <c r="X42" s="468" t="s">
        <v>188</v>
      </c>
      <c r="Y42" s="468" t="s">
        <v>188</v>
      </c>
      <c r="Z42" s="468" t="s">
        <v>188</v>
      </c>
    </row>
    <row r="43" spans="1:26" s="12" customFormat="1" ht="15" customHeight="1">
      <c r="A43" s="1235"/>
      <c r="B43" s="782">
        <v>39</v>
      </c>
      <c r="C43" s="723" t="s">
        <v>804</v>
      </c>
      <c r="D43" s="502">
        <v>39677</v>
      </c>
      <c r="E43" s="502">
        <v>39677</v>
      </c>
      <c r="F43" s="468">
        <f t="shared" si="6"/>
        <v>0</v>
      </c>
      <c r="G43" s="468">
        <f t="shared" si="7"/>
        <v>0</v>
      </c>
      <c r="H43" s="468">
        <f t="shared" si="8"/>
        <v>14</v>
      </c>
      <c r="I43" s="468">
        <f t="shared" si="9"/>
        <v>0</v>
      </c>
      <c r="J43" s="468">
        <f t="shared" si="3"/>
        <v>1</v>
      </c>
      <c r="K43" s="468">
        <f t="shared" si="4"/>
        <v>15</v>
      </c>
      <c r="L43" s="468" t="s">
        <v>188</v>
      </c>
      <c r="M43" s="468" t="s">
        <v>188</v>
      </c>
      <c r="N43" s="468" t="s">
        <v>188</v>
      </c>
      <c r="O43" s="468" t="s">
        <v>188</v>
      </c>
      <c r="P43" s="468" t="s">
        <v>188</v>
      </c>
      <c r="Q43" s="468" t="s">
        <v>976</v>
      </c>
      <c r="R43" s="468" t="s">
        <v>188</v>
      </c>
      <c r="S43" s="468" t="s">
        <v>188</v>
      </c>
      <c r="T43" s="468" t="s">
        <v>188</v>
      </c>
      <c r="U43" s="468" t="s">
        <v>188</v>
      </c>
      <c r="V43" s="468" t="s">
        <v>188</v>
      </c>
      <c r="W43" s="468" t="s">
        <v>188</v>
      </c>
      <c r="X43" s="468" t="s">
        <v>188</v>
      </c>
      <c r="Y43" s="468" t="s">
        <v>188</v>
      </c>
      <c r="Z43" s="468" t="s">
        <v>188</v>
      </c>
    </row>
    <row r="44" spans="1:26" s="12" customFormat="1" ht="15" customHeight="1">
      <c r="A44" s="1235"/>
      <c r="B44" s="782">
        <v>40</v>
      </c>
      <c r="C44" s="723" t="s">
        <v>797</v>
      </c>
      <c r="D44" s="720">
        <v>40034</v>
      </c>
      <c r="E44" s="720">
        <v>40034</v>
      </c>
      <c r="F44" s="468">
        <f t="shared" si="6"/>
        <v>0</v>
      </c>
      <c r="G44" s="468">
        <f t="shared" si="7"/>
        <v>0</v>
      </c>
      <c r="H44" s="468">
        <f t="shared" si="8"/>
        <v>12</v>
      </c>
      <c r="I44" s="468">
        <f t="shared" si="9"/>
        <v>0</v>
      </c>
      <c r="J44" s="468">
        <f t="shared" si="3"/>
        <v>3</v>
      </c>
      <c r="K44" s="468">
        <f t="shared" si="4"/>
        <v>15</v>
      </c>
      <c r="L44" s="468" t="s">
        <v>188</v>
      </c>
      <c r="M44" s="468" t="s">
        <v>976</v>
      </c>
      <c r="N44" s="468" t="s">
        <v>188</v>
      </c>
      <c r="O44" s="468" t="s">
        <v>188</v>
      </c>
      <c r="P44" s="468" t="s">
        <v>976</v>
      </c>
      <c r="Q44" s="468" t="s">
        <v>188</v>
      </c>
      <c r="R44" s="468" t="s">
        <v>188</v>
      </c>
      <c r="S44" s="468" t="s">
        <v>188</v>
      </c>
      <c r="T44" s="468" t="s">
        <v>188</v>
      </c>
      <c r="U44" s="468" t="s">
        <v>188</v>
      </c>
      <c r="V44" s="468" t="s">
        <v>188</v>
      </c>
      <c r="W44" s="468" t="s">
        <v>188</v>
      </c>
      <c r="X44" s="468" t="s">
        <v>188</v>
      </c>
      <c r="Y44" s="468" t="s">
        <v>188</v>
      </c>
      <c r="Z44" s="468" t="s">
        <v>976</v>
      </c>
    </row>
    <row r="45" spans="1:26" s="12" customFormat="1" ht="15" customHeight="1">
      <c r="A45" s="1235"/>
      <c r="B45" s="782">
        <v>41</v>
      </c>
      <c r="C45" s="723" t="s">
        <v>799</v>
      </c>
      <c r="D45" s="720">
        <v>40034</v>
      </c>
      <c r="E45" s="720">
        <v>40034</v>
      </c>
      <c r="F45" s="468">
        <f t="shared" si="6"/>
        <v>0</v>
      </c>
      <c r="G45" s="468">
        <f t="shared" si="7"/>
        <v>0</v>
      </c>
      <c r="H45" s="468">
        <f t="shared" si="8"/>
        <v>9</v>
      </c>
      <c r="I45" s="468">
        <f t="shared" si="9"/>
        <v>0</v>
      </c>
      <c r="J45" s="468">
        <f t="shared" si="3"/>
        <v>6</v>
      </c>
      <c r="K45" s="468">
        <f t="shared" si="4"/>
        <v>15</v>
      </c>
      <c r="L45" s="468" t="s">
        <v>976</v>
      </c>
      <c r="M45" s="468" t="s">
        <v>188</v>
      </c>
      <c r="N45" s="468" t="s">
        <v>976</v>
      </c>
      <c r="O45" s="468" t="s">
        <v>188</v>
      </c>
      <c r="P45" s="468" t="s">
        <v>976</v>
      </c>
      <c r="Q45" s="468" t="s">
        <v>188</v>
      </c>
      <c r="R45" s="468" t="s">
        <v>188</v>
      </c>
      <c r="S45" s="468" t="s">
        <v>188</v>
      </c>
      <c r="T45" s="468" t="s">
        <v>188</v>
      </c>
      <c r="U45" s="468" t="s">
        <v>976</v>
      </c>
      <c r="V45" s="468" t="s">
        <v>188</v>
      </c>
      <c r="W45" s="468" t="s">
        <v>188</v>
      </c>
      <c r="X45" s="468" t="s">
        <v>188</v>
      </c>
      <c r="Y45" s="468" t="s">
        <v>976</v>
      </c>
      <c r="Z45" s="468" t="s">
        <v>976</v>
      </c>
    </row>
    <row r="46" spans="1:26" s="12" customFormat="1" ht="15" customHeight="1">
      <c r="A46" s="1235"/>
      <c r="B46" s="782">
        <v>42</v>
      </c>
      <c r="C46" s="725" t="s">
        <v>802</v>
      </c>
      <c r="D46" s="720">
        <v>40034</v>
      </c>
      <c r="E46" s="720">
        <v>40034</v>
      </c>
      <c r="F46" s="468">
        <f t="shared" si="6"/>
        <v>0</v>
      </c>
      <c r="G46" s="468">
        <f t="shared" si="7"/>
        <v>0</v>
      </c>
      <c r="H46" s="468">
        <f t="shared" si="8"/>
        <v>12</v>
      </c>
      <c r="I46" s="468">
        <f t="shared" si="9"/>
        <v>0</v>
      </c>
      <c r="J46" s="468">
        <f t="shared" si="3"/>
        <v>3</v>
      </c>
      <c r="K46" s="468">
        <f t="shared" si="4"/>
        <v>15</v>
      </c>
      <c r="L46" s="468" t="s">
        <v>188</v>
      </c>
      <c r="M46" s="468" t="s">
        <v>976</v>
      </c>
      <c r="N46" s="468" t="s">
        <v>188</v>
      </c>
      <c r="O46" s="468" t="s">
        <v>188</v>
      </c>
      <c r="P46" s="468" t="s">
        <v>976</v>
      </c>
      <c r="Q46" s="468" t="s">
        <v>188</v>
      </c>
      <c r="R46" s="468" t="s">
        <v>188</v>
      </c>
      <c r="S46" s="468" t="s">
        <v>188</v>
      </c>
      <c r="T46" s="468" t="s">
        <v>188</v>
      </c>
      <c r="U46" s="468" t="s">
        <v>188</v>
      </c>
      <c r="V46" s="468" t="s">
        <v>188</v>
      </c>
      <c r="W46" s="468" t="s">
        <v>188</v>
      </c>
      <c r="X46" s="468" t="s">
        <v>188</v>
      </c>
      <c r="Y46" s="468" t="s">
        <v>188</v>
      </c>
      <c r="Z46" s="468" t="s">
        <v>976</v>
      </c>
    </row>
    <row r="47" spans="1:26" s="12" customFormat="1" ht="15" customHeight="1">
      <c r="A47" s="1235"/>
      <c r="B47" s="782">
        <v>43</v>
      </c>
      <c r="C47" s="723" t="s">
        <v>803</v>
      </c>
      <c r="D47" s="720">
        <v>40034</v>
      </c>
      <c r="E47" s="720">
        <v>40034</v>
      </c>
      <c r="F47" s="468">
        <f t="shared" si="6"/>
        <v>0</v>
      </c>
      <c r="G47" s="468">
        <f t="shared" si="7"/>
        <v>0</v>
      </c>
      <c r="H47" s="468">
        <f t="shared" si="8"/>
        <v>12</v>
      </c>
      <c r="I47" s="468">
        <f t="shared" si="9"/>
        <v>0</v>
      </c>
      <c r="J47" s="468">
        <f t="shared" si="3"/>
        <v>3</v>
      </c>
      <c r="K47" s="468">
        <f t="shared" si="4"/>
        <v>15</v>
      </c>
      <c r="L47" s="468" t="s">
        <v>188</v>
      </c>
      <c r="M47" s="468" t="s">
        <v>976</v>
      </c>
      <c r="N47" s="468" t="s">
        <v>188</v>
      </c>
      <c r="O47" s="468" t="s">
        <v>188</v>
      </c>
      <c r="P47" s="468" t="s">
        <v>976</v>
      </c>
      <c r="Q47" s="468" t="s">
        <v>188</v>
      </c>
      <c r="R47" s="468" t="s">
        <v>188</v>
      </c>
      <c r="S47" s="468" t="s">
        <v>188</v>
      </c>
      <c r="T47" s="468" t="s">
        <v>188</v>
      </c>
      <c r="U47" s="468" t="s">
        <v>188</v>
      </c>
      <c r="V47" s="468" t="s">
        <v>188</v>
      </c>
      <c r="W47" s="468" t="s">
        <v>188</v>
      </c>
      <c r="X47" s="468" t="s">
        <v>188</v>
      </c>
      <c r="Y47" s="468" t="s">
        <v>188</v>
      </c>
      <c r="Z47" s="468" t="s">
        <v>976</v>
      </c>
    </row>
    <row r="48" spans="1:26" s="12" customFormat="1" ht="15" customHeight="1">
      <c r="A48" s="1235"/>
      <c r="B48" s="782">
        <v>44</v>
      </c>
      <c r="C48" s="723" t="s">
        <v>841</v>
      </c>
      <c r="D48" s="721" t="s">
        <v>843</v>
      </c>
      <c r="E48" s="720"/>
      <c r="F48" s="468">
        <f t="shared" si="6"/>
        <v>4</v>
      </c>
      <c r="G48" s="468">
        <f t="shared" si="7"/>
        <v>0</v>
      </c>
      <c r="H48" s="468">
        <f t="shared" si="8"/>
        <v>9</v>
      </c>
      <c r="I48" s="468">
        <f t="shared" si="9"/>
        <v>0</v>
      </c>
      <c r="J48" s="468">
        <f t="shared" si="3"/>
        <v>2</v>
      </c>
      <c r="K48" s="468">
        <f t="shared" si="4"/>
        <v>15</v>
      </c>
      <c r="L48" s="468" t="s">
        <v>188</v>
      </c>
      <c r="M48" s="468" t="s">
        <v>202</v>
      </c>
      <c r="N48" s="468" t="s">
        <v>188</v>
      </c>
      <c r="O48" s="468" t="s">
        <v>188</v>
      </c>
      <c r="P48" s="468" t="s">
        <v>976</v>
      </c>
      <c r="Q48" s="468" t="s">
        <v>188</v>
      </c>
      <c r="R48" s="468" t="s">
        <v>202</v>
      </c>
      <c r="S48" s="468" t="s">
        <v>202</v>
      </c>
      <c r="T48" s="468" t="s">
        <v>976</v>
      </c>
      <c r="U48" s="468" t="s">
        <v>188</v>
      </c>
      <c r="V48" s="468" t="s">
        <v>202</v>
      </c>
      <c r="W48" s="468" t="s">
        <v>188</v>
      </c>
      <c r="X48" s="468" t="s">
        <v>188</v>
      </c>
      <c r="Y48" s="468" t="s">
        <v>188</v>
      </c>
      <c r="Z48" s="468" t="s">
        <v>188</v>
      </c>
    </row>
    <row r="49" spans="1:26" s="12" customFormat="1" ht="15" customHeight="1">
      <c r="A49" s="1235"/>
      <c r="B49" s="782">
        <v>45</v>
      </c>
      <c r="C49" s="771" t="s">
        <v>844</v>
      </c>
      <c r="D49" s="468" t="s">
        <v>842</v>
      </c>
      <c r="E49" s="720"/>
      <c r="F49" s="468">
        <f t="shared" si="6"/>
        <v>2</v>
      </c>
      <c r="G49" s="468">
        <f t="shared" si="7"/>
        <v>0</v>
      </c>
      <c r="H49" s="468">
        <f t="shared" si="8"/>
        <v>9</v>
      </c>
      <c r="I49" s="468">
        <f t="shared" si="9"/>
        <v>0</v>
      </c>
      <c r="J49" s="468">
        <f t="shared" si="3"/>
        <v>4</v>
      </c>
      <c r="K49" s="468">
        <f t="shared" si="4"/>
        <v>15</v>
      </c>
      <c r="L49" s="468" t="s">
        <v>976</v>
      </c>
      <c r="M49" s="468" t="s">
        <v>202</v>
      </c>
      <c r="N49" s="468" t="s">
        <v>188</v>
      </c>
      <c r="O49" s="468" t="s">
        <v>188</v>
      </c>
      <c r="P49" s="468" t="s">
        <v>976</v>
      </c>
      <c r="Q49" s="468" t="s">
        <v>188</v>
      </c>
      <c r="R49" s="468" t="s">
        <v>188</v>
      </c>
      <c r="S49" s="468" t="s">
        <v>188</v>
      </c>
      <c r="T49" s="468" t="s">
        <v>976</v>
      </c>
      <c r="U49" s="468" t="s">
        <v>188</v>
      </c>
      <c r="V49" s="468" t="s">
        <v>202</v>
      </c>
      <c r="W49" s="468" t="s">
        <v>188</v>
      </c>
      <c r="X49" s="468" t="s">
        <v>188</v>
      </c>
      <c r="Y49" s="468" t="s">
        <v>188</v>
      </c>
      <c r="Z49" s="468" t="s">
        <v>976</v>
      </c>
    </row>
    <row r="50" spans="1:26" s="12" customFormat="1" ht="15" customHeight="1">
      <c r="A50" s="872"/>
      <c r="B50" s="782">
        <v>46</v>
      </c>
      <c r="C50" s="771" t="s">
        <v>1573</v>
      </c>
      <c r="D50" s="722">
        <v>41869</v>
      </c>
      <c r="E50" s="720"/>
      <c r="F50" s="468">
        <f t="shared" ref="F50:F55" si="10">COUNTIF(L50:Z50,"R")</f>
        <v>0</v>
      </c>
      <c r="G50" s="468">
        <f t="shared" ref="G50:G55" si="11">COUNTIF(L50:Z50,"C")</f>
        <v>0</v>
      </c>
      <c r="H50" s="468">
        <f t="shared" ref="H50:H55" si="12">COUNTIF(L50:Z50,"S")</f>
        <v>9</v>
      </c>
      <c r="I50" s="468">
        <f t="shared" ref="I50:I55" si="13">COUNTIF(L50:Z50,"A")</f>
        <v>0</v>
      </c>
      <c r="J50" s="468">
        <f t="shared" ref="J50:J55" si="14">COUNTIF(L50:Z50,"X")</f>
        <v>6</v>
      </c>
      <c r="K50" s="468">
        <f t="shared" si="4"/>
        <v>15</v>
      </c>
      <c r="L50" s="468" t="s">
        <v>976</v>
      </c>
      <c r="M50" s="468" t="s">
        <v>976</v>
      </c>
      <c r="N50" s="468" t="s">
        <v>188</v>
      </c>
      <c r="O50" s="468" t="s">
        <v>188</v>
      </c>
      <c r="P50" s="468" t="s">
        <v>976</v>
      </c>
      <c r="Q50" s="468" t="s">
        <v>188</v>
      </c>
      <c r="R50" s="468" t="s">
        <v>976</v>
      </c>
      <c r="S50" s="468" t="s">
        <v>188</v>
      </c>
      <c r="T50" s="468" t="s">
        <v>188</v>
      </c>
      <c r="U50" s="468" t="s">
        <v>976</v>
      </c>
      <c r="V50" s="468" t="s">
        <v>188</v>
      </c>
      <c r="W50" s="468" t="s">
        <v>976</v>
      </c>
      <c r="X50" s="468" t="s">
        <v>188</v>
      </c>
      <c r="Y50" s="468" t="s">
        <v>188</v>
      </c>
      <c r="Z50" s="468" t="s">
        <v>188</v>
      </c>
    </row>
    <row r="51" spans="1:26" s="12" customFormat="1" ht="15" customHeight="1">
      <c r="A51" s="872"/>
      <c r="B51" s="782">
        <v>47</v>
      </c>
      <c r="C51" s="771" t="s">
        <v>1574</v>
      </c>
      <c r="D51" s="722">
        <v>41869</v>
      </c>
      <c r="E51" s="720"/>
      <c r="F51" s="468">
        <f t="shared" si="10"/>
        <v>0</v>
      </c>
      <c r="G51" s="468">
        <f t="shared" si="11"/>
        <v>0</v>
      </c>
      <c r="H51" s="468">
        <f t="shared" si="12"/>
        <v>8</v>
      </c>
      <c r="I51" s="468">
        <f t="shared" si="13"/>
        <v>0</v>
      </c>
      <c r="J51" s="468">
        <f t="shared" si="14"/>
        <v>7</v>
      </c>
      <c r="K51" s="468">
        <f t="shared" si="4"/>
        <v>15</v>
      </c>
      <c r="L51" s="468" t="s">
        <v>188</v>
      </c>
      <c r="M51" s="468" t="s">
        <v>976</v>
      </c>
      <c r="N51" s="468" t="s">
        <v>188</v>
      </c>
      <c r="O51" s="468" t="s">
        <v>188</v>
      </c>
      <c r="P51" s="468" t="s">
        <v>976</v>
      </c>
      <c r="Q51" s="468" t="s">
        <v>188</v>
      </c>
      <c r="R51" s="468" t="s">
        <v>976</v>
      </c>
      <c r="S51" s="468" t="s">
        <v>188</v>
      </c>
      <c r="T51" s="468" t="s">
        <v>188</v>
      </c>
      <c r="U51" s="468" t="s">
        <v>976</v>
      </c>
      <c r="V51" s="468" t="s">
        <v>976</v>
      </c>
      <c r="W51" s="468" t="s">
        <v>976</v>
      </c>
      <c r="X51" s="468" t="s">
        <v>976</v>
      </c>
      <c r="Y51" s="468" t="s">
        <v>188</v>
      </c>
      <c r="Z51" s="468" t="s">
        <v>188</v>
      </c>
    </row>
    <row r="52" spans="1:26" s="12" customFormat="1" ht="15" customHeight="1">
      <c r="A52" s="872"/>
      <c r="B52" s="782">
        <v>48</v>
      </c>
      <c r="C52" s="771" t="s">
        <v>1575</v>
      </c>
      <c r="D52" s="722">
        <v>41869</v>
      </c>
      <c r="E52" s="720"/>
      <c r="F52" s="468">
        <f t="shared" si="10"/>
        <v>0</v>
      </c>
      <c r="G52" s="468">
        <f t="shared" si="11"/>
        <v>0</v>
      </c>
      <c r="H52" s="468">
        <f t="shared" si="12"/>
        <v>8</v>
      </c>
      <c r="I52" s="468">
        <f t="shared" si="13"/>
        <v>0</v>
      </c>
      <c r="J52" s="468">
        <f t="shared" si="14"/>
        <v>7</v>
      </c>
      <c r="K52" s="468">
        <f>SUM(F52:J52)</f>
        <v>15</v>
      </c>
      <c r="L52" s="468" t="s">
        <v>976</v>
      </c>
      <c r="M52" s="468" t="s">
        <v>976</v>
      </c>
      <c r="N52" s="468" t="s">
        <v>188</v>
      </c>
      <c r="O52" s="468" t="s">
        <v>188</v>
      </c>
      <c r="P52" s="468" t="s">
        <v>976</v>
      </c>
      <c r="Q52" s="468" t="s">
        <v>188</v>
      </c>
      <c r="R52" s="468" t="s">
        <v>976</v>
      </c>
      <c r="S52" s="468" t="s">
        <v>188</v>
      </c>
      <c r="T52" s="468" t="s">
        <v>188</v>
      </c>
      <c r="U52" s="468" t="s">
        <v>976</v>
      </c>
      <c r="V52" s="468" t="s">
        <v>188</v>
      </c>
      <c r="W52" s="468" t="s">
        <v>976</v>
      </c>
      <c r="X52" s="468" t="s">
        <v>976</v>
      </c>
      <c r="Y52" s="468" t="s">
        <v>188</v>
      </c>
      <c r="Z52" s="468" t="s">
        <v>188</v>
      </c>
    </row>
    <row r="53" spans="1:26" s="12" customFormat="1" ht="15" customHeight="1">
      <c r="A53" s="872"/>
      <c r="B53" s="782">
        <v>49</v>
      </c>
      <c r="C53" s="723" t="s">
        <v>1576</v>
      </c>
      <c r="D53" s="722">
        <v>42234</v>
      </c>
      <c r="E53" s="720"/>
      <c r="F53" s="468">
        <f t="shared" si="10"/>
        <v>0</v>
      </c>
      <c r="G53" s="468">
        <f t="shared" si="11"/>
        <v>0</v>
      </c>
      <c r="H53" s="468">
        <f t="shared" si="12"/>
        <v>13</v>
      </c>
      <c r="I53" s="468">
        <f t="shared" si="13"/>
        <v>0</v>
      </c>
      <c r="J53" s="468">
        <f t="shared" si="14"/>
        <v>2</v>
      </c>
      <c r="K53" s="468">
        <f>SUM(F53:J53)</f>
        <v>15</v>
      </c>
      <c r="L53" s="468" t="s">
        <v>188</v>
      </c>
      <c r="M53" s="468" t="s">
        <v>188</v>
      </c>
      <c r="N53" s="468" t="s">
        <v>188</v>
      </c>
      <c r="O53" s="468" t="s">
        <v>188</v>
      </c>
      <c r="P53" s="468" t="s">
        <v>188</v>
      </c>
      <c r="Q53" s="468" t="s">
        <v>188</v>
      </c>
      <c r="R53" s="468" t="s">
        <v>976</v>
      </c>
      <c r="S53" s="468" t="s">
        <v>188</v>
      </c>
      <c r="T53" s="468" t="s">
        <v>976</v>
      </c>
      <c r="U53" s="468" t="s">
        <v>188</v>
      </c>
      <c r="V53" s="468" t="s">
        <v>188</v>
      </c>
      <c r="W53" s="468" t="s">
        <v>188</v>
      </c>
      <c r="X53" s="468" t="s">
        <v>188</v>
      </c>
      <c r="Y53" s="468" t="s">
        <v>188</v>
      </c>
      <c r="Z53" s="468" t="s">
        <v>188</v>
      </c>
    </row>
    <row r="54" spans="1:26" s="12" customFormat="1" ht="15" customHeight="1">
      <c r="A54" s="872"/>
      <c r="B54" s="782">
        <v>50</v>
      </c>
      <c r="C54" s="723" t="s">
        <v>1577</v>
      </c>
      <c r="D54" s="722">
        <v>42234</v>
      </c>
      <c r="E54" s="720"/>
      <c r="F54" s="468">
        <f t="shared" si="10"/>
        <v>0</v>
      </c>
      <c r="G54" s="468">
        <f t="shared" si="11"/>
        <v>0</v>
      </c>
      <c r="H54" s="468">
        <f t="shared" si="12"/>
        <v>12</v>
      </c>
      <c r="I54" s="468">
        <f t="shared" si="13"/>
        <v>0</v>
      </c>
      <c r="J54" s="468">
        <f t="shared" si="14"/>
        <v>3</v>
      </c>
      <c r="K54" s="468">
        <f>SUM(F54:J54)</f>
        <v>15</v>
      </c>
      <c r="L54" s="468" t="s">
        <v>188</v>
      </c>
      <c r="M54" s="468" t="s">
        <v>188</v>
      </c>
      <c r="N54" s="468" t="s">
        <v>188</v>
      </c>
      <c r="O54" s="468" t="s">
        <v>188</v>
      </c>
      <c r="P54" s="468" t="s">
        <v>188</v>
      </c>
      <c r="Q54" s="468" t="s">
        <v>188</v>
      </c>
      <c r="R54" s="468" t="s">
        <v>976</v>
      </c>
      <c r="S54" s="468" t="s">
        <v>188</v>
      </c>
      <c r="T54" s="468" t="s">
        <v>976</v>
      </c>
      <c r="U54" s="468" t="s">
        <v>188</v>
      </c>
      <c r="V54" s="468" t="s">
        <v>188</v>
      </c>
      <c r="W54" s="468" t="s">
        <v>188</v>
      </c>
      <c r="X54" s="468" t="s">
        <v>188</v>
      </c>
      <c r="Y54" s="468" t="s">
        <v>188</v>
      </c>
      <c r="Z54" s="468" t="s">
        <v>976</v>
      </c>
    </row>
    <row r="55" spans="1:26" s="12" customFormat="1" ht="15" customHeight="1">
      <c r="A55" s="872"/>
      <c r="B55" s="782">
        <v>51</v>
      </c>
      <c r="C55" s="723" t="s">
        <v>1577</v>
      </c>
      <c r="D55" s="722">
        <v>42234</v>
      </c>
      <c r="E55" s="720"/>
      <c r="F55" s="468">
        <f t="shared" si="10"/>
        <v>0</v>
      </c>
      <c r="G55" s="468">
        <f t="shared" si="11"/>
        <v>0</v>
      </c>
      <c r="H55" s="468">
        <f t="shared" si="12"/>
        <v>12</v>
      </c>
      <c r="I55" s="468">
        <f t="shared" si="13"/>
        <v>0</v>
      </c>
      <c r="J55" s="468">
        <f t="shared" si="14"/>
        <v>3</v>
      </c>
      <c r="K55" s="468">
        <f>SUM(F55:J55)</f>
        <v>15</v>
      </c>
      <c r="L55" s="468" t="s">
        <v>188</v>
      </c>
      <c r="M55" s="468" t="s">
        <v>188</v>
      </c>
      <c r="N55" s="468" t="s">
        <v>188</v>
      </c>
      <c r="O55" s="468" t="s">
        <v>188</v>
      </c>
      <c r="P55" s="468" t="s">
        <v>188</v>
      </c>
      <c r="Q55" s="468" t="s">
        <v>188</v>
      </c>
      <c r="R55" s="468" t="s">
        <v>976</v>
      </c>
      <c r="S55" s="468" t="s">
        <v>188</v>
      </c>
      <c r="T55" s="468" t="s">
        <v>976</v>
      </c>
      <c r="U55" s="468" t="s">
        <v>188</v>
      </c>
      <c r="V55" s="468" t="s">
        <v>188</v>
      </c>
      <c r="W55" s="468" t="s">
        <v>188</v>
      </c>
      <c r="X55" s="468" t="s">
        <v>188</v>
      </c>
      <c r="Y55" s="468" t="s">
        <v>188</v>
      </c>
      <c r="Z55" s="468" t="s">
        <v>976</v>
      </c>
    </row>
    <row r="56" spans="1:26" s="12" customFormat="1" ht="15" customHeight="1">
      <c r="A56" s="873" t="s">
        <v>201</v>
      </c>
      <c r="B56" s="782">
        <v>52</v>
      </c>
      <c r="C56" s="723" t="s">
        <v>832</v>
      </c>
      <c r="D56" s="502">
        <v>35681</v>
      </c>
      <c r="E56" s="502">
        <v>35681</v>
      </c>
      <c r="F56" s="468">
        <f t="shared" si="6"/>
        <v>0</v>
      </c>
      <c r="G56" s="468">
        <f t="shared" si="7"/>
        <v>0</v>
      </c>
      <c r="H56" s="468">
        <f t="shared" si="8"/>
        <v>12</v>
      </c>
      <c r="I56" s="468">
        <f t="shared" si="9"/>
        <v>0</v>
      </c>
      <c r="J56" s="468">
        <f t="shared" si="3"/>
        <v>3</v>
      </c>
      <c r="K56" s="468">
        <f t="shared" si="4"/>
        <v>15</v>
      </c>
      <c r="L56" s="468" t="s">
        <v>188</v>
      </c>
      <c r="M56" s="468" t="s">
        <v>188</v>
      </c>
      <c r="N56" s="468" t="s">
        <v>976</v>
      </c>
      <c r="O56" s="468" t="s">
        <v>188</v>
      </c>
      <c r="P56" s="468" t="s">
        <v>976</v>
      </c>
      <c r="Q56" s="468" t="s">
        <v>188</v>
      </c>
      <c r="R56" s="468" t="s">
        <v>188</v>
      </c>
      <c r="S56" s="468" t="s">
        <v>188</v>
      </c>
      <c r="T56" s="468" t="s">
        <v>188</v>
      </c>
      <c r="U56" s="468" t="s">
        <v>976</v>
      </c>
      <c r="V56" s="468" t="s">
        <v>188</v>
      </c>
      <c r="W56" s="468" t="s">
        <v>188</v>
      </c>
      <c r="X56" s="468" t="s">
        <v>188</v>
      </c>
      <c r="Y56" s="468" t="s">
        <v>188</v>
      </c>
      <c r="Z56" s="468" t="s">
        <v>188</v>
      </c>
    </row>
    <row r="57" spans="1:26" s="12" customFormat="1" ht="15" customHeight="1">
      <c r="A57" s="873"/>
      <c r="B57" s="782">
        <v>53</v>
      </c>
      <c r="C57" s="723" t="s">
        <v>831</v>
      </c>
      <c r="D57" s="502">
        <v>37859</v>
      </c>
      <c r="E57" s="468" t="s">
        <v>805</v>
      </c>
      <c r="F57" s="468">
        <f t="shared" si="6"/>
        <v>0</v>
      </c>
      <c r="G57" s="468">
        <f t="shared" si="7"/>
        <v>0</v>
      </c>
      <c r="H57" s="468">
        <f t="shared" si="8"/>
        <v>11</v>
      </c>
      <c r="I57" s="468">
        <f t="shared" si="9"/>
        <v>0</v>
      </c>
      <c r="J57" s="468">
        <f t="shared" si="3"/>
        <v>4</v>
      </c>
      <c r="K57" s="468">
        <f t="shared" si="4"/>
        <v>15</v>
      </c>
      <c r="L57" s="468" t="s">
        <v>976</v>
      </c>
      <c r="M57" s="468" t="s">
        <v>976</v>
      </c>
      <c r="N57" s="468" t="s">
        <v>188</v>
      </c>
      <c r="O57" s="468" t="s">
        <v>188</v>
      </c>
      <c r="P57" s="468" t="s">
        <v>976</v>
      </c>
      <c r="Q57" s="468" t="s">
        <v>188</v>
      </c>
      <c r="R57" s="468" t="s">
        <v>188</v>
      </c>
      <c r="S57" s="468" t="s">
        <v>188</v>
      </c>
      <c r="T57" s="468" t="s">
        <v>188</v>
      </c>
      <c r="U57" s="468" t="s">
        <v>976</v>
      </c>
      <c r="V57" s="468" t="s">
        <v>188</v>
      </c>
      <c r="W57" s="468" t="s">
        <v>188</v>
      </c>
      <c r="X57" s="468" t="s">
        <v>188</v>
      </c>
      <c r="Y57" s="468" t="s">
        <v>188</v>
      </c>
      <c r="Z57" s="468" t="s">
        <v>188</v>
      </c>
    </row>
    <row r="58" spans="1:26" ht="15" customHeight="1">
      <c r="A58" s="873" t="s">
        <v>200</v>
      </c>
      <c r="B58" s="782">
        <v>54</v>
      </c>
      <c r="C58" s="723" t="s">
        <v>199</v>
      </c>
      <c r="D58" s="502"/>
      <c r="E58" s="502">
        <v>35681</v>
      </c>
      <c r="F58" s="468">
        <f t="shared" si="6"/>
        <v>0</v>
      </c>
      <c r="G58" s="468">
        <f t="shared" si="7"/>
        <v>0</v>
      </c>
      <c r="H58" s="468">
        <f t="shared" si="8"/>
        <v>0</v>
      </c>
      <c r="I58" s="468">
        <f t="shared" si="9"/>
        <v>0</v>
      </c>
      <c r="J58" s="468">
        <f t="shared" si="3"/>
        <v>15</v>
      </c>
      <c r="K58" s="468">
        <f t="shared" si="4"/>
        <v>15</v>
      </c>
      <c r="L58" s="468" t="s">
        <v>976</v>
      </c>
      <c r="M58" s="468" t="s">
        <v>976</v>
      </c>
      <c r="N58" s="468" t="s">
        <v>976</v>
      </c>
      <c r="O58" s="468" t="s">
        <v>976</v>
      </c>
      <c r="P58" s="468" t="s">
        <v>976</v>
      </c>
      <c r="Q58" s="468" t="s">
        <v>976</v>
      </c>
      <c r="R58" s="468" t="s">
        <v>976</v>
      </c>
      <c r="S58" s="468" t="s">
        <v>976</v>
      </c>
      <c r="T58" s="468" t="s">
        <v>976</v>
      </c>
      <c r="U58" s="468" t="s">
        <v>976</v>
      </c>
      <c r="V58" s="468" t="s">
        <v>976</v>
      </c>
      <c r="W58" s="468" t="s">
        <v>976</v>
      </c>
      <c r="X58" s="468" t="s">
        <v>976</v>
      </c>
      <c r="Y58" s="468" t="s">
        <v>976</v>
      </c>
      <c r="Z58" s="468" t="s">
        <v>976</v>
      </c>
    </row>
    <row r="59" spans="1:26" ht="15" customHeight="1">
      <c r="A59" s="873"/>
      <c r="B59" s="782">
        <v>55</v>
      </c>
      <c r="C59" s="724" t="s">
        <v>198</v>
      </c>
      <c r="D59" s="502"/>
      <c r="E59" s="502"/>
      <c r="F59" s="468">
        <f t="shared" si="6"/>
        <v>0</v>
      </c>
      <c r="G59" s="468">
        <f t="shared" si="7"/>
        <v>0</v>
      </c>
      <c r="H59" s="468">
        <f t="shared" si="8"/>
        <v>0</v>
      </c>
      <c r="I59" s="468">
        <f t="shared" si="9"/>
        <v>0</v>
      </c>
      <c r="J59" s="468">
        <f t="shared" si="3"/>
        <v>15</v>
      </c>
      <c r="K59" s="468">
        <f t="shared" si="4"/>
        <v>15</v>
      </c>
      <c r="L59" s="468" t="s">
        <v>976</v>
      </c>
      <c r="M59" s="468" t="s">
        <v>976</v>
      </c>
      <c r="N59" s="468" t="s">
        <v>976</v>
      </c>
      <c r="O59" s="468" t="s">
        <v>976</v>
      </c>
      <c r="P59" s="468" t="s">
        <v>976</v>
      </c>
      <c r="Q59" s="468" t="s">
        <v>976</v>
      </c>
      <c r="R59" s="468" t="s">
        <v>976</v>
      </c>
      <c r="S59" s="468" t="s">
        <v>976</v>
      </c>
      <c r="T59" s="468" t="s">
        <v>976</v>
      </c>
      <c r="U59" s="468" t="s">
        <v>976</v>
      </c>
      <c r="V59" s="468" t="s">
        <v>976</v>
      </c>
      <c r="W59" s="468" t="s">
        <v>976</v>
      </c>
      <c r="X59" s="468" t="s">
        <v>976</v>
      </c>
      <c r="Y59" s="468" t="s">
        <v>976</v>
      </c>
      <c r="Z59" s="468" t="s">
        <v>976</v>
      </c>
    </row>
    <row r="60" spans="1:26" ht="15" customHeight="1">
      <c r="A60" s="873"/>
      <c r="B60" s="782">
        <v>56</v>
      </c>
      <c r="C60" s="723" t="s">
        <v>197</v>
      </c>
      <c r="D60" s="502"/>
      <c r="E60" s="502">
        <v>36390</v>
      </c>
      <c r="F60" s="468">
        <f t="shared" si="6"/>
        <v>0</v>
      </c>
      <c r="G60" s="468">
        <f t="shared" si="7"/>
        <v>0</v>
      </c>
      <c r="H60" s="468">
        <f t="shared" si="8"/>
        <v>0</v>
      </c>
      <c r="I60" s="468">
        <f t="shared" si="9"/>
        <v>0</v>
      </c>
      <c r="J60" s="468">
        <f t="shared" si="3"/>
        <v>15</v>
      </c>
      <c r="K60" s="468">
        <f t="shared" si="4"/>
        <v>15</v>
      </c>
      <c r="L60" s="468" t="s">
        <v>976</v>
      </c>
      <c r="M60" s="468" t="s">
        <v>976</v>
      </c>
      <c r="N60" s="468" t="s">
        <v>976</v>
      </c>
      <c r="O60" s="468" t="s">
        <v>976</v>
      </c>
      <c r="P60" s="468" t="s">
        <v>976</v>
      </c>
      <c r="Q60" s="468" t="s">
        <v>976</v>
      </c>
      <c r="R60" s="468" t="s">
        <v>976</v>
      </c>
      <c r="S60" s="468" t="s">
        <v>976</v>
      </c>
      <c r="T60" s="468" t="s">
        <v>976</v>
      </c>
      <c r="U60" s="468" t="s">
        <v>976</v>
      </c>
      <c r="V60" s="468" t="s">
        <v>976</v>
      </c>
      <c r="W60" s="468" t="s">
        <v>976</v>
      </c>
      <c r="X60" s="468" t="s">
        <v>976</v>
      </c>
      <c r="Y60" s="468" t="s">
        <v>976</v>
      </c>
      <c r="Z60" s="468" t="s">
        <v>976</v>
      </c>
    </row>
    <row r="61" spans="1:26" ht="15" customHeight="1">
      <c r="A61" s="873"/>
      <c r="B61" s="782">
        <v>57</v>
      </c>
      <c r="C61" s="723" t="s">
        <v>196</v>
      </c>
      <c r="D61" s="502"/>
      <c r="E61" s="502"/>
      <c r="F61" s="468">
        <f t="shared" si="6"/>
        <v>0</v>
      </c>
      <c r="G61" s="468">
        <f t="shared" si="7"/>
        <v>0</v>
      </c>
      <c r="H61" s="468">
        <f t="shared" si="8"/>
        <v>0</v>
      </c>
      <c r="I61" s="468">
        <f t="shared" si="9"/>
        <v>0</v>
      </c>
      <c r="J61" s="468">
        <f t="shared" si="3"/>
        <v>15</v>
      </c>
      <c r="K61" s="468">
        <f t="shared" si="4"/>
        <v>15</v>
      </c>
      <c r="L61" s="468" t="s">
        <v>976</v>
      </c>
      <c r="M61" s="468" t="s">
        <v>976</v>
      </c>
      <c r="N61" s="468" t="s">
        <v>976</v>
      </c>
      <c r="O61" s="468" t="s">
        <v>976</v>
      </c>
      <c r="P61" s="468" t="s">
        <v>976</v>
      </c>
      <c r="Q61" s="468" t="s">
        <v>976</v>
      </c>
      <c r="R61" s="468" t="s">
        <v>976</v>
      </c>
      <c r="S61" s="468" t="s">
        <v>976</v>
      </c>
      <c r="T61" s="468" t="s">
        <v>976</v>
      </c>
      <c r="U61" s="468" t="s">
        <v>976</v>
      </c>
      <c r="V61" s="468" t="s">
        <v>976</v>
      </c>
      <c r="W61" s="468" t="s">
        <v>976</v>
      </c>
      <c r="X61" s="468" t="s">
        <v>976</v>
      </c>
      <c r="Y61" s="468" t="s">
        <v>976</v>
      </c>
      <c r="Z61" s="468" t="s">
        <v>976</v>
      </c>
    </row>
    <row r="62" spans="1:26" ht="15" customHeight="1">
      <c r="A62" s="873"/>
      <c r="B62" s="782">
        <v>58</v>
      </c>
      <c r="C62" s="723" t="s">
        <v>195</v>
      </c>
      <c r="D62" s="502"/>
      <c r="E62" s="502">
        <v>37104</v>
      </c>
      <c r="F62" s="468">
        <f t="shared" si="6"/>
        <v>0</v>
      </c>
      <c r="G62" s="468">
        <f t="shared" si="7"/>
        <v>0</v>
      </c>
      <c r="H62" s="468">
        <f t="shared" si="8"/>
        <v>0</v>
      </c>
      <c r="I62" s="468">
        <f t="shared" si="9"/>
        <v>0</v>
      </c>
      <c r="J62" s="468">
        <f t="shared" si="3"/>
        <v>15</v>
      </c>
      <c r="K62" s="468">
        <f t="shared" si="4"/>
        <v>15</v>
      </c>
      <c r="L62" s="468" t="s">
        <v>976</v>
      </c>
      <c r="M62" s="468" t="s">
        <v>976</v>
      </c>
      <c r="N62" s="468" t="s">
        <v>976</v>
      </c>
      <c r="O62" s="468" t="s">
        <v>976</v>
      </c>
      <c r="P62" s="468" t="s">
        <v>976</v>
      </c>
      <c r="Q62" s="468" t="s">
        <v>976</v>
      </c>
      <c r="R62" s="468" t="s">
        <v>976</v>
      </c>
      <c r="S62" s="468" t="s">
        <v>976</v>
      </c>
      <c r="T62" s="468" t="s">
        <v>976</v>
      </c>
      <c r="U62" s="468" t="s">
        <v>976</v>
      </c>
      <c r="V62" s="468" t="s">
        <v>976</v>
      </c>
      <c r="W62" s="468" t="s">
        <v>976</v>
      </c>
      <c r="X62" s="468" t="s">
        <v>976</v>
      </c>
      <c r="Y62" s="468" t="s">
        <v>976</v>
      </c>
      <c r="Z62" s="468" t="s">
        <v>976</v>
      </c>
    </row>
    <row r="63" spans="1:26" ht="15" customHeight="1">
      <c r="A63" s="873"/>
      <c r="B63" s="782">
        <v>59</v>
      </c>
      <c r="C63" s="723" t="s">
        <v>194</v>
      </c>
      <c r="D63" s="502">
        <v>37806</v>
      </c>
      <c r="E63" s="502"/>
      <c r="F63" s="468">
        <f t="shared" si="6"/>
        <v>0</v>
      </c>
      <c r="G63" s="468">
        <f t="shared" si="7"/>
        <v>0</v>
      </c>
      <c r="H63" s="468">
        <f t="shared" si="8"/>
        <v>0</v>
      </c>
      <c r="I63" s="468">
        <f t="shared" si="9"/>
        <v>0</v>
      </c>
      <c r="J63" s="468">
        <f t="shared" si="3"/>
        <v>15</v>
      </c>
      <c r="K63" s="468">
        <f t="shared" si="4"/>
        <v>15</v>
      </c>
      <c r="L63" s="468" t="s">
        <v>976</v>
      </c>
      <c r="M63" s="468" t="s">
        <v>976</v>
      </c>
      <c r="N63" s="468" t="s">
        <v>976</v>
      </c>
      <c r="O63" s="468" t="s">
        <v>976</v>
      </c>
      <c r="P63" s="468" t="s">
        <v>976</v>
      </c>
      <c r="Q63" s="468" t="s">
        <v>976</v>
      </c>
      <c r="R63" s="468" t="s">
        <v>976</v>
      </c>
      <c r="S63" s="468" t="s">
        <v>976</v>
      </c>
      <c r="T63" s="468" t="s">
        <v>976</v>
      </c>
      <c r="U63" s="468" t="s">
        <v>976</v>
      </c>
      <c r="V63" s="468" t="s">
        <v>976</v>
      </c>
      <c r="W63" s="468" t="s">
        <v>976</v>
      </c>
      <c r="X63" s="468" t="s">
        <v>976</v>
      </c>
      <c r="Y63" s="468" t="s">
        <v>976</v>
      </c>
      <c r="Z63" s="468" t="s">
        <v>976</v>
      </c>
    </row>
    <row r="64" spans="1:26" ht="15" customHeight="1">
      <c r="A64" s="873"/>
      <c r="B64" s="782">
        <v>60</v>
      </c>
      <c r="C64" s="725" t="s">
        <v>193</v>
      </c>
      <c r="D64" s="502">
        <v>38122</v>
      </c>
      <c r="E64" s="502"/>
      <c r="F64" s="468">
        <f t="shared" si="6"/>
        <v>0</v>
      </c>
      <c r="G64" s="468">
        <f t="shared" si="7"/>
        <v>0</v>
      </c>
      <c r="H64" s="468">
        <f t="shared" si="8"/>
        <v>0</v>
      </c>
      <c r="I64" s="468">
        <f t="shared" si="9"/>
        <v>0</v>
      </c>
      <c r="J64" s="468">
        <f t="shared" si="3"/>
        <v>15</v>
      </c>
      <c r="K64" s="468">
        <f t="shared" si="4"/>
        <v>15</v>
      </c>
      <c r="L64" s="468" t="s">
        <v>976</v>
      </c>
      <c r="M64" s="468" t="s">
        <v>976</v>
      </c>
      <c r="N64" s="468" t="s">
        <v>976</v>
      </c>
      <c r="O64" s="468" t="s">
        <v>976</v>
      </c>
      <c r="P64" s="468" t="s">
        <v>976</v>
      </c>
      <c r="Q64" s="468" t="s">
        <v>976</v>
      </c>
      <c r="R64" s="468" t="s">
        <v>976</v>
      </c>
      <c r="S64" s="468" t="s">
        <v>976</v>
      </c>
      <c r="T64" s="468" t="s">
        <v>976</v>
      </c>
      <c r="U64" s="468" t="s">
        <v>976</v>
      </c>
      <c r="V64" s="468" t="s">
        <v>976</v>
      </c>
      <c r="W64" s="468" t="s">
        <v>976</v>
      </c>
      <c r="X64" s="468" t="s">
        <v>976</v>
      </c>
      <c r="Y64" s="468" t="s">
        <v>976</v>
      </c>
      <c r="Z64" s="468" t="s">
        <v>976</v>
      </c>
    </row>
    <row r="65" spans="1:26" s="12" customFormat="1" ht="15" customHeight="1">
      <c r="A65" s="873"/>
      <c r="B65" s="782">
        <v>61</v>
      </c>
      <c r="C65" s="725" t="s">
        <v>806</v>
      </c>
      <c r="D65" s="720">
        <v>40034</v>
      </c>
      <c r="E65" s="720">
        <v>40034</v>
      </c>
      <c r="F65" s="468">
        <f t="shared" si="6"/>
        <v>0</v>
      </c>
      <c r="G65" s="468">
        <f t="shared" si="7"/>
        <v>0</v>
      </c>
      <c r="H65" s="468">
        <f t="shared" si="8"/>
        <v>12</v>
      </c>
      <c r="I65" s="468">
        <f t="shared" si="9"/>
        <v>0</v>
      </c>
      <c r="J65" s="468">
        <f t="shared" si="3"/>
        <v>3</v>
      </c>
      <c r="K65" s="468">
        <f t="shared" si="4"/>
        <v>15</v>
      </c>
      <c r="L65" s="468" t="s">
        <v>188</v>
      </c>
      <c r="M65" s="468" t="s">
        <v>976</v>
      </c>
      <c r="N65" s="468" t="s">
        <v>188</v>
      </c>
      <c r="O65" s="468" t="s">
        <v>188</v>
      </c>
      <c r="P65" s="468" t="s">
        <v>976</v>
      </c>
      <c r="Q65" s="468" t="s">
        <v>188</v>
      </c>
      <c r="R65" s="468" t="s">
        <v>188</v>
      </c>
      <c r="S65" s="468" t="s">
        <v>188</v>
      </c>
      <c r="T65" s="468" t="s">
        <v>188</v>
      </c>
      <c r="U65" s="468" t="s">
        <v>188</v>
      </c>
      <c r="V65" s="468" t="s">
        <v>188</v>
      </c>
      <c r="W65" s="468" t="s">
        <v>188</v>
      </c>
      <c r="X65" s="468" t="s">
        <v>188</v>
      </c>
      <c r="Y65" s="468" t="s">
        <v>188</v>
      </c>
      <c r="Z65" s="468" t="s">
        <v>976</v>
      </c>
    </row>
    <row r="66" spans="1:26" ht="15" customHeight="1">
      <c r="A66" s="1231" t="s">
        <v>192</v>
      </c>
      <c r="B66" s="782">
        <v>62</v>
      </c>
      <c r="C66" s="724" t="s">
        <v>191</v>
      </c>
      <c r="D66" s="502">
        <v>36473</v>
      </c>
      <c r="E66" s="502">
        <v>36723</v>
      </c>
      <c r="F66" s="468">
        <f t="shared" si="6"/>
        <v>0</v>
      </c>
      <c r="G66" s="468">
        <f t="shared" si="7"/>
        <v>0</v>
      </c>
      <c r="H66" s="468">
        <f t="shared" si="8"/>
        <v>11</v>
      </c>
      <c r="I66" s="468">
        <f t="shared" si="9"/>
        <v>0</v>
      </c>
      <c r="J66" s="468">
        <f t="shared" si="3"/>
        <v>4</v>
      </c>
      <c r="K66" s="468">
        <f t="shared" si="4"/>
        <v>15</v>
      </c>
      <c r="L66" s="468" t="s">
        <v>188</v>
      </c>
      <c r="M66" s="468" t="s">
        <v>188</v>
      </c>
      <c r="N66" s="468" t="s">
        <v>976</v>
      </c>
      <c r="O66" s="468" t="s">
        <v>188</v>
      </c>
      <c r="P66" s="468" t="s">
        <v>976</v>
      </c>
      <c r="Q66" s="468" t="s">
        <v>188</v>
      </c>
      <c r="R66" s="468" t="s">
        <v>188</v>
      </c>
      <c r="S66" s="468" t="s">
        <v>188</v>
      </c>
      <c r="T66" s="468" t="s">
        <v>188</v>
      </c>
      <c r="U66" s="468" t="s">
        <v>976</v>
      </c>
      <c r="V66" s="468" t="s">
        <v>188</v>
      </c>
      <c r="W66" s="468" t="s">
        <v>976</v>
      </c>
      <c r="X66" s="468" t="s">
        <v>188</v>
      </c>
      <c r="Y66" s="468" t="s">
        <v>188</v>
      </c>
      <c r="Z66" s="468" t="s">
        <v>188</v>
      </c>
    </row>
    <row r="67" spans="1:26" ht="15" customHeight="1">
      <c r="A67" s="1231"/>
      <c r="B67" s="782">
        <v>63</v>
      </c>
      <c r="C67" s="725" t="s">
        <v>190</v>
      </c>
      <c r="D67" s="502">
        <v>37482</v>
      </c>
      <c r="E67" s="502">
        <v>37476</v>
      </c>
      <c r="F67" s="468">
        <f t="shared" si="6"/>
        <v>0</v>
      </c>
      <c r="G67" s="468">
        <f t="shared" si="7"/>
        <v>0</v>
      </c>
      <c r="H67" s="468">
        <f t="shared" si="8"/>
        <v>11</v>
      </c>
      <c r="I67" s="468">
        <f t="shared" si="9"/>
        <v>0</v>
      </c>
      <c r="J67" s="468">
        <f t="shared" si="3"/>
        <v>4</v>
      </c>
      <c r="K67" s="468">
        <f t="shared" si="4"/>
        <v>15</v>
      </c>
      <c r="L67" s="468" t="s">
        <v>188</v>
      </c>
      <c r="M67" s="468" t="s">
        <v>188</v>
      </c>
      <c r="N67" s="468" t="s">
        <v>976</v>
      </c>
      <c r="O67" s="468" t="s">
        <v>188</v>
      </c>
      <c r="P67" s="468" t="s">
        <v>976</v>
      </c>
      <c r="Q67" s="468" t="s">
        <v>188</v>
      </c>
      <c r="R67" s="468" t="s">
        <v>188</v>
      </c>
      <c r="S67" s="468" t="s">
        <v>976</v>
      </c>
      <c r="T67" s="468" t="s">
        <v>188</v>
      </c>
      <c r="U67" s="468" t="s">
        <v>976</v>
      </c>
      <c r="V67" s="468" t="s">
        <v>188</v>
      </c>
      <c r="W67" s="468" t="s">
        <v>188</v>
      </c>
      <c r="X67" s="468" t="s">
        <v>188</v>
      </c>
      <c r="Y67" s="468" t="s">
        <v>188</v>
      </c>
      <c r="Z67" s="468" t="s">
        <v>188</v>
      </c>
    </row>
    <row r="68" spans="1:26" ht="15" customHeight="1">
      <c r="A68" s="1231"/>
      <c r="B68" s="782">
        <v>64</v>
      </c>
      <c r="C68" s="723" t="s">
        <v>189</v>
      </c>
      <c r="D68" s="502">
        <v>37476</v>
      </c>
      <c r="E68" s="502">
        <v>37476</v>
      </c>
      <c r="F68" s="468">
        <f t="shared" si="6"/>
        <v>0</v>
      </c>
      <c r="G68" s="468">
        <f t="shared" si="7"/>
        <v>0</v>
      </c>
      <c r="H68" s="468">
        <f t="shared" si="8"/>
        <v>10</v>
      </c>
      <c r="I68" s="468">
        <f t="shared" si="9"/>
        <v>0</v>
      </c>
      <c r="J68" s="468">
        <f t="shared" si="3"/>
        <v>5</v>
      </c>
      <c r="K68" s="468">
        <f t="shared" si="4"/>
        <v>15</v>
      </c>
      <c r="L68" s="468" t="s">
        <v>188</v>
      </c>
      <c r="M68" s="468" t="s">
        <v>188</v>
      </c>
      <c r="N68" s="468" t="s">
        <v>976</v>
      </c>
      <c r="O68" s="468" t="s">
        <v>188</v>
      </c>
      <c r="P68" s="468" t="s">
        <v>976</v>
      </c>
      <c r="Q68" s="468" t="s">
        <v>976</v>
      </c>
      <c r="R68" s="468" t="s">
        <v>188</v>
      </c>
      <c r="S68" s="468" t="s">
        <v>188</v>
      </c>
      <c r="T68" s="468" t="s">
        <v>188</v>
      </c>
      <c r="U68" s="468" t="s">
        <v>976</v>
      </c>
      <c r="V68" s="468" t="s">
        <v>188</v>
      </c>
      <c r="W68" s="468" t="s">
        <v>188</v>
      </c>
      <c r="X68" s="468" t="s">
        <v>188</v>
      </c>
      <c r="Y68" s="468" t="s">
        <v>976</v>
      </c>
      <c r="Z68" s="468" t="s">
        <v>188</v>
      </c>
    </row>
    <row r="69" spans="1:26" ht="15" customHeight="1">
      <c r="A69" s="57"/>
      <c r="B69" s="57"/>
      <c r="C69" s="57"/>
      <c r="D69" s="159"/>
      <c r="E69" s="159"/>
      <c r="F69" s="160"/>
      <c r="G69" s="160"/>
      <c r="H69" s="160"/>
      <c r="I69" s="160"/>
      <c r="J69" s="160"/>
      <c r="K69" s="160"/>
      <c r="L69" s="57"/>
      <c r="M69" s="57"/>
      <c r="N69" s="57"/>
      <c r="O69" s="57"/>
      <c r="P69" s="57"/>
      <c r="Q69" s="57"/>
      <c r="R69" s="57"/>
      <c r="S69" s="57"/>
      <c r="T69" s="57"/>
      <c r="U69" s="57"/>
      <c r="V69" s="57"/>
      <c r="W69" s="57"/>
      <c r="X69" s="57"/>
      <c r="Y69" s="57"/>
      <c r="Z69" s="57"/>
    </row>
    <row r="70" spans="1:26">
      <c r="A70" s="136" t="s">
        <v>1594</v>
      </c>
      <c r="C70" s="57"/>
      <c r="D70" s="159"/>
      <c r="E70" s="159"/>
      <c r="F70" s="160"/>
      <c r="G70" s="160"/>
      <c r="H70" s="160"/>
      <c r="I70" s="160"/>
      <c r="J70" s="160"/>
      <c r="K70" s="160"/>
      <c r="L70" s="57"/>
      <c r="M70" s="57"/>
      <c r="N70" s="57"/>
      <c r="O70" s="57"/>
      <c r="P70" s="57"/>
      <c r="Q70" s="57"/>
      <c r="R70" s="57"/>
      <c r="S70" s="57"/>
      <c r="T70" s="57"/>
      <c r="U70" s="57"/>
      <c r="V70" s="57"/>
      <c r="W70" s="57"/>
      <c r="X70" s="57"/>
      <c r="Y70" s="57"/>
      <c r="Z70" s="57"/>
    </row>
    <row r="71" spans="1:26">
      <c r="A71" s="57"/>
      <c r="C71" s="57"/>
      <c r="D71" s="159"/>
      <c r="E71" s="159"/>
      <c r="F71" s="160"/>
      <c r="G71" s="160"/>
      <c r="H71" s="160"/>
      <c r="I71" s="160"/>
      <c r="J71" s="160"/>
      <c r="K71" s="160"/>
      <c r="L71" s="57"/>
      <c r="M71" s="57"/>
      <c r="N71" s="57"/>
      <c r="O71" s="57"/>
      <c r="P71" s="57"/>
      <c r="Q71" s="57"/>
      <c r="R71" s="57"/>
      <c r="S71" s="57"/>
      <c r="T71" s="57"/>
      <c r="U71" s="57"/>
      <c r="V71" s="57"/>
      <c r="W71" s="57"/>
      <c r="X71" s="57"/>
      <c r="Y71" s="57"/>
      <c r="Z71" s="57"/>
    </row>
    <row r="72" spans="1:26">
      <c r="A72" s="57" t="s">
        <v>187</v>
      </c>
      <c r="C72" s="57"/>
      <c r="D72" s="159"/>
      <c r="E72" s="159"/>
      <c r="F72" s="160"/>
      <c r="G72" s="160"/>
      <c r="H72" s="160"/>
      <c r="I72" s="160"/>
      <c r="J72" s="160"/>
      <c r="K72" s="160"/>
      <c r="L72" s="57"/>
      <c r="M72" s="57"/>
      <c r="N72" s="57"/>
      <c r="O72" s="57"/>
      <c r="P72" s="57"/>
      <c r="Q72" s="57"/>
      <c r="R72" s="57"/>
      <c r="S72" s="57"/>
      <c r="T72" s="57"/>
      <c r="U72" s="57"/>
      <c r="V72" s="57"/>
      <c r="W72" s="57"/>
      <c r="X72" s="57"/>
      <c r="Y72" s="57"/>
      <c r="Z72" s="57"/>
    </row>
    <row r="73" spans="1:26">
      <c r="A73" s="57" t="s">
        <v>186</v>
      </c>
      <c r="C73" s="57"/>
      <c r="D73" s="159"/>
      <c r="E73" s="159"/>
      <c r="F73" s="160"/>
      <c r="G73" s="160"/>
      <c r="H73" s="160"/>
      <c r="I73" s="160"/>
      <c r="J73" s="160"/>
      <c r="K73" s="160"/>
      <c r="L73" s="57"/>
      <c r="M73" s="57"/>
      <c r="N73" s="57"/>
      <c r="O73" s="57"/>
      <c r="P73" s="57"/>
      <c r="Q73" s="57"/>
      <c r="R73" s="57"/>
      <c r="S73" s="57"/>
      <c r="T73" s="57"/>
      <c r="U73" s="57"/>
      <c r="V73" s="57"/>
      <c r="W73" s="57"/>
      <c r="X73" s="57"/>
      <c r="Y73" s="57"/>
      <c r="Z73" s="57"/>
    </row>
    <row r="74" spans="1:26">
      <c r="A74" s="57" t="s">
        <v>185</v>
      </c>
      <c r="C74" s="57"/>
      <c r="D74" s="159"/>
      <c r="E74" s="159"/>
      <c r="F74" s="160"/>
      <c r="G74" s="160"/>
      <c r="H74" s="160"/>
      <c r="I74" s="160"/>
      <c r="J74" s="160"/>
      <c r="K74" s="160"/>
      <c r="L74" s="57"/>
      <c r="M74" s="57"/>
      <c r="N74" s="57"/>
      <c r="O74" s="57"/>
      <c r="P74" s="57"/>
      <c r="Q74" s="57"/>
      <c r="R74" s="57"/>
      <c r="S74" s="57"/>
      <c r="T74" s="57"/>
      <c r="U74" s="57"/>
      <c r="V74" s="57"/>
      <c r="W74" s="57"/>
      <c r="X74" s="57"/>
      <c r="Y74" s="57"/>
      <c r="Z74" s="57"/>
    </row>
    <row r="75" spans="1:26">
      <c r="A75" s="57" t="s">
        <v>184</v>
      </c>
      <c r="C75" s="57"/>
      <c r="D75" s="159"/>
      <c r="E75" s="159"/>
      <c r="F75" s="160"/>
      <c r="G75" s="160"/>
      <c r="H75" s="160"/>
      <c r="I75" s="160"/>
      <c r="J75" s="160"/>
      <c r="K75" s="160"/>
      <c r="L75" s="57"/>
      <c r="M75" s="57"/>
      <c r="N75" s="57"/>
      <c r="O75" s="57"/>
      <c r="P75" s="57"/>
      <c r="Q75" s="57"/>
      <c r="R75" s="57"/>
      <c r="S75" s="57"/>
      <c r="T75" s="57"/>
      <c r="U75" s="57"/>
      <c r="V75" s="57"/>
      <c r="W75" s="57"/>
      <c r="X75" s="57"/>
      <c r="Y75" s="57"/>
      <c r="Z75" s="57"/>
    </row>
    <row r="76" spans="1:26">
      <c r="A76" s="57" t="s">
        <v>183</v>
      </c>
      <c r="C76" s="57"/>
      <c r="D76" s="159"/>
      <c r="E76" s="159"/>
      <c r="F76" s="160"/>
      <c r="G76" s="160"/>
      <c r="H76" s="160"/>
      <c r="I76" s="160"/>
      <c r="J76" s="160"/>
      <c r="K76" s="160"/>
      <c r="L76" s="57"/>
      <c r="M76" s="57"/>
      <c r="N76" s="57"/>
      <c r="O76" s="57"/>
      <c r="P76" s="57"/>
      <c r="Q76" s="57"/>
      <c r="R76" s="57"/>
      <c r="S76" s="57"/>
      <c r="T76" s="57"/>
      <c r="U76" s="57"/>
      <c r="V76" s="57"/>
      <c r="W76" s="57"/>
      <c r="X76" s="57"/>
      <c r="Y76" s="57"/>
      <c r="Z76" s="57"/>
    </row>
    <row r="77" spans="1:26">
      <c r="A77" s="57" t="s">
        <v>182</v>
      </c>
      <c r="C77" s="414"/>
      <c r="D77" s="159"/>
      <c r="E77" s="159"/>
      <c r="F77" s="160"/>
      <c r="G77" s="160"/>
      <c r="H77" s="160"/>
      <c r="I77" s="160"/>
      <c r="J77" s="160"/>
      <c r="K77" s="160"/>
      <c r="L77" s="57"/>
      <c r="M77" s="57"/>
      <c r="N77" s="57"/>
      <c r="O77" s="57"/>
      <c r="P77" s="57"/>
      <c r="Q77" s="57"/>
      <c r="R77" s="57"/>
      <c r="S77" s="57"/>
      <c r="T77" s="57"/>
      <c r="U77" s="57"/>
      <c r="V77" s="57"/>
      <c r="W77" s="57"/>
      <c r="X77" s="57"/>
      <c r="Y77" s="57"/>
      <c r="Z77" s="57"/>
    </row>
    <row r="78" spans="1:26">
      <c r="A78" s="57" t="s">
        <v>181</v>
      </c>
      <c r="B78" s="57"/>
      <c r="C78" s="57"/>
      <c r="D78" s="159"/>
      <c r="E78" s="159"/>
      <c r="F78" s="160"/>
      <c r="G78" s="160"/>
      <c r="H78" s="160"/>
      <c r="I78" s="160"/>
      <c r="J78" s="160"/>
      <c r="K78" s="160"/>
      <c r="L78" s="57"/>
      <c r="M78" s="57"/>
      <c r="N78" s="57"/>
      <c r="O78" s="57"/>
      <c r="P78" s="57"/>
      <c r="Q78" s="57"/>
      <c r="R78" s="57"/>
      <c r="S78" s="57"/>
      <c r="T78" s="57"/>
      <c r="U78" s="57"/>
      <c r="V78" s="57"/>
      <c r="W78" s="57"/>
      <c r="X78" s="57"/>
      <c r="Y78" s="57"/>
      <c r="Z78" s="57"/>
    </row>
    <row r="79" spans="1:26">
      <c r="A79" s="57" t="s">
        <v>180</v>
      </c>
      <c r="B79" s="57"/>
      <c r="C79" s="57"/>
      <c r="D79" s="159"/>
      <c r="E79" s="159"/>
      <c r="F79" s="160"/>
      <c r="G79" s="160"/>
      <c r="H79" s="160"/>
      <c r="I79" s="160"/>
      <c r="J79" s="160"/>
      <c r="K79" s="160"/>
      <c r="L79" s="57"/>
      <c r="M79" s="57"/>
      <c r="N79" s="57"/>
      <c r="O79" s="57"/>
      <c r="P79" s="57"/>
      <c r="Q79" s="57"/>
      <c r="R79" s="57"/>
      <c r="S79" s="57"/>
      <c r="T79" s="57"/>
      <c r="U79" s="57"/>
      <c r="V79" s="57"/>
      <c r="W79" s="57"/>
      <c r="X79" s="57"/>
      <c r="Y79" s="57"/>
      <c r="Z79" s="57"/>
    </row>
    <row r="80" spans="1:26" s="499" customFormat="1">
      <c r="A80" s="289"/>
      <c r="B80" s="289"/>
      <c r="C80" s="289"/>
      <c r="D80" s="159"/>
      <c r="E80" s="159"/>
      <c r="F80" s="160"/>
      <c r="G80" s="160"/>
      <c r="H80" s="160"/>
      <c r="I80" s="160"/>
      <c r="J80" s="160"/>
      <c r="K80" s="160"/>
      <c r="L80" s="289"/>
      <c r="M80" s="289"/>
      <c r="N80" s="289"/>
      <c r="O80" s="289"/>
      <c r="P80" s="289"/>
      <c r="Q80" s="289"/>
      <c r="R80" s="289"/>
      <c r="S80" s="289"/>
      <c r="T80" s="289"/>
      <c r="U80" s="289"/>
      <c r="V80" s="289"/>
      <c r="W80" s="289"/>
      <c r="X80" s="289"/>
      <c r="Y80" s="289"/>
      <c r="Z80" s="289"/>
    </row>
    <row r="81" spans="1:26">
      <c r="A81" s="136" t="s">
        <v>33</v>
      </c>
      <c r="B81" s="57"/>
      <c r="D81" s="159"/>
      <c r="E81" s="159"/>
      <c r="F81" s="160"/>
      <c r="G81" s="160"/>
      <c r="H81" s="160"/>
      <c r="I81" s="160"/>
      <c r="J81" s="160"/>
      <c r="K81" s="160"/>
      <c r="L81" s="57"/>
      <c r="M81" s="57"/>
      <c r="N81" s="57"/>
      <c r="O81" s="57"/>
      <c r="P81" s="57"/>
      <c r="Q81" s="57"/>
      <c r="R81" s="57"/>
      <c r="S81" s="57"/>
      <c r="T81" s="57"/>
      <c r="U81" s="57"/>
      <c r="V81" s="57"/>
      <c r="W81" s="57"/>
      <c r="X81" s="57"/>
      <c r="Y81" s="57"/>
      <c r="Z81" s="57"/>
    </row>
    <row r="82" spans="1:26">
      <c r="A82" s="132"/>
      <c r="B82" s="150"/>
      <c r="C82" s="132"/>
      <c r="D82" s="132"/>
      <c r="E82" s="57"/>
      <c r="F82" s="57"/>
      <c r="G82" s="57"/>
      <c r="H82" s="57"/>
      <c r="I82" s="57"/>
      <c r="J82" s="289"/>
      <c r="K82" s="289"/>
      <c r="L82" s="57"/>
      <c r="M82" s="57"/>
      <c r="N82" s="57"/>
      <c r="O82" s="57"/>
      <c r="P82" s="57"/>
      <c r="Q82" s="57"/>
      <c r="R82" s="57"/>
      <c r="S82" s="57"/>
      <c r="T82" s="57"/>
      <c r="U82" s="57"/>
      <c r="V82" s="57"/>
      <c r="W82" s="57"/>
      <c r="X82" s="57"/>
      <c r="Y82" s="57"/>
      <c r="Z82" s="57"/>
    </row>
    <row r="83" spans="1:26">
      <c r="A83" s="57" t="s">
        <v>738</v>
      </c>
      <c r="B83" s="150"/>
      <c r="C83" s="132"/>
      <c r="D83" s="132"/>
      <c r="E83" s="57"/>
      <c r="F83" s="57"/>
      <c r="G83" s="57"/>
      <c r="H83" s="57"/>
      <c r="I83" s="57"/>
      <c r="J83" s="289"/>
      <c r="K83" s="289"/>
      <c r="L83" s="57"/>
      <c r="M83" s="57"/>
      <c r="N83" s="57"/>
      <c r="O83" s="57"/>
      <c r="P83" s="57"/>
      <c r="Q83" s="57"/>
      <c r="R83" s="57"/>
      <c r="S83" s="57"/>
      <c r="T83" s="57"/>
      <c r="U83" s="57"/>
      <c r="V83" s="57"/>
      <c r="W83" s="57"/>
      <c r="X83" s="57"/>
      <c r="Y83" s="57"/>
      <c r="Z83" s="57"/>
    </row>
    <row r="84" spans="1:26">
      <c r="A84" s="132"/>
      <c r="B84" s="529" t="s">
        <v>17</v>
      </c>
      <c r="C84" s="132"/>
      <c r="D84" s="132"/>
      <c r="E84" s="57"/>
      <c r="F84" s="57"/>
      <c r="G84" s="57"/>
      <c r="H84" s="57"/>
      <c r="I84" s="57"/>
      <c r="J84" s="289"/>
      <c r="K84" s="289"/>
      <c r="L84" s="57"/>
      <c r="M84" s="57"/>
      <c r="N84" s="57"/>
      <c r="O84" s="57"/>
      <c r="P84" s="57"/>
      <c r="Q84" s="57"/>
      <c r="R84" s="57"/>
      <c r="S84" s="57"/>
      <c r="T84" s="57"/>
      <c r="U84" s="57"/>
      <c r="V84" s="57"/>
      <c r="W84" s="57"/>
      <c r="X84" s="57"/>
      <c r="Y84" s="57"/>
      <c r="Z84" s="57"/>
    </row>
    <row r="85" spans="1:26">
      <c r="A85" s="132"/>
      <c r="B85" s="150"/>
      <c r="C85" s="132"/>
      <c r="D85" s="132"/>
      <c r="E85" s="57"/>
      <c r="F85" s="57"/>
      <c r="G85" s="57"/>
      <c r="H85" s="57"/>
      <c r="I85" s="57"/>
      <c r="J85" s="289"/>
      <c r="K85" s="289"/>
      <c r="L85" s="57"/>
      <c r="M85" s="57"/>
      <c r="N85" s="57"/>
      <c r="O85" s="57"/>
      <c r="P85" s="57"/>
      <c r="Q85" s="57"/>
      <c r="R85" s="57"/>
      <c r="S85" s="57"/>
      <c r="T85" s="57"/>
      <c r="U85" s="57"/>
      <c r="V85" s="57"/>
      <c r="W85" s="57"/>
      <c r="X85" s="57"/>
      <c r="Y85" s="57"/>
      <c r="Z85" s="57"/>
    </row>
    <row r="86" spans="1:26">
      <c r="A86" s="132"/>
      <c r="B86" s="150"/>
      <c r="C86" s="132"/>
      <c r="D86" s="132"/>
      <c r="E86" s="57"/>
      <c r="F86" s="57"/>
      <c r="G86" s="57"/>
      <c r="H86" s="57"/>
      <c r="I86" s="57"/>
      <c r="J86" s="289"/>
      <c r="K86" s="289"/>
      <c r="L86" s="57"/>
      <c r="M86" s="57"/>
      <c r="N86" s="57"/>
      <c r="O86" s="57"/>
      <c r="P86" s="57"/>
      <c r="Q86" s="57"/>
      <c r="R86" s="57"/>
      <c r="S86" s="57"/>
      <c r="T86" s="57"/>
      <c r="U86" s="57"/>
      <c r="V86" s="57"/>
      <c r="W86" s="57"/>
      <c r="X86" s="57"/>
      <c r="Y86" s="57"/>
      <c r="Z86" s="57"/>
    </row>
    <row r="87" spans="1:26">
      <c r="A87" s="132"/>
      <c r="B87" s="150"/>
      <c r="C87" s="132"/>
      <c r="D87" s="132"/>
      <c r="E87" s="57"/>
      <c r="F87" s="57"/>
      <c r="G87" s="57"/>
      <c r="H87" s="57"/>
      <c r="I87" s="57"/>
      <c r="J87" s="289"/>
      <c r="K87" s="289"/>
      <c r="L87" s="57"/>
      <c r="M87" s="57"/>
      <c r="N87" s="57"/>
      <c r="O87" s="57"/>
      <c r="P87" s="57"/>
      <c r="Q87" s="57"/>
      <c r="R87" s="57"/>
      <c r="S87" s="57"/>
      <c r="T87" s="57"/>
      <c r="U87" s="57"/>
      <c r="V87" s="57"/>
      <c r="W87" s="57"/>
      <c r="X87" s="57"/>
      <c r="Y87" s="57"/>
      <c r="Z87" s="57"/>
    </row>
    <row r="88" spans="1:26">
      <c r="A88" s="132"/>
      <c r="B88" s="150"/>
      <c r="C88" s="132"/>
      <c r="D88" s="132"/>
      <c r="E88" s="57"/>
      <c r="F88" s="57"/>
      <c r="G88" s="57"/>
      <c r="H88" s="57"/>
      <c r="I88" s="57"/>
      <c r="J88" s="289"/>
      <c r="K88" s="289"/>
      <c r="L88" s="57"/>
      <c r="M88" s="57"/>
      <c r="N88" s="57"/>
      <c r="O88" s="57"/>
      <c r="P88" s="57"/>
      <c r="Q88" s="57"/>
      <c r="R88" s="57"/>
      <c r="S88" s="57"/>
      <c r="T88" s="57"/>
      <c r="U88" s="57"/>
      <c r="V88" s="57"/>
      <c r="W88" s="57"/>
      <c r="X88" s="57"/>
      <c r="Y88" s="57"/>
      <c r="Z88" s="57"/>
    </row>
    <row r="89" spans="1:26">
      <c r="A89" s="132"/>
      <c r="B89" s="150"/>
      <c r="C89" s="132"/>
      <c r="D89" s="132"/>
      <c r="E89" s="57"/>
      <c r="F89" s="57"/>
      <c r="G89" s="57"/>
      <c r="H89" s="57"/>
      <c r="I89" s="57"/>
      <c r="J89" s="289"/>
      <c r="K89" s="289"/>
      <c r="L89" s="57"/>
      <c r="M89" s="57"/>
      <c r="N89" s="57"/>
      <c r="O89" s="57"/>
      <c r="P89" s="57"/>
      <c r="Q89" s="57"/>
      <c r="R89" s="57"/>
      <c r="S89" s="57"/>
      <c r="T89" s="57"/>
      <c r="U89" s="57"/>
      <c r="V89" s="57"/>
      <c r="W89" s="57"/>
      <c r="X89" s="57"/>
      <c r="Y89" s="57"/>
      <c r="Z89" s="57"/>
    </row>
    <row r="90" spans="1:26">
      <c r="A90" s="132"/>
      <c r="B90" s="150"/>
      <c r="C90" s="132"/>
      <c r="D90" s="132"/>
      <c r="E90" s="57"/>
      <c r="F90" s="57"/>
      <c r="G90" s="57"/>
      <c r="H90" s="57"/>
      <c r="I90" s="57"/>
      <c r="J90" s="289"/>
      <c r="K90" s="289"/>
      <c r="L90" s="57"/>
      <c r="M90" s="57"/>
      <c r="N90" s="57"/>
      <c r="O90" s="57"/>
      <c r="P90" s="57"/>
      <c r="Q90" s="57"/>
      <c r="R90" s="57"/>
      <c r="S90" s="57"/>
      <c r="T90" s="57"/>
      <c r="U90" s="57"/>
      <c r="V90" s="57"/>
      <c r="W90" s="57"/>
      <c r="X90" s="57"/>
      <c r="Y90" s="57"/>
      <c r="Z90" s="57"/>
    </row>
    <row r="91" spans="1:26">
      <c r="A91" s="132"/>
      <c r="B91" s="150"/>
      <c r="C91" s="132"/>
      <c r="D91" s="132"/>
      <c r="E91" s="57"/>
      <c r="F91" s="57"/>
      <c r="G91" s="57"/>
      <c r="H91" s="57"/>
      <c r="I91" s="57"/>
      <c r="J91" s="289"/>
      <c r="K91" s="289"/>
      <c r="L91" s="57"/>
      <c r="M91" s="57"/>
      <c r="N91" s="57"/>
      <c r="O91" s="57"/>
      <c r="P91" s="57"/>
      <c r="Q91" s="57"/>
      <c r="R91" s="57"/>
      <c r="S91" s="57"/>
      <c r="T91" s="57"/>
      <c r="U91" s="57"/>
      <c r="V91" s="57"/>
      <c r="W91" s="57"/>
      <c r="X91" s="57"/>
      <c r="Y91" s="57"/>
      <c r="Z91" s="57"/>
    </row>
    <row r="92" spans="1:26">
      <c r="A92" s="132"/>
      <c r="B92" s="150"/>
      <c r="C92" s="132"/>
      <c r="D92" s="132"/>
      <c r="E92" s="57"/>
      <c r="F92" s="57"/>
      <c r="G92" s="57"/>
      <c r="H92" s="57"/>
      <c r="I92" s="57"/>
      <c r="J92" s="289"/>
      <c r="K92" s="289"/>
      <c r="L92" s="57"/>
      <c r="M92" s="57"/>
      <c r="N92" s="57"/>
      <c r="O92" s="57"/>
      <c r="P92" s="57"/>
      <c r="Q92" s="57"/>
      <c r="R92" s="57"/>
      <c r="S92" s="57"/>
      <c r="T92" s="57"/>
      <c r="U92" s="57"/>
      <c r="V92" s="57"/>
      <c r="W92" s="57"/>
      <c r="X92" s="57"/>
      <c r="Y92" s="57"/>
      <c r="Z92" s="57"/>
    </row>
    <row r="93" spans="1:26">
      <c r="A93" s="132"/>
      <c r="B93" s="150"/>
      <c r="C93" s="132"/>
      <c r="D93" s="132"/>
      <c r="E93" s="57"/>
      <c r="F93" s="57"/>
      <c r="G93" s="57"/>
      <c r="H93" s="57"/>
      <c r="I93" s="57"/>
      <c r="J93" s="289"/>
      <c r="K93" s="289"/>
      <c r="L93" s="57"/>
      <c r="M93" s="57"/>
      <c r="N93" s="57"/>
      <c r="O93" s="57"/>
      <c r="P93" s="57"/>
      <c r="Q93" s="57"/>
      <c r="R93" s="57"/>
      <c r="S93" s="57"/>
      <c r="T93" s="57"/>
      <c r="U93" s="57"/>
      <c r="V93" s="57"/>
      <c r="W93" s="57"/>
      <c r="X93" s="57"/>
      <c r="Y93" s="57"/>
      <c r="Z93" s="57"/>
    </row>
    <row r="94" spans="1:26">
      <c r="A94" s="132"/>
      <c r="B94" s="150"/>
      <c r="C94" s="132"/>
      <c r="D94" s="132"/>
      <c r="E94" s="57"/>
      <c r="F94" s="57"/>
      <c r="G94" s="57"/>
      <c r="H94" s="57"/>
      <c r="I94" s="57"/>
      <c r="J94" s="289"/>
      <c r="K94" s="289"/>
      <c r="L94" s="57"/>
      <c r="M94" s="57"/>
      <c r="N94" s="57"/>
      <c r="O94" s="57"/>
      <c r="P94" s="57"/>
      <c r="Q94" s="57"/>
      <c r="R94" s="57"/>
      <c r="S94" s="57"/>
      <c r="T94" s="57"/>
      <c r="U94" s="57"/>
      <c r="V94" s="57"/>
      <c r="W94" s="57"/>
      <c r="X94" s="57"/>
      <c r="Y94" s="57"/>
      <c r="Z94" s="57"/>
    </row>
    <row r="95" spans="1:26">
      <c r="A95" s="132"/>
      <c r="B95" s="150"/>
      <c r="C95" s="132"/>
      <c r="D95" s="132"/>
      <c r="E95" s="57"/>
      <c r="F95" s="57"/>
      <c r="G95" s="57"/>
      <c r="H95" s="57"/>
      <c r="I95" s="57"/>
      <c r="J95" s="289"/>
      <c r="K95" s="289"/>
      <c r="L95" s="57"/>
      <c r="M95" s="57"/>
      <c r="N95" s="57"/>
      <c r="O95" s="57"/>
      <c r="P95" s="57"/>
      <c r="Q95" s="57"/>
      <c r="R95" s="57"/>
      <c r="S95" s="57"/>
      <c r="T95" s="57"/>
      <c r="U95" s="57"/>
      <c r="V95" s="57"/>
      <c r="W95" s="57"/>
      <c r="X95" s="57"/>
      <c r="Y95" s="57"/>
      <c r="Z95" s="57"/>
    </row>
    <row r="96" spans="1:26">
      <c r="A96" s="132"/>
      <c r="B96" s="150"/>
      <c r="C96" s="132"/>
      <c r="D96" s="132"/>
      <c r="E96" s="57"/>
      <c r="F96" s="57"/>
      <c r="G96" s="57"/>
      <c r="H96" s="57"/>
      <c r="I96" s="57"/>
      <c r="J96" s="289"/>
      <c r="K96" s="289"/>
      <c r="L96" s="57"/>
      <c r="M96" s="57"/>
      <c r="N96" s="57"/>
      <c r="O96" s="57"/>
      <c r="P96" s="57"/>
      <c r="Q96" s="57"/>
      <c r="R96" s="57"/>
      <c r="S96" s="57"/>
      <c r="T96" s="57"/>
      <c r="U96" s="57"/>
      <c r="V96" s="57"/>
      <c r="W96" s="57"/>
      <c r="X96" s="57"/>
      <c r="Y96" s="57"/>
      <c r="Z96" s="57"/>
    </row>
    <row r="97" spans="1:26">
      <c r="A97" s="132"/>
      <c r="B97" s="150"/>
      <c r="C97" s="132"/>
      <c r="D97" s="132"/>
      <c r="E97" s="57"/>
      <c r="F97" s="57"/>
      <c r="G97" s="57"/>
      <c r="H97" s="57"/>
      <c r="I97" s="57"/>
      <c r="J97" s="289"/>
      <c r="K97" s="289"/>
      <c r="L97" s="57"/>
      <c r="M97" s="57"/>
      <c r="N97" s="57"/>
      <c r="O97" s="57"/>
      <c r="P97" s="57"/>
      <c r="Q97" s="57"/>
      <c r="R97" s="57"/>
      <c r="S97" s="57"/>
      <c r="T97" s="57"/>
      <c r="U97" s="57"/>
      <c r="V97" s="57"/>
      <c r="W97" s="57"/>
      <c r="X97" s="57"/>
      <c r="Y97" s="57"/>
      <c r="Z97" s="57"/>
    </row>
    <row r="98" spans="1:26">
      <c r="A98" s="132"/>
      <c r="B98" s="150"/>
      <c r="C98" s="132"/>
      <c r="D98" s="132"/>
      <c r="E98" s="57"/>
      <c r="F98" s="57"/>
      <c r="G98" s="57"/>
      <c r="H98" s="57"/>
      <c r="I98" s="57"/>
      <c r="J98" s="289"/>
      <c r="K98" s="289"/>
      <c r="L98" s="57"/>
      <c r="M98" s="57"/>
      <c r="N98" s="57"/>
      <c r="O98" s="57"/>
      <c r="P98" s="57"/>
      <c r="Q98" s="57"/>
      <c r="R98" s="57"/>
      <c r="S98" s="57"/>
      <c r="T98" s="57"/>
      <c r="U98" s="57"/>
      <c r="V98" s="57"/>
      <c r="W98" s="57"/>
      <c r="X98" s="57"/>
      <c r="Y98" s="57"/>
      <c r="Z98" s="57"/>
    </row>
    <row r="99" spans="1:26">
      <c r="A99" s="132"/>
      <c r="B99" s="150"/>
      <c r="C99" s="132"/>
      <c r="D99" s="132"/>
      <c r="E99" s="57"/>
      <c r="F99" s="57"/>
      <c r="G99" s="57"/>
      <c r="H99" s="57"/>
      <c r="I99" s="57"/>
      <c r="J99" s="289"/>
      <c r="K99" s="289"/>
      <c r="L99" s="57"/>
      <c r="M99" s="57"/>
      <c r="N99" s="57"/>
      <c r="O99" s="57"/>
      <c r="P99" s="57"/>
      <c r="Q99" s="57"/>
      <c r="R99" s="57"/>
      <c r="S99" s="57"/>
      <c r="T99" s="57"/>
      <c r="U99" s="57"/>
      <c r="V99" s="57"/>
      <c r="W99" s="57"/>
      <c r="X99" s="57"/>
      <c r="Y99" s="57"/>
      <c r="Z99" s="57"/>
    </row>
    <row r="100" spans="1:26">
      <c r="A100" s="132"/>
      <c r="B100" s="150"/>
      <c r="C100" s="132"/>
      <c r="D100" s="132"/>
      <c r="E100" s="57"/>
      <c r="F100" s="57"/>
      <c r="G100" s="57"/>
      <c r="H100" s="57"/>
      <c r="I100" s="57"/>
      <c r="J100" s="289"/>
      <c r="K100" s="289"/>
      <c r="L100" s="57"/>
      <c r="M100" s="57"/>
      <c r="N100" s="57"/>
      <c r="O100" s="57"/>
      <c r="P100" s="57"/>
      <c r="Q100" s="57"/>
      <c r="R100" s="57"/>
      <c r="S100" s="57"/>
      <c r="T100" s="57"/>
      <c r="U100" s="57"/>
      <c r="V100" s="57"/>
      <c r="W100" s="57"/>
      <c r="X100" s="57"/>
      <c r="Y100" s="57"/>
      <c r="Z100" s="57"/>
    </row>
    <row r="101" spans="1:26">
      <c r="A101" s="132"/>
      <c r="B101" s="150"/>
      <c r="C101" s="132"/>
      <c r="D101" s="132"/>
      <c r="E101" s="57"/>
      <c r="F101" s="57"/>
      <c r="G101" s="57"/>
      <c r="H101" s="57"/>
      <c r="I101" s="57"/>
      <c r="J101" s="289"/>
      <c r="K101" s="289"/>
      <c r="L101" s="57"/>
      <c r="M101" s="57"/>
      <c r="N101" s="57"/>
      <c r="O101" s="57"/>
      <c r="P101" s="57"/>
      <c r="Q101" s="57"/>
      <c r="R101" s="57"/>
      <c r="S101" s="57"/>
      <c r="T101" s="57"/>
      <c r="U101" s="57"/>
      <c r="V101" s="57"/>
      <c r="W101" s="57"/>
      <c r="X101" s="57"/>
      <c r="Y101" s="57"/>
      <c r="Z101" s="57"/>
    </row>
    <row r="102" spans="1:26">
      <c r="A102" s="132"/>
      <c r="B102" s="150"/>
      <c r="C102" s="132"/>
      <c r="D102" s="132"/>
      <c r="E102" s="57"/>
      <c r="F102" s="57"/>
      <c r="G102" s="57"/>
      <c r="H102" s="57"/>
      <c r="I102" s="57"/>
      <c r="J102" s="289"/>
      <c r="K102" s="289"/>
      <c r="L102" s="57"/>
      <c r="M102" s="57"/>
      <c r="N102" s="57"/>
      <c r="O102" s="57"/>
      <c r="P102" s="57"/>
      <c r="Q102" s="57"/>
      <c r="R102" s="57"/>
      <c r="S102" s="57"/>
      <c r="T102" s="57"/>
      <c r="U102" s="57"/>
      <c r="V102" s="57"/>
      <c r="W102" s="57"/>
      <c r="X102" s="57"/>
      <c r="Y102" s="57"/>
      <c r="Z102" s="57"/>
    </row>
    <row r="103" spans="1:26">
      <c r="A103" s="132"/>
      <c r="B103" s="150"/>
      <c r="C103" s="132"/>
      <c r="D103" s="132"/>
      <c r="E103" s="57"/>
      <c r="F103" s="57"/>
      <c r="G103" s="57"/>
      <c r="H103" s="57"/>
      <c r="I103" s="57"/>
      <c r="J103" s="289"/>
      <c r="K103" s="289"/>
      <c r="L103" s="57"/>
      <c r="M103" s="57"/>
      <c r="N103" s="57"/>
      <c r="O103" s="57"/>
      <c r="P103" s="57"/>
      <c r="Q103" s="57"/>
      <c r="R103" s="57"/>
      <c r="S103" s="57"/>
      <c r="T103" s="57"/>
      <c r="U103" s="57"/>
      <c r="V103" s="57"/>
      <c r="W103" s="57"/>
      <c r="X103" s="57"/>
      <c r="Y103" s="57"/>
      <c r="Z103" s="57"/>
    </row>
    <row r="104" spans="1:26">
      <c r="A104" s="132"/>
      <c r="B104" s="150"/>
      <c r="C104" s="132"/>
      <c r="D104" s="132"/>
      <c r="E104" s="57"/>
      <c r="F104" s="57"/>
      <c r="G104" s="57"/>
      <c r="H104" s="57"/>
      <c r="I104" s="57"/>
      <c r="J104" s="289"/>
      <c r="K104" s="289"/>
      <c r="L104" s="57"/>
      <c r="M104" s="57"/>
      <c r="N104" s="57"/>
      <c r="O104" s="57"/>
      <c r="P104" s="57"/>
      <c r="Q104" s="57"/>
      <c r="R104" s="57"/>
      <c r="S104" s="57"/>
      <c r="T104" s="57"/>
      <c r="U104" s="57"/>
      <c r="V104" s="57"/>
      <c r="W104" s="57"/>
      <c r="X104" s="57"/>
      <c r="Y104" s="57"/>
      <c r="Z104" s="57"/>
    </row>
    <row r="105" spans="1:26">
      <c r="A105" s="132"/>
      <c r="B105" s="150"/>
      <c r="C105" s="132"/>
      <c r="D105" s="132"/>
      <c r="E105" s="57"/>
      <c r="F105" s="57"/>
      <c r="G105" s="57"/>
      <c r="H105" s="57"/>
      <c r="I105" s="57"/>
      <c r="J105" s="289"/>
      <c r="K105" s="289"/>
      <c r="L105" s="57"/>
      <c r="M105" s="57"/>
      <c r="N105" s="57"/>
      <c r="O105" s="57"/>
      <c r="P105" s="57"/>
      <c r="Q105" s="57"/>
      <c r="R105" s="57"/>
      <c r="S105" s="57"/>
      <c r="T105" s="57"/>
      <c r="U105" s="57"/>
      <c r="V105" s="57"/>
      <c r="W105" s="57"/>
      <c r="X105" s="57"/>
      <c r="Y105" s="57"/>
      <c r="Z105" s="57"/>
    </row>
    <row r="106" spans="1:26">
      <c r="A106" s="132"/>
      <c r="B106" s="150"/>
      <c r="C106" s="132"/>
      <c r="D106" s="132"/>
      <c r="E106" s="57"/>
      <c r="F106" s="57"/>
      <c r="G106" s="57"/>
      <c r="H106" s="57"/>
      <c r="I106" s="57"/>
      <c r="J106" s="289"/>
      <c r="K106" s="289"/>
      <c r="L106" s="57"/>
      <c r="M106" s="57"/>
      <c r="N106" s="57"/>
      <c r="O106" s="57"/>
      <c r="P106" s="57"/>
      <c r="Q106" s="57"/>
      <c r="R106" s="57"/>
      <c r="S106" s="57"/>
      <c r="T106" s="57"/>
      <c r="U106" s="57"/>
      <c r="V106" s="57"/>
      <c r="W106" s="57"/>
      <c r="X106" s="57"/>
      <c r="Y106" s="57"/>
      <c r="Z106" s="57"/>
    </row>
    <row r="107" spans="1:26">
      <c r="A107" s="132"/>
      <c r="B107" s="150"/>
      <c r="C107" s="132"/>
      <c r="D107" s="132"/>
      <c r="E107" s="57"/>
      <c r="F107" s="57"/>
      <c r="G107" s="57"/>
      <c r="H107" s="57"/>
      <c r="I107" s="57"/>
      <c r="J107" s="289"/>
      <c r="K107" s="289"/>
      <c r="L107" s="57"/>
      <c r="M107" s="57"/>
      <c r="N107" s="57"/>
      <c r="O107" s="57"/>
      <c r="P107" s="57"/>
      <c r="Q107" s="57"/>
      <c r="R107" s="57"/>
      <c r="S107" s="57"/>
      <c r="T107" s="57"/>
      <c r="U107" s="57"/>
      <c r="V107" s="57"/>
      <c r="W107" s="57"/>
      <c r="X107" s="57"/>
      <c r="Y107" s="57"/>
      <c r="Z107" s="57"/>
    </row>
    <row r="108" spans="1:26">
      <c r="A108" s="132"/>
      <c r="B108" s="150"/>
      <c r="C108" s="132"/>
      <c r="D108" s="132"/>
      <c r="E108" s="57"/>
      <c r="F108" s="57"/>
      <c r="G108" s="57"/>
      <c r="H108" s="57"/>
      <c r="I108" s="57"/>
      <c r="J108" s="289"/>
      <c r="K108" s="289"/>
      <c r="L108" s="57"/>
      <c r="M108" s="57"/>
      <c r="N108" s="57"/>
      <c r="O108" s="57"/>
      <c r="P108" s="57"/>
      <c r="Q108" s="57"/>
      <c r="R108" s="57"/>
      <c r="S108" s="57"/>
      <c r="T108" s="57"/>
      <c r="U108" s="57"/>
      <c r="V108" s="57"/>
      <c r="W108" s="57"/>
      <c r="X108" s="57"/>
      <c r="Y108" s="57"/>
      <c r="Z108" s="57"/>
    </row>
    <row r="109" spans="1:26">
      <c r="A109" s="132"/>
      <c r="B109" s="150"/>
      <c r="C109" s="132"/>
      <c r="D109" s="132"/>
      <c r="E109" s="57"/>
      <c r="F109" s="57"/>
      <c r="G109" s="57"/>
      <c r="H109" s="57"/>
      <c r="I109" s="57"/>
      <c r="J109" s="289"/>
      <c r="K109" s="289"/>
      <c r="L109" s="57"/>
      <c r="M109" s="57"/>
      <c r="N109" s="57"/>
      <c r="O109" s="57"/>
      <c r="P109" s="57"/>
      <c r="Q109" s="57"/>
      <c r="R109" s="57"/>
      <c r="S109" s="57"/>
      <c r="T109" s="57"/>
      <c r="U109" s="57"/>
      <c r="V109" s="57"/>
      <c r="W109" s="57"/>
      <c r="X109" s="57"/>
      <c r="Y109" s="57"/>
      <c r="Z109" s="57"/>
    </row>
    <row r="110" spans="1:26">
      <c r="A110" s="132"/>
      <c r="B110" s="150"/>
      <c r="C110" s="132"/>
      <c r="D110" s="132"/>
      <c r="E110" s="57"/>
      <c r="F110" s="57"/>
      <c r="G110" s="57"/>
      <c r="H110" s="57"/>
      <c r="I110" s="57"/>
      <c r="J110" s="289"/>
      <c r="K110" s="289"/>
      <c r="L110" s="57"/>
      <c r="M110" s="57"/>
      <c r="N110" s="57"/>
      <c r="O110" s="57"/>
      <c r="P110" s="57"/>
      <c r="Q110" s="57"/>
      <c r="R110" s="57"/>
      <c r="S110" s="57"/>
      <c r="T110" s="57"/>
      <c r="U110" s="57"/>
      <c r="V110" s="57"/>
      <c r="W110" s="57"/>
      <c r="X110" s="57"/>
      <c r="Y110" s="57"/>
      <c r="Z110" s="57"/>
    </row>
    <row r="111" spans="1:26">
      <c r="A111" s="132"/>
      <c r="B111" s="150"/>
      <c r="C111" s="132"/>
      <c r="D111" s="132"/>
      <c r="E111" s="57"/>
      <c r="F111" s="57"/>
      <c r="G111" s="57"/>
      <c r="H111" s="57"/>
      <c r="I111" s="57"/>
      <c r="J111" s="289"/>
      <c r="K111" s="289"/>
      <c r="L111" s="57"/>
      <c r="M111" s="57"/>
      <c r="N111" s="57"/>
      <c r="O111" s="57"/>
      <c r="P111" s="57"/>
      <c r="Q111" s="57"/>
      <c r="R111" s="57"/>
      <c r="S111" s="57"/>
      <c r="T111" s="57"/>
      <c r="U111" s="57"/>
      <c r="V111" s="57"/>
      <c r="W111" s="57"/>
      <c r="X111" s="57"/>
      <c r="Y111" s="57"/>
      <c r="Z111" s="57"/>
    </row>
    <row r="112" spans="1:26">
      <c r="A112" s="132"/>
      <c r="B112" s="150"/>
      <c r="C112" s="132"/>
      <c r="D112" s="132"/>
      <c r="E112" s="57"/>
      <c r="F112" s="57"/>
      <c r="G112" s="57"/>
      <c r="H112" s="57"/>
      <c r="I112" s="57"/>
      <c r="J112" s="289"/>
      <c r="K112" s="289"/>
      <c r="L112" s="57"/>
      <c r="M112" s="57"/>
      <c r="N112" s="57"/>
      <c r="O112" s="57"/>
      <c r="P112" s="57"/>
      <c r="Q112" s="57"/>
      <c r="R112" s="57"/>
      <c r="S112" s="57"/>
      <c r="T112" s="57"/>
      <c r="U112" s="57"/>
      <c r="V112" s="57"/>
      <c r="W112" s="57"/>
      <c r="X112" s="57"/>
      <c r="Y112" s="57"/>
      <c r="Z112" s="57"/>
    </row>
    <row r="113" spans="1:26">
      <c r="A113" s="132"/>
      <c r="B113" s="150"/>
      <c r="C113" s="132"/>
      <c r="D113" s="132"/>
      <c r="E113" s="57"/>
      <c r="F113" s="57"/>
      <c r="G113" s="57"/>
      <c r="H113" s="57"/>
      <c r="I113" s="57"/>
      <c r="J113" s="289"/>
      <c r="K113" s="289"/>
      <c r="L113" s="57"/>
      <c r="M113" s="57"/>
      <c r="N113" s="57"/>
      <c r="O113" s="57"/>
      <c r="P113" s="57"/>
      <c r="Q113" s="57"/>
      <c r="R113" s="57"/>
      <c r="S113" s="57"/>
      <c r="T113" s="57"/>
      <c r="U113" s="57"/>
      <c r="V113" s="57"/>
      <c r="W113" s="57"/>
      <c r="X113" s="57"/>
      <c r="Y113" s="57"/>
      <c r="Z113" s="57"/>
    </row>
    <row r="114" spans="1:26">
      <c r="A114" s="132"/>
      <c r="B114" s="150"/>
      <c r="C114" s="132"/>
      <c r="D114" s="132"/>
      <c r="E114" s="57"/>
      <c r="F114" s="57"/>
      <c r="G114" s="57"/>
      <c r="H114" s="57"/>
      <c r="I114" s="57"/>
      <c r="J114" s="289"/>
      <c r="K114" s="289"/>
      <c r="L114" s="57"/>
      <c r="M114" s="57"/>
      <c r="N114" s="57"/>
      <c r="O114" s="57"/>
      <c r="P114" s="57"/>
      <c r="Q114" s="57"/>
      <c r="R114" s="57"/>
      <c r="S114" s="57"/>
      <c r="T114" s="57"/>
      <c r="U114" s="57"/>
      <c r="V114" s="57"/>
      <c r="W114" s="57"/>
      <c r="X114" s="57"/>
      <c r="Y114" s="57"/>
      <c r="Z114" s="57"/>
    </row>
    <row r="115" spans="1:26">
      <c r="A115" s="132"/>
      <c r="B115" s="150"/>
      <c r="C115" s="132"/>
      <c r="D115" s="132"/>
      <c r="E115" s="57"/>
      <c r="F115" s="57"/>
      <c r="G115" s="57"/>
      <c r="H115" s="57"/>
      <c r="I115" s="57"/>
      <c r="J115" s="289"/>
      <c r="K115" s="289"/>
      <c r="L115" s="57"/>
      <c r="M115" s="57"/>
      <c r="N115" s="57"/>
      <c r="O115" s="57"/>
      <c r="P115" s="57"/>
      <c r="Q115" s="57"/>
      <c r="R115" s="57"/>
      <c r="S115" s="57"/>
      <c r="T115" s="57"/>
      <c r="U115" s="57"/>
      <c r="V115" s="57"/>
      <c r="W115" s="57"/>
      <c r="X115" s="57"/>
      <c r="Y115" s="57"/>
      <c r="Z115" s="57"/>
    </row>
    <row r="116" spans="1:26">
      <c r="A116" s="132"/>
      <c r="B116" s="150"/>
      <c r="C116" s="132"/>
      <c r="D116" s="132"/>
      <c r="E116" s="57"/>
      <c r="F116" s="57"/>
      <c r="G116" s="57"/>
      <c r="H116" s="57"/>
      <c r="I116" s="57"/>
      <c r="J116" s="289"/>
      <c r="K116" s="289"/>
      <c r="L116" s="57"/>
      <c r="M116" s="57"/>
      <c r="N116" s="57"/>
      <c r="O116" s="57"/>
      <c r="P116" s="57"/>
      <c r="Q116" s="57"/>
      <c r="R116" s="57"/>
      <c r="S116" s="57"/>
      <c r="T116" s="57"/>
      <c r="U116" s="57"/>
      <c r="V116" s="57"/>
      <c r="W116" s="57"/>
      <c r="X116" s="57"/>
      <c r="Y116" s="57"/>
      <c r="Z116" s="57"/>
    </row>
    <row r="117" spans="1:26">
      <c r="A117" s="132"/>
      <c r="B117" s="150"/>
      <c r="C117" s="132"/>
      <c r="D117" s="132"/>
      <c r="E117" s="57"/>
      <c r="F117" s="57"/>
      <c r="G117" s="57"/>
      <c r="H117" s="57"/>
      <c r="I117" s="57"/>
      <c r="J117" s="289"/>
      <c r="K117" s="289"/>
      <c r="L117" s="57"/>
      <c r="M117" s="57"/>
      <c r="N117" s="57"/>
      <c r="O117" s="57"/>
      <c r="P117" s="57"/>
      <c r="Q117" s="57"/>
      <c r="R117" s="57"/>
      <c r="S117" s="57"/>
      <c r="T117" s="57"/>
      <c r="U117" s="57"/>
      <c r="V117" s="57"/>
      <c r="W117" s="57"/>
      <c r="X117" s="57"/>
      <c r="Y117" s="57"/>
      <c r="Z117" s="57"/>
    </row>
    <row r="118" spans="1:26">
      <c r="A118" s="132"/>
      <c r="B118" s="150"/>
      <c r="C118" s="132"/>
      <c r="D118" s="132"/>
      <c r="E118" s="57"/>
      <c r="F118" s="57"/>
      <c r="G118" s="57"/>
      <c r="H118" s="57"/>
      <c r="I118" s="57"/>
      <c r="J118" s="289"/>
      <c r="K118" s="289"/>
      <c r="L118" s="57"/>
      <c r="M118" s="57"/>
      <c r="N118" s="57"/>
      <c r="O118" s="57"/>
      <c r="P118" s="57"/>
      <c r="Q118" s="57"/>
      <c r="R118" s="57"/>
      <c r="S118" s="57"/>
      <c r="T118" s="57"/>
      <c r="U118" s="57"/>
      <c r="V118" s="57"/>
      <c r="W118" s="57"/>
      <c r="X118" s="57"/>
      <c r="Y118" s="57"/>
      <c r="Z118" s="57"/>
    </row>
    <row r="119" spans="1:26">
      <c r="A119" s="132"/>
      <c r="B119" s="150"/>
      <c r="C119" s="132"/>
      <c r="D119" s="132"/>
      <c r="E119" s="57"/>
      <c r="F119" s="57"/>
      <c r="G119" s="57"/>
      <c r="H119" s="57"/>
      <c r="I119" s="57"/>
      <c r="J119" s="289"/>
      <c r="K119" s="289"/>
      <c r="L119" s="57"/>
      <c r="M119" s="57"/>
      <c r="N119" s="57"/>
      <c r="O119" s="57"/>
      <c r="P119" s="57"/>
      <c r="Q119" s="57"/>
      <c r="R119" s="57"/>
      <c r="S119" s="57"/>
      <c r="T119" s="57"/>
      <c r="U119" s="57"/>
      <c r="V119" s="57"/>
      <c r="W119" s="57"/>
      <c r="X119" s="57"/>
      <c r="Y119" s="57"/>
      <c r="Z119" s="57"/>
    </row>
    <row r="120" spans="1:26">
      <c r="A120" s="132"/>
      <c r="B120" s="150"/>
      <c r="C120" s="132"/>
      <c r="D120" s="132"/>
      <c r="E120" s="57"/>
      <c r="F120" s="57"/>
      <c r="G120" s="57"/>
      <c r="H120" s="57"/>
      <c r="I120" s="57"/>
      <c r="J120" s="289"/>
      <c r="K120" s="289"/>
      <c r="L120" s="57"/>
      <c r="M120" s="57"/>
      <c r="N120" s="57"/>
      <c r="O120" s="57"/>
      <c r="P120" s="57"/>
      <c r="Q120" s="57"/>
      <c r="R120" s="57"/>
      <c r="S120" s="57"/>
      <c r="T120" s="57"/>
      <c r="U120" s="57"/>
      <c r="V120" s="57"/>
      <c r="W120" s="57"/>
      <c r="X120" s="57"/>
      <c r="Y120" s="57"/>
      <c r="Z120" s="57"/>
    </row>
    <row r="121" spans="1:26">
      <c r="A121" s="132"/>
      <c r="B121" s="150"/>
      <c r="C121" s="132"/>
      <c r="D121" s="132"/>
      <c r="E121" s="57"/>
      <c r="F121" s="57"/>
      <c r="G121" s="57"/>
      <c r="H121" s="57"/>
      <c r="I121" s="57"/>
      <c r="J121" s="289"/>
      <c r="K121" s="289"/>
      <c r="L121" s="57"/>
      <c r="M121" s="57"/>
      <c r="N121" s="57"/>
      <c r="O121" s="57"/>
      <c r="P121" s="57"/>
      <c r="Q121" s="57"/>
      <c r="R121" s="57"/>
      <c r="S121" s="57"/>
      <c r="T121" s="57"/>
      <c r="U121" s="57"/>
      <c r="V121" s="57"/>
      <c r="W121" s="57"/>
      <c r="X121" s="57"/>
      <c r="Y121" s="57"/>
      <c r="Z121" s="57"/>
    </row>
    <row r="122" spans="1:26">
      <c r="A122" s="132"/>
      <c r="B122" s="150"/>
      <c r="C122" s="132"/>
      <c r="D122" s="132"/>
      <c r="E122" s="57"/>
      <c r="F122" s="57"/>
      <c r="G122" s="57"/>
      <c r="H122" s="57"/>
      <c r="I122" s="57"/>
      <c r="J122" s="289"/>
      <c r="K122" s="289"/>
      <c r="L122" s="57"/>
      <c r="M122" s="57"/>
      <c r="N122" s="57"/>
      <c r="O122" s="57"/>
      <c r="P122" s="57"/>
      <c r="Q122" s="57"/>
      <c r="R122" s="57"/>
      <c r="S122" s="57"/>
      <c r="T122" s="57"/>
      <c r="U122" s="57"/>
      <c r="V122" s="57"/>
      <c r="W122" s="57"/>
      <c r="X122" s="57"/>
      <c r="Y122" s="57"/>
      <c r="Z122" s="57"/>
    </row>
    <row r="123" spans="1:26">
      <c r="A123" s="132"/>
      <c r="B123" s="150"/>
      <c r="C123" s="132"/>
      <c r="D123" s="132"/>
      <c r="E123" s="57"/>
      <c r="F123" s="57"/>
      <c r="G123" s="57"/>
      <c r="H123" s="57"/>
      <c r="I123" s="57"/>
      <c r="J123" s="289"/>
      <c r="K123" s="289"/>
      <c r="L123" s="57"/>
      <c r="M123" s="57"/>
      <c r="N123" s="57"/>
      <c r="O123" s="57"/>
      <c r="P123" s="57"/>
      <c r="Q123" s="57"/>
      <c r="R123" s="57"/>
      <c r="S123" s="57"/>
      <c r="T123" s="57"/>
      <c r="U123" s="57"/>
      <c r="V123" s="57"/>
      <c r="W123" s="57"/>
      <c r="X123" s="57"/>
      <c r="Y123" s="57"/>
      <c r="Z123" s="57"/>
    </row>
    <row r="124" spans="1:26">
      <c r="A124" s="132"/>
      <c r="B124" s="150"/>
      <c r="C124" s="132"/>
      <c r="D124" s="132"/>
      <c r="E124" s="57"/>
      <c r="F124" s="57"/>
      <c r="G124" s="57"/>
      <c r="H124" s="57"/>
      <c r="I124" s="57"/>
      <c r="J124" s="289"/>
      <c r="K124" s="289"/>
      <c r="L124" s="57"/>
      <c r="M124" s="57"/>
      <c r="N124" s="57"/>
      <c r="O124" s="57"/>
      <c r="P124" s="57"/>
      <c r="Q124" s="57"/>
      <c r="R124" s="57"/>
      <c r="S124" s="57"/>
      <c r="T124" s="57"/>
      <c r="U124" s="57"/>
      <c r="V124" s="57"/>
      <c r="W124" s="57"/>
      <c r="X124" s="57"/>
      <c r="Y124" s="57"/>
      <c r="Z124" s="57"/>
    </row>
    <row r="125" spans="1:26">
      <c r="A125" s="132"/>
      <c r="B125" s="150"/>
      <c r="C125" s="132"/>
      <c r="D125" s="132"/>
      <c r="E125" s="57"/>
      <c r="F125" s="57"/>
      <c r="G125" s="57"/>
      <c r="H125" s="57"/>
      <c r="I125" s="57"/>
      <c r="J125" s="289"/>
      <c r="K125" s="289"/>
      <c r="L125" s="57"/>
      <c r="M125" s="57"/>
      <c r="N125" s="57"/>
      <c r="O125" s="57"/>
      <c r="P125" s="57"/>
      <c r="Q125" s="57"/>
      <c r="R125" s="57"/>
      <c r="S125" s="57"/>
      <c r="T125" s="57"/>
      <c r="U125" s="57"/>
      <c r="V125" s="57"/>
      <c r="W125" s="57"/>
      <c r="X125" s="57"/>
      <c r="Y125" s="57"/>
      <c r="Z125" s="57"/>
    </row>
    <row r="126" spans="1:26">
      <c r="A126" s="132"/>
      <c r="B126" s="150"/>
      <c r="C126" s="132"/>
      <c r="D126" s="132"/>
      <c r="E126" s="57"/>
      <c r="F126" s="57"/>
      <c r="G126" s="57"/>
      <c r="H126" s="57"/>
      <c r="I126" s="57"/>
      <c r="J126" s="289"/>
      <c r="K126" s="289"/>
      <c r="L126" s="57"/>
      <c r="M126" s="57"/>
      <c r="N126" s="57"/>
      <c r="O126" s="57"/>
      <c r="P126" s="57"/>
      <c r="Q126" s="57"/>
      <c r="R126" s="57"/>
      <c r="S126" s="57"/>
      <c r="T126" s="57"/>
      <c r="U126" s="57"/>
      <c r="V126" s="57"/>
      <c r="W126" s="57"/>
      <c r="X126" s="57"/>
      <c r="Y126" s="57"/>
      <c r="Z126" s="57"/>
    </row>
    <row r="127" spans="1:26">
      <c r="A127" s="132"/>
      <c r="B127" s="150"/>
      <c r="C127" s="132"/>
      <c r="D127" s="132"/>
      <c r="E127" s="57"/>
      <c r="F127" s="57"/>
      <c r="G127" s="57"/>
      <c r="H127" s="57"/>
      <c r="I127" s="57"/>
      <c r="J127" s="289"/>
      <c r="K127" s="289"/>
      <c r="L127" s="57"/>
      <c r="M127" s="57"/>
      <c r="N127" s="57"/>
      <c r="O127" s="57"/>
      <c r="P127" s="57"/>
      <c r="Q127" s="57"/>
      <c r="R127" s="57"/>
      <c r="S127" s="57"/>
      <c r="T127" s="57"/>
      <c r="U127" s="57"/>
      <c r="V127" s="57"/>
      <c r="W127" s="57"/>
      <c r="X127" s="57"/>
      <c r="Y127" s="57"/>
      <c r="Z127" s="57"/>
    </row>
    <row r="128" spans="1:26">
      <c r="A128" s="132"/>
      <c r="B128" s="150"/>
      <c r="C128" s="132"/>
      <c r="D128" s="132"/>
      <c r="E128" s="57"/>
      <c r="F128" s="57"/>
      <c r="G128" s="57"/>
      <c r="H128" s="57"/>
      <c r="I128" s="57"/>
      <c r="J128" s="289"/>
      <c r="K128" s="289"/>
      <c r="L128" s="57"/>
      <c r="M128" s="57"/>
      <c r="N128" s="57"/>
      <c r="O128" s="57"/>
      <c r="P128" s="57"/>
      <c r="Q128" s="57"/>
      <c r="R128" s="57"/>
      <c r="S128" s="57"/>
      <c r="T128" s="57"/>
      <c r="U128" s="57"/>
      <c r="V128" s="57"/>
      <c r="W128" s="57"/>
      <c r="X128" s="57"/>
      <c r="Y128" s="57"/>
      <c r="Z128" s="57"/>
    </row>
    <row r="129" spans="1:26">
      <c r="A129" s="132"/>
      <c r="B129" s="150"/>
      <c r="C129" s="132"/>
      <c r="D129" s="132"/>
      <c r="E129" s="57"/>
      <c r="F129" s="57"/>
      <c r="G129" s="57"/>
      <c r="H129" s="57"/>
      <c r="I129" s="57"/>
      <c r="J129" s="289"/>
      <c r="K129" s="289"/>
      <c r="L129" s="57"/>
      <c r="M129" s="57"/>
      <c r="N129" s="57"/>
      <c r="O129" s="57"/>
      <c r="P129" s="57"/>
      <c r="Q129" s="57"/>
      <c r="R129" s="57"/>
      <c r="S129" s="57"/>
      <c r="T129" s="57"/>
      <c r="U129" s="57"/>
      <c r="V129" s="57"/>
      <c r="W129" s="57"/>
      <c r="X129" s="57"/>
      <c r="Y129" s="57"/>
      <c r="Z129" s="57"/>
    </row>
    <row r="130" spans="1:26">
      <c r="A130" s="132"/>
      <c r="B130" s="150"/>
      <c r="C130" s="132"/>
      <c r="D130" s="132"/>
      <c r="E130" s="57"/>
      <c r="F130" s="57"/>
      <c r="G130" s="57"/>
      <c r="H130" s="57"/>
      <c r="I130" s="57"/>
      <c r="J130" s="289"/>
      <c r="K130" s="289"/>
      <c r="L130" s="57"/>
      <c r="M130" s="57"/>
      <c r="N130" s="57"/>
      <c r="O130" s="57"/>
      <c r="P130" s="57"/>
      <c r="Q130" s="57"/>
      <c r="R130" s="57"/>
      <c r="S130" s="57"/>
      <c r="T130" s="57"/>
      <c r="U130" s="57"/>
      <c r="V130" s="57"/>
      <c r="W130" s="57"/>
      <c r="X130" s="57"/>
      <c r="Y130" s="57"/>
      <c r="Z130" s="57"/>
    </row>
    <row r="131" spans="1:26">
      <c r="A131" s="132"/>
      <c r="B131" s="150"/>
      <c r="C131" s="132"/>
      <c r="D131" s="132"/>
      <c r="E131" s="57"/>
      <c r="F131" s="57"/>
      <c r="G131" s="57"/>
      <c r="H131" s="57"/>
      <c r="I131" s="57"/>
      <c r="J131" s="289"/>
      <c r="K131" s="289"/>
      <c r="L131" s="57"/>
      <c r="M131" s="57"/>
      <c r="N131" s="57"/>
      <c r="O131" s="57"/>
      <c r="P131" s="57"/>
      <c r="Q131" s="57"/>
      <c r="R131" s="57"/>
      <c r="S131" s="57"/>
      <c r="T131" s="57"/>
      <c r="U131" s="57"/>
      <c r="V131" s="57"/>
      <c r="W131" s="57"/>
      <c r="X131" s="57"/>
      <c r="Y131" s="57"/>
      <c r="Z131" s="57"/>
    </row>
    <row r="132" spans="1:26">
      <c r="A132" s="132"/>
      <c r="B132" s="150"/>
      <c r="C132" s="132"/>
      <c r="D132" s="132"/>
      <c r="E132" s="57"/>
      <c r="F132" s="57"/>
      <c r="G132" s="57"/>
      <c r="H132" s="57"/>
      <c r="I132" s="57"/>
      <c r="J132" s="289"/>
      <c r="K132" s="289"/>
      <c r="L132" s="57"/>
      <c r="M132" s="57"/>
      <c r="N132" s="57"/>
      <c r="O132" s="57"/>
      <c r="P132" s="57"/>
      <c r="Q132" s="57"/>
      <c r="R132" s="57"/>
      <c r="S132" s="57"/>
      <c r="T132" s="57"/>
      <c r="U132" s="57"/>
      <c r="V132" s="57"/>
      <c r="W132" s="57"/>
      <c r="X132" s="57"/>
      <c r="Y132" s="57"/>
      <c r="Z132" s="57"/>
    </row>
    <row r="133" spans="1:26">
      <c r="A133" s="132"/>
      <c r="B133" s="150"/>
      <c r="C133" s="132"/>
      <c r="D133" s="132"/>
      <c r="E133" s="57"/>
      <c r="F133" s="57"/>
      <c r="G133" s="57"/>
      <c r="H133" s="57"/>
      <c r="I133" s="57"/>
      <c r="J133" s="289"/>
      <c r="K133" s="289"/>
      <c r="L133" s="57"/>
      <c r="M133" s="57"/>
      <c r="N133" s="57"/>
      <c r="O133" s="57"/>
      <c r="P133" s="57"/>
      <c r="Q133" s="57"/>
      <c r="R133" s="57"/>
      <c r="S133" s="57"/>
      <c r="T133" s="57"/>
      <c r="U133" s="57"/>
      <c r="V133" s="57"/>
      <c r="W133" s="57"/>
      <c r="X133" s="57"/>
      <c r="Y133" s="57"/>
      <c r="Z133" s="57"/>
    </row>
    <row r="134" spans="1:26">
      <c r="A134" s="132"/>
      <c r="B134" s="150"/>
      <c r="C134" s="132"/>
      <c r="D134" s="132"/>
      <c r="E134" s="57"/>
      <c r="F134" s="57"/>
      <c r="G134" s="57"/>
      <c r="H134" s="57"/>
      <c r="I134" s="57"/>
      <c r="J134" s="289"/>
      <c r="K134" s="289"/>
      <c r="L134" s="57"/>
      <c r="M134" s="57"/>
      <c r="N134" s="57"/>
      <c r="O134" s="57"/>
      <c r="P134" s="57"/>
      <c r="Q134" s="57"/>
      <c r="R134" s="57"/>
      <c r="S134" s="57"/>
      <c r="T134" s="57"/>
      <c r="U134" s="57"/>
      <c r="V134" s="57"/>
      <c r="W134" s="57"/>
      <c r="X134" s="57"/>
      <c r="Y134" s="57"/>
      <c r="Z134" s="57"/>
    </row>
    <row r="135" spans="1:26">
      <c r="A135" s="132"/>
      <c r="B135" s="150"/>
      <c r="C135" s="132"/>
      <c r="D135" s="132"/>
      <c r="E135" s="57"/>
      <c r="F135" s="57"/>
      <c r="G135" s="57"/>
      <c r="H135" s="57"/>
      <c r="I135" s="57"/>
      <c r="J135" s="289"/>
      <c r="K135" s="289"/>
      <c r="L135" s="57"/>
      <c r="M135" s="57"/>
      <c r="N135" s="57"/>
      <c r="O135" s="57"/>
      <c r="P135" s="57"/>
      <c r="Q135" s="57"/>
      <c r="R135" s="57"/>
      <c r="S135" s="57"/>
      <c r="T135" s="57"/>
      <c r="U135" s="57"/>
      <c r="V135" s="57"/>
      <c r="W135" s="57"/>
      <c r="X135" s="57"/>
      <c r="Y135" s="57"/>
      <c r="Z135" s="57"/>
    </row>
    <row r="136" spans="1:26">
      <c r="A136" s="132"/>
      <c r="B136" s="150"/>
      <c r="C136" s="132"/>
      <c r="D136" s="132"/>
      <c r="E136" s="57"/>
      <c r="F136" s="57"/>
      <c r="G136" s="57"/>
      <c r="H136" s="57"/>
      <c r="I136" s="57"/>
      <c r="J136" s="289"/>
      <c r="K136" s="289"/>
      <c r="L136" s="57"/>
      <c r="M136" s="57"/>
      <c r="N136" s="57"/>
      <c r="O136" s="57"/>
      <c r="P136" s="57"/>
      <c r="Q136" s="57"/>
      <c r="R136" s="57"/>
      <c r="S136" s="57"/>
      <c r="T136" s="57"/>
      <c r="U136" s="57"/>
      <c r="V136" s="57"/>
      <c r="W136" s="57"/>
      <c r="X136" s="57"/>
      <c r="Y136" s="57"/>
      <c r="Z136" s="57"/>
    </row>
    <row r="137" spans="1:26">
      <c r="A137" s="132"/>
      <c r="B137" s="150"/>
      <c r="C137" s="132"/>
      <c r="D137" s="132"/>
      <c r="E137" s="57"/>
      <c r="F137" s="57"/>
      <c r="G137" s="57"/>
      <c r="H137" s="57"/>
      <c r="I137" s="57"/>
      <c r="J137" s="289"/>
      <c r="K137" s="289"/>
      <c r="L137" s="57"/>
      <c r="M137" s="57"/>
      <c r="N137" s="57"/>
      <c r="O137" s="57"/>
      <c r="P137" s="57"/>
      <c r="Q137" s="57"/>
      <c r="R137" s="57"/>
      <c r="S137" s="57"/>
      <c r="T137" s="57"/>
      <c r="U137" s="57"/>
      <c r="V137" s="57"/>
      <c r="W137" s="57"/>
      <c r="X137" s="57"/>
      <c r="Y137" s="57"/>
      <c r="Z137" s="57"/>
    </row>
    <row r="138" spans="1:26">
      <c r="A138" s="132"/>
      <c r="B138" s="150"/>
      <c r="C138" s="132"/>
      <c r="D138" s="132"/>
      <c r="E138" s="57"/>
      <c r="F138" s="57"/>
      <c r="G138" s="57"/>
      <c r="H138" s="57"/>
      <c r="I138" s="57"/>
      <c r="J138" s="289"/>
      <c r="K138" s="289"/>
      <c r="L138" s="57"/>
      <c r="M138" s="57"/>
      <c r="N138" s="57"/>
      <c r="O138" s="57"/>
      <c r="P138" s="57"/>
      <c r="Q138" s="57"/>
      <c r="R138" s="57"/>
      <c r="S138" s="57"/>
      <c r="T138" s="57"/>
      <c r="U138" s="57"/>
      <c r="V138" s="57"/>
      <c r="W138" s="57"/>
      <c r="X138" s="57"/>
      <c r="Y138" s="57"/>
      <c r="Z138" s="57"/>
    </row>
    <row r="139" spans="1:26">
      <c r="A139" s="132"/>
      <c r="B139" s="150"/>
      <c r="C139" s="132"/>
      <c r="D139" s="132"/>
      <c r="E139" s="57"/>
      <c r="F139" s="57"/>
      <c r="G139" s="57"/>
      <c r="H139" s="57"/>
      <c r="I139" s="57"/>
      <c r="J139" s="289"/>
      <c r="K139" s="289"/>
      <c r="L139" s="57"/>
      <c r="M139" s="57"/>
      <c r="N139" s="57"/>
      <c r="O139" s="57"/>
      <c r="P139" s="57"/>
      <c r="Q139" s="57"/>
      <c r="R139" s="57"/>
      <c r="S139" s="57"/>
      <c r="T139" s="57"/>
      <c r="U139" s="57"/>
      <c r="V139" s="57"/>
      <c r="W139" s="57"/>
      <c r="X139" s="57"/>
      <c r="Y139" s="57"/>
      <c r="Z139" s="57"/>
    </row>
    <row r="140" spans="1:26">
      <c r="A140" s="132"/>
      <c r="B140" s="150"/>
      <c r="C140" s="132"/>
      <c r="D140" s="132"/>
      <c r="E140" s="57"/>
      <c r="F140" s="57"/>
      <c r="G140" s="57"/>
      <c r="H140" s="57"/>
      <c r="I140" s="57"/>
      <c r="J140" s="289"/>
      <c r="K140" s="289"/>
      <c r="L140" s="57"/>
      <c r="M140" s="57"/>
      <c r="N140" s="57"/>
      <c r="O140" s="57"/>
      <c r="P140" s="57"/>
      <c r="Q140" s="57"/>
      <c r="R140" s="57"/>
      <c r="S140" s="57"/>
      <c r="T140" s="57"/>
      <c r="U140" s="57"/>
      <c r="V140" s="57"/>
      <c r="W140" s="57"/>
      <c r="X140" s="57"/>
      <c r="Y140" s="57"/>
      <c r="Z140" s="57"/>
    </row>
    <row r="141" spans="1:26">
      <c r="A141" s="132"/>
      <c r="B141" s="150"/>
      <c r="C141" s="132"/>
      <c r="D141" s="132"/>
      <c r="E141" s="57"/>
      <c r="F141" s="57"/>
      <c r="G141" s="57"/>
      <c r="H141" s="57"/>
      <c r="I141" s="57"/>
      <c r="J141" s="289"/>
      <c r="K141" s="289"/>
      <c r="L141" s="57"/>
      <c r="M141" s="57"/>
      <c r="N141" s="57"/>
      <c r="O141" s="57"/>
      <c r="P141" s="57"/>
      <c r="Q141" s="57"/>
      <c r="R141" s="57"/>
      <c r="S141" s="57"/>
      <c r="T141" s="57"/>
      <c r="U141" s="57"/>
      <c r="V141" s="57"/>
      <c r="W141" s="57"/>
      <c r="X141" s="57"/>
      <c r="Y141" s="57"/>
      <c r="Z141" s="57"/>
    </row>
    <row r="142" spans="1:26">
      <c r="A142" s="132"/>
      <c r="B142" s="150"/>
      <c r="C142" s="132"/>
      <c r="D142" s="132"/>
      <c r="E142" s="57"/>
      <c r="F142" s="57"/>
      <c r="G142" s="57"/>
      <c r="H142" s="57"/>
      <c r="I142" s="57"/>
      <c r="J142" s="289"/>
      <c r="K142" s="289"/>
      <c r="L142" s="57"/>
      <c r="M142" s="57"/>
      <c r="N142" s="57"/>
      <c r="O142" s="57"/>
      <c r="P142" s="57"/>
      <c r="Q142" s="57"/>
      <c r="R142" s="57"/>
      <c r="S142" s="57"/>
      <c r="T142" s="57"/>
      <c r="U142" s="57"/>
      <c r="V142" s="57"/>
      <c r="W142" s="57"/>
      <c r="X142" s="57"/>
      <c r="Y142" s="57"/>
      <c r="Z142" s="57"/>
    </row>
    <row r="143" spans="1:26">
      <c r="A143" s="132"/>
      <c r="B143" s="150"/>
      <c r="C143" s="132"/>
      <c r="D143" s="132"/>
      <c r="E143" s="57"/>
      <c r="F143" s="57"/>
      <c r="G143" s="57"/>
      <c r="H143" s="57"/>
      <c r="I143" s="57"/>
      <c r="J143" s="289"/>
      <c r="K143" s="289"/>
      <c r="L143" s="57"/>
      <c r="M143" s="57"/>
      <c r="N143" s="57"/>
      <c r="O143" s="57"/>
      <c r="P143" s="57"/>
      <c r="Q143" s="57"/>
      <c r="R143" s="57"/>
      <c r="S143" s="57"/>
      <c r="T143" s="57"/>
      <c r="U143" s="57"/>
      <c r="V143" s="57"/>
      <c r="W143" s="57"/>
      <c r="X143" s="57"/>
      <c r="Y143" s="57"/>
      <c r="Z143" s="57"/>
    </row>
    <row r="144" spans="1:26">
      <c r="A144" s="132"/>
      <c r="B144" s="150"/>
      <c r="C144" s="132"/>
      <c r="D144" s="132"/>
      <c r="E144" s="57"/>
      <c r="F144" s="57"/>
      <c r="G144" s="57"/>
      <c r="H144" s="57"/>
      <c r="I144" s="57"/>
      <c r="J144" s="289"/>
      <c r="K144" s="289"/>
      <c r="L144" s="57"/>
      <c r="M144" s="57"/>
      <c r="N144" s="57"/>
      <c r="O144" s="57"/>
      <c r="P144" s="57"/>
      <c r="Q144" s="57"/>
      <c r="R144" s="57"/>
      <c r="S144" s="57"/>
      <c r="T144" s="57"/>
      <c r="U144" s="57"/>
      <c r="V144" s="57"/>
      <c r="W144" s="57"/>
      <c r="X144" s="57"/>
      <c r="Y144" s="57"/>
      <c r="Z144" s="57"/>
    </row>
    <row r="145" spans="1:26">
      <c r="A145" s="132"/>
      <c r="B145" s="150"/>
      <c r="C145" s="132"/>
      <c r="D145" s="132"/>
      <c r="E145" s="57"/>
      <c r="F145" s="57"/>
      <c r="G145" s="57"/>
      <c r="H145" s="57"/>
      <c r="I145" s="57"/>
      <c r="J145" s="289"/>
      <c r="K145" s="289"/>
      <c r="L145" s="57"/>
      <c r="M145" s="57"/>
      <c r="N145" s="57"/>
      <c r="O145" s="57"/>
      <c r="P145" s="57"/>
      <c r="Q145" s="57"/>
      <c r="R145" s="57"/>
      <c r="S145" s="57"/>
      <c r="T145" s="57"/>
      <c r="U145" s="57"/>
      <c r="V145" s="57"/>
      <c r="W145" s="57"/>
      <c r="X145" s="57"/>
      <c r="Y145" s="57"/>
      <c r="Z145" s="57"/>
    </row>
    <row r="146" spans="1:26">
      <c r="A146" s="132"/>
      <c r="B146" s="150"/>
      <c r="C146" s="132"/>
      <c r="D146" s="132"/>
      <c r="E146" s="57"/>
      <c r="F146" s="57"/>
      <c r="G146" s="57"/>
      <c r="H146" s="57"/>
      <c r="I146" s="57"/>
      <c r="J146" s="289"/>
      <c r="K146" s="289"/>
      <c r="L146" s="57"/>
      <c r="M146" s="57"/>
      <c r="N146" s="57"/>
      <c r="O146" s="57"/>
      <c r="P146" s="57"/>
      <c r="Q146" s="57"/>
      <c r="R146" s="57"/>
      <c r="S146" s="57"/>
      <c r="T146" s="57"/>
      <c r="U146" s="57"/>
      <c r="V146" s="57"/>
      <c r="W146" s="57"/>
      <c r="X146" s="57"/>
      <c r="Y146" s="57"/>
      <c r="Z146" s="57"/>
    </row>
    <row r="147" spans="1:26">
      <c r="A147" s="132"/>
      <c r="B147" s="150"/>
      <c r="C147" s="132"/>
      <c r="D147" s="132"/>
      <c r="E147" s="57"/>
      <c r="F147" s="57"/>
      <c r="G147" s="57"/>
      <c r="H147" s="57"/>
      <c r="I147" s="57"/>
      <c r="J147" s="289"/>
      <c r="K147" s="289"/>
      <c r="L147" s="57"/>
      <c r="M147" s="57"/>
      <c r="N147" s="57"/>
      <c r="O147" s="57"/>
      <c r="P147" s="57"/>
      <c r="Q147" s="57"/>
      <c r="R147" s="57"/>
      <c r="S147" s="57"/>
      <c r="T147" s="57"/>
      <c r="U147" s="57"/>
      <c r="V147" s="57"/>
      <c r="W147" s="57"/>
      <c r="X147" s="57"/>
      <c r="Y147" s="57"/>
      <c r="Z147" s="57"/>
    </row>
    <row r="148" spans="1:26">
      <c r="A148" s="132"/>
      <c r="B148" s="150"/>
      <c r="C148" s="132"/>
      <c r="D148" s="132"/>
      <c r="E148" s="57"/>
      <c r="F148" s="57"/>
      <c r="G148" s="57"/>
      <c r="H148" s="57"/>
      <c r="I148" s="57"/>
      <c r="J148" s="289"/>
      <c r="K148" s="289"/>
      <c r="L148" s="57"/>
      <c r="M148" s="57"/>
      <c r="N148" s="57"/>
      <c r="O148" s="57"/>
      <c r="P148" s="57"/>
      <c r="Q148" s="57"/>
      <c r="R148" s="57"/>
      <c r="S148" s="57"/>
      <c r="T148" s="57"/>
      <c r="U148" s="57"/>
      <c r="V148" s="57"/>
      <c r="W148" s="57"/>
      <c r="X148" s="57"/>
      <c r="Y148" s="57"/>
      <c r="Z148" s="57"/>
    </row>
    <row r="149" spans="1:26">
      <c r="A149" s="132"/>
      <c r="B149" s="150"/>
      <c r="C149" s="132"/>
      <c r="D149" s="132"/>
      <c r="E149" s="57"/>
      <c r="F149" s="57"/>
      <c r="G149" s="57"/>
      <c r="H149" s="57"/>
      <c r="I149" s="57"/>
      <c r="J149" s="289"/>
      <c r="K149" s="289"/>
      <c r="L149" s="57"/>
      <c r="M149" s="57"/>
      <c r="N149" s="57"/>
      <c r="O149" s="57"/>
      <c r="P149" s="57"/>
      <c r="Q149" s="57"/>
      <c r="R149" s="57"/>
      <c r="S149" s="57"/>
      <c r="T149" s="57"/>
      <c r="U149" s="57"/>
      <c r="V149" s="57"/>
      <c r="W149" s="57"/>
      <c r="X149" s="57"/>
      <c r="Y149" s="57"/>
      <c r="Z149" s="57"/>
    </row>
    <row r="150" spans="1:26">
      <c r="A150" s="132"/>
      <c r="B150" s="150"/>
      <c r="C150" s="132"/>
      <c r="D150" s="132"/>
      <c r="E150" s="57"/>
      <c r="F150" s="57"/>
      <c r="G150" s="57"/>
      <c r="H150" s="57"/>
      <c r="I150" s="57"/>
      <c r="J150" s="289"/>
      <c r="K150" s="289"/>
      <c r="L150" s="57"/>
      <c r="M150" s="57"/>
      <c r="N150" s="57"/>
      <c r="O150" s="57"/>
      <c r="P150" s="57"/>
      <c r="Q150" s="57"/>
      <c r="R150" s="57"/>
      <c r="S150" s="57"/>
      <c r="T150" s="57"/>
      <c r="U150" s="57"/>
      <c r="V150" s="57"/>
      <c r="W150" s="57"/>
      <c r="X150" s="57"/>
      <c r="Y150" s="57"/>
      <c r="Z150" s="57"/>
    </row>
    <row r="151" spans="1:26">
      <c r="A151" s="132"/>
      <c r="B151" s="150"/>
      <c r="C151" s="132"/>
      <c r="D151" s="132"/>
      <c r="E151" s="57"/>
      <c r="F151" s="57"/>
      <c r="G151" s="57"/>
      <c r="H151" s="57"/>
      <c r="I151" s="57"/>
      <c r="J151" s="289"/>
      <c r="K151" s="289"/>
      <c r="L151" s="57"/>
      <c r="M151" s="57"/>
      <c r="N151" s="57"/>
      <c r="O151" s="57"/>
      <c r="P151" s="57"/>
      <c r="Q151" s="57"/>
      <c r="R151" s="57"/>
      <c r="S151" s="57"/>
      <c r="T151" s="57"/>
      <c r="U151" s="57"/>
      <c r="V151" s="57"/>
      <c r="W151" s="57"/>
      <c r="X151" s="57"/>
      <c r="Y151" s="57"/>
      <c r="Z151" s="57"/>
    </row>
    <row r="152" spans="1:26">
      <c r="A152" s="132"/>
      <c r="B152" s="150"/>
      <c r="C152" s="132"/>
      <c r="D152" s="132"/>
      <c r="E152" s="57"/>
      <c r="F152" s="57"/>
      <c r="G152" s="57"/>
      <c r="H152" s="57"/>
      <c r="I152" s="57"/>
      <c r="J152" s="289"/>
      <c r="K152" s="289"/>
      <c r="L152" s="57"/>
      <c r="M152" s="57"/>
      <c r="N152" s="57"/>
      <c r="O152" s="57"/>
      <c r="P152" s="57"/>
      <c r="Q152" s="57"/>
      <c r="R152" s="57"/>
      <c r="S152" s="57"/>
      <c r="T152" s="57"/>
      <c r="U152" s="57"/>
      <c r="V152" s="57"/>
      <c r="W152" s="57"/>
      <c r="X152" s="57"/>
      <c r="Y152" s="57"/>
      <c r="Z152" s="57"/>
    </row>
    <row r="153" spans="1:26">
      <c r="A153" s="132"/>
      <c r="B153" s="150"/>
      <c r="C153" s="132"/>
      <c r="D153" s="132"/>
      <c r="E153" s="57"/>
      <c r="F153" s="57"/>
      <c r="G153" s="57"/>
      <c r="H153" s="57"/>
      <c r="I153" s="57"/>
      <c r="J153" s="289"/>
      <c r="K153" s="289"/>
      <c r="L153" s="57"/>
      <c r="M153" s="57"/>
      <c r="N153" s="57"/>
      <c r="O153" s="57"/>
      <c r="P153" s="57"/>
      <c r="Q153" s="57"/>
      <c r="R153" s="57"/>
      <c r="S153" s="57"/>
      <c r="T153" s="57"/>
      <c r="U153" s="57"/>
      <c r="V153" s="57"/>
      <c r="W153" s="57"/>
      <c r="X153" s="57"/>
      <c r="Y153" s="57"/>
      <c r="Z153" s="57"/>
    </row>
    <row r="154" spans="1:26">
      <c r="A154" s="132"/>
      <c r="B154" s="150"/>
      <c r="C154" s="132"/>
      <c r="D154" s="132"/>
      <c r="E154" s="57"/>
      <c r="F154" s="57"/>
      <c r="G154" s="57"/>
      <c r="H154" s="57"/>
      <c r="I154" s="57"/>
      <c r="J154" s="289"/>
      <c r="K154" s="289"/>
      <c r="L154" s="57"/>
      <c r="M154" s="57"/>
      <c r="N154" s="57"/>
      <c r="O154" s="57"/>
      <c r="P154" s="57"/>
      <c r="Q154" s="57"/>
      <c r="R154" s="57"/>
      <c r="S154" s="57"/>
      <c r="T154" s="57"/>
      <c r="U154" s="57"/>
      <c r="V154" s="57"/>
      <c r="W154" s="57"/>
      <c r="X154" s="57"/>
      <c r="Y154" s="57"/>
      <c r="Z154" s="57"/>
    </row>
    <row r="155" spans="1:26">
      <c r="A155" s="132"/>
      <c r="B155" s="150"/>
      <c r="C155" s="132"/>
      <c r="D155" s="132"/>
      <c r="E155" s="57"/>
      <c r="F155" s="57"/>
      <c r="G155" s="57"/>
      <c r="H155" s="57"/>
      <c r="I155" s="57"/>
      <c r="J155" s="289"/>
      <c r="K155" s="289"/>
      <c r="L155" s="57"/>
      <c r="M155" s="57"/>
      <c r="N155" s="57"/>
      <c r="O155" s="57"/>
      <c r="P155" s="57"/>
      <c r="Q155" s="57"/>
      <c r="R155" s="57"/>
      <c r="S155" s="57"/>
      <c r="T155" s="57"/>
      <c r="U155" s="57"/>
      <c r="V155" s="57"/>
      <c r="W155" s="57"/>
      <c r="X155" s="57"/>
      <c r="Y155" s="57"/>
      <c r="Z155" s="57"/>
    </row>
    <row r="156" spans="1:26">
      <c r="A156" s="132"/>
      <c r="B156" s="150"/>
      <c r="C156" s="132"/>
      <c r="D156" s="132"/>
      <c r="E156" s="57"/>
      <c r="F156" s="57"/>
      <c r="G156" s="57"/>
      <c r="H156" s="57"/>
      <c r="I156" s="57"/>
      <c r="J156" s="289"/>
      <c r="K156" s="289"/>
      <c r="L156" s="57"/>
      <c r="M156" s="57"/>
      <c r="N156" s="57"/>
      <c r="O156" s="57"/>
      <c r="P156" s="57"/>
      <c r="Q156" s="57"/>
      <c r="R156" s="57"/>
      <c r="S156" s="57"/>
      <c r="T156" s="57"/>
      <c r="U156" s="57"/>
      <c r="V156" s="57"/>
      <c r="W156" s="57"/>
      <c r="X156" s="57"/>
      <c r="Y156" s="57"/>
      <c r="Z156" s="57"/>
    </row>
    <row r="157" spans="1:26">
      <c r="A157" s="132"/>
      <c r="B157" s="150"/>
      <c r="C157" s="132"/>
      <c r="D157" s="132"/>
      <c r="E157" s="57"/>
      <c r="F157" s="57"/>
      <c r="G157" s="57"/>
      <c r="H157" s="57"/>
      <c r="I157" s="57"/>
      <c r="J157" s="289"/>
      <c r="K157" s="289"/>
      <c r="L157" s="57"/>
      <c r="M157" s="57"/>
      <c r="N157" s="57"/>
      <c r="O157" s="57"/>
      <c r="P157" s="57"/>
      <c r="Q157" s="57"/>
      <c r="R157" s="57"/>
      <c r="S157" s="57"/>
      <c r="T157" s="57"/>
      <c r="U157" s="57"/>
      <c r="V157" s="57"/>
      <c r="W157" s="57"/>
      <c r="X157" s="57"/>
      <c r="Y157" s="57"/>
      <c r="Z157" s="57"/>
    </row>
    <row r="158" spans="1:26">
      <c r="A158" s="132"/>
      <c r="B158" s="150"/>
      <c r="C158" s="132"/>
      <c r="D158" s="132"/>
      <c r="E158" s="57"/>
      <c r="F158" s="57"/>
      <c r="G158" s="57"/>
      <c r="H158" s="57"/>
      <c r="I158" s="57"/>
      <c r="J158" s="289"/>
      <c r="K158" s="289"/>
      <c r="L158" s="57"/>
      <c r="M158" s="57"/>
      <c r="N158" s="57"/>
      <c r="O158" s="57"/>
      <c r="P158" s="57"/>
      <c r="Q158" s="57"/>
      <c r="R158" s="57"/>
      <c r="S158" s="57"/>
      <c r="T158" s="57"/>
      <c r="U158" s="57"/>
      <c r="V158" s="57"/>
      <c r="W158" s="57"/>
      <c r="X158" s="57"/>
      <c r="Y158" s="57"/>
      <c r="Z158" s="57"/>
    </row>
    <row r="159" spans="1:26">
      <c r="A159" s="132"/>
      <c r="B159" s="150"/>
      <c r="C159" s="132"/>
      <c r="D159" s="132"/>
      <c r="E159" s="57"/>
      <c r="F159" s="57"/>
      <c r="G159" s="57"/>
      <c r="H159" s="57"/>
      <c r="I159" s="57"/>
      <c r="J159" s="289"/>
      <c r="K159" s="289"/>
      <c r="L159" s="57"/>
      <c r="M159" s="57"/>
      <c r="N159" s="57"/>
      <c r="O159" s="57"/>
      <c r="P159" s="57"/>
      <c r="Q159" s="57"/>
      <c r="R159" s="57"/>
      <c r="S159" s="57"/>
      <c r="T159" s="57"/>
      <c r="U159" s="57"/>
      <c r="V159" s="57"/>
      <c r="W159" s="57"/>
      <c r="X159" s="57"/>
      <c r="Y159" s="57"/>
      <c r="Z159" s="57"/>
    </row>
    <row r="160" spans="1:26">
      <c r="A160" s="132"/>
      <c r="B160" s="150"/>
      <c r="C160" s="132"/>
      <c r="D160" s="132"/>
      <c r="E160" s="57"/>
      <c r="F160" s="57"/>
      <c r="G160" s="57"/>
      <c r="H160" s="57"/>
      <c r="I160" s="57"/>
      <c r="J160" s="289"/>
      <c r="K160" s="289"/>
      <c r="L160" s="57"/>
      <c r="M160" s="57"/>
      <c r="N160" s="57"/>
      <c r="O160" s="57"/>
      <c r="P160" s="57"/>
      <c r="Q160" s="57"/>
      <c r="R160" s="57"/>
      <c r="S160" s="57"/>
      <c r="T160" s="57"/>
      <c r="U160" s="57"/>
      <c r="V160" s="57"/>
      <c r="W160" s="57"/>
      <c r="X160" s="57"/>
      <c r="Y160" s="57"/>
      <c r="Z160" s="57"/>
    </row>
    <row r="161" spans="1:26">
      <c r="A161" s="132"/>
      <c r="B161" s="150"/>
      <c r="C161" s="132"/>
      <c r="D161" s="132"/>
      <c r="E161" s="57"/>
      <c r="F161" s="57"/>
      <c r="G161" s="57"/>
      <c r="H161" s="57"/>
      <c r="I161" s="57"/>
      <c r="J161" s="289"/>
      <c r="K161" s="289"/>
      <c r="L161" s="57"/>
      <c r="M161" s="57"/>
      <c r="N161" s="57"/>
      <c r="O161" s="57"/>
      <c r="P161" s="57"/>
      <c r="Q161" s="57"/>
      <c r="R161" s="57"/>
      <c r="S161" s="57"/>
      <c r="T161" s="57"/>
      <c r="U161" s="57"/>
      <c r="V161" s="57"/>
      <c r="W161" s="57"/>
      <c r="X161" s="57"/>
      <c r="Y161" s="57"/>
      <c r="Z161" s="57"/>
    </row>
    <row r="162" spans="1:26">
      <c r="A162" s="132"/>
      <c r="B162" s="150"/>
      <c r="C162" s="132"/>
      <c r="D162" s="132"/>
      <c r="E162" s="57"/>
      <c r="F162" s="57"/>
      <c r="G162" s="57"/>
      <c r="H162" s="57"/>
      <c r="I162" s="57"/>
      <c r="J162" s="289"/>
      <c r="K162" s="289"/>
      <c r="L162" s="57"/>
      <c r="M162" s="57"/>
      <c r="N162" s="57"/>
      <c r="O162" s="57"/>
      <c r="P162" s="57"/>
      <c r="Q162" s="57"/>
      <c r="R162" s="57"/>
      <c r="S162" s="57"/>
      <c r="T162" s="57"/>
      <c r="U162" s="57"/>
      <c r="V162" s="57"/>
      <c r="W162" s="57"/>
      <c r="X162" s="57"/>
      <c r="Y162" s="57"/>
      <c r="Z162" s="57"/>
    </row>
    <row r="163" spans="1:26">
      <c r="A163" s="132"/>
      <c r="B163" s="150"/>
      <c r="C163" s="132"/>
      <c r="D163" s="132"/>
      <c r="E163" s="57"/>
      <c r="F163" s="57"/>
      <c r="G163" s="57"/>
      <c r="H163" s="57"/>
      <c r="I163" s="57"/>
      <c r="J163" s="289"/>
      <c r="K163" s="289"/>
      <c r="L163" s="57"/>
      <c r="M163" s="57"/>
      <c r="N163" s="57"/>
      <c r="O163" s="57"/>
      <c r="P163" s="57"/>
      <c r="Q163" s="57"/>
      <c r="R163" s="57"/>
      <c r="S163" s="57"/>
      <c r="T163" s="57"/>
      <c r="U163" s="57"/>
      <c r="V163" s="57"/>
      <c r="W163" s="57"/>
      <c r="X163" s="57"/>
      <c r="Y163" s="57"/>
      <c r="Z163" s="57"/>
    </row>
    <row r="164" spans="1:26">
      <c r="A164" s="132"/>
      <c r="B164" s="150"/>
      <c r="C164" s="132"/>
      <c r="D164" s="132"/>
      <c r="E164" s="57"/>
      <c r="F164" s="57"/>
      <c r="G164" s="57"/>
      <c r="H164" s="57"/>
      <c r="I164" s="57"/>
      <c r="J164" s="289"/>
      <c r="K164" s="289"/>
      <c r="L164" s="57"/>
      <c r="M164" s="57"/>
      <c r="N164" s="57"/>
      <c r="O164" s="57"/>
      <c r="P164" s="57"/>
      <c r="Q164" s="57"/>
      <c r="R164" s="57"/>
      <c r="S164" s="57"/>
      <c r="T164" s="57"/>
      <c r="U164" s="57"/>
      <c r="V164" s="57"/>
      <c r="W164" s="57"/>
      <c r="X164" s="57"/>
      <c r="Y164" s="57"/>
      <c r="Z164" s="57"/>
    </row>
    <row r="165" spans="1:26">
      <c r="A165" s="132"/>
      <c r="B165" s="150"/>
      <c r="C165" s="132"/>
      <c r="D165" s="132"/>
      <c r="E165" s="57"/>
      <c r="F165" s="57"/>
      <c r="G165" s="57"/>
      <c r="H165" s="57"/>
      <c r="I165" s="57"/>
      <c r="J165" s="289"/>
      <c r="K165" s="289"/>
      <c r="L165" s="57"/>
      <c r="M165" s="57"/>
      <c r="N165" s="57"/>
      <c r="O165" s="57"/>
      <c r="P165" s="57"/>
      <c r="Q165" s="57"/>
      <c r="R165" s="57"/>
      <c r="S165" s="57"/>
      <c r="T165" s="57"/>
      <c r="U165" s="57"/>
      <c r="V165" s="57"/>
      <c r="W165" s="57"/>
      <c r="X165" s="57"/>
      <c r="Y165" s="57"/>
      <c r="Z165" s="57"/>
    </row>
    <row r="166" spans="1:26">
      <c r="A166" s="132"/>
      <c r="B166" s="150"/>
      <c r="C166" s="132"/>
      <c r="D166" s="132"/>
      <c r="E166" s="57"/>
      <c r="F166" s="57"/>
      <c r="G166" s="57"/>
      <c r="H166" s="57"/>
      <c r="I166" s="57"/>
      <c r="J166" s="289"/>
      <c r="K166" s="289"/>
      <c r="L166" s="57"/>
      <c r="M166" s="57"/>
      <c r="N166" s="57"/>
      <c r="O166" s="57"/>
      <c r="P166" s="57"/>
      <c r="Q166" s="57"/>
      <c r="R166" s="57"/>
      <c r="S166" s="57"/>
      <c r="T166" s="57"/>
      <c r="U166" s="57"/>
      <c r="V166" s="57"/>
      <c r="W166" s="57"/>
      <c r="X166" s="57"/>
      <c r="Y166" s="57"/>
      <c r="Z166" s="57"/>
    </row>
    <row r="167" spans="1:26">
      <c r="A167" s="132"/>
      <c r="B167" s="150"/>
      <c r="C167" s="132"/>
      <c r="D167" s="132"/>
      <c r="E167" s="57"/>
      <c r="F167" s="57"/>
      <c r="G167" s="57"/>
      <c r="H167" s="57"/>
      <c r="I167" s="57"/>
      <c r="J167" s="289"/>
      <c r="K167" s="289"/>
      <c r="L167" s="57"/>
      <c r="M167" s="57"/>
      <c r="N167" s="57"/>
      <c r="O167" s="57"/>
      <c r="P167" s="57"/>
      <c r="Q167" s="57"/>
      <c r="R167" s="57"/>
      <c r="S167" s="57"/>
      <c r="T167" s="57"/>
      <c r="U167" s="57"/>
      <c r="V167" s="57"/>
      <c r="W167" s="57"/>
      <c r="X167" s="57"/>
      <c r="Y167" s="57"/>
      <c r="Z167" s="57"/>
    </row>
    <row r="168" spans="1:26">
      <c r="A168" s="132"/>
      <c r="B168" s="150"/>
      <c r="C168" s="132"/>
      <c r="D168" s="132"/>
      <c r="E168" s="57"/>
      <c r="F168" s="57"/>
      <c r="G168" s="57"/>
      <c r="H168" s="57"/>
      <c r="I168" s="57"/>
      <c r="J168" s="289"/>
      <c r="K168" s="289"/>
      <c r="L168" s="57"/>
      <c r="M168" s="57"/>
      <c r="N168" s="57"/>
      <c r="O168" s="57"/>
      <c r="P168" s="57"/>
      <c r="Q168" s="57"/>
      <c r="R168" s="57"/>
      <c r="S168" s="57"/>
      <c r="T168" s="57"/>
      <c r="U168" s="57"/>
      <c r="V168" s="57"/>
      <c r="W168" s="57"/>
      <c r="X168" s="57"/>
      <c r="Y168" s="57"/>
      <c r="Z168" s="57"/>
    </row>
    <row r="169" spans="1:26">
      <c r="A169" s="132"/>
      <c r="B169" s="150"/>
      <c r="C169" s="132"/>
      <c r="D169" s="132"/>
      <c r="E169" s="57"/>
      <c r="F169" s="57"/>
      <c r="G169" s="57"/>
      <c r="H169" s="57"/>
      <c r="I169" s="57"/>
      <c r="J169" s="289"/>
      <c r="K169" s="289"/>
      <c r="L169" s="57"/>
      <c r="M169" s="57"/>
      <c r="N169" s="57"/>
      <c r="O169" s="57"/>
      <c r="P169" s="57"/>
      <c r="Q169" s="57"/>
      <c r="R169" s="57"/>
      <c r="S169" s="57"/>
      <c r="T169" s="57"/>
      <c r="U169" s="57"/>
      <c r="V169" s="57"/>
      <c r="W169" s="57"/>
      <c r="X169" s="57"/>
      <c r="Y169" s="57"/>
      <c r="Z169" s="57"/>
    </row>
    <row r="170" spans="1:26">
      <c r="A170" s="132"/>
      <c r="B170" s="150"/>
      <c r="C170" s="132"/>
      <c r="D170" s="132"/>
      <c r="E170" s="57"/>
      <c r="F170" s="57"/>
      <c r="G170" s="57"/>
      <c r="H170" s="57"/>
      <c r="I170" s="57"/>
      <c r="J170" s="289"/>
      <c r="K170" s="289"/>
      <c r="L170" s="57"/>
      <c r="M170" s="57"/>
      <c r="N170" s="57"/>
      <c r="O170" s="57"/>
      <c r="P170" s="57"/>
      <c r="Q170" s="57"/>
      <c r="R170" s="57"/>
      <c r="S170" s="57"/>
      <c r="T170" s="57"/>
      <c r="U170" s="57"/>
      <c r="V170" s="57"/>
      <c r="W170" s="57"/>
      <c r="X170" s="57"/>
      <c r="Y170" s="57"/>
      <c r="Z170" s="57"/>
    </row>
    <row r="171" spans="1:26">
      <c r="A171" s="132"/>
      <c r="B171" s="150"/>
      <c r="C171" s="132"/>
      <c r="D171" s="132"/>
      <c r="E171" s="57"/>
      <c r="F171" s="57"/>
      <c r="G171" s="57"/>
      <c r="H171" s="57"/>
      <c r="I171" s="57"/>
      <c r="J171" s="289"/>
      <c r="K171" s="289"/>
      <c r="L171" s="57"/>
      <c r="M171" s="57"/>
      <c r="N171" s="57"/>
      <c r="O171" s="57"/>
      <c r="P171" s="57"/>
      <c r="Q171" s="57"/>
      <c r="R171" s="57"/>
      <c r="S171" s="57"/>
      <c r="T171" s="57"/>
      <c r="U171" s="57"/>
      <c r="V171" s="57"/>
      <c r="W171" s="57"/>
      <c r="X171" s="57"/>
      <c r="Y171" s="57"/>
      <c r="Z171" s="57"/>
    </row>
    <row r="172" spans="1:26">
      <c r="A172" s="132"/>
      <c r="B172" s="150"/>
      <c r="C172" s="132"/>
      <c r="D172" s="132"/>
      <c r="E172" s="57"/>
      <c r="F172" s="57"/>
      <c r="G172" s="57"/>
      <c r="H172" s="57"/>
      <c r="I172" s="57"/>
      <c r="J172" s="289"/>
      <c r="K172" s="289"/>
      <c r="L172" s="57"/>
      <c r="M172" s="57"/>
      <c r="N172" s="57"/>
      <c r="O172" s="57"/>
      <c r="P172" s="57"/>
      <c r="Q172" s="57"/>
      <c r="R172" s="57"/>
      <c r="S172" s="57"/>
      <c r="T172" s="57"/>
      <c r="U172" s="57"/>
      <c r="V172" s="57"/>
      <c r="W172" s="57"/>
      <c r="X172" s="57"/>
      <c r="Y172" s="57"/>
      <c r="Z172" s="57"/>
    </row>
    <row r="173" spans="1:26">
      <c r="A173" s="132"/>
      <c r="B173" s="150"/>
      <c r="C173" s="132"/>
      <c r="D173" s="132"/>
      <c r="E173" s="57"/>
      <c r="F173" s="57"/>
      <c r="G173" s="57"/>
      <c r="H173" s="57"/>
      <c r="I173" s="57"/>
      <c r="J173" s="289"/>
      <c r="K173" s="289"/>
      <c r="L173" s="57"/>
      <c r="M173" s="57"/>
      <c r="N173" s="57"/>
      <c r="O173" s="57"/>
      <c r="P173" s="57"/>
      <c r="Q173" s="57"/>
      <c r="R173" s="57"/>
      <c r="S173" s="57"/>
      <c r="T173" s="57"/>
      <c r="U173" s="57"/>
      <c r="V173" s="57"/>
      <c r="W173" s="57"/>
      <c r="X173" s="57"/>
      <c r="Y173" s="57"/>
      <c r="Z173" s="57"/>
    </row>
    <row r="174" spans="1:26">
      <c r="A174" s="132"/>
      <c r="B174" s="150"/>
      <c r="C174" s="132"/>
      <c r="D174" s="132"/>
      <c r="E174" s="57"/>
      <c r="F174" s="57"/>
      <c r="G174" s="57"/>
      <c r="H174" s="57"/>
      <c r="I174" s="57"/>
      <c r="J174" s="289"/>
      <c r="K174" s="289"/>
      <c r="L174" s="57"/>
      <c r="M174" s="57"/>
      <c r="N174" s="57"/>
      <c r="O174" s="57"/>
      <c r="P174" s="57"/>
      <c r="Q174" s="57"/>
      <c r="R174" s="57"/>
      <c r="S174" s="57"/>
      <c r="T174" s="57"/>
      <c r="U174" s="57"/>
      <c r="V174" s="57"/>
      <c r="W174" s="57"/>
      <c r="X174" s="57"/>
      <c r="Y174" s="57"/>
      <c r="Z174" s="57"/>
    </row>
    <row r="175" spans="1:26">
      <c r="A175" s="132"/>
      <c r="B175" s="150"/>
      <c r="C175" s="132"/>
      <c r="D175" s="132"/>
      <c r="E175" s="57"/>
      <c r="F175" s="57"/>
      <c r="G175" s="57"/>
      <c r="H175" s="57"/>
      <c r="I175" s="57"/>
      <c r="J175" s="289"/>
      <c r="K175" s="289"/>
      <c r="L175" s="57"/>
      <c r="M175" s="57"/>
      <c r="N175" s="57"/>
      <c r="O175" s="57"/>
      <c r="P175" s="57"/>
      <c r="Q175" s="57"/>
      <c r="R175" s="57"/>
      <c r="S175" s="57"/>
      <c r="T175" s="57"/>
      <c r="U175" s="57"/>
      <c r="V175" s="57"/>
      <c r="W175" s="57"/>
      <c r="X175" s="57"/>
      <c r="Y175" s="57"/>
      <c r="Z175" s="57"/>
    </row>
    <row r="176" spans="1:26">
      <c r="A176" s="132"/>
      <c r="B176" s="150"/>
      <c r="C176" s="132"/>
      <c r="D176" s="132"/>
      <c r="E176" s="57"/>
      <c r="F176" s="57"/>
      <c r="G176" s="57"/>
      <c r="H176" s="57"/>
      <c r="I176" s="57"/>
      <c r="J176" s="289"/>
      <c r="K176" s="289"/>
      <c r="L176" s="57"/>
      <c r="M176" s="57"/>
      <c r="N176" s="57"/>
      <c r="O176" s="57"/>
      <c r="P176" s="57"/>
      <c r="Q176" s="57"/>
      <c r="R176" s="57"/>
      <c r="S176" s="57"/>
      <c r="T176" s="57"/>
      <c r="U176" s="57"/>
      <c r="V176" s="57"/>
      <c r="W176" s="57"/>
      <c r="X176" s="57"/>
      <c r="Y176" s="57"/>
      <c r="Z176" s="57"/>
    </row>
    <row r="177" spans="1:26">
      <c r="A177" s="132"/>
      <c r="B177" s="150"/>
      <c r="C177" s="132"/>
      <c r="D177" s="132"/>
      <c r="E177" s="57"/>
      <c r="F177" s="57"/>
      <c r="G177" s="57"/>
      <c r="H177" s="57"/>
      <c r="I177" s="57"/>
      <c r="J177" s="289"/>
      <c r="K177" s="289"/>
      <c r="L177" s="57"/>
      <c r="M177" s="57"/>
      <c r="N177" s="57"/>
      <c r="O177" s="57"/>
      <c r="P177" s="57"/>
      <c r="Q177" s="57"/>
      <c r="R177" s="57"/>
      <c r="S177" s="57"/>
      <c r="T177" s="57"/>
      <c r="U177" s="57"/>
      <c r="V177" s="57"/>
      <c r="W177" s="57"/>
      <c r="X177" s="57"/>
      <c r="Y177" s="57"/>
      <c r="Z177" s="57"/>
    </row>
    <row r="178" spans="1:26">
      <c r="A178" s="132"/>
      <c r="B178" s="150"/>
      <c r="C178" s="132"/>
      <c r="D178" s="132"/>
      <c r="E178" s="57"/>
      <c r="F178" s="57"/>
      <c r="G178" s="57"/>
      <c r="H178" s="57"/>
      <c r="I178" s="57"/>
      <c r="J178" s="289"/>
      <c r="K178" s="289"/>
      <c r="L178" s="57"/>
      <c r="M178" s="57"/>
      <c r="N178" s="57"/>
      <c r="O178" s="57"/>
      <c r="P178" s="57"/>
      <c r="Q178" s="57"/>
      <c r="R178" s="57"/>
      <c r="S178" s="57"/>
      <c r="T178" s="57"/>
      <c r="U178" s="57"/>
      <c r="V178" s="57"/>
      <c r="W178" s="57"/>
      <c r="X178" s="57"/>
      <c r="Y178" s="57"/>
      <c r="Z178" s="57"/>
    </row>
    <row r="179" spans="1:26">
      <c r="A179" s="132"/>
      <c r="B179" s="150"/>
      <c r="C179" s="132"/>
      <c r="D179" s="132"/>
      <c r="E179" s="57"/>
      <c r="F179" s="57"/>
      <c r="G179" s="57"/>
      <c r="H179" s="57"/>
      <c r="I179" s="57"/>
      <c r="J179" s="289"/>
      <c r="K179" s="289"/>
      <c r="L179" s="57"/>
      <c r="M179" s="57"/>
      <c r="N179" s="57"/>
      <c r="O179" s="57"/>
      <c r="P179" s="57"/>
      <c r="Q179" s="57"/>
      <c r="R179" s="57"/>
      <c r="S179" s="57"/>
      <c r="T179" s="57"/>
      <c r="U179" s="57"/>
      <c r="V179" s="57"/>
      <c r="W179" s="57"/>
      <c r="X179" s="57"/>
      <c r="Y179" s="57"/>
      <c r="Z179" s="57"/>
    </row>
    <row r="180" spans="1:26">
      <c r="A180" s="132"/>
      <c r="B180" s="150"/>
      <c r="C180" s="132"/>
      <c r="D180" s="132"/>
      <c r="E180" s="57"/>
      <c r="F180" s="57"/>
      <c r="G180" s="57"/>
      <c r="H180" s="57"/>
      <c r="I180" s="57"/>
      <c r="J180" s="289"/>
      <c r="K180" s="289"/>
      <c r="L180" s="57"/>
      <c r="M180" s="57"/>
      <c r="N180" s="57"/>
      <c r="O180" s="57"/>
      <c r="P180" s="57"/>
      <c r="Q180" s="57"/>
      <c r="R180" s="57"/>
      <c r="S180" s="57"/>
      <c r="T180" s="57"/>
      <c r="U180" s="57"/>
      <c r="V180" s="57"/>
      <c r="W180" s="57"/>
      <c r="X180" s="57"/>
      <c r="Y180" s="57"/>
      <c r="Z180" s="57"/>
    </row>
    <row r="181" spans="1:26">
      <c r="A181" s="132"/>
      <c r="B181" s="150"/>
      <c r="C181" s="132"/>
      <c r="D181" s="132"/>
      <c r="E181" s="57"/>
      <c r="F181" s="57"/>
      <c r="G181" s="57"/>
      <c r="H181" s="57"/>
      <c r="I181" s="57"/>
      <c r="J181" s="289"/>
      <c r="K181" s="289"/>
      <c r="L181" s="57"/>
      <c r="M181" s="57"/>
      <c r="N181" s="57"/>
      <c r="O181" s="57"/>
      <c r="P181" s="57"/>
      <c r="Q181" s="57"/>
      <c r="R181" s="57"/>
      <c r="S181" s="57"/>
      <c r="T181" s="57"/>
      <c r="U181" s="57"/>
      <c r="V181" s="57"/>
      <c r="W181" s="57"/>
      <c r="X181" s="57"/>
      <c r="Y181" s="57"/>
      <c r="Z181" s="57"/>
    </row>
    <row r="182" spans="1:26">
      <c r="A182" s="132"/>
      <c r="B182" s="150"/>
      <c r="C182" s="132"/>
      <c r="D182" s="132"/>
      <c r="E182" s="57"/>
      <c r="F182" s="57"/>
      <c r="G182" s="57"/>
      <c r="H182" s="57"/>
      <c r="I182" s="57"/>
      <c r="J182" s="289"/>
      <c r="K182" s="289"/>
      <c r="L182" s="57"/>
      <c r="M182" s="57"/>
      <c r="N182" s="57"/>
      <c r="O182" s="57"/>
      <c r="P182" s="57"/>
      <c r="Q182" s="57"/>
      <c r="R182" s="57"/>
      <c r="S182" s="57"/>
      <c r="T182" s="57"/>
      <c r="U182" s="57"/>
      <c r="V182" s="57"/>
      <c r="W182" s="57"/>
      <c r="X182" s="57"/>
      <c r="Y182" s="57"/>
      <c r="Z182" s="57"/>
    </row>
    <row r="183" spans="1:26">
      <c r="A183" s="132"/>
      <c r="B183" s="150"/>
      <c r="C183" s="132"/>
      <c r="D183" s="132"/>
      <c r="E183" s="57"/>
      <c r="F183" s="57"/>
      <c r="G183" s="57"/>
      <c r="H183" s="57"/>
      <c r="I183" s="57"/>
      <c r="J183" s="289"/>
      <c r="K183" s="289"/>
      <c r="L183" s="57"/>
      <c r="M183" s="57"/>
      <c r="N183" s="57"/>
      <c r="O183" s="57"/>
      <c r="P183" s="57"/>
      <c r="Q183" s="57"/>
      <c r="R183" s="57"/>
      <c r="S183" s="57"/>
      <c r="T183" s="57"/>
      <c r="U183" s="57"/>
      <c r="V183" s="57"/>
      <c r="W183" s="57"/>
      <c r="X183" s="57"/>
      <c r="Y183" s="57"/>
      <c r="Z183" s="57"/>
    </row>
    <row r="184" spans="1:26">
      <c r="A184" s="132"/>
      <c r="B184" s="150"/>
      <c r="C184" s="132"/>
      <c r="D184" s="132"/>
      <c r="E184" s="57"/>
      <c r="F184" s="57"/>
      <c r="G184" s="57"/>
      <c r="H184" s="57"/>
      <c r="I184" s="57"/>
      <c r="J184" s="289"/>
      <c r="K184" s="289"/>
      <c r="L184" s="57"/>
      <c r="M184" s="57"/>
      <c r="N184" s="57"/>
      <c r="O184" s="57"/>
      <c r="P184" s="57"/>
      <c r="Q184" s="57"/>
      <c r="R184" s="57"/>
      <c r="S184" s="57"/>
      <c r="T184" s="57"/>
      <c r="U184" s="57"/>
      <c r="V184" s="57"/>
      <c r="W184" s="57"/>
      <c r="X184" s="57"/>
      <c r="Y184" s="57"/>
      <c r="Z184" s="57"/>
    </row>
    <row r="185" spans="1:26">
      <c r="A185" s="132"/>
      <c r="B185" s="150"/>
      <c r="C185" s="132"/>
      <c r="D185" s="132"/>
      <c r="E185" s="57"/>
      <c r="F185" s="57"/>
      <c r="G185" s="57"/>
      <c r="H185" s="57"/>
      <c r="I185" s="57"/>
      <c r="J185" s="289"/>
      <c r="K185" s="289"/>
      <c r="L185" s="57"/>
      <c r="M185" s="57"/>
      <c r="N185" s="57"/>
      <c r="O185" s="57"/>
      <c r="P185" s="57"/>
      <c r="Q185" s="57"/>
      <c r="R185" s="57"/>
      <c r="S185" s="57"/>
      <c r="T185" s="57"/>
      <c r="U185" s="57"/>
      <c r="V185" s="57"/>
      <c r="W185" s="57"/>
      <c r="X185" s="57"/>
      <c r="Y185" s="57"/>
      <c r="Z185" s="57"/>
    </row>
    <row r="186" spans="1:26">
      <c r="A186" s="132"/>
      <c r="B186" s="150"/>
      <c r="C186" s="132"/>
      <c r="D186" s="132"/>
      <c r="E186" s="57"/>
      <c r="F186" s="57"/>
      <c r="G186" s="57"/>
      <c r="H186" s="57"/>
      <c r="I186" s="57"/>
      <c r="J186" s="289"/>
      <c r="K186" s="289"/>
      <c r="L186" s="57"/>
      <c r="M186" s="57"/>
      <c r="N186" s="57"/>
      <c r="O186" s="57"/>
      <c r="P186" s="57"/>
      <c r="Q186" s="57"/>
      <c r="R186" s="57"/>
      <c r="S186" s="57"/>
      <c r="T186" s="57"/>
      <c r="U186" s="57"/>
      <c r="V186" s="57"/>
      <c r="W186" s="57"/>
      <c r="X186" s="57"/>
      <c r="Y186" s="57"/>
      <c r="Z186" s="57"/>
    </row>
    <row r="187" spans="1:26">
      <c r="A187" s="132"/>
      <c r="B187" s="150"/>
      <c r="C187" s="132"/>
      <c r="D187" s="132"/>
      <c r="E187" s="57"/>
      <c r="F187" s="57"/>
      <c r="G187" s="57"/>
      <c r="H187" s="57"/>
      <c r="I187" s="57"/>
      <c r="J187" s="289"/>
      <c r="K187" s="289"/>
      <c r="L187" s="57"/>
      <c r="M187" s="57"/>
      <c r="N187" s="57"/>
      <c r="O187" s="57"/>
      <c r="P187" s="57"/>
      <c r="Q187" s="57"/>
      <c r="R187" s="57"/>
      <c r="S187" s="57"/>
      <c r="T187" s="57"/>
      <c r="U187" s="57"/>
      <c r="V187" s="57"/>
      <c r="W187" s="57"/>
      <c r="X187" s="57"/>
      <c r="Y187" s="57"/>
      <c r="Z187" s="57"/>
    </row>
    <row r="188" spans="1:26">
      <c r="A188" s="132"/>
      <c r="B188" s="150"/>
      <c r="C188" s="132"/>
      <c r="D188" s="132"/>
      <c r="E188" s="57"/>
      <c r="F188" s="57"/>
      <c r="G188" s="57"/>
      <c r="H188" s="57"/>
      <c r="I188" s="57"/>
      <c r="J188" s="289"/>
      <c r="K188" s="289"/>
      <c r="L188" s="57"/>
      <c r="M188" s="57"/>
      <c r="N188" s="57"/>
      <c r="O188" s="57"/>
      <c r="P188" s="57"/>
      <c r="Q188" s="57"/>
      <c r="R188" s="57"/>
      <c r="S188" s="57"/>
      <c r="T188" s="57"/>
      <c r="U188" s="57"/>
      <c r="V188" s="57"/>
      <c r="W188" s="57"/>
      <c r="X188" s="57"/>
      <c r="Y188" s="57"/>
      <c r="Z188" s="57"/>
    </row>
    <row r="189" spans="1:26">
      <c r="A189" s="132"/>
      <c r="B189" s="150"/>
      <c r="C189" s="132"/>
      <c r="D189" s="132"/>
      <c r="E189" s="57"/>
      <c r="F189" s="57"/>
      <c r="G189" s="57"/>
      <c r="H189" s="57"/>
      <c r="I189" s="57"/>
      <c r="J189" s="289"/>
      <c r="K189" s="289"/>
      <c r="L189" s="57"/>
      <c r="M189" s="57"/>
      <c r="N189" s="57"/>
      <c r="O189" s="57"/>
      <c r="P189" s="57"/>
      <c r="Q189" s="57"/>
      <c r="R189" s="57"/>
      <c r="S189" s="57"/>
      <c r="T189" s="57"/>
      <c r="U189" s="57"/>
      <c r="V189" s="57"/>
      <c r="W189" s="57"/>
      <c r="X189" s="57"/>
      <c r="Y189" s="57"/>
      <c r="Z189" s="57"/>
    </row>
    <row r="190" spans="1:26">
      <c r="A190" s="132"/>
      <c r="B190" s="150"/>
      <c r="C190" s="132"/>
      <c r="D190" s="132"/>
      <c r="E190" s="57"/>
      <c r="F190" s="57"/>
      <c r="G190" s="57"/>
      <c r="H190" s="57"/>
      <c r="I190" s="57"/>
      <c r="J190" s="289"/>
      <c r="K190" s="289"/>
      <c r="L190" s="57"/>
      <c r="M190" s="57"/>
      <c r="N190" s="57"/>
      <c r="O190" s="57"/>
      <c r="P190" s="57"/>
      <c r="Q190" s="57"/>
      <c r="R190" s="57"/>
      <c r="S190" s="57"/>
      <c r="T190" s="57"/>
      <c r="U190" s="57"/>
      <c r="V190" s="57"/>
      <c r="W190" s="57"/>
      <c r="X190" s="57"/>
      <c r="Y190" s="57"/>
      <c r="Z190" s="57"/>
    </row>
    <row r="191" spans="1:26">
      <c r="A191" s="132"/>
      <c r="B191" s="150"/>
      <c r="C191" s="132"/>
      <c r="D191" s="132"/>
      <c r="E191" s="57"/>
      <c r="F191" s="57"/>
      <c r="G191" s="57"/>
      <c r="H191" s="57"/>
      <c r="I191" s="57"/>
      <c r="J191" s="289"/>
      <c r="K191" s="289"/>
      <c r="L191" s="57"/>
      <c r="M191" s="57"/>
      <c r="N191" s="57"/>
      <c r="O191" s="57"/>
      <c r="P191" s="57"/>
      <c r="Q191" s="57"/>
      <c r="R191" s="57"/>
      <c r="S191" s="57"/>
      <c r="T191" s="57"/>
      <c r="U191" s="57"/>
      <c r="V191" s="57"/>
      <c r="W191" s="57"/>
      <c r="X191" s="57"/>
      <c r="Y191" s="57"/>
      <c r="Z191" s="57"/>
    </row>
    <row r="192" spans="1:26">
      <c r="A192" s="132"/>
      <c r="B192" s="150"/>
      <c r="C192" s="132"/>
      <c r="D192" s="132"/>
      <c r="E192" s="57"/>
      <c r="F192" s="57"/>
      <c r="G192" s="57"/>
      <c r="H192" s="57"/>
      <c r="I192" s="57"/>
      <c r="J192" s="289"/>
      <c r="K192" s="289"/>
      <c r="L192" s="57"/>
      <c r="M192" s="57"/>
      <c r="N192" s="57"/>
      <c r="O192" s="57"/>
      <c r="P192" s="57"/>
      <c r="Q192" s="57"/>
      <c r="R192" s="57"/>
      <c r="S192" s="57"/>
      <c r="T192" s="57"/>
      <c r="U192" s="57"/>
      <c r="V192" s="57"/>
      <c r="W192" s="57"/>
      <c r="X192" s="57"/>
      <c r="Y192" s="57"/>
      <c r="Z192" s="57"/>
    </row>
    <row r="193" spans="1:26">
      <c r="A193" s="132"/>
      <c r="B193" s="150"/>
      <c r="C193" s="132"/>
      <c r="D193" s="132"/>
      <c r="E193" s="57"/>
      <c r="F193" s="57"/>
      <c r="G193" s="57"/>
      <c r="H193" s="57"/>
      <c r="I193" s="57"/>
      <c r="J193" s="289"/>
      <c r="K193" s="289"/>
      <c r="L193" s="57"/>
      <c r="M193" s="57"/>
      <c r="N193" s="57"/>
      <c r="O193" s="57"/>
      <c r="P193" s="57"/>
      <c r="Q193" s="57"/>
      <c r="R193" s="57"/>
      <c r="S193" s="57"/>
      <c r="T193" s="57"/>
      <c r="U193" s="57"/>
      <c r="V193" s="57"/>
      <c r="W193" s="57"/>
      <c r="X193" s="57"/>
      <c r="Y193" s="57"/>
      <c r="Z193" s="57"/>
    </row>
    <row r="194" spans="1:26">
      <c r="A194" s="132"/>
      <c r="B194" s="150"/>
      <c r="C194" s="132"/>
      <c r="D194" s="132"/>
      <c r="E194" s="57"/>
      <c r="F194" s="57"/>
      <c r="G194" s="57"/>
      <c r="H194" s="57"/>
      <c r="I194" s="57"/>
      <c r="J194" s="289"/>
      <c r="K194" s="289"/>
      <c r="L194" s="57"/>
      <c r="M194" s="57"/>
      <c r="N194" s="57"/>
      <c r="O194" s="57"/>
      <c r="P194" s="57"/>
      <c r="Q194" s="57"/>
      <c r="R194" s="57"/>
      <c r="S194" s="57"/>
      <c r="T194" s="57"/>
      <c r="U194" s="57"/>
      <c r="V194" s="57"/>
      <c r="W194" s="57"/>
      <c r="X194" s="57"/>
      <c r="Y194" s="57"/>
      <c r="Z194" s="57"/>
    </row>
    <row r="195" spans="1:26">
      <c r="A195" s="132"/>
      <c r="B195" s="150"/>
      <c r="C195" s="132"/>
      <c r="D195" s="132"/>
      <c r="E195" s="57"/>
      <c r="F195" s="57"/>
      <c r="G195" s="57"/>
      <c r="H195" s="57"/>
      <c r="I195" s="57"/>
      <c r="J195" s="289"/>
      <c r="K195" s="289"/>
      <c r="L195" s="57"/>
      <c r="M195" s="57"/>
      <c r="N195" s="57"/>
      <c r="O195" s="57"/>
      <c r="P195" s="57"/>
      <c r="Q195" s="57"/>
      <c r="R195" s="57"/>
      <c r="S195" s="57"/>
      <c r="T195" s="57"/>
      <c r="U195" s="57"/>
      <c r="V195" s="57"/>
      <c r="W195" s="57"/>
      <c r="X195" s="57"/>
      <c r="Y195" s="57"/>
      <c r="Z195" s="57"/>
    </row>
    <row r="196" spans="1:26">
      <c r="A196" s="132"/>
      <c r="B196" s="150"/>
      <c r="C196" s="132"/>
      <c r="D196" s="132"/>
      <c r="E196" s="57"/>
      <c r="F196" s="57"/>
      <c r="G196" s="57"/>
      <c r="H196" s="57"/>
      <c r="I196" s="57"/>
      <c r="J196" s="289"/>
      <c r="K196" s="289"/>
      <c r="L196" s="57"/>
      <c r="M196" s="57"/>
      <c r="N196" s="57"/>
      <c r="O196" s="57"/>
      <c r="P196" s="57"/>
      <c r="Q196" s="57"/>
      <c r="R196" s="57"/>
      <c r="S196" s="57"/>
      <c r="T196" s="57"/>
      <c r="U196" s="57"/>
      <c r="V196" s="57"/>
      <c r="W196" s="57"/>
      <c r="X196" s="57"/>
      <c r="Y196" s="57"/>
      <c r="Z196" s="57"/>
    </row>
    <row r="197" spans="1:26">
      <c r="A197" s="132"/>
      <c r="B197" s="150"/>
      <c r="C197" s="132"/>
      <c r="D197" s="132"/>
      <c r="E197" s="57"/>
      <c r="F197" s="57"/>
      <c r="G197" s="57"/>
      <c r="H197" s="57"/>
      <c r="I197" s="57"/>
      <c r="J197" s="289"/>
      <c r="K197" s="289"/>
      <c r="L197" s="57"/>
      <c r="M197" s="57"/>
      <c r="N197" s="57"/>
      <c r="O197" s="57"/>
      <c r="P197" s="57"/>
      <c r="Q197" s="57"/>
      <c r="R197" s="57"/>
      <c r="S197" s="57"/>
      <c r="T197" s="57"/>
      <c r="U197" s="57"/>
      <c r="V197" s="57"/>
      <c r="W197" s="57"/>
      <c r="X197" s="57"/>
      <c r="Y197" s="57"/>
      <c r="Z197" s="57"/>
    </row>
    <row r="198" spans="1:26">
      <c r="A198" s="132"/>
      <c r="B198" s="150"/>
      <c r="C198" s="132"/>
      <c r="D198" s="132"/>
      <c r="E198" s="57"/>
      <c r="F198" s="57"/>
      <c r="G198" s="57"/>
      <c r="H198" s="57"/>
      <c r="I198" s="57"/>
      <c r="J198" s="289"/>
      <c r="K198" s="289"/>
      <c r="L198" s="57"/>
      <c r="M198" s="57"/>
      <c r="N198" s="57"/>
      <c r="O198" s="57"/>
      <c r="P198" s="57"/>
      <c r="Q198" s="57"/>
      <c r="R198" s="57"/>
      <c r="S198" s="57"/>
      <c r="T198" s="57"/>
      <c r="U198" s="57"/>
      <c r="V198" s="57"/>
      <c r="W198" s="57"/>
      <c r="X198" s="57"/>
      <c r="Y198" s="57"/>
      <c r="Z198" s="57"/>
    </row>
    <row r="199" spans="1:26">
      <c r="A199" s="132"/>
      <c r="B199" s="150"/>
      <c r="C199" s="132"/>
      <c r="D199" s="132"/>
      <c r="E199" s="57"/>
      <c r="F199" s="57"/>
      <c r="G199" s="57"/>
      <c r="H199" s="57"/>
      <c r="I199" s="57"/>
      <c r="J199" s="289"/>
      <c r="K199" s="289"/>
      <c r="L199" s="57"/>
      <c r="M199" s="57"/>
      <c r="N199" s="57"/>
      <c r="O199" s="57"/>
      <c r="P199" s="57"/>
      <c r="Q199" s="57"/>
      <c r="R199" s="57"/>
      <c r="S199" s="57"/>
      <c r="T199" s="57"/>
      <c r="U199" s="57"/>
      <c r="V199" s="57"/>
      <c r="W199" s="57"/>
      <c r="X199" s="57"/>
      <c r="Y199" s="57"/>
      <c r="Z199" s="57"/>
    </row>
    <row r="200" spans="1:26">
      <c r="A200" s="132"/>
      <c r="B200" s="150"/>
      <c r="C200" s="132"/>
      <c r="D200" s="132"/>
      <c r="E200" s="57"/>
      <c r="F200" s="57"/>
      <c r="G200" s="57"/>
      <c r="H200" s="57"/>
      <c r="I200" s="57"/>
      <c r="J200" s="289"/>
      <c r="K200" s="289"/>
      <c r="L200" s="57"/>
      <c r="M200" s="57"/>
      <c r="N200" s="57"/>
      <c r="O200" s="57"/>
      <c r="P200" s="57"/>
      <c r="Q200" s="57"/>
      <c r="R200" s="57"/>
      <c r="S200" s="57"/>
      <c r="T200" s="57"/>
      <c r="U200" s="57"/>
      <c r="V200" s="57"/>
      <c r="W200" s="57"/>
      <c r="X200" s="57"/>
      <c r="Y200" s="57"/>
      <c r="Z200" s="57"/>
    </row>
    <row r="201" spans="1:26">
      <c r="A201" s="132"/>
      <c r="B201" s="150"/>
      <c r="C201" s="132"/>
      <c r="D201" s="132"/>
      <c r="E201" s="57"/>
      <c r="F201" s="57"/>
      <c r="G201" s="57"/>
      <c r="H201" s="57"/>
      <c r="I201" s="57"/>
      <c r="J201" s="289"/>
      <c r="K201" s="289"/>
      <c r="L201" s="57"/>
      <c r="M201" s="57"/>
      <c r="N201" s="57"/>
      <c r="O201" s="57"/>
      <c r="P201" s="57"/>
      <c r="Q201" s="57"/>
      <c r="R201" s="57"/>
      <c r="S201" s="57"/>
      <c r="T201" s="57"/>
      <c r="U201" s="57"/>
      <c r="V201" s="57"/>
      <c r="W201" s="57"/>
      <c r="X201" s="57"/>
      <c r="Y201" s="57"/>
      <c r="Z201" s="57"/>
    </row>
    <row r="202" spans="1:26">
      <c r="A202" s="132"/>
      <c r="B202" s="150"/>
      <c r="C202" s="132"/>
      <c r="D202" s="132"/>
      <c r="E202" s="57"/>
      <c r="F202" s="57"/>
      <c r="G202" s="57"/>
      <c r="H202" s="57"/>
      <c r="I202" s="57"/>
      <c r="J202" s="289"/>
      <c r="K202" s="289"/>
      <c r="L202" s="57"/>
      <c r="M202" s="57"/>
      <c r="N202" s="57"/>
      <c r="O202" s="57"/>
      <c r="P202" s="57"/>
      <c r="Q202" s="57"/>
      <c r="R202" s="57"/>
      <c r="S202" s="57"/>
      <c r="T202" s="57"/>
      <c r="U202" s="57"/>
      <c r="V202" s="57"/>
      <c r="W202" s="57"/>
      <c r="X202" s="57"/>
      <c r="Y202" s="57"/>
      <c r="Z202" s="57"/>
    </row>
    <row r="203" spans="1:26">
      <c r="A203" s="132"/>
      <c r="B203" s="150"/>
      <c r="C203" s="132"/>
      <c r="D203" s="132"/>
      <c r="E203" s="57"/>
      <c r="F203" s="57"/>
      <c r="G203" s="57"/>
      <c r="H203" s="57"/>
      <c r="I203" s="57"/>
      <c r="J203" s="289"/>
      <c r="K203" s="289"/>
      <c r="L203" s="57"/>
      <c r="M203" s="57"/>
      <c r="N203" s="57"/>
      <c r="O203" s="57"/>
      <c r="P203" s="57"/>
      <c r="Q203" s="57"/>
      <c r="R203" s="57"/>
      <c r="S203" s="57"/>
      <c r="T203" s="57"/>
      <c r="U203" s="57"/>
      <c r="V203" s="57"/>
      <c r="W203" s="57"/>
      <c r="X203" s="57"/>
      <c r="Y203" s="57"/>
      <c r="Z203" s="57"/>
    </row>
    <row r="204" spans="1:26">
      <c r="A204" s="132"/>
      <c r="B204" s="150"/>
      <c r="C204" s="132"/>
      <c r="D204" s="132"/>
      <c r="E204" s="57"/>
      <c r="F204" s="57"/>
      <c r="G204" s="57"/>
      <c r="H204" s="57"/>
      <c r="I204" s="57"/>
      <c r="J204" s="289"/>
      <c r="K204" s="289"/>
      <c r="L204" s="57"/>
      <c r="M204" s="57"/>
      <c r="N204" s="57"/>
      <c r="O204" s="57"/>
      <c r="P204" s="57"/>
      <c r="Q204" s="57"/>
      <c r="R204" s="57"/>
      <c r="S204" s="57"/>
      <c r="T204" s="57"/>
      <c r="U204" s="57"/>
      <c r="V204" s="57"/>
      <c r="W204" s="57"/>
      <c r="X204" s="57"/>
      <c r="Y204" s="57"/>
      <c r="Z204" s="57"/>
    </row>
    <row r="205" spans="1:26">
      <c r="A205" s="132"/>
      <c r="B205" s="150"/>
      <c r="C205" s="132"/>
      <c r="D205" s="132"/>
      <c r="E205" s="57"/>
      <c r="F205" s="57"/>
      <c r="G205" s="57"/>
      <c r="H205" s="57"/>
      <c r="I205" s="57"/>
      <c r="J205" s="289"/>
      <c r="K205" s="289"/>
      <c r="L205" s="57"/>
      <c r="M205" s="57"/>
      <c r="N205" s="57"/>
      <c r="O205" s="57"/>
      <c r="P205" s="57"/>
      <c r="Q205" s="57"/>
      <c r="R205" s="57"/>
      <c r="S205" s="57"/>
      <c r="T205" s="57"/>
      <c r="U205" s="57"/>
      <c r="V205" s="57"/>
      <c r="W205" s="57"/>
      <c r="X205" s="57"/>
      <c r="Y205" s="57"/>
      <c r="Z205" s="57"/>
    </row>
    <row r="206" spans="1:26">
      <c r="A206" s="132"/>
      <c r="B206" s="150"/>
      <c r="C206" s="132"/>
      <c r="D206" s="132"/>
      <c r="E206" s="57"/>
      <c r="F206" s="57"/>
      <c r="G206" s="57"/>
      <c r="H206" s="57"/>
      <c r="I206" s="57"/>
      <c r="J206" s="289"/>
      <c r="K206" s="289"/>
      <c r="L206" s="57"/>
      <c r="M206" s="57"/>
      <c r="N206" s="57"/>
      <c r="O206" s="57"/>
      <c r="P206" s="57"/>
      <c r="Q206" s="57"/>
      <c r="R206" s="57"/>
      <c r="S206" s="57"/>
      <c r="T206" s="57"/>
      <c r="U206" s="57"/>
      <c r="V206" s="57"/>
      <c r="W206" s="57"/>
      <c r="X206" s="57"/>
      <c r="Y206" s="57"/>
      <c r="Z206" s="57"/>
    </row>
    <row r="207" spans="1:26">
      <c r="A207" s="132"/>
      <c r="B207" s="150"/>
      <c r="C207" s="132"/>
      <c r="D207" s="132"/>
      <c r="E207" s="57"/>
      <c r="F207" s="57"/>
      <c r="G207" s="57"/>
      <c r="H207" s="57"/>
      <c r="I207" s="57"/>
      <c r="J207" s="289"/>
      <c r="K207" s="289"/>
      <c r="L207" s="57"/>
      <c r="M207" s="57"/>
      <c r="N207" s="57"/>
      <c r="O207" s="57"/>
      <c r="P207" s="57"/>
      <c r="Q207" s="57"/>
      <c r="R207" s="57"/>
      <c r="S207" s="57"/>
      <c r="T207" s="57"/>
      <c r="U207" s="57"/>
      <c r="V207" s="57"/>
      <c r="W207" s="57"/>
      <c r="X207" s="57"/>
      <c r="Y207" s="57"/>
      <c r="Z207" s="57"/>
    </row>
    <row r="208" spans="1:26">
      <c r="A208" s="132"/>
      <c r="B208" s="150"/>
      <c r="C208" s="132"/>
      <c r="D208" s="132"/>
      <c r="E208" s="57"/>
      <c r="F208" s="57"/>
      <c r="G208" s="57"/>
      <c r="H208" s="57"/>
      <c r="I208" s="57"/>
      <c r="J208" s="289"/>
      <c r="K208" s="289"/>
      <c r="L208" s="57"/>
      <c r="M208" s="57"/>
      <c r="N208" s="57"/>
      <c r="O208" s="57"/>
      <c r="P208" s="57"/>
      <c r="Q208" s="57"/>
      <c r="R208" s="57"/>
      <c r="S208" s="57"/>
      <c r="T208" s="57"/>
      <c r="U208" s="57"/>
      <c r="V208" s="57"/>
      <c r="W208" s="57"/>
      <c r="X208" s="57"/>
      <c r="Y208" s="57"/>
      <c r="Z208" s="57"/>
    </row>
    <row r="209" spans="1:26">
      <c r="A209" s="132"/>
      <c r="B209" s="150"/>
      <c r="C209" s="132"/>
      <c r="D209" s="132"/>
      <c r="E209" s="57"/>
      <c r="F209" s="57"/>
      <c r="G209" s="57"/>
      <c r="H209" s="57"/>
      <c r="I209" s="57"/>
      <c r="J209" s="289"/>
      <c r="K209" s="289"/>
      <c r="L209" s="57"/>
      <c r="M209" s="57"/>
      <c r="N209" s="57"/>
      <c r="O209" s="57"/>
      <c r="P209" s="57"/>
      <c r="Q209" s="57"/>
      <c r="R209" s="57"/>
      <c r="S209" s="57"/>
      <c r="T209" s="57"/>
      <c r="U209" s="57"/>
      <c r="V209" s="57"/>
      <c r="W209" s="57"/>
      <c r="X209" s="57"/>
      <c r="Y209" s="57"/>
      <c r="Z209" s="57"/>
    </row>
    <row r="210" spans="1:26">
      <c r="A210" s="132"/>
      <c r="B210" s="150"/>
      <c r="C210" s="132"/>
      <c r="D210" s="132"/>
      <c r="E210" s="57"/>
      <c r="F210" s="57"/>
      <c r="G210" s="57"/>
      <c r="H210" s="57"/>
      <c r="I210" s="57"/>
      <c r="J210" s="289"/>
      <c r="K210" s="289"/>
      <c r="L210" s="57"/>
      <c r="M210" s="57"/>
      <c r="N210" s="57"/>
      <c r="O210" s="57"/>
      <c r="P210" s="57"/>
      <c r="Q210" s="57"/>
      <c r="R210" s="57"/>
      <c r="S210" s="57"/>
      <c r="T210" s="57"/>
      <c r="U210" s="57"/>
      <c r="V210" s="57"/>
      <c r="W210" s="57"/>
      <c r="X210" s="57"/>
      <c r="Y210" s="57"/>
      <c r="Z210" s="57"/>
    </row>
    <row r="211" spans="1:26">
      <c r="A211" s="132"/>
      <c r="B211" s="150"/>
      <c r="C211" s="132"/>
      <c r="D211" s="132"/>
      <c r="E211" s="57"/>
      <c r="F211" s="57"/>
      <c r="G211" s="57"/>
      <c r="H211" s="57"/>
      <c r="I211" s="57"/>
      <c r="J211" s="289"/>
      <c r="K211" s="289"/>
      <c r="L211" s="57"/>
      <c r="M211" s="57"/>
      <c r="N211" s="57"/>
      <c r="O211" s="57"/>
      <c r="P211" s="57"/>
      <c r="Q211" s="57"/>
      <c r="R211" s="57"/>
      <c r="S211" s="57"/>
      <c r="T211" s="57"/>
      <c r="U211" s="57"/>
      <c r="V211" s="57"/>
      <c r="W211" s="57"/>
      <c r="X211" s="57"/>
      <c r="Y211" s="57"/>
      <c r="Z211" s="57"/>
    </row>
    <row r="212" spans="1:26">
      <c r="A212" s="132"/>
      <c r="B212" s="150"/>
      <c r="C212" s="132"/>
      <c r="D212" s="132"/>
      <c r="E212" s="57"/>
      <c r="F212" s="57"/>
      <c r="G212" s="57"/>
      <c r="H212" s="57"/>
      <c r="I212" s="57"/>
      <c r="J212" s="289"/>
      <c r="K212" s="289"/>
      <c r="L212" s="57"/>
      <c r="M212" s="57"/>
      <c r="N212" s="57"/>
      <c r="O212" s="57"/>
      <c r="P212" s="57"/>
      <c r="Q212" s="57"/>
      <c r="R212" s="57"/>
      <c r="S212" s="57"/>
      <c r="T212" s="57"/>
      <c r="U212" s="57"/>
      <c r="V212" s="57"/>
      <c r="W212" s="57"/>
      <c r="X212" s="57"/>
      <c r="Y212" s="57"/>
      <c r="Z212" s="57"/>
    </row>
    <row r="213" spans="1:26">
      <c r="A213" s="132"/>
      <c r="B213" s="150"/>
      <c r="C213" s="132"/>
      <c r="D213" s="132"/>
      <c r="E213" s="57"/>
      <c r="F213" s="57"/>
      <c r="G213" s="57"/>
      <c r="H213" s="57"/>
      <c r="I213" s="57"/>
      <c r="J213" s="289"/>
      <c r="K213" s="289"/>
      <c r="L213" s="57"/>
      <c r="M213" s="57"/>
      <c r="N213" s="57"/>
      <c r="O213" s="57"/>
      <c r="P213" s="57"/>
      <c r="Q213" s="57"/>
      <c r="R213" s="57"/>
      <c r="S213" s="57"/>
      <c r="T213" s="57"/>
      <c r="U213" s="57"/>
      <c r="V213" s="57"/>
      <c r="W213" s="57"/>
      <c r="X213" s="57"/>
      <c r="Y213" s="57"/>
      <c r="Z213" s="57"/>
    </row>
    <row r="214" spans="1:26">
      <c r="A214" s="132"/>
      <c r="B214" s="150"/>
      <c r="C214" s="132"/>
      <c r="D214" s="132"/>
      <c r="E214" s="57"/>
      <c r="F214" s="57"/>
      <c r="G214" s="57"/>
      <c r="H214" s="57"/>
      <c r="I214" s="57"/>
      <c r="J214" s="289"/>
      <c r="K214" s="289"/>
      <c r="L214" s="57"/>
      <c r="M214" s="57"/>
      <c r="N214" s="57"/>
      <c r="O214" s="57"/>
      <c r="P214" s="57"/>
      <c r="Q214" s="57"/>
      <c r="R214" s="57"/>
      <c r="S214" s="57"/>
      <c r="T214" s="57"/>
      <c r="U214" s="57"/>
      <c r="V214" s="57"/>
      <c r="W214" s="57"/>
      <c r="X214" s="57"/>
      <c r="Y214" s="57"/>
      <c r="Z214" s="57"/>
    </row>
    <row r="215" spans="1:26">
      <c r="A215" s="132"/>
      <c r="B215" s="150"/>
      <c r="C215" s="132"/>
      <c r="D215" s="132"/>
      <c r="E215" s="57"/>
      <c r="F215" s="57"/>
      <c r="G215" s="57"/>
      <c r="H215" s="57"/>
      <c r="I215" s="57"/>
      <c r="J215" s="289"/>
      <c r="K215" s="289"/>
      <c r="L215" s="57"/>
      <c r="M215" s="57"/>
      <c r="N215" s="57"/>
      <c r="O215" s="57"/>
      <c r="P215" s="57"/>
      <c r="Q215" s="57"/>
      <c r="R215" s="57"/>
      <c r="S215" s="57"/>
      <c r="T215" s="57"/>
      <c r="U215" s="57"/>
      <c r="V215" s="57"/>
      <c r="W215" s="57"/>
      <c r="X215" s="57"/>
      <c r="Y215" s="57"/>
      <c r="Z215" s="57"/>
    </row>
    <row r="216" spans="1:26">
      <c r="A216" s="132"/>
      <c r="B216" s="150"/>
      <c r="C216" s="132"/>
      <c r="D216" s="132"/>
      <c r="E216" s="57"/>
      <c r="F216" s="57"/>
      <c r="G216" s="57"/>
      <c r="H216" s="57"/>
      <c r="I216" s="57"/>
      <c r="J216" s="289"/>
      <c r="K216" s="289"/>
      <c r="L216" s="57"/>
      <c r="M216" s="57"/>
      <c r="N216" s="57"/>
      <c r="O216" s="57"/>
      <c r="P216" s="57"/>
      <c r="Q216" s="57"/>
      <c r="R216" s="57"/>
      <c r="S216" s="57"/>
      <c r="T216" s="57"/>
      <c r="U216" s="57"/>
      <c r="V216" s="57"/>
      <c r="W216" s="57"/>
      <c r="X216" s="57"/>
      <c r="Y216" s="57"/>
      <c r="Z216" s="57"/>
    </row>
  </sheetData>
  <mergeCells count="9">
    <mergeCell ref="A66:A68"/>
    <mergeCell ref="E3:E4"/>
    <mergeCell ref="L3:Z3"/>
    <mergeCell ref="F3:I3"/>
    <mergeCell ref="D3:D4"/>
    <mergeCell ref="B3:B4"/>
    <mergeCell ref="C3:C4"/>
    <mergeCell ref="A3:A4"/>
    <mergeCell ref="A5:A49"/>
  </mergeCells>
  <hyperlinks>
    <hyperlink ref="AD5" location="Content!B537" display="Back to Content Page"/>
  </hyperlinks>
  <pageMargins left="0.7" right="0.7" top="0.75" bottom="0.75" header="0.3" footer="0.3"/>
  <pageSetup orientation="portrait" horizontalDpi="1200" verticalDpi="1200" r:id="rId1"/>
</worksheet>
</file>

<file path=xl/worksheets/sheet3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
  <sheetViews>
    <sheetView topLeftCell="A10" workbookViewId="0">
      <selection activeCell="O1" sqref="O1"/>
    </sheetView>
  </sheetViews>
  <sheetFormatPr defaultColWidth="9.26953125" defaultRowHeight="14.5"/>
  <cols>
    <col min="1" max="16384" width="9.26953125" style="499"/>
  </cols>
  <sheetData>
    <row r="2" spans="1:1">
      <c r="A2" s="499" t="s">
        <v>17</v>
      </c>
    </row>
  </sheetData>
  <pageMargins left="0.7" right="0.7" top="0.75" bottom="0.75" header="0.3" footer="0.3"/>
  <pageSetup scale="74" orientation="landscape"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7"/>
  <sheetViews>
    <sheetView topLeftCell="M1" zoomScale="89" zoomScaleNormal="89" workbookViewId="0">
      <selection activeCell="AE6" sqref="AE6"/>
    </sheetView>
  </sheetViews>
  <sheetFormatPr defaultRowHeight="14.5"/>
  <cols>
    <col min="1" max="1" width="33.81640625" customWidth="1"/>
    <col min="2" max="2" width="9" customWidth="1"/>
    <col min="3" max="27" width="7" customWidth="1"/>
    <col min="29" max="30" width="9.1796875" style="499"/>
  </cols>
  <sheetData>
    <row r="1" spans="1:31">
      <c r="A1" s="136" t="s">
        <v>1371</v>
      </c>
      <c r="B1" s="57"/>
      <c r="C1" s="57"/>
      <c r="D1" s="57"/>
      <c r="E1" s="57"/>
      <c r="F1" s="57"/>
      <c r="G1" s="57"/>
      <c r="H1" s="57"/>
      <c r="I1" s="57"/>
      <c r="J1" s="57"/>
      <c r="K1" s="57"/>
      <c r="L1" s="57"/>
      <c r="M1" s="57"/>
      <c r="N1" s="57"/>
      <c r="O1" s="57"/>
      <c r="P1" s="57"/>
      <c r="Q1" s="57"/>
      <c r="R1" s="57"/>
      <c r="S1" s="57"/>
      <c r="T1" s="57"/>
      <c r="U1" s="57"/>
      <c r="V1" s="57"/>
      <c r="W1" s="57"/>
      <c r="X1" s="57"/>
      <c r="Y1" s="57"/>
      <c r="Z1" s="57"/>
      <c r="AA1" s="57"/>
    </row>
    <row r="2" spans="1:31">
      <c r="A2" s="57"/>
      <c r="B2" s="57"/>
      <c r="C2" s="57"/>
      <c r="D2" s="57"/>
      <c r="E2" s="57"/>
      <c r="F2" s="57"/>
      <c r="G2" s="57"/>
      <c r="H2" s="57"/>
      <c r="I2" s="57"/>
      <c r="J2" s="57"/>
      <c r="K2" s="57"/>
      <c r="L2" s="57"/>
      <c r="M2" s="57"/>
      <c r="N2" s="57"/>
      <c r="O2" s="57"/>
      <c r="P2" s="57"/>
      <c r="Q2" s="57"/>
      <c r="R2" s="57"/>
      <c r="S2" s="57"/>
      <c r="T2" s="57"/>
      <c r="U2" s="57"/>
      <c r="V2" s="57"/>
      <c r="W2" s="57"/>
      <c r="X2" s="57"/>
      <c r="Y2" s="57"/>
      <c r="Z2" s="57"/>
      <c r="AA2" s="57"/>
    </row>
    <row r="3" spans="1:31">
      <c r="A3" s="742" t="s">
        <v>77</v>
      </c>
      <c r="B3" s="762" t="s">
        <v>57</v>
      </c>
      <c r="C3" s="4">
        <v>1990</v>
      </c>
      <c r="D3" s="4">
        <v>1991</v>
      </c>
      <c r="E3" s="4">
        <v>1992</v>
      </c>
      <c r="F3" s="4">
        <v>1993</v>
      </c>
      <c r="G3" s="4">
        <v>1994</v>
      </c>
      <c r="H3" s="4">
        <v>1995</v>
      </c>
      <c r="I3" s="4">
        <v>1996</v>
      </c>
      <c r="J3" s="4">
        <v>1997</v>
      </c>
      <c r="K3" s="4">
        <v>1998</v>
      </c>
      <c r="L3" s="4">
        <v>1999</v>
      </c>
      <c r="M3" s="4">
        <v>2000</v>
      </c>
      <c r="N3" s="4">
        <v>2001</v>
      </c>
      <c r="O3" s="4">
        <v>2002</v>
      </c>
      <c r="P3" s="4">
        <v>2003</v>
      </c>
      <c r="Q3" s="4">
        <v>2004</v>
      </c>
      <c r="R3" s="4">
        <v>2005</v>
      </c>
      <c r="S3" s="4">
        <v>2006</v>
      </c>
      <c r="T3" s="4">
        <v>2007</v>
      </c>
      <c r="U3" s="4">
        <v>2008</v>
      </c>
      <c r="V3" s="108">
        <v>2009</v>
      </c>
      <c r="W3" s="108">
        <v>2010</v>
      </c>
      <c r="X3" s="108">
        <v>2011</v>
      </c>
      <c r="Y3" s="108">
        <v>2012</v>
      </c>
      <c r="Z3" s="741">
        <v>2013</v>
      </c>
      <c r="AA3" s="741">
        <v>2014</v>
      </c>
      <c r="AB3" s="741">
        <v>2015</v>
      </c>
    </row>
    <row r="4" spans="1:31">
      <c r="A4" s="1080" t="s">
        <v>15</v>
      </c>
      <c r="B4" s="284" t="s">
        <v>55</v>
      </c>
      <c r="C4" s="577" t="s">
        <v>429</v>
      </c>
      <c r="D4" s="577" t="s">
        <v>429</v>
      </c>
      <c r="E4" s="577" t="s">
        <v>429</v>
      </c>
      <c r="F4" s="577" t="s">
        <v>429</v>
      </c>
      <c r="G4" s="577" t="s">
        <v>429</v>
      </c>
      <c r="H4" s="577" t="s">
        <v>429</v>
      </c>
      <c r="I4" s="577" t="s">
        <v>429</v>
      </c>
      <c r="J4" s="577" t="s">
        <v>429</v>
      </c>
      <c r="K4" s="577" t="s">
        <v>429</v>
      </c>
      <c r="L4" s="577" t="s">
        <v>429</v>
      </c>
      <c r="M4" s="577" t="s">
        <v>429</v>
      </c>
      <c r="N4" s="577" t="s">
        <v>429</v>
      </c>
      <c r="O4" s="577" t="s">
        <v>429</v>
      </c>
      <c r="P4" s="577" t="s">
        <v>429</v>
      </c>
      <c r="Q4" s="577" t="s">
        <v>429</v>
      </c>
      <c r="R4" s="577" t="s">
        <v>429</v>
      </c>
      <c r="S4" s="577" t="s">
        <v>429</v>
      </c>
      <c r="T4" s="577" t="s">
        <v>429</v>
      </c>
      <c r="U4" s="577" t="s">
        <v>429</v>
      </c>
      <c r="V4" s="577" t="s">
        <v>429</v>
      </c>
      <c r="W4" s="577" t="s">
        <v>429</v>
      </c>
      <c r="X4" s="577" t="s">
        <v>429</v>
      </c>
      <c r="Y4" s="577">
        <v>2.11</v>
      </c>
      <c r="Z4" s="577" t="s">
        <v>429</v>
      </c>
      <c r="AA4" s="577" t="s">
        <v>429</v>
      </c>
      <c r="AB4" s="577" t="s">
        <v>429</v>
      </c>
    </row>
    <row r="5" spans="1:31">
      <c r="A5" s="1080"/>
      <c r="B5" s="284" t="s">
        <v>56</v>
      </c>
      <c r="C5" s="577" t="s">
        <v>429</v>
      </c>
      <c r="D5" s="577" t="s">
        <v>429</v>
      </c>
      <c r="E5" s="577" t="s">
        <v>429</v>
      </c>
      <c r="F5" s="577" t="s">
        <v>429</v>
      </c>
      <c r="G5" s="577" t="s">
        <v>429</v>
      </c>
      <c r="H5" s="577" t="s">
        <v>429</v>
      </c>
      <c r="I5" s="577" t="s">
        <v>429</v>
      </c>
      <c r="J5" s="577" t="s">
        <v>429</v>
      </c>
      <c r="K5" s="577" t="s">
        <v>429</v>
      </c>
      <c r="L5" s="577" t="s">
        <v>429</v>
      </c>
      <c r="M5" s="577" t="s">
        <v>429</v>
      </c>
      <c r="N5" s="577" t="s">
        <v>429</v>
      </c>
      <c r="O5" s="577" t="s">
        <v>429</v>
      </c>
      <c r="P5" s="577" t="s">
        <v>429</v>
      </c>
      <c r="Q5" s="577" t="s">
        <v>429</v>
      </c>
      <c r="R5" s="577" t="s">
        <v>429</v>
      </c>
      <c r="S5" s="577" t="s">
        <v>429</v>
      </c>
      <c r="T5" s="577" t="s">
        <v>429</v>
      </c>
      <c r="U5" s="577" t="s">
        <v>429</v>
      </c>
      <c r="V5" s="577" t="s">
        <v>429</v>
      </c>
      <c r="W5" s="577" t="s">
        <v>429</v>
      </c>
      <c r="X5" s="577" t="s">
        <v>429</v>
      </c>
      <c r="Y5" s="577" t="s">
        <v>429</v>
      </c>
      <c r="Z5" s="577" t="s">
        <v>429</v>
      </c>
      <c r="AA5" s="577" t="s">
        <v>429</v>
      </c>
      <c r="AB5" s="577" t="s">
        <v>429</v>
      </c>
    </row>
    <row r="6" spans="1:31">
      <c r="A6" s="1080"/>
      <c r="B6" s="284" t="s">
        <v>59</v>
      </c>
      <c r="C6" s="577">
        <v>0.6</v>
      </c>
      <c r="D6" s="577">
        <v>0.7</v>
      </c>
      <c r="E6" s="577">
        <v>0.8</v>
      </c>
      <c r="F6" s="577">
        <v>0.9</v>
      </c>
      <c r="G6" s="577">
        <v>1.1000000000000001</v>
      </c>
      <c r="H6" s="577">
        <v>1.2</v>
      </c>
      <c r="I6" s="577">
        <v>1.3</v>
      </c>
      <c r="J6" s="577">
        <v>1.4</v>
      </c>
      <c r="K6" s="577">
        <v>1.5</v>
      </c>
      <c r="L6" s="577">
        <v>1.6</v>
      </c>
      <c r="M6" s="577">
        <v>1.7</v>
      </c>
      <c r="N6" s="577">
        <v>1.8</v>
      </c>
      <c r="O6" s="577">
        <v>1.8</v>
      </c>
      <c r="P6" s="577">
        <v>1.9</v>
      </c>
      <c r="Q6" s="577">
        <v>1.9</v>
      </c>
      <c r="R6" s="577">
        <v>1.9</v>
      </c>
      <c r="S6" s="577">
        <v>1.9</v>
      </c>
      <c r="T6" s="577">
        <v>2</v>
      </c>
      <c r="U6" s="577">
        <v>2</v>
      </c>
      <c r="V6" s="577">
        <v>2.1</v>
      </c>
      <c r="W6" s="577">
        <v>2.2000000000000002</v>
      </c>
      <c r="X6" s="577">
        <v>2.2000000000000002</v>
      </c>
      <c r="Y6" s="577">
        <v>2.2999999999999998</v>
      </c>
      <c r="Z6" s="577">
        <v>2.4</v>
      </c>
      <c r="AA6" s="577">
        <v>2.4</v>
      </c>
      <c r="AB6" s="577" t="s">
        <v>429</v>
      </c>
      <c r="AE6" s="285" t="s">
        <v>13</v>
      </c>
    </row>
    <row r="7" spans="1:31">
      <c r="A7" s="1080" t="s">
        <v>14</v>
      </c>
      <c r="B7" s="284" t="s">
        <v>55</v>
      </c>
      <c r="C7" s="577" t="s">
        <v>429</v>
      </c>
      <c r="D7" s="577" t="s">
        <v>429</v>
      </c>
      <c r="E7" s="577" t="s">
        <v>429</v>
      </c>
      <c r="F7" s="577" t="s">
        <v>429</v>
      </c>
      <c r="G7" s="577" t="s">
        <v>429</v>
      </c>
      <c r="H7" s="577" t="s">
        <v>429</v>
      </c>
      <c r="I7" s="577" t="s">
        <v>429</v>
      </c>
      <c r="J7" s="577" t="s">
        <v>429</v>
      </c>
      <c r="K7" s="577" t="s">
        <v>429</v>
      </c>
      <c r="L7" s="577" t="s">
        <v>429</v>
      </c>
      <c r="M7" s="577" t="s">
        <v>429</v>
      </c>
      <c r="N7" s="577" t="s">
        <v>429</v>
      </c>
      <c r="O7" s="577" t="s">
        <v>429</v>
      </c>
      <c r="P7" s="577" t="s">
        <v>429</v>
      </c>
      <c r="Q7" s="577">
        <v>29.4</v>
      </c>
      <c r="R7" s="577" t="s">
        <v>429</v>
      </c>
      <c r="S7" s="577" t="s">
        <v>429</v>
      </c>
      <c r="T7" s="577" t="s">
        <v>429</v>
      </c>
      <c r="U7" s="577">
        <v>29.2</v>
      </c>
      <c r="V7" s="577" t="s">
        <v>429</v>
      </c>
      <c r="W7" s="577" t="s">
        <v>429</v>
      </c>
      <c r="X7" s="577" t="s">
        <v>429</v>
      </c>
      <c r="Y7" s="577">
        <v>19.3</v>
      </c>
      <c r="Z7" s="577">
        <v>19.3</v>
      </c>
      <c r="AA7" s="577">
        <v>19.3</v>
      </c>
      <c r="AB7" s="587">
        <v>19.3</v>
      </c>
    </row>
    <row r="8" spans="1:31">
      <c r="A8" s="1080"/>
      <c r="B8" s="284" t="s">
        <v>56</v>
      </c>
      <c r="C8" s="577" t="s">
        <v>429</v>
      </c>
      <c r="D8" s="577" t="s">
        <v>429</v>
      </c>
      <c r="E8" s="577" t="s">
        <v>429</v>
      </c>
      <c r="F8" s="577" t="s">
        <v>429</v>
      </c>
      <c r="G8" s="577" t="s">
        <v>429</v>
      </c>
      <c r="H8" s="577" t="s">
        <v>429</v>
      </c>
      <c r="I8" s="577" t="s">
        <v>429</v>
      </c>
      <c r="J8" s="577" t="s">
        <v>429</v>
      </c>
      <c r="K8" s="577" t="s">
        <v>429</v>
      </c>
      <c r="L8" s="577" t="s">
        <v>429</v>
      </c>
      <c r="M8" s="577" t="s">
        <v>429</v>
      </c>
      <c r="N8" s="577" t="s">
        <v>429</v>
      </c>
      <c r="O8" s="577" t="s">
        <v>429</v>
      </c>
      <c r="P8" s="577" t="s">
        <v>429</v>
      </c>
      <c r="Q8" s="577">
        <v>20</v>
      </c>
      <c r="R8" s="577" t="s">
        <v>429</v>
      </c>
      <c r="S8" s="577" t="s">
        <v>429</v>
      </c>
      <c r="T8" s="577" t="s">
        <v>429</v>
      </c>
      <c r="U8" s="577">
        <v>19.600000000000001</v>
      </c>
      <c r="V8" s="577" t="s">
        <v>429</v>
      </c>
      <c r="W8" s="577" t="s">
        <v>429</v>
      </c>
      <c r="X8" s="577" t="s">
        <v>429</v>
      </c>
      <c r="Y8" s="577">
        <v>28.2</v>
      </c>
      <c r="Z8" s="577">
        <v>28.2</v>
      </c>
      <c r="AA8" s="577">
        <v>28.2</v>
      </c>
      <c r="AB8" s="587">
        <v>28.2</v>
      </c>
    </row>
    <row r="9" spans="1:31">
      <c r="A9" s="1080"/>
      <c r="B9" s="284" t="s">
        <v>59</v>
      </c>
      <c r="C9" s="577">
        <v>3.5</v>
      </c>
      <c r="D9" s="577">
        <v>5.0999999999999996</v>
      </c>
      <c r="E9" s="577">
        <v>7.3</v>
      </c>
      <c r="F9" s="577">
        <v>10.1</v>
      </c>
      <c r="G9" s="577">
        <v>13.3</v>
      </c>
      <c r="H9" s="577">
        <v>16.600000000000001</v>
      </c>
      <c r="I9" s="577">
        <v>19.7</v>
      </c>
      <c r="J9" s="577">
        <v>22.2</v>
      </c>
      <c r="K9" s="577">
        <v>24.1</v>
      </c>
      <c r="L9" s="577">
        <v>25.3</v>
      </c>
      <c r="M9" s="577">
        <v>26</v>
      </c>
      <c r="N9" s="577">
        <v>26.3</v>
      </c>
      <c r="O9" s="577">
        <v>26.3</v>
      </c>
      <c r="P9" s="577">
        <v>26.1</v>
      </c>
      <c r="Q9" s="577">
        <v>25.8</v>
      </c>
      <c r="R9" s="577">
        <v>25.5</v>
      </c>
      <c r="S9" s="577">
        <v>25.3</v>
      </c>
      <c r="T9" s="577">
        <v>25.1</v>
      </c>
      <c r="U9" s="577">
        <v>25</v>
      </c>
      <c r="V9" s="577">
        <v>24.8</v>
      </c>
      <c r="W9" s="577">
        <v>23.7</v>
      </c>
      <c r="X9" s="577">
        <v>23.4</v>
      </c>
      <c r="Y9" s="577">
        <v>24.3</v>
      </c>
      <c r="Z9" s="577">
        <v>24.3</v>
      </c>
      <c r="AA9" s="577">
        <v>24.3</v>
      </c>
      <c r="AB9" s="587">
        <v>24.3</v>
      </c>
    </row>
    <row r="10" spans="1:31">
      <c r="A10" s="1080" t="s">
        <v>268</v>
      </c>
      <c r="B10" s="284" t="s">
        <v>55</v>
      </c>
      <c r="C10" s="577" t="s">
        <v>429</v>
      </c>
      <c r="D10" s="577" t="s">
        <v>429</v>
      </c>
      <c r="E10" s="577" t="s">
        <v>429</v>
      </c>
      <c r="F10" s="577" t="s">
        <v>429</v>
      </c>
      <c r="G10" s="577" t="s">
        <v>429</v>
      </c>
      <c r="H10" s="577" t="s">
        <v>429</v>
      </c>
      <c r="I10" s="577" t="s">
        <v>429</v>
      </c>
      <c r="J10" s="577" t="s">
        <v>429</v>
      </c>
      <c r="K10" s="577" t="s">
        <v>429</v>
      </c>
      <c r="L10" s="577" t="s">
        <v>429</v>
      </c>
      <c r="M10" s="577" t="s">
        <v>429</v>
      </c>
      <c r="N10" s="577" t="s">
        <v>429</v>
      </c>
      <c r="O10" s="577" t="s">
        <v>429</v>
      </c>
      <c r="P10" s="577" t="s">
        <v>429</v>
      </c>
      <c r="Q10" s="577" t="s">
        <v>429</v>
      </c>
      <c r="R10" s="577" t="s">
        <v>429</v>
      </c>
      <c r="S10" s="577" t="s">
        <v>429</v>
      </c>
      <c r="T10" s="577">
        <v>1.6</v>
      </c>
      <c r="U10" s="577" t="s">
        <v>429</v>
      </c>
      <c r="V10" s="577" t="s">
        <v>429</v>
      </c>
      <c r="W10" s="577" t="s">
        <v>429</v>
      </c>
      <c r="X10" s="577" t="s">
        <v>429</v>
      </c>
      <c r="Y10" s="577" t="s">
        <v>429</v>
      </c>
      <c r="Z10" s="577" t="s">
        <v>429</v>
      </c>
      <c r="AA10" s="577">
        <v>1.6</v>
      </c>
      <c r="AB10" s="577" t="s">
        <v>429</v>
      </c>
    </row>
    <row r="11" spans="1:31">
      <c r="A11" s="1080"/>
      <c r="B11" s="284" t="s">
        <v>56</v>
      </c>
      <c r="C11" s="577" t="s">
        <v>429</v>
      </c>
      <c r="D11" s="577" t="s">
        <v>429</v>
      </c>
      <c r="E11" s="577" t="s">
        <v>429</v>
      </c>
      <c r="F11" s="577" t="s">
        <v>429</v>
      </c>
      <c r="G11" s="577" t="s">
        <v>429</v>
      </c>
      <c r="H11" s="577" t="s">
        <v>429</v>
      </c>
      <c r="I11" s="577" t="s">
        <v>429</v>
      </c>
      <c r="J11" s="577" t="s">
        <v>429</v>
      </c>
      <c r="K11" s="577" t="s">
        <v>429</v>
      </c>
      <c r="L11" s="577" t="s">
        <v>429</v>
      </c>
      <c r="M11" s="577" t="s">
        <v>429</v>
      </c>
      <c r="N11" s="577" t="s">
        <v>429</v>
      </c>
      <c r="O11" s="577" t="s">
        <v>429</v>
      </c>
      <c r="P11" s="577" t="s">
        <v>429</v>
      </c>
      <c r="Q11" s="577" t="s">
        <v>429</v>
      </c>
      <c r="R11" s="577" t="s">
        <v>429</v>
      </c>
      <c r="S11" s="577" t="s">
        <v>429</v>
      </c>
      <c r="T11" s="577">
        <v>0.9</v>
      </c>
      <c r="U11" s="577" t="s">
        <v>429</v>
      </c>
      <c r="V11" s="577" t="s">
        <v>429</v>
      </c>
      <c r="W11" s="577" t="s">
        <v>429</v>
      </c>
      <c r="X11" s="577" t="s">
        <v>429</v>
      </c>
      <c r="Y11" s="577" t="s">
        <v>429</v>
      </c>
      <c r="Z11" s="577" t="s">
        <v>429</v>
      </c>
      <c r="AA11" s="577">
        <v>0.6</v>
      </c>
      <c r="AB11" s="577" t="s">
        <v>429</v>
      </c>
    </row>
    <row r="12" spans="1:31">
      <c r="A12" s="1080"/>
      <c r="B12" s="284" t="s">
        <v>59</v>
      </c>
      <c r="C12" s="577" t="s">
        <v>429</v>
      </c>
      <c r="D12" s="577" t="s">
        <v>429</v>
      </c>
      <c r="E12" s="577" t="s">
        <v>429</v>
      </c>
      <c r="F12" s="577" t="s">
        <v>429</v>
      </c>
      <c r="G12" s="577" t="s">
        <v>429</v>
      </c>
      <c r="H12" s="577" t="s">
        <v>429</v>
      </c>
      <c r="I12" s="577" t="s">
        <v>429</v>
      </c>
      <c r="J12" s="577" t="s">
        <v>429</v>
      </c>
      <c r="K12" s="577" t="s">
        <v>429</v>
      </c>
      <c r="L12" s="577" t="s">
        <v>429</v>
      </c>
      <c r="M12" s="577">
        <v>1.5</v>
      </c>
      <c r="N12" s="577">
        <v>1.5</v>
      </c>
      <c r="O12" s="577">
        <v>1.5</v>
      </c>
      <c r="P12" s="577">
        <v>1.5</v>
      </c>
      <c r="Q12" s="577">
        <v>1.4</v>
      </c>
      <c r="R12" s="577">
        <v>1.4</v>
      </c>
      <c r="S12" s="577">
        <v>1.4</v>
      </c>
      <c r="T12" s="577">
        <v>1.3</v>
      </c>
      <c r="U12" s="577">
        <v>1.3</v>
      </c>
      <c r="V12" s="577">
        <v>1.2</v>
      </c>
      <c r="W12" s="577">
        <v>1.2</v>
      </c>
      <c r="X12" s="577">
        <v>1.2</v>
      </c>
      <c r="Y12" s="577">
        <v>1.1000000000000001</v>
      </c>
      <c r="Z12" s="577">
        <v>1.1000000000000001</v>
      </c>
      <c r="AA12" s="577">
        <v>1.2</v>
      </c>
      <c r="AB12" s="577" t="s">
        <v>429</v>
      </c>
    </row>
    <row r="13" spans="1:31">
      <c r="A13" s="1080" t="s">
        <v>12</v>
      </c>
      <c r="B13" s="284" t="s">
        <v>55</v>
      </c>
      <c r="C13" s="577" t="s">
        <v>429</v>
      </c>
      <c r="D13" s="577" t="s">
        <v>429</v>
      </c>
      <c r="E13" s="577" t="s">
        <v>429</v>
      </c>
      <c r="F13" s="577" t="s">
        <v>429</v>
      </c>
      <c r="G13" s="577" t="s">
        <v>429</v>
      </c>
      <c r="H13" s="577" t="s">
        <v>429</v>
      </c>
      <c r="I13" s="577" t="s">
        <v>429</v>
      </c>
      <c r="J13" s="577" t="s">
        <v>429</v>
      </c>
      <c r="K13" s="577" t="s">
        <v>429</v>
      </c>
      <c r="L13" s="577" t="s">
        <v>429</v>
      </c>
      <c r="M13" s="577" t="s">
        <v>429</v>
      </c>
      <c r="N13" s="577" t="s">
        <v>429</v>
      </c>
      <c r="O13" s="577" t="s">
        <v>429</v>
      </c>
      <c r="P13" s="577" t="s">
        <v>429</v>
      </c>
      <c r="Q13" s="577">
        <v>26.4</v>
      </c>
      <c r="R13" s="577" t="s">
        <v>429</v>
      </c>
      <c r="S13" s="577" t="s">
        <v>429</v>
      </c>
      <c r="T13" s="577" t="s">
        <v>429</v>
      </c>
      <c r="U13" s="577" t="s">
        <v>429</v>
      </c>
      <c r="V13" s="577">
        <v>26.7</v>
      </c>
      <c r="W13" s="577" t="s">
        <v>429</v>
      </c>
      <c r="X13" s="577" t="s">
        <v>429</v>
      </c>
      <c r="Y13" s="577" t="s">
        <v>429</v>
      </c>
      <c r="Z13" s="577" t="s">
        <v>429</v>
      </c>
      <c r="AA13" s="577">
        <v>19</v>
      </c>
      <c r="AB13" s="577">
        <v>30</v>
      </c>
    </row>
    <row r="14" spans="1:31">
      <c r="A14" s="1080"/>
      <c r="B14" s="284" t="s">
        <v>56</v>
      </c>
      <c r="C14" s="577" t="s">
        <v>429</v>
      </c>
      <c r="D14" s="577" t="s">
        <v>429</v>
      </c>
      <c r="E14" s="577" t="s">
        <v>429</v>
      </c>
      <c r="F14" s="577" t="s">
        <v>429</v>
      </c>
      <c r="G14" s="577" t="s">
        <v>429</v>
      </c>
      <c r="H14" s="577" t="s">
        <v>429</v>
      </c>
      <c r="I14" s="577" t="s">
        <v>429</v>
      </c>
      <c r="J14" s="577" t="s">
        <v>429</v>
      </c>
      <c r="K14" s="577" t="s">
        <v>429</v>
      </c>
      <c r="L14" s="577" t="s">
        <v>429</v>
      </c>
      <c r="M14" s="577" t="s">
        <v>429</v>
      </c>
      <c r="N14" s="577" t="s">
        <v>429</v>
      </c>
      <c r="O14" s="577" t="s">
        <v>429</v>
      </c>
      <c r="P14" s="577" t="s">
        <v>429</v>
      </c>
      <c r="Q14" s="577">
        <v>19.3</v>
      </c>
      <c r="R14" s="577" t="s">
        <v>429</v>
      </c>
      <c r="S14" s="577" t="s">
        <v>429</v>
      </c>
      <c r="T14" s="577" t="s">
        <v>429</v>
      </c>
      <c r="U14" s="577" t="s">
        <v>429</v>
      </c>
      <c r="V14" s="577">
        <v>18</v>
      </c>
      <c r="W14" s="577" t="s">
        <v>429</v>
      </c>
      <c r="X14" s="577" t="s">
        <v>429</v>
      </c>
      <c r="Y14" s="577" t="s">
        <v>429</v>
      </c>
      <c r="Z14" s="577" t="s">
        <v>429</v>
      </c>
      <c r="AA14" s="577">
        <v>30</v>
      </c>
      <c r="AB14" s="577">
        <v>19</v>
      </c>
    </row>
    <row r="15" spans="1:31">
      <c r="A15" s="1080"/>
      <c r="B15" s="284" t="s">
        <v>59</v>
      </c>
      <c r="C15" s="577">
        <v>0.8</v>
      </c>
      <c r="D15" s="577">
        <v>1.7</v>
      </c>
      <c r="E15" s="577">
        <v>3.3</v>
      </c>
      <c r="F15" s="577">
        <v>5.9</v>
      </c>
      <c r="G15" s="577">
        <v>9.8000000000000007</v>
      </c>
      <c r="H15" s="577">
        <v>14.3</v>
      </c>
      <c r="I15" s="577">
        <v>18.5</v>
      </c>
      <c r="J15" s="577">
        <v>21.6</v>
      </c>
      <c r="K15" s="577">
        <v>23.4</v>
      </c>
      <c r="L15" s="577">
        <v>24.2</v>
      </c>
      <c r="M15" s="577">
        <v>24.5</v>
      </c>
      <c r="N15" s="577">
        <v>24.5</v>
      </c>
      <c r="O15" s="577">
        <v>24.3</v>
      </c>
      <c r="P15" s="577">
        <v>24.1</v>
      </c>
      <c r="Q15" s="577">
        <v>23.5</v>
      </c>
      <c r="R15" s="577">
        <v>23.6</v>
      </c>
      <c r="S15" s="577">
        <v>23.5</v>
      </c>
      <c r="T15" s="577">
        <v>23.5</v>
      </c>
      <c r="U15" s="577">
        <v>23.6</v>
      </c>
      <c r="V15" s="577">
        <v>23</v>
      </c>
      <c r="W15" s="577">
        <v>22.7</v>
      </c>
      <c r="X15" s="577">
        <v>22.8</v>
      </c>
      <c r="Y15" s="577">
        <v>22.9</v>
      </c>
      <c r="Z15" s="577">
        <v>22.9</v>
      </c>
      <c r="AA15" s="577">
        <v>24.5</v>
      </c>
      <c r="AB15" s="577">
        <v>24.5</v>
      </c>
    </row>
    <row r="16" spans="1:31">
      <c r="A16" s="1080" t="s">
        <v>11</v>
      </c>
      <c r="B16" s="284" t="s">
        <v>55</v>
      </c>
      <c r="C16" s="577" t="s">
        <v>429</v>
      </c>
      <c r="D16" s="577" t="s">
        <v>429</v>
      </c>
      <c r="E16" s="577" t="s">
        <v>429</v>
      </c>
      <c r="F16" s="577" t="s">
        <v>429</v>
      </c>
      <c r="G16" s="577" t="s">
        <v>429</v>
      </c>
      <c r="H16" s="577" t="s">
        <v>429</v>
      </c>
      <c r="I16" s="577" t="s">
        <v>429</v>
      </c>
      <c r="J16" s="577" t="s">
        <v>429</v>
      </c>
      <c r="K16" s="577" t="s">
        <v>429</v>
      </c>
      <c r="L16" s="577" t="s">
        <v>429</v>
      </c>
      <c r="M16" s="577" t="s">
        <v>429</v>
      </c>
      <c r="N16" s="577" t="s">
        <v>429</v>
      </c>
      <c r="O16" s="577" t="s">
        <v>429</v>
      </c>
      <c r="P16" s="577" t="s">
        <v>429</v>
      </c>
      <c r="Q16" s="577" t="s">
        <v>429</v>
      </c>
      <c r="R16" s="577" t="s">
        <v>429</v>
      </c>
      <c r="S16" s="577" t="s">
        <v>429</v>
      </c>
      <c r="T16" s="577" t="s">
        <v>429</v>
      </c>
      <c r="U16" s="577" t="s">
        <v>429</v>
      </c>
      <c r="V16" s="577" t="s">
        <v>429</v>
      </c>
      <c r="W16" s="577" t="s">
        <v>429</v>
      </c>
      <c r="X16" s="577" t="s">
        <v>429</v>
      </c>
      <c r="Y16" s="577" t="s">
        <v>429</v>
      </c>
      <c r="Z16" s="577" t="s">
        <v>429</v>
      </c>
      <c r="AA16" s="577" t="s">
        <v>429</v>
      </c>
      <c r="AB16" s="570" t="s">
        <v>429</v>
      </c>
    </row>
    <row r="17" spans="1:29">
      <c r="A17" s="1080"/>
      <c r="B17" s="284" t="s">
        <v>56</v>
      </c>
      <c r="C17" s="577" t="s">
        <v>429</v>
      </c>
      <c r="D17" s="577" t="s">
        <v>429</v>
      </c>
      <c r="E17" s="577" t="s">
        <v>429</v>
      </c>
      <c r="F17" s="577" t="s">
        <v>429</v>
      </c>
      <c r="G17" s="577" t="s">
        <v>429</v>
      </c>
      <c r="H17" s="577" t="s">
        <v>429</v>
      </c>
      <c r="I17" s="577" t="s">
        <v>429</v>
      </c>
      <c r="J17" s="577" t="s">
        <v>429</v>
      </c>
      <c r="K17" s="577" t="s">
        <v>429</v>
      </c>
      <c r="L17" s="577" t="s">
        <v>429</v>
      </c>
      <c r="M17" s="577" t="s">
        <v>429</v>
      </c>
      <c r="N17" s="577" t="s">
        <v>429</v>
      </c>
      <c r="O17" s="577" t="s">
        <v>429</v>
      </c>
      <c r="P17" s="577" t="s">
        <v>429</v>
      </c>
      <c r="Q17" s="577" t="s">
        <v>429</v>
      </c>
      <c r="R17" s="577" t="s">
        <v>429</v>
      </c>
      <c r="S17" s="577" t="s">
        <v>429</v>
      </c>
      <c r="T17" s="577" t="s">
        <v>429</v>
      </c>
      <c r="U17" s="577" t="s">
        <v>429</v>
      </c>
      <c r="V17" s="577" t="s">
        <v>429</v>
      </c>
      <c r="W17" s="577" t="s">
        <v>429</v>
      </c>
      <c r="X17" s="577" t="s">
        <v>429</v>
      </c>
      <c r="Y17" s="577" t="s">
        <v>429</v>
      </c>
      <c r="Z17" s="577" t="s">
        <v>429</v>
      </c>
      <c r="AA17" s="577" t="s">
        <v>429</v>
      </c>
      <c r="AB17" s="570" t="s">
        <v>429</v>
      </c>
    </row>
    <row r="18" spans="1:29">
      <c r="A18" s="1080"/>
      <c r="B18" s="284" t="s">
        <v>59</v>
      </c>
      <c r="C18" s="577">
        <v>0.1</v>
      </c>
      <c r="D18" s="577">
        <v>0.1</v>
      </c>
      <c r="E18" s="577">
        <v>0.2</v>
      </c>
      <c r="F18" s="577">
        <v>0.2</v>
      </c>
      <c r="G18" s="577">
        <v>0.2</v>
      </c>
      <c r="H18" s="577">
        <v>0.2</v>
      </c>
      <c r="I18" s="577">
        <v>0.2</v>
      </c>
      <c r="J18" s="577">
        <v>0.2</v>
      </c>
      <c r="K18" s="577">
        <v>0.2</v>
      </c>
      <c r="L18" s="577">
        <v>0.3</v>
      </c>
      <c r="M18" s="577">
        <v>0.7</v>
      </c>
      <c r="N18" s="577">
        <v>0.7</v>
      </c>
      <c r="O18" s="577">
        <v>0.7</v>
      </c>
      <c r="P18" s="577">
        <v>0.7</v>
      </c>
      <c r="Q18" s="577">
        <v>0.7</v>
      </c>
      <c r="R18" s="577">
        <v>0.7</v>
      </c>
      <c r="S18" s="577">
        <v>0.7</v>
      </c>
      <c r="T18" s="577">
        <v>0.6</v>
      </c>
      <c r="U18" s="577">
        <v>0.6</v>
      </c>
      <c r="V18" s="577">
        <v>0.6</v>
      </c>
      <c r="W18" s="577">
        <v>0.5</v>
      </c>
      <c r="X18" s="577">
        <v>0.5</v>
      </c>
      <c r="Y18" s="577">
        <v>0.4</v>
      </c>
      <c r="Z18" s="577">
        <v>0.4</v>
      </c>
      <c r="AA18" s="577" t="s">
        <v>429</v>
      </c>
      <c r="AB18" s="577" t="s">
        <v>429</v>
      </c>
    </row>
    <row r="19" spans="1:29">
      <c r="A19" s="1080" t="s">
        <v>10</v>
      </c>
      <c r="B19" s="284" t="s">
        <v>55</v>
      </c>
      <c r="C19" s="577" t="s">
        <v>429</v>
      </c>
      <c r="D19" s="577" t="s">
        <v>429</v>
      </c>
      <c r="E19" s="577" t="s">
        <v>429</v>
      </c>
      <c r="F19" s="577" t="s">
        <v>429</v>
      </c>
      <c r="G19" s="577" t="s">
        <v>429</v>
      </c>
      <c r="H19" s="577" t="s">
        <v>429</v>
      </c>
      <c r="I19" s="577" t="s">
        <v>429</v>
      </c>
      <c r="J19" s="577" t="s">
        <v>429</v>
      </c>
      <c r="K19" s="577" t="s">
        <v>429</v>
      </c>
      <c r="L19" s="577" t="s">
        <v>429</v>
      </c>
      <c r="M19" s="577" t="s">
        <v>429</v>
      </c>
      <c r="N19" s="577" t="s">
        <v>429</v>
      </c>
      <c r="O19" s="577" t="s">
        <v>429</v>
      </c>
      <c r="P19" s="577" t="s">
        <v>429</v>
      </c>
      <c r="Q19" s="577">
        <v>13.3</v>
      </c>
      <c r="R19" s="577" t="s">
        <v>429</v>
      </c>
      <c r="S19" s="577" t="s">
        <v>429</v>
      </c>
      <c r="T19" s="577" t="s">
        <v>429</v>
      </c>
      <c r="U19" s="577" t="s">
        <v>429</v>
      </c>
      <c r="V19" s="577" t="s">
        <v>429</v>
      </c>
      <c r="W19" s="577" t="s">
        <v>429</v>
      </c>
      <c r="X19" s="577" t="s">
        <v>429</v>
      </c>
      <c r="Y19" s="577" t="s">
        <v>429</v>
      </c>
      <c r="Z19" s="577" t="s">
        <v>429</v>
      </c>
      <c r="AA19" s="577" t="s">
        <v>429</v>
      </c>
      <c r="AB19" s="577" t="s">
        <v>429</v>
      </c>
    </row>
    <row r="20" spans="1:29">
      <c r="A20" s="1080"/>
      <c r="B20" s="284" t="s">
        <v>56</v>
      </c>
      <c r="C20" s="577" t="s">
        <v>429</v>
      </c>
      <c r="D20" s="577" t="s">
        <v>429</v>
      </c>
      <c r="E20" s="577" t="s">
        <v>429</v>
      </c>
      <c r="F20" s="577" t="s">
        <v>429</v>
      </c>
      <c r="G20" s="577" t="s">
        <v>429</v>
      </c>
      <c r="H20" s="577" t="s">
        <v>429</v>
      </c>
      <c r="I20" s="577" t="s">
        <v>429</v>
      </c>
      <c r="J20" s="577" t="s">
        <v>429</v>
      </c>
      <c r="K20" s="577" t="s">
        <v>429</v>
      </c>
      <c r="L20" s="577" t="s">
        <v>429</v>
      </c>
      <c r="M20" s="577" t="s">
        <v>429</v>
      </c>
      <c r="N20" s="577" t="s">
        <v>429</v>
      </c>
      <c r="O20" s="577" t="s">
        <v>429</v>
      </c>
      <c r="P20" s="577" t="s">
        <v>429</v>
      </c>
      <c r="Q20" s="577">
        <v>10.199999999999999</v>
      </c>
      <c r="R20" s="577" t="s">
        <v>429</v>
      </c>
      <c r="S20" s="577" t="s">
        <v>429</v>
      </c>
      <c r="T20" s="577" t="s">
        <v>429</v>
      </c>
      <c r="U20" s="577" t="s">
        <v>429</v>
      </c>
      <c r="V20" s="577" t="s">
        <v>429</v>
      </c>
      <c r="W20" s="577" t="s">
        <v>429</v>
      </c>
      <c r="X20" s="577" t="s">
        <v>429</v>
      </c>
      <c r="Y20" s="577" t="s">
        <v>429</v>
      </c>
      <c r="Z20" s="577" t="s">
        <v>429</v>
      </c>
      <c r="AA20" s="577" t="s">
        <v>429</v>
      </c>
      <c r="AB20" s="577" t="s">
        <v>429</v>
      </c>
    </row>
    <row r="21" spans="1:29">
      <c r="A21" s="1080"/>
      <c r="B21" s="284" t="s">
        <v>59</v>
      </c>
      <c r="C21" s="577">
        <v>7.8</v>
      </c>
      <c r="D21" s="577">
        <v>8.9</v>
      </c>
      <c r="E21" s="577">
        <v>9.8000000000000007</v>
      </c>
      <c r="F21" s="577">
        <v>10.6</v>
      </c>
      <c r="G21" s="577">
        <v>11.3</v>
      </c>
      <c r="H21" s="577">
        <v>11.8</v>
      </c>
      <c r="I21" s="577">
        <v>12.3</v>
      </c>
      <c r="J21" s="577">
        <v>12.8</v>
      </c>
      <c r="K21" s="577">
        <v>13.3</v>
      </c>
      <c r="L21" s="577">
        <v>13.6</v>
      </c>
      <c r="M21" s="577">
        <v>13.8</v>
      </c>
      <c r="N21" s="577">
        <v>13.8</v>
      </c>
      <c r="O21" s="577">
        <v>13.8</v>
      </c>
      <c r="P21" s="577">
        <v>13.7</v>
      </c>
      <c r="Q21" s="577">
        <v>13.4</v>
      </c>
      <c r="R21" s="577">
        <v>13</v>
      </c>
      <c r="S21" s="577">
        <v>12.5</v>
      </c>
      <c r="T21" s="577">
        <v>11.9</v>
      </c>
      <c r="U21" s="577">
        <v>11.4</v>
      </c>
      <c r="V21" s="577">
        <v>10.9</v>
      </c>
      <c r="W21" s="577">
        <v>10.4</v>
      </c>
      <c r="X21" s="577">
        <v>10</v>
      </c>
      <c r="Y21" s="577">
        <v>10.8</v>
      </c>
      <c r="Z21" s="577">
        <v>10.3</v>
      </c>
      <c r="AA21" s="577">
        <v>8</v>
      </c>
      <c r="AB21" s="577" t="s">
        <v>429</v>
      </c>
    </row>
    <row r="22" spans="1:29">
      <c r="A22" s="1080" t="s">
        <v>9</v>
      </c>
      <c r="B22" s="284" t="s">
        <v>55</v>
      </c>
      <c r="C22" s="577" t="s">
        <v>429</v>
      </c>
      <c r="D22" s="577" t="s">
        <v>429</v>
      </c>
      <c r="E22" s="577" t="s">
        <v>429</v>
      </c>
      <c r="F22" s="577" t="s">
        <v>429</v>
      </c>
      <c r="G22" s="577" t="s">
        <v>429</v>
      </c>
      <c r="H22" s="577" t="s">
        <v>429</v>
      </c>
      <c r="I22" s="577" t="s">
        <v>429</v>
      </c>
      <c r="J22" s="577" t="s">
        <v>429</v>
      </c>
      <c r="K22" s="577" t="s">
        <v>429</v>
      </c>
      <c r="L22" s="577" t="s">
        <v>429</v>
      </c>
      <c r="M22" s="577" t="s">
        <v>429</v>
      </c>
      <c r="N22" s="577" t="s">
        <v>429</v>
      </c>
      <c r="O22" s="577" t="s">
        <v>429</v>
      </c>
      <c r="P22" s="577" t="s">
        <v>429</v>
      </c>
      <c r="Q22" s="577" t="s">
        <v>429</v>
      </c>
      <c r="R22" s="577" t="s">
        <v>429</v>
      </c>
      <c r="S22" s="577" t="s">
        <v>429</v>
      </c>
      <c r="T22" s="577" t="s">
        <v>429</v>
      </c>
      <c r="U22" s="577" t="s">
        <v>429</v>
      </c>
      <c r="V22" s="577" t="s">
        <v>429</v>
      </c>
      <c r="W22" s="577" t="s">
        <v>429</v>
      </c>
      <c r="X22" s="577" t="s">
        <v>429</v>
      </c>
      <c r="Y22" s="577" t="s">
        <v>429</v>
      </c>
      <c r="Z22" s="577">
        <v>0.68</v>
      </c>
      <c r="AA22" s="577">
        <v>0.6</v>
      </c>
      <c r="AB22" s="577">
        <v>0.6</v>
      </c>
    </row>
    <row r="23" spans="1:29">
      <c r="A23" s="1080"/>
      <c r="B23" s="284" t="s">
        <v>56</v>
      </c>
      <c r="C23" s="577" t="s">
        <v>429</v>
      </c>
      <c r="D23" s="577" t="s">
        <v>429</v>
      </c>
      <c r="E23" s="577" t="s">
        <v>429</v>
      </c>
      <c r="F23" s="577" t="s">
        <v>429</v>
      </c>
      <c r="G23" s="577" t="s">
        <v>429</v>
      </c>
      <c r="H23" s="577" t="s">
        <v>429</v>
      </c>
      <c r="I23" s="577" t="s">
        <v>429</v>
      </c>
      <c r="J23" s="577" t="s">
        <v>429</v>
      </c>
      <c r="K23" s="577" t="s">
        <v>429</v>
      </c>
      <c r="L23" s="577" t="s">
        <v>429</v>
      </c>
      <c r="M23" s="577" t="s">
        <v>429</v>
      </c>
      <c r="N23" s="577" t="s">
        <v>429</v>
      </c>
      <c r="O23" s="577" t="s">
        <v>429</v>
      </c>
      <c r="P23" s="577" t="s">
        <v>429</v>
      </c>
      <c r="Q23" s="577" t="s">
        <v>429</v>
      </c>
      <c r="R23" s="577" t="s">
        <v>429</v>
      </c>
      <c r="S23" s="577" t="s">
        <v>429</v>
      </c>
      <c r="T23" s="577" t="s">
        <v>429</v>
      </c>
      <c r="U23" s="577" t="s">
        <v>429</v>
      </c>
      <c r="V23" s="577" t="s">
        <v>429</v>
      </c>
      <c r="W23" s="577" t="s">
        <v>429</v>
      </c>
      <c r="X23" s="577" t="s">
        <v>429</v>
      </c>
      <c r="Y23" s="577" t="s">
        <v>429</v>
      </c>
      <c r="Z23" s="577">
        <v>1.51</v>
      </c>
      <c r="AA23" s="577">
        <v>1.3</v>
      </c>
      <c r="AB23" s="577">
        <v>1.3</v>
      </c>
    </row>
    <row r="24" spans="1:29">
      <c r="A24" s="1080"/>
      <c r="B24" s="284" t="s">
        <v>59</v>
      </c>
      <c r="C24" s="577" t="s">
        <v>429</v>
      </c>
      <c r="D24" s="577" t="s">
        <v>429</v>
      </c>
      <c r="E24" s="577" t="s">
        <v>429</v>
      </c>
      <c r="F24" s="577" t="s">
        <v>429</v>
      </c>
      <c r="G24" s="577" t="s">
        <v>429</v>
      </c>
      <c r="H24" s="577" t="s">
        <v>429</v>
      </c>
      <c r="I24" s="577" t="s">
        <v>429</v>
      </c>
      <c r="J24" s="577" t="s">
        <v>429</v>
      </c>
      <c r="K24" s="577" t="s">
        <v>429</v>
      </c>
      <c r="L24" s="577" t="s">
        <v>429</v>
      </c>
      <c r="M24" s="577" t="s">
        <v>429</v>
      </c>
      <c r="N24" s="577">
        <v>0.83</v>
      </c>
      <c r="O24" s="577">
        <v>0.93</v>
      </c>
      <c r="P24" s="577">
        <v>1.02</v>
      </c>
      <c r="Q24" s="577">
        <v>1.1100000000000001</v>
      </c>
      <c r="R24" s="577">
        <v>1.2</v>
      </c>
      <c r="S24" s="577">
        <v>1.29</v>
      </c>
      <c r="T24" s="577">
        <v>1.34</v>
      </c>
      <c r="U24" s="577">
        <v>1.32</v>
      </c>
      <c r="V24" s="577">
        <v>1.31</v>
      </c>
      <c r="W24" s="577">
        <v>1.28</v>
      </c>
      <c r="X24" s="577">
        <v>1.24</v>
      </c>
      <c r="Y24" s="577">
        <v>1.17</v>
      </c>
      <c r="Z24" s="577">
        <v>1.1000000000000001</v>
      </c>
      <c r="AA24" s="577">
        <v>0.9</v>
      </c>
      <c r="AB24" s="577">
        <v>0.9</v>
      </c>
    </row>
    <row r="25" spans="1:29">
      <c r="A25" s="1080" t="s">
        <v>7</v>
      </c>
      <c r="B25" s="284" t="s">
        <v>55</v>
      </c>
      <c r="C25" s="577">
        <v>1.2</v>
      </c>
      <c r="D25" s="577">
        <v>1.6</v>
      </c>
      <c r="E25" s="577">
        <v>2.1</v>
      </c>
      <c r="F25" s="577">
        <v>2.7</v>
      </c>
      <c r="G25" s="577">
        <v>3.4</v>
      </c>
      <c r="H25" s="577">
        <v>4.0999999999999996</v>
      </c>
      <c r="I25" s="577">
        <v>4.9000000000000004</v>
      </c>
      <c r="J25" s="577">
        <v>5.8</v>
      </c>
      <c r="K25" s="577">
        <v>6.7</v>
      </c>
      <c r="L25" s="577">
        <v>7.7</v>
      </c>
      <c r="M25" s="577">
        <v>9.1</v>
      </c>
      <c r="N25" s="577">
        <v>9.8000000000000007</v>
      </c>
      <c r="O25" s="577">
        <v>10.4</v>
      </c>
      <c r="P25" s="577">
        <v>10.8</v>
      </c>
      <c r="Q25" s="577">
        <v>11.1</v>
      </c>
      <c r="R25" s="577">
        <v>11.2</v>
      </c>
      <c r="S25" s="577">
        <v>11.3</v>
      </c>
      <c r="T25" s="577">
        <v>11.3</v>
      </c>
      <c r="U25" s="577">
        <v>11.4</v>
      </c>
      <c r="V25" s="577">
        <v>11.4</v>
      </c>
      <c r="W25" s="577">
        <v>13.4</v>
      </c>
      <c r="X25" s="577">
        <v>13.4</v>
      </c>
      <c r="Y25" s="577">
        <v>13.4</v>
      </c>
      <c r="Z25" s="577">
        <v>13.4</v>
      </c>
      <c r="AA25" s="577">
        <v>13.4</v>
      </c>
      <c r="AB25" s="577">
        <v>13.4</v>
      </c>
    </row>
    <row r="26" spans="1:29">
      <c r="A26" s="1080"/>
      <c r="B26" s="284" t="s">
        <v>56</v>
      </c>
      <c r="C26" s="577" t="s">
        <v>429</v>
      </c>
      <c r="D26" s="577" t="s">
        <v>429</v>
      </c>
      <c r="E26" s="577" t="s">
        <v>429</v>
      </c>
      <c r="F26" s="577" t="s">
        <v>429</v>
      </c>
      <c r="G26" s="577" t="s">
        <v>429</v>
      </c>
      <c r="H26" s="577" t="s">
        <v>429</v>
      </c>
      <c r="I26" s="577" t="s">
        <v>429</v>
      </c>
      <c r="J26" s="577" t="s">
        <v>429</v>
      </c>
      <c r="K26" s="577" t="s">
        <v>429</v>
      </c>
      <c r="L26" s="577" t="s">
        <v>429</v>
      </c>
      <c r="M26" s="577">
        <v>10</v>
      </c>
      <c r="N26" s="577">
        <v>10.9</v>
      </c>
      <c r="O26" s="577">
        <v>11.7</v>
      </c>
      <c r="P26" s="577">
        <v>12.2</v>
      </c>
      <c r="Q26" s="577">
        <v>12.6</v>
      </c>
      <c r="R26" s="577">
        <v>12.9</v>
      </c>
      <c r="S26" s="577">
        <v>13</v>
      </c>
      <c r="T26" s="577">
        <v>13.1</v>
      </c>
      <c r="U26" s="577">
        <v>13.2</v>
      </c>
      <c r="V26" s="577">
        <v>13.3</v>
      </c>
      <c r="W26" s="577">
        <v>9.1</v>
      </c>
      <c r="X26" s="577">
        <v>9</v>
      </c>
      <c r="Y26" s="577">
        <v>9</v>
      </c>
      <c r="Z26" s="577">
        <v>8.9</v>
      </c>
      <c r="AA26" s="577">
        <v>8.8000000000000007</v>
      </c>
      <c r="AB26" s="577">
        <v>8.8000000000000007</v>
      </c>
    </row>
    <row r="27" spans="1:29">
      <c r="A27" s="1080"/>
      <c r="B27" s="284" t="s">
        <v>59</v>
      </c>
      <c r="C27" s="577">
        <v>1.2</v>
      </c>
      <c r="D27" s="577">
        <v>1.6</v>
      </c>
      <c r="E27" s="577">
        <v>2.1</v>
      </c>
      <c r="F27" s="577">
        <v>2.7</v>
      </c>
      <c r="G27" s="577">
        <v>3.4</v>
      </c>
      <c r="H27" s="577">
        <v>4.0999999999999996</v>
      </c>
      <c r="I27" s="577">
        <v>4.9000000000000004</v>
      </c>
      <c r="J27" s="577">
        <v>5.8</v>
      </c>
      <c r="K27" s="577">
        <v>6.7</v>
      </c>
      <c r="L27" s="577">
        <v>7.7</v>
      </c>
      <c r="M27" s="577">
        <v>9.1</v>
      </c>
      <c r="N27" s="577">
        <v>9.8000000000000007</v>
      </c>
      <c r="O27" s="577">
        <v>10.4</v>
      </c>
      <c r="P27" s="577">
        <v>10.8</v>
      </c>
      <c r="Q27" s="577">
        <v>11.1</v>
      </c>
      <c r="R27" s="577">
        <v>11.2</v>
      </c>
      <c r="S27" s="577">
        <v>11.3</v>
      </c>
      <c r="T27" s="577">
        <v>11.3</v>
      </c>
      <c r="U27" s="577">
        <v>11.4</v>
      </c>
      <c r="V27" s="577">
        <v>11.4</v>
      </c>
      <c r="W27" s="577">
        <v>11.4</v>
      </c>
      <c r="X27" s="577">
        <v>11.4</v>
      </c>
      <c r="Y27" s="577">
        <v>11.4</v>
      </c>
      <c r="Z27" s="577">
        <v>11.3</v>
      </c>
      <c r="AA27" s="577">
        <v>11.3</v>
      </c>
      <c r="AB27" s="577">
        <v>11.2</v>
      </c>
    </row>
    <row r="28" spans="1:29">
      <c r="A28" s="1080" t="s">
        <v>6</v>
      </c>
      <c r="B28" s="284" t="s">
        <v>55</v>
      </c>
      <c r="C28" s="577" t="s">
        <v>429</v>
      </c>
      <c r="D28" s="577" t="s">
        <v>429</v>
      </c>
      <c r="E28" s="577" t="s">
        <v>429</v>
      </c>
      <c r="F28" s="577" t="s">
        <v>429</v>
      </c>
      <c r="G28" s="577" t="s">
        <v>429</v>
      </c>
      <c r="H28" s="577" t="s">
        <v>429</v>
      </c>
      <c r="I28" s="577" t="s">
        <v>429</v>
      </c>
      <c r="J28" s="577" t="s">
        <v>429</v>
      </c>
      <c r="K28" s="577" t="s">
        <v>429</v>
      </c>
      <c r="L28" s="577" t="s">
        <v>429</v>
      </c>
      <c r="M28" s="577" t="s">
        <v>429</v>
      </c>
      <c r="N28" s="577" t="s">
        <v>429</v>
      </c>
      <c r="O28" s="577" t="s">
        <v>429</v>
      </c>
      <c r="P28" s="577" t="s">
        <v>429</v>
      </c>
      <c r="Q28" s="577" t="s">
        <v>429</v>
      </c>
      <c r="R28" s="577" t="s">
        <v>429</v>
      </c>
      <c r="S28" s="577" t="s">
        <v>429</v>
      </c>
      <c r="T28" s="577" t="s">
        <v>429</v>
      </c>
      <c r="U28" s="577" t="s">
        <v>429</v>
      </c>
      <c r="V28" s="577" t="s">
        <v>429</v>
      </c>
      <c r="W28" s="577" t="s">
        <v>429</v>
      </c>
      <c r="X28" s="577" t="s">
        <v>429</v>
      </c>
      <c r="Y28" s="577" t="s">
        <v>429</v>
      </c>
      <c r="Z28" s="577" t="s">
        <v>429</v>
      </c>
      <c r="AA28" s="577" t="s">
        <v>429</v>
      </c>
      <c r="AB28" s="592" t="s">
        <v>429</v>
      </c>
    </row>
    <row r="29" spans="1:29">
      <c r="A29" s="1080"/>
      <c r="B29" s="284" t="s">
        <v>56</v>
      </c>
      <c r="C29" s="577" t="s">
        <v>429</v>
      </c>
      <c r="D29" s="577" t="s">
        <v>429</v>
      </c>
      <c r="E29" s="577" t="s">
        <v>429</v>
      </c>
      <c r="F29" s="577" t="s">
        <v>429</v>
      </c>
      <c r="G29" s="577" t="s">
        <v>429</v>
      </c>
      <c r="H29" s="577" t="s">
        <v>429</v>
      </c>
      <c r="I29" s="577" t="s">
        <v>429</v>
      </c>
      <c r="J29" s="577" t="s">
        <v>429</v>
      </c>
      <c r="K29" s="577" t="s">
        <v>429</v>
      </c>
      <c r="L29" s="577" t="s">
        <v>429</v>
      </c>
      <c r="M29" s="577" t="s">
        <v>429</v>
      </c>
      <c r="N29" s="577" t="s">
        <v>429</v>
      </c>
      <c r="O29" s="577" t="s">
        <v>429</v>
      </c>
      <c r="P29" s="577" t="s">
        <v>429</v>
      </c>
      <c r="Q29" s="577" t="s">
        <v>429</v>
      </c>
      <c r="R29" s="577" t="s">
        <v>429</v>
      </c>
      <c r="S29" s="577" t="s">
        <v>429</v>
      </c>
      <c r="T29" s="577" t="s">
        <v>429</v>
      </c>
      <c r="U29" s="577" t="s">
        <v>429</v>
      </c>
      <c r="V29" s="577" t="s">
        <v>429</v>
      </c>
      <c r="W29" s="577" t="s">
        <v>429</v>
      </c>
      <c r="X29" s="577" t="s">
        <v>429</v>
      </c>
      <c r="Y29" s="577" t="s">
        <v>429</v>
      </c>
      <c r="Z29" s="577" t="s">
        <v>429</v>
      </c>
      <c r="AA29" s="577" t="s">
        <v>429</v>
      </c>
      <c r="AB29" s="592" t="s">
        <v>429</v>
      </c>
    </row>
    <row r="30" spans="1:29">
      <c r="A30" s="1080"/>
      <c r="B30" s="284" t="s">
        <v>59</v>
      </c>
      <c r="C30" s="577">
        <v>1.8</v>
      </c>
      <c r="D30" s="577">
        <v>2.2999999999999998</v>
      </c>
      <c r="E30" s="577">
        <v>3.1</v>
      </c>
      <c r="F30" s="577">
        <v>4</v>
      </c>
      <c r="G30" s="577">
        <v>5.3</v>
      </c>
      <c r="H30" s="577">
        <v>6.8</v>
      </c>
      <c r="I30" s="577">
        <v>8.6</v>
      </c>
      <c r="J30" s="577">
        <v>10.4</v>
      </c>
      <c r="K30" s="577">
        <v>12</v>
      </c>
      <c r="L30" s="577">
        <v>13.5</v>
      </c>
      <c r="M30" s="577">
        <v>14.6</v>
      </c>
      <c r="N30" s="577">
        <v>15.5</v>
      </c>
      <c r="O30" s="577">
        <v>15.9</v>
      </c>
      <c r="P30" s="577">
        <v>15.8</v>
      </c>
      <c r="Q30" s="577">
        <v>15.6</v>
      </c>
      <c r="R30" s="577">
        <v>15.1</v>
      </c>
      <c r="S30" s="577">
        <v>14.6</v>
      </c>
      <c r="T30" s="577">
        <v>14.2</v>
      </c>
      <c r="U30" s="577">
        <v>13.9</v>
      </c>
      <c r="V30" s="577">
        <v>13.7</v>
      </c>
      <c r="W30" s="577">
        <v>13.6</v>
      </c>
      <c r="X30" s="577">
        <v>13.4</v>
      </c>
      <c r="Y30" s="577">
        <v>14.5</v>
      </c>
      <c r="Z30" s="577">
        <v>14.3</v>
      </c>
      <c r="AA30" s="577" t="s">
        <v>429</v>
      </c>
      <c r="AB30" s="592" t="s">
        <v>429</v>
      </c>
    </row>
    <row r="31" spans="1:29">
      <c r="A31" s="1080" t="s">
        <v>5</v>
      </c>
      <c r="B31" s="284" t="s">
        <v>55</v>
      </c>
      <c r="C31" s="577" t="s">
        <v>429</v>
      </c>
      <c r="D31" s="577" t="s">
        <v>429</v>
      </c>
      <c r="E31" s="577" t="s">
        <v>429</v>
      </c>
      <c r="F31" s="577" t="s">
        <v>429</v>
      </c>
      <c r="G31" s="577" t="s">
        <v>429</v>
      </c>
      <c r="H31" s="577" t="s">
        <v>429</v>
      </c>
      <c r="I31" s="577" t="s">
        <v>429</v>
      </c>
      <c r="J31" s="577" t="s">
        <v>429</v>
      </c>
      <c r="K31" s="577" t="s">
        <v>429</v>
      </c>
      <c r="L31" s="577" t="s">
        <v>429</v>
      </c>
      <c r="M31" s="577" t="s">
        <v>429</v>
      </c>
      <c r="N31" s="577" t="s">
        <v>429</v>
      </c>
      <c r="O31" s="577" t="s">
        <v>429</v>
      </c>
      <c r="P31" s="577" t="s">
        <v>429</v>
      </c>
      <c r="Q31" s="577" t="s">
        <v>429</v>
      </c>
      <c r="R31" s="577" t="s">
        <v>429</v>
      </c>
      <c r="S31" s="577" t="s">
        <v>429</v>
      </c>
      <c r="T31" s="577" t="s">
        <v>429</v>
      </c>
      <c r="U31" s="577" t="s">
        <v>429</v>
      </c>
      <c r="V31" s="577" t="s">
        <v>429</v>
      </c>
      <c r="W31" s="577" t="s">
        <v>429</v>
      </c>
      <c r="X31" s="577" t="s">
        <v>429</v>
      </c>
      <c r="Y31" s="577" t="s">
        <v>429</v>
      </c>
      <c r="Z31" s="577" t="s">
        <v>429</v>
      </c>
      <c r="AA31" s="577" t="s">
        <v>429</v>
      </c>
      <c r="AB31" s="609" t="s">
        <v>429</v>
      </c>
    </row>
    <row r="32" spans="1:29">
      <c r="A32" s="1080"/>
      <c r="B32" s="284" t="s">
        <v>56</v>
      </c>
      <c r="C32" s="577" t="s">
        <v>429</v>
      </c>
      <c r="D32" s="577" t="s">
        <v>429</v>
      </c>
      <c r="E32" s="577" t="s">
        <v>429</v>
      </c>
      <c r="F32" s="577" t="s">
        <v>429</v>
      </c>
      <c r="G32" s="577" t="s">
        <v>429</v>
      </c>
      <c r="H32" s="577" t="s">
        <v>429</v>
      </c>
      <c r="I32" s="577" t="s">
        <v>429</v>
      </c>
      <c r="J32" s="577" t="s">
        <v>429</v>
      </c>
      <c r="K32" s="577" t="s">
        <v>429</v>
      </c>
      <c r="L32" s="577" t="s">
        <v>429</v>
      </c>
      <c r="M32" s="577" t="s">
        <v>429</v>
      </c>
      <c r="N32" s="577" t="s">
        <v>429</v>
      </c>
      <c r="O32" s="577" t="s">
        <v>429</v>
      </c>
      <c r="P32" s="577" t="s">
        <v>429</v>
      </c>
      <c r="Q32" s="577" t="s">
        <v>429</v>
      </c>
      <c r="R32" s="577" t="s">
        <v>429</v>
      </c>
      <c r="S32" s="577" t="s">
        <v>429</v>
      </c>
      <c r="T32" s="577" t="s">
        <v>429</v>
      </c>
      <c r="U32" s="577" t="s">
        <v>429</v>
      </c>
      <c r="V32" s="577" t="s">
        <v>429</v>
      </c>
      <c r="W32" s="577" t="s">
        <v>429</v>
      </c>
      <c r="X32" s="577" t="s">
        <v>429</v>
      </c>
      <c r="Y32" s="577" t="s">
        <v>429</v>
      </c>
      <c r="Z32" s="577" t="s">
        <v>429</v>
      </c>
      <c r="AA32" s="577" t="s">
        <v>429</v>
      </c>
      <c r="AB32" s="609" t="s">
        <v>429</v>
      </c>
      <c r="AC32" s="192" t="s">
        <v>17</v>
      </c>
    </row>
    <row r="33" spans="1:28">
      <c r="A33" s="1080"/>
      <c r="B33" s="284" t="s">
        <v>59</v>
      </c>
      <c r="C33" s="577" t="s">
        <v>429</v>
      </c>
      <c r="D33" s="577" t="s">
        <v>429</v>
      </c>
      <c r="E33" s="577" t="s">
        <v>429</v>
      </c>
      <c r="F33" s="577" t="s">
        <v>429</v>
      </c>
      <c r="G33" s="577" t="s">
        <v>429</v>
      </c>
      <c r="H33" s="577" t="s">
        <v>429</v>
      </c>
      <c r="I33" s="577" t="s">
        <v>429</v>
      </c>
      <c r="J33" s="577" t="s">
        <v>429</v>
      </c>
      <c r="K33" s="577" t="s">
        <v>429</v>
      </c>
      <c r="L33" s="577" t="s">
        <v>429</v>
      </c>
      <c r="M33" s="577" t="s">
        <v>429</v>
      </c>
      <c r="N33" s="577" t="s">
        <v>429</v>
      </c>
      <c r="O33" s="577" t="s">
        <v>429</v>
      </c>
      <c r="P33" s="577" t="s">
        <v>429</v>
      </c>
      <c r="Q33" s="577" t="s">
        <v>429</v>
      </c>
      <c r="R33" s="577" t="s">
        <v>429</v>
      </c>
      <c r="S33" s="577" t="s">
        <v>429</v>
      </c>
      <c r="T33" s="577" t="s">
        <v>429</v>
      </c>
      <c r="U33" s="577" t="s">
        <v>429</v>
      </c>
      <c r="V33" s="577" t="s">
        <v>429</v>
      </c>
      <c r="W33" s="577" t="s">
        <v>429</v>
      </c>
      <c r="X33" s="577" t="s">
        <v>429</v>
      </c>
      <c r="Y33" s="577" t="s">
        <v>429</v>
      </c>
      <c r="Z33" s="577" t="s">
        <v>429</v>
      </c>
      <c r="AA33" s="577" t="s">
        <v>429</v>
      </c>
      <c r="AB33" s="609" t="s">
        <v>429</v>
      </c>
    </row>
    <row r="34" spans="1:28">
      <c r="A34" s="1080" t="s">
        <v>4</v>
      </c>
      <c r="B34" s="284" t="s">
        <v>55</v>
      </c>
      <c r="C34" s="577" t="s">
        <v>429</v>
      </c>
      <c r="D34" s="577" t="s">
        <v>429</v>
      </c>
      <c r="E34" s="577" t="s">
        <v>429</v>
      </c>
      <c r="F34" s="577" t="s">
        <v>429</v>
      </c>
      <c r="G34" s="577" t="s">
        <v>429</v>
      </c>
      <c r="H34" s="577" t="s">
        <v>429</v>
      </c>
      <c r="I34" s="577" t="s">
        <v>429</v>
      </c>
      <c r="J34" s="577" t="s">
        <v>429</v>
      </c>
      <c r="K34" s="577" t="s">
        <v>429</v>
      </c>
      <c r="L34" s="577" t="s">
        <v>429</v>
      </c>
      <c r="M34" s="577" t="s">
        <v>429</v>
      </c>
      <c r="N34" s="577" t="s">
        <v>429</v>
      </c>
      <c r="O34" s="577" t="s">
        <v>429</v>
      </c>
      <c r="P34" s="577" t="s">
        <v>429</v>
      </c>
      <c r="Q34" s="577" t="s">
        <v>429</v>
      </c>
      <c r="R34" s="577">
        <v>20.2</v>
      </c>
      <c r="S34" s="577" t="s">
        <v>429</v>
      </c>
      <c r="T34" s="577" t="s">
        <v>429</v>
      </c>
      <c r="U34" s="577" t="s">
        <v>429</v>
      </c>
      <c r="V34" s="577" t="s">
        <v>429</v>
      </c>
      <c r="W34" s="577" t="s">
        <v>429</v>
      </c>
      <c r="X34" s="577" t="s">
        <v>429</v>
      </c>
      <c r="Y34" s="577" t="s">
        <v>429</v>
      </c>
      <c r="Z34" s="577" t="s">
        <v>429</v>
      </c>
      <c r="AA34" s="577" t="s">
        <v>429</v>
      </c>
      <c r="AB34" s="609" t="s">
        <v>429</v>
      </c>
    </row>
    <row r="35" spans="1:28">
      <c r="A35" s="1080"/>
      <c r="B35" s="284" t="s">
        <v>56</v>
      </c>
      <c r="C35" s="577" t="s">
        <v>429</v>
      </c>
      <c r="D35" s="577" t="s">
        <v>429</v>
      </c>
      <c r="E35" s="577" t="s">
        <v>429</v>
      </c>
      <c r="F35" s="577" t="s">
        <v>429</v>
      </c>
      <c r="G35" s="577" t="s">
        <v>429</v>
      </c>
      <c r="H35" s="577" t="s">
        <v>429</v>
      </c>
      <c r="I35" s="577" t="s">
        <v>429</v>
      </c>
      <c r="J35" s="577" t="s">
        <v>429</v>
      </c>
      <c r="K35" s="577" t="s">
        <v>429</v>
      </c>
      <c r="L35" s="577" t="s">
        <v>429</v>
      </c>
      <c r="M35" s="577" t="s">
        <v>429</v>
      </c>
      <c r="N35" s="577" t="s">
        <v>429</v>
      </c>
      <c r="O35" s="577" t="s">
        <v>429</v>
      </c>
      <c r="P35" s="577" t="s">
        <v>429</v>
      </c>
      <c r="Q35" s="577" t="s">
        <v>429</v>
      </c>
      <c r="R35" s="577">
        <v>11.7</v>
      </c>
      <c r="S35" s="577" t="s">
        <v>429</v>
      </c>
      <c r="T35" s="577" t="s">
        <v>429</v>
      </c>
      <c r="U35" s="577" t="s">
        <v>429</v>
      </c>
      <c r="V35" s="577" t="s">
        <v>429</v>
      </c>
      <c r="W35" s="577" t="s">
        <v>429</v>
      </c>
      <c r="X35" s="577" t="s">
        <v>429</v>
      </c>
      <c r="Y35" s="577" t="s">
        <v>429</v>
      </c>
      <c r="Z35" s="577" t="s">
        <v>429</v>
      </c>
      <c r="AA35" s="577" t="s">
        <v>429</v>
      </c>
      <c r="AB35" s="609" t="s">
        <v>429</v>
      </c>
    </row>
    <row r="36" spans="1:28">
      <c r="A36" s="1080"/>
      <c r="B36" s="284" t="s">
        <v>59</v>
      </c>
      <c r="C36" s="577">
        <v>0.5</v>
      </c>
      <c r="D36" s="577">
        <v>0.8</v>
      </c>
      <c r="E36" s="577">
        <v>1.3</v>
      </c>
      <c r="F36" s="577">
        <v>2.1</v>
      </c>
      <c r="G36" s="577">
        <v>3.3</v>
      </c>
      <c r="H36" s="577">
        <v>4.9000000000000004</v>
      </c>
      <c r="I36" s="577">
        <v>6.9</v>
      </c>
      <c r="J36" s="577">
        <v>9.1999999999999993</v>
      </c>
      <c r="K36" s="577">
        <v>11.4</v>
      </c>
      <c r="L36" s="577">
        <v>13.3</v>
      </c>
      <c r="M36" s="577">
        <v>14.8</v>
      </c>
      <c r="N36" s="577">
        <v>15.9</v>
      </c>
      <c r="O36" s="577">
        <v>17.100000000000001</v>
      </c>
      <c r="P36" s="577">
        <v>17.2</v>
      </c>
      <c r="Q36" s="577">
        <v>17.3</v>
      </c>
      <c r="R36" s="577">
        <v>17.3</v>
      </c>
      <c r="S36" s="577">
        <v>17.399999999999999</v>
      </c>
      <c r="T36" s="577">
        <v>17.5</v>
      </c>
      <c r="U36" s="577">
        <v>17.600000000000001</v>
      </c>
      <c r="V36" s="577">
        <v>17.8</v>
      </c>
      <c r="W36" s="577">
        <v>17.899999999999999</v>
      </c>
      <c r="X36" s="577">
        <v>18.100000000000001</v>
      </c>
      <c r="Y36" s="577">
        <v>18.3</v>
      </c>
      <c r="Z36" s="577">
        <v>18.5</v>
      </c>
      <c r="AA36" s="577">
        <v>18.7</v>
      </c>
      <c r="AB36" s="587">
        <v>18.8</v>
      </c>
    </row>
    <row r="37" spans="1:28">
      <c r="A37" s="1080" t="s">
        <v>3</v>
      </c>
      <c r="B37" s="284" t="s">
        <v>55</v>
      </c>
      <c r="C37" s="577">
        <v>3.26</v>
      </c>
      <c r="D37" s="577">
        <v>4.45</v>
      </c>
      <c r="E37" s="577">
        <v>5.92</v>
      </c>
      <c r="F37" s="577">
        <v>7.68</v>
      </c>
      <c r="G37" s="577">
        <v>9.7200000000000006</v>
      </c>
      <c r="H37" s="577">
        <v>12.03</v>
      </c>
      <c r="I37" s="577">
        <v>14.59</v>
      </c>
      <c r="J37" s="577">
        <v>17.190000000000001</v>
      </c>
      <c r="K37" s="577">
        <v>19.64</v>
      </c>
      <c r="L37" s="577">
        <v>21.89</v>
      </c>
      <c r="M37" s="577">
        <v>23.86</v>
      </c>
      <c r="N37" s="577">
        <v>25.52</v>
      </c>
      <c r="O37" s="577">
        <v>26.86</v>
      </c>
      <c r="P37" s="577">
        <v>27.93</v>
      </c>
      <c r="Q37" s="577">
        <v>28.71</v>
      </c>
      <c r="R37" s="577">
        <v>29.18</v>
      </c>
      <c r="S37" s="577">
        <v>29.48</v>
      </c>
      <c r="T37" s="577">
        <v>29.75</v>
      </c>
      <c r="U37" s="577">
        <v>30.03</v>
      </c>
      <c r="V37" s="577">
        <v>30.27</v>
      </c>
      <c r="W37" s="577" t="s">
        <v>429</v>
      </c>
      <c r="X37" s="577" t="s">
        <v>429</v>
      </c>
      <c r="Y37" s="577" t="s">
        <v>429</v>
      </c>
      <c r="Z37" s="577" t="s">
        <v>429</v>
      </c>
      <c r="AA37" s="577" t="s">
        <v>8</v>
      </c>
      <c r="AB37" s="609" t="s">
        <v>429</v>
      </c>
    </row>
    <row r="38" spans="1:28">
      <c r="A38" s="1080"/>
      <c r="B38" s="284" t="s">
        <v>56</v>
      </c>
      <c r="C38" s="577">
        <v>2.63</v>
      </c>
      <c r="D38" s="577">
        <v>3.47</v>
      </c>
      <c r="E38" s="577">
        <v>4.5199999999999996</v>
      </c>
      <c r="F38" s="577">
        <v>5.79</v>
      </c>
      <c r="G38" s="577">
        <v>7.25</v>
      </c>
      <c r="H38" s="577">
        <v>8.9</v>
      </c>
      <c r="I38" s="577">
        <v>10.72</v>
      </c>
      <c r="J38" s="577">
        <v>12.57</v>
      </c>
      <c r="K38" s="577">
        <v>14.32</v>
      </c>
      <c r="L38" s="577">
        <v>15.94</v>
      </c>
      <c r="M38" s="577">
        <v>17.36</v>
      </c>
      <c r="N38" s="577">
        <v>18.53</v>
      </c>
      <c r="O38" s="577">
        <v>19.45</v>
      </c>
      <c r="P38" s="577">
        <v>20.16</v>
      </c>
      <c r="Q38" s="577">
        <v>20.62</v>
      </c>
      <c r="R38" s="577">
        <v>20.83</v>
      </c>
      <c r="S38" s="577">
        <v>20.91</v>
      </c>
      <c r="T38" s="577">
        <v>20.99</v>
      </c>
      <c r="U38" s="577">
        <v>21.09</v>
      </c>
      <c r="V38" s="577">
        <v>21.19</v>
      </c>
      <c r="W38" s="577" t="s">
        <v>429</v>
      </c>
      <c r="X38" s="577" t="s">
        <v>429</v>
      </c>
      <c r="Y38" s="577" t="s">
        <v>429</v>
      </c>
      <c r="Z38" s="577" t="s">
        <v>429</v>
      </c>
      <c r="AA38" s="577" t="s">
        <v>8</v>
      </c>
      <c r="AB38" s="609" t="s">
        <v>429</v>
      </c>
    </row>
    <row r="39" spans="1:28">
      <c r="A39" s="1080"/>
      <c r="B39" s="284" t="s">
        <v>59</v>
      </c>
      <c r="C39" s="577">
        <v>2.98</v>
      </c>
      <c r="D39" s="577">
        <v>4.01</v>
      </c>
      <c r="E39" s="577">
        <v>5.28</v>
      </c>
      <c r="F39" s="577">
        <v>6.8</v>
      </c>
      <c r="G39" s="577">
        <v>8.57</v>
      </c>
      <c r="H39" s="577">
        <v>10.57</v>
      </c>
      <c r="I39" s="577">
        <v>12.77</v>
      </c>
      <c r="J39" s="577">
        <v>15.01</v>
      </c>
      <c r="K39" s="577">
        <v>17.12</v>
      </c>
      <c r="L39" s="577">
        <v>19.059999999999999</v>
      </c>
      <c r="M39" s="577">
        <v>20.76</v>
      </c>
      <c r="N39" s="577">
        <v>22.17</v>
      </c>
      <c r="O39" s="577">
        <v>23.28</v>
      </c>
      <c r="P39" s="577">
        <v>24.16</v>
      </c>
      <c r="Q39" s="577">
        <v>24.77</v>
      </c>
      <c r="R39" s="577">
        <v>25.09</v>
      </c>
      <c r="S39" s="577">
        <v>25.27</v>
      </c>
      <c r="T39" s="577">
        <v>25.43</v>
      </c>
      <c r="U39" s="577">
        <v>25.62</v>
      </c>
      <c r="V39" s="577">
        <v>25.78</v>
      </c>
      <c r="W39" s="577">
        <v>25.9</v>
      </c>
      <c r="X39" s="577">
        <v>26</v>
      </c>
      <c r="Y39" s="577">
        <v>26.5</v>
      </c>
      <c r="Z39" s="577">
        <v>27.4</v>
      </c>
      <c r="AA39" s="577" t="s">
        <v>8</v>
      </c>
      <c r="AB39" s="609" t="s">
        <v>429</v>
      </c>
    </row>
    <row r="40" spans="1:28">
      <c r="A40" s="1080" t="s">
        <v>79</v>
      </c>
      <c r="B40" s="284" t="s">
        <v>55</v>
      </c>
      <c r="C40" s="577" t="s">
        <v>429</v>
      </c>
      <c r="D40" s="577" t="s">
        <v>429</v>
      </c>
      <c r="E40" s="577" t="s">
        <v>429</v>
      </c>
      <c r="F40" s="577" t="s">
        <v>429</v>
      </c>
      <c r="G40" s="577" t="s">
        <v>429</v>
      </c>
      <c r="H40" s="577" t="s">
        <v>429</v>
      </c>
      <c r="I40" s="577" t="s">
        <v>429</v>
      </c>
      <c r="J40" s="577" t="s">
        <v>429</v>
      </c>
      <c r="K40" s="577" t="s">
        <v>429</v>
      </c>
      <c r="L40" s="577" t="s">
        <v>429</v>
      </c>
      <c r="M40" s="577" t="s">
        <v>429</v>
      </c>
      <c r="N40" s="577" t="s">
        <v>429</v>
      </c>
      <c r="O40" s="577" t="s">
        <v>429</v>
      </c>
      <c r="P40" s="577">
        <v>7.7</v>
      </c>
      <c r="Q40" s="577">
        <v>7.7</v>
      </c>
      <c r="R40" s="577">
        <v>7.7</v>
      </c>
      <c r="S40" s="577">
        <v>7.7</v>
      </c>
      <c r="T40" s="577">
        <v>6.6</v>
      </c>
      <c r="U40" s="577">
        <v>6.6</v>
      </c>
      <c r="V40" s="577">
        <v>6.6</v>
      </c>
      <c r="W40" s="577">
        <v>6.6</v>
      </c>
      <c r="X40" s="577">
        <v>6.2</v>
      </c>
      <c r="Y40" s="577">
        <v>6.2</v>
      </c>
      <c r="Z40" s="577">
        <v>6.2</v>
      </c>
      <c r="AA40" s="577">
        <v>6.2</v>
      </c>
      <c r="AB40" s="577">
        <v>6.2</v>
      </c>
    </row>
    <row r="41" spans="1:28">
      <c r="A41" s="1080"/>
      <c r="B41" s="284" t="s">
        <v>56</v>
      </c>
      <c r="C41" s="577" t="s">
        <v>429</v>
      </c>
      <c r="D41" s="577" t="s">
        <v>429</v>
      </c>
      <c r="E41" s="577" t="s">
        <v>429</v>
      </c>
      <c r="F41" s="577" t="s">
        <v>429</v>
      </c>
      <c r="G41" s="577" t="s">
        <v>429</v>
      </c>
      <c r="H41" s="577" t="s">
        <v>429</v>
      </c>
      <c r="I41" s="577" t="s">
        <v>429</v>
      </c>
      <c r="J41" s="577" t="s">
        <v>429</v>
      </c>
      <c r="K41" s="577" t="s">
        <v>429</v>
      </c>
      <c r="L41" s="577" t="s">
        <v>429</v>
      </c>
      <c r="M41" s="577" t="s">
        <v>429</v>
      </c>
      <c r="N41" s="577" t="s">
        <v>429</v>
      </c>
      <c r="O41" s="577" t="s">
        <v>429</v>
      </c>
      <c r="P41" s="577">
        <v>6.3</v>
      </c>
      <c r="Q41" s="577">
        <v>6.3</v>
      </c>
      <c r="R41" s="577">
        <v>6.3</v>
      </c>
      <c r="S41" s="577">
        <v>6.3</v>
      </c>
      <c r="T41" s="577">
        <v>4.5999999999999996</v>
      </c>
      <c r="U41" s="577">
        <v>4.5999999999999996</v>
      </c>
      <c r="V41" s="577">
        <v>4.5999999999999996</v>
      </c>
      <c r="W41" s="577">
        <v>4.5999999999999996</v>
      </c>
      <c r="X41" s="577">
        <v>3.8</v>
      </c>
      <c r="Y41" s="577">
        <v>3.8</v>
      </c>
      <c r="Z41" s="577">
        <v>3.8</v>
      </c>
      <c r="AA41" s="577">
        <v>3.8</v>
      </c>
      <c r="AB41" s="577">
        <v>3.8</v>
      </c>
    </row>
    <row r="42" spans="1:28">
      <c r="A42" s="1080"/>
      <c r="B42" s="284" t="s">
        <v>59</v>
      </c>
      <c r="C42" s="577">
        <v>4.8</v>
      </c>
      <c r="D42" s="577">
        <v>5.7</v>
      </c>
      <c r="E42" s="577">
        <v>6.5</v>
      </c>
      <c r="F42" s="577">
        <v>7.1</v>
      </c>
      <c r="G42" s="577">
        <v>7.6</v>
      </c>
      <c r="H42" s="577">
        <v>7.8</v>
      </c>
      <c r="I42" s="577">
        <v>7.9</v>
      </c>
      <c r="J42" s="577">
        <v>7.9</v>
      </c>
      <c r="K42" s="577">
        <v>7.7</v>
      </c>
      <c r="L42" s="577">
        <v>7.5</v>
      </c>
      <c r="M42" s="577">
        <v>7.3</v>
      </c>
      <c r="N42" s="577">
        <v>7.1</v>
      </c>
      <c r="O42" s="577">
        <v>6.8</v>
      </c>
      <c r="P42" s="577">
        <v>7</v>
      </c>
      <c r="Q42" s="577">
        <v>7</v>
      </c>
      <c r="R42" s="577">
        <v>7</v>
      </c>
      <c r="S42" s="577">
        <v>7</v>
      </c>
      <c r="T42" s="577">
        <v>5.7</v>
      </c>
      <c r="U42" s="577">
        <v>5.7</v>
      </c>
      <c r="V42" s="577">
        <v>5.7</v>
      </c>
      <c r="W42" s="577">
        <v>5.7</v>
      </c>
      <c r="X42" s="577">
        <v>5.0999999999999996</v>
      </c>
      <c r="Y42" s="577">
        <v>5.0999999999999996</v>
      </c>
      <c r="Z42" s="577">
        <v>5.0999999999999996</v>
      </c>
      <c r="AA42" s="577">
        <v>5.0999999999999996</v>
      </c>
      <c r="AB42" s="577">
        <v>5.0999999999999996</v>
      </c>
    </row>
    <row r="43" spans="1:28">
      <c r="A43" s="1080" t="s">
        <v>2</v>
      </c>
      <c r="B43" s="284" t="s">
        <v>55</v>
      </c>
      <c r="C43" s="577" t="s">
        <v>429</v>
      </c>
      <c r="D43" s="577" t="s">
        <v>429</v>
      </c>
      <c r="E43" s="577" t="s">
        <v>429</v>
      </c>
      <c r="F43" s="577" t="s">
        <v>429</v>
      </c>
      <c r="G43" s="577" t="s">
        <v>429</v>
      </c>
      <c r="H43" s="577" t="s">
        <v>429</v>
      </c>
      <c r="I43" s="577" t="s">
        <v>429</v>
      </c>
      <c r="J43" s="577" t="s">
        <v>429</v>
      </c>
      <c r="K43" s="577" t="s">
        <v>429</v>
      </c>
      <c r="L43" s="577" t="s">
        <v>429</v>
      </c>
      <c r="M43" s="577" t="s">
        <v>429</v>
      </c>
      <c r="N43" s="577" t="s">
        <v>429</v>
      </c>
      <c r="O43" s="577">
        <v>17.8</v>
      </c>
      <c r="P43" s="577" t="s">
        <v>429</v>
      </c>
      <c r="Q43" s="577" t="s">
        <v>429</v>
      </c>
      <c r="R43" s="577" t="s">
        <v>429</v>
      </c>
      <c r="S43" s="577" t="s">
        <v>429</v>
      </c>
      <c r="T43" s="577" t="s">
        <v>429</v>
      </c>
      <c r="U43" s="577" t="s">
        <v>429</v>
      </c>
      <c r="V43" s="577" t="s">
        <v>429</v>
      </c>
      <c r="W43" s="577" t="s">
        <v>429</v>
      </c>
      <c r="X43" s="577" t="s">
        <v>429</v>
      </c>
      <c r="Y43" s="577">
        <v>13.3</v>
      </c>
      <c r="Z43" s="577">
        <v>13.1</v>
      </c>
      <c r="AA43" s="577">
        <v>15.1</v>
      </c>
      <c r="AB43" s="570" t="s">
        <v>429</v>
      </c>
    </row>
    <row r="44" spans="1:28">
      <c r="A44" s="1080"/>
      <c r="B44" s="284" t="s">
        <v>56</v>
      </c>
      <c r="C44" s="577" t="s">
        <v>429</v>
      </c>
      <c r="D44" s="577" t="s">
        <v>429</v>
      </c>
      <c r="E44" s="577" t="s">
        <v>429</v>
      </c>
      <c r="F44" s="577" t="s">
        <v>429</v>
      </c>
      <c r="G44" s="577" t="s">
        <v>429</v>
      </c>
      <c r="H44" s="577" t="s">
        <v>429</v>
      </c>
      <c r="I44" s="577" t="s">
        <v>429</v>
      </c>
      <c r="J44" s="577" t="s">
        <v>429</v>
      </c>
      <c r="K44" s="577" t="s">
        <v>429</v>
      </c>
      <c r="L44" s="577" t="s">
        <v>429</v>
      </c>
      <c r="M44" s="577" t="s">
        <v>429</v>
      </c>
      <c r="N44" s="577" t="s">
        <v>429</v>
      </c>
      <c r="O44" s="577">
        <v>12.9</v>
      </c>
      <c r="P44" s="577" t="s">
        <v>429</v>
      </c>
      <c r="Q44" s="577" t="s">
        <v>429</v>
      </c>
      <c r="R44" s="577" t="s">
        <v>429</v>
      </c>
      <c r="S44" s="577" t="s">
        <v>429</v>
      </c>
      <c r="T44" s="577" t="s">
        <v>429</v>
      </c>
      <c r="U44" s="577" t="s">
        <v>429</v>
      </c>
      <c r="V44" s="577" t="s">
        <v>429</v>
      </c>
      <c r="W44" s="577" t="s">
        <v>429</v>
      </c>
      <c r="X44" s="577" t="s">
        <v>429</v>
      </c>
      <c r="Y44" s="577">
        <v>12.5</v>
      </c>
      <c r="Z44" s="577">
        <v>12.2</v>
      </c>
      <c r="AA44" s="577">
        <v>11.3</v>
      </c>
      <c r="AB44" s="570" t="s">
        <v>429</v>
      </c>
    </row>
    <row r="45" spans="1:28">
      <c r="A45" s="1080"/>
      <c r="B45" s="284" t="s">
        <v>59</v>
      </c>
      <c r="C45" s="577">
        <v>13.8</v>
      </c>
      <c r="D45" s="577">
        <v>14.4</v>
      </c>
      <c r="E45" s="577">
        <v>14.7</v>
      </c>
      <c r="F45" s="577">
        <v>14.9</v>
      </c>
      <c r="G45" s="577">
        <v>14.8</v>
      </c>
      <c r="H45" s="577">
        <v>14.8</v>
      </c>
      <c r="I45" s="577">
        <v>14.6</v>
      </c>
      <c r="J45" s="577">
        <v>14.5</v>
      </c>
      <c r="K45" s="577">
        <v>14.5</v>
      </c>
      <c r="L45" s="577">
        <v>14.4</v>
      </c>
      <c r="M45" s="577">
        <v>14.4</v>
      </c>
      <c r="N45" s="577">
        <v>14.4</v>
      </c>
      <c r="O45" s="577">
        <v>14.4</v>
      </c>
      <c r="P45" s="577">
        <v>14.3</v>
      </c>
      <c r="Q45" s="577">
        <v>14.2</v>
      </c>
      <c r="R45" s="577">
        <v>13.9</v>
      </c>
      <c r="S45" s="577">
        <v>13.6</v>
      </c>
      <c r="T45" s="577">
        <v>13.3</v>
      </c>
      <c r="U45" s="577">
        <v>13.1</v>
      </c>
      <c r="V45" s="577">
        <v>12.9</v>
      </c>
      <c r="W45" s="577">
        <v>12.7</v>
      </c>
      <c r="X45" s="577">
        <v>12.5</v>
      </c>
      <c r="Y45" s="577">
        <v>12.9</v>
      </c>
      <c r="Z45" s="577">
        <v>12.6</v>
      </c>
      <c r="AA45" s="577">
        <v>13.3</v>
      </c>
      <c r="AB45" s="570" t="s">
        <v>429</v>
      </c>
    </row>
    <row r="46" spans="1:28">
      <c r="A46" s="1080" t="s">
        <v>1</v>
      </c>
      <c r="B46" s="284" t="s">
        <v>55</v>
      </c>
      <c r="C46" s="577" t="s">
        <v>429</v>
      </c>
      <c r="D46" s="577" t="s">
        <v>429</v>
      </c>
      <c r="E46" s="577" t="s">
        <v>429</v>
      </c>
      <c r="F46" s="577" t="s">
        <v>429</v>
      </c>
      <c r="G46" s="577" t="s">
        <v>429</v>
      </c>
      <c r="H46" s="577" t="s">
        <v>429</v>
      </c>
      <c r="I46" s="577" t="s">
        <v>429</v>
      </c>
      <c r="J46" s="577" t="s">
        <v>429</v>
      </c>
      <c r="K46" s="577" t="s">
        <v>429</v>
      </c>
      <c r="L46" s="577" t="s">
        <v>429</v>
      </c>
      <c r="M46" s="577" t="s">
        <v>429</v>
      </c>
      <c r="N46" s="577" t="s">
        <v>429</v>
      </c>
      <c r="O46" s="577" t="s">
        <v>429</v>
      </c>
      <c r="P46" s="577" t="s">
        <v>429</v>
      </c>
      <c r="Q46" s="577" t="s">
        <v>429</v>
      </c>
      <c r="R46" s="577" t="s">
        <v>429</v>
      </c>
      <c r="S46" s="577">
        <v>21.1</v>
      </c>
      <c r="T46" s="577" t="s">
        <v>429</v>
      </c>
      <c r="U46" s="577" t="s">
        <v>429</v>
      </c>
      <c r="V46" s="577" t="s">
        <v>429</v>
      </c>
      <c r="W46" s="577">
        <v>17.7</v>
      </c>
      <c r="X46" s="577" t="s">
        <v>429</v>
      </c>
      <c r="Y46" s="577" t="s">
        <v>429</v>
      </c>
      <c r="Z46" s="577" t="s">
        <v>429</v>
      </c>
      <c r="AA46" s="577" t="s">
        <v>429</v>
      </c>
      <c r="AB46" s="570" t="s">
        <v>429</v>
      </c>
    </row>
    <row r="47" spans="1:28">
      <c r="A47" s="1080"/>
      <c r="B47" s="284" t="s">
        <v>56</v>
      </c>
      <c r="C47" s="577" t="s">
        <v>429</v>
      </c>
      <c r="D47" s="577" t="s">
        <v>429</v>
      </c>
      <c r="E47" s="577" t="s">
        <v>429</v>
      </c>
      <c r="F47" s="577" t="s">
        <v>429</v>
      </c>
      <c r="G47" s="577" t="s">
        <v>429</v>
      </c>
      <c r="H47" s="577" t="s">
        <v>429</v>
      </c>
      <c r="I47" s="577" t="s">
        <v>429</v>
      </c>
      <c r="J47" s="577" t="s">
        <v>429</v>
      </c>
      <c r="K47" s="577" t="s">
        <v>429</v>
      </c>
      <c r="L47" s="577" t="s">
        <v>429</v>
      </c>
      <c r="M47" s="577" t="s">
        <v>429</v>
      </c>
      <c r="N47" s="577" t="s">
        <v>429</v>
      </c>
      <c r="O47" s="577" t="s">
        <v>429</v>
      </c>
      <c r="P47" s="577" t="s">
        <v>429</v>
      </c>
      <c r="Q47" s="577" t="s">
        <v>429</v>
      </c>
      <c r="R47" s="577" t="s">
        <v>429</v>
      </c>
      <c r="S47" s="577">
        <v>14.5</v>
      </c>
      <c r="T47" s="577" t="s">
        <v>429</v>
      </c>
      <c r="U47" s="577" t="s">
        <v>429</v>
      </c>
      <c r="V47" s="577" t="s">
        <v>429</v>
      </c>
      <c r="W47" s="577">
        <v>12.3</v>
      </c>
      <c r="X47" s="577" t="s">
        <v>429</v>
      </c>
      <c r="Y47" s="577" t="s">
        <v>429</v>
      </c>
      <c r="Z47" s="577" t="s">
        <v>429</v>
      </c>
      <c r="AA47" s="577" t="s">
        <v>429</v>
      </c>
      <c r="AB47" s="570" t="s">
        <v>429</v>
      </c>
    </row>
    <row r="48" spans="1:28">
      <c r="A48" s="1080"/>
      <c r="B48" s="284" t="s">
        <v>59</v>
      </c>
      <c r="C48" s="577">
        <v>10.1</v>
      </c>
      <c r="D48" s="577">
        <v>13.6</v>
      </c>
      <c r="E48" s="577">
        <v>17.2</v>
      </c>
      <c r="F48" s="577">
        <v>20.6</v>
      </c>
      <c r="G48" s="577">
        <v>23.3</v>
      </c>
      <c r="H48" s="577">
        <v>25.1</v>
      </c>
      <c r="I48" s="577">
        <v>26.2</v>
      </c>
      <c r="J48" s="577">
        <v>26.5</v>
      </c>
      <c r="K48" s="577">
        <v>26.3</v>
      </c>
      <c r="L48" s="577">
        <v>25.7</v>
      </c>
      <c r="M48" s="577">
        <v>24.8</v>
      </c>
      <c r="N48" s="577">
        <v>23.7</v>
      </c>
      <c r="O48" s="577">
        <v>22.5</v>
      </c>
      <c r="P48" s="577">
        <v>21.1</v>
      </c>
      <c r="Q48" s="577">
        <v>19.8</v>
      </c>
      <c r="R48" s="577">
        <v>18.399999999999999</v>
      </c>
      <c r="S48" s="577">
        <v>17.2</v>
      </c>
      <c r="T48" s="577">
        <v>16.100000000000001</v>
      </c>
      <c r="U48" s="577">
        <v>15.1</v>
      </c>
      <c r="V48" s="577">
        <v>14.3</v>
      </c>
      <c r="W48" s="577">
        <v>15.2</v>
      </c>
      <c r="X48" s="577">
        <v>14.9</v>
      </c>
      <c r="Y48" s="577">
        <v>15.4</v>
      </c>
      <c r="Z48" s="577">
        <v>15</v>
      </c>
      <c r="AA48" s="577">
        <v>16.739999999999998</v>
      </c>
      <c r="AB48" s="570" t="s">
        <v>429</v>
      </c>
    </row>
    <row r="49" spans="1:30">
      <c r="A49" s="57"/>
      <c r="B49" s="57"/>
      <c r="C49" s="57"/>
      <c r="D49" s="57"/>
      <c r="E49" s="57"/>
      <c r="F49" s="57"/>
      <c r="G49" s="57"/>
      <c r="H49" s="57"/>
      <c r="I49" s="57"/>
      <c r="J49" s="57"/>
      <c r="K49" s="57"/>
      <c r="L49" s="57"/>
      <c r="M49" s="57"/>
      <c r="N49" s="57"/>
      <c r="O49" s="57"/>
      <c r="P49" s="57"/>
      <c r="Q49" s="57"/>
      <c r="R49" s="57"/>
      <c r="S49" s="57"/>
      <c r="T49" s="57"/>
      <c r="U49" s="57"/>
      <c r="V49" s="57"/>
      <c r="W49" s="57"/>
      <c r="X49" s="57"/>
      <c r="Y49" s="57"/>
      <c r="Z49" s="57"/>
      <c r="AA49" s="57"/>
    </row>
    <row r="50" spans="1:30" ht="15" customHeight="1">
      <c r="A50" s="136" t="s">
        <v>35</v>
      </c>
      <c r="B50" s="298"/>
      <c r="D50" s="96"/>
      <c r="E50" s="96"/>
      <c r="F50" s="96"/>
      <c r="G50" s="96"/>
      <c r="H50" s="96"/>
      <c r="I50" s="96"/>
      <c r="J50" s="96"/>
      <c r="K50" s="96"/>
      <c r="L50" s="96"/>
      <c r="M50" s="96"/>
      <c r="N50" s="96"/>
      <c r="O50" s="96"/>
      <c r="P50" s="96"/>
      <c r="Q50" s="96"/>
      <c r="R50" s="96"/>
      <c r="S50" s="96"/>
      <c r="T50" s="96"/>
      <c r="U50" s="96"/>
      <c r="V50" s="96"/>
      <c r="W50" s="96"/>
      <c r="X50" s="96"/>
      <c r="Y50" s="57"/>
      <c r="Z50" s="57"/>
      <c r="AA50" s="57"/>
    </row>
    <row r="51" spans="1:30" s="283" customFormat="1">
      <c r="A51" s="289"/>
      <c r="B51" s="134"/>
      <c r="D51" s="289"/>
      <c r="E51" s="289"/>
      <c r="F51" s="289"/>
      <c r="G51" s="289"/>
      <c r="H51" s="289"/>
      <c r="I51" s="289"/>
      <c r="J51" s="289"/>
      <c r="K51" s="289"/>
      <c r="L51" s="289"/>
      <c r="M51" s="289"/>
      <c r="N51" s="289"/>
      <c r="O51" s="289"/>
      <c r="P51" s="289"/>
      <c r="Q51" s="289"/>
      <c r="R51" s="289"/>
      <c r="S51" s="289"/>
      <c r="T51" s="289"/>
      <c r="U51" s="289"/>
      <c r="V51" s="289"/>
      <c r="W51" s="289"/>
      <c r="X51" s="289"/>
      <c r="Y51" s="289"/>
      <c r="Z51" s="289"/>
      <c r="AA51" s="289"/>
      <c r="AC51" s="499"/>
      <c r="AD51" s="499"/>
    </row>
    <row r="52" spans="1:30" ht="14.65" customHeight="1">
      <c r="A52" s="96" t="s">
        <v>916</v>
      </c>
      <c r="B52" s="142"/>
      <c r="D52" s="96"/>
      <c r="E52" s="96"/>
      <c r="F52" s="96"/>
      <c r="G52" s="96"/>
      <c r="H52" s="96"/>
      <c r="I52" s="96"/>
      <c r="J52" s="96"/>
      <c r="K52" s="96"/>
      <c r="L52" s="96"/>
      <c r="M52" s="96"/>
      <c r="N52" s="96"/>
      <c r="O52" s="96"/>
      <c r="P52" s="96"/>
      <c r="Q52" s="96"/>
      <c r="R52" s="96"/>
      <c r="S52" s="96"/>
      <c r="T52" s="96"/>
      <c r="U52" s="96"/>
      <c r="V52" s="96"/>
      <c r="W52" s="96"/>
      <c r="X52" s="96"/>
      <c r="Y52" s="57"/>
      <c r="Z52" s="57"/>
      <c r="AA52" s="57"/>
    </row>
    <row r="53" spans="1:30" s="283" customFormat="1">
      <c r="A53" s="289"/>
      <c r="B53" s="134"/>
      <c r="D53" s="361"/>
      <c r="E53" s="361"/>
      <c r="F53" s="361"/>
      <c r="G53" s="361"/>
      <c r="H53" s="361"/>
      <c r="I53" s="361"/>
      <c r="J53" s="361"/>
      <c r="K53" s="361"/>
      <c r="L53" s="361"/>
      <c r="M53" s="361"/>
      <c r="N53" s="361"/>
      <c r="O53" s="361"/>
      <c r="P53" s="361"/>
      <c r="Q53" s="361"/>
      <c r="R53" s="361"/>
      <c r="S53" s="361"/>
      <c r="T53" s="361"/>
      <c r="U53" s="361"/>
      <c r="V53" s="361"/>
      <c r="W53" s="361"/>
      <c r="X53" s="361"/>
      <c r="Y53" s="289"/>
      <c r="Z53" s="289"/>
      <c r="AA53" s="289"/>
      <c r="AC53" s="499"/>
      <c r="AD53" s="499"/>
    </row>
    <row r="54" spans="1:30" ht="14.65" customHeight="1">
      <c r="A54" s="96" t="s">
        <v>677</v>
      </c>
      <c r="B54" s="134"/>
      <c r="D54" s="131"/>
      <c r="E54" s="131"/>
      <c r="F54" s="131"/>
      <c r="G54" s="131"/>
      <c r="H54" s="131"/>
      <c r="I54" s="131"/>
      <c r="J54" s="131"/>
      <c r="K54" s="131"/>
      <c r="L54" s="131"/>
      <c r="M54" s="131"/>
      <c r="N54" s="131"/>
      <c r="O54" s="131"/>
      <c r="P54" s="131"/>
      <c r="Q54" s="131"/>
      <c r="R54" s="131"/>
      <c r="S54" s="131"/>
      <c r="T54" s="131"/>
      <c r="U54" s="131"/>
      <c r="V54" s="131"/>
      <c r="W54" s="131"/>
      <c r="X54" s="131"/>
      <c r="Y54" s="57"/>
      <c r="Z54" s="57"/>
      <c r="AA54" s="57"/>
    </row>
    <row r="55" spans="1:30">
      <c r="A55" s="361"/>
      <c r="C55" s="131"/>
      <c r="D55" s="131"/>
      <c r="E55" s="131"/>
      <c r="F55" s="131"/>
      <c r="G55" s="131"/>
      <c r="H55" s="131"/>
      <c r="I55" s="131"/>
      <c r="J55" s="131"/>
      <c r="K55" s="131"/>
      <c r="L55" s="131"/>
      <c r="M55" s="131"/>
      <c r="N55" s="131"/>
      <c r="O55" s="131"/>
      <c r="P55" s="131"/>
      <c r="Q55" s="131"/>
      <c r="R55" s="131"/>
      <c r="S55" s="131"/>
      <c r="T55" s="131"/>
      <c r="U55" s="131"/>
      <c r="V55" s="131"/>
      <c r="W55" s="131"/>
      <c r="X55" s="131"/>
      <c r="Y55" s="57"/>
      <c r="Z55" s="57"/>
      <c r="AA55" s="57"/>
    </row>
    <row r="56" spans="1:30">
      <c r="A56" s="167" t="s">
        <v>431</v>
      </c>
      <c r="B56" s="57"/>
      <c r="C56" s="57"/>
      <c r="D56" s="57"/>
      <c r="E56" s="57"/>
      <c r="F56" s="57"/>
      <c r="G56" s="57"/>
      <c r="H56" s="57"/>
      <c r="I56" s="57"/>
      <c r="J56" s="57"/>
      <c r="K56" s="57"/>
      <c r="L56" s="57"/>
      <c r="M56" s="57"/>
      <c r="N56" s="57"/>
      <c r="O56" s="57"/>
      <c r="P56" s="57"/>
      <c r="Q56" s="57"/>
      <c r="R56" s="57"/>
      <c r="S56" s="57"/>
      <c r="T56" s="57"/>
      <c r="U56" s="57"/>
      <c r="V56" s="57"/>
      <c r="W56" s="57"/>
      <c r="X56" s="57"/>
      <c r="Y56" s="57"/>
      <c r="Z56" s="57"/>
      <c r="AA56" s="57"/>
    </row>
    <row r="57" spans="1:30">
      <c r="A57" s="57"/>
      <c r="B57" s="57"/>
      <c r="C57" s="57"/>
      <c r="D57" s="57"/>
      <c r="E57" s="57"/>
      <c r="F57" s="57"/>
      <c r="G57" s="57"/>
      <c r="H57" s="57"/>
      <c r="I57" s="57"/>
      <c r="J57" s="57"/>
      <c r="K57" s="57"/>
      <c r="L57" s="57"/>
      <c r="M57" s="57"/>
      <c r="N57" s="57"/>
      <c r="O57" s="57"/>
      <c r="P57" s="57"/>
      <c r="Q57" s="57"/>
      <c r="R57" s="57"/>
      <c r="S57" s="57"/>
      <c r="T57" s="57"/>
      <c r="U57" s="57"/>
      <c r="V57" s="57"/>
      <c r="W57" s="57"/>
      <c r="X57" s="57"/>
      <c r="Y57" s="57"/>
      <c r="Z57" s="57"/>
      <c r="AA57" s="57"/>
    </row>
  </sheetData>
  <mergeCells count="15">
    <mergeCell ref="A40:A42"/>
    <mergeCell ref="A43:A45"/>
    <mergeCell ref="A46:A48"/>
    <mergeCell ref="A22:A24"/>
    <mergeCell ref="A25:A27"/>
    <mergeCell ref="A28:A30"/>
    <mergeCell ref="A31:A33"/>
    <mergeCell ref="A34:A36"/>
    <mergeCell ref="A37:A39"/>
    <mergeCell ref="A19:A21"/>
    <mergeCell ref="A4:A6"/>
    <mergeCell ref="A7:A9"/>
    <mergeCell ref="A10:A12"/>
    <mergeCell ref="A13:A15"/>
    <mergeCell ref="A16:A18"/>
  </mergeCells>
  <hyperlinks>
    <hyperlink ref="AE6" location="Content!B37" display="Back to Content Page"/>
  </hyperlinks>
  <pageMargins left="0.7" right="0.7" top="0.75" bottom="0.75" header="0.3" footer="0.3"/>
  <pageSetup paperSize="9" orientation="portrait" verticalDpi="300" r:id="rId1"/>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45"/>
  <sheetViews>
    <sheetView topLeftCell="G1" workbookViewId="0">
      <selection activeCell="U7" sqref="U7"/>
    </sheetView>
  </sheetViews>
  <sheetFormatPr defaultRowHeight="14.5"/>
  <cols>
    <col min="1" max="1" width="33.81640625" customWidth="1"/>
    <col min="2" max="2" width="9" customWidth="1"/>
    <col min="3" max="17" width="7" customWidth="1"/>
    <col min="19" max="20" width="9.1796875" style="499"/>
  </cols>
  <sheetData>
    <row r="1" spans="1:26">
      <c r="A1" s="136" t="s">
        <v>1372</v>
      </c>
      <c r="B1" s="57"/>
      <c r="C1" s="57"/>
      <c r="D1" s="57"/>
      <c r="E1" s="57"/>
      <c r="F1" s="57"/>
      <c r="G1" s="57"/>
      <c r="H1" s="57"/>
      <c r="I1" s="57"/>
      <c r="J1" s="57"/>
      <c r="K1" s="57"/>
      <c r="L1" s="57"/>
      <c r="M1" s="57"/>
      <c r="N1" s="57"/>
      <c r="O1" s="57"/>
      <c r="P1" s="57"/>
      <c r="Q1" s="57"/>
    </row>
    <row r="2" spans="1:26">
      <c r="A2" s="57"/>
      <c r="B2" s="57"/>
      <c r="C2" s="57"/>
      <c r="D2" s="57"/>
      <c r="E2" s="57"/>
      <c r="F2" s="57"/>
      <c r="G2" s="57"/>
      <c r="H2" s="57"/>
      <c r="I2" s="57"/>
      <c r="J2" s="57"/>
      <c r="K2" s="57"/>
      <c r="L2" s="57"/>
      <c r="M2" s="57"/>
      <c r="N2" s="57"/>
      <c r="O2" s="57"/>
      <c r="P2" s="57"/>
      <c r="Q2" s="57"/>
    </row>
    <row r="3" spans="1:26" s="5" customFormat="1">
      <c r="A3" s="756" t="s">
        <v>16</v>
      </c>
      <c r="B3" s="284" t="s">
        <v>57</v>
      </c>
      <c r="C3" s="4">
        <v>2000</v>
      </c>
      <c r="D3" s="741">
        <v>2001</v>
      </c>
      <c r="E3" s="741">
        <v>2002</v>
      </c>
      <c r="F3" s="741">
        <v>2003</v>
      </c>
      <c r="G3" s="741">
        <v>2004</v>
      </c>
      <c r="H3" s="741">
        <v>2005</v>
      </c>
      <c r="I3" s="741">
        <v>2006</v>
      </c>
      <c r="J3" s="741">
        <v>2007</v>
      </c>
      <c r="K3" s="741">
        <v>2008</v>
      </c>
      <c r="L3" s="741">
        <v>2009</v>
      </c>
      <c r="M3" s="108">
        <v>2010</v>
      </c>
      <c r="N3" s="108">
        <v>2011</v>
      </c>
      <c r="O3" s="108">
        <v>2012</v>
      </c>
      <c r="P3" s="741">
        <v>2013</v>
      </c>
      <c r="Q3" s="741">
        <v>2014</v>
      </c>
      <c r="R3" s="741">
        <v>2015</v>
      </c>
    </row>
    <row r="4" spans="1:26">
      <c r="A4" s="1080" t="s">
        <v>15</v>
      </c>
      <c r="B4" s="284" t="s">
        <v>55</v>
      </c>
      <c r="C4" s="577">
        <v>1.1000000000000001</v>
      </c>
      <c r="D4" s="577">
        <v>1</v>
      </c>
      <c r="E4" s="577">
        <v>1</v>
      </c>
      <c r="F4" s="577">
        <v>1</v>
      </c>
      <c r="G4" s="577">
        <v>1</v>
      </c>
      <c r="H4" s="577">
        <v>1</v>
      </c>
      <c r="I4" s="577">
        <v>1</v>
      </c>
      <c r="J4" s="577">
        <v>1</v>
      </c>
      <c r="K4" s="577">
        <v>1</v>
      </c>
      <c r="L4" s="577">
        <v>1.6</v>
      </c>
      <c r="M4" s="577">
        <v>1.1000000000000001</v>
      </c>
      <c r="N4" s="577">
        <v>1.1000000000000001</v>
      </c>
      <c r="O4" s="577">
        <v>1.2</v>
      </c>
      <c r="P4" s="577">
        <v>1.2</v>
      </c>
      <c r="Q4" s="577" t="s">
        <v>8</v>
      </c>
      <c r="R4" s="577" t="s">
        <v>429</v>
      </c>
    </row>
    <row r="5" spans="1:26">
      <c r="A5" s="1080"/>
      <c r="B5" s="284" t="s">
        <v>56</v>
      </c>
      <c r="C5" s="577">
        <v>0.5</v>
      </c>
      <c r="D5" s="577">
        <v>0.5</v>
      </c>
      <c r="E5" s="577">
        <v>0.5</v>
      </c>
      <c r="F5" s="577">
        <v>0.5</v>
      </c>
      <c r="G5" s="577">
        <v>0.5</v>
      </c>
      <c r="H5" s="577">
        <v>0.5</v>
      </c>
      <c r="I5" s="577">
        <v>0.5</v>
      </c>
      <c r="J5" s="577">
        <v>0.5</v>
      </c>
      <c r="K5" s="577">
        <v>0.5</v>
      </c>
      <c r="L5" s="577">
        <v>0.6</v>
      </c>
      <c r="M5" s="577">
        <v>0.6</v>
      </c>
      <c r="N5" s="577">
        <v>0.6</v>
      </c>
      <c r="O5" s="577">
        <v>0.6</v>
      </c>
      <c r="P5" s="577">
        <v>0.6</v>
      </c>
      <c r="Q5" s="577" t="s">
        <v>8</v>
      </c>
      <c r="R5" s="577" t="s">
        <v>429</v>
      </c>
    </row>
    <row r="6" spans="1:26">
      <c r="A6" s="1080" t="s">
        <v>14</v>
      </c>
      <c r="B6" s="284" t="s">
        <v>55</v>
      </c>
      <c r="C6" s="577">
        <v>17.8</v>
      </c>
      <c r="D6" s="577">
        <v>16.8</v>
      </c>
      <c r="E6" s="577">
        <v>15.5</v>
      </c>
      <c r="F6" s="577">
        <v>14.1</v>
      </c>
      <c r="G6" s="577">
        <v>12.6</v>
      </c>
      <c r="H6" s="577">
        <v>11.2</v>
      </c>
      <c r="I6" s="577">
        <v>10</v>
      </c>
      <c r="J6" s="577">
        <v>15.3</v>
      </c>
      <c r="K6" s="577">
        <v>10.7</v>
      </c>
      <c r="L6" s="577">
        <v>11.8</v>
      </c>
      <c r="M6" s="577" t="s">
        <v>429</v>
      </c>
      <c r="N6" s="577">
        <v>9</v>
      </c>
      <c r="O6" s="577">
        <v>4</v>
      </c>
      <c r="P6" s="577">
        <v>4</v>
      </c>
      <c r="Q6" s="577">
        <v>4</v>
      </c>
      <c r="R6" s="577">
        <v>4</v>
      </c>
    </row>
    <row r="7" spans="1:26">
      <c r="A7" s="1080"/>
      <c r="B7" s="284" t="s">
        <v>56</v>
      </c>
      <c r="C7" s="577">
        <v>9.6</v>
      </c>
      <c r="D7" s="577">
        <v>8.9</v>
      </c>
      <c r="E7" s="577">
        <v>8.1999999999999993</v>
      </c>
      <c r="F7" s="577">
        <v>7.4</v>
      </c>
      <c r="G7" s="577">
        <v>6.6</v>
      </c>
      <c r="H7" s="577">
        <v>5.8</v>
      </c>
      <c r="I7" s="577">
        <v>5.2</v>
      </c>
      <c r="J7" s="577">
        <v>5.0999999999999996</v>
      </c>
      <c r="K7" s="577">
        <v>4.8</v>
      </c>
      <c r="L7" s="577">
        <v>5.2</v>
      </c>
      <c r="M7" s="577" t="s">
        <v>429</v>
      </c>
      <c r="N7" s="577">
        <v>4.0999999999999996</v>
      </c>
      <c r="O7" s="577">
        <v>11.1</v>
      </c>
      <c r="P7" s="577">
        <v>11.1</v>
      </c>
      <c r="Q7" s="577">
        <v>11.1</v>
      </c>
      <c r="R7" s="577">
        <v>11.1</v>
      </c>
      <c r="U7" s="285" t="s">
        <v>13</v>
      </c>
    </row>
    <row r="8" spans="1:26">
      <c r="A8" s="1080" t="s">
        <v>268</v>
      </c>
      <c r="B8" s="284" t="s">
        <v>55</v>
      </c>
      <c r="C8" s="577">
        <v>0.8</v>
      </c>
      <c r="D8" s="577">
        <v>0.8</v>
      </c>
      <c r="E8" s="577">
        <v>0.8</v>
      </c>
      <c r="F8" s="577">
        <v>0.8</v>
      </c>
      <c r="G8" s="577">
        <v>0.7</v>
      </c>
      <c r="H8" s="577">
        <v>0.7</v>
      </c>
      <c r="I8" s="577">
        <v>0.7</v>
      </c>
      <c r="J8" s="577">
        <v>0.6</v>
      </c>
      <c r="K8" s="577">
        <v>0.6</v>
      </c>
      <c r="L8" s="577">
        <v>0.6</v>
      </c>
      <c r="M8" s="577">
        <v>0.5</v>
      </c>
      <c r="N8" s="577">
        <v>0.5</v>
      </c>
      <c r="O8" s="577">
        <v>0.5</v>
      </c>
      <c r="P8" s="577">
        <v>0.5</v>
      </c>
      <c r="Q8" s="577">
        <v>1</v>
      </c>
      <c r="R8" s="577" t="s">
        <v>429</v>
      </c>
    </row>
    <row r="9" spans="1:26">
      <c r="A9" s="1080"/>
      <c r="B9" s="284" t="s">
        <v>56</v>
      </c>
      <c r="C9" s="577">
        <v>0.4</v>
      </c>
      <c r="D9" s="577">
        <v>0.4</v>
      </c>
      <c r="E9" s="577">
        <v>0.4</v>
      </c>
      <c r="F9" s="577">
        <v>0.4</v>
      </c>
      <c r="G9" s="577">
        <v>0.4</v>
      </c>
      <c r="H9" s="577">
        <v>0.4</v>
      </c>
      <c r="I9" s="577">
        <v>0.4</v>
      </c>
      <c r="J9" s="577">
        <v>0.3</v>
      </c>
      <c r="K9" s="577">
        <v>0.3</v>
      </c>
      <c r="L9" s="577">
        <v>0.3</v>
      </c>
      <c r="M9" s="577">
        <v>0.3</v>
      </c>
      <c r="N9" s="577">
        <v>0.3</v>
      </c>
      <c r="O9" s="577">
        <v>0.3</v>
      </c>
      <c r="P9" s="577">
        <v>0.3</v>
      </c>
      <c r="Q9" s="577">
        <v>0.4</v>
      </c>
      <c r="R9" s="577" t="s">
        <v>429</v>
      </c>
      <c r="S9" s="12"/>
      <c r="T9" s="12"/>
      <c r="U9" s="12"/>
      <c r="V9" s="12"/>
      <c r="W9" s="12"/>
      <c r="X9" s="12"/>
      <c r="Y9" s="12"/>
      <c r="Z9" s="12"/>
    </row>
    <row r="10" spans="1:26">
      <c r="A10" s="1080" t="s">
        <v>12</v>
      </c>
      <c r="B10" s="284" t="s">
        <v>55</v>
      </c>
      <c r="C10" s="577" t="s">
        <v>429</v>
      </c>
      <c r="D10" s="577" t="s">
        <v>429</v>
      </c>
      <c r="E10" s="577" t="s">
        <v>429</v>
      </c>
      <c r="F10" s="577" t="s">
        <v>429</v>
      </c>
      <c r="G10" s="577">
        <v>32.4</v>
      </c>
      <c r="H10" s="577" t="s">
        <v>429</v>
      </c>
      <c r="I10" s="577" t="s">
        <v>429</v>
      </c>
      <c r="J10" s="577">
        <v>14.9</v>
      </c>
      <c r="K10" s="577" t="s">
        <v>429</v>
      </c>
      <c r="L10" s="577">
        <v>13.6</v>
      </c>
      <c r="M10" s="577" t="s">
        <v>429</v>
      </c>
      <c r="N10" s="577">
        <v>15.4</v>
      </c>
      <c r="O10" s="577">
        <v>10.7</v>
      </c>
      <c r="P10" s="577">
        <v>10.5</v>
      </c>
      <c r="Q10" s="577" t="s">
        <v>429</v>
      </c>
      <c r="R10" s="577" t="s">
        <v>429</v>
      </c>
      <c r="U10" s="665"/>
      <c r="V10" s="665"/>
      <c r="W10" s="24"/>
      <c r="X10" s="24"/>
      <c r="Y10" s="12"/>
      <c r="Z10" s="12"/>
    </row>
    <row r="11" spans="1:26">
      <c r="A11" s="1080"/>
      <c r="B11" s="284" t="s">
        <v>56</v>
      </c>
      <c r="C11" s="577" t="s">
        <v>429</v>
      </c>
      <c r="D11" s="577" t="s">
        <v>429</v>
      </c>
      <c r="E11" s="577" t="s">
        <v>429</v>
      </c>
      <c r="F11" s="577" t="s">
        <v>429</v>
      </c>
      <c r="G11" s="577">
        <v>13.7</v>
      </c>
      <c r="H11" s="577" t="s">
        <v>429</v>
      </c>
      <c r="I11" s="577" t="s">
        <v>429</v>
      </c>
      <c r="J11" s="577">
        <v>5.9</v>
      </c>
      <c r="K11" s="577" t="s">
        <v>429</v>
      </c>
      <c r="L11" s="577">
        <v>4.2</v>
      </c>
      <c r="M11" s="577" t="s">
        <v>429</v>
      </c>
      <c r="N11" s="577">
        <v>6.4</v>
      </c>
      <c r="O11" s="577">
        <v>5.8</v>
      </c>
      <c r="P11" s="577">
        <v>5.8</v>
      </c>
      <c r="Q11" s="577" t="s">
        <v>429</v>
      </c>
      <c r="R11" s="577" t="s">
        <v>429</v>
      </c>
      <c r="U11" s="12"/>
      <c r="V11" s="12"/>
      <c r="W11" s="24"/>
      <c r="X11" s="12"/>
      <c r="Y11" s="12"/>
      <c r="Z11" s="12"/>
    </row>
    <row r="12" spans="1:26">
      <c r="A12" s="1080" t="s">
        <v>11</v>
      </c>
      <c r="B12" s="284" t="s">
        <v>55</v>
      </c>
      <c r="C12" s="577">
        <v>0.5</v>
      </c>
      <c r="D12" s="577">
        <v>0.5</v>
      </c>
      <c r="E12" s="577">
        <v>0.5</v>
      </c>
      <c r="F12" s="577">
        <v>0.5</v>
      </c>
      <c r="G12" s="577">
        <v>0.5</v>
      </c>
      <c r="H12" s="577">
        <v>0.4</v>
      </c>
      <c r="I12" s="577">
        <v>0.4</v>
      </c>
      <c r="J12" s="577">
        <v>0.4</v>
      </c>
      <c r="K12" s="577">
        <v>0.4</v>
      </c>
      <c r="L12" s="577">
        <v>0.3</v>
      </c>
      <c r="M12" s="577">
        <v>0.3</v>
      </c>
      <c r="N12" s="577">
        <v>0.3</v>
      </c>
      <c r="O12" s="577">
        <v>0.2</v>
      </c>
      <c r="P12" s="577">
        <v>0.2</v>
      </c>
      <c r="Q12" s="577" t="s">
        <v>429</v>
      </c>
      <c r="R12" s="577" t="s">
        <v>429</v>
      </c>
      <c r="U12" s="12"/>
      <c r="V12" s="12"/>
      <c r="W12" s="24"/>
      <c r="X12" s="12"/>
      <c r="Y12" s="12"/>
      <c r="Z12" s="12"/>
    </row>
    <row r="13" spans="1:26">
      <c r="A13" s="1080"/>
      <c r="B13" s="284" t="s">
        <v>56</v>
      </c>
      <c r="C13" s="577">
        <v>0.4</v>
      </c>
      <c r="D13" s="577">
        <v>0.4</v>
      </c>
      <c r="E13" s="577">
        <v>0.4</v>
      </c>
      <c r="F13" s="577">
        <v>0.4</v>
      </c>
      <c r="G13" s="577">
        <v>0.4</v>
      </c>
      <c r="H13" s="577">
        <v>0.4</v>
      </c>
      <c r="I13" s="577">
        <v>0.4</v>
      </c>
      <c r="J13" s="577">
        <v>0.3</v>
      </c>
      <c r="K13" s="577">
        <v>0.3</v>
      </c>
      <c r="L13" s="577">
        <v>0.3</v>
      </c>
      <c r="M13" s="577">
        <v>0.3</v>
      </c>
      <c r="N13" s="577">
        <v>0.2</v>
      </c>
      <c r="O13" s="577">
        <v>0.2</v>
      </c>
      <c r="P13" s="577">
        <v>0.2</v>
      </c>
      <c r="Q13" s="577" t="s">
        <v>429</v>
      </c>
      <c r="R13" s="577" t="s">
        <v>429</v>
      </c>
      <c r="S13" s="12"/>
      <c r="T13" s="12"/>
      <c r="U13" s="12"/>
      <c r="V13" s="12"/>
      <c r="W13" s="12"/>
      <c r="X13" s="12"/>
      <c r="Y13" s="12"/>
      <c r="Z13" s="12"/>
    </row>
    <row r="14" spans="1:26">
      <c r="A14" s="1080" t="s">
        <v>10</v>
      </c>
      <c r="B14" s="284" t="s">
        <v>55</v>
      </c>
      <c r="C14" s="577">
        <v>9.6999999999999993</v>
      </c>
      <c r="D14" s="577">
        <v>9.4</v>
      </c>
      <c r="E14" s="577">
        <v>8.9</v>
      </c>
      <c r="F14" s="577">
        <v>8.4</v>
      </c>
      <c r="G14" s="577">
        <v>7.9</v>
      </c>
      <c r="H14" s="577">
        <v>7.3</v>
      </c>
      <c r="I14" s="577">
        <v>6.7</v>
      </c>
      <c r="J14" s="577">
        <v>6.2</v>
      </c>
      <c r="K14" s="577">
        <v>5.7</v>
      </c>
      <c r="L14" s="577">
        <v>6.8</v>
      </c>
      <c r="M14" s="577">
        <v>4.8</v>
      </c>
      <c r="N14" s="577">
        <v>4.5</v>
      </c>
      <c r="O14" s="577">
        <v>4.0999999999999996</v>
      </c>
      <c r="P14" s="577">
        <v>3.8</v>
      </c>
      <c r="Q14" s="577" t="s">
        <v>429</v>
      </c>
      <c r="R14" s="577" t="s">
        <v>429</v>
      </c>
      <c r="S14" s="12"/>
      <c r="T14" s="12"/>
      <c r="U14" s="12"/>
      <c r="V14" s="12"/>
      <c r="W14" s="12"/>
      <c r="X14" s="12"/>
      <c r="Y14" s="12"/>
      <c r="Z14" s="12"/>
    </row>
    <row r="15" spans="1:26">
      <c r="A15" s="1080"/>
      <c r="B15" s="284" t="s">
        <v>56</v>
      </c>
      <c r="C15" s="577">
        <v>5.0999999999999996</v>
      </c>
      <c r="D15" s="577">
        <v>4.9000000000000004</v>
      </c>
      <c r="E15" s="577">
        <v>4.7</v>
      </c>
      <c r="F15" s="577">
        <v>4.4000000000000004</v>
      </c>
      <c r="G15" s="577">
        <v>4.2</v>
      </c>
      <c r="H15" s="577">
        <v>3.9</v>
      </c>
      <c r="I15" s="577">
        <v>3.6</v>
      </c>
      <c r="J15" s="577">
        <v>3.4</v>
      </c>
      <c r="K15" s="577">
        <v>3.1</v>
      </c>
      <c r="L15" s="577">
        <v>3.1</v>
      </c>
      <c r="M15" s="577">
        <v>2.8</v>
      </c>
      <c r="N15" s="577">
        <v>2.6</v>
      </c>
      <c r="O15" s="577">
        <v>2.5</v>
      </c>
      <c r="P15" s="577">
        <v>2.4</v>
      </c>
      <c r="Q15" s="577" t="s">
        <v>429</v>
      </c>
      <c r="R15" s="577" t="s">
        <v>429</v>
      </c>
    </row>
    <row r="16" spans="1:26">
      <c r="A16" s="1080" t="s">
        <v>9</v>
      </c>
      <c r="B16" s="284" t="s">
        <v>55</v>
      </c>
      <c r="C16" s="577" t="s">
        <v>429</v>
      </c>
      <c r="D16" s="577">
        <v>0.28999999999999998</v>
      </c>
      <c r="E16" s="577">
        <v>0.31</v>
      </c>
      <c r="F16" s="577">
        <v>0.32</v>
      </c>
      <c r="G16" s="577">
        <v>0.33</v>
      </c>
      <c r="H16" s="577">
        <v>0.35</v>
      </c>
      <c r="I16" s="577">
        <v>0.36</v>
      </c>
      <c r="J16" s="577">
        <v>0.36</v>
      </c>
      <c r="K16" s="577">
        <v>0.33</v>
      </c>
      <c r="L16" s="577">
        <v>0.31</v>
      </c>
      <c r="M16" s="577">
        <v>0.28999999999999998</v>
      </c>
      <c r="N16" s="577">
        <v>0.27</v>
      </c>
      <c r="O16" s="577">
        <v>0.23</v>
      </c>
      <c r="P16" s="577">
        <v>0.2</v>
      </c>
      <c r="Q16" s="577">
        <v>0.2</v>
      </c>
      <c r="R16" s="577">
        <v>0.2</v>
      </c>
    </row>
    <row r="17" spans="1:19">
      <c r="A17" s="1080"/>
      <c r="B17" s="284" t="s">
        <v>56</v>
      </c>
      <c r="C17" s="577" t="s">
        <v>429</v>
      </c>
      <c r="D17" s="577">
        <v>0.36</v>
      </c>
      <c r="E17" s="577">
        <v>0.38</v>
      </c>
      <c r="F17" s="577">
        <v>0.4</v>
      </c>
      <c r="G17" s="577">
        <v>0.4</v>
      </c>
      <c r="H17" s="577">
        <v>0.42</v>
      </c>
      <c r="I17" s="577">
        <v>0.44</v>
      </c>
      <c r="J17" s="577">
        <v>0.43</v>
      </c>
      <c r="K17" s="577">
        <v>0.39</v>
      </c>
      <c r="L17" s="577">
        <v>0.36</v>
      </c>
      <c r="M17" s="577">
        <v>0.33</v>
      </c>
      <c r="N17" s="577">
        <v>0.31</v>
      </c>
      <c r="O17" s="577">
        <v>0.26</v>
      </c>
      <c r="P17" s="577">
        <v>0.23</v>
      </c>
      <c r="Q17" s="577">
        <v>0.23</v>
      </c>
      <c r="R17" s="577">
        <v>0.23</v>
      </c>
    </row>
    <row r="18" spans="1:19">
      <c r="A18" s="1080" t="s">
        <v>7</v>
      </c>
      <c r="B18" s="284" t="s">
        <v>55</v>
      </c>
      <c r="C18" s="577">
        <v>4.1900000000000004</v>
      </c>
      <c r="D18" s="577">
        <v>10.210000000000001</v>
      </c>
      <c r="E18" s="577">
        <v>10.53</v>
      </c>
      <c r="F18" s="577">
        <v>10.57</v>
      </c>
      <c r="G18" s="577">
        <v>10.39</v>
      </c>
      <c r="H18" s="577">
        <v>10.08</v>
      </c>
      <c r="I18" s="577">
        <v>9.69</v>
      </c>
      <c r="J18" s="577">
        <v>9.33</v>
      </c>
      <c r="K18" s="577">
        <v>8.94</v>
      </c>
      <c r="L18" s="577">
        <v>8.57</v>
      </c>
      <c r="M18" s="577">
        <v>8.24</v>
      </c>
      <c r="N18" s="577">
        <v>7.95</v>
      </c>
      <c r="O18" s="577">
        <v>7.71</v>
      </c>
      <c r="P18" s="577">
        <v>7.53</v>
      </c>
      <c r="Q18" s="577">
        <v>7.4</v>
      </c>
      <c r="R18" s="577">
        <v>7.3</v>
      </c>
    </row>
    <row r="19" spans="1:19">
      <c r="A19" s="1080"/>
      <c r="B19" s="284" t="s">
        <v>56</v>
      </c>
      <c r="C19" s="577">
        <v>1.63</v>
      </c>
      <c r="D19" s="577">
        <v>3.49</v>
      </c>
      <c r="E19" s="577">
        <v>3.49</v>
      </c>
      <c r="F19" s="577">
        <v>3.43</v>
      </c>
      <c r="G19" s="577">
        <v>3.32</v>
      </c>
      <c r="H19" s="577">
        <v>3.2</v>
      </c>
      <c r="I19" s="577">
        <v>3.07</v>
      </c>
      <c r="J19" s="577">
        <v>3.26</v>
      </c>
      <c r="K19" s="577">
        <v>3.16</v>
      </c>
      <c r="L19" s="577">
        <v>3.08</v>
      </c>
      <c r="M19" s="577">
        <v>3</v>
      </c>
      <c r="N19" s="577">
        <v>2.93</v>
      </c>
      <c r="O19" s="577">
        <v>2.88</v>
      </c>
      <c r="P19" s="577">
        <v>2.85</v>
      </c>
      <c r="Q19" s="577">
        <v>2.7</v>
      </c>
      <c r="R19" s="577">
        <v>2.7</v>
      </c>
    </row>
    <row r="20" spans="1:19">
      <c r="A20" s="1080" t="s">
        <v>6</v>
      </c>
      <c r="B20" s="284" t="s">
        <v>55</v>
      </c>
      <c r="C20" s="577">
        <v>11.1</v>
      </c>
      <c r="D20" s="577">
        <v>10.9</v>
      </c>
      <c r="E20" s="577">
        <v>10.5</v>
      </c>
      <c r="F20" s="577">
        <v>9.8000000000000007</v>
      </c>
      <c r="G20" s="577">
        <v>8.9</v>
      </c>
      <c r="H20" s="577">
        <v>8.1</v>
      </c>
      <c r="I20" s="577">
        <v>7.2</v>
      </c>
      <c r="J20" s="577">
        <v>6.4</v>
      </c>
      <c r="K20" s="577">
        <v>5.7</v>
      </c>
      <c r="L20" s="577">
        <v>5.8</v>
      </c>
      <c r="M20" s="577">
        <v>4.9000000000000004</v>
      </c>
      <c r="N20" s="577">
        <v>4.8</v>
      </c>
      <c r="O20" s="577">
        <v>4.8</v>
      </c>
      <c r="P20" s="577">
        <v>4.8</v>
      </c>
      <c r="Q20" s="577" t="s">
        <v>429</v>
      </c>
      <c r="R20" s="577" t="s">
        <v>429</v>
      </c>
    </row>
    <row r="21" spans="1:19">
      <c r="A21" s="1080"/>
      <c r="B21" s="284" t="s">
        <v>56</v>
      </c>
      <c r="C21" s="577">
        <v>5.8</v>
      </c>
      <c r="D21" s="577">
        <v>5.6</v>
      </c>
      <c r="E21" s="577">
        <v>5.3</v>
      </c>
      <c r="F21" s="577">
        <v>4.9000000000000004</v>
      </c>
      <c r="G21" s="577">
        <v>4.5</v>
      </c>
      <c r="H21" s="577">
        <v>4</v>
      </c>
      <c r="I21" s="577">
        <v>3.5</v>
      </c>
      <c r="J21" s="577">
        <v>3.2</v>
      </c>
      <c r="K21" s="577">
        <v>2.9</v>
      </c>
      <c r="L21" s="577">
        <v>2.2999999999999998</v>
      </c>
      <c r="M21" s="577">
        <v>2.6</v>
      </c>
      <c r="N21" s="577">
        <v>2.6</v>
      </c>
      <c r="O21" s="577">
        <v>2.6</v>
      </c>
      <c r="P21" s="577">
        <v>2.7</v>
      </c>
      <c r="Q21" s="577" t="s">
        <v>429</v>
      </c>
      <c r="R21" s="577" t="s">
        <v>429</v>
      </c>
    </row>
    <row r="22" spans="1:19">
      <c r="A22" s="1080" t="s">
        <v>5</v>
      </c>
      <c r="B22" s="284" t="s">
        <v>55</v>
      </c>
      <c r="C22" s="577" t="s">
        <v>429</v>
      </c>
      <c r="D22" s="577" t="s">
        <v>429</v>
      </c>
      <c r="E22" s="577" t="s">
        <v>429</v>
      </c>
      <c r="F22" s="577" t="s">
        <v>429</v>
      </c>
      <c r="G22" s="577" t="s">
        <v>429</v>
      </c>
      <c r="H22" s="577" t="s">
        <v>429</v>
      </c>
      <c r="I22" s="577" t="s">
        <v>429</v>
      </c>
      <c r="J22" s="577" t="s">
        <v>429</v>
      </c>
      <c r="K22" s="577" t="s">
        <v>429</v>
      </c>
      <c r="L22" s="577" t="s">
        <v>429</v>
      </c>
      <c r="M22" s="577" t="s">
        <v>429</v>
      </c>
      <c r="N22" s="577" t="s">
        <v>429</v>
      </c>
      <c r="O22" s="577">
        <v>0.83</v>
      </c>
      <c r="P22" s="577" t="s">
        <v>429</v>
      </c>
      <c r="Q22" s="577" t="s">
        <v>8</v>
      </c>
      <c r="R22" s="577" t="s">
        <v>429</v>
      </c>
      <c r="S22" s="192" t="s">
        <v>17</v>
      </c>
    </row>
    <row r="23" spans="1:19">
      <c r="A23" s="1080"/>
      <c r="B23" s="284" t="s">
        <v>56</v>
      </c>
      <c r="C23" s="577" t="s">
        <v>429</v>
      </c>
      <c r="D23" s="577" t="s">
        <v>429</v>
      </c>
      <c r="E23" s="577" t="s">
        <v>429</v>
      </c>
      <c r="F23" s="577" t="s">
        <v>429</v>
      </c>
      <c r="G23" s="577" t="s">
        <v>429</v>
      </c>
      <c r="H23" s="577" t="s">
        <v>429</v>
      </c>
      <c r="I23" s="577" t="s">
        <v>429</v>
      </c>
      <c r="J23" s="577" t="s">
        <v>429</v>
      </c>
      <c r="K23" s="577" t="s">
        <v>429</v>
      </c>
      <c r="L23" s="577" t="s">
        <v>429</v>
      </c>
      <c r="M23" s="577" t="s">
        <v>429</v>
      </c>
      <c r="N23" s="577" t="s">
        <v>429</v>
      </c>
      <c r="O23" s="577">
        <v>0.78</v>
      </c>
      <c r="P23" s="577" t="s">
        <v>429</v>
      </c>
      <c r="Q23" s="577" t="s">
        <v>8</v>
      </c>
      <c r="R23" s="577" t="s">
        <v>429</v>
      </c>
    </row>
    <row r="24" spans="1:19">
      <c r="A24" s="1080" t="s">
        <v>4</v>
      </c>
      <c r="B24" s="284" t="s">
        <v>55</v>
      </c>
      <c r="C24" s="577">
        <v>18.3</v>
      </c>
      <c r="D24" s="577">
        <v>19.100000000000001</v>
      </c>
      <c r="E24" s="577">
        <v>19.399999999999999</v>
      </c>
      <c r="F24" s="577">
        <v>19.2</v>
      </c>
      <c r="G24" s="577">
        <v>18.7</v>
      </c>
      <c r="H24" s="577">
        <v>18.100000000000001</v>
      </c>
      <c r="I24" s="577">
        <v>17.3</v>
      </c>
      <c r="J24" s="577">
        <v>16.600000000000001</v>
      </c>
      <c r="K24" s="577">
        <v>15.9</v>
      </c>
      <c r="L24" s="577">
        <v>13.6</v>
      </c>
      <c r="M24" s="577">
        <v>14.8</v>
      </c>
      <c r="N24" s="577">
        <v>14.3</v>
      </c>
      <c r="O24" s="577">
        <v>13.8</v>
      </c>
      <c r="P24" s="577">
        <v>13.1</v>
      </c>
      <c r="Q24" s="577">
        <v>7.1</v>
      </c>
      <c r="R24" s="577" t="s">
        <v>429</v>
      </c>
    </row>
    <row r="25" spans="1:19">
      <c r="A25" s="1080"/>
      <c r="B25" s="284" t="s">
        <v>56</v>
      </c>
      <c r="C25" s="577">
        <v>5.8</v>
      </c>
      <c r="D25" s="577">
        <v>5.9</v>
      </c>
      <c r="E25" s="577">
        <v>5.9</v>
      </c>
      <c r="F25" s="577">
        <v>5.7</v>
      </c>
      <c r="G25" s="577">
        <v>5.5</v>
      </c>
      <c r="H25" s="577">
        <v>5.2</v>
      </c>
      <c r="I25" s="577">
        <v>5</v>
      </c>
      <c r="J25" s="577">
        <v>4.8</v>
      </c>
      <c r="K25" s="577">
        <v>4.5999999999999996</v>
      </c>
      <c r="L25" s="577">
        <v>4.5</v>
      </c>
      <c r="M25" s="577">
        <v>4.4000000000000004</v>
      </c>
      <c r="N25" s="577">
        <v>4.2</v>
      </c>
      <c r="O25" s="577">
        <v>4.0999999999999996</v>
      </c>
      <c r="P25" s="577">
        <v>4</v>
      </c>
      <c r="Q25" s="577">
        <v>4.08</v>
      </c>
      <c r="R25" s="577" t="s">
        <v>429</v>
      </c>
    </row>
    <row r="26" spans="1:19">
      <c r="A26" s="1080" t="s">
        <v>3</v>
      </c>
      <c r="B26" s="284" t="s">
        <v>55</v>
      </c>
      <c r="C26" s="577">
        <v>16.899999999999999</v>
      </c>
      <c r="D26" s="577">
        <v>16.7</v>
      </c>
      <c r="E26" s="577">
        <v>16.399999999999999</v>
      </c>
      <c r="F26" s="577">
        <v>15.8</v>
      </c>
      <c r="G26" s="577">
        <v>15.3</v>
      </c>
      <c r="H26" s="577">
        <v>14.9</v>
      </c>
      <c r="I26" s="577">
        <v>14.4</v>
      </c>
      <c r="J26" s="577">
        <v>14.1</v>
      </c>
      <c r="K26" s="577">
        <v>13.8</v>
      </c>
      <c r="L26" s="577">
        <v>11.13</v>
      </c>
      <c r="M26" s="577">
        <v>13.6</v>
      </c>
      <c r="N26" s="577">
        <v>13.4</v>
      </c>
      <c r="O26" s="577">
        <v>13</v>
      </c>
      <c r="P26" s="577">
        <v>12.4</v>
      </c>
      <c r="Q26" s="577" t="s">
        <v>8</v>
      </c>
      <c r="R26" s="577" t="s">
        <v>429</v>
      </c>
    </row>
    <row r="27" spans="1:19">
      <c r="A27" s="1080"/>
      <c r="B27" s="284" t="s">
        <v>56</v>
      </c>
      <c r="C27" s="577">
        <v>8.9</v>
      </c>
      <c r="D27" s="577">
        <v>8.6999999999999993</v>
      </c>
      <c r="E27" s="577">
        <v>8.4</v>
      </c>
      <c r="F27" s="577">
        <v>8.1</v>
      </c>
      <c r="G27" s="577">
        <v>7.9</v>
      </c>
      <c r="H27" s="577">
        <v>7.7</v>
      </c>
      <c r="I27" s="577">
        <v>7.6</v>
      </c>
      <c r="J27" s="577">
        <v>7.5</v>
      </c>
      <c r="K27" s="577">
        <v>7.5</v>
      </c>
      <c r="L27" s="577">
        <v>13.94</v>
      </c>
      <c r="M27" s="577">
        <v>7.5</v>
      </c>
      <c r="N27" s="577">
        <v>7.6</v>
      </c>
      <c r="O27" s="577">
        <v>7.4</v>
      </c>
      <c r="P27" s="577">
        <v>7.1</v>
      </c>
      <c r="Q27" s="577" t="s">
        <v>8</v>
      </c>
      <c r="R27" s="577" t="s">
        <v>429</v>
      </c>
    </row>
    <row r="28" spans="1:19">
      <c r="A28" s="1080" t="s">
        <v>79</v>
      </c>
      <c r="B28" s="284" t="s">
        <v>55</v>
      </c>
      <c r="C28" s="577">
        <v>4</v>
      </c>
      <c r="D28" s="577">
        <v>3.7</v>
      </c>
      <c r="E28" s="577">
        <v>3.5</v>
      </c>
      <c r="F28" s="577">
        <v>3.2</v>
      </c>
      <c r="G28" s="577">
        <v>3</v>
      </c>
      <c r="H28" s="577">
        <v>2.9</v>
      </c>
      <c r="I28" s="577">
        <v>2.8</v>
      </c>
      <c r="J28" s="577">
        <v>2.7</v>
      </c>
      <c r="K28" s="577">
        <v>2.6</v>
      </c>
      <c r="L28" s="577">
        <v>3.9</v>
      </c>
      <c r="M28" s="577">
        <v>2.4</v>
      </c>
      <c r="N28" s="577">
        <v>2.7</v>
      </c>
      <c r="O28" s="577">
        <v>2.7</v>
      </c>
      <c r="P28" s="577">
        <v>2.7</v>
      </c>
      <c r="Q28" s="577">
        <v>2.7</v>
      </c>
      <c r="R28" s="577">
        <v>2.7</v>
      </c>
    </row>
    <row r="29" spans="1:19">
      <c r="A29" s="1080"/>
      <c r="B29" s="284" t="s">
        <v>56</v>
      </c>
      <c r="C29" s="577">
        <v>2</v>
      </c>
      <c r="D29" s="577">
        <v>1.9</v>
      </c>
      <c r="E29" s="577">
        <v>1.8</v>
      </c>
      <c r="F29" s="577">
        <v>1.7</v>
      </c>
      <c r="G29" s="577">
        <v>1.6</v>
      </c>
      <c r="H29" s="577">
        <v>1.5</v>
      </c>
      <c r="I29" s="577">
        <v>1.5</v>
      </c>
      <c r="J29" s="577">
        <v>1.5</v>
      </c>
      <c r="K29" s="577">
        <v>1.5</v>
      </c>
      <c r="L29" s="577">
        <v>1.7</v>
      </c>
      <c r="M29" s="577">
        <v>1.4</v>
      </c>
      <c r="N29" s="577">
        <v>1.2</v>
      </c>
      <c r="O29" s="577">
        <v>1.2</v>
      </c>
      <c r="P29" s="577">
        <v>1.2</v>
      </c>
      <c r="Q29" s="577">
        <v>1.2</v>
      </c>
      <c r="R29" s="577">
        <v>1.2</v>
      </c>
    </row>
    <row r="30" spans="1:19">
      <c r="A30" s="1080" t="s">
        <v>2</v>
      </c>
      <c r="B30" s="284" t="s">
        <v>55</v>
      </c>
      <c r="C30" s="577">
        <v>6.8</v>
      </c>
      <c r="D30" s="577">
        <v>6.7</v>
      </c>
      <c r="E30" s="577">
        <v>6.6</v>
      </c>
      <c r="F30" s="577">
        <v>6.5</v>
      </c>
      <c r="G30" s="577">
        <v>6.3</v>
      </c>
      <c r="H30" s="577">
        <v>6.1</v>
      </c>
      <c r="I30" s="577">
        <v>5.9</v>
      </c>
      <c r="J30" s="577">
        <v>5.7</v>
      </c>
      <c r="K30" s="577">
        <v>5.5</v>
      </c>
      <c r="L30" s="577">
        <v>8.9</v>
      </c>
      <c r="M30" s="577">
        <v>5.0999999999999996</v>
      </c>
      <c r="N30" s="577">
        <v>5</v>
      </c>
      <c r="O30" s="577">
        <v>4.8</v>
      </c>
      <c r="P30" s="577">
        <v>4.5</v>
      </c>
      <c r="Q30" s="577" t="s">
        <v>429</v>
      </c>
      <c r="R30" s="577" t="s">
        <v>429</v>
      </c>
    </row>
    <row r="31" spans="1:19">
      <c r="A31" s="1080"/>
      <c r="B31" s="284" t="s">
        <v>56</v>
      </c>
      <c r="C31" s="577">
        <v>5</v>
      </c>
      <c r="D31" s="577">
        <v>4.9000000000000004</v>
      </c>
      <c r="E31" s="577">
        <v>4.9000000000000004</v>
      </c>
      <c r="F31" s="577">
        <v>4.8</v>
      </c>
      <c r="G31" s="577">
        <v>4.5999999999999996</v>
      </c>
      <c r="H31" s="577">
        <v>4.5</v>
      </c>
      <c r="I31" s="577">
        <v>4.4000000000000004</v>
      </c>
      <c r="J31" s="577">
        <v>4.2</v>
      </c>
      <c r="K31" s="577">
        <v>4.0999999999999996</v>
      </c>
      <c r="L31" s="577">
        <v>4.2</v>
      </c>
      <c r="M31" s="577">
        <v>3.8</v>
      </c>
      <c r="N31" s="577">
        <v>3.8</v>
      </c>
      <c r="O31" s="577">
        <v>3.6</v>
      </c>
      <c r="P31" s="577">
        <v>3.5</v>
      </c>
      <c r="Q31" s="577" t="s">
        <v>429</v>
      </c>
      <c r="R31" s="577" t="s">
        <v>429</v>
      </c>
    </row>
    <row r="32" spans="1:19">
      <c r="A32" s="1080" t="s">
        <v>1</v>
      </c>
      <c r="B32" s="284" t="s">
        <v>55</v>
      </c>
      <c r="C32" s="577">
        <v>14.8</v>
      </c>
      <c r="D32" s="577">
        <v>13.1</v>
      </c>
      <c r="E32" s="577">
        <v>11.6</v>
      </c>
      <c r="F32" s="577">
        <v>10.3</v>
      </c>
      <c r="G32" s="577">
        <v>9.3000000000000007</v>
      </c>
      <c r="H32" s="577">
        <v>8.5</v>
      </c>
      <c r="I32" s="577">
        <v>7.9</v>
      </c>
      <c r="J32" s="577">
        <v>7.4</v>
      </c>
      <c r="K32" s="577">
        <v>7.2</v>
      </c>
      <c r="L32" s="577">
        <v>7.1</v>
      </c>
      <c r="M32" s="577">
        <v>7</v>
      </c>
      <c r="N32" s="577">
        <v>6.8</v>
      </c>
      <c r="O32" s="577">
        <v>6.7</v>
      </c>
      <c r="P32" s="577">
        <v>6.6</v>
      </c>
      <c r="Q32" s="577">
        <v>7.04</v>
      </c>
      <c r="R32" s="577" t="s">
        <v>429</v>
      </c>
    </row>
    <row r="33" spans="1:18">
      <c r="A33" s="1080"/>
      <c r="B33" s="284" t="s">
        <v>56</v>
      </c>
      <c r="C33" s="577">
        <v>7.8</v>
      </c>
      <c r="D33" s="577">
        <v>6.9</v>
      </c>
      <c r="E33" s="577">
        <v>6.1</v>
      </c>
      <c r="F33" s="577">
        <v>5.4</v>
      </c>
      <c r="G33" s="577">
        <v>4.9000000000000004</v>
      </c>
      <c r="H33" s="577">
        <v>4.5</v>
      </c>
      <c r="I33" s="577">
        <v>4.3</v>
      </c>
      <c r="J33" s="577">
        <v>4.0999999999999996</v>
      </c>
      <c r="K33" s="577">
        <v>4.0999999999999996</v>
      </c>
      <c r="L33" s="577">
        <v>4.0999999999999996</v>
      </c>
      <c r="M33" s="577">
        <v>4.0999999999999996</v>
      </c>
      <c r="N33" s="577">
        <v>4.0999999999999996</v>
      </c>
      <c r="O33" s="577">
        <v>4.0999999999999996</v>
      </c>
      <c r="P33" s="577">
        <v>4.0999999999999996</v>
      </c>
      <c r="Q33" s="577">
        <v>4.76</v>
      </c>
      <c r="R33" s="577" t="s">
        <v>429</v>
      </c>
    </row>
    <row r="34" spans="1:18" ht="16">
      <c r="C34" s="12"/>
      <c r="D34" s="289"/>
      <c r="E34" s="282"/>
      <c r="F34" s="289"/>
    </row>
    <row r="35" spans="1:18" ht="15" customHeight="1">
      <c r="A35" s="136" t="s">
        <v>33</v>
      </c>
      <c r="B35" s="57"/>
      <c r="D35" s="96"/>
      <c r="E35" s="96"/>
      <c r="F35" s="96"/>
      <c r="G35" s="96"/>
      <c r="H35" s="96"/>
      <c r="I35" s="96"/>
      <c r="J35" s="96"/>
      <c r="K35" s="96"/>
      <c r="L35" s="96"/>
      <c r="M35" s="96"/>
      <c r="N35" s="96"/>
      <c r="O35" s="96"/>
      <c r="P35" s="96"/>
      <c r="Q35" s="96"/>
    </row>
    <row r="36" spans="1:18">
      <c r="A36" s="57"/>
      <c r="B36" s="57"/>
      <c r="D36" s="57"/>
      <c r="E36" s="57"/>
      <c r="F36" s="57"/>
      <c r="G36" s="57"/>
      <c r="H36" s="57"/>
      <c r="I36" s="57"/>
      <c r="J36" s="57"/>
      <c r="K36" s="57"/>
      <c r="L36" s="57"/>
      <c r="M36" s="57"/>
      <c r="N36" s="57"/>
      <c r="O36" s="57"/>
      <c r="P36" s="57"/>
      <c r="Q36" s="57"/>
    </row>
    <row r="37" spans="1:18" ht="15" customHeight="1">
      <c r="A37" s="96" t="s">
        <v>915</v>
      </c>
      <c r="B37" s="57"/>
      <c r="D37" s="131"/>
      <c r="E37" s="131"/>
      <c r="F37" s="131"/>
      <c r="G37" s="131"/>
      <c r="H37" s="131"/>
      <c r="I37" s="131"/>
      <c r="J37" s="131"/>
      <c r="K37" s="131"/>
      <c r="L37" s="131"/>
      <c r="M37" s="131"/>
      <c r="N37" s="131"/>
      <c r="O37" s="57"/>
      <c r="P37" s="57"/>
      <c r="Q37" s="57"/>
    </row>
    <row r="38" spans="1:18" s="499" customFormat="1" ht="15" customHeight="1">
      <c r="A38" s="134"/>
      <c r="B38" s="289"/>
      <c r="C38" s="167"/>
      <c r="D38" s="131"/>
      <c r="E38" s="131"/>
      <c r="F38" s="131"/>
      <c r="G38" s="131"/>
      <c r="H38" s="131"/>
      <c r="I38" s="131"/>
      <c r="J38" s="131"/>
      <c r="K38" s="131"/>
      <c r="L38" s="131"/>
      <c r="M38" s="131"/>
      <c r="N38" s="131"/>
      <c r="O38" s="289"/>
      <c r="P38" s="289"/>
      <c r="Q38" s="289"/>
    </row>
    <row r="39" spans="1:18" s="499" customFormat="1" ht="15" customHeight="1">
      <c r="A39" s="167" t="s">
        <v>431</v>
      </c>
      <c r="B39" s="289"/>
      <c r="C39" s="167"/>
      <c r="D39" s="131"/>
      <c r="E39" s="131"/>
      <c r="F39" s="131"/>
      <c r="G39" s="131"/>
      <c r="H39" s="131"/>
      <c r="I39" s="131"/>
      <c r="J39" s="131"/>
      <c r="K39" s="131"/>
      <c r="L39" s="131"/>
      <c r="M39" s="131"/>
      <c r="N39" s="131"/>
      <c r="O39" s="289"/>
      <c r="P39" s="289"/>
      <c r="Q39" s="289"/>
    </row>
    <row r="40" spans="1:18">
      <c r="A40" s="57"/>
      <c r="B40" s="57"/>
      <c r="C40" s="57"/>
      <c r="D40" s="57"/>
      <c r="E40" s="57"/>
      <c r="F40" s="57"/>
      <c r="G40" s="57"/>
      <c r="H40" s="57"/>
      <c r="I40" s="57"/>
      <c r="J40" s="57"/>
      <c r="K40" s="57"/>
      <c r="L40" s="57"/>
      <c r="M40" s="57"/>
      <c r="N40" s="57"/>
      <c r="O40" s="57"/>
      <c r="P40" s="57"/>
      <c r="Q40" s="57"/>
    </row>
    <row r="41" spans="1:18" ht="15" customHeight="1">
      <c r="A41" s="136" t="s">
        <v>217</v>
      </c>
      <c r="B41" s="57"/>
      <c r="D41" s="96"/>
      <c r="E41" s="96"/>
      <c r="F41" s="96"/>
      <c r="G41" s="96"/>
      <c r="H41" s="96"/>
      <c r="I41" s="96"/>
      <c r="J41" s="96"/>
      <c r="K41" s="96"/>
      <c r="L41" s="96"/>
      <c r="M41" s="96"/>
      <c r="N41" s="96"/>
      <c r="O41" s="57"/>
      <c r="P41" s="57"/>
      <c r="Q41" s="57"/>
    </row>
    <row r="42" spans="1:18">
      <c r="A42" s="57"/>
      <c r="B42" s="57"/>
      <c r="C42" s="96"/>
      <c r="D42" s="96"/>
      <c r="E42" s="96"/>
      <c r="F42" s="96"/>
      <c r="G42" s="96"/>
      <c r="H42" s="96"/>
      <c r="I42" s="96"/>
      <c r="J42" s="96"/>
      <c r="K42" s="96"/>
      <c r="L42" s="96"/>
      <c r="M42" s="96"/>
      <c r="N42" s="96"/>
      <c r="O42" s="57"/>
      <c r="P42" s="57"/>
      <c r="Q42" s="57"/>
    </row>
    <row r="43" spans="1:18">
      <c r="A43" s="96" t="s">
        <v>82</v>
      </c>
      <c r="B43" s="57"/>
      <c r="C43" s="57"/>
      <c r="D43" s="57"/>
      <c r="E43" s="57"/>
      <c r="F43" s="57"/>
      <c r="G43" s="57"/>
      <c r="H43" s="57"/>
      <c r="I43" s="57"/>
      <c r="J43" s="57"/>
      <c r="K43" s="57"/>
      <c r="L43" s="57"/>
      <c r="M43" s="57"/>
      <c r="N43" s="57"/>
      <c r="O43" s="57"/>
      <c r="P43" s="57"/>
      <c r="Q43" s="57"/>
    </row>
    <row r="44" spans="1:18">
      <c r="D44" s="289"/>
      <c r="E44" s="499"/>
    </row>
    <row r="45" spans="1:18">
      <c r="D45" s="499"/>
      <c r="E45" s="499"/>
    </row>
  </sheetData>
  <mergeCells count="15">
    <mergeCell ref="A28:A29"/>
    <mergeCell ref="A30:A31"/>
    <mergeCell ref="A32:A33"/>
    <mergeCell ref="A16:A17"/>
    <mergeCell ref="A18:A19"/>
    <mergeCell ref="A20:A21"/>
    <mergeCell ref="A22:A23"/>
    <mergeCell ref="A24:A25"/>
    <mergeCell ref="A26:A27"/>
    <mergeCell ref="A14:A15"/>
    <mergeCell ref="A4:A5"/>
    <mergeCell ref="A6:A7"/>
    <mergeCell ref="A8:A9"/>
    <mergeCell ref="A10:A11"/>
    <mergeCell ref="A12:A13"/>
  </mergeCells>
  <hyperlinks>
    <hyperlink ref="U7" location="Content!B37" display="Back to Content Page"/>
  </hyperlinks>
  <pageMargins left="0.7" right="0.7" top="0.75" bottom="0.75" header="0.3" footer="0.3"/>
  <pageSetup paperSize="9" orientation="portrait" horizontalDpi="4294967295" verticalDpi="4294967295" r:id="rId1"/>
  <legacy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31"/>
  <sheetViews>
    <sheetView topLeftCell="N1" zoomScale="95" zoomScaleNormal="95" workbookViewId="0">
      <selection activeCell="AF6" sqref="AF6"/>
    </sheetView>
  </sheetViews>
  <sheetFormatPr defaultRowHeight="14.5"/>
  <cols>
    <col min="1" max="1" width="33.81640625" customWidth="1"/>
    <col min="2" max="2" width="7.7265625" customWidth="1"/>
    <col min="3" max="28" width="7" customWidth="1"/>
  </cols>
  <sheetData>
    <row r="1" spans="1:32">
      <c r="A1" s="136" t="s">
        <v>1373</v>
      </c>
      <c r="B1" s="36"/>
      <c r="C1" s="57"/>
      <c r="D1" s="57"/>
      <c r="E1" s="57"/>
      <c r="F1" s="57"/>
      <c r="G1" s="57"/>
      <c r="H1" s="57"/>
      <c r="I1" s="57"/>
      <c r="J1" s="57"/>
      <c r="K1" s="57"/>
      <c r="L1" s="57"/>
      <c r="M1" s="57"/>
      <c r="N1" s="57"/>
      <c r="O1" s="57"/>
      <c r="P1" s="57"/>
      <c r="Q1" s="57"/>
      <c r="R1" s="57"/>
      <c r="S1" s="57"/>
      <c r="T1" s="57"/>
      <c r="U1" s="57"/>
      <c r="V1" s="57"/>
      <c r="W1" s="57"/>
      <c r="X1" s="57"/>
      <c r="Y1" s="57"/>
      <c r="Z1" s="57"/>
    </row>
    <row r="2" spans="1:32">
      <c r="A2" s="57"/>
      <c r="B2" s="36"/>
      <c r="C2" s="57"/>
      <c r="D2" s="57"/>
      <c r="E2" s="57"/>
      <c r="F2" s="57"/>
      <c r="G2" s="57"/>
      <c r="H2" s="57"/>
      <c r="I2" s="57"/>
      <c r="J2" s="57"/>
      <c r="K2" s="57"/>
      <c r="L2" s="57"/>
      <c r="M2" s="57"/>
      <c r="N2" s="57"/>
      <c r="O2" s="57"/>
      <c r="P2" s="57"/>
      <c r="Q2" s="57"/>
      <c r="R2" s="57"/>
      <c r="S2" s="57"/>
      <c r="T2" s="57"/>
      <c r="U2" s="57"/>
      <c r="V2" s="57"/>
      <c r="W2" s="57"/>
      <c r="X2" s="57"/>
      <c r="Y2" s="57"/>
      <c r="Z2" s="57"/>
    </row>
    <row r="3" spans="1:32">
      <c r="A3" s="90" t="s">
        <v>77</v>
      </c>
      <c r="B3" s="73" t="s">
        <v>256</v>
      </c>
      <c r="C3" s="122">
        <v>1990</v>
      </c>
      <c r="D3" s="122">
        <v>1991</v>
      </c>
      <c r="E3" s="122">
        <v>1992</v>
      </c>
      <c r="F3" s="122">
        <v>1993</v>
      </c>
      <c r="G3" s="122">
        <v>1994</v>
      </c>
      <c r="H3" s="122">
        <v>1995</v>
      </c>
      <c r="I3" s="122">
        <v>1996</v>
      </c>
      <c r="J3" s="122">
        <v>1997</v>
      </c>
      <c r="K3" s="122">
        <v>1998</v>
      </c>
      <c r="L3" s="122">
        <v>1999</v>
      </c>
      <c r="M3" s="122">
        <v>2000</v>
      </c>
      <c r="N3" s="122">
        <v>2001</v>
      </c>
      <c r="O3" s="122">
        <v>2002</v>
      </c>
      <c r="P3" s="122">
        <v>2003</v>
      </c>
      <c r="Q3" s="122">
        <v>2004</v>
      </c>
      <c r="R3" s="122">
        <v>2005</v>
      </c>
      <c r="S3" s="122">
        <v>2006</v>
      </c>
      <c r="T3" s="122">
        <v>2007</v>
      </c>
      <c r="U3" s="122">
        <v>2008</v>
      </c>
      <c r="V3" s="122">
        <v>2009</v>
      </c>
      <c r="W3" s="122">
        <v>2010</v>
      </c>
      <c r="X3" s="108">
        <v>2011</v>
      </c>
      <c r="Y3" s="108">
        <v>2012</v>
      </c>
      <c r="Z3" s="741">
        <v>2013</v>
      </c>
      <c r="AA3" s="741">
        <v>2014</v>
      </c>
      <c r="AB3" s="741">
        <v>2015</v>
      </c>
    </row>
    <row r="4" spans="1:32">
      <c r="A4" s="1104" t="s">
        <v>15</v>
      </c>
      <c r="B4" s="73" t="s">
        <v>44</v>
      </c>
      <c r="C4" s="603">
        <v>43</v>
      </c>
      <c r="D4" s="603">
        <v>43</v>
      </c>
      <c r="E4" s="603">
        <v>43</v>
      </c>
      <c r="F4" s="603">
        <v>43</v>
      </c>
      <c r="G4" s="603">
        <v>45</v>
      </c>
      <c r="H4" s="603">
        <v>46</v>
      </c>
      <c r="I4" s="603">
        <v>47</v>
      </c>
      <c r="J4" s="603">
        <v>48</v>
      </c>
      <c r="K4" s="603">
        <v>50</v>
      </c>
      <c r="L4" s="603">
        <v>51</v>
      </c>
      <c r="M4" s="603">
        <v>52</v>
      </c>
      <c r="N4" s="603">
        <v>54</v>
      </c>
      <c r="O4" s="603">
        <v>55</v>
      </c>
      <c r="P4" s="603">
        <v>56</v>
      </c>
      <c r="Q4" s="603">
        <v>57</v>
      </c>
      <c r="R4" s="603">
        <v>59</v>
      </c>
      <c r="S4" s="603">
        <v>60</v>
      </c>
      <c r="T4" s="603">
        <v>61</v>
      </c>
      <c r="U4" s="603">
        <v>58</v>
      </c>
      <c r="V4" s="603">
        <v>58</v>
      </c>
      <c r="W4" s="603">
        <v>65</v>
      </c>
      <c r="X4" s="603">
        <v>66</v>
      </c>
      <c r="Y4" s="603">
        <v>68</v>
      </c>
      <c r="Z4" s="603">
        <v>68</v>
      </c>
      <c r="AA4" s="603">
        <v>57.2</v>
      </c>
      <c r="AB4" s="603">
        <v>57.2</v>
      </c>
    </row>
    <row r="5" spans="1:32">
      <c r="A5" s="1104"/>
      <c r="B5" s="73" t="s">
        <v>43</v>
      </c>
      <c r="C5" s="603">
        <v>42</v>
      </c>
      <c r="D5" s="603">
        <v>42</v>
      </c>
      <c r="E5" s="603">
        <v>42</v>
      </c>
      <c r="F5" s="603">
        <v>42</v>
      </c>
      <c r="G5" s="603">
        <v>42</v>
      </c>
      <c r="H5" s="603">
        <v>41</v>
      </c>
      <c r="I5" s="603">
        <v>41</v>
      </c>
      <c r="J5" s="603">
        <v>41</v>
      </c>
      <c r="K5" s="603">
        <v>40</v>
      </c>
      <c r="L5" s="603">
        <v>40</v>
      </c>
      <c r="M5" s="603">
        <v>39</v>
      </c>
      <c r="N5" s="603">
        <v>39</v>
      </c>
      <c r="O5" s="603">
        <v>38</v>
      </c>
      <c r="P5" s="603">
        <v>38</v>
      </c>
      <c r="Q5" s="603">
        <v>38</v>
      </c>
      <c r="R5" s="603">
        <v>37</v>
      </c>
      <c r="S5" s="603">
        <v>37</v>
      </c>
      <c r="T5" s="603">
        <v>36</v>
      </c>
      <c r="U5" s="603">
        <v>23</v>
      </c>
      <c r="V5" s="603">
        <v>23</v>
      </c>
      <c r="W5" s="603">
        <v>35</v>
      </c>
      <c r="X5" s="603">
        <v>35</v>
      </c>
      <c r="Y5" s="603">
        <v>34</v>
      </c>
      <c r="Z5" s="603">
        <v>34</v>
      </c>
      <c r="AA5" s="603">
        <v>22.4</v>
      </c>
      <c r="AB5" s="603">
        <v>22.4</v>
      </c>
    </row>
    <row r="6" spans="1:32">
      <c r="A6" s="1104"/>
      <c r="B6" s="73" t="s">
        <v>59</v>
      </c>
      <c r="C6" s="603">
        <v>42</v>
      </c>
      <c r="D6" s="603">
        <v>42</v>
      </c>
      <c r="E6" s="603">
        <v>42</v>
      </c>
      <c r="F6" s="603">
        <v>42</v>
      </c>
      <c r="G6" s="603">
        <v>43</v>
      </c>
      <c r="H6" s="603">
        <v>43</v>
      </c>
      <c r="I6" s="603">
        <v>44</v>
      </c>
      <c r="J6" s="603">
        <v>44</v>
      </c>
      <c r="K6" s="603">
        <v>45</v>
      </c>
      <c r="L6" s="603">
        <v>45</v>
      </c>
      <c r="M6" s="603">
        <v>46</v>
      </c>
      <c r="N6" s="603">
        <v>46</v>
      </c>
      <c r="O6" s="603">
        <v>47</v>
      </c>
      <c r="P6" s="603">
        <v>47</v>
      </c>
      <c r="Q6" s="603">
        <v>48</v>
      </c>
      <c r="R6" s="603">
        <v>49</v>
      </c>
      <c r="S6" s="603">
        <v>49</v>
      </c>
      <c r="T6" s="603">
        <v>50</v>
      </c>
      <c r="U6" s="603">
        <v>43</v>
      </c>
      <c r="V6" s="603">
        <v>52</v>
      </c>
      <c r="W6" s="603">
        <v>53</v>
      </c>
      <c r="X6" s="603">
        <v>53</v>
      </c>
      <c r="Y6" s="603">
        <v>54</v>
      </c>
      <c r="Z6" s="603">
        <v>54</v>
      </c>
      <c r="AA6" s="603">
        <v>43.6</v>
      </c>
      <c r="AB6" s="603">
        <v>43.6</v>
      </c>
      <c r="AF6" s="285" t="s">
        <v>13</v>
      </c>
    </row>
    <row r="7" spans="1:32">
      <c r="A7" s="1104" t="s">
        <v>14</v>
      </c>
      <c r="B7" s="73" t="s">
        <v>44</v>
      </c>
      <c r="C7" s="603">
        <v>100</v>
      </c>
      <c r="D7" s="603">
        <v>100</v>
      </c>
      <c r="E7" s="603">
        <v>100</v>
      </c>
      <c r="F7" s="603">
        <v>100</v>
      </c>
      <c r="G7" s="603">
        <v>100</v>
      </c>
      <c r="H7" s="603">
        <v>100</v>
      </c>
      <c r="I7" s="603">
        <v>100</v>
      </c>
      <c r="J7" s="603">
        <v>99</v>
      </c>
      <c r="K7" s="603">
        <v>99</v>
      </c>
      <c r="L7" s="603">
        <v>99</v>
      </c>
      <c r="M7" s="603">
        <v>99</v>
      </c>
      <c r="N7" s="603">
        <v>99.5</v>
      </c>
      <c r="O7" s="603">
        <v>99</v>
      </c>
      <c r="P7" s="603">
        <v>99</v>
      </c>
      <c r="Q7" s="603">
        <v>99</v>
      </c>
      <c r="R7" s="603">
        <v>99</v>
      </c>
      <c r="S7" s="603">
        <v>99</v>
      </c>
      <c r="T7" s="603">
        <v>99</v>
      </c>
      <c r="U7" s="603">
        <v>99</v>
      </c>
      <c r="V7" s="603">
        <v>99</v>
      </c>
      <c r="W7" s="603">
        <v>99</v>
      </c>
      <c r="X7" s="603">
        <v>99.47</v>
      </c>
      <c r="Y7" s="603">
        <v>99.47</v>
      </c>
      <c r="Z7" s="603">
        <v>99.04</v>
      </c>
      <c r="AA7" s="603">
        <v>99</v>
      </c>
      <c r="AB7" s="603">
        <v>99</v>
      </c>
    </row>
    <row r="8" spans="1:32">
      <c r="A8" s="1104"/>
      <c r="B8" s="73" t="s">
        <v>43</v>
      </c>
      <c r="C8" s="603">
        <v>93</v>
      </c>
      <c r="D8" s="603">
        <v>88</v>
      </c>
      <c r="E8" s="603">
        <v>88</v>
      </c>
      <c r="F8" s="603">
        <v>89</v>
      </c>
      <c r="G8" s="603">
        <v>89</v>
      </c>
      <c r="H8" s="603">
        <v>89</v>
      </c>
      <c r="I8" s="603">
        <v>89</v>
      </c>
      <c r="J8" s="603">
        <v>89</v>
      </c>
      <c r="K8" s="603">
        <v>90</v>
      </c>
      <c r="L8" s="603">
        <v>90</v>
      </c>
      <c r="M8" s="603">
        <v>90</v>
      </c>
      <c r="N8" s="603">
        <v>84.1</v>
      </c>
      <c r="O8" s="603">
        <v>90</v>
      </c>
      <c r="P8" s="603">
        <v>90</v>
      </c>
      <c r="Q8" s="603">
        <v>91</v>
      </c>
      <c r="R8" s="603">
        <v>91</v>
      </c>
      <c r="S8" s="603">
        <v>91</v>
      </c>
      <c r="T8" s="603">
        <v>91</v>
      </c>
      <c r="U8" s="603">
        <v>91</v>
      </c>
      <c r="V8" s="603">
        <v>92</v>
      </c>
      <c r="W8" s="603">
        <v>92</v>
      </c>
      <c r="X8" s="603">
        <v>82.53</v>
      </c>
      <c r="Y8" s="603">
        <v>82.53</v>
      </c>
      <c r="Z8" s="603">
        <v>94.34</v>
      </c>
      <c r="AA8" s="603">
        <v>84</v>
      </c>
      <c r="AB8" s="603">
        <v>85</v>
      </c>
    </row>
    <row r="9" spans="1:32">
      <c r="A9" s="1104"/>
      <c r="B9" s="73" t="s">
        <v>59</v>
      </c>
      <c r="C9" s="603">
        <v>93</v>
      </c>
      <c r="D9" s="603">
        <v>93</v>
      </c>
      <c r="E9" s="603">
        <v>94</v>
      </c>
      <c r="F9" s="603">
        <v>94</v>
      </c>
      <c r="G9" s="603">
        <v>94</v>
      </c>
      <c r="H9" s="603">
        <v>94</v>
      </c>
      <c r="I9" s="603">
        <v>94</v>
      </c>
      <c r="J9" s="603">
        <v>94</v>
      </c>
      <c r="K9" s="603">
        <v>95</v>
      </c>
      <c r="L9" s="603">
        <v>95</v>
      </c>
      <c r="M9" s="603">
        <v>95</v>
      </c>
      <c r="N9" s="603">
        <v>93.7</v>
      </c>
      <c r="O9" s="603">
        <v>95</v>
      </c>
      <c r="P9" s="603">
        <v>95</v>
      </c>
      <c r="Q9" s="603">
        <v>96</v>
      </c>
      <c r="R9" s="603">
        <v>96</v>
      </c>
      <c r="S9" s="603">
        <v>96</v>
      </c>
      <c r="T9" s="603">
        <v>96</v>
      </c>
      <c r="U9" s="603">
        <v>96</v>
      </c>
      <c r="V9" s="603">
        <v>96</v>
      </c>
      <c r="W9" s="603">
        <v>96</v>
      </c>
      <c r="X9" s="603">
        <v>96.55</v>
      </c>
      <c r="Y9" s="603">
        <v>96.55</v>
      </c>
      <c r="Z9" s="603">
        <v>97.27</v>
      </c>
      <c r="AA9" s="603">
        <v>97</v>
      </c>
      <c r="AB9" s="603">
        <v>97</v>
      </c>
    </row>
    <row r="10" spans="1:32">
      <c r="A10" s="1080" t="s">
        <v>268</v>
      </c>
      <c r="B10" s="73" t="s">
        <v>44</v>
      </c>
      <c r="C10" s="603">
        <v>88</v>
      </c>
      <c r="D10" s="603">
        <v>88</v>
      </c>
      <c r="E10" s="603">
        <v>88</v>
      </c>
      <c r="F10" s="603">
        <v>88</v>
      </c>
      <c r="G10" s="603">
        <v>88</v>
      </c>
      <c r="H10" s="603">
        <v>88</v>
      </c>
      <c r="I10" s="603">
        <v>87</v>
      </c>
      <c r="J10" s="603">
        <v>87</v>
      </c>
      <c r="K10" s="603">
        <v>86</v>
      </c>
      <c r="L10" s="603">
        <v>86</v>
      </c>
      <c r="M10" s="603">
        <v>85</v>
      </c>
      <c r="N10" s="603">
        <v>85</v>
      </c>
      <c r="O10" s="603">
        <v>84</v>
      </c>
      <c r="P10" s="603">
        <v>84</v>
      </c>
      <c r="Q10" s="603">
        <v>83</v>
      </c>
      <c r="R10" s="603">
        <v>83</v>
      </c>
      <c r="S10" s="603">
        <v>82</v>
      </c>
      <c r="T10" s="603">
        <v>82</v>
      </c>
      <c r="U10" s="603">
        <v>81</v>
      </c>
      <c r="V10" s="603">
        <v>81</v>
      </c>
      <c r="W10" s="603">
        <v>80</v>
      </c>
      <c r="X10" s="603">
        <v>80</v>
      </c>
      <c r="Y10" s="603">
        <v>79</v>
      </c>
      <c r="Z10" s="603" t="s">
        <v>429</v>
      </c>
      <c r="AA10" s="603" t="s">
        <v>429</v>
      </c>
      <c r="AB10" s="603" t="s">
        <v>429</v>
      </c>
    </row>
    <row r="11" spans="1:32">
      <c r="A11" s="1080"/>
      <c r="B11" s="73" t="s">
        <v>43</v>
      </c>
      <c r="C11" s="603">
        <v>26</v>
      </c>
      <c r="D11" s="603">
        <v>26</v>
      </c>
      <c r="E11" s="603">
        <v>26</v>
      </c>
      <c r="F11" s="603">
        <v>26</v>
      </c>
      <c r="G11" s="603">
        <v>26</v>
      </c>
      <c r="H11" s="603">
        <v>26</v>
      </c>
      <c r="I11" s="603">
        <v>26</v>
      </c>
      <c r="J11" s="603">
        <v>26</v>
      </c>
      <c r="K11" s="603">
        <v>27</v>
      </c>
      <c r="L11" s="603">
        <v>27</v>
      </c>
      <c r="M11" s="603">
        <v>27</v>
      </c>
      <c r="N11" s="603">
        <v>27</v>
      </c>
      <c r="O11" s="603">
        <v>27</v>
      </c>
      <c r="P11" s="603">
        <v>27</v>
      </c>
      <c r="Q11" s="603">
        <v>28</v>
      </c>
      <c r="R11" s="603">
        <v>28</v>
      </c>
      <c r="S11" s="603">
        <v>28</v>
      </c>
      <c r="T11" s="603">
        <v>28</v>
      </c>
      <c r="U11" s="603">
        <v>28</v>
      </c>
      <c r="V11" s="603">
        <v>29</v>
      </c>
      <c r="W11" s="603">
        <v>29</v>
      </c>
      <c r="X11" s="603">
        <v>29</v>
      </c>
      <c r="Y11" s="603">
        <v>29</v>
      </c>
      <c r="Z11" s="603" t="s">
        <v>429</v>
      </c>
      <c r="AA11" s="603" t="s">
        <v>429</v>
      </c>
      <c r="AB11" s="603" t="s">
        <v>429</v>
      </c>
    </row>
    <row r="12" spans="1:32">
      <c r="A12" s="1080"/>
      <c r="B12" s="73" t="s">
        <v>59</v>
      </c>
      <c r="C12" s="603">
        <v>43</v>
      </c>
      <c r="D12" s="603">
        <v>43</v>
      </c>
      <c r="E12" s="603">
        <v>43</v>
      </c>
      <c r="F12" s="603">
        <v>43</v>
      </c>
      <c r="G12" s="603">
        <v>43</v>
      </c>
      <c r="H12" s="603">
        <v>43</v>
      </c>
      <c r="I12" s="603">
        <v>43</v>
      </c>
      <c r="J12" s="603">
        <v>44</v>
      </c>
      <c r="K12" s="603">
        <v>44</v>
      </c>
      <c r="L12" s="603">
        <v>44</v>
      </c>
      <c r="M12" s="603">
        <v>44</v>
      </c>
      <c r="N12" s="603">
        <v>44</v>
      </c>
      <c r="O12" s="603">
        <v>44</v>
      </c>
      <c r="P12" s="603">
        <v>44</v>
      </c>
      <c r="Q12" s="603">
        <v>45</v>
      </c>
      <c r="R12" s="603">
        <v>45</v>
      </c>
      <c r="S12" s="603">
        <v>45</v>
      </c>
      <c r="T12" s="603">
        <v>45</v>
      </c>
      <c r="U12" s="603">
        <v>46</v>
      </c>
      <c r="V12" s="603">
        <v>46</v>
      </c>
      <c r="W12" s="603">
        <v>46</v>
      </c>
      <c r="X12" s="603">
        <v>46</v>
      </c>
      <c r="Y12" s="603">
        <v>46</v>
      </c>
      <c r="Z12" s="603" t="s">
        <v>429</v>
      </c>
      <c r="AA12" s="603" t="s">
        <v>429</v>
      </c>
      <c r="AB12" s="603" t="s">
        <v>429</v>
      </c>
    </row>
    <row r="13" spans="1:32">
      <c r="A13" s="1104" t="s">
        <v>12</v>
      </c>
      <c r="B13" s="73" t="s">
        <v>44</v>
      </c>
      <c r="C13" s="603">
        <v>95</v>
      </c>
      <c r="D13" s="603">
        <v>95</v>
      </c>
      <c r="E13" s="603">
        <v>95</v>
      </c>
      <c r="F13" s="603">
        <v>95</v>
      </c>
      <c r="G13" s="603">
        <v>95</v>
      </c>
      <c r="H13" s="603">
        <v>95</v>
      </c>
      <c r="I13" s="603">
        <v>95</v>
      </c>
      <c r="J13" s="603">
        <v>94</v>
      </c>
      <c r="K13" s="603">
        <v>94</v>
      </c>
      <c r="L13" s="603">
        <v>94</v>
      </c>
      <c r="M13" s="603">
        <v>94</v>
      </c>
      <c r="N13" s="603">
        <v>93</v>
      </c>
      <c r="O13" s="603">
        <v>93</v>
      </c>
      <c r="P13" s="603">
        <v>93</v>
      </c>
      <c r="Q13" s="603">
        <v>93</v>
      </c>
      <c r="R13" s="603">
        <v>92</v>
      </c>
      <c r="S13" s="603">
        <v>92</v>
      </c>
      <c r="T13" s="603">
        <v>92</v>
      </c>
      <c r="U13" s="603">
        <v>92</v>
      </c>
      <c r="V13" s="603">
        <v>91</v>
      </c>
      <c r="W13" s="603">
        <v>91</v>
      </c>
      <c r="X13" s="603">
        <v>91</v>
      </c>
      <c r="Y13" s="603">
        <v>91</v>
      </c>
      <c r="Z13" s="603">
        <v>91</v>
      </c>
      <c r="AA13" s="603">
        <v>91</v>
      </c>
      <c r="AB13" s="603" t="s">
        <v>429</v>
      </c>
    </row>
    <row r="14" spans="1:32">
      <c r="A14" s="1104"/>
      <c r="B14" s="73" t="s">
        <v>43</v>
      </c>
      <c r="C14" s="603">
        <v>78</v>
      </c>
      <c r="D14" s="603">
        <v>78</v>
      </c>
      <c r="E14" s="603">
        <v>78</v>
      </c>
      <c r="F14" s="603">
        <v>78</v>
      </c>
      <c r="G14" s="603">
        <v>78</v>
      </c>
      <c r="H14" s="603">
        <v>77</v>
      </c>
      <c r="I14" s="603">
        <v>77</v>
      </c>
      <c r="J14" s="603">
        <v>77</v>
      </c>
      <c r="K14" s="603">
        <v>77</v>
      </c>
      <c r="L14" s="603">
        <v>76</v>
      </c>
      <c r="M14" s="603">
        <v>76</v>
      </c>
      <c r="N14" s="603">
        <v>76</v>
      </c>
      <c r="O14" s="603">
        <v>75</v>
      </c>
      <c r="P14" s="603">
        <v>75</v>
      </c>
      <c r="Q14" s="603">
        <v>75</v>
      </c>
      <c r="R14" s="603">
        <v>74</v>
      </c>
      <c r="S14" s="603">
        <v>74</v>
      </c>
      <c r="T14" s="603">
        <v>74</v>
      </c>
      <c r="U14" s="603">
        <v>74</v>
      </c>
      <c r="V14" s="603">
        <v>73</v>
      </c>
      <c r="W14" s="603">
        <v>73</v>
      </c>
      <c r="X14" s="603">
        <v>73</v>
      </c>
      <c r="Y14" s="603">
        <v>73</v>
      </c>
      <c r="Z14" s="603">
        <v>73</v>
      </c>
      <c r="AA14" s="603">
        <v>73</v>
      </c>
      <c r="AB14" s="603" t="s">
        <v>429</v>
      </c>
    </row>
    <row r="15" spans="1:32">
      <c r="A15" s="1104"/>
      <c r="B15" s="73" t="s">
        <v>59</v>
      </c>
      <c r="C15" s="603">
        <v>80</v>
      </c>
      <c r="D15" s="603">
        <v>80</v>
      </c>
      <c r="E15" s="603">
        <v>80</v>
      </c>
      <c r="F15" s="603">
        <v>80</v>
      </c>
      <c r="G15" s="603">
        <v>81</v>
      </c>
      <c r="H15" s="603">
        <v>80</v>
      </c>
      <c r="I15" s="603">
        <v>80</v>
      </c>
      <c r="J15" s="603">
        <v>80</v>
      </c>
      <c r="K15" s="603">
        <v>80</v>
      </c>
      <c r="L15" s="603">
        <v>80</v>
      </c>
      <c r="M15" s="603">
        <v>79</v>
      </c>
      <c r="N15" s="603">
        <v>79</v>
      </c>
      <c r="O15" s="603">
        <v>79</v>
      </c>
      <c r="P15" s="603">
        <v>79</v>
      </c>
      <c r="Q15" s="603">
        <v>79</v>
      </c>
      <c r="R15" s="603">
        <v>79</v>
      </c>
      <c r="S15" s="603">
        <v>78</v>
      </c>
      <c r="T15" s="603">
        <v>78</v>
      </c>
      <c r="U15" s="603">
        <v>78</v>
      </c>
      <c r="V15" s="603">
        <v>78</v>
      </c>
      <c r="W15" s="603">
        <v>78</v>
      </c>
      <c r="X15" s="603">
        <v>78</v>
      </c>
      <c r="Y15" s="603">
        <v>78</v>
      </c>
      <c r="Z15" s="603">
        <v>78</v>
      </c>
      <c r="AA15" s="603">
        <v>78</v>
      </c>
      <c r="AB15" s="603" t="s">
        <v>429</v>
      </c>
    </row>
    <row r="16" spans="1:32">
      <c r="A16" s="1104" t="s">
        <v>11</v>
      </c>
      <c r="B16" s="73" t="s">
        <v>44</v>
      </c>
      <c r="C16" s="603">
        <v>73</v>
      </c>
      <c r="D16" s="603">
        <v>73</v>
      </c>
      <c r="E16" s="603">
        <v>73</v>
      </c>
      <c r="F16" s="603">
        <v>74</v>
      </c>
      <c r="G16" s="603">
        <v>74</v>
      </c>
      <c r="H16" s="603">
        <v>74</v>
      </c>
      <c r="I16" s="603">
        <v>74</v>
      </c>
      <c r="J16" s="603">
        <v>74</v>
      </c>
      <c r="K16" s="603">
        <v>75</v>
      </c>
      <c r="L16" s="603">
        <v>75</v>
      </c>
      <c r="M16" s="603">
        <v>75</v>
      </c>
      <c r="N16" s="603">
        <v>75</v>
      </c>
      <c r="O16" s="603">
        <v>76</v>
      </c>
      <c r="P16" s="603">
        <v>76</v>
      </c>
      <c r="Q16" s="603">
        <v>76</v>
      </c>
      <c r="R16" s="603">
        <v>76</v>
      </c>
      <c r="S16" s="603">
        <v>77</v>
      </c>
      <c r="T16" s="603">
        <v>77</v>
      </c>
      <c r="U16" s="603">
        <v>77</v>
      </c>
      <c r="V16" s="603">
        <v>77</v>
      </c>
      <c r="W16" s="603">
        <v>77</v>
      </c>
      <c r="X16" s="603">
        <v>78</v>
      </c>
      <c r="Y16" s="603">
        <v>78</v>
      </c>
      <c r="Z16" s="603" t="s">
        <v>429</v>
      </c>
      <c r="AA16" s="603" t="s">
        <v>429</v>
      </c>
      <c r="AB16" s="603">
        <v>81.599999999999994</v>
      </c>
    </row>
    <row r="17" spans="1:29">
      <c r="A17" s="1104"/>
      <c r="B17" s="73" t="s">
        <v>43</v>
      </c>
      <c r="C17" s="603">
        <v>15</v>
      </c>
      <c r="D17" s="603">
        <v>16</v>
      </c>
      <c r="E17" s="603">
        <v>17</v>
      </c>
      <c r="F17" s="603">
        <v>18</v>
      </c>
      <c r="G17" s="603">
        <v>19</v>
      </c>
      <c r="H17" s="603">
        <v>19</v>
      </c>
      <c r="I17" s="603">
        <v>20</v>
      </c>
      <c r="J17" s="603">
        <v>21</v>
      </c>
      <c r="K17" s="603">
        <v>22</v>
      </c>
      <c r="L17" s="603">
        <v>23</v>
      </c>
      <c r="M17" s="603">
        <v>24</v>
      </c>
      <c r="N17" s="603">
        <v>25</v>
      </c>
      <c r="O17" s="603">
        <v>26</v>
      </c>
      <c r="P17" s="603">
        <v>27</v>
      </c>
      <c r="Q17" s="603">
        <v>28</v>
      </c>
      <c r="R17" s="603">
        <v>28</v>
      </c>
      <c r="S17" s="603">
        <v>29</v>
      </c>
      <c r="T17" s="603">
        <v>30</v>
      </c>
      <c r="U17" s="603">
        <v>31</v>
      </c>
      <c r="V17" s="603">
        <v>32</v>
      </c>
      <c r="W17" s="603">
        <v>33</v>
      </c>
      <c r="X17" s="603">
        <v>34</v>
      </c>
      <c r="Y17" s="603">
        <v>35</v>
      </c>
      <c r="Z17" s="603" t="s">
        <v>429</v>
      </c>
      <c r="AA17" s="603" t="s">
        <v>429</v>
      </c>
      <c r="AB17" s="603">
        <v>35.299999999999997</v>
      </c>
    </row>
    <row r="18" spans="1:29">
      <c r="A18" s="1104"/>
      <c r="B18" s="73" t="s">
        <v>59</v>
      </c>
      <c r="C18" s="603">
        <v>29</v>
      </c>
      <c r="D18" s="603">
        <v>30</v>
      </c>
      <c r="E18" s="603">
        <v>31</v>
      </c>
      <c r="F18" s="603">
        <v>32</v>
      </c>
      <c r="G18" s="603">
        <v>33</v>
      </c>
      <c r="H18" s="603">
        <v>34</v>
      </c>
      <c r="I18" s="603">
        <v>34</v>
      </c>
      <c r="J18" s="603">
        <v>35</v>
      </c>
      <c r="K18" s="603">
        <v>36</v>
      </c>
      <c r="L18" s="603">
        <v>37</v>
      </c>
      <c r="M18" s="603">
        <v>38</v>
      </c>
      <c r="N18" s="603">
        <v>39</v>
      </c>
      <c r="O18" s="603">
        <v>40</v>
      </c>
      <c r="P18" s="603">
        <v>40</v>
      </c>
      <c r="Q18" s="603">
        <v>41</v>
      </c>
      <c r="R18" s="603">
        <v>42</v>
      </c>
      <c r="S18" s="603">
        <v>43</v>
      </c>
      <c r="T18" s="603">
        <v>44</v>
      </c>
      <c r="U18" s="603">
        <v>45</v>
      </c>
      <c r="V18" s="603">
        <v>46</v>
      </c>
      <c r="W18" s="603">
        <v>47</v>
      </c>
      <c r="X18" s="603">
        <v>48</v>
      </c>
      <c r="Y18" s="603">
        <v>50</v>
      </c>
      <c r="Z18" s="603" t="s">
        <v>429</v>
      </c>
      <c r="AA18" s="603" t="s">
        <v>429</v>
      </c>
      <c r="AB18" s="603">
        <v>51.5</v>
      </c>
    </row>
    <row r="19" spans="1:29">
      <c r="A19" s="1104" t="s">
        <v>10</v>
      </c>
      <c r="B19" s="73" t="s">
        <v>44</v>
      </c>
      <c r="C19" s="603">
        <v>91</v>
      </c>
      <c r="D19" s="603">
        <v>92</v>
      </c>
      <c r="E19" s="603">
        <v>92</v>
      </c>
      <c r="F19" s="603">
        <v>92</v>
      </c>
      <c r="G19" s="603">
        <v>92</v>
      </c>
      <c r="H19" s="603">
        <v>92</v>
      </c>
      <c r="I19" s="603">
        <v>92</v>
      </c>
      <c r="J19" s="603">
        <v>93</v>
      </c>
      <c r="K19" s="603">
        <v>93</v>
      </c>
      <c r="L19" s="603">
        <v>93</v>
      </c>
      <c r="M19" s="603">
        <v>93</v>
      </c>
      <c r="N19" s="603">
        <v>93</v>
      </c>
      <c r="O19" s="603">
        <v>93</v>
      </c>
      <c r="P19" s="603">
        <v>93</v>
      </c>
      <c r="Q19" s="603">
        <v>94</v>
      </c>
      <c r="R19" s="603">
        <v>94</v>
      </c>
      <c r="S19" s="603">
        <v>94</v>
      </c>
      <c r="T19" s="603">
        <v>94</v>
      </c>
      <c r="U19" s="603">
        <v>94</v>
      </c>
      <c r="V19" s="603">
        <v>94</v>
      </c>
      <c r="W19" s="603">
        <v>94</v>
      </c>
      <c r="X19" s="603">
        <v>95</v>
      </c>
      <c r="Y19" s="603">
        <v>95</v>
      </c>
      <c r="Z19" s="603" t="s">
        <v>429</v>
      </c>
      <c r="AA19" s="603">
        <v>99</v>
      </c>
      <c r="AB19" s="603">
        <v>98</v>
      </c>
    </row>
    <row r="20" spans="1:29">
      <c r="A20" s="1104"/>
      <c r="B20" s="73" t="s">
        <v>43</v>
      </c>
      <c r="C20" s="603">
        <v>35</v>
      </c>
      <c r="D20" s="603">
        <v>37</v>
      </c>
      <c r="E20" s="603">
        <v>40</v>
      </c>
      <c r="F20" s="603">
        <v>42</v>
      </c>
      <c r="G20" s="603">
        <v>44</v>
      </c>
      <c r="H20" s="603">
        <v>46</v>
      </c>
      <c r="I20" s="603">
        <v>48</v>
      </c>
      <c r="J20" s="603">
        <v>51</v>
      </c>
      <c r="K20" s="603">
        <v>53</v>
      </c>
      <c r="L20" s="603">
        <v>55</v>
      </c>
      <c r="M20" s="603">
        <v>57</v>
      </c>
      <c r="N20" s="603">
        <v>60</v>
      </c>
      <c r="O20" s="603">
        <v>62</v>
      </c>
      <c r="P20" s="603">
        <v>64</v>
      </c>
      <c r="Q20" s="603">
        <v>66</v>
      </c>
      <c r="R20" s="603">
        <v>68</v>
      </c>
      <c r="S20" s="603">
        <v>71</v>
      </c>
      <c r="T20" s="603">
        <v>73</v>
      </c>
      <c r="U20" s="603">
        <v>75</v>
      </c>
      <c r="V20" s="603">
        <v>77</v>
      </c>
      <c r="W20" s="603">
        <v>79</v>
      </c>
      <c r="X20" s="603">
        <v>81</v>
      </c>
      <c r="Y20" s="603">
        <v>82</v>
      </c>
      <c r="Z20" s="603" t="s">
        <v>429</v>
      </c>
      <c r="AA20" s="603">
        <v>84</v>
      </c>
      <c r="AB20" s="603">
        <v>85</v>
      </c>
    </row>
    <row r="21" spans="1:29">
      <c r="A21" s="1104"/>
      <c r="B21" s="73" t="s">
        <v>59</v>
      </c>
      <c r="C21" s="603">
        <v>42</v>
      </c>
      <c r="D21" s="603">
        <v>44</v>
      </c>
      <c r="E21" s="603">
        <v>46</v>
      </c>
      <c r="F21" s="603">
        <v>48</v>
      </c>
      <c r="G21" s="603">
        <v>50</v>
      </c>
      <c r="H21" s="603">
        <v>52</v>
      </c>
      <c r="I21" s="603">
        <v>54</v>
      </c>
      <c r="J21" s="603">
        <v>57</v>
      </c>
      <c r="K21" s="603">
        <v>59</v>
      </c>
      <c r="L21" s="603">
        <v>61</v>
      </c>
      <c r="M21" s="603">
        <v>63</v>
      </c>
      <c r="N21" s="603">
        <v>64</v>
      </c>
      <c r="O21" s="603">
        <v>66</v>
      </c>
      <c r="P21" s="603">
        <v>68</v>
      </c>
      <c r="Q21" s="603">
        <v>70</v>
      </c>
      <c r="R21" s="603">
        <v>72</v>
      </c>
      <c r="S21" s="603">
        <v>74</v>
      </c>
      <c r="T21" s="603">
        <v>76</v>
      </c>
      <c r="U21" s="603">
        <v>78</v>
      </c>
      <c r="V21" s="603">
        <v>80</v>
      </c>
      <c r="W21" s="603">
        <v>82</v>
      </c>
      <c r="X21" s="603">
        <v>83</v>
      </c>
      <c r="Y21" s="603">
        <v>84</v>
      </c>
      <c r="Z21" s="603" t="s">
        <v>429</v>
      </c>
      <c r="AA21" s="603">
        <v>86</v>
      </c>
      <c r="AB21" s="603">
        <v>87</v>
      </c>
    </row>
    <row r="22" spans="1:29">
      <c r="A22" s="1104" t="s">
        <v>9</v>
      </c>
      <c r="B22" s="73" t="s">
        <v>44</v>
      </c>
      <c r="C22" s="603">
        <v>98.6</v>
      </c>
      <c r="D22" s="603" t="s">
        <v>429</v>
      </c>
      <c r="E22" s="603" t="s">
        <v>429</v>
      </c>
      <c r="F22" s="603" t="s">
        <v>429</v>
      </c>
      <c r="G22" s="603" t="s">
        <v>429</v>
      </c>
      <c r="H22" s="603" t="s">
        <v>429</v>
      </c>
      <c r="I22" s="603" t="s">
        <v>429</v>
      </c>
      <c r="J22" s="603" t="s">
        <v>429</v>
      </c>
      <c r="K22" s="603" t="s">
        <v>429</v>
      </c>
      <c r="L22" s="603" t="s">
        <v>429</v>
      </c>
      <c r="M22" s="603">
        <v>99.7</v>
      </c>
      <c r="N22" s="603" t="s">
        <v>429</v>
      </c>
      <c r="O22" s="603" t="s">
        <v>429</v>
      </c>
      <c r="P22" s="603" t="s">
        <v>429</v>
      </c>
      <c r="Q22" s="603" t="s">
        <v>429</v>
      </c>
      <c r="R22" s="603" t="s">
        <v>429</v>
      </c>
      <c r="S22" s="603" t="s">
        <v>429</v>
      </c>
      <c r="T22" s="603" t="s">
        <v>429</v>
      </c>
      <c r="U22" s="603" t="s">
        <v>429</v>
      </c>
      <c r="V22" s="603" t="s">
        <v>429</v>
      </c>
      <c r="W22" s="603" t="s">
        <v>429</v>
      </c>
      <c r="X22" s="603">
        <v>99.8</v>
      </c>
      <c r="Y22" s="603" t="s">
        <v>429</v>
      </c>
      <c r="Z22" s="603" t="s">
        <v>429</v>
      </c>
      <c r="AA22" s="603" t="s">
        <v>429</v>
      </c>
      <c r="AB22" s="603" t="s">
        <v>429</v>
      </c>
    </row>
    <row r="23" spans="1:29">
      <c r="A23" s="1104"/>
      <c r="B23" s="73" t="s">
        <v>43</v>
      </c>
      <c r="C23" s="603">
        <v>93.8</v>
      </c>
      <c r="D23" s="603" t="s">
        <v>429</v>
      </c>
      <c r="E23" s="603" t="s">
        <v>429</v>
      </c>
      <c r="F23" s="603" t="s">
        <v>429</v>
      </c>
      <c r="G23" s="603" t="s">
        <v>429</v>
      </c>
      <c r="H23" s="603" t="s">
        <v>429</v>
      </c>
      <c r="I23" s="603" t="s">
        <v>429</v>
      </c>
      <c r="J23" s="603" t="s">
        <v>429</v>
      </c>
      <c r="K23" s="603" t="s">
        <v>429</v>
      </c>
      <c r="L23" s="603" t="s">
        <v>429</v>
      </c>
      <c r="M23" s="603">
        <v>98.2</v>
      </c>
      <c r="N23" s="603" t="s">
        <v>429</v>
      </c>
      <c r="O23" s="603" t="s">
        <v>429</v>
      </c>
      <c r="P23" s="603" t="s">
        <v>429</v>
      </c>
      <c r="Q23" s="603" t="s">
        <v>429</v>
      </c>
      <c r="R23" s="603" t="s">
        <v>429</v>
      </c>
      <c r="S23" s="603" t="s">
        <v>429</v>
      </c>
      <c r="T23" s="603" t="s">
        <v>429</v>
      </c>
      <c r="U23" s="603" t="s">
        <v>429</v>
      </c>
      <c r="V23" s="603" t="s">
        <v>429</v>
      </c>
      <c r="W23" s="603" t="s">
        <v>429</v>
      </c>
      <c r="X23" s="603">
        <v>99.4</v>
      </c>
      <c r="Y23" s="603" t="s">
        <v>429</v>
      </c>
      <c r="Z23" s="603" t="s">
        <v>429</v>
      </c>
      <c r="AA23" s="603" t="s">
        <v>429</v>
      </c>
      <c r="AB23" s="603" t="s">
        <v>429</v>
      </c>
    </row>
    <row r="24" spans="1:29">
      <c r="A24" s="1104"/>
      <c r="B24" s="73" t="s">
        <v>59</v>
      </c>
      <c r="C24" s="603">
        <v>95.7</v>
      </c>
      <c r="D24" s="603" t="s">
        <v>429</v>
      </c>
      <c r="E24" s="603" t="s">
        <v>429</v>
      </c>
      <c r="F24" s="603" t="s">
        <v>429</v>
      </c>
      <c r="G24" s="603" t="s">
        <v>429</v>
      </c>
      <c r="H24" s="603" t="s">
        <v>429</v>
      </c>
      <c r="I24" s="603" t="s">
        <v>429</v>
      </c>
      <c r="J24" s="603" t="s">
        <v>429</v>
      </c>
      <c r="K24" s="603" t="s">
        <v>429</v>
      </c>
      <c r="L24" s="603" t="s">
        <v>429</v>
      </c>
      <c r="M24" s="603">
        <v>98.8</v>
      </c>
      <c r="N24" s="603" t="s">
        <v>429</v>
      </c>
      <c r="O24" s="603" t="s">
        <v>429</v>
      </c>
      <c r="P24" s="603" t="s">
        <v>429</v>
      </c>
      <c r="Q24" s="603" t="s">
        <v>429</v>
      </c>
      <c r="R24" s="603" t="s">
        <v>429</v>
      </c>
      <c r="S24" s="603" t="s">
        <v>429</v>
      </c>
      <c r="T24" s="603" t="s">
        <v>429</v>
      </c>
      <c r="U24" s="603" t="s">
        <v>429</v>
      </c>
      <c r="V24" s="603" t="s">
        <v>429</v>
      </c>
      <c r="W24" s="603" t="s">
        <v>429</v>
      </c>
      <c r="X24" s="603">
        <v>99.6</v>
      </c>
      <c r="Y24" s="603" t="s">
        <v>429</v>
      </c>
      <c r="Z24" s="603" t="s">
        <v>429</v>
      </c>
      <c r="AA24" s="603" t="s">
        <v>429</v>
      </c>
      <c r="AB24" s="603" t="s">
        <v>429</v>
      </c>
    </row>
    <row r="25" spans="1:29">
      <c r="A25" s="1104" t="s">
        <v>7</v>
      </c>
      <c r="B25" s="73" t="s">
        <v>44</v>
      </c>
      <c r="C25" s="603">
        <v>73</v>
      </c>
      <c r="D25" s="603">
        <v>73</v>
      </c>
      <c r="E25" s="603">
        <v>73</v>
      </c>
      <c r="F25" s="603">
        <v>73</v>
      </c>
      <c r="G25" s="603">
        <v>73</v>
      </c>
      <c r="H25" s="603">
        <v>73</v>
      </c>
      <c r="I25" s="603">
        <v>74</v>
      </c>
      <c r="J25" s="603">
        <v>74</v>
      </c>
      <c r="K25" s="603">
        <v>74</v>
      </c>
      <c r="L25" s="603">
        <v>75</v>
      </c>
      <c r="M25" s="603">
        <v>75</v>
      </c>
      <c r="N25" s="603">
        <v>75</v>
      </c>
      <c r="O25" s="603">
        <v>75</v>
      </c>
      <c r="P25" s="603">
        <v>57.7</v>
      </c>
      <c r="Q25" s="603">
        <v>76</v>
      </c>
      <c r="R25" s="603">
        <v>76</v>
      </c>
      <c r="S25" s="603">
        <v>76</v>
      </c>
      <c r="T25" s="603">
        <v>77</v>
      </c>
      <c r="U25" s="603">
        <v>70</v>
      </c>
      <c r="V25" s="603">
        <v>64.7</v>
      </c>
      <c r="W25" s="603">
        <v>77</v>
      </c>
      <c r="X25" s="603">
        <v>83.5</v>
      </c>
      <c r="Y25" s="603">
        <v>80</v>
      </c>
      <c r="Z25" s="603" t="s">
        <v>429</v>
      </c>
      <c r="AA25" s="603" t="s">
        <v>429</v>
      </c>
      <c r="AB25" s="603">
        <v>83.1</v>
      </c>
    </row>
    <row r="26" spans="1:29">
      <c r="A26" s="1104"/>
      <c r="B26" s="73" t="s">
        <v>43</v>
      </c>
      <c r="C26" s="603">
        <v>36</v>
      </c>
      <c r="D26" s="603">
        <v>26</v>
      </c>
      <c r="E26" s="603">
        <v>26</v>
      </c>
      <c r="F26" s="603">
        <v>26</v>
      </c>
      <c r="G26" s="603">
        <v>26</v>
      </c>
      <c r="H26" s="603">
        <v>26</v>
      </c>
      <c r="I26" s="603">
        <v>26</v>
      </c>
      <c r="J26" s="603">
        <v>27</v>
      </c>
      <c r="K26" s="603">
        <v>27</v>
      </c>
      <c r="L26" s="603">
        <v>27</v>
      </c>
      <c r="M26" s="603">
        <v>27</v>
      </c>
      <c r="N26" s="603">
        <v>27</v>
      </c>
      <c r="O26" s="603">
        <v>28</v>
      </c>
      <c r="P26" s="603">
        <v>26.4</v>
      </c>
      <c r="Q26" s="603">
        <v>28</v>
      </c>
      <c r="R26" s="603">
        <v>28</v>
      </c>
      <c r="S26" s="603">
        <v>28</v>
      </c>
      <c r="T26" s="603">
        <v>28</v>
      </c>
      <c r="U26" s="603">
        <v>30</v>
      </c>
      <c r="V26" s="603">
        <v>30.5</v>
      </c>
      <c r="W26" s="603">
        <v>29</v>
      </c>
      <c r="X26" s="603">
        <v>37.1</v>
      </c>
      <c r="Y26" s="603">
        <v>35</v>
      </c>
      <c r="Z26" s="603" t="s">
        <v>429</v>
      </c>
      <c r="AA26" s="603" t="s">
        <v>429</v>
      </c>
      <c r="AB26" s="603">
        <v>36.700000000000003</v>
      </c>
    </row>
    <row r="27" spans="1:29">
      <c r="A27" s="1104"/>
      <c r="B27" s="73" t="s">
        <v>59</v>
      </c>
      <c r="C27" s="603">
        <v>36</v>
      </c>
      <c r="D27" s="603">
        <v>36</v>
      </c>
      <c r="E27" s="603">
        <v>37</v>
      </c>
      <c r="F27" s="603">
        <v>37</v>
      </c>
      <c r="G27" s="603">
        <v>38</v>
      </c>
      <c r="H27" s="603">
        <v>38</v>
      </c>
      <c r="I27" s="603">
        <v>39</v>
      </c>
      <c r="J27" s="603">
        <v>40</v>
      </c>
      <c r="K27" s="603">
        <v>41</v>
      </c>
      <c r="L27" s="603">
        <v>41</v>
      </c>
      <c r="M27" s="603">
        <v>42</v>
      </c>
      <c r="N27" s="603">
        <v>42</v>
      </c>
      <c r="O27" s="603">
        <v>43</v>
      </c>
      <c r="P27" s="603">
        <v>35.700000000000003</v>
      </c>
      <c r="Q27" s="603">
        <v>44</v>
      </c>
      <c r="R27" s="603">
        <v>44</v>
      </c>
      <c r="S27" s="603">
        <v>45</v>
      </c>
      <c r="T27" s="603">
        <v>46</v>
      </c>
      <c r="U27" s="603">
        <v>43</v>
      </c>
      <c r="V27" s="603">
        <v>40.5</v>
      </c>
      <c r="W27" s="603">
        <v>47</v>
      </c>
      <c r="X27" s="603">
        <v>51</v>
      </c>
      <c r="Y27" s="603">
        <v>49</v>
      </c>
      <c r="Z27" s="603" t="s">
        <v>429</v>
      </c>
      <c r="AA27" s="603" t="s">
        <v>429</v>
      </c>
      <c r="AB27" s="603">
        <v>51</v>
      </c>
    </row>
    <row r="28" spans="1:29">
      <c r="A28" s="1104" t="s">
        <v>32</v>
      </c>
      <c r="B28" s="73" t="s">
        <v>44</v>
      </c>
      <c r="C28" s="603">
        <v>99</v>
      </c>
      <c r="D28" s="603">
        <v>99</v>
      </c>
      <c r="E28" s="603">
        <v>99</v>
      </c>
      <c r="F28" s="603">
        <v>99</v>
      </c>
      <c r="G28" s="603">
        <v>99</v>
      </c>
      <c r="H28" s="603">
        <v>99</v>
      </c>
      <c r="I28" s="603">
        <v>99</v>
      </c>
      <c r="J28" s="603">
        <v>99</v>
      </c>
      <c r="K28" s="603">
        <v>99</v>
      </c>
      <c r="L28" s="603">
        <v>99</v>
      </c>
      <c r="M28" s="603">
        <v>99</v>
      </c>
      <c r="N28" s="603">
        <v>99</v>
      </c>
      <c r="O28" s="603">
        <v>99</v>
      </c>
      <c r="P28" s="603">
        <v>99</v>
      </c>
      <c r="Q28" s="603">
        <v>99</v>
      </c>
      <c r="R28" s="603">
        <v>99</v>
      </c>
      <c r="S28" s="603">
        <v>99</v>
      </c>
      <c r="T28" s="603">
        <v>99</v>
      </c>
      <c r="U28" s="603">
        <v>99</v>
      </c>
      <c r="V28" s="603">
        <v>99</v>
      </c>
      <c r="W28" s="603">
        <v>99</v>
      </c>
      <c r="X28" s="603">
        <v>97.7</v>
      </c>
      <c r="Y28" s="603">
        <v>98</v>
      </c>
      <c r="Z28" s="603" t="s">
        <v>429</v>
      </c>
      <c r="AA28" s="603" t="s">
        <v>429</v>
      </c>
      <c r="AB28" s="603" t="s">
        <v>429</v>
      </c>
    </row>
    <row r="29" spans="1:29">
      <c r="A29" s="1104"/>
      <c r="B29" s="73" t="s">
        <v>43</v>
      </c>
      <c r="C29" s="603">
        <v>51</v>
      </c>
      <c r="D29" s="603">
        <v>53</v>
      </c>
      <c r="E29" s="603">
        <v>55</v>
      </c>
      <c r="F29" s="603">
        <v>57</v>
      </c>
      <c r="G29" s="603">
        <v>59</v>
      </c>
      <c r="H29" s="603">
        <v>62</v>
      </c>
      <c r="I29" s="603">
        <v>64</v>
      </c>
      <c r="J29" s="603">
        <v>66</v>
      </c>
      <c r="K29" s="603">
        <v>68</v>
      </c>
      <c r="L29" s="603">
        <v>70</v>
      </c>
      <c r="M29" s="603">
        <v>72</v>
      </c>
      <c r="N29" s="603">
        <v>74</v>
      </c>
      <c r="O29" s="603">
        <v>76</v>
      </c>
      <c r="P29" s="603">
        <v>78</v>
      </c>
      <c r="Q29" s="603">
        <v>80</v>
      </c>
      <c r="R29" s="603">
        <v>82</v>
      </c>
      <c r="S29" s="603">
        <v>84</v>
      </c>
      <c r="T29" s="603">
        <v>86</v>
      </c>
      <c r="U29" s="603">
        <v>88</v>
      </c>
      <c r="V29" s="603">
        <v>90</v>
      </c>
      <c r="W29" s="603">
        <v>90</v>
      </c>
      <c r="X29" s="603">
        <v>62.8</v>
      </c>
      <c r="Y29" s="603">
        <v>87</v>
      </c>
      <c r="Z29" s="603" t="s">
        <v>429</v>
      </c>
      <c r="AA29" s="603" t="s">
        <v>429</v>
      </c>
      <c r="AB29" s="603" t="s">
        <v>429</v>
      </c>
    </row>
    <row r="30" spans="1:29">
      <c r="A30" s="1104"/>
      <c r="B30" s="73" t="s">
        <v>59</v>
      </c>
      <c r="C30" s="603">
        <v>64</v>
      </c>
      <c r="D30" s="603">
        <v>66</v>
      </c>
      <c r="E30" s="603">
        <v>68</v>
      </c>
      <c r="F30" s="603">
        <v>69</v>
      </c>
      <c r="G30" s="603">
        <v>71</v>
      </c>
      <c r="H30" s="603">
        <v>73</v>
      </c>
      <c r="I30" s="603">
        <v>74</v>
      </c>
      <c r="J30" s="603">
        <v>76</v>
      </c>
      <c r="K30" s="603">
        <v>77</v>
      </c>
      <c r="L30" s="603">
        <v>79</v>
      </c>
      <c r="M30" s="603">
        <v>80</v>
      </c>
      <c r="N30" s="603">
        <v>82</v>
      </c>
      <c r="O30" s="603">
        <v>83</v>
      </c>
      <c r="P30" s="603">
        <v>85</v>
      </c>
      <c r="Q30" s="603">
        <v>86</v>
      </c>
      <c r="R30" s="603">
        <v>88</v>
      </c>
      <c r="S30" s="603">
        <v>89</v>
      </c>
      <c r="T30" s="603">
        <v>91</v>
      </c>
      <c r="U30" s="603">
        <v>92</v>
      </c>
      <c r="V30" s="603">
        <v>93</v>
      </c>
      <c r="W30" s="603">
        <v>93</v>
      </c>
      <c r="X30" s="603">
        <v>80</v>
      </c>
      <c r="Y30" s="603">
        <v>92</v>
      </c>
      <c r="Z30" s="603" t="s">
        <v>429</v>
      </c>
      <c r="AA30" s="603" t="s">
        <v>429</v>
      </c>
      <c r="AB30" s="603" t="s">
        <v>429</v>
      </c>
    </row>
    <row r="31" spans="1:29">
      <c r="A31" s="1104" t="s">
        <v>5</v>
      </c>
      <c r="B31" s="73" t="s">
        <v>44</v>
      </c>
      <c r="C31" s="603" t="s">
        <v>74</v>
      </c>
      <c r="D31" s="603" t="s">
        <v>74</v>
      </c>
      <c r="E31" s="603" t="s">
        <v>74</v>
      </c>
      <c r="F31" s="603" t="s">
        <v>74</v>
      </c>
      <c r="G31" s="603" t="s">
        <v>74</v>
      </c>
      <c r="H31" s="603" t="s">
        <v>74</v>
      </c>
      <c r="I31" s="603" t="s">
        <v>74</v>
      </c>
      <c r="J31" s="603" t="s">
        <v>74</v>
      </c>
      <c r="K31" s="603" t="s">
        <v>74</v>
      </c>
      <c r="L31" s="603" t="s">
        <v>74</v>
      </c>
      <c r="M31" s="603" t="s">
        <v>74</v>
      </c>
      <c r="N31" s="603" t="s">
        <v>74</v>
      </c>
      <c r="O31" s="603" t="s">
        <v>74</v>
      </c>
      <c r="P31" s="603" t="s">
        <v>74</v>
      </c>
      <c r="Q31" s="603" t="s">
        <v>74</v>
      </c>
      <c r="R31" s="603" t="s">
        <v>74</v>
      </c>
      <c r="S31" s="603" t="s">
        <v>74</v>
      </c>
      <c r="T31" s="603" t="s">
        <v>74</v>
      </c>
      <c r="U31" s="603" t="s">
        <v>74</v>
      </c>
      <c r="V31" s="603" t="s">
        <v>74</v>
      </c>
      <c r="W31" s="603" t="s">
        <v>74</v>
      </c>
      <c r="X31" s="603" t="s">
        <v>74</v>
      </c>
      <c r="Y31" s="603" t="s">
        <v>74</v>
      </c>
      <c r="Z31" s="603" t="s">
        <v>74</v>
      </c>
      <c r="AA31" s="603" t="s">
        <v>322</v>
      </c>
      <c r="AB31" s="603" t="s">
        <v>322</v>
      </c>
    </row>
    <row r="32" spans="1:29">
      <c r="A32" s="1104"/>
      <c r="B32" s="73" t="s">
        <v>43</v>
      </c>
      <c r="C32" s="603" t="s">
        <v>74</v>
      </c>
      <c r="D32" s="603" t="s">
        <v>74</v>
      </c>
      <c r="E32" s="603" t="s">
        <v>74</v>
      </c>
      <c r="F32" s="603" t="s">
        <v>74</v>
      </c>
      <c r="G32" s="603" t="s">
        <v>74</v>
      </c>
      <c r="H32" s="603" t="s">
        <v>74</v>
      </c>
      <c r="I32" s="603" t="s">
        <v>74</v>
      </c>
      <c r="J32" s="603" t="s">
        <v>74</v>
      </c>
      <c r="K32" s="603" t="s">
        <v>74</v>
      </c>
      <c r="L32" s="603" t="s">
        <v>74</v>
      </c>
      <c r="M32" s="603" t="s">
        <v>74</v>
      </c>
      <c r="N32" s="603" t="s">
        <v>74</v>
      </c>
      <c r="O32" s="603" t="s">
        <v>74</v>
      </c>
      <c r="P32" s="603" t="s">
        <v>74</v>
      </c>
      <c r="Q32" s="603" t="s">
        <v>74</v>
      </c>
      <c r="R32" s="603" t="s">
        <v>74</v>
      </c>
      <c r="S32" s="603" t="s">
        <v>74</v>
      </c>
      <c r="T32" s="603" t="s">
        <v>74</v>
      </c>
      <c r="U32" s="603" t="s">
        <v>74</v>
      </c>
      <c r="V32" s="603" t="s">
        <v>74</v>
      </c>
      <c r="W32" s="603" t="s">
        <v>74</v>
      </c>
      <c r="X32" s="603" t="s">
        <v>74</v>
      </c>
      <c r="Y32" s="603" t="s">
        <v>74</v>
      </c>
      <c r="Z32" s="603" t="s">
        <v>74</v>
      </c>
      <c r="AA32" s="603" t="s">
        <v>322</v>
      </c>
      <c r="AB32" s="603" t="s">
        <v>322</v>
      </c>
      <c r="AC32" s="192" t="s">
        <v>17</v>
      </c>
    </row>
    <row r="33" spans="1:28">
      <c r="A33" s="1104"/>
      <c r="B33" s="73" t="s">
        <v>59</v>
      </c>
      <c r="C33" s="603">
        <v>96</v>
      </c>
      <c r="D33" s="603">
        <v>96</v>
      </c>
      <c r="E33" s="603">
        <v>96</v>
      </c>
      <c r="F33" s="603">
        <v>96</v>
      </c>
      <c r="G33" s="603">
        <v>96</v>
      </c>
      <c r="H33" s="603">
        <v>96</v>
      </c>
      <c r="I33" s="603">
        <v>96</v>
      </c>
      <c r="J33" s="603">
        <v>96</v>
      </c>
      <c r="K33" s="603">
        <v>96</v>
      </c>
      <c r="L33" s="603">
        <v>96</v>
      </c>
      <c r="M33" s="603">
        <v>96</v>
      </c>
      <c r="N33" s="603">
        <v>96</v>
      </c>
      <c r="O33" s="603">
        <v>96</v>
      </c>
      <c r="P33" s="603">
        <v>96</v>
      </c>
      <c r="Q33" s="603">
        <v>96</v>
      </c>
      <c r="R33" s="603">
        <v>96</v>
      </c>
      <c r="S33" s="603">
        <v>96</v>
      </c>
      <c r="T33" s="603">
        <v>96</v>
      </c>
      <c r="U33" s="603">
        <v>96</v>
      </c>
      <c r="V33" s="603">
        <v>96</v>
      </c>
      <c r="W33" s="603">
        <v>96</v>
      </c>
      <c r="X33" s="603">
        <v>96</v>
      </c>
      <c r="Y33" s="603">
        <v>96</v>
      </c>
      <c r="Z33" s="603" t="s">
        <v>429</v>
      </c>
      <c r="AA33" s="603" t="s">
        <v>8</v>
      </c>
      <c r="AB33" s="603" t="s">
        <v>429</v>
      </c>
    </row>
    <row r="34" spans="1:28">
      <c r="A34" s="1104" t="s">
        <v>4</v>
      </c>
      <c r="B34" s="73" t="s">
        <v>44</v>
      </c>
      <c r="C34" s="603">
        <v>98</v>
      </c>
      <c r="D34" s="603">
        <v>98</v>
      </c>
      <c r="E34" s="603">
        <v>98</v>
      </c>
      <c r="F34" s="603">
        <v>98</v>
      </c>
      <c r="G34" s="603">
        <v>98</v>
      </c>
      <c r="H34" s="603">
        <v>98</v>
      </c>
      <c r="I34" s="603">
        <v>98</v>
      </c>
      <c r="J34" s="603">
        <v>98</v>
      </c>
      <c r="K34" s="603">
        <v>98</v>
      </c>
      <c r="L34" s="603">
        <v>98</v>
      </c>
      <c r="M34" s="603">
        <v>98</v>
      </c>
      <c r="N34" s="603">
        <v>98</v>
      </c>
      <c r="O34" s="603">
        <v>99.5</v>
      </c>
      <c r="P34" s="603">
        <v>99.6</v>
      </c>
      <c r="Q34" s="603">
        <v>99.7</v>
      </c>
      <c r="R34" s="603">
        <v>99.3</v>
      </c>
      <c r="S34" s="603">
        <v>99.3</v>
      </c>
      <c r="T34" s="603">
        <v>99.3</v>
      </c>
      <c r="U34" s="603">
        <v>99.4</v>
      </c>
      <c r="V34" s="603">
        <v>99.4</v>
      </c>
      <c r="W34" s="603">
        <v>98.3</v>
      </c>
      <c r="X34" s="603">
        <v>99.3</v>
      </c>
      <c r="Y34" s="603">
        <v>99.1</v>
      </c>
      <c r="Z34" s="603">
        <v>98.7</v>
      </c>
      <c r="AA34" s="603">
        <v>99.1</v>
      </c>
      <c r="AB34" s="603">
        <v>99</v>
      </c>
    </row>
    <row r="35" spans="1:28">
      <c r="A35" s="1104"/>
      <c r="B35" s="73" t="s">
        <v>43</v>
      </c>
      <c r="C35" s="603">
        <v>83</v>
      </c>
      <c r="D35" s="603">
        <v>66</v>
      </c>
      <c r="E35" s="603">
        <v>66</v>
      </c>
      <c r="F35" s="603">
        <v>66</v>
      </c>
      <c r="G35" s="603">
        <v>66</v>
      </c>
      <c r="H35" s="603">
        <v>67</v>
      </c>
      <c r="I35" s="603">
        <v>68</v>
      </c>
      <c r="J35" s="603">
        <v>69</v>
      </c>
      <c r="K35" s="603">
        <v>69</v>
      </c>
      <c r="L35" s="603">
        <v>70</v>
      </c>
      <c r="M35" s="603">
        <v>71</v>
      </c>
      <c r="N35" s="603">
        <v>72</v>
      </c>
      <c r="O35" s="603">
        <v>67.099999999999994</v>
      </c>
      <c r="P35" s="603">
        <v>69.599999999999994</v>
      </c>
      <c r="Q35" s="603">
        <v>72.2</v>
      </c>
      <c r="R35" s="603">
        <v>72.7</v>
      </c>
      <c r="S35" s="603">
        <v>75</v>
      </c>
      <c r="T35" s="603">
        <v>75.400000000000006</v>
      </c>
      <c r="U35" s="603">
        <v>75.5</v>
      </c>
      <c r="V35" s="603">
        <v>75.900000000000006</v>
      </c>
      <c r="W35" s="603">
        <v>75.400000000000006</v>
      </c>
      <c r="X35" s="603">
        <v>76.599999999999994</v>
      </c>
      <c r="Y35" s="603">
        <v>77.099999999999994</v>
      </c>
      <c r="Z35" s="603">
        <v>77.400000000000006</v>
      </c>
      <c r="AA35" s="603">
        <v>77.8</v>
      </c>
      <c r="AB35" s="603">
        <v>76</v>
      </c>
    </row>
    <row r="36" spans="1:28">
      <c r="A36" s="1104"/>
      <c r="B36" s="73" t="s">
        <v>59</v>
      </c>
      <c r="C36" s="603">
        <v>83</v>
      </c>
      <c r="D36" s="603">
        <v>83</v>
      </c>
      <c r="E36" s="603">
        <v>83</v>
      </c>
      <c r="F36" s="603">
        <v>83</v>
      </c>
      <c r="G36" s="603">
        <v>83</v>
      </c>
      <c r="H36" s="603">
        <v>84</v>
      </c>
      <c r="I36" s="603">
        <v>85</v>
      </c>
      <c r="J36" s="603">
        <v>85</v>
      </c>
      <c r="K36" s="603">
        <v>85</v>
      </c>
      <c r="L36" s="603">
        <v>86</v>
      </c>
      <c r="M36" s="603">
        <v>86</v>
      </c>
      <c r="N36" s="603">
        <v>87</v>
      </c>
      <c r="O36" s="603">
        <v>85.5</v>
      </c>
      <c r="P36" s="603">
        <v>86.6</v>
      </c>
      <c r="Q36" s="603">
        <v>87.7</v>
      </c>
      <c r="R36" s="603">
        <v>89.1</v>
      </c>
      <c r="S36" s="603">
        <v>90.1</v>
      </c>
      <c r="T36" s="603">
        <v>90.3</v>
      </c>
      <c r="U36" s="603">
        <v>90.2</v>
      </c>
      <c r="V36" s="603">
        <v>90.2</v>
      </c>
      <c r="W36" s="603">
        <v>89.4</v>
      </c>
      <c r="X36" s="603">
        <v>90.6</v>
      </c>
      <c r="Y36" s="603">
        <v>90.9</v>
      </c>
      <c r="Z36" s="603">
        <v>90.8</v>
      </c>
      <c r="AA36" s="603">
        <v>91.4</v>
      </c>
      <c r="AB36" s="603">
        <v>91</v>
      </c>
    </row>
    <row r="37" spans="1:28">
      <c r="A37" s="1104" t="s">
        <v>3</v>
      </c>
      <c r="B37" s="73" t="s">
        <v>44</v>
      </c>
      <c r="C37" s="603">
        <v>87</v>
      </c>
      <c r="D37" s="603">
        <v>87</v>
      </c>
      <c r="E37" s="603">
        <v>87</v>
      </c>
      <c r="F37" s="603">
        <v>87</v>
      </c>
      <c r="G37" s="603">
        <v>87</v>
      </c>
      <c r="H37" s="603">
        <v>87</v>
      </c>
      <c r="I37" s="603">
        <v>87</v>
      </c>
      <c r="J37" s="603">
        <v>88</v>
      </c>
      <c r="K37" s="603">
        <v>88</v>
      </c>
      <c r="L37" s="603">
        <v>88</v>
      </c>
      <c r="M37" s="603">
        <v>88</v>
      </c>
      <c r="N37" s="603">
        <v>89</v>
      </c>
      <c r="O37" s="603">
        <v>89</v>
      </c>
      <c r="P37" s="603">
        <v>89</v>
      </c>
      <c r="Q37" s="603">
        <v>89</v>
      </c>
      <c r="R37" s="603">
        <v>90</v>
      </c>
      <c r="S37" s="603">
        <v>90</v>
      </c>
      <c r="T37" s="603">
        <v>90</v>
      </c>
      <c r="U37" s="603">
        <v>90</v>
      </c>
      <c r="V37" s="603">
        <v>91</v>
      </c>
      <c r="W37" s="603">
        <v>91</v>
      </c>
      <c r="X37" s="603">
        <v>93</v>
      </c>
      <c r="Y37" s="603">
        <v>94</v>
      </c>
      <c r="Z37" s="603">
        <v>94</v>
      </c>
      <c r="AA37" s="603">
        <v>94</v>
      </c>
      <c r="AB37" s="603">
        <v>96</v>
      </c>
    </row>
    <row r="38" spans="1:28">
      <c r="A38" s="1104"/>
      <c r="B38" s="73" t="s">
        <v>43</v>
      </c>
      <c r="C38" s="603">
        <v>39</v>
      </c>
      <c r="D38" s="603">
        <v>25</v>
      </c>
      <c r="E38" s="603">
        <v>25</v>
      </c>
      <c r="F38" s="603">
        <v>25</v>
      </c>
      <c r="G38" s="603">
        <v>27</v>
      </c>
      <c r="H38" s="603">
        <v>30</v>
      </c>
      <c r="I38" s="603">
        <v>32</v>
      </c>
      <c r="J38" s="603">
        <v>34</v>
      </c>
      <c r="K38" s="603">
        <v>37</v>
      </c>
      <c r="L38" s="603">
        <v>39</v>
      </c>
      <c r="M38" s="603">
        <v>41</v>
      </c>
      <c r="N38" s="603">
        <v>44</v>
      </c>
      <c r="O38" s="603">
        <v>46</v>
      </c>
      <c r="P38" s="603">
        <v>48</v>
      </c>
      <c r="Q38" s="603">
        <v>51</v>
      </c>
      <c r="R38" s="603">
        <v>53</v>
      </c>
      <c r="S38" s="603">
        <v>55</v>
      </c>
      <c r="T38" s="603">
        <v>58</v>
      </c>
      <c r="U38" s="603">
        <v>60</v>
      </c>
      <c r="V38" s="603">
        <v>62</v>
      </c>
      <c r="W38" s="603">
        <v>65</v>
      </c>
      <c r="X38" s="603">
        <v>67</v>
      </c>
      <c r="Y38" s="603">
        <v>69</v>
      </c>
      <c r="Z38" s="603">
        <v>69</v>
      </c>
      <c r="AA38" s="603">
        <v>69</v>
      </c>
      <c r="AB38" s="603">
        <v>63</v>
      </c>
    </row>
    <row r="39" spans="1:28">
      <c r="A39" s="1104"/>
      <c r="B39" s="73" t="s">
        <v>59</v>
      </c>
      <c r="C39" s="603">
        <v>39</v>
      </c>
      <c r="D39" s="603">
        <v>39</v>
      </c>
      <c r="E39" s="603">
        <v>39</v>
      </c>
      <c r="F39" s="603">
        <v>39</v>
      </c>
      <c r="G39" s="603">
        <v>41</v>
      </c>
      <c r="H39" s="603">
        <v>43</v>
      </c>
      <c r="I39" s="603">
        <v>45</v>
      </c>
      <c r="J39" s="603">
        <v>46</v>
      </c>
      <c r="K39" s="603">
        <v>49</v>
      </c>
      <c r="L39" s="603">
        <v>50</v>
      </c>
      <c r="M39" s="603">
        <v>52</v>
      </c>
      <c r="N39" s="603">
        <v>54</v>
      </c>
      <c r="O39" s="603">
        <v>56</v>
      </c>
      <c r="P39" s="603">
        <v>57</v>
      </c>
      <c r="Q39" s="603">
        <v>59</v>
      </c>
      <c r="R39" s="603">
        <v>61</v>
      </c>
      <c r="S39" s="603">
        <v>63</v>
      </c>
      <c r="T39" s="603">
        <v>65</v>
      </c>
      <c r="U39" s="603">
        <v>66</v>
      </c>
      <c r="V39" s="603">
        <v>68</v>
      </c>
      <c r="W39" s="603">
        <v>71</v>
      </c>
      <c r="X39" s="603">
        <v>72</v>
      </c>
      <c r="Y39" s="603">
        <v>74</v>
      </c>
      <c r="Z39" s="603">
        <v>74</v>
      </c>
      <c r="AA39" s="603">
        <v>74</v>
      </c>
      <c r="AB39" s="603">
        <v>72</v>
      </c>
    </row>
    <row r="40" spans="1:28">
      <c r="A40" s="1104" t="s">
        <v>79</v>
      </c>
      <c r="B40" s="73" t="s">
        <v>44</v>
      </c>
      <c r="C40" s="603">
        <v>94</v>
      </c>
      <c r="D40" s="603">
        <v>93</v>
      </c>
      <c r="E40" s="603">
        <v>92</v>
      </c>
      <c r="F40" s="603">
        <v>92</v>
      </c>
      <c r="G40" s="603">
        <v>91</v>
      </c>
      <c r="H40" s="603">
        <v>90</v>
      </c>
      <c r="I40" s="603">
        <v>89</v>
      </c>
      <c r="J40" s="603">
        <v>89</v>
      </c>
      <c r="K40" s="603">
        <v>88</v>
      </c>
      <c r="L40" s="603">
        <v>87</v>
      </c>
      <c r="M40" s="603">
        <v>86</v>
      </c>
      <c r="N40" s="603">
        <v>86</v>
      </c>
      <c r="O40" s="603">
        <v>85</v>
      </c>
      <c r="P40" s="603">
        <v>84</v>
      </c>
      <c r="Q40" s="603">
        <v>83</v>
      </c>
      <c r="R40" s="603">
        <v>82</v>
      </c>
      <c r="S40" s="603">
        <v>82</v>
      </c>
      <c r="T40" s="603">
        <v>82</v>
      </c>
      <c r="U40" s="603">
        <v>82</v>
      </c>
      <c r="V40" s="603">
        <v>82</v>
      </c>
      <c r="W40" s="603">
        <v>82</v>
      </c>
      <c r="X40" s="577">
        <v>88.5</v>
      </c>
      <c r="Y40" s="577">
        <v>88.5</v>
      </c>
      <c r="Z40" s="577">
        <v>88.5</v>
      </c>
      <c r="AA40" s="603">
        <v>88.5</v>
      </c>
      <c r="AB40" s="603">
        <v>88.5</v>
      </c>
    </row>
    <row r="41" spans="1:28">
      <c r="A41" s="1104"/>
      <c r="B41" s="73" t="s">
        <v>43</v>
      </c>
      <c r="C41" s="603">
        <v>46</v>
      </c>
      <c r="D41" s="603">
        <v>46</v>
      </c>
      <c r="E41" s="603">
        <v>46</v>
      </c>
      <c r="F41" s="603">
        <v>46</v>
      </c>
      <c r="G41" s="603">
        <v>46</v>
      </c>
      <c r="H41" s="603">
        <v>45</v>
      </c>
      <c r="I41" s="603">
        <v>45</v>
      </c>
      <c r="J41" s="603">
        <v>45</v>
      </c>
      <c r="K41" s="603">
        <v>45</v>
      </c>
      <c r="L41" s="603">
        <v>45</v>
      </c>
      <c r="M41" s="603">
        <v>45</v>
      </c>
      <c r="N41" s="603">
        <v>45</v>
      </c>
      <c r="O41" s="603">
        <v>45</v>
      </c>
      <c r="P41" s="603">
        <v>45</v>
      </c>
      <c r="Q41" s="603">
        <v>45</v>
      </c>
      <c r="R41" s="603">
        <v>45</v>
      </c>
      <c r="S41" s="603">
        <v>45</v>
      </c>
      <c r="T41" s="603">
        <v>48</v>
      </c>
      <c r="U41" s="603">
        <v>48</v>
      </c>
      <c r="V41" s="603">
        <v>48</v>
      </c>
      <c r="W41" s="603">
        <v>48</v>
      </c>
      <c r="X41" s="577">
        <v>46.2</v>
      </c>
      <c r="Y41" s="577">
        <v>46.2</v>
      </c>
      <c r="Z41" s="577">
        <v>46.2</v>
      </c>
      <c r="AA41" s="603">
        <v>46.2</v>
      </c>
      <c r="AB41" s="603">
        <v>46.2</v>
      </c>
    </row>
    <row r="42" spans="1:28">
      <c r="A42" s="1104"/>
      <c r="B42" s="73" t="s">
        <v>59</v>
      </c>
      <c r="C42" s="603">
        <v>55</v>
      </c>
      <c r="D42" s="603">
        <v>55</v>
      </c>
      <c r="E42" s="603">
        <v>55</v>
      </c>
      <c r="F42" s="603">
        <v>55</v>
      </c>
      <c r="G42" s="603">
        <v>55</v>
      </c>
      <c r="H42" s="603">
        <v>54</v>
      </c>
      <c r="I42" s="603">
        <v>54</v>
      </c>
      <c r="J42" s="603">
        <v>54</v>
      </c>
      <c r="K42" s="603">
        <v>54</v>
      </c>
      <c r="L42" s="603">
        <v>54</v>
      </c>
      <c r="M42" s="603">
        <v>54</v>
      </c>
      <c r="N42" s="603">
        <v>54</v>
      </c>
      <c r="O42" s="603">
        <v>54</v>
      </c>
      <c r="P42" s="603">
        <v>52</v>
      </c>
      <c r="Q42" s="603">
        <v>52</v>
      </c>
      <c r="R42" s="603">
        <v>52</v>
      </c>
      <c r="S42" s="603">
        <v>52</v>
      </c>
      <c r="T42" s="603">
        <v>56</v>
      </c>
      <c r="U42" s="603">
        <v>56</v>
      </c>
      <c r="V42" s="603">
        <v>56</v>
      </c>
      <c r="W42" s="603">
        <v>56</v>
      </c>
      <c r="X42" s="577">
        <v>55.3</v>
      </c>
      <c r="Y42" s="577">
        <v>55.3</v>
      </c>
      <c r="Z42" s="577">
        <v>55.3</v>
      </c>
      <c r="AA42" s="603">
        <v>55.3</v>
      </c>
      <c r="AB42" s="603">
        <v>55.3</v>
      </c>
    </row>
    <row r="43" spans="1:28">
      <c r="A43" s="1104" t="s">
        <v>2</v>
      </c>
      <c r="B43" s="73" t="s">
        <v>44</v>
      </c>
      <c r="C43" s="603">
        <v>89</v>
      </c>
      <c r="D43" s="603">
        <v>88</v>
      </c>
      <c r="E43" s="603">
        <v>88</v>
      </c>
      <c r="F43" s="603">
        <v>88</v>
      </c>
      <c r="G43" s="603">
        <v>88</v>
      </c>
      <c r="H43" s="603">
        <v>88</v>
      </c>
      <c r="I43" s="603">
        <v>88</v>
      </c>
      <c r="J43" s="603">
        <v>88</v>
      </c>
      <c r="K43" s="603">
        <v>88</v>
      </c>
      <c r="L43" s="603">
        <v>87</v>
      </c>
      <c r="M43" s="603">
        <v>87</v>
      </c>
      <c r="N43" s="603">
        <v>87</v>
      </c>
      <c r="O43" s="603">
        <v>87</v>
      </c>
      <c r="P43" s="603">
        <v>87</v>
      </c>
      <c r="Q43" s="603">
        <v>87</v>
      </c>
      <c r="R43" s="603">
        <v>87</v>
      </c>
      <c r="S43" s="603">
        <v>87</v>
      </c>
      <c r="T43" s="603">
        <v>86</v>
      </c>
      <c r="U43" s="603">
        <v>86</v>
      </c>
      <c r="V43" s="603">
        <v>86</v>
      </c>
      <c r="W43" s="603">
        <v>79.7</v>
      </c>
      <c r="X43" s="603">
        <v>79.7</v>
      </c>
      <c r="Y43" s="603">
        <v>79.7</v>
      </c>
      <c r="Z43" s="603">
        <v>79.7</v>
      </c>
      <c r="AA43" s="603">
        <v>90</v>
      </c>
      <c r="AB43" s="603">
        <v>89.2</v>
      </c>
    </row>
    <row r="44" spans="1:28">
      <c r="A44" s="1104"/>
      <c r="B44" s="73" t="s">
        <v>43</v>
      </c>
      <c r="C44" s="603">
        <v>22</v>
      </c>
      <c r="D44" s="603">
        <v>24</v>
      </c>
      <c r="E44" s="603">
        <v>25</v>
      </c>
      <c r="F44" s="603">
        <v>26</v>
      </c>
      <c r="G44" s="603">
        <v>28</v>
      </c>
      <c r="H44" s="603">
        <v>29</v>
      </c>
      <c r="I44" s="603">
        <v>30</v>
      </c>
      <c r="J44" s="603">
        <v>32</v>
      </c>
      <c r="K44" s="603">
        <v>33</v>
      </c>
      <c r="L44" s="603">
        <v>34</v>
      </c>
      <c r="M44" s="603">
        <v>36</v>
      </c>
      <c r="N44" s="603">
        <v>37</v>
      </c>
      <c r="O44" s="603">
        <v>38</v>
      </c>
      <c r="P44" s="603">
        <v>40</v>
      </c>
      <c r="Q44" s="603">
        <v>41</v>
      </c>
      <c r="R44" s="603">
        <v>42</v>
      </c>
      <c r="S44" s="603">
        <v>43</v>
      </c>
      <c r="T44" s="603">
        <v>45</v>
      </c>
      <c r="U44" s="603">
        <v>46</v>
      </c>
      <c r="V44" s="603">
        <v>47</v>
      </c>
      <c r="W44" s="603">
        <v>39.6</v>
      </c>
      <c r="X44" s="603">
        <v>39.6</v>
      </c>
      <c r="Y44" s="603">
        <v>39.6</v>
      </c>
      <c r="Z44" s="603">
        <v>39.6</v>
      </c>
      <c r="AA44" s="603">
        <v>47</v>
      </c>
      <c r="AB44" s="603">
        <v>51.6</v>
      </c>
    </row>
    <row r="45" spans="1:28">
      <c r="A45" s="1104"/>
      <c r="B45" s="73" t="s">
        <v>59</v>
      </c>
      <c r="C45" s="603">
        <v>48</v>
      </c>
      <c r="D45" s="603">
        <v>49</v>
      </c>
      <c r="E45" s="603">
        <v>49</v>
      </c>
      <c r="F45" s="603">
        <v>50</v>
      </c>
      <c r="G45" s="603">
        <v>50</v>
      </c>
      <c r="H45" s="603">
        <v>51</v>
      </c>
      <c r="I45" s="603">
        <v>51</v>
      </c>
      <c r="J45" s="603">
        <v>52</v>
      </c>
      <c r="K45" s="603">
        <v>52</v>
      </c>
      <c r="L45" s="603">
        <v>53</v>
      </c>
      <c r="M45" s="603">
        <v>54</v>
      </c>
      <c r="N45" s="603">
        <v>54</v>
      </c>
      <c r="O45" s="603">
        <v>55</v>
      </c>
      <c r="P45" s="603">
        <v>57</v>
      </c>
      <c r="Q45" s="603">
        <v>57</v>
      </c>
      <c r="R45" s="603">
        <v>58</v>
      </c>
      <c r="S45" s="603">
        <v>59</v>
      </c>
      <c r="T45" s="603">
        <v>60</v>
      </c>
      <c r="U45" s="603">
        <v>61</v>
      </c>
      <c r="V45" s="603">
        <v>62</v>
      </c>
      <c r="W45" s="603">
        <v>58.8</v>
      </c>
      <c r="X45" s="603">
        <v>58.8</v>
      </c>
      <c r="Y45" s="603">
        <v>58.8</v>
      </c>
      <c r="Z45" s="603">
        <v>58.8</v>
      </c>
      <c r="AA45" s="603">
        <v>64.5</v>
      </c>
      <c r="AB45" s="603">
        <v>67.7</v>
      </c>
    </row>
    <row r="46" spans="1:28">
      <c r="A46" s="1104" t="s">
        <v>50</v>
      </c>
      <c r="B46" s="73" t="s">
        <v>44</v>
      </c>
      <c r="C46" s="603">
        <v>99</v>
      </c>
      <c r="D46" s="603">
        <v>99</v>
      </c>
      <c r="E46" s="603">
        <v>99</v>
      </c>
      <c r="F46" s="603">
        <v>99</v>
      </c>
      <c r="G46" s="603">
        <v>99</v>
      </c>
      <c r="H46" s="603">
        <v>99</v>
      </c>
      <c r="I46" s="603">
        <v>99</v>
      </c>
      <c r="J46" s="603">
        <v>99</v>
      </c>
      <c r="K46" s="603">
        <v>99</v>
      </c>
      <c r="L46" s="603">
        <v>99</v>
      </c>
      <c r="M46" s="603">
        <v>99</v>
      </c>
      <c r="N46" s="603">
        <v>99</v>
      </c>
      <c r="O46" s="603">
        <v>99</v>
      </c>
      <c r="P46" s="603">
        <v>99</v>
      </c>
      <c r="Q46" s="603">
        <v>99</v>
      </c>
      <c r="R46" s="603">
        <v>99</v>
      </c>
      <c r="S46" s="603">
        <v>98</v>
      </c>
      <c r="T46" s="603">
        <v>98</v>
      </c>
      <c r="U46" s="603">
        <v>98</v>
      </c>
      <c r="V46" s="603">
        <v>98</v>
      </c>
      <c r="W46" s="603">
        <v>98</v>
      </c>
      <c r="X46" s="603">
        <v>97.7</v>
      </c>
      <c r="Y46" s="603" t="s">
        <v>429</v>
      </c>
      <c r="Z46" s="603" t="s">
        <v>429</v>
      </c>
      <c r="AA46" s="603">
        <v>98.4</v>
      </c>
      <c r="AB46" s="603" t="s">
        <v>429</v>
      </c>
    </row>
    <row r="47" spans="1:28">
      <c r="A47" s="1104"/>
      <c r="B47" s="73" t="s">
        <v>43</v>
      </c>
      <c r="C47" s="603">
        <v>79</v>
      </c>
      <c r="D47" s="603">
        <v>71</v>
      </c>
      <c r="E47" s="603">
        <v>71</v>
      </c>
      <c r="F47" s="603">
        <v>71</v>
      </c>
      <c r="G47" s="603">
        <v>70</v>
      </c>
      <c r="H47" s="603">
        <v>70</v>
      </c>
      <c r="I47" s="603">
        <v>70</v>
      </c>
      <c r="J47" s="603">
        <v>70</v>
      </c>
      <c r="K47" s="603">
        <v>70</v>
      </c>
      <c r="L47" s="603">
        <v>70</v>
      </c>
      <c r="M47" s="603">
        <v>70</v>
      </c>
      <c r="N47" s="603">
        <v>70</v>
      </c>
      <c r="O47" s="603">
        <v>70</v>
      </c>
      <c r="P47" s="603">
        <v>70</v>
      </c>
      <c r="Q47" s="603">
        <v>69</v>
      </c>
      <c r="R47" s="603">
        <v>69</v>
      </c>
      <c r="S47" s="603">
        <v>69</v>
      </c>
      <c r="T47" s="603">
        <v>69</v>
      </c>
      <c r="U47" s="603">
        <v>69</v>
      </c>
      <c r="V47" s="603">
        <v>69</v>
      </c>
      <c r="W47" s="603">
        <v>69</v>
      </c>
      <c r="X47" s="603">
        <v>65.099999999999994</v>
      </c>
      <c r="Y47" s="603" t="s">
        <v>429</v>
      </c>
      <c r="Z47" s="603" t="s">
        <v>429</v>
      </c>
      <c r="AA47" s="603">
        <v>67.45</v>
      </c>
      <c r="AB47" s="603" t="s">
        <v>429</v>
      </c>
    </row>
    <row r="48" spans="1:28">
      <c r="A48" s="1104"/>
      <c r="B48" s="73" t="s">
        <v>59</v>
      </c>
      <c r="C48" s="603">
        <v>79</v>
      </c>
      <c r="D48" s="603">
        <v>79</v>
      </c>
      <c r="E48" s="603">
        <v>80</v>
      </c>
      <c r="F48" s="603">
        <v>80</v>
      </c>
      <c r="G48" s="603">
        <v>79</v>
      </c>
      <c r="H48" s="603">
        <v>79</v>
      </c>
      <c r="I48" s="603">
        <v>79</v>
      </c>
      <c r="J48" s="603">
        <v>79</v>
      </c>
      <c r="K48" s="603">
        <v>80</v>
      </c>
      <c r="L48" s="603">
        <v>80</v>
      </c>
      <c r="M48" s="603">
        <v>80</v>
      </c>
      <c r="N48" s="603">
        <v>80</v>
      </c>
      <c r="O48" s="603">
        <v>80</v>
      </c>
      <c r="P48" s="603">
        <v>80</v>
      </c>
      <c r="Q48" s="603">
        <v>80</v>
      </c>
      <c r="R48" s="603">
        <v>80</v>
      </c>
      <c r="S48" s="603">
        <v>79</v>
      </c>
      <c r="T48" s="603">
        <v>80</v>
      </c>
      <c r="U48" s="603">
        <v>80</v>
      </c>
      <c r="V48" s="603">
        <v>80</v>
      </c>
      <c r="W48" s="603">
        <v>80</v>
      </c>
      <c r="X48" s="603">
        <v>76.8</v>
      </c>
      <c r="Y48" s="603">
        <v>75.2</v>
      </c>
      <c r="Z48" s="603" t="s">
        <v>429</v>
      </c>
      <c r="AA48" s="603">
        <v>76.099999999999994</v>
      </c>
      <c r="AB48" s="603" t="s">
        <v>429</v>
      </c>
    </row>
    <row r="49" spans="1:26">
      <c r="A49" s="57"/>
      <c r="B49" s="57"/>
      <c r="C49" s="57"/>
      <c r="D49" s="57"/>
      <c r="E49" s="57"/>
      <c r="F49" s="57"/>
      <c r="G49" s="57"/>
      <c r="H49" s="57"/>
      <c r="I49" s="57"/>
      <c r="J49" s="57"/>
      <c r="K49" s="57"/>
      <c r="L49" s="57"/>
      <c r="M49" s="57"/>
      <c r="N49" s="57"/>
      <c r="O49" s="57"/>
      <c r="P49" s="57"/>
      <c r="Q49" s="57"/>
      <c r="R49" s="57"/>
      <c r="S49" s="57"/>
      <c r="T49" s="57"/>
      <c r="U49" s="57"/>
      <c r="V49" s="57"/>
      <c r="W49" s="57"/>
      <c r="X49" s="57"/>
      <c r="Y49" s="57"/>
      <c r="Z49" s="57"/>
    </row>
    <row r="50" spans="1:26" ht="14.65" customHeight="1">
      <c r="A50" s="136" t="s">
        <v>33</v>
      </c>
      <c r="B50" s="134"/>
      <c r="D50" s="486"/>
      <c r="E50" s="486"/>
      <c r="F50" s="486"/>
      <c r="G50" s="486"/>
      <c r="H50" s="486"/>
      <c r="I50" s="486"/>
      <c r="J50" s="486"/>
      <c r="K50" s="486"/>
      <c r="L50" s="486"/>
      <c r="M50" s="486"/>
      <c r="N50" s="486"/>
      <c r="O50" s="486"/>
      <c r="P50" s="486"/>
      <c r="Q50" s="486"/>
      <c r="R50" s="486"/>
      <c r="S50" s="486"/>
      <c r="T50" s="486"/>
      <c r="U50" s="486"/>
      <c r="V50" s="486"/>
      <c r="W50" s="486"/>
      <c r="X50" s="486"/>
      <c r="Y50" s="57"/>
      <c r="Z50" s="57"/>
    </row>
    <row r="51" spans="1:26">
      <c r="A51" s="57"/>
      <c r="B51" s="57"/>
      <c r="D51" s="283"/>
      <c r="E51" s="283"/>
      <c r="F51" s="57"/>
      <c r="G51" s="57"/>
      <c r="H51" s="57"/>
      <c r="I51" s="57"/>
      <c r="J51" s="57"/>
      <c r="K51" s="57"/>
      <c r="L51" s="57"/>
      <c r="M51" s="57"/>
      <c r="N51" s="57"/>
      <c r="O51" s="57"/>
      <c r="P51" s="57"/>
      <c r="Q51" s="57"/>
      <c r="R51" s="57"/>
      <c r="S51" s="57"/>
      <c r="T51" s="57"/>
      <c r="U51" s="57"/>
      <c r="V51" s="57"/>
      <c r="W51" s="57"/>
      <c r="X51" s="57"/>
      <c r="Y51" s="57"/>
      <c r="Z51" s="57"/>
    </row>
    <row r="52" spans="1:26" s="499" customFormat="1" ht="14.65" customHeight="1">
      <c r="A52" s="486" t="s">
        <v>949</v>
      </c>
      <c r="B52" s="414"/>
      <c r="D52" s="96"/>
      <c r="E52" s="96"/>
      <c r="F52" s="96"/>
      <c r="G52" s="96"/>
      <c r="H52" s="96"/>
      <c r="I52" s="96"/>
      <c r="J52" s="96"/>
      <c r="K52" s="96"/>
      <c r="L52" s="96"/>
      <c r="M52" s="96"/>
      <c r="N52" s="96"/>
      <c r="O52" s="96"/>
      <c r="P52" s="96"/>
      <c r="Q52" s="96"/>
      <c r="R52" s="96"/>
      <c r="S52" s="96"/>
      <c r="T52" s="96"/>
      <c r="U52" s="96"/>
      <c r="V52" s="96"/>
      <c r="W52" s="96"/>
      <c r="X52" s="96"/>
    </row>
    <row r="53" spans="1:26" s="499" customFormat="1">
      <c r="A53" s="289"/>
      <c r="B53" s="414"/>
      <c r="D53" s="289"/>
      <c r="E53" s="289"/>
      <c r="F53" s="289"/>
      <c r="G53" s="289"/>
      <c r="H53" s="289"/>
      <c r="I53" s="289"/>
      <c r="J53" s="289"/>
      <c r="K53" s="289"/>
      <c r="L53" s="289"/>
      <c r="M53" s="289"/>
      <c r="N53" s="289"/>
      <c r="O53" s="289"/>
      <c r="P53" s="289"/>
      <c r="Q53" s="289"/>
      <c r="R53" s="289"/>
      <c r="S53" s="289"/>
      <c r="T53" s="289"/>
      <c r="U53" s="289"/>
      <c r="V53" s="289"/>
      <c r="W53" s="289"/>
      <c r="X53" s="289"/>
    </row>
    <row r="54" spans="1:26" ht="15" customHeight="1">
      <c r="A54" s="96" t="s">
        <v>914</v>
      </c>
      <c r="B54" s="289"/>
      <c r="D54" s="131"/>
      <c r="E54" s="131"/>
      <c r="F54" s="131"/>
      <c r="G54" s="131"/>
      <c r="H54" s="131"/>
      <c r="I54" s="131"/>
      <c r="J54" s="131"/>
      <c r="K54" s="131"/>
      <c r="L54" s="131"/>
      <c r="M54" s="131"/>
      <c r="N54" s="131"/>
      <c r="O54" s="131"/>
      <c r="P54" s="131"/>
      <c r="Q54" s="131"/>
      <c r="R54" s="131"/>
      <c r="S54" s="131"/>
      <c r="T54" s="131"/>
      <c r="U54" s="131"/>
      <c r="V54" s="131"/>
      <c r="W54" s="131"/>
      <c r="X54" s="131"/>
      <c r="Y54" s="57"/>
      <c r="Z54" s="57"/>
    </row>
    <row r="55" spans="1:26">
      <c r="A55" s="289"/>
      <c r="B55" s="57"/>
      <c r="C55" s="131"/>
      <c r="D55" s="131"/>
      <c r="E55" s="131"/>
      <c r="F55" s="131"/>
      <c r="G55" s="131"/>
      <c r="H55" s="131"/>
      <c r="I55" s="131"/>
      <c r="J55" s="131"/>
      <c r="K55" s="131"/>
      <c r="L55" s="131"/>
      <c r="M55" s="131"/>
      <c r="N55" s="131"/>
      <c r="O55" s="131"/>
      <c r="P55" s="131"/>
      <c r="Q55" s="131"/>
      <c r="R55" s="131"/>
      <c r="S55" s="131"/>
      <c r="T55" s="131"/>
      <c r="U55" s="131"/>
      <c r="V55" s="131"/>
      <c r="W55" s="131"/>
      <c r="X55" s="131"/>
      <c r="Y55" s="57"/>
      <c r="Z55" s="57"/>
    </row>
    <row r="56" spans="1:26">
      <c r="A56" s="167" t="s">
        <v>431</v>
      </c>
      <c r="B56" s="57"/>
      <c r="C56" s="57"/>
      <c r="D56" s="57"/>
      <c r="E56" s="57"/>
      <c r="F56" s="57"/>
      <c r="G56" s="57"/>
      <c r="H56" s="57"/>
      <c r="I56" s="57"/>
      <c r="J56" s="57"/>
      <c r="K56" s="57"/>
      <c r="L56" s="57"/>
      <c r="M56" s="57"/>
      <c r="N56" s="57"/>
      <c r="O56" s="57"/>
      <c r="P56" s="57"/>
      <c r="Q56" s="57"/>
      <c r="R56" s="57"/>
      <c r="S56" s="57"/>
      <c r="T56" s="57"/>
      <c r="U56" s="57"/>
      <c r="V56" s="57"/>
      <c r="W56" s="57"/>
      <c r="X56" s="57"/>
      <c r="Y56" s="57"/>
      <c r="Z56" s="57"/>
    </row>
    <row r="57" spans="1:26">
      <c r="A57" s="57"/>
      <c r="B57" s="57"/>
      <c r="C57" s="283" t="s">
        <v>17</v>
      </c>
      <c r="D57" s="57"/>
      <c r="E57" s="57"/>
      <c r="F57" s="57"/>
      <c r="G57" s="57"/>
      <c r="H57" s="57"/>
      <c r="I57" s="57"/>
      <c r="J57" s="57"/>
      <c r="K57" s="57"/>
      <c r="L57" s="57"/>
      <c r="M57" s="57"/>
      <c r="N57" s="57"/>
      <c r="O57" s="57"/>
      <c r="P57" s="57"/>
      <c r="Q57" s="57"/>
      <c r="R57" s="57"/>
      <c r="S57" s="57"/>
      <c r="T57" s="57"/>
      <c r="U57" s="57"/>
      <c r="V57" s="57"/>
      <c r="W57" s="57"/>
      <c r="X57" s="57"/>
      <c r="Y57" s="57"/>
      <c r="Z57" s="57"/>
    </row>
    <row r="58" spans="1:26">
      <c r="A58" s="57"/>
      <c r="B58" s="57"/>
      <c r="C58" s="57"/>
      <c r="D58" s="57"/>
      <c r="E58" s="57"/>
      <c r="F58" s="57"/>
      <c r="G58" s="57"/>
      <c r="H58" s="57"/>
      <c r="I58" s="57"/>
      <c r="J58" s="57"/>
      <c r="K58" s="57"/>
      <c r="L58" s="57"/>
      <c r="M58" s="57"/>
      <c r="N58" s="57"/>
      <c r="O58" s="57"/>
      <c r="P58" s="57"/>
      <c r="Q58" s="57"/>
      <c r="R58" s="57"/>
      <c r="S58" s="57"/>
      <c r="T58" s="57"/>
      <c r="U58" s="57"/>
      <c r="V58" s="57"/>
      <c r="W58" s="57"/>
      <c r="X58" s="57"/>
      <c r="Y58" s="57"/>
      <c r="Z58" s="57"/>
    </row>
    <row r="59" spans="1:26">
      <c r="A59" s="57"/>
      <c r="B59" s="57"/>
      <c r="C59" s="57"/>
      <c r="D59" s="57"/>
      <c r="E59" s="57"/>
      <c r="F59" s="57"/>
      <c r="G59" s="57"/>
      <c r="H59" s="57"/>
      <c r="I59" s="57"/>
      <c r="J59" s="57"/>
      <c r="K59" s="57"/>
      <c r="L59" s="57"/>
      <c r="M59" s="57"/>
      <c r="N59" s="57"/>
      <c r="O59" s="57"/>
      <c r="P59" s="57"/>
      <c r="Q59" s="57"/>
      <c r="R59" s="57"/>
      <c r="S59" s="57"/>
      <c r="T59" s="57"/>
      <c r="U59" s="57"/>
      <c r="V59" s="57"/>
      <c r="W59" s="57"/>
      <c r="X59" s="57"/>
      <c r="Y59" s="57"/>
      <c r="Z59" s="57"/>
    </row>
    <row r="60" spans="1:26">
      <c r="A60" s="57"/>
      <c r="B60" s="57"/>
      <c r="C60" s="57"/>
      <c r="D60" s="57"/>
      <c r="E60" s="57"/>
      <c r="F60" s="57"/>
      <c r="G60" s="57"/>
      <c r="H60" s="57"/>
      <c r="I60" s="57"/>
      <c r="J60" s="57"/>
      <c r="K60" s="57"/>
      <c r="L60" s="57"/>
      <c r="M60" s="57"/>
      <c r="N60" s="57"/>
      <c r="O60" s="57"/>
      <c r="P60" s="57"/>
      <c r="Q60" s="57"/>
      <c r="R60" s="57"/>
      <c r="S60" s="57"/>
      <c r="T60" s="57"/>
      <c r="U60" s="57"/>
      <c r="V60" s="57"/>
      <c r="W60" s="57"/>
      <c r="X60" s="57"/>
      <c r="Y60" s="57"/>
      <c r="Z60" s="57"/>
    </row>
    <row r="61" spans="1:26">
      <c r="A61" s="57"/>
      <c r="B61" s="57"/>
      <c r="E61" s="57"/>
      <c r="F61" s="57"/>
      <c r="G61" s="57"/>
      <c r="H61" s="57"/>
      <c r="I61" s="57"/>
      <c r="J61" s="57"/>
      <c r="K61" s="57"/>
      <c r="L61" s="57"/>
      <c r="M61" s="57"/>
      <c r="N61" s="57"/>
      <c r="O61" s="57"/>
      <c r="P61" s="57"/>
      <c r="Q61" s="57"/>
      <c r="R61" s="57"/>
      <c r="S61" s="57"/>
      <c r="T61" s="57"/>
      <c r="U61" s="57"/>
      <c r="V61" s="57"/>
      <c r="W61" s="57"/>
      <c r="X61" s="57"/>
      <c r="Y61" s="57"/>
      <c r="Z61" s="57"/>
    </row>
    <row r="62" spans="1:26">
      <c r="A62" s="57"/>
      <c r="B62" s="57"/>
      <c r="E62" s="57"/>
      <c r="F62" s="57"/>
      <c r="G62" s="57"/>
      <c r="H62" s="57"/>
      <c r="I62" s="57"/>
      <c r="J62" s="57"/>
      <c r="K62" s="57"/>
      <c r="L62" s="57"/>
      <c r="M62" s="57"/>
      <c r="N62" s="57"/>
      <c r="O62" s="57"/>
      <c r="P62" s="57"/>
      <c r="Q62" s="57"/>
      <c r="R62" s="57"/>
      <c r="S62" s="57"/>
      <c r="T62" s="57"/>
      <c r="U62" s="57"/>
      <c r="V62" s="57"/>
      <c r="W62" s="57"/>
      <c r="X62" s="57"/>
      <c r="Y62" s="57"/>
      <c r="Z62" s="57"/>
    </row>
    <row r="63" spans="1:26">
      <c r="A63" s="57"/>
      <c r="B63" s="57"/>
      <c r="E63" s="57"/>
      <c r="F63" s="57"/>
      <c r="G63" s="57"/>
      <c r="H63" s="57"/>
      <c r="I63" s="57"/>
      <c r="J63" s="57"/>
      <c r="K63" s="57"/>
      <c r="L63" s="57"/>
      <c r="M63" s="57"/>
      <c r="N63" s="57"/>
      <c r="O63" s="57"/>
      <c r="P63" s="57"/>
      <c r="Q63" s="57"/>
      <c r="R63" s="57"/>
      <c r="S63" s="57"/>
      <c r="T63" s="57"/>
      <c r="U63" s="57"/>
      <c r="V63" s="57"/>
      <c r="W63" s="57"/>
      <c r="X63" s="57"/>
      <c r="Y63" s="57"/>
      <c r="Z63" s="57"/>
    </row>
    <row r="64" spans="1:26">
      <c r="A64" s="57"/>
      <c r="B64" s="57"/>
      <c r="C64" s="57"/>
      <c r="D64" s="57"/>
      <c r="E64" s="57"/>
      <c r="F64" s="57"/>
      <c r="G64" s="57"/>
      <c r="H64" s="57"/>
      <c r="I64" s="57"/>
      <c r="J64" s="57"/>
      <c r="K64" s="57"/>
      <c r="L64" s="57"/>
      <c r="M64" s="57"/>
      <c r="N64" s="57"/>
      <c r="O64" s="57"/>
      <c r="P64" s="57"/>
      <c r="Q64" s="57"/>
      <c r="R64" s="57"/>
      <c r="S64" s="57"/>
      <c r="T64" s="57"/>
      <c r="U64" s="57"/>
      <c r="V64" s="57"/>
      <c r="W64" s="57"/>
      <c r="X64" s="57"/>
      <c r="Y64" s="57"/>
      <c r="Z64" s="57"/>
    </row>
    <row r="65" spans="1:26">
      <c r="A65" s="57"/>
      <c r="B65" s="57"/>
      <c r="C65" s="57"/>
      <c r="D65" s="57"/>
      <c r="E65" s="57"/>
      <c r="F65" s="57"/>
      <c r="G65" s="57"/>
      <c r="H65" s="57"/>
      <c r="I65" s="57"/>
      <c r="J65" s="57"/>
      <c r="K65" s="57"/>
      <c r="L65" s="57"/>
      <c r="M65" s="57"/>
      <c r="N65" s="57"/>
      <c r="O65" s="57"/>
      <c r="P65" s="57"/>
      <c r="Q65" s="57"/>
      <c r="R65" s="57"/>
      <c r="S65" s="57"/>
      <c r="T65" s="57"/>
      <c r="U65" s="57"/>
      <c r="V65" s="57"/>
      <c r="W65" s="57"/>
      <c r="X65" s="57"/>
      <c r="Y65" s="57"/>
      <c r="Z65" s="57"/>
    </row>
    <row r="66" spans="1:26">
      <c r="A66" s="57"/>
      <c r="B66" s="57"/>
      <c r="C66" s="57"/>
      <c r="D66" s="57"/>
      <c r="E66" s="57"/>
      <c r="F66" s="57"/>
      <c r="G66" s="57"/>
      <c r="H66" s="57"/>
      <c r="I66" s="57"/>
      <c r="J66" s="57"/>
      <c r="K66" s="57"/>
      <c r="L66" s="57"/>
      <c r="M66" s="57"/>
      <c r="N66" s="57"/>
      <c r="O66" s="57"/>
      <c r="P66" s="57"/>
      <c r="Q66" s="57"/>
      <c r="R66" s="57"/>
      <c r="S66" s="57"/>
      <c r="T66" s="57"/>
      <c r="U66" s="57"/>
      <c r="V66" s="57"/>
      <c r="W66" s="57"/>
      <c r="X66" s="57"/>
      <c r="Y66" s="57"/>
      <c r="Z66" s="57"/>
    </row>
    <row r="67" spans="1:26">
      <c r="A67" s="57"/>
      <c r="B67" s="57"/>
      <c r="C67" s="57"/>
      <c r="D67" s="57"/>
      <c r="E67" s="57"/>
      <c r="F67" s="57"/>
      <c r="G67" s="57"/>
      <c r="H67" s="57"/>
      <c r="I67" s="57"/>
      <c r="J67" s="57"/>
      <c r="K67" s="57"/>
      <c r="L67" s="57"/>
      <c r="M67" s="57"/>
      <c r="N67" s="57"/>
      <c r="O67" s="57"/>
      <c r="P67" s="57"/>
      <c r="Q67" s="57"/>
      <c r="R67" s="57"/>
      <c r="S67" s="57"/>
      <c r="T67" s="57"/>
      <c r="U67" s="57"/>
      <c r="V67" s="57"/>
      <c r="W67" s="57"/>
      <c r="X67" s="57"/>
      <c r="Y67" s="57"/>
      <c r="Z67" s="57"/>
    </row>
    <row r="68" spans="1:26">
      <c r="A68" s="57"/>
      <c r="B68" s="57"/>
      <c r="C68" s="57"/>
      <c r="D68" s="57"/>
      <c r="E68" s="57"/>
      <c r="F68" s="57"/>
      <c r="G68" s="57"/>
      <c r="H68" s="57"/>
      <c r="I68" s="57"/>
      <c r="J68" s="57"/>
      <c r="K68" s="57"/>
      <c r="L68" s="57"/>
      <c r="M68" s="57"/>
      <c r="N68" s="57"/>
      <c r="O68" s="57"/>
      <c r="P68" s="57"/>
      <c r="Q68" s="57"/>
      <c r="R68" s="57"/>
      <c r="S68" s="57"/>
      <c r="T68" s="57"/>
      <c r="U68" s="57"/>
      <c r="V68" s="57"/>
      <c r="W68" s="57"/>
      <c r="X68" s="57"/>
      <c r="Y68" s="57"/>
      <c r="Z68" s="57"/>
    </row>
    <row r="69" spans="1:26">
      <c r="A69" s="57"/>
      <c r="B69" s="57"/>
      <c r="C69" s="57"/>
      <c r="D69" s="57"/>
      <c r="E69" s="57"/>
      <c r="F69" s="57"/>
      <c r="G69" s="57"/>
      <c r="H69" s="57"/>
      <c r="I69" s="57"/>
      <c r="J69" s="57"/>
      <c r="K69" s="57"/>
      <c r="L69" s="57"/>
      <c r="M69" s="57"/>
      <c r="N69" s="57"/>
      <c r="O69" s="57"/>
      <c r="P69" s="57"/>
      <c r="Q69" s="57"/>
      <c r="R69" s="57"/>
      <c r="S69" s="57"/>
      <c r="T69" s="57"/>
      <c r="U69" s="57"/>
      <c r="V69" s="57"/>
      <c r="W69" s="57"/>
      <c r="X69" s="57"/>
      <c r="Y69" s="57"/>
      <c r="Z69" s="57"/>
    </row>
    <row r="70" spans="1:26">
      <c r="A70" s="57"/>
      <c r="B70" s="57"/>
      <c r="C70" s="57"/>
      <c r="D70" s="57"/>
      <c r="E70" s="57"/>
      <c r="F70" s="57"/>
      <c r="G70" s="57"/>
      <c r="H70" s="57"/>
      <c r="I70" s="57"/>
      <c r="J70" s="57"/>
      <c r="K70" s="57"/>
      <c r="L70" s="57"/>
      <c r="M70" s="57"/>
      <c r="N70" s="57"/>
      <c r="O70" s="57"/>
      <c r="P70" s="57"/>
      <c r="Q70" s="57"/>
      <c r="R70" s="57"/>
      <c r="S70" s="57"/>
      <c r="T70" s="57"/>
      <c r="U70" s="57"/>
      <c r="V70" s="57"/>
      <c r="W70" s="57"/>
      <c r="X70" s="57"/>
      <c r="Y70" s="57"/>
      <c r="Z70" s="57"/>
    </row>
    <row r="71" spans="1:26">
      <c r="A71" s="57"/>
      <c r="B71" s="57"/>
      <c r="C71" s="57"/>
      <c r="D71" s="57"/>
      <c r="E71" s="57"/>
      <c r="F71" s="57"/>
      <c r="G71" s="57"/>
      <c r="H71" s="57"/>
      <c r="I71" s="57"/>
      <c r="J71" s="57"/>
      <c r="K71" s="57"/>
      <c r="L71" s="57"/>
      <c r="M71" s="57"/>
      <c r="N71" s="57"/>
      <c r="O71" s="57"/>
      <c r="P71" s="57"/>
      <c r="Q71" s="57"/>
      <c r="R71" s="57"/>
      <c r="S71" s="57"/>
      <c r="T71" s="57"/>
      <c r="U71" s="57"/>
      <c r="V71" s="57"/>
      <c r="W71" s="57"/>
      <c r="X71" s="57"/>
      <c r="Y71" s="57"/>
      <c r="Z71" s="57"/>
    </row>
    <row r="72" spans="1:26">
      <c r="A72" s="57"/>
      <c r="B72" s="57"/>
      <c r="C72" s="57"/>
      <c r="D72" s="57"/>
      <c r="E72" s="57"/>
      <c r="F72" s="57"/>
      <c r="G72" s="57"/>
      <c r="H72" s="57"/>
      <c r="I72" s="57"/>
      <c r="J72" s="57"/>
      <c r="K72" s="57"/>
      <c r="L72" s="57"/>
      <c r="M72" s="57"/>
      <c r="N72" s="57"/>
      <c r="O72" s="57"/>
      <c r="P72" s="57"/>
      <c r="Q72" s="57"/>
      <c r="R72" s="57"/>
      <c r="S72" s="57"/>
      <c r="T72" s="57"/>
      <c r="U72" s="57"/>
      <c r="V72" s="57"/>
      <c r="W72" s="57"/>
      <c r="X72" s="57"/>
      <c r="Y72" s="57"/>
      <c r="Z72" s="57"/>
    </row>
    <row r="73" spans="1:26">
      <c r="A73" s="57"/>
      <c r="B73" s="57"/>
      <c r="C73" s="57"/>
      <c r="D73" s="57"/>
      <c r="E73" s="57"/>
      <c r="F73" s="57"/>
      <c r="G73" s="57"/>
      <c r="H73" s="57"/>
      <c r="I73" s="57"/>
      <c r="J73" s="57"/>
      <c r="K73" s="57"/>
      <c r="L73" s="57"/>
      <c r="M73" s="57"/>
      <c r="N73" s="57"/>
      <c r="O73" s="57"/>
      <c r="P73" s="57"/>
      <c r="Q73" s="57"/>
      <c r="R73" s="57"/>
      <c r="S73" s="57"/>
      <c r="T73" s="57"/>
      <c r="U73" s="57"/>
      <c r="V73" s="57"/>
      <c r="W73" s="57"/>
      <c r="X73" s="57"/>
      <c r="Y73" s="57"/>
      <c r="Z73" s="57"/>
    </row>
    <row r="74" spans="1:26">
      <c r="A74" s="57"/>
      <c r="B74" s="57"/>
      <c r="C74" s="57"/>
      <c r="D74" s="57"/>
      <c r="E74" s="57"/>
      <c r="F74" s="57"/>
      <c r="G74" s="57"/>
      <c r="H74" s="57"/>
      <c r="I74" s="57"/>
      <c r="J74" s="57"/>
      <c r="K74" s="57"/>
      <c r="L74" s="57"/>
      <c r="M74" s="57"/>
      <c r="N74" s="57"/>
      <c r="O74" s="57"/>
      <c r="P74" s="57"/>
      <c r="Q74" s="57"/>
      <c r="R74" s="57"/>
      <c r="S74" s="57"/>
      <c r="T74" s="57"/>
      <c r="U74" s="57"/>
      <c r="V74" s="57"/>
      <c r="W74" s="57"/>
      <c r="X74" s="57"/>
      <c r="Y74" s="57"/>
      <c r="Z74" s="57"/>
    </row>
    <row r="75" spans="1:26">
      <c r="A75" s="57"/>
      <c r="B75" s="57"/>
      <c r="C75" s="57"/>
      <c r="D75" s="57"/>
      <c r="E75" s="57"/>
      <c r="F75" s="57"/>
      <c r="G75" s="57"/>
      <c r="H75" s="57"/>
      <c r="I75" s="57"/>
      <c r="J75" s="57"/>
      <c r="K75" s="57"/>
      <c r="L75" s="57"/>
      <c r="M75" s="57"/>
      <c r="N75" s="57"/>
      <c r="O75" s="57"/>
      <c r="P75" s="57"/>
      <c r="Q75" s="57"/>
      <c r="R75" s="57"/>
      <c r="S75" s="57"/>
      <c r="T75" s="57"/>
      <c r="U75" s="57"/>
      <c r="V75" s="57"/>
      <c r="W75" s="57"/>
      <c r="X75" s="57"/>
      <c r="Y75" s="57"/>
      <c r="Z75" s="57"/>
    </row>
    <row r="76" spans="1:26">
      <c r="A76" s="57"/>
      <c r="B76" s="57"/>
      <c r="C76" s="57"/>
      <c r="D76" s="57"/>
      <c r="E76" s="57"/>
      <c r="F76" s="57"/>
      <c r="G76" s="57"/>
      <c r="H76" s="57"/>
      <c r="I76" s="57"/>
      <c r="J76" s="57"/>
      <c r="K76" s="57"/>
      <c r="L76" s="57"/>
      <c r="M76" s="57"/>
      <c r="N76" s="57"/>
      <c r="O76" s="57"/>
      <c r="P76" s="57"/>
      <c r="Q76" s="57"/>
      <c r="R76" s="57"/>
      <c r="S76" s="57"/>
      <c r="T76" s="57"/>
      <c r="U76" s="57"/>
      <c r="V76" s="57"/>
      <c r="W76" s="57"/>
      <c r="X76" s="57"/>
      <c r="Y76" s="57"/>
      <c r="Z76" s="57"/>
    </row>
    <row r="77" spans="1:26">
      <c r="A77" s="57"/>
      <c r="B77" s="57"/>
      <c r="C77" s="57"/>
      <c r="D77" s="57"/>
      <c r="E77" s="57"/>
      <c r="F77" s="57"/>
      <c r="G77" s="57"/>
      <c r="H77" s="57"/>
      <c r="I77" s="57"/>
      <c r="J77" s="57"/>
      <c r="K77" s="57"/>
      <c r="L77" s="57"/>
      <c r="M77" s="57"/>
      <c r="N77" s="57"/>
      <c r="O77" s="57"/>
      <c r="P77" s="57"/>
      <c r="Q77" s="57"/>
      <c r="R77" s="57"/>
      <c r="S77" s="57"/>
      <c r="T77" s="57"/>
      <c r="U77" s="57"/>
      <c r="V77" s="57"/>
      <c r="W77" s="57"/>
      <c r="X77" s="57"/>
      <c r="Y77" s="57"/>
      <c r="Z77" s="57"/>
    </row>
    <row r="78" spans="1:26">
      <c r="A78" s="57"/>
      <c r="B78" s="57"/>
      <c r="C78" s="57"/>
      <c r="D78" s="57"/>
      <c r="E78" s="57"/>
      <c r="F78" s="57"/>
      <c r="G78" s="57"/>
      <c r="H78" s="57"/>
      <c r="I78" s="57"/>
      <c r="J78" s="57"/>
      <c r="K78" s="57"/>
      <c r="L78" s="57"/>
      <c r="M78" s="57"/>
      <c r="N78" s="57"/>
      <c r="O78" s="57"/>
      <c r="P78" s="57"/>
      <c r="Q78" s="57"/>
      <c r="R78" s="57"/>
      <c r="S78" s="57"/>
      <c r="T78" s="57"/>
      <c r="U78" s="57"/>
      <c r="V78" s="57"/>
      <c r="W78" s="57"/>
      <c r="X78" s="57"/>
      <c r="Y78" s="57"/>
      <c r="Z78" s="57"/>
    </row>
    <row r="79" spans="1:26">
      <c r="A79" s="57"/>
      <c r="B79" s="57"/>
      <c r="C79" s="57"/>
      <c r="D79" s="57"/>
      <c r="E79" s="57"/>
      <c r="F79" s="57"/>
      <c r="G79" s="57"/>
      <c r="H79" s="57"/>
      <c r="I79" s="57"/>
      <c r="J79" s="57"/>
      <c r="K79" s="57"/>
      <c r="L79" s="57"/>
      <c r="M79" s="57"/>
      <c r="N79" s="57"/>
      <c r="O79" s="57"/>
      <c r="P79" s="57"/>
      <c r="Q79" s="57"/>
      <c r="R79" s="57"/>
      <c r="S79" s="57"/>
      <c r="T79" s="57"/>
      <c r="U79" s="57"/>
      <c r="V79" s="57"/>
      <c r="W79" s="57"/>
      <c r="X79" s="57"/>
      <c r="Y79" s="57"/>
      <c r="Z79" s="57"/>
    </row>
    <row r="80" spans="1:26">
      <c r="A80" s="57"/>
      <c r="B80" s="57"/>
      <c r="C80" s="57"/>
      <c r="D80" s="57"/>
      <c r="E80" s="57"/>
      <c r="F80" s="57"/>
      <c r="G80" s="57"/>
      <c r="H80" s="57"/>
      <c r="I80" s="57"/>
      <c r="J80" s="57"/>
      <c r="K80" s="57"/>
      <c r="L80" s="57"/>
      <c r="M80" s="57"/>
      <c r="N80" s="57"/>
      <c r="O80" s="57"/>
      <c r="P80" s="57"/>
      <c r="Q80" s="57"/>
      <c r="R80" s="57"/>
      <c r="S80" s="57"/>
      <c r="T80" s="57"/>
      <c r="U80" s="57"/>
      <c r="V80" s="57"/>
      <c r="W80" s="57"/>
      <c r="X80" s="57"/>
      <c r="Y80" s="57"/>
      <c r="Z80" s="57"/>
    </row>
    <row r="81" spans="1:26">
      <c r="A81" s="57"/>
      <c r="B81" s="57"/>
      <c r="C81" s="57"/>
      <c r="D81" s="57"/>
      <c r="E81" s="57"/>
      <c r="F81" s="57"/>
      <c r="G81" s="57"/>
      <c r="H81" s="57"/>
      <c r="I81" s="57"/>
      <c r="J81" s="57"/>
      <c r="K81" s="57"/>
      <c r="L81" s="57"/>
      <c r="M81" s="57"/>
      <c r="N81" s="57"/>
      <c r="O81" s="57"/>
      <c r="P81" s="57"/>
      <c r="Q81" s="57"/>
      <c r="R81" s="57"/>
      <c r="S81" s="57"/>
      <c r="T81" s="57"/>
      <c r="U81" s="57"/>
      <c r="V81" s="57"/>
      <c r="W81" s="57"/>
      <c r="X81" s="57"/>
      <c r="Y81" s="57"/>
      <c r="Z81" s="57"/>
    </row>
    <row r="82" spans="1:26">
      <c r="A82" s="57"/>
      <c r="B82" s="57"/>
      <c r="C82" s="57"/>
      <c r="D82" s="57"/>
      <c r="E82" s="57"/>
      <c r="F82" s="57"/>
      <c r="G82" s="57"/>
      <c r="H82" s="57"/>
      <c r="I82" s="57"/>
      <c r="J82" s="57"/>
      <c r="K82" s="57"/>
      <c r="L82" s="57"/>
      <c r="M82" s="57"/>
      <c r="N82" s="57"/>
      <c r="O82" s="57"/>
      <c r="P82" s="57"/>
      <c r="Q82" s="57"/>
      <c r="R82" s="57"/>
      <c r="S82" s="57"/>
      <c r="T82" s="57"/>
      <c r="U82" s="57"/>
      <c r="V82" s="57"/>
      <c r="W82" s="57"/>
      <c r="X82" s="57"/>
      <c r="Y82" s="57"/>
      <c r="Z82" s="57"/>
    </row>
    <row r="83" spans="1:26">
      <c r="A83" s="57"/>
      <c r="B83" s="57"/>
      <c r="C83" s="57"/>
      <c r="D83" s="57"/>
      <c r="E83" s="57"/>
      <c r="F83" s="57"/>
      <c r="G83" s="57"/>
      <c r="H83" s="57"/>
      <c r="I83" s="57"/>
      <c r="J83" s="57"/>
      <c r="K83" s="57"/>
      <c r="L83" s="57"/>
      <c r="M83" s="57"/>
      <c r="N83" s="57"/>
      <c r="O83" s="57"/>
      <c r="P83" s="57"/>
      <c r="Q83" s="57"/>
      <c r="R83" s="57"/>
      <c r="S83" s="57"/>
      <c r="T83" s="57"/>
      <c r="U83" s="57"/>
      <c r="V83" s="57"/>
      <c r="W83" s="57"/>
      <c r="X83" s="57"/>
      <c r="Y83" s="57"/>
      <c r="Z83" s="57"/>
    </row>
    <row r="84" spans="1:26">
      <c r="A84" s="57"/>
      <c r="B84" s="57"/>
      <c r="C84" s="57"/>
      <c r="D84" s="57"/>
      <c r="E84" s="57"/>
      <c r="F84" s="57"/>
      <c r="G84" s="57"/>
      <c r="H84" s="57"/>
      <c r="I84" s="57"/>
      <c r="J84" s="57"/>
      <c r="K84" s="57"/>
      <c r="L84" s="57"/>
      <c r="M84" s="57"/>
      <c r="N84" s="57"/>
      <c r="O84" s="57"/>
      <c r="P84" s="57"/>
      <c r="Q84" s="57"/>
      <c r="R84" s="57"/>
      <c r="S84" s="57"/>
      <c r="T84" s="57"/>
      <c r="U84" s="57"/>
      <c r="V84" s="57"/>
      <c r="W84" s="57"/>
      <c r="X84" s="57"/>
      <c r="Y84" s="57"/>
      <c r="Z84" s="57"/>
    </row>
    <row r="85" spans="1:26">
      <c r="A85" s="57"/>
      <c r="B85" s="57"/>
      <c r="C85" s="57"/>
      <c r="D85" s="57"/>
      <c r="E85" s="57"/>
      <c r="F85" s="57"/>
      <c r="G85" s="57"/>
      <c r="H85" s="57"/>
      <c r="I85" s="57"/>
      <c r="J85" s="57"/>
      <c r="K85" s="57"/>
      <c r="L85" s="57"/>
      <c r="M85" s="57"/>
      <c r="N85" s="57"/>
      <c r="O85" s="57"/>
      <c r="P85" s="57"/>
      <c r="Q85" s="57"/>
      <c r="R85" s="57"/>
      <c r="S85" s="57"/>
      <c r="T85" s="57"/>
      <c r="U85" s="57"/>
      <c r="V85" s="57"/>
      <c r="W85" s="57"/>
      <c r="X85" s="57"/>
      <c r="Y85" s="57"/>
      <c r="Z85" s="57"/>
    </row>
    <row r="86" spans="1:26">
      <c r="A86" s="57"/>
      <c r="B86" s="57"/>
      <c r="C86" s="57"/>
      <c r="D86" s="57"/>
      <c r="E86" s="57"/>
      <c r="F86" s="57"/>
      <c r="G86" s="57"/>
      <c r="H86" s="57"/>
      <c r="I86" s="57"/>
      <c r="J86" s="57"/>
      <c r="K86" s="57"/>
      <c r="L86" s="57"/>
      <c r="M86" s="57"/>
      <c r="N86" s="57"/>
      <c r="O86" s="57"/>
      <c r="P86" s="57"/>
      <c r="Q86" s="57"/>
      <c r="R86" s="57"/>
      <c r="S86" s="57"/>
      <c r="T86" s="57"/>
      <c r="U86" s="57"/>
      <c r="V86" s="57"/>
      <c r="W86" s="57"/>
      <c r="X86" s="57"/>
      <c r="Y86" s="57"/>
      <c r="Z86" s="57"/>
    </row>
    <row r="87" spans="1:26">
      <c r="A87" s="57"/>
      <c r="B87" s="57"/>
      <c r="C87" s="57"/>
      <c r="D87" s="57"/>
      <c r="E87" s="57"/>
      <c r="F87" s="57"/>
      <c r="G87" s="57"/>
      <c r="H87" s="57"/>
      <c r="I87" s="57"/>
      <c r="J87" s="57"/>
      <c r="K87" s="57"/>
      <c r="L87" s="57"/>
      <c r="M87" s="57"/>
      <c r="N87" s="57"/>
      <c r="O87" s="57"/>
      <c r="P87" s="57"/>
      <c r="Q87" s="57"/>
      <c r="R87" s="57"/>
      <c r="S87" s="57"/>
      <c r="T87" s="57"/>
      <c r="U87" s="57"/>
      <c r="V87" s="57"/>
      <c r="W87" s="57"/>
      <c r="X87" s="57"/>
      <c r="Y87" s="57"/>
      <c r="Z87" s="57"/>
    </row>
    <row r="88" spans="1:26">
      <c r="A88" s="57"/>
      <c r="B88" s="57"/>
      <c r="C88" s="57"/>
      <c r="D88" s="57"/>
      <c r="E88" s="57"/>
      <c r="F88" s="57"/>
      <c r="G88" s="57"/>
      <c r="H88" s="57"/>
      <c r="I88" s="57"/>
      <c r="J88" s="57"/>
      <c r="K88" s="57"/>
      <c r="L88" s="57"/>
      <c r="M88" s="57"/>
      <c r="N88" s="57"/>
      <c r="O88" s="57"/>
      <c r="P88" s="57"/>
      <c r="Q88" s="57"/>
      <c r="R88" s="57"/>
      <c r="S88" s="57"/>
      <c r="T88" s="57"/>
      <c r="U88" s="57"/>
      <c r="V88" s="57"/>
      <c r="W88" s="57"/>
      <c r="X88" s="57"/>
      <c r="Y88" s="57"/>
      <c r="Z88" s="57"/>
    </row>
    <row r="89" spans="1:26">
      <c r="A89" s="57"/>
      <c r="B89" s="57"/>
      <c r="C89" s="57"/>
      <c r="D89" s="57"/>
      <c r="E89" s="57"/>
      <c r="F89" s="57"/>
      <c r="G89" s="57"/>
      <c r="H89" s="57"/>
      <c r="I89" s="57"/>
      <c r="J89" s="57"/>
      <c r="K89" s="57"/>
      <c r="L89" s="57"/>
      <c r="M89" s="57"/>
      <c r="N89" s="57"/>
      <c r="O89" s="57"/>
      <c r="P89" s="57"/>
      <c r="Q89" s="57"/>
      <c r="R89" s="57"/>
      <c r="S89" s="57"/>
      <c r="T89" s="57"/>
      <c r="U89" s="57"/>
      <c r="V89" s="57"/>
      <c r="W89" s="57"/>
      <c r="X89" s="57"/>
      <c r="Y89" s="57"/>
      <c r="Z89" s="57"/>
    </row>
    <row r="90" spans="1:26">
      <c r="A90" s="57"/>
      <c r="B90" s="57"/>
      <c r="C90" s="57"/>
      <c r="D90" s="57"/>
      <c r="E90" s="57"/>
      <c r="F90" s="57"/>
      <c r="G90" s="57"/>
      <c r="H90" s="57"/>
      <c r="I90" s="57"/>
      <c r="J90" s="57"/>
      <c r="K90" s="57"/>
      <c r="L90" s="57"/>
      <c r="M90" s="57"/>
      <c r="N90" s="57"/>
      <c r="O90" s="57"/>
      <c r="P90" s="57"/>
      <c r="Q90" s="57"/>
      <c r="R90" s="57"/>
      <c r="S90" s="57"/>
      <c r="T90" s="57"/>
      <c r="U90" s="57"/>
      <c r="V90" s="57"/>
      <c r="W90" s="57"/>
      <c r="X90" s="57"/>
      <c r="Y90" s="57"/>
      <c r="Z90" s="57"/>
    </row>
    <row r="91" spans="1:26">
      <c r="A91" s="57"/>
      <c r="B91" s="57"/>
      <c r="C91" s="57"/>
      <c r="D91" s="57"/>
      <c r="E91" s="57"/>
      <c r="F91" s="57"/>
      <c r="G91" s="57"/>
      <c r="H91" s="57"/>
      <c r="I91" s="57"/>
      <c r="J91" s="57"/>
      <c r="K91" s="57"/>
      <c r="L91" s="57"/>
      <c r="M91" s="57"/>
      <c r="N91" s="57"/>
      <c r="O91" s="57"/>
      <c r="P91" s="57"/>
      <c r="Q91" s="57"/>
      <c r="R91" s="57"/>
      <c r="S91" s="57"/>
      <c r="T91" s="57"/>
      <c r="U91" s="57"/>
      <c r="V91" s="57"/>
      <c r="W91" s="57"/>
      <c r="X91" s="57"/>
      <c r="Y91" s="57"/>
      <c r="Z91" s="57"/>
    </row>
    <row r="92" spans="1:26">
      <c r="A92" s="57"/>
      <c r="B92" s="57"/>
      <c r="C92" s="57"/>
      <c r="D92" s="57"/>
      <c r="E92" s="57"/>
      <c r="F92" s="57"/>
      <c r="G92" s="57"/>
      <c r="H92" s="57"/>
      <c r="I92" s="57"/>
      <c r="J92" s="57"/>
      <c r="K92" s="57"/>
      <c r="L92" s="57"/>
      <c r="M92" s="57"/>
      <c r="N92" s="57"/>
      <c r="O92" s="57"/>
      <c r="P92" s="57"/>
      <c r="Q92" s="57"/>
      <c r="R92" s="57"/>
      <c r="S92" s="57"/>
      <c r="T92" s="57"/>
      <c r="U92" s="57"/>
      <c r="V92" s="57"/>
      <c r="W92" s="57"/>
      <c r="X92" s="57"/>
      <c r="Y92" s="57"/>
      <c r="Z92" s="57"/>
    </row>
    <row r="93" spans="1:26">
      <c r="A93" s="57"/>
      <c r="B93" s="57"/>
      <c r="C93" s="57"/>
      <c r="D93" s="57"/>
      <c r="E93" s="57"/>
      <c r="F93" s="57"/>
      <c r="G93" s="57"/>
      <c r="H93" s="57"/>
      <c r="I93" s="57"/>
      <c r="J93" s="57"/>
      <c r="K93" s="57"/>
      <c r="L93" s="57"/>
      <c r="M93" s="57"/>
      <c r="N93" s="57"/>
      <c r="O93" s="57"/>
      <c r="P93" s="57"/>
      <c r="Q93" s="57"/>
      <c r="R93" s="57"/>
      <c r="S93" s="57"/>
      <c r="T93" s="57"/>
      <c r="U93" s="57"/>
      <c r="V93" s="57"/>
      <c r="W93" s="57"/>
      <c r="X93" s="57"/>
      <c r="Y93" s="57"/>
      <c r="Z93" s="57"/>
    </row>
    <row r="94" spans="1:26">
      <c r="A94" s="57"/>
      <c r="B94" s="57"/>
      <c r="C94" s="57"/>
      <c r="D94" s="57"/>
      <c r="E94" s="57"/>
      <c r="F94" s="57"/>
      <c r="G94" s="57"/>
      <c r="H94" s="57"/>
      <c r="I94" s="57"/>
      <c r="J94" s="57"/>
      <c r="K94" s="57"/>
      <c r="L94" s="57"/>
      <c r="M94" s="57"/>
      <c r="N94" s="57"/>
      <c r="O94" s="57"/>
      <c r="P94" s="57"/>
      <c r="Q94" s="57"/>
      <c r="R94" s="57"/>
      <c r="S94" s="57"/>
      <c r="T94" s="57"/>
      <c r="U94" s="57"/>
      <c r="V94" s="57"/>
      <c r="W94" s="57"/>
      <c r="X94" s="57"/>
      <c r="Y94" s="57"/>
      <c r="Z94" s="57"/>
    </row>
    <row r="95" spans="1:26">
      <c r="A95" s="57"/>
      <c r="B95" s="57"/>
      <c r="C95" s="57"/>
      <c r="D95" s="57"/>
      <c r="E95" s="57"/>
      <c r="F95" s="57"/>
      <c r="G95" s="57"/>
      <c r="H95" s="57"/>
      <c r="I95" s="57"/>
      <c r="J95" s="57"/>
      <c r="K95" s="57"/>
      <c r="L95" s="57"/>
      <c r="M95" s="57"/>
      <c r="N95" s="57"/>
      <c r="O95" s="57"/>
      <c r="P95" s="57"/>
      <c r="Q95" s="57"/>
      <c r="R95" s="57"/>
      <c r="S95" s="57"/>
      <c r="T95" s="57"/>
      <c r="U95" s="57"/>
      <c r="V95" s="57"/>
      <c r="W95" s="57"/>
      <c r="X95" s="57"/>
      <c r="Y95" s="57"/>
      <c r="Z95" s="57"/>
    </row>
    <row r="96" spans="1:26">
      <c r="A96" s="57"/>
      <c r="B96" s="57"/>
      <c r="C96" s="57"/>
      <c r="D96" s="57"/>
      <c r="E96" s="57"/>
      <c r="F96" s="57"/>
      <c r="G96" s="57"/>
      <c r="H96" s="57"/>
      <c r="I96" s="57"/>
      <c r="J96" s="57"/>
      <c r="K96" s="57"/>
      <c r="L96" s="57"/>
      <c r="M96" s="57"/>
      <c r="N96" s="57"/>
      <c r="O96" s="57"/>
      <c r="P96" s="57"/>
      <c r="Q96" s="57"/>
      <c r="R96" s="57"/>
      <c r="S96" s="57"/>
      <c r="T96" s="57"/>
      <c r="U96" s="57"/>
      <c r="V96" s="57"/>
      <c r="W96" s="57"/>
      <c r="X96" s="57"/>
      <c r="Y96" s="57"/>
      <c r="Z96" s="57"/>
    </row>
    <row r="97" spans="1:26">
      <c r="A97" s="57"/>
      <c r="B97" s="57"/>
      <c r="C97" s="57"/>
      <c r="D97" s="57"/>
      <c r="E97" s="57"/>
      <c r="F97" s="57"/>
      <c r="G97" s="57"/>
      <c r="H97" s="57"/>
      <c r="I97" s="57"/>
      <c r="J97" s="57"/>
      <c r="K97" s="57"/>
      <c r="L97" s="57"/>
      <c r="M97" s="57"/>
      <c r="N97" s="57"/>
      <c r="O97" s="57"/>
      <c r="P97" s="57"/>
      <c r="Q97" s="57"/>
      <c r="R97" s="57"/>
      <c r="S97" s="57"/>
      <c r="T97" s="57"/>
      <c r="U97" s="57"/>
      <c r="V97" s="57"/>
      <c r="W97" s="57"/>
      <c r="X97" s="57"/>
      <c r="Y97" s="57"/>
      <c r="Z97" s="57"/>
    </row>
    <row r="98" spans="1:26">
      <c r="A98" s="57"/>
      <c r="B98" s="57"/>
      <c r="C98" s="57"/>
      <c r="D98" s="57"/>
      <c r="E98" s="57"/>
      <c r="F98" s="57"/>
      <c r="G98" s="57"/>
      <c r="H98" s="57"/>
      <c r="I98" s="57"/>
      <c r="J98" s="57"/>
      <c r="K98" s="57"/>
      <c r="L98" s="57"/>
      <c r="M98" s="57"/>
      <c r="N98" s="57"/>
      <c r="O98" s="57"/>
      <c r="P98" s="57"/>
      <c r="Q98" s="57"/>
      <c r="R98" s="57"/>
      <c r="S98" s="57"/>
      <c r="T98" s="57"/>
      <c r="U98" s="57"/>
      <c r="V98" s="57"/>
      <c r="W98" s="57"/>
      <c r="X98" s="57"/>
      <c r="Y98" s="57"/>
      <c r="Z98" s="57"/>
    </row>
    <row r="99" spans="1:26">
      <c r="A99" s="57"/>
      <c r="B99" s="57"/>
      <c r="C99" s="57"/>
      <c r="D99" s="57"/>
      <c r="E99" s="57"/>
      <c r="F99" s="57"/>
      <c r="G99" s="57"/>
      <c r="H99" s="57"/>
      <c r="I99" s="57"/>
      <c r="J99" s="57"/>
      <c r="K99" s="57"/>
      <c r="L99" s="57"/>
      <c r="M99" s="57"/>
      <c r="N99" s="57"/>
      <c r="O99" s="57"/>
      <c r="P99" s="57"/>
      <c r="Q99" s="57"/>
      <c r="R99" s="57"/>
      <c r="S99" s="57"/>
      <c r="T99" s="57"/>
      <c r="U99" s="57"/>
      <c r="V99" s="57"/>
      <c r="W99" s="57"/>
      <c r="X99" s="57"/>
      <c r="Y99" s="57"/>
      <c r="Z99" s="57"/>
    </row>
    <row r="100" spans="1:26">
      <c r="A100" s="57"/>
      <c r="B100" s="57"/>
      <c r="C100" s="57"/>
      <c r="D100" s="57"/>
      <c r="E100" s="57"/>
      <c r="F100" s="57"/>
      <c r="G100" s="57"/>
      <c r="H100" s="57"/>
      <c r="I100" s="57"/>
      <c r="J100" s="57"/>
      <c r="K100" s="57"/>
      <c r="L100" s="57"/>
      <c r="M100" s="57"/>
      <c r="N100" s="57"/>
      <c r="O100" s="57"/>
      <c r="P100" s="57"/>
      <c r="Q100" s="57"/>
      <c r="R100" s="57"/>
      <c r="S100" s="57"/>
      <c r="T100" s="57"/>
      <c r="U100" s="57"/>
      <c r="V100" s="57"/>
      <c r="W100" s="57"/>
      <c r="X100" s="57"/>
      <c r="Y100" s="57"/>
      <c r="Z100" s="57"/>
    </row>
    <row r="101" spans="1:26">
      <c r="A101" s="57"/>
      <c r="B101" s="57"/>
      <c r="C101" s="57"/>
      <c r="D101" s="57"/>
      <c r="E101" s="57"/>
      <c r="F101" s="57"/>
      <c r="G101" s="57"/>
      <c r="H101" s="57"/>
      <c r="I101" s="57"/>
      <c r="J101" s="57"/>
      <c r="K101" s="57"/>
      <c r="L101" s="57"/>
      <c r="M101" s="57"/>
      <c r="N101" s="57"/>
      <c r="O101" s="57"/>
      <c r="P101" s="57"/>
      <c r="Q101" s="57"/>
      <c r="R101" s="57"/>
      <c r="S101" s="57"/>
      <c r="T101" s="57"/>
      <c r="U101" s="57"/>
      <c r="V101" s="57"/>
      <c r="W101" s="57"/>
      <c r="X101" s="57"/>
      <c r="Y101" s="57"/>
      <c r="Z101" s="57"/>
    </row>
    <row r="102" spans="1:26">
      <c r="A102" s="57"/>
      <c r="B102" s="57"/>
      <c r="C102" s="57"/>
      <c r="D102" s="57"/>
      <c r="E102" s="57"/>
      <c r="F102" s="57"/>
      <c r="G102" s="57"/>
      <c r="H102" s="57"/>
      <c r="I102" s="57"/>
      <c r="J102" s="57"/>
      <c r="K102" s="57"/>
      <c r="L102" s="57"/>
      <c r="M102" s="57"/>
      <c r="N102" s="57"/>
      <c r="O102" s="57"/>
      <c r="P102" s="57"/>
      <c r="Q102" s="57"/>
      <c r="R102" s="57"/>
      <c r="S102" s="57"/>
      <c r="T102" s="57"/>
      <c r="U102" s="57"/>
      <c r="V102" s="57"/>
      <c r="W102" s="57"/>
      <c r="X102" s="57"/>
      <c r="Y102" s="57"/>
      <c r="Z102" s="57"/>
    </row>
    <row r="103" spans="1:26">
      <c r="A103" s="57"/>
      <c r="B103" s="57"/>
      <c r="C103" s="57"/>
      <c r="D103" s="57"/>
      <c r="E103" s="57"/>
      <c r="F103" s="57"/>
      <c r="G103" s="57"/>
      <c r="H103" s="57"/>
      <c r="I103" s="57"/>
      <c r="J103" s="57"/>
      <c r="K103" s="57"/>
      <c r="L103" s="57"/>
      <c r="M103" s="57"/>
      <c r="N103" s="57"/>
      <c r="O103" s="57"/>
      <c r="P103" s="57"/>
      <c r="Q103" s="57"/>
      <c r="R103" s="57"/>
      <c r="S103" s="57"/>
      <c r="T103" s="57"/>
      <c r="U103" s="57"/>
      <c r="V103" s="57"/>
      <c r="W103" s="57"/>
      <c r="X103" s="57"/>
      <c r="Y103" s="57"/>
      <c r="Z103" s="57"/>
    </row>
    <row r="104" spans="1:26">
      <c r="A104" s="57"/>
      <c r="B104" s="57"/>
      <c r="C104" s="57"/>
      <c r="D104" s="57"/>
      <c r="E104" s="57"/>
      <c r="F104" s="57"/>
      <c r="G104" s="57"/>
      <c r="H104" s="57"/>
      <c r="I104" s="57"/>
      <c r="J104" s="57"/>
      <c r="K104" s="57"/>
      <c r="L104" s="57"/>
      <c r="M104" s="57"/>
      <c r="N104" s="57"/>
      <c r="O104" s="57"/>
      <c r="P104" s="57"/>
      <c r="Q104" s="57"/>
      <c r="R104" s="57"/>
      <c r="S104" s="57"/>
      <c r="T104" s="57"/>
      <c r="U104" s="57"/>
      <c r="V104" s="57"/>
      <c r="W104" s="57"/>
      <c r="X104" s="57"/>
      <c r="Y104" s="57"/>
      <c r="Z104" s="57"/>
    </row>
    <row r="105" spans="1:26">
      <c r="A105" s="57"/>
      <c r="B105" s="57"/>
      <c r="C105" s="57"/>
      <c r="D105" s="57"/>
      <c r="E105" s="57"/>
      <c r="F105" s="57"/>
      <c r="G105" s="57"/>
      <c r="H105" s="57"/>
      <c r="I105" s="57"/>
      <c r="J105" s="57"/>
      <c r="K105" s="57"/>
      <c r="L105" s="57"/>
      <c r="M105" s="57"/>
      <c r="N105" s="57"/>
      <c r="O105" s="57"/>
      <c r="P105" s="57"/>
      <c r="Q105" s="57"/>
      <c r="R105" s="57"/>
      <c r="S105" s="57"/>
      <c r="T105" s="57"/>
      <c r="U105" s="57"/>
      <c r="V105" s="57"/>
      <c r="W105" s="57"/>
      <c r="X105" s="57"/>
      <c r="Y105" s="57"/>
      <c r="Z105" s="57"/>
    </row>
    <row r="106" spans="1:26">
      <c r="A106" s="57"/>
      <c r="B106" s="57"/>
      <c r="C106" s="57"/>
      <c r="D106" s="57"/>
      <c r="E106" s="57"/>
      <c r="F106" s="57"/>
      <c r="G106" s="57"/>
      <c r="H106" s="57"/>
      <c r="I106" s="57"/>
      <c r="J106" s="57"/>
      <c r="K106" s="57"/>
      <c r="L106" s="57"/>
      <c r="M106" s="57"/>
      <c r="N106" s="57"/>
      <c r="O106" s="57"/>
      <c r="P106" s="57"/>
      <c r="Q106" s="57"/>
      <c r="R106" s="57"/>
      <c r="S106" s="57"/>
      <c r="T106" s="57"/>
      <c r="U106" s="57"/>
      <c r="V106" s="57"/>
      <c r="W106" s="57"/>
      <c r="X106" s="57"/>
      <c r="Y106" s="57"/>
      <c r="Z106" s="57"/>
    </row>
    <row r="107" spans="1:26">
      <c r="A107" s="57"/>
      <c r="B107" s="57"/>
      <c r="C107" s="57"/>
      <c r="D107" s="57"/>
      <c r="E107" s="57"/>
      <c r="F107" s="57"/>
      <c r="G107" s="57"/>
      <c r="H107" s="57"/>
      <c r="I107" s="57"/>
      <c r="J107" s="57"/>
      <c r="K107" s="57"/>
      <c r="L107" s="57"/>
      <c r="M107" s="57"/>
      <c r="N107" s="57"/>
      <c r="O107" s="57"/>
      <c r="P107" s="57"/>
      <c r="Q107" s="57"/>
      <c r="R107" s="57"/>
      <c r="S107" s="57"/>
      <c r="T107" s="57"/>
      <c r="U107" s="57"/>
      <c r="V107" s="57"/>
      <c r="W107" s="57"/>
      <c r="X107" s="57"/>
      <c r="Y107" s="57"/>
      <c r="Z107" s="57"/>
    </row>
    <row r="108" spans="1:26">
      <c r="A108" s="57"/>
      <c r="B108" s="57"/>
      <c r="C108" s="57"/>
      <c r="D108" s="57"/>
      <c r="E108" s="57"/>
      <c r="F108" s="57"/>
      <c r="G108" s="57"/>
      <c r="H108" s="57"/>
      <c r="I108" s="57"/>
      <c r="J108" s="57"/>
      <c r="K108" s="57"/>
      <c r="L108" s="57"/>
      <c r="M108" s="57"/>
      <c r="N108" s="57"/>
      <c r="O108" s="57"/>
      <c r="P108" s="57"/>
      <c r="Q108" s="57"/>
      <c r="R108" s="57"/>
      <c r="S108" s="57"/>
      <c r="T108" s="57"/>
      <c r="U108" s="57"/>
      <c r="V108" s="57"/>
      <c r="W108" s="57"/>
      <c r="X108" s="57"/>
      <c r="Y108" s="57"/>
      <c r="Z108" s="57"/>
    </row>
    <row r="109" spans="1:26">
      <c r="A109" s="57"/>
      <c r="B109" s="57"/>
      <c r="C109" s="57"/>
      <c r="D109" s="57"/>
      <c r="E109" s="57"/>
      <c r="F109" s="57"/>
      <c r="G109" s="57"/>
      <c r="H109" s="57"/>
      <c r="I109" s="57"/>
      <c r="J109" s="57"/>
      <c r="K109" s="57"/>
      <c r="L109" s="57"/>
      <c r="M109" s="57"/>
      <c r="N109" s="57"/>
      <c r="O109" s="57"/>
      <c r="P109" s="57"/>
      <c r="Q109" s="57"/>
      <c r="R109" s="57"/>
      <c r="S109" s="57"/>
      <c r="T109" s="57"/>
      <c r="U109" s="57"/>
      <c r="V109" s="57"/>
      <c r="W109" s="57"/>
      <c r="X109" s="57"/>
      <c r="Y109" s="57"/>
      <c r="Z109" s="57"/>
    </row>
    <row r="110" spans="1:26">
      <c r="A110" s="57"/>
      <c r="B110" s="57"/>
      <c r="C110" s="57"/>
      <c r="D110" s="57"/>
      <c r="E110" s="57"/>
      <c r="F110" s="57"/>
      <c r="G110" s="57"/>
      <c r="H110" s="57"/>
      <c r="I110" s="57"/>
      <c r="J110" s="57"/>
      <c r="K110" s="57"/>
      <c r="L110" s="57"/>
      <c r="M110" s="57"/>
      <c r="N110" s="57"/>
      <c r="O110" s="57"/>
      <c r="P110" s="57"/>
      <c r="Q110" s="57"/>
      <c r="R110" s="57"/>
      <c r="S110" s="57"/>
      <c r="T110" s="57"/>
      <c r="U110" s="57"/>
      <c r="V110" s="57"/>
      <c r="W110" s="57"/>
      <c r="X110" s="57"/>
      <c r="Y110" s="57"/>
      <c r="Z110" s="57"/>
    </row>
    <row r="111" spans="1:26">
      <c r="A111" s="57"/>
      <c r="B111" s="57"/>
      <c r="C111" s="57"/>
      <c r="D111" s="57"/>
      <c r="E111" s="57"/>
      <c r="F111" s="57"/>
      <c r="G111" s="57"/>
      <c r="H111" s="57"/>
      <c r="I111" s="57"/>
      <c r="J111" s="57"/>
      <c r="K111" s="57"/>
      <c r="L111" s="57"/>
      <c r="M111" s="57"/>
      <c r="N111" s="57"/>
      <c r="O111" s="57"/>
      <c r="P111" s="57"/>
      <c r="Q111" s="57"/>
      <c r="R111" s="57"/>
      <c r="S111" s="57"/>
      <c r="T111" s="57"/>
      <c r="U111" s="57"/>
      <c r="V111" s="57"/>
      <c r="W111" s="57"/>
      <c r="X111" s="57"/>
      <c r="Y111" s="57"/>
      <c r="Z111" s="57"/>
    </row>
    <row r="112" spans="1:26">
      <c r="A112" s="57"/>
      <c r="B112" s="57"/>
      <c r="C112" s="57"/>
      <c r="D112" s="57"/>
      <c r="E112" s="57"/>
      <c r="F112" s="57"/>
      <c r="G112" s="57"/>
      <c r="H112" s="57"/>
      <c r="I112" s="57"/>
      <c r="J112" s="57"/>
      <c r="K112" s="57"/>
      <c r="L112" s="57"/>
      <c r="M112" s="57"/>
      <c r="N112" s="57"/>
      <c r="O112" s="57"/>
      <c r="P112" s="57"/>
      <c r="Q112" s="57"/>
      <c r="R112" s="57"/>
      <c r="S112" s="57"/>
      <c r="T112" s="57"/>
      <c r="U112" s="57"/>
      <c r="V112" s="57"/>
      <c r="W112" s="57"/>
      <c r="X112" s="57"/>
      <c r="Y112" s="57"/>
      <c r="Z112" s="57"/>
    </row>
    <row r="113" spans="1:26">
      <c r="A113" s="57"/>
      <c r="B113" s="57"/>
      <c r="C113" s="57"/>
      <c r="D113" s="57"/>
      <c r="E113" s="57"/>
      <c r="F113" s="57"/>
      <c r="G113" s="57"/>
      <c r="H113" s="57"/>
      <c r="I113" s="57"/>
      <c r="J113" s="57"/>
      <c r="K113" s="57"/>
      <c r="L113" s="57"/>
      <c r="M113" s="57"/>
      <c r="N113" s="57"/>
      <c r="O113" s="57"/>
      <c r="P113" s="57"/>
      <c r="Q113" s="57"/>
      <c r="R113" s="57"/>
      <c r="S113" s="57"/>
      <c r="T113" s="57"/>
      <c r="U113" s="57"/>
      <c r="V113" s="57"/>
      <c r="W113" s="57"/>
      <c r="X113" s="57"/>
      <c r="Y113" s="57"/>
      <c r="Z113" s="57"/>
    </row>
    <row r="114" spans="1:26">
      <c r="A114" s="57"/>
      <c r="B114" s="57"/>
      <c r="C114" s="57"/>
      <c r="D114" s="57"/>
      <c r="E114" s="57"/>
      <c r="F114" s="57"/>
      <c r="G114" s="57"/>
      <c r="H114" s="57"/>
      <c r="I114" s="57"/>
      <c r="J114" s="57"/>
      <c r="K114" s="57"/>
      <c r="L114" s="57"/>
      <c r="M114" s="57"/>
      <c r="N114" s="57"/>
      <c r="O114" s="57"/>
      <c r="P114" s="57"/>
      <c r="Q114" s="57"/>
      <c r="R114" s="57"/>
      <c r="S114" s="57"/>
      <c r="T114" s="57"/>
      <c r="U114" s="57"/>
      <c r="V114" s="57"/>
      <c r="W114" s="57"/>
      <c r="X114" s="57"/>
      <c r="Y114" s="57"/>
      <c r="Z114" s="57"/>
    </row>
    <row r="115" spans="1:26">
      <c r="A115" s="57"/>
      <c r="B115" s="57"/>
      <c r="C115" s="57"/>
      <c r="D115" s="57"/>
      <c r="E115" s="57"/>
      <c r="F115" s="57"/>
      <c r="G115" s="57"/>
      <c r="H115" s="57"/>
      <c r="I115" s="57"/>
      <c r="J115" s="57"/>
      <c r="K115" s="57"/>
      <c r="L115" s="57"/>
      <c r="M115" s="57"/>
      <c r="N115" s="57"/>
      <c r="O115" s="57"/>
      <c r="P115" s="57"/>
      <c r="Q115" s="57"/>
      <c r="R115" s="57"/>
      <c r="S115" s="57"/>
      <c r="T115" s="57"/>
      <c r="U115" s="57"/>
      <c r="V115" s="57"/>
      <c r="W115" s="57"/>
      <c r="X115" s="57"/>
      <c r="Y115" s="57"/>
      <c r="Z115" s="57"/>
    </row>
    <row r="116" spans="1:26">
      <c r="A116" s="57"/>
      <c r="B116" s="57"/>
      <c r="C116" s="57"/>
      <c r="D116" s="57"/>
      <c r="E116" s="57"/>
      <c r="F116" s="57"/>
      <c r="G116" s="57"/>
      <c r="H116" s="57"/>
      <c r="I116" s="57"/>
      <c r="J116" s="57"/>
      <c r="K116" s="57"/>
      <c r="L116" s="57"/>
      <c r="M116" s="57"/>
      <c r="N116" s="57"/>
      <c r="O116" s="57"/>
      <c r="P116" s="57"/>
      <c r="Q116" s="57"/>
      <c r="R116" s="57"/>
      <c r="S116" s="57"/>
      <c r="T116" s="57"/>
      <c r="U116" s="57"/>
      <c r="V116" s="57"/>
      <c r="W116" s="57"/>
      <c r="X116" s="57"/>
      <c r="Y116" s="57"/>
      <c r="Z116" s="57"/>
    </row>
    <row r="117" spans="1:26">
      <c r="A117" s="57"/>
      <c r="B117" s="57"/>
      <c r="C117" s="57"/>
      <c r="D117" s="57"/>
      <c r="E117" s="57"/>
      <c r="F117" s="57"/>
      <c r="G117" s="57"/>
      <c r="H117" s="57"/>
      <c r="I117" s="57"/>
      <c r="J117" s="57"/>
      <c r="K117" s="57"/>
      <c r="L117" s="57"/>
      <c r="M117" s="57"/>
      <c r="N117" s="57"/>
      <c r="O117" s="57"/>
      <c r="P117" s="57"/>
      <c r="Q117" s="57"/>
      <c r="R117" s="57"/>
      <c r="S117" s="57"/>
      <c r="T117" s="57"/>
      <c r="U117" s="57"/>
      <c r="V117" s="57"/>
      <c r="W117" s="57"/>
      <c r="X117" s="57"/>
      <c r="Y117" s="57"/>
      <c r="Z117" s="57"/>
    </row>
    <row r="118" spans="1:26">
      <c r="A118" s="57"/>
      <c r="B118" s="57"/>
      <c r="C118" s="57"/>
      <c r="D118" s="57"/>
      <c r="E118" s="57"/>
      <c r="F118" s="57"/>
      <c r="G118" s="57"/>
      <c r="H118" s="57"/>
      <c r="I118" s="57"/>
      <c r="J118" s="57"/>
      <c r="K118" s="57"/>
      <c r="L118" s="57"/>
      <c r="M118" s="57"/>
      <c r="N118" s="57"/>
      <c r="O118" s="57"/>
      <c r="P118" s="57"/>
      <c r="Q118" s="57"/>
      <c r="R118" s="57"/>
      <c r="S118" s="57"/>
      <c r="T118" s="57"/>
      <c r="U118" s="57"/>
      <c r="V118" s="57"/>
      <c r="W118" s="57"/>
      <c r="X118" s="57"/>
      <c r="Y118" s="57"/>
      <c r="Z118" s="57"/>
    </row>
    <row r="119" spans="1:26">
      <c r="A119" s="57"/>
      <c r="B119" s="57"/>
      <c r="C119" s="57"/>
      <c r="D119" s="57"/>
      <c r="E119" s="57"/>
      <c r="F119" s="57"/>
      <c r="G119" s="57"/>
      <c r="H119" s="57"/>
      <c r="I119" s="57"/>
      <c r="J119" s="57"/>
      <c r="K119" s="57"/>
      <c r="L119" s="57"/>
      <c r="M119" s="57"/>
      <c r="N119" s="57"/>
      <c r="O119" s="57"/>
      <c r="P119" s="57"/>
      <c r="Q119" s="57"/>
      <c r="R119" s="57"/>
      <c r="S119" s="57"/>
      <c r="T119" s="57"/>
      <c r="U119" s="57"/>
      <c r="V119" s="57"/>
      <c r="W119" s="57"/>
      <c r="X119" s="57"/>
      <c r="Y119" s="57"/>
      <c r="Z119" s="57"/>
    </row>
    <row r="120" spans="1:26">
      <c r="A120" s="57"/>
      <c r="B120" s="57"/>
      <c r="C120" s="57"/>
      <c r="D120" s="57"/>
      <c r="E120" s="57"/>
      <c r="F120" s="57"/>
      <c r="G120" s="57"/>
      <c r="H120" s="57"/>
      <c r="I120" s="57"/>
      <c r="J120" s="57"/>
      <c r="K120" s="57"/>
      <c r="L120" s="57"/>
      <c r="M120" s="57"/>
      <c r="N120" s="57"/>
      <c r="O120" s="57"/>
      <c r="P120" s="57"/>
      <c r="Q120" s="57"/>
      <c r="R120" s="57"/>
      <c r="S120" s="57"/>
      <c r="T120" s="57"/>
      <c r="U120" s="57"/>
      <c r="V120" s="57"/>
      <c r="W120" s="57"/>
      <c r="X120" s="57"/>
      <c r="Y120" s="57"/>
      <c r="Z120" s="57"/>
    </row>
    <row r="121" spans="1:26">
      <c r="A121" s="57"/>
      <c r="B121" s="57"/>
      <c r="C121" s="57"/>
      <c r="D121" s="57"/>
      <c r="E121" s="57"/>
      <c r="F121" s="57"/>
      <c r="G121" s="57"/>
      <c r="H121" s="57"/>
      <c r="I121" s="57"/>
      <c r="J121" s="57"/>
      <c r="K121" s="57"/>
      <c r="L121" s="57"/>
      <c r="M121" s="57"/>
      <c r="N121" s="57"/>
      <c r="O121" s="57"/>
      <c r="P121" s="57"/>
      <c r="Q121" s="57"/>
      <c r="R121" s="57"/>
      <c r="S121" s="57"/>
      <c r="T121" s="57"/>
      <c r="U121" s="57"/>
      <c r="V121" s="57"/>
      <c r="W121" s="57"/>
      <c r="X121" s="57"/>
      <c r="Y121" s="57"/>
      <c r="Z121" s="57"/>
    </row>
    <row r="122" spans="1:26">
      <c r="A122" s="57"/>
      <c r="B122" s="57"/>
      <c r="C122" s="57"/>
      <c r="D122" s="57"/>
      <c r="E122" s="57"/>
      <c r="F122" s="57"/>
      <c r="G122" s="57"/>
      <c r="H122" s="57"/>
      <c r="I122" s="57"/>
      <c r="J122" s="57"/>
      <c r="K122" s="57"/>
      <c r="L122" s="57"/>
      <c r="M122" s="57"/>
      <c r="N122" s="57"/>
      <c r="O122" s="57"/>
      <c r="P122" s="57"/>
      <c r="Q122" s="57"/>
      <c r="R122" s="57"/>
      <c r="S122" s="57"/>
      <c r="T122" s="57"/>
      <c r="U122" s="57"/>
      <c r="V122" s="57"/>
      <c r="W122" s="57"/>
      <c r="X122" s="57"/>
      <c r="Y122" s="57"/>
      <c r="Z122" s="57"/>
    </row>
    <row r="123" spans="1:26">
      <c r="A123" s="57"/>
      <c r="B123" s="57"/>
      <c r="C123" s="57"/>
      <c r="D123" s="57"/>
      <c r="E123" s="57"/>
      <c r="F123" s="57"/>
      <c r="G123" s="57"/>
      <c r="H123" s="57"/>
      <c r="I123" s="57"/>
      <c r="J123" s="57"/>
      <c r="K123" s="57"/>
      <c r="L123" s="57"/>
      <c r="M123" s="57"/>
      <c r="N123" s="57"/>
      <c r="O123" s="57"/>
      <c r="P123" s="57"/>
      <c r="Q123" s="57"/>
      <c r="R123" s="57"/>
      <c r="S123" s="57"/>
      <c r="T123" s="57"/>
      <c r="U123" s="57"/>
      <c r="V123" s="57"/>
      <c r="W123" s="57"/>
      <c r="X123" s="57"/>
      <c r="Y123" s="57"/>
      <c r="Z123" s="57"/>
    </row>
    <row r="124" spans="1:26">
      <c r="A124" s="57"/>
      <c r="B124" s="57"/>
      <c r="C124" s="57"/>
      <c r="D124" s="57"/>
      <c r="E124" s="57"/>
      <c r="F124" s="57"/>
      <c r="G124" s="57"/>
      <c r="H124" s="57"/>
      <c r="I124" s="57"/>
      <c r="J124" s="57"/>
      <c r="K124" s="57"/>
      <c r="L124" s="57"/>
      <c r="M124" s="57"/>
      <c r="N124" s="57"/>
      <c r="O124" s="57"/>
      <c r="P124" s="57"/>
      <c r="Q124" s="57"/>
      <c r="R124" s="57"/>
      <c r="S124" s="57"/>
      <c r="T124" s="57"/>
      <c r="U124" s="57"/>
      <c r="V124" s="57"/>
      <c r="W124" s="57"/>
      <c r="X124" s="57"/>
      <c r="Y124" s="57"/>
      <c r="Z124" s="57"/>
    </row>
    <row r="125" spans="1:26">
      <c r="A125" s="57"/>
      <c r="B125" s="57"/>
      <c r="C125" s="57"/>
      <c r="D125" s="57"/>
      <c r="E125" s="57"/>
      <c r="F125" s="57"/>
      <c r="G125" s="57"/>
      <c r="H125" s="57"/>
      <c r="I125" s="57"/>
      <c r="J125" s="57"/>
      <c r="K125" s="57"/>
      <c r="L125" s="57"/>
      <c r="M125" s="57"/>
      <c r="N125" s="57"/>
      <c r="O125" s="57"/>
      <c r="P125" s="57"/>
      <c r="Q125" s="57"/>
      <c r="R125" s="57"/>
      <c r="S125" s="57"/>
      <c r="T125" s="57"/>
      <c r="U125" s="57"/>
      <c r="V125" s="57"/>
      <c r="W125" s="57"/>
      <c r="X125" s="57"/>
      <c r="Y125" s="57"/>
      <c r="Z125" s="57"/>
    </row>
    <row r="126" spans="1:26">
      <c r="A126" s="57"/>
      <c r="B126" s="57"/>
      <c r="C126" s="57"/>
      <c r="D126" s="57"/>
      <c r="E126" s="57"/>
      <c r="F126" s="57"/>
      <c r="G126" s="57"/>
      <c r="H126" s="57"/>
      <c r="I126" s="57"/>
      <c r="J126" s="57"/>
      <c r="K126" s="57"/>
      <c r="L126" s="57"/>
      <c r="M126" s="57"/>
      <c r="N126" s="57"/>
      <c r="O126" s="57"/>
      <c r="P126" s="57"/>
      <c r="Q126" s="57"/>
      <c r="R126" s="57"/>
      <c r="S126" s="57"/>
      <c r="T126" s="57"/>
      <c r="U126" s="57"/>
      <c r="V126" s="57"/>
      <c r="W126" s="57"/>
      <c r="X126" s="57"/>
      <c r="Y126" s="57"/>
      <c r="Z126" s="57"/>
    </row>
    <row r="127" spans="1:26">
      <c r="A127" s="57"/>
      <c r="B127" s="57"/>
      <c r="C127" s="57"/>
      <c r="D127" s="57"/>
      <c r="E127" s="57"/>
      <c r="F127" s="57"/>
      <c r="G127" s="57"/>
      <c r="H127" s="57"/>
      <c r="I127" s="57"/>
      <c r="J127" s="57"/>
      <c r="K127" s="57"/>
      <c r="L127" s="57"/>
      <c r="M127" s="57"/>
      <c r="N127" s="57"/>
      <c r="O127" s="57"/>
      <c r="P127" s="57"/>
      <c r="Q127" s="57"/>
      <c r="R127" s="57"/>
      <c r="S127" s="57"/>
      <c r="T127" s="57"/>
      <c r="U127" s="57"/>
      <c r="V127" s="57"/>
      <c r="W127" s="57"/>
      <c r="X127" s="57"/>
      <c r="Y127" s="57"/>
      <c r="Z127" s="57"/>
    </row>
    <row r="128" spans="1:26">
      <c r="A128" s="57"/>
      <c r="B128" s="57"/>
      <c r="C128" s="57"/>
      <c r="D128" s="57"/>
      <c r="E128" s="57"/>
      <c r="F128" s="57"/>
      <c r="G128" s="57"/>
      <c r="H128" s="57"/>
      <c r="I128" s="57"/>
      <c r="J128" s="57"/>
      <c r="K128" s="57"/>
      <c r="L128" s="57"/>
      <c r="M128" s="57"/>
      <c r="N128" s="57"/>
      <c r="O128" s="57"/>
      <c r="P128" s="57"/>
      <c r="Q128" s="57"/>
      <c r="R128" s="57"/>
      <c r="S128" s="57"/>
      <c r="T128" s="57"/>
      <c r="U128" s="57"/>
      <c r="V128" s="57"/>
      <c r="W128" s="57"/>
      <c r="X128" s="57"/>
      <c r="Y128" s="57"/>
      <c r="Z128" s="57"/>
    </row>
    <row r="129" spans="1:26">
      <c r="A129" s="57"/>
      <c r="B129" s="57"/>
      <c r="C129" s="57"/>
      <c r="D129" s="57"/>
      <c r="E129" s="57"/>
      <c r="F129" s="57"/>
      <c r="G129" s="57"/>
      <c r="H129" s="57"/>
      <c r="I129" s="57"/>
      <c r="J129" s="57"/>
      <c r="K129" s="57"/>
      <c r="L129" s="57"/>
      <c r="M129" s="57"/>
      <c r="N129" s="57"/>
      <c r="O129" s="57"/>
      <c r="P129" s="57"/>
      <c r="Q129" s="57"/>
      <c r="R129" s="57"/>
      <c r="S129" s="57"/>
      <c r="T129" s="57"/>
      <c r="U129" s="57"/>
      <c r="V129" s="57"/>
      <c r="W129" s="57"/>
      <c r="X129" s="57"/>
      <c r="Y129" s="57"/>
      <c r="Z129" s="57"/>
    </row>
    <row r="130" spans="1:26">
      <c r="A130" s="57"/>
      <c r="B130" s="57"/>
      <c r="C130" s="57"/>
      <c r="D130" s="57"/>
      <c r="E130" s="57"/>
      <c r="F130" s="57"/>
      <c r="G130" s="57"/>
      <c r="H130" s="57"/>
      <c r="I130" s="57"/>
      <c r="J130" s="57"/>
      <c r="K130" s="57"/>
      <c r="L130" s="57"/>
      <c r="M130" s="57"/>
      <c r="N130" s="57"/>
      <c r="O130" s="57"/>
      <c r="P130" s="57"/>
      <c r="Q130" s="57"/>
      <c r="R130" s="57"/>
      <c r="S130" s="57"/>
      <c r="T130" s="57"/>
      <c r="U130" s="57"/>
      <c r="V130" s="57"/>
      <c r="W130" s="57"/>
      <c r="X130" s="57"/>
      <c r="Y130" s="57"/>
      <c r="Z130" s="57"/>
    </row>
    <row r="131" spans="1:26">
      <c r="A131" s="57"/>
      <c r="B131" s="57"/>
      <c r="C131" s="57"/>
      <c r="D131" s="57"/>
      <c r="E131" s="57"/>
      <c r="F131" s="57"/>
      <c r="G131" s="57"/>
      <c r="H131" s="57"/>
      <c r="I131" s="57"/>
      <c r="J131" s="57"/>
      <c r="K131" s="57"/>
      <c r="L131" s="57"/>
      <c r="M131" s="57"/>
      <c r="N131" s="57"/>
      <c r="O131" s="57"/>
      <c r="P131" s="57"/>
      <c r="Q131" s="57"/>
      <c r="R131" s="57"/>
      <c r="S131" s="57"/>
      <c r="T131" s="57"/>
      <c r="U131" s="57"/>
      <c r="V131" s="57"/>
      <c r="W131" s="57"/>
      <c r="X131" s="57"/>
      <c r="Y131" s="57"/>
      <c r="Z131" s="57"/>
    </row>
  </sheetData>
  <mergeCells count="15">
    <mergeCell ref="A19:A21"/>
    <mergeCell ref="A22:A24"/>
    <mergeCell ref="A25:A27"/>
    <mergeCell ref="A4:A6"/>
    <mergeCell ref="A7:A9"/>
    <mergeCell ref="A10:A12"/>
    <mergeCell ref="A13:A15"/>
    <mergeCell ref="A16:A18"/>
    <mergeCell ref="A46:A48"/>
    <mergeCell ref="A28:A30"/>
    <mergeCell ref="A31:A33"/>
    <mergeCell ref="A34:A36"/>
    <mergeCell ref="A37:A39"/>
    <mergeCell ref="A40:A42"/>
    <mergeCell ref="A43:A45"/>
  </mergeCells>
  <hyperlinks>
    <hyperlink ref="AF6" location="Content!B53" display="Back to Content Page"/>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543"/>
  <sheetViews>
    <sheetView topLeftCell="A88" workbookViewId="0">
      <selection activeCell="B92" sqref="B92"/>
    </sheetView>
  </sheetViews>
  <sheetFormatPr defaultColWidth="9.1796875" defaultRowHeight="14.5"/>
  <cols>
    <col min="1" max="16384" width="9.1796875" style="499"/>
  </cols>
  <sheetData>
    <row r="1" spans="1:12" s="289" customFormat="1" ht="14">
      <c r="B1" s="140" t="s">
        <v>30</v>
      </c>
      <c r="J1" s="289" t="s">
        <v>17</v>
      </c>
    </row>
    <row r="2" spans="1:12" s="289" customFormat="1">
      <c r="B2" s="140"/>
      <c r="L2" s="499" t="s">
        <v>17</v>
      </c>
    </row>
    <row r="3" spans="1:12" s="289" customFormat="1" ht="14">
      <c r="B3" s="269" t="s">
        <v>29</v>
      </c>
    </row>
    <row r="4" spans="1:12" s="289" customFormat="1" ht="14">
      <c r="B4" s="269"/>
    </row>
    <row r="5" spans="1:12" s="289" customFormat="1" ht="14">
      <c r="B5" s="269" t="s">
        <v>28</v>
      </c>
    </row>
    <row r="6" spans="1:12" s="289" customFormat="1" ht="14">
      <c r="B6" s="269"/>
    </row>
    <row r="7" spans="1:12" s="289" customFormat="1" ht="14">
      <c r="B7" s="506" t="s">
        <v>1203</v>
      </c>
    </row>
    <row r="8" spans="1:12" s="465" customFormat="1" ht="14">
      <c r="B8" s="506" t="s">
        <v>1204</v>
      </c>
      <c r="C8" s="472"/>
      <c r="D8" s="472"/>
      <c r="E8" s="472"/>
      <c r="F8" s="472"/>
      <c r="G8" s="472"/>
      <c r="H8" s="472"/>
      <c r="I8" s="472"/>
      <c r="J8" s="472"/>
      <c r="K8" s="472"/>
    </row>
    <row r="9" spans="1:12" s="289" customFormat="1" ht="14">
      <c r="B9" s="506" t="s">
        <v>1205</v>
      </c>
      <c r="C9" s="96"/>
      <c r="D9" s="96"/>
      <c r="E9" s="96"/>
      <c r="F9" s="96"/>
      <c r="G9" s="96"/>
      <c r="H9" s="96"/>
      <c r="I9" s="96"/>
      <c r="J9" s="96"/>
      <c r="K9" s="96"/>
      <c r="L9" s="96"/>
    </row>
    <row r="10" spans="1:12" s="289" customFormat="1" ht="14">
      <c r="B10" s="506" t="s">
        <v>1206</v>
      </c>
    </row>
    <row r="11" spans="1:12" s="289" customFormat="1" ht="14">
      <c r="B11" s="506" t="s">
        <v>1207</v>
      </c>
    </row>
    <row r="12" spans="1:12" s="289" customFormat="1" ht="14">
      <c r="B12" s="506" t="s">
        <v>266</v>
      </c>
    </row>
    <row r="13" spans="1:12" s="289" customFormat="1" ht="14">
      <c r="B13" s="506" t="s">
        <v>1208</v>
      </c>
    </row>
    <row r="14" spans="1:12">
      <c r="A14" s="506"/>
      <c r="B14" s="506" t="s">
        <v>1209</v>
      </c>
    </row>
    <row r="15" spans="1:12">
      <c r="B15" s="506" t="s">
        <v>1210</v>
      </c>
    </row>
    <row r="16" spans="1:12">
      <c r="B16" s="506" t="s">
        <v>1211</v>
      </c>
    </row>
    <row r="17" spans="2:13">
      <c r="B17" s="506" t="s">
        <v>1212</v>
      </c>
    </row>
    <row r="18" spans="2:13" s="289" customFormat="1" ht="14">
      <c r="B18" s="506" t="s">
        <v>748</v>
      </c>
    </row>
    <row r="19" spans="2:13" s="289" customFormat="1" ht="14">
      <c r="B19" s="142"/>
    </row>
    <row r="20" spans="2:13" s="289" customFormat="1" ht="14">
      <c r="B20" s="269" t="s">
        <v>245</v>
      </c>
      <c r="K20" s="289" t="s">
        <v>17</v>
      </c>
      <c r="L20" s="153" t="s">
        <v>17</v>
      </c>
    </row>
    <row r="21" spans="2:13" s="289" customFormat="1" ht="14">
      <c r="B21" s="269"/>
      <c r="L21" s="153"/>
    </row>
    <row r="22" spans="2:13" s="465" customFormat="1" ht="14">
      <c r="B22" s="547" t="s">
        <v>1213</v>
      </c>
    </row>
    <row r="23" spans="2:13" s="289" customFormat="1" ht="14">
      <c r="B23" s="506" t="s">
        <v>1214</v>
      </c>
      <c r="M23" s="92"/>
    </row>
    <row r="24" spans="2:13" s="289" customFormat="1" ht="14">
      <c r="B24" s="506"/>
    </row>
    <row r="25" spans="2:13" s="289" customFormat="1" ht="14">
      <c r="B25" s="146" t="s">
        <v>740</v>
      </c>
    </row>
    <row r="26" spans="2:13" s="289" customFormat="1" ht="14">
      <c r="B26" s="146"/>
      <c r="E26" s="295" t="s">
        <v>17</v>
      </c>
    </row>
    <row r="27" spans="2:13" s="289" customFormat="1" ht="14">
      <c r="B27" s="146" t="s">
        <v>27</v>
      </c>
      <c r="C27" s="141"/>
      <c r="D27" s="141"/>
      <c r="E27" s="143"/>
    </row>
    <row r="28" spans="2:13" s="289" customFormat="1" ht="14">
      <c r="B28" s="146"/>
      <c r="C28" s="141"/>
      <c r="D28" s="141"/>
      <c r="E28" s="143"/>
    </row>
    <row r="29" spans="2:13" s="465" customFormat="1" ht="14">
      <c r="B29" s="506" t="s">
        <v>1215</v>
      </c>
    </row>
    <row r="30" spans="2:13" s="289" customFormat="1" ht="14">
      <c r="B30" s="506" t="s">
        <v>1216</v>
      </c>
    </row>
    <row r="31" spans="2:13" s="289" customFormat="1" ht="14">
      <c r="B31" s="506" t="s">
        <v>1217</v>
      </c>
    </row>
    <row r="32" spans="2:13" s="289" customFormat="1" ht="14">
      <c r="B32" s="506" t="s">
        <v>1218</v>
      </c>
    </row>
    <row r="33" spans="2:2" s="289" customFormat="1" ht="14">
      <c r="B33" s="506" t="s">
        <v>1219</v>
      </c>
    </row>
    <row r="34" spans="2:2" s="289" customFormat="1" ht="14">
      <c r="B34" s="506" t="s">
        <v>1220</v>
      </c>
    </row>
    <row r="35" spans="2:2" s="289" customFormat="1" ht="14">
      <c r="B35" s="506" t="s">
        <v>1221</v>
      </c>
    </row>
    <row r="36" spans="2:2" s="289" customFormat="1" ht="14">
      <c r="B36" s="268"/>
    </row>
    <row r="37" spans="2:2" s="289" customFormat="1" ht="14">
      <c r="B37" s="269" t="s">
        <v>26</v>
      </c>
    </row>
    <row r="38" spans="2:2" s="289" customFormat="1" ht="14">
      <c r="B38" s="269"/>
    </row>
    <row r="39" spans="2:2">
      <c r="B39" s="506" t="s">
        <v>1222</v>
      </c>
    </row>
    <row r="40" spans="2:2">
      <c r="B40" s="506" t="s">
        <v>1223</v>
      </c>
    </row>
    <row r="41" spans="2:2" s="289" customFormat="1" ht="14">
      <c r="B41" s="506" t="s">
        <v>1224</v>
      </c>
    </row>
    <row r="42" spans="2:2" s="289" customFormat="1" ht="14">
      <c r="B42" s="506" t="s">
        <v>1225</v>
      </c>
    </row>
    <row r="43" spans="2:2" s="289" customFormat="1" ht="14">
      <c r="B43" s="506" t="s">
        <v>1226</v>
      </c>
    </row>
    <row r="44" spans="2:2" s="289" customFormat="1" ht="14">
      <c r="B44" s="506" t="s">
        <v>1227</v>
      </c>
    </row>
    <row r="45" spans="2:2" s="289" customFormat="1" ht="14">
      <c r="B45" s="506" t="s">
        <v>1228</v>
      </c>
    </row>
    <row r="46" spans="2:2" s="289" customFormat="1" ht="14">
      <c r="B46" s="506" t="s">
        <v>1229</v>
      </c>
    </row>
    <row r="47" spans="2:2" s="289" customFormat="1" ht="14">
      <c r="B47" s="548" t="s">
        <v>1230</v>
      </c>
    </row>
    <row r="48" spans="2:2" s="289" customFormat="1" ht="14">
      <c r="B48" s="506" t="s">
        <v>1231</v>
      </c>
    </row>
    <row r="49" spans="2:13" s="289" customFormat="1" ht="14">
      <c r="B49" s="506" t="s">
        <v>1232</v>
      </c>
      <c r="M49" s="92"/>
    </row>
    <row r="50" spans="2:13" s="289" customFormat="1" ht="14">
      <c r="B50" s="506" t="s">
        <v>1233</v>
      </c>
    </row>
    <row r="51" spans="2:13" s="289" customFormat="1" ht="14">
      <c r="B51" s="506" t="s">
        <v>1234</v>
      </c>
    </row>
    <row r="52" spans="2:13" s="289" customFormat="1" ht="14">
      <c r="B52" s="142"/>
    </row>
    <row r="53" spans="2:13" s="289" customFormat="1" ht="14">
      <c r="B53" s="269" t="s">
        <v>25</v>
      </c>
    </row>
    <row r="54" spans="2:13" s="289" customFormat="1" ht="14">
      <c r="B54" s="142"/>
    </row>
    <row r="55" spans="2:13" s="289" customFormat="1" ht="14">
      <c r="B55" s="506" t="s">
        <v>1235</v>
      </c>
    </row>
    <row r="56" spans="2:13" s="289" customFormat="1" ht="14">
      <c r="B56" s="506" t="s">
        <v>1236</v>
      </c>
    </row>
    <row r="57" spans="2:13" s="289" customFormat="1" ht="14">
      <c r="B57" s="142"/>
    </row>
    <row r="58" spans="2:13" s="289" customFormat="1" ht="14">
      <c r="B58" s="269" t="s">
        <v>24</v>
      </c>
    </row>
    <row r="59" spans="2:13" s="289" customFormat="1" ht="14">
      <c r="B59" s="58"/>
      <c r="C59" s="93"/>
    </row>
    <row r="60" spans="2:13" s="289" customFormat="1" ht="14">
      <c r="B60" s="797" t="s">
        <v>1534</v>
      </c>
      <c r="C60" s="93"/>
    </row>
    <row r="61" spans="2:13" s="289" customFormat="1" ht="14">
      <c r="B61" s="547" t="s">
        <v>1536</v>
      </c>
      <c r="C61" s="93"/>
    </row>
    <row r="62" spans="2:13" s="289" customFormat="1" ht="14">
      <c r="B62" s="797" t="s">
        <v>1538</v>
      </c>
      <c r="C62" s="93"/>
    </row>
    <row r="63" spans="2:13" s="289" customFormat="1" ht="14">
      <c r="B63" s="797" t="s">
        <v>1539</v>
      </c>
    </row>
    <row r="64" spans="2:13" s="289" customFormat="1" ht="14">
      <c r="B64" s="506" t="s">
        <v>1338</v>
      </c>
    </row>
    <row r="65" spans="2:13" s="289" customFormat="1" ht="14">
      <c r="B65" s="547" t="s">
        <v>1339</v>
      </c>
    </row>
    <row r="66" spans="2:13" s="289" customFormat="1" ht="14">
      <c r="B66" s="549" t="s">
        <v>1340</v>
      </c>
    </row>
    <row r="67" spans="2:13" s="289" customFormat="1" ht="14">
      <c r="B67" s="549" t="s">
        <v>1341</v>
      </c>
    </row>
    <row r="68" spans="2:13" s="289" customFormat="1" ht="14">
      <c r="B68" s="506"/>
      <c r="K68" s="134"/>
    </row>
    <row r="69" spans="2:13" s="289" customFormat="1" ht="14">
      <c r="B69" s="146" t="s">
        <v>741</v>
      </c>
      <c r="K69" s="134"/>
    </row>
    <row r="70" spans="2:13" s="289" customFormat="1" ht="14">
      <c r="B70" s="506"/>
    </row>
    <row r="71" spans="2:13" s="289" customFormat="1" ht="14">
      <c r="B71" s="506" t="s">
        <v>1237</v>
      </c>
    </row>
    <row r="72" spans="2:13" s="289" customFormat="1" ht="14">
      <c r="B72" s="549" t="s">
        <v>1238</v>
      </c>
    </row>
    <row r="73" spans="2:13" s="289" customFormat="1" ht="14">
      <c r="B73" s="549" t="s">
        <v>267</v>
      </c>
    </row>
    <row r="74" spans="2:13" s="289" customFormat="1" ht="14">
      <c r="B74" s="550" t="s">
        <v>1239</v>
      </c>
      <c r="M74" s="92"/>
    </row>
    <row r="75" spans="2:13" s="289" customFormat="1" ht="14">
      <c r="B75" s="506" t="s">
        <v>1240</v>
      </c>
    </row>
    <row r="76" spans="2:13" s="289" customFormat="1" ht="14">
      <c r="B76" s="797" t="s">
        <v>1541</v>
      </c>
    </row>
    <row r="77" spans="2:13" s="289" customFormat="1" ht="14">
      <c r="B77" s="797" t="s">
        <v>1542</v>
      </c>
    </row>
    <row r="78" spans="2:13" s="289" customFormat="1" ht="14">
      <c r="B78" s="516"/>
    </row>
    <row r="79" spans="2:13" s="289" customFormat="1" ht="14">
      <c r="B79" s="146" t="s">
        <v>742</v>
      </c>
    </row>
    <row r="80" spans="2:13" s="289" customFormat="1" ht="14">
      <c r="B80" s="142"/>
    </row>
    <row r="81" spans="2:6" s="289" customFormat="1" ht="14">
      <c r="B81" s="547" t="s">
        <v>1241</v>
      </c>
    </row>
    <row r="82" spans="2:6" s="289" customFormat="1" ht="14">
      <c r="B82" s="547" t="s">
        <v>1242</v>
      </c>
    </row>
    <row r="83" spans="2:6" s="289" customFormat="1" ht="14">
      <c r="B83" s="547" t="s">
        <v>1243</v>
      </c>
    </row>
    <row r="84" spans="2:6" s="289" customFormat="1" ht="14">
      <c r="B84" s="547" t="s">
        <v>1244</v>
      </c>
    </row>
    <row r="85" spans="2:6" s="289" customFormat="1" ht="14">
      <c r="B85" s="142"/>
      <c r="F85" s="289" t="s">
        <v>17</v>
      </c>
    </row>
    <row r="86" spans="2:6">
      <c r="B86" s="146" t="s">
        <v>1599</v>
      </c>
    </row>
    <row r="87" spans="2:6">
      <c r="B87" s="146"/>
    </row>
    <row r="88" spans="2:6">
      <c r="B88" s="269" t="s">
        <v>1600</v>
      </c>
    </row>
    <row r="89" spans="2:6">
      <c r="B89" s="269"/>
    </row>
    <row r="90" spans="2:6">
      <c r="B90" s="882" t="s">
        <v>1601</v>
      </c>
    </row>
    <row r="91" spans="2:6">
      <c r="B91" s="882"/>
    </row>
    <row r="92" spans="2:6">
      <c r="B92" s="883" t="s">
        <v>1602</v>
      </c>
    </row>
    <row r="93" spans="2:6">
      <c r="B93" s="883" t="s">
        <v>1603</v>
      </c>
    </row>
    <row r="94" spans="2:6">
      <c r="B94" s="883" t="s">
        <v>1604</v>
      </c>
    </row>
    <row r="95" spans="2:6">
      <c r="B95" s="883" t="s">
        <v>1605</v>
      </c>
    </row>
    <row r="96" spans="2:6">
      <c r="B96" s="883" t="s">
        <v>1606</v>
      </c>
    </row>
    <row r="97" spans="2:2" ht="13.5" customHeight="1">
      <c r="B97" s="883" t="s">
        <v>1607</v>
      </c>
    </row>
    <row r="98" spans="2:2">
      <c r="B98" s="887" t="s">
        <v>1608</v>
      </c>
    </row>
    <row r="99" spans="2:2">
      <c r="B99" s="883" t="s">
        <v>1609</v>
      </c>
    </row>
    <row r="100" spans="2:2">
      <c r="B100" s="883" t="s">
        <v>1610</v>
      </c>
    </row>
    <row r="101" spans="2:2">
      <c r="B101" s="883" t="s">
        <v>1611</v>
      </c>
    </row>
    <row r="102" spans="2:2">
      <c r="B102" s="883" t="s">
        <v>1612</v>
      </c>
    </row>
    <row r="103" spans="2:2">
      <c r="B103" s="883" t="s">
        <v>1613</v>
      </c>
    </row>
    <row r="104" spans="2:2">
      <c r="B104" s="883" t="s">
        <v>1614</v>
      </c>
    </row>
    <row r="105" spans="2:2">
      <c r="B105" s="883" t="s">
        <v>1615</v>
      </c>
    </row>
    <row r="106" spans="2:2">
      <c r="B106" s="883" t="s">
        <v>1616</v>
      </c>
    </row>
    <row r="107" spans="2:2">
      <c r="B107" s="883"/>
    </row>
    <row r="108" spans="2:2">
      <c r="B108" s="884" t="s">
        <v>1617</v>
      </c>
    </row>
    <row r="109" spans="2:2">
      <c r="B109" s="884"/>
    </row>
    <row r="110" spans="2:2">
      <c r="B110" s="883" t="s">
        <v>1618</v>
      </c>
    </row>
    <row r="111" spans="2:2">
      <c r="B111" s="883" t="s">
        <v>1619</v>
      </c>
    </row>
    <row r="112" spans="2:2">
      <c r="B112" s="883" t="s">
        <v>1620</v>
      </c>
    </row>
    <row r="113" spans="2:2">
      <c r="B113" s="883" t="s">
        <v>1621</v>
      </c>
    </row>
    <row r="114" spans="2:2">
      <c r="B114" s="883" t="s">
        <v>1622</v>
      </c>
    </row>
    <row r="115" spans="2:2">
      <c r="B115" s="883" t="s">
        <v>1623</v>
      </c>
    </row>
    <row r="116" spans="2:2">
      <c r="B116" s="883" t="s">
        <v>1624</v>
      </c>
    </row>
    <row r="117" spans="2:2">
      <c r="B117" s="883" t="s">
        <v>1625</v>
      </c>
    </row>
    <row r="118" spans="2:2">
      <c r="B118" s="883" t="s">
        <v>1626</v>
      </c>
    </row>
    <row r="119" spans="2:2">
      <c r="B119" s="883" t="s">
        <v>1627</v>
      </c>
    </row>
    <row r="120" spans="2:2">
      <c r="B120" s="883" t="s">
        <v>1628</v>
      </c>
    </row>
    <row r="121" spans="2:2">
      <c r="B121" s="883" t="s">
        <v>1629</v>
      </c>
    </row>
    <row r="122" spans="2:2">
      <c r="B122" s="883" t="s">
        <v>1630</v>
      </c>
    </row>
    <row r="123" spans="2:2">
      <c r="B123" s="883" t="s">
        <v>1631</v>
      </c>
    </row>
    <row r="124" spans="2:2">
      <c r="B124" s="883" t="s">
        <v>1632</v>
      </c>
    </row>
    <row r="125" spans="2:2">
      <c r="B125" s="883"/>
    </row>
    <row r="126" spans="2:2">
      <c r="B126" s="269" t="s">
        <v>1633</v>
      </c>
    </row>
    <row r="127" spans="2:2">
      <c r="B127" s="269"/>
    </row>
    <row r="128" spans="2:2" s="289" customFormat="1" ht="14">
      <c r="B128" s="883" t="s">
        <v>1634</v>
      </c>
    </row>
    <row r="129" spans="2:2" s="289" customFormat="1" ht="14">
      <c r="B129" s="883" t="s">
        <v>1635</v>
      </c>
    </row>
    <row r="130" spans="2:2" s="289" customFormat="1" ht="14">
      <c r="B130" s="883" t="s">
        <v>1636</v>
      </c>
    </row>
    <row r="131" spans="2:2" s="289" customFormat="1" ht="14">
      <c r="B131" s="883" t="s">
        <v>1637</v>
      </c>
    </row>
    <row r="132" spans="2:2">
      <c r="B132" s="883" t="s">
        <v>1638</v>
      </c>
    </row>
    <row r="133" spans="2:2">
      <c r="B133" s="883" t="s">
        <v>1639</v>
      </c>
    </row>
    <row r="134" spans="2:2" s="289" customFormat="1" ht="14">
      <c r="B134" s="883" t="s">
        <v>1640</v>
      </c>
    </row>
    <row r="135" spans="2:2" s="289" customFormat="1" ht="14">
      <c r="B135" s="883" t="s">
        <v>1641</v>
      </c>
    </row>
    <row r="136" spans="2:2" s="289" customFormat="1" ht="14">
      <c r="B136" s="883" t="s">
        <v>1642</v>
      </c>
    </row>
    <row r="137" spans="2:2" s="289" customFormat="1" ht="14">
      <c r="B137" s="883" t="s">
        <v>1643</v>
      </c>
    </row>
    <row r="138" spans="2:2">
      <c r="B138" s="885"/>
    </row>
    <row r="139" spans="2:2">
      <c r="B139" s="269" t="s">
        <v>1644</v>
      </c>
    </row>
    <row r="140" spans="2:2">
      <c r="B140" s="269"/>
    </row>
    <row r="141" spans="2:2">
      <c r="B141" s="146" t="s">
        <v>1645</v>
      </c>
    </row>
    <row r="142" spans="2:2">
      <c r="B142" s="146"/>
    </row>
    <row r="143" spans="2:2">
      <c r="B143" s="883" t="s">
        <v>1646</v>
      </c>
    </row>
    <row r="144" spans="2:2">
      <c r="B144" s="883" t="s">
        <v>1647</v>
      </c>
    </row>
    <row r="145" spans="2:2">
      <c r="B145" s="883" t="s">
        <v>1648</v>
      </c>
    </row>
    <row r="146" spans="2:2">
      <c r="B146" s="883" t="s">
        <v>1649</v>
      </c>
    </row>
    <row r="147" spans="2:2">
      <c r="B147" s="883" t="s">
        <v>1650</v>
      </c>
    </row>
    <row r="148" spans="2:2">
      <c r="B148" s="146"/>
    </row>
    <row r="149" spans="2:2">
      <c r="B149" s="146"/>
    </row>
    <row r="150" spans="2:2">
      <c r="B150" s="146" t="s">
        <v>1651</v>
      </c>
    </row>
    <row r="151" spans="2:2">
      <c r="B151" s="146"/>
    </row>
    <row r="152" spans="2:2">
      <c r="B152" s="883" t="s">
        <v>1652</v>
      </c>
    </row>
    <row r="153" spans="2:2">
      <c r="B153" s="883" t="s">
        <v>1653</v>
      </c>
    </row>
    <row r="154" spans="2:2">
      <c r="B154" s="883" t="s">
        <v>1654</v>
      </c>
    </row>
    <row r="155" spans="2:2">
      <c r="B155" s="883" t="s">
        <v>1655</v>
      </c>
    </row>
    <row r="156" spans="2:2">
      <c r="B156" s="883" t="s">
        <v>1656</v>
      </c>
    </row>
    <row r="157" spans="2:2">
      <c r="B157" s="885"/>
    </row>
    <row r="158" spans="2:2">
      <c r="B158" s="134"/>
    </row>
    <row r="159" spans="2:2">
      <c r="B159" s="146" t="s">
        <v>1657</v>
      </c>
    </row>
    <row r="160" spans="2:2">
      <c r="B160" s="146"/>
    </row>
    <row r="161" spans="2:2">
      <c r="B161" s="883" t="s">
        <v>1658</v>
      </c>
    </row>
    <row r="162" spans="2:2">
      <c r="B162" s="883" t="s">
        <v>1659</v>
      </c>
    </row>
    <row r="163" spans="2:2">
      <c r="B163" s="883" t="s">
        <v>1660</v>
      </c>
    </row>
    <row r="164" spans="2:2">
      <c r="B164" s="883" t="s">
        <v>1661</v>
      </c>
    </row>
    <row r="165" spans="2:2">
      <c r="B165" s="883" t="s">
        <v>1662</v>
      </c>
    </row>
    <row r="166" spans="2:2">
      <c r="B166" s="146"/>
    </row>
    <row r="167" spans="2:2">
      <c r="B167" s="146" t="s">
        <v>1663</v>
      </c>
    </row>
    <row r="168" spans="2:2">
      <c r="B168" s="146"/>
    </row>
    <row r="169" spans="2:2">
      <c r="B169" s="883" t="s">
        <v>1664</v>
      </c>
    </row>
    <row r="170" spans="2:2">
      <c r="B170" s="883" t="s">
        <v>1665</v>
      </c>
    </row>
    <row r="171" spans="2:2">
      <c r="B171" s="887" t="s">
        <v>1666</v>
      </c>
    </row>
    <row r="172" spans="2:2">
      <c r="B172" s="883" t="s">
        <v>1667</v>
      </c>
    </row>
    <row r="173" spans="2:2">
      <c r="B173" s="883" t="s">
        <v>1668</v>
      </c>
    </row>
    <row r="174" spans="2:2">
      <c r="B174" s="883"/>
    </row>
    <row r="175" spans="2:2">
      <c r="B175" s="146" t="s">
        <v>1669</v>
      </c>
    </row>
    <row r="176" spans="2:2">
      <c r="B176" s="146"/>
    </row>
    <row r="177" spans="2:2">
      <c r="B177" s="883" t="s">
        <v>1670</v>
      </c>
    </row>
    <row r="178" spans="2:2">
      <c r="B178" s="883" t="s">
        <v>1671</v>
      </c>
    </row>
    <row r="179" spans="2:2">
      <c r="B179" s="883" t="s">
        <v>1672</v>
      </c>
    </row>
    <row r="180" spans="2:2">
      <c r="B180" s="883" t="s">
        <v>1673</v>
      </c>
    </row>
    <row r="181" spans="2:2">
      <c r="B181" s="883" t="s">
        <v>1674</v>
      </c>
    </row>
    <row r="182" spans="2:2">
      <c r="B182" s="883"/>
    </row>
    <row r="183" spans="2:2">
      <c r="B183" s="798" t="s">
        <v>1675</v>
      </c>
    </row>
    <row r="184" spans="2:2">
      <c r="B184" s="798"/>
    </row>
    <row r="185" spans="2:2">
      <c r="B185" s="883" t="s">
        <v>1676</v>
      </c>
    </row>
    <row r="186" spans="2:2">
      <c r="B186" s="883" t="s">
        <v>1677</v>
      </c>
    </row>
    <row r="187" spans="2:2">
      <c r="B187" s="887" t="s">
        <v>1678</v>
      </c>
    </row>
    <row r="188" spans="2:2">
      <c r="B188" s="887" t="s">
        <v>1679</v>
      </c>
    </row>
    <row r="189" spans="2:2">
      <c r="B189" s="883" t="s">
        <v>1680</v>
      </c>
    </row>
    <row r="190" spans="2:2">
      <c r="B190" s="883"/>
    </row>
    <row r="191" spans="2:2">
      <c r="B191" s="886" t="s">
        <v>1681</v>
      </c>
    </row>
    <row r="192" spans="2:2">
      <c r="B192" s="886"/>
    </row>
    <row r="193" spans="2:2">
      <c r="B193" s="887" t="s">
        <v>1682</v>
      </c>
    </row>
    <row r="194" spans="2:2">
      <c r="B194" s="887" t="s">
        <v>1683</v>
      </c>
    </row>
    <row r="195" spans="2:2">
      <c r="B195" s="887" t="s">
        <v>1684</v>
      </c>
    </row>
    <row r="196" spans="2:2">
      <c r="B196" s="887" t="s">
        <v>1685</v>
      </c>
    </row>
    <row r="197" spans="2:2">
      <c r="B197" s="887" t="s">
        <v>1686</v>
      </c>
    </row>
    <row r="198" spans="2:2">
      <c r="B198" s="883"/>
    </row>
    <row r="199" spans="2:2">
      <c r="B199" s="146" t="s">
        <v>1687</v>
      </c>
    </row>
    <row r="200" spans="2:2">
      <c r="B200" s="146"/>
    </row>
    <row r="201" spans="2:2">
      <c r="B201" s="883" t="s">
        <v>1688</v>
      </c>
    </row>
    <row r="202" spans="2:2">
      <c r="B202" s="883" t="s">
        <v>1689</v>
      </c>
    </row>
    <row r="203" spans="2:2">
      <c r="B203" s="883" t="s">
        <v>1690</v>
      </c>
    </row>
    <row r="204" spans="2:2">
      <c r="B204" s="883" t="s">
        <v>1691</v>
      </c>
    </row>
    <row r="205" spans="2:2">
      <c r="B205" s="883" t="s">
        <v>1692</v>
      </c>
    </row>
    <row r="206" spans="2:2">
      <c r="B206" s="550" t="s">
        <v>17</v>
      </c>
    </row>
    <row r="207" spans="2:2">
      <c r="B207" s="798" t="s">
        <v>1693</v>
      </c>
    </row>
    <row r="208" spans="2:2">
      <c r="B208" s="798"/>
    </row>
    <row r="209" spans="2:6">
      <c r="B209" s="883" t="s">
        <v>1694</v>
      </c>
    </row>
    <row r="210" spans="2:6">
      <c r="B210" s="883" t="s">
        <v>1695</v>
      </c>
    </row>
    <row r="211" spans="2:6">
      <c r="B211" s="883" t="s">
        <v>1696</v>
      </c>
    </row>
    <row r="212" spans="2:6">
      <c r="B212" s="883" t="s">
        <v>1697</v>
      </c>
    </row>
    <row r="213" spans="2:6">
      <c r="B213" s="883" t="s">
        <v>1698</v>
      </c>
      <c r="F213" s="499" t="s">
        <v>17</v>
      </c>
    </row>
    <row r="214" spans="2:6">
      <c r="B214" s="883"/>
    </row>
    <row r="215" spans="2:6">
      <c r="B215" s="798" t="s">
        <v>1699</v>
      </c>
    </row>
    <row r="216" spans="2:6">
      <c r="B216" s="146"/>
    </row>
    <row r="217" spans="2:6">
      <c r="B217" s="883" t="s">
        <v>1700</v>
      </c>
    </row>
    <row r="218" spans="2:6">
      <c r="B218" s="883" t="s">
        <v>1701</v>
      </c>
    </row>
    <row r="219" spans="2:6">
      <c r="B219" s="883" t="s">
        <v>1702</v>
      </c>
    </row>
    <row r="220" spans="2:6">
      <c r="B220" s="883"/>
    </row>
    <row r="221" spans="2:6">
      <c r="B221" s="550"/>
    </row>
    <row r="222" spans="2:6">
      <c r="B222" s="886" t="s">
        <v>1703</v>
      </c>
    </row>
    <row r="223" spans="2:6">
      <c r="B223" s="886"/>
    </row>
    <row r="224" spans="2:6">
      <c r="B224" s="883" t="s">
        <v>1704</v>
      </c>
    </row>
    <row r="225" spans="2:2">
      <c r="B225" s="883" t="s">
        <v>1705</v>
      </c>
    </row>
    <row r="226" spans="2:2">
      <c r="B226" s="887" t="s">
        <v>1706</v>
      </c>
    </row>
    <row r="227" spans="2:2">
      <c r="B227" s="887" t="s">
        <v>1707</v>
      </c>
    </row>
    <row r="228" spans="2:2">
      <c r="B228" s="887" t="s">
        <v>1708</v>
      </c>
    </row>
    <row r="229" spans="2:2">
      <c r="B229" s="887"/>
    </row>
    <row r="230" spans="2:2">
      <c r="B230" s="146" t="s">
        <v>1709</v>
      </c>
    </row>
    <row r="231" spans="2:2">
      <c r="B231" s="146"/>
    </row>
    <row r="232" spans="2:2">
      <c r="B232" s="883" t="s">
        <v>1710</v>
      </c>
    </row>
    <row r="233" spans="2:2">
      <c r="B233" s="883" t="s">
        <v>1711</v>
      </c>
    </row>
    <row r="234" spans="2:2">
      <c r="B234" s="883" t="s">
        <v>1712</v>
      </c>
    </row>
    <row r="235" spans="2:2">
      <c r="B235" s="883" t="s">
        <v>1713</v>
      </c>
    </row>
    <row r="236" spans="2:2">
      <c r="B236" s="883" t="s">
        <v>1714</v>
      </c>
    </row>
    <row r="237" spans="2:2">
      <c r="B237" s="146"/>
    </row>
    <row r="238" spans="2:2">
      <c r="B238" s="146" t="s">
        <v>1715</v>
      </c>
    </row>
    <row r="239" spans="2:2">
      <c r="B239" s="146"/>
    </row>
    <row r="240" spans="2:2">
      <c r="B240" s="883" t="s">
        <v>1716</v>
      </c>
    </row>
    <row r="241" spans="2:2">
      <c r="B241" s="883" t="s">
        <v>1717</v>
      </c>
    </row>
    <row r="242" spans="2:2">
      <c r="B242" s="883" t="s">
        <v>1718</v>
      </c>
    </row>
    <row r="243" spans="2:2">
      <c r="B243" s="883" t="s">
        <v>1719</v>
      </c>
    </row>
    <row r="244" spans="2:2">
      <c r="B244" s="883"/>
    </row>
    <row r="245" spans="2:2">
      <c r="B245" s="883" t="s">
        <v>1720</v>
      </c>
    </row>
    <row r="246" spans="2:2">
      <c r="B246" s="550"/>
    </row>
    <row r="247" spans="2:2">
      <c r="B247" s="146" t="s">
        <v>1721</v>
      </c>
    </row>
    <row r="248" spans="2:2">
      <c r="B248" s="146"/>
    </row>
    <row r="249" spans="2:2">
      <c r="B249" s="883" t="s">
        <v>1722</v>
      </c>
    </row>
    <row r="250" spans="2:2">
      <c r="B250" s="883" t="s">
        <v>1723</v>
      </c>
    </row>
    <row r="251" spans="2:2">
      <c r="B251" s="883" t="s">
        <v>1724</v>
      </c>
    </row>
    <row r="252" spans="2:2">
      <c r="B252" s="883" t="s">
        <v>1725</v>
      </c>
    </row>
    <row r="253" spans="2:2">
      <c r="B253" s="883" t="s">
        <v>1726</v>
      </c>
    </row>
    <row r="254" spans="2:2">
      <c r="B254" s="550"/>
    </row>
    <row r="255" spans="2:2">
      <c r="B255" s="550"/>
    </row>
    <row r="256" spans="2:2">
      <c r="B256" s="146" t="s">
        <v>1727</v>
      </c>
    </row>
    <row r="257" spans="2:2">
      <c r="B257" s="146"/>
    </row>
    <row r="258" spans="2:2">
      <c r="B258" s="883" t="s">
        <v>1728</v>
      </c>
    </row>
    <row r="259" spans="2:2">
      <c r="B259" s="883" t="s">
        <v>1729</v>
      </c>
    </row>
    <row r="260" spans="2:2">
      <c r="B260" s="883" t="s">
        <v>1730</v>
      </c>
    </row>
    <row r="261" spans="2:2">
      <c r="B261" s="883" t="s">
        <v>1731</v>
      </c>
    </row>
    <row r="262" spans="2:2">
      <c r="B262" s="883" t="s">
        <v>1732</v>
      </c>
    </row>
    <row r="263" spans="2:2">
      <c r="B263" s="142"/>
    </row>
    <row r="264" spans="2:2">
      <c r="B264" s="142"/>
    </row>
    <row r="265" spans="2:2">
      <c r="B265" s="269" t="s">
        <v>1733</v>
      </c>
    </row>
    <row r="266" spans="2:2">
      <c r="B266" s="269"/>
    </row>
    <row r="267" spans="2:2">
      <c r="B267" s="146" t="s">
        <v>1734</v>
      </c>
    </row>
    <row r="268" spans="2:2">
      <c r="B268" s="146"/>
    </row>
    <row r="269" spans="2:2">
      <c r="B269" s="887" t="s">
        <v>1735</v>
      </c>
    </row>
    <row r="270" spans="2:2">
      <c r="B270" s="887" t="s">
        <v>1736</v>
      </c>
    </row>
    <row r="271" spans="2:2">
      <c r="B271" s="887" t="s">
        <v>1737</v>
      </c>
    </row>
    <row r="272" spans="2:2">
      <c r="B272" s="887" t="s">
        <v>1738</v>
      </c>
    </row>
    <row r="273" spans="1:6">
      <c r="B273" s="887" t="s">
        <v>1739</v>
      </c>
    </row>
    <row r="274" spans="1:6">
      <c r="B274" s="887" t="s">
        <v>1740</v>
      </c>
    </row>
    <row r="275" spans="1:6">
      <c r="B275" s="887" t="s">
        <v>1741</v>
      </c>
    </row>
    <row r="276" spans="1:6">
      <c r="B276" s="887" t="s">
        <v>1742</v>
      </c>
    </row>
    <row r="277" spans="1:6">
      <c r="B277" s="887" t="s">
        <v>1743</v>
      </c>
    </row>
    <row r="278" spans="1:6">
      <c r="B278" s="887" t="s">
        <v>1744</v>
      </c>
    </row>
    <row r="279" spans="1:6">
      <c r="B279" s="887" t="s">
        <v>1745</v>
      </c>
    </row>
    <row r="280" spans="1:6">
      <c r="B280" s="887" t="s">
        <v>1746</v>
      </c>
    </row>
    <row r="281" spans="1:6">
      <c r="B281" s="887" t="s">
        <v>1747</v>
      </c>
    </row>
    <row r="282" spans="1:6" ht="13.5" customHeight="1">
      <c r="B282" s="887" t="s">
        <v>1748</v>
      </c>
    </row>
    <row r="283" spans="1:6">
      <c r="B283" s="887" t="s">
        <v>1749</v>
      </c>
    </row>
    <row r="284" spans="1:6">
      <c r="B284" s="887"/>
    </row>
    <row r="285" spans="1:6">
      <c r="B285" s="269" t="s">
        <v>1750</v>
      </c>
    </row>
    <row r="286" spans="1:6">
      <c r="B286" s="269"/>
    </row>
    <row r="287" spans="1:6">
      <c r="A287" s="289"/>
      <c r="B287" s="887" t="s">
        <v>1751</v>
      </c>
      <c r="C287" s="289"/>
      <c r="D287" s="289"/>
      <c r="E287" s="289"/>
      <c r="F287" s="289"/>
    </row>
    <row r="288" spans="1:6">
      <c r="A288" s="289"/>
      <c r="B288" s="887" t="s">
        <v>1752</v>
      </c>
      <c r="C288" s="289"/>
      <c r="D288" s="289"/>
      <c r="E288" s="289"/>
      <c r="F288" s="289"/>
    </row>
    <row r="289" spans="1:6">
      <c r="A289" s="289"/>
      <c r="B289" s="887" t="s">
        <v>1753</v>
      </c>
      <c r="C289" s="289"/>
      <c r="D289" s="289"/>
      <c r="E289" s="289"/>
      <c r="F289" s="289"/>
    </row>
    <row r="290" spans="1:6">
      <c r="A290" s="289"/>
      <c r="B290" s="887" t="s">
        <v>1754</v>
      </c>
      <c r="C290" s="289"/>
      <c r="D290" s="289"/>
      <c r="E290" s="289"/>
      <c r="F290" s="289"/>
    </row>
    <row r="291" spans="1:6">
      <c r="A291" s="289"/>
      <c r="B291" s="887" t="s">
        <v>1755</v>
      </c>
      <c r="C291" s="289"/>
      <c r="D291" s="289"/>
      <c r="E291" s="289"/>
      <c r="F291" s="289"/>
    </row>
    <row r="292" spans="1:6">
      <c r="A292" s="289"/>
      <c r="B292" s="887" t="s">
        <v>1756</v>
      </c>
      <c r="C292" s="289"/>
      <c r="D292" s="289"/>
      <c r="E292" s="289"/>
      <c r="F292" s="289"/>
    </row>
    <row r="293" spans="1:6">
      <c r="A293" s="289"/>
      <c r="B293" s="887" t="s">
        <v>1757</v>
      </c>
      <c r="C293" s="289"/>
      <c r="D293" s="289"/>
      <c r="E293" s="289"/>
      <c r="F293" s="289"/>
    </row>
    <row r="294" spans="1:6">
      <c r="A294" s="289"/>
      <c r="B294" s="887" t="s">
        <v>1758</v>
      </c>
      <c r="C294" s="289"/>
      <c r="D294" s="289"/>
      <c r="E294" s="289"/>
      <c r="F294" s="289"/>
    </row>
    <row r="295" spans="1:6">
      <c r="A295" s="289"/>
      <c r="B295" s="887" t="s">
        <v>1759</v>
      </c>
      <c r="C295" s="289"/>
      <c r="D295" s="289"/>
      <c r="E295" s="289"/>
      <c r="F295" s="289"/>
    </row>
    <row r="296" spans="1:6">
      <c r="A296" s="289"/>
      <c r="B296" s="887" t="s">
        <v>1760</v>
      </c>
      <c r="C296" s="289"/>
      <c r="D296" s="289"/>
      <c r="E296" s="289"/>
      <c r="F296" s="289"/>
    </row>
    <row r="297" spans="1:6">
      <c r="A297" s="289"/>
      <c r="B297" s="887" t="s">
        <v>1761</v>
      </c>
      <c r="C297" s="289"/>
      <c r="D297" s="289"/>
      <c r="E297" s="289"/>
      <c r="F297" s="289"/>
    </row>
    <row r="298" spans="1:6">
      <c r="A298" s="289"/>
      <c r="B298" s="887" t="s">
        <v>1762</v>
      </c>
      <c r="C298" s="289"/>
      <c r="D298" s="289"/>
      <c r="E298" s="289"/>
      <c r="F298" s="289"/>
    </row>
    <row r="299" spans="1:6">
      <c r="A299" s="289"/>
      <c r="B299" s="887" t="s">
        <v>1763</v>
      </c>
      <c r="C299" s="289"/>
      <c r="D299" s="289"/>
      <c r="E299" s="289"/>
      <c r="F299" s="289"/>
    </row>
    <row r="300" spans="1:6" ht="13.5" customHeight="1">
      <c r="A300" s="289"/>
      <c r="B300" s="887" t="s">
        <v>1764</v>
      </c>
      <c r="C300" s="289"/>
      <c r="D300" s="289"/>
      <c r="E300" s="289"/>
      <c r="F300" s="289"/>
    </row>
    <row r="301" spans="1:6">
      <c r="A301" s="289"/>
      <c r="B301" s="887" t="s">
        <v>1765</v>
      </c>
      <c r="C301" s="289"/>
      <c r="D301" s="289"/>
      <c r="E301" s="289"/>
      <c r="F301" s="289"/>
    </row>
    <row r="302" spans="1:6">
      <c r="A302" s="7"/>
      <c r="B302" s="888"/>
      <c r="C302" s="7"/>
    </row>
    <row r="303" spans="1:6">
      <c r="B303" s="269" t="s">
        <v>1766</v>
      </c>
    </row>
    <row r="304" spans="1:6">
      <c r="B304" s="269"/>
    </row>
    <row r="305" spans="1:3" s="7" customFormat="1">
      <c r="A305" s="499"/>
      <c r="B305" s="883" t="s">
        <v>1767</v>
      </c>
      <c r="C305" s="499"/>
    </row>
    <row r="306" spans="1:3" s="7" customFormat="1">
      <c r="A306" s="499"/>
      <c r="B306" s="883" t="s">
        <v>1768</v>
      </c>
      <c r="C306" s="499"/>
    </row>
    <row r="307" spans="1:3" s="7" customFormat="1">
      <c r="B307" s="888" t="s">
        <v>1769</v>
      </c>
    </row>
    <row r="308" spans="1:3">
      <c r="A308" s="7"/>
      <c r="B308" s="888" t="s">
        <v>1770</v>
      </c>
      <c r="C308" s="7"/>
    </row>
    <row r="309" spans="1:3">
      <c r="A309" s="7"/>
      <c r="B309" s="888" t="s">
        <v>1771</v>
      </c>
      <c r="C309" s="7"/>
    </row>
    <row r="310" spans="1:3">
      <c r="A310" s="289"/>
      <c r="B310" s="883" t="s">
        <v>1772</v>
      </c>
      <c r="C310" s="289"/>
    </row>
    <row r="311" spans="1:3">
      <c r="B311" s="883" t="s">
        <v>1773</v>
      </c>
    </row>
    <row r="312" spans="1:3">
      <c r="B312" s="883" t="s">
        <v>1774</v>
      </c>
    </row>
    <row r="313" spans="1:3">
      <c r="B313" s="134"/>
    </row>
    <row r="314" spans="1:3">
      <c r="B314" s="332" t="s">
        <v>1775</v>
      </c>
    </row>
    <row r="315" spans="1:3">
      <c r="B315" s="332"/>
    </row>
    <row r="316" spans="1:3">
      <c r="B316" s="883" t="s">
        <v>1776</v>
      </c>
    </row>
    <row r="317" spans="1:3">
      <c r="B317" s="883" t="s">
        <v>1777</v>
      </c>
    </row>
    <row r="318" spans="1:3">
      <c r="B318" s="883" t="s">
        <v>1778</v>
      </c>
    </row>
    <row r="319" spans="1:3">
      <c r="B319" s="883" t="s">
        <v>1779</v>
      </c>
    </row>
    <row r="320" spans="1:3">
      <c r="A320" s="289"/>
      <c r="B320" s="883" t="s">
        <v>1780</v>
      </c>
      <c r="C320" s="289"/>
    </row>
    <row r="321" spans="1:3">
      <c r="A321" s="289"/>
      <c r="B321" s="883" t="s">
        <v>1781</v>
      </c>
      <c r="C321" s="289"/>
    </row>
    <row r="322" spans="1:3">
      <c r="A322" s="289"/>
      <c r="B322" s="883" t="s">
        <v>1782</v>
      </c>
      <c r="C322" s="289"/>
    </row>
    <row r="323" spans="1:3">
      <c r="A323" s="289"/>
      <c r="B323" s="883" t="s">
        <v>1783</v>
      </c>
      <c r="C323" s="289"/>
    </row>
    <row r="324" spans="1:3">
      <c r="B324" s="142"/>
    </row>
    <row r="325" spans="1:3">
      <c r="B325" s="269" t="s">
        <v>1784</v>
      </c>
    </row>
    <row r="326" spans="1:3">
      <c r="B326" s="269"/>
    </row>
    <row r="327" spans="1:3">
      <c r="B327" s="883" t="s">
        <v>1785</v>
      </c>
    </row>
    <row r="328" spans="1:3">
      <c r="B328" s="883" t="s">
        <v>1786</v>
      </c>
    </row>
    <row r="329" spans="1:3">
      <c r="B329" s="883" t="s">
        <v>1787</v>
      </c>
    </row>
    <row r="330" spans="1:3">
      <c r="B330" s="883" t="s">
        <v>1788</v>
      </c>
    </row>
    <row r="331" spans="1:3">
      <c r="A331" s="289"/>
      <c r="B331" s="883" t="s">
        <v>1789</v>
      </c>
      <c r="C331" s="289"/>
    </row>
    <row r="332" spans="1:3">
      <c r="A332" s="289"/>
      <c r="B332" s="883" t="s">
        <v>1790</v>
      </c>
      <c r="C332" s="289"/>
    </row>
    <row r="333" spans="1:3">
      <c r="A333" s="289"/>
      <c r="B333" s="883" t="s">
        <v>1791</v>
      </c>
      <c r="C333" s="289"/>
    </row>
    <row r="334" spans="1:3">
      <c r="A334" s="289"/>
      <c r="B334" s="883" t="s">
        <v>1792</v>
      </c>
      <c r="C334" s="289"/>
    </row>
    <row r="335" spans="1:3">
      <c r="B335" s="883"/>
    </row>
    <row r="336" spans="1:3">
      <c r="B336" s="269" t="s">
        <v>1793</v>
      </c>
    </row>
    <row r="337" spans="1:15">
      <c r="B337" s="269"/>
    </row>
    <row r="338" spans="1:15">
      <c r="B338" s="883" t="s">
        <v>1794</v>
      </c>
    </row>
    <row r="339" spans="1:15">
      <c r="B339" s="883" t="s">
        <v>1795</v>
      </c>
    </row>
    <row r="340" spans="1:15">
      <c r="B340" s="883" t="s">
        <v>1796</v>
      </c>
    </row>
    <row r="341" spans="1:15">
      <c r="B341" s="883" t="s">
        <v>1797</v>
      </c>
    </row>
    <row r="342" spans="1:15">
      <c r="B342" s="883" t="s">
        <v>1798</v>
      </c>
    </row>
    <row r="343" spans="1:15">
      <c r="B343" s="883" t="s">
        <v>1799</v>
      </c>
    </row>
    <row r="344" spans="1:15">
      <c r="B344" s="883" t="s">
        <v>1800</v>
      </c>
    </row>
    <row r="345" spans="1:15">
      <c r="B345" s="883" t="s">
        <v>1801</v>
      </c>
    </row>
    <row r="346" spans="1:15">
      <c r="B346" s="883" t="s">
        <v>1802</v>
      </c>
    </row>
    <row r="347" spans="1:15">
      <c r="B347" s="883" t="s">
        <v>1803</v>
      </c>
    </row>
    <row r="348" spans="1:15">
      <c r="B348" s="883" t="s">
        <v>1804</v>
      </c>
    </row>
    <row r="349" spans="1:15" s="889" customFormat="1">
      <c r="A349" s="499"/>
      <c r="B349" s="883" t="s">
        <v>1805</v>
      </c>
      <c r="C349" s="499"/>
      <c r="K349" s="890" t="s">
        <v>1806</v>
      </c>
    </row>
    <row r="350" spans="1:15" s="889" customFormat="1">
      <c r="A350" s="499"/>
      <c r="B350" s="883"/>
      <c r="C350" s="499"/>
    </row>
    <row r="351" spans="1:15" s="889" customFormat="1" ht="15" customHeight="1">
      <c r="B351" s="269" t="s">
        <v>1807</v>
      </c>
      <c r="O351" s="890"/>
    </row>
    <row r="352" spans="1:15" s="889" customFormat="1" ht="15" customHeight="1">
      <c r="B352" s="891"/>
    </row>
    <row r="353" spans="1:12" s="889" customFormat="1" ht="15" customHeight="1">
      <c r="A353" s="289"/>
      <c r="B353" s="883" t="s">
        <v>1808</v>
      </c>
      <c r="J353" s="892"/>
    </row>
    <row r="354" spans="1:12" s="889" customFormat="1" ht="15" customHeight="1">
      <c r="A354" s="289"/>
      <c r="B354" s="883" t="s">
        <v>1809</v>
      </c>
      <c r="J354" s="892"/>
    </row>
    <row r="355" spans="1:12" s="889" customFormat="1" ht="15" customHeight="1">
      <c r="A355" s="289"/>
      <c r="B355" s="883" t="s">
        <v>1810</v>
      </c>
    </row>
    <row r="356" spans="1:12" s="889" customFormat="1" ht="15" customHeight="1">
      <c r="A356" s="289"/>
      <c r="B356" s="883" t="s">
        <v>1811</v>
      </c>
    </row>
    <row r="357" spans="1:12" s="889" customFormat="1" ht="15" customHeight="1">
      <c r="A357" s="289"/>
      <c r="B357" s="883" t="s">
        <v>1812</v>
      </c>
    </row>
    <row r="358" spans="1:12" s="889" customFormat="1" ht="15" customHeight="1">
      <c r="A358" s="289"/>
      <c r="B358" s="883" t="s">
        <v>1813</v>
      </c>
    </row>
    <row r="359" spans="1:12" s="889" customFormat="1" ht="15" customHeight="1">
      <c r="A359" s="289"/>
      <c r="B359" s="883" t="s">
        <v>1814</v>
      </c>
    </row>
    <row r="360" spans="1:12">
      <c r="A360" s="289"/>
      <c r="B360" s="883" t="s">
        <v>1815</v>
      </c>
      <c r="C360" s="889"/>
      <c r="L360" s="893"/>
    </row>
    <row r="361" spans="1:12">
      <c r="A361" s="889"/>
      <c r="B361" s="894"/>
      <c r="C361" s="889"/>
      <c r="L361" s="893"/>
    </row>
    <row r="362" spans="1:12">
      <c r="B362" s="146" t="s">
        <v>1816</v>
      </c>
    </row>
    <row r="363" spans="1:12">
      <c r="B363" s="146"/>
    </row>
    <row r="364" spans="1:12">
      <c r="B364" s="883" t="s">
        <v>1817</v>
      </c>
    </row>
    <row r="365" spans="1:12">
      <c r="B365" s="883" t="s">
        <v>1818</v>
      </c>
    </row>
    <row r="366" spans="1:12">
      <c r="B366" s="883" t="s">
        <v>1819</v>
      </c>
    </row>
    <row r="367" spans="1:12">
      <c r="B367" s="883"/>
    </row>
    <row r="368" spans="1:12">
      <c r="B368" s="269" t="s">
        <v>1820</v>
      </c>
    </row>
    <row r="369" spans="2:10">
      <c r="B369" s="269"/>
    </row>
    <row r="370" spans="2:10">
      <c r="B370" s="146" t="s">
        <v>1821</v>
      </c>
    </row>
    <row r="371" spans="2:10">
      <c r="B371" s="146"/>
    </row>
    <row r="372" spans="2:10">
      <c r="B372" s="146" t="s">
        <v>1822</v>
      </c>
    </row>
    <row r="373" spans="2:10">
      <c r="B373" s="146"/>
    </row>
    <row r="374" spans="2:10">
      <c r="B374" s="883" t="s">
        <v>1823</v>
      </c>
    </row>
    <row r="375" spans="2:10">
      <c r="B375" s="883" t="s">
        <v>1824</v>
      </c>
    </row>
    <row r="376" spans="2:10">
      <c r="B376" s="883" t="s">
        <v>1825</v>
      </c>
    </row>
    <row r="377" spans="2:10">
      <c r="B377" s="883" t="s">
        <v>1826</v>
      </c>
    </row>
    <row r="378" spans="2:10">
      <c r="B378" s="883" t="s">
        <v>1827</v>
      </c>
    </row>
    <row r="379" spans="2:10">
      <c r="B379" s="883" t="s">
        <v>1828</v>
      </c>
      <c r="J379" s="893"/>
    </row>
    <row r="380" spans="2:10">
      <c r="B380" s="883" t="s">
        <v>1829</v>
      </c>
      <c r="J380" s="893"/>
    </row>
    <row r="381" spans="2:10">
      <c r="B381" s="883" t="s">
        <v>1830</v>
      </c>
    </row>
    <row r="382" spans="2:10">
      <c r="B382" s="883" t="s">
        <v>1831</v>
      </c>
    </row>
    <row r="383" spans="2:10">
      <c r="B383" s="269"/>
    </row>
    <row r="384" spans="2:10">
      <c r="B384" s="146" t="s">
        <v>1832</v>
      </c>
    </row>
    <row r="385" spans="1:12">
      <c r="B385" s="146"/>
    </row>
    <row r="386" spans="1:12">
      <c r="B386" s="883" t="s">
        <v>1833</v>
      </c>
    </row>
    <row r="387" spans="1:12">
      <c r="B387" s="883" t="s">
        <v>1834</v>
      </c>
    </row>
    <row r="388" spans="1:12">
      <c r="B388" s="883" t="s">
        <v>1835</v>
      </c>
      <c r="K388" s="893"/>
    </row>
    <row r="389" spans="1:12">
      <c r="B389" s="883" t="s">
        <v>1836</v>
      </c>
      <c r="K389" s="893"/>
    </row>
    <row r="390" spans="1:12">
      <c r="B390" s="883" t="s">
        <v>1837</v>
      </c>
    </row>
    <row r="391" spans="1:12">
      <c r="B391" s="883" t="s">
        <v>1838</v>
      </c>
    </row>
    <row r="392" spans="1:12">
      <c r="B392" s="883" t="s">
        <v>1839</v>
      </c>
    </row>
    <row r="393" spans="1:12">
      <c r="B393" s="883" t="s">
        <v>1840</v>
      </c>
    </row>
    <row r="394" spans="1:12" s="289" customFormat="1">
      <c r="A394" s="499"/>
      <c r="B394" s="883" t="s">
        <v>1841</v>
      </c>
      <c r="C394" s="499"/>
      <c r="L394" s="289" t="s">
        <v>17</v>
      </c>
    </row>
    <row r="395" spans="1:12" s="289" customFormat="1">
      <c r="A395" s="499"/>
      <c r="B395" s="142"/>
      <c r="C395" s="499"/>
    </row>
    <row r="396" spans="1:12" s="289" customFormat="1" ht="14">
      <c r="B396" s="146" t="s">
        <v>23</v>
      </c>
      <c r="L396" s="289" t="s">
        <v>17</v>
      </c>
    </row>
    <row r="397" spans="1:12" s="289" customFormat="1" ht="14">
      <c r="B397" s="142"/>
    </row>
    <row r="398" spans="1:12" s="289" customFormat="1" ht="14">
      <c r="B398" s="506" t="s">
        <v>1245</v>
      </c>
    </row>
    <row r="399" spans="1:12" s="289" customFormat="1" ht="14">
      <c r="B399" s="506" t="s">
        <v>1246</v>
      </c>
    </row>
    <row r="400" spans="1:12" s="289" customFormat="1" ht="14">
      <c r="B400" s="506" t="s">
        <v>1247</v>
      </c>
    </row>
    <row r="401" spans="2:2" s="289" customFormat="1" ht="14">
      <c r="B401" s="506" t="s">
        <v>1587</v>
      </c>
    </row>
    <row r="402" spans="2:2">
      <c r="B402" s="506" t="s">
        <v>1248</v>
      </c>
    </row>
    <row r="403" spans="2:2">
      <c r="B403" s="506" t="s">
        <v>1249</v>
      </c>
    </row>
    <row r="404" spans="2:2">
      <c r="B404" s="506" t="s">
        <v>1250</v>
      </c>
    </row>
    <row r="405" spans="2:2" s="289" customFormat="1" ht="14">
      <c r="B405" s="506"/>
    </row>
    <row r="406" spans="2:2" s="289" customFormat="1" ht="14">
      <c r="B406" s="146" t="s">
        <v>22</v>
      </c>
    </row>
    <row r="407" spans="2:2" s="289" customFormat="1" ht="14">
      <c r="B407" s="142" t="s">
        <v>17</v>
      </c>
    </row>
    <row r="408" spans="2:2" s="289" customFormat="1" ht="14">
      <c r="B408" s="146" t="s">
        <v>21</v>
      </c>
    </row>
    <row r="409" spans="2:2" s="289" customFormat="1" ht="14">
      <c r="B409" s="146"/>
    </row>
    <row r="410" spans="2:2" s="289" customFormat="1" ht="14">
      <c r="B410" s="506" t="s">
        <v>1251</v>
      </c>
    </row>
    <row r="411" spans="2:2" s="289" customFormat="1" ht="14">
      <c r="B411" s="506" t="s">
        <v>1252</v>
      </c>
    </row>
    <row r="412" spans="2:2" s="289" customFormat="1" ht="14">
      <c r="B412" s="506" t="s">
        <v>1253</v>
      </c>
    </row>
    <row r="413" spans="2:2" s="289" customFormat="1" ht="14">
      <c r="B413" s="551" t="s">
        <v>1254</v>
      </c>
    </row>
    <row r="414" spans="2:2" s="289" customFormat="1" ht="14">
      <c r="B414" s="547" t="s">
        <v>1255</v>
      </c>
    </row>
    <row r="415" spans="2:2" s="289" customFormat="1" ht="14">
      <c r="B415" s="506" t="s">
        <v>1256</v>
      </c>
    </row>
    <row r="416" spans="2:2" s="289" customFormat="1" ht="14">
      <c r="B416" s="547" t="s">
        <v>1257</v>
      </c>
    </row>
    <row r="417" spans="2:13" s="289" customFormat="1" ht="14">
      <c r="B417" s="506" t="s">
        <v>1258</v>
      </c>
    </row>
    <row r="418" spans="2:13" s="289" customFormat="1" ht="14">
      <c r="B418" s="506" t="s">
        <v>1259</v>
      </c>
    </row>
    <row r="419" spans="2:13" s="289" customFormat="1" ht="14">
      <c r="B419" s="506"/>
    </row>
    <row r="420" spans="2:13" s="289" customFormat="1" ht="14">
      <c r="B420" s="506" t="s">
        <v>1260</v>
      </c>
      <c r="M420" s="92"/>
    </row>
    <row r="421" spans="2:13" s="289" customFormat="1" ht="14">
      <c r="B421" s="506" t="s">
        <v>1261</v>
      </c>
    </row>
    <row r="422" spans="2:13" s="289" customFormat="1" ht="14">
      <c r="B422" s="506" t="s">
        <v>1262</v>
      </c>
    </row>
    <row r="423" spans="2:13" s="289" customFormat="1" ht="14">
      <c r="B423" s="506" t="s">
        <v>1263</v>
      </c>
    </row>
    <row r="424" spans="2:13" s="289" customFormat="1" ht="14">
      <c r="B424" s="506" t="s">
        <v>1264</v>
      </c>
    </row>
    <row r="425" spans="2:13" s="289" customFormat="1" ht="14">
      <c r="B425" s="506" t="s">
        <v>1265</v>
      </c>
    </row>
    <row r="426" spans="2:13" s="289" customFormat="1" ht="14">
      <c r="B426" s="506" t="s">
        <v>1266</v>
      </c>
    </row>
    <row r="427" spans="2:13" s="289" customFormat="1" ht="14">
      <c r="B427" s="506" t="s">
        <v>1267</v>
      </c>
    </row>
    <row r="428" spans="2:13" s="289" customFormat="1" ht="14">
      <c r="B428" s="506" t="s">
        <v>1268</v>
      </c>
    </row>
    <row r="429" spans="2:13" s="289" customFormat="1" ht="14">
      <c r="B429" s="506" t="s">
        <v>1269</v>
      </c>
    </row>
    <row r="430" spans="2:13" s="289" customFormat="1" ht="14">
      <c r="B430" s="506" t="s">
        <v>1270</v>
      </c>
    </row>
    <row r="431" spans="2:13" s="289" customFormat="1" ht="14">
      <c r="B431" s="506" t="s">
        <v>1271</v>
      </c>
    </row>
    <row r="432" spans="2:13" s="289" customFormat="1" ht="14">
      <c r="B432" s="506" t="s">
        <v>1272</v>
      </c>
    </row>
    <row r="433" spans="2:13" s="289" customFormat="1" ht="14">
      <c r="B433" s="506" t="s">
        <v>1273</v>
      </c>
    </row>
    <row r="434" spans="2:13" s="289" customFormat="1" ht="14">
      <c r="B434" s="506" t="s">
        <v>1274</v>
      </c>
    </row>
    <row r="435" spans="2:13" s="289" customFormat="1" ht="14">
      <c r="B435" s="506" t="s">
        <v>1275</v>
      </c>
    </row>
    <row r="436" spans="2:13" s="289" customFormat="1" ht="14">
      <c r="B436" s="506" t="s">
        <v>1276</v>
      </c>
    </row>
    <row r="437" spans="2:13" s="289" customFormat="1" ht="14">
      <c r="B437" s="506" t="s">
        <v>1277</v>
      </c>
    </row>
    <row r="438" spans="2:13" s="289" customFormat="1" ht="14">
      <c r="B438" s="506" t="s">
        <v>1278</v>
      </c>
    </row>
    <row r="439" spans="2:13" s="289" customFormat="1" ht="14">
      <c r="B439" s="506" t="s">
        <v>1279</v>
      </c>
    </row>
    <row r="440" spans="2:13" s="289" customFormat="1" ht="14">
      <c r="B440" s="506" t="s">
        <v>1280</v>
      </c>
    </row>
    <row r="441" spans="2:13" s="289" customFormat="1" ht="14">
      <c r="B441" s="506" t="s">
        <v>1281</v>
      </c>
    </row>
    <row r="442" spans="2:13" s="289" customFormat="1" ht="14">
      <c r="B442" s="506" t="s">
        <v>1282</v>
      </c>
    </row>
    <row r="443" spans="2:13" s="289" customFormat="1" ht="14">
      <c r="B443" s="506"/>
    </row>
    <row r="444" spans="2:13" s="289" customFormat="1" ht="14">
      <c r="B444" s="506" t="s">
        <v>1283</v>
      </c>
    </row>
    <row r="445" spans="2:13" s="289" customFormat="1" ht="14">
      <c r="B445" s="506" t="s">
        <v>1284</v>
      </c>
    </row>
    <row r="446" spans="2:13" s="289" customFormat="1" ht="14">
      <c r="B446" s="506" t="s">
        <v>1285</v>
      </c>
      <c r="M446" s="92"/>
    </row>
    <row r="447" spans="2:13" s="289" customFormat="1" ht="14">
      <c r="B447" s="506" t="s">
        <v>1286</v>
      </c>
    </row>
    <row r="448" spans="2:13" s="289" customFormat="1" ht="14">
      <c r="B448" s="506" t="s">
        <v>1287</v>
      </c>
    </row>
    <row r="449" spans="2:2" s="289" customFormat="1" ht="14">
      <c r="B449" s="506" t="s">
        <v>1288</v>
      </c>
    </row>
    <row r="450" spans="2:2" s="289" customFormat="1" ht="14">
      <c r="B450" s="550" t="s">
        <v>1289</v>
      </c>
    </row>
    <row r="451" spans="2:2" s="289" customFormat="1" ht="14">
      <c r="B451" s="506" t="s">
        <v>1290</v>
      </c>
    </row>
    <row r="452" spans="2:2" s="289" customFormat="1" ht="14">
      <c r="B452" s="506" t="s">
        <v>1291</v>
      </c>
    </row>
    <row r="453" spans="2:2" s="289" customFormat="1" ht="14">
      <c r="B453" s="506" t="s">
        <v>1292</v>
      </c>
    </row>
    <row r="454" spans="2:2" s="289" customFormat="1" ht="14">
      <c r="B454" s="506" t="s">
        <v>1293</v>
      </c>
    </row>
    <row r="455" spans="2:2" s="289" customFormat="1" ht="14">
      <c r="B455" s="506" t="s">
        <v>1294</v>
      </c>
    </row>
    <row r="456" spans="2:2" s="289" customFormat="1" ht="14">
      <c r="B456" s="506"/>
    </row>
    <row r="457" spans="2:2" s="289" customFormat="1" ht="14">
      <c r="B457" s="506" t="s">
        <v>1295</v>
      </c>
    </row>
    <row r="458" spans="2:2" s="289" customFormat="1" ht="14">
      <c r="B458" s="506" t="s">
        <v>1296</v>
      </c>
    </row>
    <row r="459" spans="2:2" s="289" customFormat="1" ht="14">
      <c r="B459" s="550" t="s">
        <v>1297</v>
      </c>
    </row>
    <row r="460" spans="2:2" s="289" customFormat="1" ht="14">
      <c r="B460" s="506" t="s">
        <v>1298</v>
      </c>
    </row>
    <row r="461" spans="2:2" s="289" customFormat="1" ht="14">
      <c r="B461" s="506" t="s">
        <v>1299</v>
      </c>
    </row>
    <row r="462" spans="2:2" s="289" customFormat="1" ht="14">
      <c r="B462" s="506"/>
    </row>
    <row r="463" spans="2:2" s="289" customFormat="1" ht="14">
      <c r="B463" s="506"/>
    </row>
    <row r="464" spans="2:2" s="289" customFormat="1" ht="14">
      <c r="B464" s="146" t="s">
        <v>20</v>
      </c>
    </row>
    <row r="465" spans="1:24" s="289" customFormat="1" ht="14">
      <c r="B465" s="146"/>
    </row>
    <row r="466" spans="1:24" s="289" customFormat="1" ht="14">
      <c r="B466" s="506" t="s">
        <v>1560</v>
      </c>
    </row>
    <row r="467" spans="1:24" s="289" customFormat="1" ht="14">
      <c r="B467" s="506"/>
    </row>
    <row r="468" spans="1:24" s="289" customFormat="1" ht="14">
      <c r="B468" s="146" t="s">
        <v>19</v>
      </c>
    </row>
    <row r="469" spans="1:24" s="289" customFormat="1" ht="14">
      <c r="B469" s="142"/>
    </row>
    <row r="470" spans="1:24" s="289" customFormat="1" ht="14">
      <c r="B470" s="506" t="s">
        <v>1300</v>
      </c>
    </row>
    <row r="471" spans="1:24" s="289" customFormat="1" ht="14">
      <c r="B471" s="506" t="s">
        <v>1301</v>
      </c>
    </row>
    <row r="472" spans="1:24">
      <c r="B472" s="550" t="s">
        <v>1302</v>
      </c>
      <c r="C472" s="132"/>
      <c r="D472" s="132"/>
      <c r="E472" s="132"/>
      <c r="F472" s="132"/>
      <c r="G472" s="132"/>
      <c r="H472" s="132"/>
      <c r="I472" s="132"/>
      <c r="J472" s="132"/>
      <c r="K472" s="132"/>
      <c r="L472" s="132"/>
      <c r="M472" s="132"/>
      <c r="N472" s="132"/>
      <c r="O472" s="132"/>
      <c r="P472" s="132"/>
      <c r="Q472" s="132"/>
      <c r="R472" s="132"/>
      <c r="S472" s="132"/>
      <c r="T472" s="132"/>
      <c r="U472" s="132"/>
      <c r="V472" s="132"/>
      <c r="W472" s="132"/>
      <c r="X472" s="132"/>
    </row>
    <row r="473" spans="1:24">
      <c r="A473" s="289"/>
      <c r="B473" s="550" t="s">
        <v>1303</v>
      </c>
      <c r="C473" s="132"/>
      <c r="D473" s="132"/>
      <c r="E473" s="132"/>
      <c r="F473" s="132"/>
      <c r="G473" s="132"/>
      <c r="H473" s="132"/>
      <c r="I473" s="132"/>
      <c r="J473" s="132"/>
      <c r="K473" s="132"/>
      <c r="L473" s="132"/>
      <c r="M473" s="132"/>
      <c r="N473" s="132"/>
      <c r="O473" s="132"/>
      <c r="P473" s="132"/>
      <c r="Q473" s="132"/>
      <c r="R473" s="132"/>
      <c r="S473" s="132"/>
      <c r="T473" s="132"/>
      <c r="U473" s="132"/>
      <c r="V473" s="132"/>
      <c r="W473" s="132"/>
      <c r="X473" s="132"/>
    </row>
    <row r="474" spans="1:24">
      <c r="A474" s="289"/>
      <c r="B474" s="550" t="s">
        <v>1304</v>
      </c>
      <c r="C474" s="132"/>
      <c r="D474" s="132"/>
      <c r="E474" s="132"/>
      <c r="F474" s="132"/>
      <c r="G474" s="132"/>
      <c r="H474" s="132"/>
      <c r="I474" s="132"/>
      <c r="J474" s="132"/>
      <c r="K474" s="132"/>
      <c r="L474" s="132"/>
      <c r="M474" s="132"/>
      <c r="N474" s="132"/>
      <c r="O474" s="132"/>
      <c r="P474" s="132"/>
      <c r="Q474" s="132"/>
      <c r="R474" s="132"/>
      <c r="S474" s="132"/>
      <c r="T474" s="132"/>
      <c r="U474" s="132"/>
      <c r="V474" s="132"/>
      <c r="W474" s="132"/>
      <c r="X474" s="132"/>
    </row>
    <row r="475" spans="1:24">
      <c r="A475" s="289"/>
      <c r="B475" s="506" t="s">
        <v>1305</v>
      </c>
      <c r="C475" s="132"/>
      <c r="D475" s="132"/>
      <c r="E475" s="132"/>
      <c r="F475" s="132"/>
      <c r="G475" s="132"/>
      <c r="H475" s="132"/>
      <c r="I475" s="132"/>
      <c r="J475" s="132"/>
      <c r="K475" s="132"/>
      <c r="L475" s="132"/>
      <c r="M475" s="132"/>
      <c r="N475" s="132"/>
      <c r="O475" s="132"/>
      <c r="P475" s="132"/>
      <c r="Q475" s="132"/>
      <c r="R475" s="132"/>
      <c r="S475" s="132"/>
      <c r="T475" s="132"/>
      <c r="U475" s="132"/>
      <c r="V475" s="132"/>
      <c r="W475" s="132"/>
      <c r="X475" s="132"/>
    </row>
    <row r="476" spans="1:24" s="289" customFormat="1" ht="14">
      <c r="B476" s="506" t="s">
        <v>1306</v>
      </c>
    </row>
    <row r="477" spans="1:24" s="289" customFormat="1" ht="14">
      <c r="B477" s="142"/>
    </row>
    <row r="478" spans="1:24">
      <c r="B478" s="146" t="s">
        <v>1842</v>
      </c>
    </row>
    <row r="479" spans="1:24">
      <c r="B479" s="146"/>
    </row>
    <row r="480" spans="1:24">
      <c r="B480" s="883" t="s">
        <v>1843</v>
      </c>
    </row>
    <row r="481" spans="2:13">
      <c r="B481" s="146"/>
    </row>
    <row r="482" spans="2:13">
      <c r="B482" s="146" t="s">
        <v>865</v>
      </c>
    </row>
    <row r="483" spans="2:13">
      <c r="B483" s="146"/>
    </row>
    <row r="484" spans="2:13">
      <c r="B484" s="146" t="s">
        <v>866</v>
      </c>
    </row>
    <row r="485" spans="2:13">
      <c r="B485" s="146"/>
      <c r="M485" s="92"/>
    </row>
    <row r="486" spans="2:13">
      <c r="B486" s="506" t="s">
        <v>1307</v>
      </c>
    </row>
    <row r="487" spans="2:13">
      <c r="B487" s="506" t="s">
        <v>1308</v>
      </c>
      <c r="J487" s="136"/>
    </row>
    <row r="488" spans="2:13">
      <c r="B488" s="506" t="s">
        <v>1309</v>
      </c>
      <c r="K488" s="140"/>
    </row>
    <row r="489" spans="2:13">
      <c r="B489" s="506" t="s">
        <v>1310</v>
      </c>
      <c r="L489" s="136"/>
    </row>
    <row r="490" spans="2:13">
      <c r="B490" s="506" t="s">
        <v>2413</v>
      </c>
    </row>
    <row r="491" spans="2:13" hidden="1">
      <c r="B491" s="499" t="s">
        <v>863</v>
      </c>
    </row>
    <row r="492" spans="2:13" hidden="1">
      <c r="B492" s="499" t="s">
        <v>863</v>
      </c>
    </row>
    <row r="493" spans="2:13" hidden="1">
      <c r="B493" s="499" t="s">
        <v>863</v>
      </c>
    </row>
    <row r="494" spans="2:13" s="275" customFormat="1" hidden="1">
      <c r="B494" s="499" t="s">
        <v>863</v>
      </c>
    </row>
    <row r="495" spans="2:13" hidden="1">
      <c r="B495" s="499" t="s">
        <v>863</v>
      </c>
    </row>
    <row r="496" spans="2:13" hidden="1">
      <c r="B496" s="499" t="s">
        <v>863</v>
      </c>
    </row>
    <row r="497" spans="2:44" hidden="1">
      <c r="B497" s="499" t="s">
        <v>863</v>
      </c>
    </row>
    <row r="498" spans="2:44" hidden="1">
      <c r="B498" s="499" t="s">
        <v>863</v>
      </c>
    </row>
    <row r="499" spans="2:44" hidden="1">
      <c r="B499" s="499" t="s">
        <v>863</v>
      </c>
    </row>
    <row r="500" spans="2:44" hidden="1">
      <c r="B500" s="499" t="s">
        <v>863</v>
      </c>
    </row>
    <row r="501" spans="2:44" hidden="1">
      <c r="B501" s="499" t="s">
        <v>863</v>
      </c>
    </row>
    <row r="502" spans="2:44" hidden="1">
      <c r="B502" s="285" t="s">
        <v>1311</v>
      </c>
    </row>
    <row r="503" spans="2:44">
      <c r="B503" s="506" t="s">
        <v>1312</v>
      </c>
      <c r="I503" s="140"/>
    </row>
    <row r="504" spans="2:44">
      <c r="B504" s="506" t="s">
        <v>1313</v>
      </c>
    </row>
    <row r="505" spans="2:44">
      <c r="B505" s="506" t="s">
        <v>1314</v>
      </c>
    </row>
    <row r="506" spans="2:44">
      <c r="B506" s="506" t="s">
        <v>1315</v>
      </c>
      <c r="C506" s="274"/>
      <c r="D506" s="274"/>
      <c r="E506" s="274"/>
      <c r="F506" s="274"/>
      <c r="G506" s="274"/>
      <c r="H506" s="146"/>
      <c r="I506" s="274"/>
      <c r="J506" s="274"/>
      <c r="K506" s="270"/>
      <c r="L506" s="274"/>
      <c r="M506" s="274"/>
      <c r="N506" s="274"/>
      <c r="O506" s="274"/>
      <c r="P506" s="274"/>
      <c r="Q506" s="274"/>
      <c r="R506" s="274"/>
      <c r="S506" s="274"/>
      <c r="T506" s="274"/>
      <c r="U506" s="274"/>
      <c r="V506" s="274"/>
      <c r="W506" s="274"/>
      <c r="X506" s="274"/>
      <c r="Y506" s="274"/>
      <c r="Z506" s="274"/>
      <c r="AA506" s="274"/>
      <c r="AB506" s="274"/>
      <c r="AC506" s="274"/>
      <c r="AD506" s="274"/>
      <c r="AE506" s="274"/>
      <c r="AF506" s="274"/>
      <c r="AG506" s="274"/>
      <c r="AH506" s="274"/>
      <c r="AI506" s="274"/>
      <c r="AJ506" s="274"/>
      <c r="AK506" s="274"/>
      <c r="AL506" s="274"/>
      <c r="AM506" s="274"/>
      <c r="AN506" s="274"/>
      <c r="AO506" s="274"/>
      <c r="AP506" s="274"/>
      <c r="AQ506" s="274"/>
      <c r="AR506" s="274"/>
    </row>
    <row r="507" spans="2:44">
      <c r="B507" s="506" t="s">
        <v>946</v>
      </c>
      <c r="I507" s="136"/>
      <c r="J507" s="136"/>
      <c r="M507" s="299"/>
    </row>
    <row r="508" spans="2:44">
      <c r="B508" s="506" t="s">
        <v>1316</v>
      </c>
      <c r="J508" s="394"/>
    </row>
    <row r="509" spans="2:44">
      <c r="B509" s="506" t="s">
        <v>1317</v>
      </c>
      <c r="I509" s="272"/>
    </row>
    <row r="510" spans="2:44">
      <c r="B510" s="506" t="s">
        <v>1318</v>
      </c>
      <c r="H510" s="273"/>
    </row>
    <row r="511" spans="2:44">
      <c r="B511" s="506" t="s">
        <v>1319</v>
      </c>
    </row>
    <row r="512" spans="2:44">
      <c r="B512" s="506" t="s">
        <v>1320</v>
      </c>
      <c r="H512" s="273"/>
    </row>
    <row r="513" spans="2:12">
      <c r="B513" s="506"/>
      <c r="H513" s="273"/>
    </row>
    <row r="514" spans="2:12">
      <c r="B514" s="146" t="s">
        <v>864</v>
      </c>
    </row>
    <row r="515" spans="2:12">
      <c r="B515" s="146"/>
    </row>
    <row r="516" spans="2:12">
      <c r="B516" s="506" t="s">
        <v>1321</v>
      </c>
    </row>
    <row r="517" spans="2:12">
      <c r="B517" s="506" t="s">
        <v>1322</v>
      </c>
      <c r="J517" s="140"/>
    </row>
    <row r="518" spans="2:12">
      <c r="B518" s="506" t="s">
        <v>1323</v>
      </c>
      <c r="J518" s="6"/>
    </row>
    <row r="519" spans="2:12">
      <c r="B519" s="506" t="s">
        <v>1324</v>
      </c>
      <c r="K519" s="6"/>
    </row>
    <row r="520" spans="2:12">
      <c r="B520" s="506" t="s">
        <v>1325</v>
      </c>
      <c r="K520" s="6"/>
    </row>
    <row r="521" spans="2:12">
      <c r="B521" s="506" t="s">
        <v>1326</v>
      </c>
      <c r="L521" s="140"/>
    </row>
    <row r="522" spans="2:12">
      <c r="B522" s="506" t="s">
        <v>1327</v>
      </c>
      <c r="I522" s="292"/>
      <c r="J522" s="285"/>
    </row>
    <row r="523" spans="2:12">
      <c r="B523" s="506" t="s">
        <v>1328</v>
      </c>
      <c r="I523" s="292"/>
      <c r="J523" s="6"/>
    </row>
    <row r="524" spans="2:12">
      <c r="B524" s="506" t="s">
        <v>1329</v>
      </c>
    </row>
    <row r="525" spans="2:12">
      <c r="B525" s="506" t="s">
        <v>1330</v>
      </c>
    </row>
    <row r="526" spans="2:12" s="471" customFormat="1">
      <c r="B526" s="146"/>
    </row>
    <row r="527" spans="2:12">
      <c r="B527" s="269" t="s">
        <v>361</v>
      </c>
    </row>
    <row r="528" spans="2:12">
      <c r="B528" s="268"/>
    </row>
    <row r="529" spans="1:13">
      <c r="B529" s="506" t="s">
        <v>1331</v>
      </c>
    </row>
    <row r="530" spans="1:13">
      <c r="B530" s="506" t="s">
        <v>1332</v>
      </c>
    </row>
    <row r="531" spans="1:13">
      <c r="B531" s="506" t="s">
        <v>1333</v>
      </c>
    </row>
    <row r="532" spans="1:13">
      <c r="B532" s="506" t="s">
        <v>1334</v>
      </c>
    </row>
    <row r="533" spans="1:13">
      <c r="B533" s="506" t="s">
        <v>1335</v>
      </c>
    </row>
    <row r="534" spans="1:13">
      <c r="B534" s="506" t="s">
        <v>2412</v>
      </c>
    </row>
    <row r="535" spans="1:13">
      <c r="B535" s="506" t="s">
        <v>1336</v>
      </c>
    </row>
    <row r="536" spans="1:13">
      <c r="B536" s="142"/>
    </row>
    <row r="537" spans="1:13">
      <c r="A537" s="5"/>
      <c r="B537" s="269" t="s">
        <v>18</v>
      </c>
    </row>
    <row r="538" spans="1:13" s="134" customFormat="1" ht="14">
      <c r="B538" s="269"/>
    </row>
    <row r="539" spans="1:13" s="134" customFormat="1" ht="14">
      <c r="B539" s="547" t="s">
        <v>1337</v>
      </c>
    </row>
    <row r="540" spans="1:13" s="134" customFormat="1" ht="14">
      <c r="B540" s="798"/>
    </row>
    <row r="541" spans="1:13" s="289" customFormat="1" ht="14">
      <c r="B541" s="146" t="s">
        <v>17</v>
      </c>
    </row>
    <row r="542" spans="1:13" s="289" customFormat="1" ht="14">
      <c r="B542" s="134"/>
      <c r="M542" s="92"/>
    </row>
    <row r="543" spans="1:13" s="289" customFormat="1">
      <c r="B543" s="12"/>
    </row>
  </sheetData>
  <hyperlinks>
    <hyperlink ref="B9" location="'1.1.3'!A1" display=" 1.1.3 Total Area (Sq Km) and Population Density (Person  Per  Sq. Km)  in SADC, 2000 - 2011"/>
    <hyperlink ref="B10" location="'1.1.4'!A1" display=" 1.1.4 Population  in SADC by Sex and Age Group, (%), 1980 - 2011, Selected Years"/>
    <hyperlink ref="B11" location="'1.1.5'!A1" display=" 1.1.5 Dependency Ratio  in SADC, (%), 1980 - 2011, Selected Years"/>
    <hyperlink ref="B12" location="'1.1.6'!A1" display=" 1.1.6 Population in Private Households  in SADC By Size of Household, Person Per Household, Latest Year"/>
    <hyperlink ref="B13" location="'1.1.7'!A1" display=" 1.1.7 Population in Urban and Rural Areas of SADC , (%), 2000 - 2011"/>
    <hyperlink ref="B18" location="'1.1.12'!A1" display=" 1.1.12 Projected Total Mid-Year  Population in SADC  By Five-Year Period, Thousand Persons, 2015 - 2050"/>
    <hyperlink ref="B22" location="'1.2.1'!A1" display=" 1.2.1 Migrant Remittances Inflows in SADC, Million US$, 1990 - 2011"/>
    <hyperlink ref="B23" location="'1.2.2'!A1" display=" 1.2.2 Migrant Remittances Outflows in SADC, Million US$, 1990 - 2010"/>
    <hyperlink ref="B29" location="'2.1.1'!A1" display=" 2.1.1 Adult Literacy Rate in SADC By Sex, (%), 2000 - 2010"/>
    <hyperlink ref="B30" location="'2.1.2'!A1" display=" 2.1.2 Net Enrolment Ratio in Primary School  in SADC By Sex , (%), 2000 - 2011"/>
    <hyperlink ref="B31" location="'2.1.3'!A1" display=" 2.1.3 Net Enrolment Ratio in Secondary School in SADC By Sex, (%), 2000 - 2011"/>
    <hyperlink ref="B32" location="'2.1.4'!A1" display=" 2.1.4 Ratio of Girls/Females to Boys/Males in Primary, Secondary and Tertiary School  in SADC, 2000 - 2011"/>
    <hyperlink ref="B33" location="'2.1.5'!A1" display=" 2.1.5 Pupil-Teacher Ratio in Primary and Secondary School in SADC, Number of Pupils Per Teacher, 2001, 2005 - 2011"/>
    <hyperlink ref="B34" location="'2.1.6'!A1" display=" 2.1.6 Higher Education Enrolment in SADC by Key Fields of Study and By Sex (Full-time equivalents), Number, 2006 - 2010"/>
    <hyperlink ref="B35" location="'2.1.7'!A1" display=" 2.1.7 Graduates in Tertiary Education  in SADC by Broad Field of Education  and By Sex, Number, 1998 - 2010"/>
    <hyperlink ref="B41" location="'2.2.3'!A1" display=" 2.2.3 Maternal Mortality Ratio in SADC, Per Thousand Live Births, 1990, 1995, 2000 - 2010"/>
    <hyperlink ref="B47" location="'2.2.9'!A1" display=" 2.2.9 Prevalence of Tuberclosis in SADC,  Per Hundred Thousand  Persons , 1990 - 2010  "/>
    <hyperlink ref="B48" location="'2.2.10'!A1" display=" 2.2.10 Incidence of Tuberculosis in SADC,  (Per Hundred Thousand Persons), 1990 - 2010  "/>
    <hyperlink ref="B49" location="'2.2.11'!A1" display=" 2.2.11 AIDS Deaths in SADC, Number, 1990 - 2009"/>
    <hyperlink ref="B55" location="'2.3.1'!A1" display=" 2.3.1 Population in SADC With Access to Safe Drinking Water By Urban and Rural Areas, (%), 1990 - 2010"/>
    <hyperlink ref="B56" location="'2.3.2'!A1" display=" 2.3.2 Population in SADC With Access to Improved Sanitation By Urban and Rural Areas, (%), 1990 - 2015"/>
    <hyperlink ref="B60" location="'3.1'!A1" display=" 3.1 Human Development Index and Its Components in SADC, 2010 - 2011"/>
    <hyperlink ref="B61" location="'3.2'!A1" display=" 3.2 Human Development Index (HDI) in SADC, Value, 1980 - 2011"/>
    <hyperlink ref="B62" location="'3.3'!A1" display=" 3.3 Inequality-Adjusted Human Development Index  in SADC, 2010 - 2011"/>
    <hyperlink ref="B63" location="'3.4'!A1" display=" 3.4 Multidimensional Poverty Index in SADC, 2011 - 2013"/>
    <hyperlink ref="B64" location="'3.5'!A1" display=" 3.5 Population in SADC Below National Poverty Line  By Urban and Rural Areas, (%), 1991 -2013 "/>
    <hyperlink ref="B66" location="'3.7'!A1" display=" 3.7 Inequality  (Gini Coefficient) in SADC, (%), 1990 - 2013"/>
    <hyperlink ref="B71" location="'4.1'!A1" display=" 4.1 Ratio of Girls and Females to Boys and Males in  School in SADC,  2000 - 2010"/>
    <hyperlink ref="B73" location="'4.3'!A1" display=" 4.3 Women in National Parliament in SADC, Number, Latest Year"/>
    <hyperlink ref="B74" location="'4.4'!A1" display=" 4.4 Number of Seats in National Parliament in SADC by Sex, 1990; 1997 - 2010 "/>
    <hyperlink ref="B75" location="'4.5'!A1" display=" 4.5 Proportion of Women in SADC in Ministerial Level Positions, (%), 1994, 1998 &amp; 2005 "/>
    <hyperlink ref="B76" location="'4.6'!A1" display=" 4.6 Gender Inequality Index  in SADC, 2008 - 2011"/>
    <hyperlink ref="B81" location="'5.1'!A1" display=" 5.1 Number of Persons in Labour Force and Unemployed  in SADC, Thousand, 2000 - 2010"/>
    <hyperlink ref="B82" location="'5.2'!A1" display=" 5.2 Labour Force Participation Rate in SADC By Sex,  % of Female or Male Population of  Age 15-64 Years, 2000 - 2009"/>
    <hyperlink ref="B83" location="'5.3'!A1" display=" 5.3 Unemployment Rate in SADC for Persons 15 Years And Above By Sex, (%), 2000 - 2011"/>
    <hyperlink ref="B84" location="'5.4'!A1" display=" 5.4 Unemployment Rate  in SADC for Persons of Age 15 - 24  Years Old By Sex, (%), 2000 - 2011 "/>
    <hyperlink ref="B8" location="'1.1.2'!A1" display="1.1.2  Population Growth Rate  in SADC, (%), 2001 - 2011"/>
    <hyperlink ref="B42" location="'2.2.4'!A1" display="  2.2.4 Percentage of Children in SADC Immunized for BCG, (% of One-Year-Old Children), 1990 - 2009"/>
    <hyperlink ref="B43" location="'2.2.5'!A1" display="  2.2.5 Percentage of Children in SADC Immunized for DPT, (% of Children Ages 12-23 Months), 1990 - 2009 "/>
    <hyperlink ref="B44" location="'2.2.6'!A1" display="  2.2.6 Percentage of Children in SADC Immunized for HepB3, (% of One-Year-Old Children), 1995 - 2009 "/>
    <hyperlink ref="B45" location="'2.2.7'!A1" display="  2.2.7 Percentage of Children in SADC Immunized for Measles, (% of Children Ages 12-23 Months), 1990 - 2010 "/>
    <hyperlink ref="B46" location="'2.2.8'!A1" display="  2.2.8 Percentage of  Children in SADC Immunized for Pol3, (% of One-Year-Old Children), 1990 - 2009 "/>
    <hyperlink ref="B51" location="'2.2.13'!A1" display="Table 2.2.13 Prevalence Rate of HIV in SADC By Sex, (% of Population Age 15-24 Years), 2000 - 2009"/>
    <hyperlink ref="B50" location="'2.2.12'!A1" display="Table 2.2.12 Prevalence Rate of HIV in SADC by Sex, (% of Population Age 15-49 Years), 1990 - 2009 "/>
    <hyperlink ref="B7" location="'1.1.1'!A1" display=" 1.1.1  Total  Mid Year Population in SADC, Thousand Person, 1980 - 2011, Selected Years"/>
    <hyperlink ref="B14" location="'1.1.8'!A1" display=" 1.1.8 Birth Rate in  SADC By  Year,   Per Thousand Inhabitants, 1980 - 2015, Selected Years"/>
    <hyperlink ref="B15" location="'1.1.9'!A1" display=" 1.1.9 Death Rate in  SADC By  Year ,  Per Thousand Inhabitants, 1980 - 2015, Selected Years"/>
    <hyperlink ref="B16" location="'1.1.10'!A1" display=" 1.1.10 Total Fertility Rate in  SADC By Year,  Number of Children Per Woman, 1980 - 2015, Selected Years"/>
    <hyperlink ref="B17" location="'1.1.11'!A1" display=" 1.1.11 Life Expectancy at Birth in SADC By Year and Sex,  1980 - 2015, Selected Years"/>
    <hyperlink ref="B39" location="'2.2.1'!A1" display=" 2.2.1 Infant Mortality Rate  in SADC By Year and Sex, Per Thousand Live Births, 1980 - 2012, Selected Years"/>
    <hyperlink ref="B40" location="'2.2.2'!A1" display=" 2.2.2 Under-Five Mortality Rate in SADC  By Year and Sex, Per Thousand Live Births, 1980 - Selected Years"/>
    <hyperlink ref="B67" location="'3.8'!A1" display=" 3.8  Population in SADC by Income Share, (%), 1990 - 2013"/>
    <hyperlink ref="B65" location="'3.6'!A1" display=" 3.6 Population in SADC Below $1.00, $1.25 or $2.00 (PPP) Per Day (Poverty Gap), (%), 1991 - 2013 "/>
    <hyperlink ref="B72" location="'4.2'!A1" display=" 4.2 Employment in SADC  by Sector and Sex , (%), 1985  - 2012, Selected Years"/>
    <hyperlink ref="B77" location="'4.7'!A1" display="Table 4.7: Gender-related development index (GDI), 2013"/>
    <hyperlink ref="B512" location="'8.5.1.15'!A1" display="8.5.1.15  Price for Kerosene in SADC, US $ per litre, 2000 - 2013"/>
    <hyperlink ref="B525" location="'8.5.2.10'!A1" display="8.5.2.10 Total Emissions of Organic Water Pollutants(BOD) in SADC Per Day, Unit, 1996 - 2007"/>
    <hyperlink ref="B476" location="'8.3.3.7'!A1" display=" 8.3.3.7 Exports and Imports of Wood and Non-Wood Forestry Products in  SADC , Million US $, 2000 - 2012 "/>
    <hyperlink ref="B475" location="'8.3.3.6'!A1" display=" 8.3.3.6 Exports and Imports of Non-Wood Forestry Products in  SADC , Million US $, 2000 - 2012 "/>
    <hyperlink ref="B474" location="'8.3.3.5'!A1" display=" 8.3.3.5 Exports and Imports of Wood Related Forestry Products in  SADC , Million US $, 2000 - 2012  "/>
    <hyperlink ref="B473" location="'8.3.3.4'!A1" display=" 8.3.3.4 Forest Area as a Percentage of Land Area in  SADC,  '000 Ha, 1990 - 2012   "/>
    <hyperlink ref="B472" location="'8.3.3.3'!A1" display=" 8.3.3.3 Land Area in  SADC,  '000 Ha, 1990 - 2012  "/>
    <hyperlink ref="B471" location="'8.3.3.2'!A1" display=" 8.3.3.2 Annual Change  Rate in Land Area in SADC Covered by Forestry,  '000 Ha Per Year, 1991 - 2012"/>
    <hyperlink ref="B502" location="'8.5.1.5'!A1" display="8.5.1.5 GDP per unit of energy use (constant 2005 PPP $ per kg of oil equivalent) in SADC, 1980-2011"/>
    <hyperlink ref="B511" location="'8.5.1.14'!A1" display="8.5.1.14 Pump prices for diesel in SADC in US cents per litre, 1991-2013, Selected Years"/>
    <hyperlink ref="B510" location="'8.5.1.13'!A1" display="8.5.1.13 Pump prices for gasoline in SADC in US cents per litre, 1991 - 2013, Selected Years"/>
    <hyperlink ref="B509" location="'8.5.1.12'!A1" display="8.5.1.12 Electricity Tariffs in SADC by Type of Customer, US $ , 2001 -2015"/>
    <hyperlink ref="B508" location="'8.5.1.11'!A1" display="8.5.1.11 Consumer Price Indices in SADC for Energy, 2000 - 2015"/>
    <hyperlink ref="B506" location="'8.5.1.9'!A1" display="8.5.1.9 Percentage of Population in SADC With Access to Electricity, 2009 - 2013, Selected years"/>
    <hyperlink ref="B505" location="'8.5.1.8'!A1" display="8.5.1.8 Total Energy Use Per Capita in SADC, Kt of Oil Equivalent, 1980 - 2013"/>
    <hyperlink ref="B504" location="'8.5.1.7'!A1" display="8.5.1.7 Total Energy Use in SADC, Kt of Oil Equivalent, 1980 -2013"/>
    <hyperlink ref="B521" location="'8.5.2.6'!A1" display="8.5.2.6 Percentage of Total Annual Freshwater Withdrawals Used for Industry in SADC, 1987 - 2011, Selected Years"/>
    <hyperlink ref="B522" location="'8.5.2.7'!A1" display="8.5.2.7 Percentage  Population Connected to Public Water Supply in SADC, (%), 1988 - 2008"/>
    <hyperlink ref="B520" location="'8.5.2.5'!A1" display="8.5.2.5 Percentage of Total Annual Freshwater Withdrawals Used for Agriculture (Irrigation) in SADC, 1987 - 2011, Selected Years"/>
    <hyperlink ref="B518" location="'8.5.2.3'!A1" display="8.5.2.3 Total Annual Freshwater Withdrawals in SADC, Billion Cubic Meter, 1987 - 2011, Selected Years"/>
    <hyperlink ref="B519" location="'8.5.2.4'!A1" display="8.5.2.4 Percentage of Total Annual Freshwater Withdrawals Used for Domestic Use in SADC, 1987 - 2011, Selected Years "/>
    <hyperlink ref="B486" location="'8.5.1.1'!A1" display="8.5.1.1 Energy production in SADC, kt of oil equivalent, 1980 -2013"/>
    <hyperlink ref="B524" location="'8.5.2.9'!A1" display="8.5.2.9 Consumer Price Indices for Water in SADC, 2000 -2013"/>
    <hyperlink ref="B523" location="'8.5.2.8'!A1" display="8.5.2.8 Water Tariffs in SADC, US $, 2001 - 2013"/>
    <hyperlink ref="B488" location="'8.5.1.3'!A1" display="8.5.1.3 Total Net Installed Capacity of Electricity  Power Plants in SADC, Thousand Kilowatt, 1990 - 2008"/>
    <hyperlink ref="B487" location="'8.5.1.2'!A1" display="8.5.1.2 Total Electricity Production in SADC, Million Kilowatt-Hour, 1990-2011"/>
    <hyperlink ref="B489" location="'8.5.1.4 '!A1" display="8.5.1.4 Energy Consumption in SADC per $ of GDP at Constant 2000 Prices, 1980-2008"/>
    <hyperlink ref="B517" location="'8.5.2.2'!A1" display="8.5.2.2 Total annual renewable internal water resources per capita in SADC, 1982 -  2011, Selected years"/>
    <hyperlink ref="B516" location="'8.5.2.1'!A1" display="8.5.2.1 Total Annual Renewable Water Resources Available in SADC, 1990"/>
    <hyperlink ref="B533" location="'9.5'!A1" display="9.5 SADC Member States Total Land Area "/>
    <hyperlink ref="B535" location="'9.7'!A1" display="9.7 SADC Threatened Animal Species as  Percentage of Total Known Animal Species, (% )"/>
    <hyperlink ref="B534" location="'9.6'!A1" display="9.6  SADC Threatened Plant Species as a Percentage of Total Known Plant Species, (% )"/>
    <hyperlink ref="B532" location="'9.4'!A1" display="9.4 SADC Member States Consumption of Ozone-Depleting Substances "/>
    <hyperlink ref="B531" location="'9.3'!A1" display=" 9.3 SADC Member States Annual Variability of Temperature (at least 30 years) "/>
    <hyperlink ref="B530" location="'9.2'!A1" display="9.2  SADC Member States Annual Variability of Rainfall (at least 30 years) "/>
    <hyperlink ref="B529" location="'9.1'!A1" display="9.1  SADC Member States Carbon Dioxide Emissions, Total, Per Capita and Per $1 GDP, Thousand Tons"/>
    <hyperlink ref="B466" location="'8.3.2.1'!A1" display=" 8.3.2.1 Consumer Price Index (CPI) for Food in  SADC, (Base Year 2000 = 100), 2000 - 2015"/>
    <hyperlink ref="B470" location="'8.3.3.1 '!A1" display=" 8.3.3.1 Land Area in  SADC Covered By Forest by Five Year Period, 1990 - 2010"/>
    <hyperlink ref="B539" location="'10.1'!A1" display="  10.1  Status on Protocols and Declarations in SADC "/>
    <hyperlink ref="B460" location="'8.3.1.48'!A1" display=" 8.3.1.48 Livestock and Poultry Meat Production  in SADC, Thousand  Tonne, 2001 - 2012"/>
    <hyperlink ref="B459" location="'8.3.1.47'!A1" display=" 8.3.1.47 Livestock Population in SADC, Number, 2000 - 2012"/>
    <hyperlink ref="B458" location="'8.3.1.46'!A1" display=" 8.3.1.46 Imports of Selected Agricultural Products and Inputs in SADC, Million US $,  2009  - 2012"/>
    <hyperlink ref="B457" location="'8.3.1.45'!A1" display=" 8.3.1.45 Exports of Selected Agricultural Products and Inputs in SADC, Million US $,  2009  - 2012"/>
    <hyperlink ref="B451" location="'8.3.1.40'!A1" display=" 8.3.1.40 Coffee Production in SADC (Production, Area, and Yield), 2000 - 2012 "/>
    <hyperlink ref="B450" location="'8.3.1.39'!A1" display=" 8.3.1.39 Soya bean Production in SADC (Production, Area, and Yield), 2000 - 2012 "/>
    <hyperlink ref="B449" location="'8.3.1.38'!A1" display=" 8.3.1.38 Groundnut Production in SADC (Production, Area, and Yield), 2000 - 2012 "/>
    <hyperlink ref="B448" location="'8.3.1.37'!A1" display=" 8.3.1.37 Wheat Production in SADC (Production, Area, and Yield), 2000 - 2012"/>
    <hyperlink ref="B447" location="'8.3.1.36 '!A1" display=" 8.3.1.36 Cassava  Production in SADC (Production, Area, and Yield), 2000 - 2012 "/>
    <hyperlink ref="B441" location="'8.3.1.31'!A1" display=" 8.3.1.31 Agricultural Producer Price for Sheep Live weight in SADC, US $ Per Tonne, 1991 - 2012 "/>
    <hyperlink ref="B440" location="'8.3.1.30'!A1" display=" 8.3.1.30 Agricultural Producer Price for Pig Meat in SADC, US $ Per Tonne, 1991 - 2012 "/>
    <hyperlink ref="B439" location="'8.3.1.29'!A1" display=" 8.3.1.29 Agricultural Producer Price for Pig Live weight in SADC, US $ Per Tonne, 1991 - 2012 "/>
    <hyperlink ref="B438" location="'8.3.1.28'!A1" display=" 8.3.1.28 Agricultural Producer Price for Goat Meat in SADC, US $ Per Tonne, 1991 - 2012 "/>
    <hyperlink ref="B437" location="'8.3.1.27'!A1" display=" 8.3.1.27 Agricultural Producer Price for Goat Live Weight in SADC, US $ Per Tonne, 1991 - 2012 "/>
    <hyperlink ref="B436" location="'8.3.1.26'!A1" display=" 8.3.1.26 Agricultural Producer Price for Chicken Meat in SADC , US $ Per Tonne, 1991 - 2012 "/>
    <hyperlink ref="B435" location="'8.3.1.25'!A1" display=" 8.3.1.25 Agricultural Producer Price for Chicken Live Weight in SADC , US $ Per Tonne, 1991 - 2012 "/>
    <hyperlink ref="B434" location="'8.3.1.24'!A1" display=" 8.3.1.24 Agricultural Producer Price for Fresh Whole Cow Milk in SADC, US $ Per Tonne, 1991 - 2012 "/>
    <hyperlink ref="B430" location="'8.3.1.20'!A1" display=" 8.3.1.20 Agricultural Producer Price for Unmanufactured Tobacco in SADC, US $ Per Tonne, 1991 - 2012 "/>
    <hyperlink ref="B429" location="'8.3.1.19'!A1" display=" 8.3.1.19 Agricultural Producer Price for Seed Cotton in SADC, US $ Per Tonne, 1991 - 2012 "/>
    <hyperlink ref="B428" location="'8.3.1.18'!A1" display=" 8.3.1.18 Agricultural Producer Price for Tea in SADC, US $ Per Tonne, 1991 - 2012 "/>
    <hyperlink ref="B427" location="'8.3.1.17'!A1" display=" 8.3.1.17 Agricultural Producer Price for Green Coffee in SADC, US $ Per Tonne, 1991 - 2012 "/>
    <hyperlink ref="B426" location="'8.3.1.16'!A1" display=" 8.3.1.16 Agricultural Producer Price for Soya beans in SADC, US $ Per Tonne, 1991 - 2012 "/>
    <hyperlink ref="B425" location="'8.3.1.15'!A1" display=" 8.3.1.15 Agricultural Producer Price for Groundnuts With Shell in SADC, US $ Per Tonne, 1991 - 2012 "/>
    <hyperlink ref="B424" location="'8.3.1.14'!A1" display=" 8.3.1.14 Agricultural Producer Price for Wheat in SADC, US $ Per Tonne, 1991 - 2012 "/>
    <hyperlink ref="B423" location="'8.3.1.13'!A1" display=" 8.3.1.13 Agricultural Producer Price for Cassava in SADC, US $ Per Tonne, 1991 - 2012 "/>
    <hyperlink ref="B422" location="'8.3.1.12'!A1" display=" 8.3.1.12 Agricultural Producer Price for Paddy Rice in SADC, US $ Per Tonne, 1991 - 2012 "/>
    <hyperlink ref="B421" location="'8.3.1.11'!A1" display=" 8.3.1.11 Agricultural Producer Price for Sorghum in SADC, US $ Per Tonne, 1991 - 2012 "/>
    <hyperlink ref="B420" location="'8.3.1.10'!A1" display=" 8.3.1.10 Agricultural Producer Price for Maize in SADC, US $ Per Tonne, 1991 - 2012"/>
    <hyperlink ref="B418" location="'8.3.1.9'!A1" display=" 8.3.1.9 Agriculture Gross Production Index Number in SADC, (Base year: 2004 - 2006 =100), 1980 - 2012"/>
    <hyperlink ref="B417" location="'8.3.1.8 '!A1" display=" 8.3.1.8 Fertilizer Consumption in Nutrients in SADC by Type  of Fertilizer, Thousand  Tonne of Nutrients, 2002 - 2012"/>
    <hyperlink ref="B416" location="'8.3.1.7'!A1" display=" 8.3.1.7 Fungicides and Bactericides Consumption in SADC, Tonne, 1990 - 2012"/>
    <hyperlink ref="B411" location="'8.3.1.2 '!A1" display=" 8.3.1.2 Gross Capital Stock in SADC at Constant 2005 Prices, Million US $,  1980 - 2015, Selected Years"/>
    <hyperlink ref="B410" location="'8.3.1.1.'!A1" display=" 8.3.1.1 Share of  Agriculture in Gross Domestic Product (GDP), Employment, Exports and Imports in SADC, (%), 2006 - 2012"/>
    <hyperlink ref="B404" location="'8.2.7'!A1" display=" 8.2.7 Tourism Room Capacity  in SADC, Number, 1990 - 2012"/>
    <hyperlink ref="B403" location="'8.2.6'!A1" display=" 8.2.6 Tourism Bed Occupancy Rate in SADC, %, 1990 - 2012"/>
    <hyperlink ref="B402" location="'8.2.5'!A1" display=" 8.2.5 Tourism Bed Capacity in SADC, Thousand, 1990 - 2012"/>
    <hyperlink ref="B400" location="'8.2.3'!A1" display=" 8.2.3 Tourism Receipts in SADC, Million  US $, 1995 - 2012"/>
    <hyperlink ref="B399" location="'8.2.2'!A1" display=" 8.2.2 Annual growth in Arrivals of Non Resident Tourists/Visitors in SADC, (%), 1996 - 2012 "/>
    <hyperlink ref="B398" location="'8.2.1'!A1" display=" 8.2.1 Arrivals of Non Resident Tourists/Visitors in  SADC, Thousand, 1995 - 2012"/>
    <hyperlink ref="B461" location="'8.3.1.49'!A1" display=" 8.3.1.49 Fish Production in SADC, Freshwater and Marine Catch, Tonne, 1999 - 2008"/>
    <hyperlink ref="B455" location="'8.3.1.44'!A1" display=" 8.3.1.44 Sugarcane Production in SADC (Production, Area, and Yield), 2000 - 2010 "/>
    <hyperlink ref="B454" location="'8.3.1.43'!A1" display=" 8.3.1.43 Tobacco Production in SADC (Production, Area, and Yield), 2000 - 2010 "/>
    <hyperlink ref="B453" location="'8.3.1.42'!A1" display=" 8.3.1.42 Seed Cotton Production in SADC (Production, Area, and Yield), 2000 - 2010 "/>
    <hyperlink ref="B452" location="'8.3.1.41'!A1" display=" 8.3.1.41 Tea Production in SADC  (Production, Area, and Yield), 2000 - 2010"/>
    <hyperlink ref="B446" location="'8.3.1.35'!A1" display=" 8.3.1.35 Rice in SADC (Production, Area, and Yield), 2000 - 2011"/>
    <hyperlink ref="B445" location="'8.3.1.34'!A1" display=" 8.3.1.34 Sorghum Production in SADC (Production, Area, and Yield), 2000 - 2011"/>
    <hyperlink ref="B444" location="'8.3.1.33 '!A1" display=" 8.3.1.33 Maize Production in SADC (Production, Area, and Yield), 2000 - 2011"/>
    <hyperlink ref="B442" location="'8.3.1.32'!A1" display=" 8.3.1.32 Producer Price of Sheep Meat in SADC, US $ Per Tonne, 1991 - 2009 "/>
    <hyperlink ref="B433" location="'8.3.1.23'!A1" display=" 8.3.1.23 Producer Price of Cattle  Meat in SADC, US $ Per Tonne, 1991 - 2009 "/>
    <hyperlink ref="B432" location="'8.3.1.22'!A1" display=" 8.3.1.22 Producer Price of Cattle Live Weight in SADC, US $ Per Tonne, 1991 - 2009 "/>
    <hyperlink ref="B431" location="'8.3.1.21'!A1" display=" 8.3.1.21 Producer Price of Sugar Cane in SADC, US $ Per Tonne, 1991 - 2009 "/>
    <hyperlink ref="B415" location="'8.3.1.6'!A1" display=" 8.3.1.6 Herbicides Consumption in SADC, Tonne, 1990 - 2009"/>
    <hyperlink ref="B414" location="'8.3.1.5'!A1" display=" 8.3.1.5 Insecticides  Consumption in SADC , Tonne, 1990 - 2009"/>
    <hyperlink ref="B413" location="' 8.3.1.4'!A1" display=" 8.3.1.4 Irrigated Land in SADC  and Its Share in Arable Land and Permanent Crops, Thousand Hectares, 1999/2001 - 2008"/>
    <hyperlink ref="B128" location="'6.1.1.3 SADC'!A1" display="6.1.1.3  GDP at Market Prices, Total SADC, Million US $, 2000-2013"/>
    <hyperlink ref="B92" location="'6.1.1.1Angola'!A1" display="6.1.1.1 Angola GDP by Production, US $ "/>
    <hyperlink ref="B93" location="'6.1.1.1Botswana'!A1" display="6.1.1.1 Botswana GDP by Production, US $ "/>
    <hyperlink ref="B94" location="'6.1.1.1D.R.C'!A1" display="6.1.1.1 D.R.C GDP by Production, US $ "/>
    <hyperlink ref="B95" location="'6.1.1.1Lesotho'!A1" display="6.1.1.1 Lesotho GDP by Production, US $ "/>
    <hyperlink ref="B96" location="'6.1.1.1Madagascar'!A1" display="6.1.1.1 Madagascar GDP by Production, US $ "/>
    <hyperlink ref="B97" location="'6.1.1.1Malawi'!A1" display="6.1.1.1 Malawi GDP by Production in US $  "/>
    <hyperlink ref="B98" location="'6.1.1.1Mauritius'!A1" display="6.1.1.1 Mauritius GDP by Production in US $"/>
    <hyperlink ref="B99" location="'6.1.1.1Mozambique'!A1" display="6.1.1.1 Mozambique GDP by Production in US $"/>
    <hyperlink ref="B100" location="'6.1.1.1Namibia'!A1" display="6.1.1.1 Namibia GDP by Production in US $"/>
    <hyperlink ref="B101" location="'6.1.1.1Seychelles'!A1" display="6.1.1.1 Seychelles GDP by Production in US $"/>
    <hyperlink ref="B102" location="'6.1.1.1South Africa'!A1" display="6.1.1.1 South Africa GDP by Production in US $"/>
    <hyperlink ref="B103" location="'6.1.1.1Swaziland'!A1" display="6.1.1.1  Swaziland GDP by Production in US $"/>
    <hyperlink ref="B104" location="'6.1.1.1United Republic Tanzania'!A1" display="6.1.1.1 GDP by kind of economic activity at current prices, United Republic of TANZANIA, Million USD, 2000-2011"/>
    <hyperlink ref="B105" location="'6.1.1.1Zambia'!A1" display="6.1.1.1 Zambia GDP by Production in US $"/>
    <hyperlink ref="B106" location="'6.1.1.1Zimbabwe'!A1" display="6.1.1.1 Zimbabwe GDP by Production in US $"/>
    <hyperlink ref="B110" location="'6.1.1.2Angola'!A1" display="6.1.1.2 Angola GDP by Expenditure in US $"/>
    <hyperlink ref="B111" location="'6.1.1.2Botswana'!A1" display="6.1.1.2 Botswana GDP by Expenditure in US $"/>
    <hyperlink ref="B112" location="'6.1.1.2DRC'!A1" display="6.1.1.2 DRC GDP by Expenditure in US $"/>
    <hyperlink ref="B113" location="'6.1.1.2Lesotho'!A1" display="6.1.1.2 Lesotho GDP by Expenditure, US $"/>
    <hyperlink ref="B114" location="'6.1.1.2Madagascar'!A1" display="6.1.1.2 Madagascar GDP by Expenditure in US $"/>
    <hyperlink ref="B115" location="'6.1.1.2Malawi'!A1" display="6.1.1.2 Malawi GDP by Expenditure in US $"/>
    <hyperlink ref="B116" location="'6.1.1.2Mauritius'!A1" display="6.1.1.2 Mauritius GDP by Expenditure in US $"/>
    <hyperlink ref="B117" location="'6.1.1.2Mozambique'!A1" display="6.1.1.2 Mozambique GDP by Expenditure in US $"/>
    <hyperlink ref="B118" location="'6.1.1.2Namibia'!A1" display="6.1.1.2 Namibia GDP by Expenditure in US $"/>
    <hyperlink ref="B119" location="'6.1.1.2Seychelles'!A1" display="6.1.1.2 Seychelles GDP by Expenditure in US $"/>
    <hyperlink ref="B120" location="'6.1.1.2South Africa'!A1" display="6.1.1.1 South Africa GDP by Production in US $"/>
    <hyperlink ref="B121" location="'6.1.1.2Swaziland'!A1" display="6.1.1.2 Swaziland GDP by Expenditure in US $"/>
    <hyperlink ref="B122" location="'6.1.1.2 United RepublicTanzania'!A1" display="6.1.1.2 Tanzania GDP by Expenditure in US $"/>
    <hyperlink ref="B123" location="'6.1.1.2Zambia'!A1" display="6.1.1.2 Zambia GDP by Expenditure in US $"/>
    <hyperlink ref="B124" location="'6.1.1.2Zimbabwe'!A1" display="6.1.1.2 Zimbabwe GDP by Expenditure in US $"/>
    <hyperlink ref="B143" location="'6.1.2.1.1'!A1" display="6.1.2.1.1  Angola GDP by Kind of Economic Activity at Current Market Prices, Kwanza "/>
    <hyperlink ref="B144" location="'6.1.2.1.2'!A1" display="6.1.2.1.2 Angola GDP by Type of Expenditure at Current Market  Prices, Kwanza "/>
    <hyperlink ref="B145" location="'6.1.2.1.3'!A1" display="6.1.2.1.3 Angola GDP at Constant 2005 Prices, Kwanza "/>
    <hyperlink ref="B146" location="'6.1.2.1.4'!A1" display="6.1.2.1.4  Angola: GDP growth rates real rates of growth"/>
    <hyperlink ref="B147" location="'6.1.2.1.5'!A1" display="6.1.2.1.5  Angola: Relationships Among Main National Accounts Aggregates, Million Kwanza "/>
    <hyperlink ref="B152" location="'6.1.2.2.1'!A1" display="6.1.2.2.1 Botswana GDP by Kind of Economic Activity at Current Market Prices, Million Pula "/>
    <hyperlink ref="B153" location="'6.1.2.2.2'!A1" display="6.1.2.2.2  Botswana GDP by Type of Expenditure at Current Market  Prices, Million Pula "/>
    <hyperlink ref="B154" location="'6.1.2.2.3'!A1" display="6.1.2.2.3 Botswana  GDP at constant prices"/>
    <hyperlink ref="B155" location="'6.1.2.2.4'!A1" display="6.1.2.2.4 Botswana GDP growth rates"/>
    <hyperlink ref="B156" location="'6.1.2.2.5'!A1" display="6.1.2.2.5  Botswana: Relationships Among Main National Accounts Aggregates, Million Pula "/>
    <hyperlink ref="B161" location="'6.1.2.3.1'!A1" display="6.1.2.3.1 DRC GDP by Kind of Economic Activity at Current Market Prices, Million Franc Conglais "/>
    <hyperlink ref="B162" location="'6.1.2.3.2'!A1" display="6.1.2.3.2 D.R.C GDP by Type of Expenditure at Current Market  Prices, Million Franc Congolais "/>
    <hyperlink ref="B163" location="'6.1.2.3.3'!A1" display="6.1.2.3.3 DRC GDP by kind of economic activity at constant prices"/>
    <hyperlink ref="B164" location="'6.1.2.3.4'!A1" display="6.1.2.3.4  DRC GDP growth rates"/>
    <hyperlink ref="B165" location="'6.1.2.3.5'!A1" display="6.1.2.3.5  D.R.C Relationships Among Main National Accounts Aggregates in National Currency,  Franc Congolais "/>
    <hyperlink ref="B169" location="'6.1.2.4.1'!A1" display="6.1.2.4.1 Lesotho GDP by Kind of Economic Activity at Current Market Prices, Million Loti "/>
    <hyperlink ref="B170" location="'6.1.2.4.2'!A1" display="6.1.2.4.2 Lesotho GDP by Type of Expenditure at Current Market  Prices, Million Loti "/>
    <hyperlink ref="B171" location="'6.1.2.4.3'!A1" display="6.1.2.4.3  Lesotho GDP at Constant 2005 Prices, Million Loti "/>
    <hyperlink ref="B172" location="'6.1.2.4.4'!A1" display="6.1.2.4.4 Lesotho GDP growth rates"/>
    <hyperlink ref="B173" location="'6.1.2.4.5'!A1" display="6.1.2.4.5 Lesotho: Relationships Among Main National Accounts Aggregates,  Million Loti "/>
    <hyperlink ref="B177" location="'6.1.2.5.1'!A1" display="6.1.2.5.1 MadagascarGDP by Kind of Economic Activity at Current Market Prices, Million Malagascy Ariary "/>
    <hyperlink ref="B178" location="'6.1.2.5.2'!A1" display="6.1.2.5.2 Madagascar GDP by Type of Expenditure at Current Market  Prices, Million Malagascy Ariary "/>
    <hyperlink ref="B179" location="'6.1.2.5.3'!A1" display="6.1.2.5.3 Madagascar GDP by kind of economic activity at constant prices"/>
    <hyperlink ref="B180" location="'6.1.2.5.4'!A1" display="6.1.2.5.4 Madagascar GDP growth rates"/>
    <hyperlink ref="B181" location="'6.1.2.5.5'!A1" display="6.1.2.5.5  Madagascar: Relationships Among Main National Accounts Aggregates, Million Malagascy Ariary "/>
    <hyperlink ref="B185" location="'6.1.2.6.1'!A1" display="6.1.2.6.1 Malawi: GDP by Kind of Economic Activity at Current Market Prices, Million Malawi Kwacha "/>
    <hyperlink ref="B186" location="'6.1.2.6.2'!A1" display="6.1.2.6.2  Malawi GDP by Type of Expenditure at Current Market  Prices, Million Malawi Kwacha "/>
    <hyperlink ref="B187" location="'6.1.2.6.3'!A1" display="6.1.2.6.3  Malawi GDP by kind of economic activity at constant prices"/>
    <hyperlink ref="B188" location="'6.1.2.6.4'!A1" display="6.1.2.6.4 Malawi GDP growth rates"/>
    <hyperlink ref="B189" location="'6.1.2.6.5'!A1" display="6.1.2.6.5 Malawi Relationships Among Main National Accounts Aggregates, Million Malawi Kwacha "/>
    <hyperlink ref="B193" location="'6.1.2.7.1'!A1" display="6.1.2.7.1 Mauritius: GDP by kind of economic activity at market current prices, (Millions of Rupees)"/>
    <hyperlink ref="B194" location="'6.1.2.7.2'!A1" display="6.1.2.7.2  Mauritius GDP by Type of Expenditure at Current Market  Prices, Million Rupee "/>
    <hyperlink ref="B195" location="'6.1.2.7.3'!A1" display="6.1.2.7.3  Mauritius GDP by Type of Expenditure at Constant 2005 Prices, Million Mauritius Rupee "/>
    <hyperlink ref="B196" location="'6.1.2.7.4'!A1" display="6.1.2.7.4 Mauritius GDP growth rates"/>
    <hyperlink ref="B197" location="'6.1.2.7.5'!A1" display="6.1.2.7.5 Mauritius: Relationships Among Main National Accounts Aggregates, Million Mauritius Rupee"/>
    <hyperlink ref="B201" location="'6.1.2.8.1'!A1" display="6.1.2.8.1 Mozambique GDP by Kind of Economic Activity at Current Market Prices,  Million Metical "/>
    <hyperlink ref="B202" location="'6.1.2.8.2'!A1" display="6.1.2.8.2 Mozambique GDP by Type of Expenditure at Current Market  Prices, Million Metical "/>
    <hyperlink ref="B203" location="'6.1.2.8.3'!A1" display="6.1.2.8.3  Mozambique GDP at Constant Prices"/>
    <hyperlink ref="B204" location="'6.1.2.8.4'!A1" display="6.1.2.8.4 Mozambique GDP growth rates"/>
    <hyperlink ref="B205" location="'6.1.2.8.5'!A1" display="6.1.2.8.5 Mozambique: Relationships Among Main National Accounts Aggregates, Million Metical "/>
    <hyperlink ref="B209" location="'6.1.2.9.1'!A1" display="6.1.2.9.1 Namibia GDP by Kind of Economic Activity at Current Market Prices,  Million Namibian $"/>
    <hyperlink ref="B210" location="'6.1.2.9.2'!A1" display="6.1.2.9.2  Namibia GDP by Type of Expenditure at Current Market  Prices, Million Namibia $"/>
    <hyperlink ref="B211" location="'6.1.2.9.3'!A1" display="6.1.2.9.3 Namibia GDP by kind of economic activity at market current prices"/>
    <hyperlink ref="B212" location="'6.1.2.9.4'!A1" display="6.1.2.9.4  Namibia GDP growth rates"/>
    <hyperlink ref="B213" location="'6.1.2.9.5'!A1" display="6.1.2.9.5 Namibia: Relationships Among Main National Accounts Aggregates, Million Namibian $ "/>
    <hyperlink ref="B217" location="'6.1.2.10.1'!A1" display="6.1.2.10.1 Seychelles GDP by Kind of Economic Activity at Current Market Prices,  Million Seychelles Rupee "/>
    <hyperlink ref="B218" location="'6.1.2.10.2'!A1" display="6.1.2.10.2 Seychelles GDP by Type of Expenditure at Current Market  Prices, Million Seychelles Rupee "/>
    <hyperlink ref="B219" location="'6.1.2.10.3'!A1" display="6.1.2.10.5  GDP by kind of economic activity, Annual Real Growth Rates, Seychelles, (%), 1980-2014"/>
    <hyperlink ref="B224" location="'6.1.2.11.1'!A1" display="6.1.2.11.1 South Africa GDP by Kind of Economic Activity at Current Market Prices,  Million Rand "/>
    <hyperlink ref="B225" location="'6.1.2.11.2'!A1" display="6.1.2.11.2  South Africa GDP by Type of Expenditure at Current Market  Prices, Million Rand "/>
    <hyperlink ref="B226" location="'6.1.2.11.3'!A1" display="6.1.2.11.3 South Africa: GDP by kind of economic activity at constant prices"/>
    <hyperlink ref="B227" location="'6.1.2.11.4'!A1" display="6.1.2.11.4 South Africa GDP growth rates"/>
    <hyperlink ref="B228" location="'6.1.2.11.5'!A1" display="6.1.2.11.5 South Africa: Relationships Among Main National Accounts Aggregates, Million Rand "/>
    <hyperlink ref="B232" location="'6.1.2.12.1'!A1" display="6.1.2.12.1 Swaziland GDP by Kind of Economic Activity at Current Market Prices,  Million Lilangeni "/>
    <hyperlink ref="B233" location="'6.1.2.12.2'!A1" display="6.1.2.12.2  Swaziland GDP by Type of Expenditure at Current Market  Prices, Million  Lilangeni "/>
    <hyperlink ref="B234" location="'6.1.2.12.3'!A1" display="6.1.2.12.3 Swaziland: GDP by kind of economic activity at constant prices"/>
    <hyperlink ref="B235" location="'6.1.2.12.4'!A1" display="6.1.2.12.4 Swaziland: GDP growth rates"/>
    <hyperlink ref="B236" location="'6.1.2.12.5'!A1" display="6.1.2.12.5 Swaziland: Relationships Among Main National Accounts Aggregates, Million Lilangeni "/>
    <hyperlink ref="B240" location="'6.1.2.13.1'!A1" display="6.1.2.13.1 Tanzania GDP by Kind of Economic Activity at Current Market Prices,  Million Shilling "/>
    <hyperlink ref="B241" location="'6.1.2.13.2'!A1" display="6.1.2.13.2 Tanzania GDP by Type of Expenditure at Current Market  Prices, Million Shilling "/>
    <hyperlink ref="B242" location="'6.1.2.13.3'!A1" display="6.1.2.13.3 Tanzania  GDP by kind of economic activity at constant prices"/>
    <hyperlink ref="B243" location="'6.1.2.13.4'!A1" display="6.1.2.13.4 Tanzania GDP growth rates"/>
    <hyperlink ref="B245" location="'6.12.13.5'!A1" display="6.1.2.13.5 Tanzania:Relationships Among Main National Accounts Aggregates,  Million  Tanzania Shilling "/>
    <hyperlink ref="B249" location="'6.1.2.14.1'!A1" display="6.1.2.14.1 Zambia GDP by Kind of Economic Activity at Current Market Prices,  Million Zambia Kwacha "/>
    <hyperlink ref="B250" location="'6.1.2.14.2'!A1" display="6.1.2.14.2  Zambia GDP by Type of Expenditure at Current Market  Prices, Zambia Kwacha "/>
    <hyperlink ref="B251" location="'6.1.2.14.3'!A1" display="6.1.2.14.3 Zambia: GDP by kind of economic activity at constant prices"/>
    <hyperlink ref="B252" location="'6.1.2.14.4'!A1" display="6.1.2.14.4  Zambia: GDP growth rates"/>
    <hyperlink ref="B253" location="'6.1.2.14.5'!A1" display="6.1.2.14.5 Zambia Relationships Among Main National Accounts Aggregates,  Million  Zambia Kwacha "/>
    <hyperlink ref="B258" location="'6.1.2.15.1'!A1" display="6.1.2.15.1  Zimbabwe GDP by Kind of Economic Activity at Current Market Prices, Million Zimbabwe $"/>
    <hyperlink ref="B259" location="'6.1.2.15.2'!A1" display="6.1.2.15.2  Zimbabwe GDP by Type of Expenditure at Current Market  Prices, Million Zimbabwe $ "/>
    <hyperlink ref="B260" location="'6.1.2.15.3'!A1" display="6.1.2.15.3  Zimbabwe: GDP by kind of economic activity at market current prices"/>
    <hyperlink ref="B261" location="'6.1.2.15.4'!A1" display="6.1.2.15.4  Zimbabwe GDP by kind of economic activity at constant prices"/>
    <hyperlink ref="B262" location="'6.1.2.15.5'!A1" display="6.1.2.15.5 Zimbabwe: Relationships Among Main National Accounts Aggregates, Zimbabwe $ "/>
    <hyperlink ref="B269" location="'6.2.1.1'!A1" display="6.2.1.1  Angola Balance of Payments, Million US $ "/>
    <hyperlink ref="B270" location="'6.2.1.2'!A1" display="6.2.1.2  Botswana Balance of Payments, Million US $ "/>
    <hyperlink ref="B271" location="'6.2.1.3'!A1" display="6.2.1.3  D.R.C Balance of Payments, Million US $ "/>
    <hyperlink ref="B272" location="'6.2.1.4'!A1" display="6.2.1.4  Lesotho  Balance of Payments, Million US $ "/>
    <hyperlink ref="B273" location="'6.2.1.5'!A1" display="6.2.1.5  Madagascar  Balance of Payments, Million US $ "/>
    <hyperlink ref="B274" location="'6.2.1.6'!A1" display="6.2.1.6  Malawi  Balance of Payments, Million US $ "/>
    <hyperlink ref="B275" location="'6.2.1.7'!A1" display="6.2.1.7  Mauritius  Balance of Payments, Million US $ "/>
    <hyperlink ref="B276" location="'6.2.1.8'!A1" display="6.2.1.8  Mozambique  Balance of Payments, Million US $ "/>
    <hyperlink ref="B277" location="'6.2.1.9'!A1" display="6.2.1.9  Namibia  Balance of Payments, Million US $ "/>
    <hyperlink ref="B278" location="'6.2.1.10'!A1" display="6.2.1.10  Seychelles  Balance of Payments, Million US $ "/>
    <hyperlink ref="B279" location="'6.2.1.11'!A1" display="6.2.1.11 South Africa Balance of Payments, Million US $ "/>
    <hyperlink ref="B280" location="'6.2.1.12'!A1" display="6.2.1.12  Swaziland  Balance of Payments, Million US $ "/>
    <hyperlink ref="B281" location="'6.2.1.13'!A1" display="6.2.1.13  Tanzania  Balance of Payments, Million US $ "/>
    <hyperlink ref="B282" location="'6.2.1.14'!A1" display="6.2.1.14  Zambia  Balance of Payments, Million US $ "/>
    <hyperlink ref="B283" location="'6.2.1.15'!A1" display="6.2.1.15  Zimbabwe Balance of Payments, Million US $ "/>
    <hyperlink ref="B129" location="'6.1.1.4 SADC'!A1" display="6.1.1.4  Share of GDP at Market Prices by Member States, (%), 2000-2013"/>
    <hyperlink ref="B130" location="'6.1.1.5 SADC '!A1" display="6.1.1.5  GDP at Market Prices, Annual Real Growth Rates in SADC, (%), 2000-2013"/>
    <hyperlink ref="B131" location="'6.1.1.6 SADC'!A1" display="6.1.1.6  Per Capita GDP at Current Market Prices, (US $ per head), 2000-2013"/>
    <hyperlink ref="B316" location="'6.2.4.1'!A1" display="6.2.4.1  SADC Member States Ratio of Net Income to Exports of Goods and Services,  (%) "/>
    <hyperlink ref="B319" location="'6.2.4.3'!A1" display="6.2.4.3  SADC Member States Total External Debt as Percentage of GDP, (%) "/>
    <hyperlink ref="B322" location="'6.2.4.7'!A1" display="6.2.4.7 International Reserves Position at end of the Year in SADC, Million US $, 2000-2014 "/>
    <hyperlink ref="B327" location="'6.3.1'!A1" display="6.3.1 SADC Member States Government Revenue, Billion National Currency"/>
    <hyperlink ref="B328" location="'6.3.2'!A1" display="6.3.2 SADC Member States  Government Expenditure, Billion National Currency "/>
    <hyperlink ref="B331" location="'6.3.5'!A1" display="6.3.5 Fiscal Balance in SADC, Million National Currency, 2000-2014"/>
    <hyperlink ref="B338" location="'6.4.1'!A1" display="6.4.1  SADC Member States Broad Money Supply (M2), Million National Currency "/>
    <hyperlink ref="B339" location="'6.4.2'!A1" display="6.4.2  SADC Member States Money Supply Growth, (%) "/>
    <hyperlink ref="B340" location="'6.4.3'!A1" display="6.4.3  SADC Member States  Money Supply (M2) as a Percentage of GDP, (%) "/>
    <hyperlink ref="B341" location="'6.4.4.'!A1" display="6.4.4  SADC Member States Reserve Money, Million of National Currency "/>
    <hyperlink ref="B342" location="'6.4.5'!A1" display="6.4.5  SADC Member States Domestic Credit to Public Sector, Million of National Currency "/>
    <hyperlink ref="B343" location="'6.4.6'!A1" display="6.4.6 SADC Member States Domestic Credit to Private Sector, Million of National Currency "/>
    <hyperlink ref="B344" location="'6.4.7'!A1" display="6.4.7  SADC Member States Interest Rates : 3-Month Deposits, (%) "/>
    <hyperlink ref="B329" location="'6.3.3'!A1" display="6.3.3 SADC Member States  General Government Current Expenditure, Billion National Currency "/>
    <hyperlink ref="B330" location="'6.3.4'!A1" display="6.3.4 SADC Member States  General Government Capital Expenditure, Billion National Currency "/>
    <hyperlink ref="B345" location="'6.4.8'!A1" display="6.4.8  SADC Member States Interest Rates : Minimum Lending Rate, (%) "/>
    <hyperlink ref="B346" location="'6.4.9'!A1" display="6.4.9  SADC Member States Exchange Rates, National Currency Per 1 US $"/>
    <hyperlink ref="B347" location="'6.4.10'!A1" display="6.4.10  SADC Member States Exchange Rates, National Currency Per 1 Euro"/>
    <hyperlink ref="B348" location="'6.4.11'!A1" display="6.4.11  SADC Member States Exchange Rates, National Currency Per 1 Rand"/>
    <hyperlink ref="B349" location="'6.4.12'!A1" display="6.4.12  SADC Member States Exchange Rates, National Currency Per 1 Pound Sterling"/>
    <hyperlink ref="B317" location="'6.2.4.2'!A1" display="6.2.4.2 SADC Member States Total External Debt, Million US $  "/>
    <hyperlink ref="B332" location="'6.3.6'!A1" display="6.3.6 Fiscal balance as a Percentage  of GDP, SADC, (%), 2000-2014"/>
    <hyperlink ref="B364" location="'7.1'!A1" display="7.1 SADC Member States Foreign Direct Investment Inflows, Million US $ "/>
    <hyperlink ref="B365" location="'7.2'!A1" display="7.2 SADC Member States Foreign Direct Investment Outflows, Million US $  "/>
    <hyperlink ref="B366" location="'7.3'!A1" display="7.3 SADC Member States Net Foreign Direct Investment, Million US $  "/>
    <hyperlink ref="B374" location="'8.1.1.1'!A1" display="8.1.1.1 SADC Total Road Network, Km "/>
    <hyperlink ref="B375" location="'8.1.1.2'!A1" display="8.1.1.2  Motor Vehicle Fleet, Per 1000 People "/>
    <hyperlink ref="B376" location="'8.1.1.3'!A1" display="8.1.1.3  Passenger Car Fleet, Per 1000 People "/>
    <hyperlink ref="B377" location="'8.1.1.4'!A1" display="8.1.1.4  SADC Railway Line Route Length, Total Route-Km"/>
    <hyperlink ref="B378" location="'8.1.1.5'!A1" display="8.1.1.5  Passengers Carried through SADC Railways,  Million Passenger-Km"/>
    <hyperlink ref="B379" location="'8.1.1.6'!A1" display="8.1.1.6  Goods Transported through SADC Railways,  Million Ton-Km"/>
    <hyperlink ref="B380" location="'8.1.1.7 '!A1" display="8.1.1.7  SADC Air Transport - Freight, Million Ton-Km"/>
    <hyperlink ref="B381" location="'8.1.1.8'!A1" display="8.1.1.8  SADC Air Transport - Passengers Carried, Number"/>
    <hyperlink ref="B382" location="'8.1.1.9'!A1" display="8.1.1.9  SADC Air Tansport - Registered Carrier Departures Worldwide, Number"/>
    <hyperlink ref="B386" location="'8.1.2.1 '!A1" display="8.1.2.1  SADC Telecommunication Services - Fixed Telephone Lines, Number "/>
    <hyperlink ref="B387" location="'8.1.2.2'!A1" display="8.1.2.2  SADC Telecommunication Services - Density Per 100 Inhabitants"/>
    <hyperlink ref="B388" location="'8.1.2.3'!A1" display="8.1.2.3 SADC Internet Services - Fixed broadband, Number of  Subscriptions"/>
    <hyperlink ref="B389" location="'8.1.2.4'!A1" display="8.1.2.4 SADC Internet Services - Fixed broadband, Per 100 Inhabitants"/>
    <hyperlink ref="B390" location="'8.1.2.5'!A1" display="8.1.2.5  SADC Internet Services - Fixed Internet Subscriptions, Number of  Subscriptions "/>
    <hyperlink ref="B391" location="'8.1.2.6'!A1" display="8.1.2.6  SADC Internet Services - Fixed Internet Subscriptions, Per 100 Inhabitants"/>
    <hyperlink ref="B392" location="'8.1.2.7'!A1" display="8.1.2.7 SADC Internet Users Per 100 Inhabitants"/>
    <hyperlink ref="B393" location="'8.1.2.8'!A1" display="8.1.2.8 SADC Mobile Celluar Subscribers, Number of  Subscriptions"/>
    <hyperlink ref="B394" location="'8.1.2.9'!A1" display="8.1.2.9 SADC Mobile Celluar Subscribers, Per 100 Inhabitants"/>
    <hyperlink ref="B305" location="'6.2.3.1'!A1" display="6.2.3.1 Exports of Services in SADC, Million US $ "/>
    <hyperlink ref="B306" location="'6.2.3.2'!A1" display="6.2.3.2  SADC Member States Importsof Services, Million US $ "/>
    <hyperlink ref="B307" location="'6.2.3.3'!A1" display="6.2.3.3 SADC Member States  Exports of Transportation Services, Million US $ "/>
    <hyperlink ref="B308" location="'6.2.3.4'!A1" display="6.2.3.4 SADC Member States Imports of Transportation Services, Million US $ "/>
    <hyperlink ref="B309" location="'6.2.3.5'!A1" display="6.2.3.5 SADC Member States Exports of Travel Services, Million US $ "/>
    <hyperlink ref="B311" location="'6.2.3.7'!A1" display="6.2.3.7  SADC Member States Exports of Other Services, Million US $"/>
    <hyperlink ref="K349" location="'Content Page'!A1" display="Middle"/>
    <hyperlink ref="B355" location="'6.5.3'!A1" display="6.5.3  National Consumer Price Indices: Inflation in SADC, End of the Period, 1980 -2013"/>
    <hyperlink ref="B357" location="'6.5.5'!A1" display="6.5.5  Harmonised Consumer Price Indices, All Items Indices in SADC, December 2010=100, 2013"/>
    <hyperlink ref="B359" location="'6.5.7'!A1" display="6.5.7  International Comparisons Programme ((ICP-Africa ), Selected Indicators for SADC, 2005 and 2009 Rounds"/>
    <hyperlink ref="B360" location="'6.5.8'!A1" display="6.5.8 International Comparisons Programme (Global ICP), Selected Indicators for SADC, 2005 Round"/>
    <hyperlink ref="B356" location="'6.5.4'!A1" display="6.5.4  National Consumer Price Indices: Inflation in SADC, Average of the Period, 1980-2013"/>
    <hyperlink ref="B354" location="'6.5.2'!A1" display="6.5.2  National Consumer Price Indices in SADC: Average of the Period, 1980 - 2013"/>
    <hyperlink ref="B358" location="'6.5.6'!A1" display="6.5.6  Harmonised Consumer Price Indices: Montlhy Inflation Rates in SADC, 2013"/>
    <hyperlink ref="B353" location="'6.5.1'!A1" display="6.5.1  National Consumer Price Indices in SADC, 2000=100. End of the Period, 1980 - 2013"/>
    <hyperlink ref="B312" location="'6.2.3.8'!A1" display="6.2.3.8  Imports of Other Services in SADC, Million US $, 2000-2013"/>
    <hyperlink ref="B310" location="'6.2.3.6'!A1" display="6.2.3.6 Imports of  Travel Services in SADC, Million US $, 2000-2013 "/>
    <hyperlink ref="B132" location="'6.1.1.7 SADC'!A1" display="6.1.1.7 GDP by kind of economic activity at current prices, Total SADC, Million US $, 2000-2014"/>
    <hyperlink ref="B133" location="'6.1.1.8 SADC'!A1" display="6.1.1.8  Share of GDP by kind of economic activity at current prices, Total SADC, (%), 2000-2014"/>
    <hyperlink ref="B134" location="'6.1.1.9 SADC'!A1" display="6.1.1.9  GDP - Agriculture, Annual Real Growth Rates in SADC, (%), 2000-2014"/>
    <hyperlink ref="B135" location="'6.1.1.10 SADC'!A1" display="6.1.1.10  GDP - Mining, Annual Real Growth Rates in SADC, (%), 2000-2014"/>
    <hyperlink ref="B136" location="'6.1.1.11 SADC'!A1" display="6.1.1.11  GDP - Manufacturing, Annual Real Growth Rates in SADC, (%), 2000-2014"/>
    <hyperlink ref="B137" location="'6.1.1.12 SADC'!A1" display="6.1.1.12  GDP - Energy, Annual Real Growth Rates in SADC, (%), 2000-2014"/>
    <hyperlink ref="B287" location="'6.2.2.1'!A1" display="6.2.2.1  Merchandise Trade, Angola, Million US $, 2000-2014"/>
    <hyperlink ref="B288" location="'6.2.2.2'!A1" display="6.2.2.2  Merchandise Trade, Botswana, Million US $, 2000-2014"/>
    <hyperlink ref="B289" location="'6.2.2.3'!A1" display="6.2.2.3  Merchandise Trade, Democratic Republic of Congo , Million US $, 2000-2014"/>
    <hyperlink ref="B290" location="'6.2.2.4'!A1" display="6.2.2.4  Merchandise Trade, Lesotho, Million US $, 2000-2014"/>
    <hyperlink ref="B291" location="'6.2.2.5'!A1" display="6.2.2.5  Merchandise Trade, Madagascar, Million US $, 2000-2014"/>
    <hyperlink ref="B292" location="'6.2.2.6'!A1" display="6.2.2.6  Merchandise Trade, Malawi, Million US $, 2000-2014"/>
    <hyperlink ref="B293" location="'6.2.2.7'!A1" display="6.2.2.7  Merchandise Trade, Mauritius, Million US $, 2000-2014"/>
    <hyperlink ref="B294" location="'6.2.2.8'!A1" display="6.2.2.8  Merchandise Trade, Mozambique, Million US $, 2000-2014"/>
    <hyperlink ref="B295" location="'6.2.2.9'!A1" display="6.2.2.9  Merchandise Trade, Namibia, Million US $, 2000-2014"/>
    <hyperlink ref="B296" location="'6.2.2.10'!A1" display="6.2.2.10  Merchandise Trade, Seychelles, Million US $, 2000-2014"/>
    <hyperlink ref="B297" location="'6.2.2.11'!A1" display="6.2.2.11 Merchandise Trade, South Africa, Million US $, 2000-2014"/>
    <hyperlink ref="B298" location="'6.2.2.12'!A1" display="6.2.2.12  Merchandise Trade, Swaziland, Million US $, 2004-2014"/>
    <hyperlink ref="B299" location="'6.2.2.13'!A1" display="6.2.2.13  Merchandise Trade, United Republic of Tanzania, Million US $, 2000-2014 "/>
    <hyperlink ref="B300" location="'6.2.2.14'!A1" display="6.2.2.14  Merchandise Trade, Zambia, Million US $, 2000-2014"/>
    <hyperlink ref="B301" location="'6.2.2.15'!A1" display="6.2.2.15  Merchandise Trade, Zimbabwe, Million US $, 2000-2014"/>
    <hyperlink ref="B323" location="'6.2.4.8'!A1" display="6.2.4.8  Imports Cover in SADC, Number of Weeks, 2000-2014 "/>
    <hyperlink ref="B318" location="'6.2.4.3'!A1" display="6.2.4.3  SADC Member States Total External Debt as Percentage of GDP, (%) "/>
    <hyperlink ref="B320" location="'6.2.4.5'!A1" display="6.2.4.5 Debt Servicing Flows in SADC, Million US $, 2000-2014 "/>
    <hyperlink ref="B321" location="'6.2.4.6'!A1" display="6.2.4.6 Debt Service Ratio in SADC, (%), 2000-2014 "/>
    <hyperlink ref="B333" location="'6.3.7'!A1" display="6.3.7 Stock of Government Debt at end of year, Million National Currency, 2000-2014"/>
    <hyperlink ref="B334" location="'6.3.8'!A1" display="6.3.8 Stock of Government Debt as a Percentage  of GDP, SADC, (%), 2000-2014"/>
    <hyperlink ref="B480" location="'8.4.1'!A1" display="8.4.1  Mining Production in SADC,  Metric Tonne, 2000-2013"/>
    <hyperlink ref="B401" location="'8.2.4 '!A1" display=" 8.2.4. Non Resident Tourists/Visitors Average Length of Stay in SADC, Days, 1990 - 2015"/>
    <hyperlink ref="B412" location="'8.3.1.3'!A1" display=" 8.3.1.3 Total Land Area, Agricultural Land,  Land Use and Agricultural Population  in SADC , Thousand, 1999 - 2015"/>
    <hyperlink ref="B490" location="'8.5.1.5'!A1" display="8.5.1.5  Energy Consumption per $ of GDP at Constant 2000 Prices"/>
    <hyperlink ref="B503" location="'8.5.1.6'!A1" display="8.5.1.6 Energy Consumption in SADC, Total and Per Capita, by Source of Commercial Energy, 2000-2015"/>
    <hyperlink ref="B507" location="'8.5.1.10'!A1" display="8.5.1.10 Fuels Used in SADC for Cooking and Access to Modern Fuels in SADC, Percent Total  Population, Latest Year"/>
  </hyperlinks>
  <pageMargins left="0.7" right="0.7" top="0.75" bottom="0.7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56"/>
  <sheetViews>
    <sheetView topLeftCell="P1" zoomScale="102" zoomScaleNormal="102" workbookViewId="0">
      <selection activeCell="AF5" sqref="AF5"/>
    </sheetView>
  </sheetViews>
  <sheetFormatPr defaultRowHeight="14.5"/>
  <cols>
    <col min="1" max="1" width="33.81640625" customWidth="1"/>
    <col min="2" max="2" width="7.7265625" customWidth="1"/>
    <col min="3" max="28" width="7" customWidth="1"/>
  </cols>
  <sheetData>
    <row r="1" spans="1:50">
      <c r="A1" s="324" t="s">
        <v>1374</v>
      </c>
      <c r="B1" s="57"/>
      <c r="C1" s="57"/>
      <c r="D1" s="57"/>
      <c r="E1" s="57"/>
      <c r="F1" s="57"/>
      <c r="G1" s="57"/>
      <c r="H1" s="57"/>
      <c r="I1" s="57"/>
      <c r="J1" s="57"/>
      <c r="K1" s="57"/>
      <c r="L1" s="57"/>
      <c r="M1" s="57"/>
      <c r="N1" s="57"/>
      <c r="O1" s="57"/>
      <c r="P1" s="57"/>
      <c r="Q1" s="57"/>
      <c r="R1" s="57"/>
      <c r="S1" s="57"/>
      <c r="T1" s="57"/>
      <c r="U1" s="57"/>
      <c r="V1" s="57"/>
      <c r="W1" s="57"/>
      <c r="X1" s="57"/>
      <c r="Y1" s="57"/>
      <c r="Z1" s="57"/>
      <c r="AA1" s="57"/>
      <c r="AB1" s="57"/>
      <c r="AC1" s="57"/>
      <c r="AD1" s="57"/>
      <c r="AE1" s="57"/>
      <c r="AF1" s="57"/>
      <c r="AG1" s="57"/>
      <c r="AH1" s="57"/>
      <c r="AI1" s="57"/>
      <c r="AJ1" s="57"/>
      <c r="AK1" s="57"/>
      <c r="AL1" s="57"/>
      <c r="AM1" s="57"/>
      <c r="AN1" s="57"/>
      <c r="AO1" s="57"/>
      <c r="AP1" s="57"/>
      <c r="AQ1" s="57"/>
      <c r="AR1" s="57"/>
      <c r="AS1" s="57"/>
      <c r="AT1" s="57"/>
      <c r="AU1" s="57"/>
      <c r="AV1" s="57"/>
      <c r="AW1" s="57"/>
      <c r="AX1" s="57"/>
    </row>
    <row r="2" spans="1:50">
      <c r="A2" s="57" t="s">
        <v>17</v>
      </c>
      <c r="B2" s="57"/>
      <c r="C2" s="57"/>
      <c r="D2" s="57"/>
      <c r="E2" s="57"/>
      <c r="F2" s="57"/>
      <c r="G2" s="57"/>
      <c r="H2" s="57"/>
      <c r="I2" s="57"/>
      <c r="J2" s="57"/>
      <c r="K2" s="57"/>
      <c r="L2" s="57"/>
      <c r="M2" s="57"/>
      <c r="N2" s="57"/>
      <c r="O2" s="57"/>
      <c r="P2" s="57"/>
      <c r="Q2" s="57"/>
      <c r="R2" s="57"/>
      <c r="S2" s="57"/>
      <c r="T2" s="57"/>
      <c r="U2" s="57"/>
      <c r="V2" s="57"/>
      <c r="W2" s="57"/>
      <c r="X2" s="57"/>
      <c r="Y2" s="57"/>
      <c r="Z2" s="57"/>
      <c r="AA2" s="57"/>
      <c r="AB2" s="57"/>
      <c r="AC2" s="57"/>
      <c r="AD2" s="57"/>
      <c r="AE2" s="57"/>
      <c r="AF2" s="57"/>
      <c r="AG2" s="57"/>
      <c r="AH2" s="57"/>
      <c r="AI2" s="57"/>
      <c r="AJ2" s="57"/>
      <c r="AK2" s="57"/>
      <c r="AL2" s="57"/>
      <c r="AM2" s="57"/>
      <c r="AN2" s="57"/>
      <c r="AO2" s="57"/>
      <c r="AP2" s="57"/>
      <c r="AQ2" s="57"/>
      <c r="AR2" s="57"/>
      <c r="AS2" s="57"/>
      <c r="AT2" s="57"/>
      <c r="AU2" s="57"/>
      <c r="AV2" s="57"/>
      <c r="AW2" s="57"/>
      <c r="AX2" s="57"/>
    </row>
    <row r="3" spans="1:50" s="69" customFormat="1">
      <c r="A3" s="90" t="s">
        <v>53</v>
      </c>
      <c r="B3" s="73" t="s">
        <v>257</v>
      </c>
      <c r="C3" s="122">
        <v>1990</v>
      </c>
      <c r="D3" s="122">
        <v>1991</v>
      </c>
      <c r="E3" s="122">
        <v>1992</v>
      </c>
      <c r="F3" s="122">
        <v>1993</v>
      </c>
      <c r="G3" s="122">
        <v>1994</v>
      </c>
      <c r="H3" s="122">
        <v>1995</v>
      </c>
      <c r="I3" s="122">
        <v>1996</v>
      </c>
      <c r="J3" s="122">
        <v>1997</v>
      </c>
      <c r="K3" s="122">
        <v>1998</v>
      </c>
      <c r="L3" s="122">
        <v>1999</v>
      </c>
      <c r="M3" s="122">
        <v>2000</v>
      </c>
      <c r="N3" s="122">
        <v>2001</v>
      </c>
      <c r="O3" s="122">
        <v>2002</v>
      </c>
      <c r="P3" s="122">
        <v>2003</v>
      </c>
      <c r="Q3" s="122">
        <v>2004</v>
      </c>
      <c r="R3" s="122">
        <v>2005</v>
      </c>
      <c r="S3" s="122">
        <v>2006</v>
      </c>
      <c r="T3" s="122">
        <v>2007</v>
      </c>
      <c r="U3" s="122">
        <v>2008</v>
      </c>
      <c r="V3" s="122">
        <v>2009</v>
      </c>
      <c r="W3" s="122">
        <v>2010</v>
      </c>
      <c r="X3" s="108">
        <v>2011</v>
      </c>
      <c r="Y3" s="108">
        <v>2012</v>
      </c>
      <c r="Z3" s="741">
        <v>2013</v>
      </c>
      <c r="AA3" s="741">
        <v>2014</v>
      </c>
      <c r="AB3" s="741">
        <v>2015</v>
      </c>
      <c r="AC3" s="136"/>
      <c r="AD3" s="136"/>
      <c r="AE3" s="136"/>
      <c r="AF3" s="136"/>
      <c r="AG3" s="136"/>
      <c r="AH3" s="136"/>
      <c r="AI3" s="136"/>
      <c r="AJ3" s="136"/>
      <c r="AK3" s="136"/>
      <c r="AL3" s="136"/>
      <c r="AM3" s="136"/>
      <c r="AN3" s="136"/>
      <c r="AO3" s="136"/>
      <c r="AP3" s="136"/>
      <c r="AQ3" s="136"/>
      <c r="AR3" s="136"/>
      <c r="AS3" s="136"/>
      <c r="AT3" s="136"/>
      <c r="AU3" s="136"/>
      <c r="AV3" s="136"/>
      <c r="AW3" s="136"/>
      <c r="AX3" s="136"/>
    </row>
    <row r="4" spans="1:50">
      <c r="A4" s="1104" t="s">
        <v>15</v>
      </c>
      <c r="B4" s="73" t="s">
        <v>44</v>
      </c>
      <c r="C4" s="603">
        <v>67</v>
      </c>
      <c r="D4" s="603">
        <v>67</v>
      </c>
      <c r="E4" s="603">
        <v>67</v>
      </c>
      <c r="F4" s="603">
        <v>67</v>
      </c>
      <c r="G4" s="603">
        <v>68</v>
      </c>
      <c r="H4" s="603">
        <v>69</v>
      </c>
      <c r="I4" s="603">
        <v>70</v>
      </c>
      <c r="J4" s="603">
        <v>71</v>
      </c>
      <c r="K4" s="603">
        <v>73</v>
      </c>
      <c r="L4" s="603">
        <v>74</v>
      </c>
      <c r="M4" s="603">
        <v>75</v>
      </c>
      <c r="N4" s="603">
        <v>76</v>
      </c>
      <c r="O4" s="603">
        <v>77</v>
      </c>
      <c r="P4" s="603">
        <v>78</v>
      </c>
      <c r="Q4" s="603">
        <v>79</v>
      </c>
      <c r="R4" s="603">
        <v>80</v>
      </c>
      <c r="S4" s="603">
        <v>81</v>
      </c>
      <c r="T4" s="603">
        <v>82</v>
      </c>
      <c r="U4" s="603">
        <v>83</v>
      </c>
      <c r="V4" s="603">
        <v>83</v>
      </c>
      <c r="W4" s="603">
        <v>85</v>
      </c>
      <c r="X4" s="603">
        <v>86</v>
      </c>
      <c r="Y4" s="603">
        <v>87</v>
      </c>
      <c r="Z4" s="603">
        <v>87</v>
      </c>
      <c r="AA4" s="603">
        <v>81.8</v>
      </c>
      <c r="AB4" s="603">
        <v>81.8</v>
      </c>
      <c r="AC4" s="57"/>
      <c r="AD4" s="57"/>
      <c r="AE4" s="57"/>
      <c r="AF4" s="57"/>
      <c r="AG4" s="57"/>
      <c r="AH4" s="57"/>
      <c r="AI4" s="57"/>
      <c r="AJ4" s="57"/>
      <c r="AK4" s="57"/>
      <c r="AL4" s="57"/>
      <c r="AM4" s="57"/>
      <c r="AN4" s="57"/>
      <c r="AO4" s="57"/>
      <c r="AP4" s="57"/>
      <c r="AQ4" s="57"/>
      <c r="AR4" s="57"/>
      <c r="AS4" s="57"/>
      <c r="AT4" s="57"/>
      <c r="AU4" s="57"/>
      <c r="AV4" s="57"/>
      <c r="AW4" s="57"/>
      <c r="AX4" s="57"/>
    </row>
    <row r="5" spans="1:50">
      <c r="A5" s="1104"/>
      <c r="B5" s="73" t="s">
        <v>43</v>
      </c>
      <c r="C5" s="603">
        <v>7</v>
      </c>
      <c r="D5" s="603">
        <v>7</v>
      </c>
      <c r="E5" s="603">
        <v>7</v>
      </c>
      <c r="F5" s="603">
        <v>7</v>
      </c>
      <c r="G5" s="603">
        <v>7</v>
      </c>
      <c r="H5" s="603">
        <v>7</v>
      </c>
      <c r="I5" s="603">
        <v>8</v>
      </c>
      <c r="J5" s="603">
        <v>9</v>
      </c>
      <c r="K5" s="603">
        <v>10</v>
      </c>
      <c r="L5" s="603">
        <v>10</v>
      </c>
      <c r="M5" s="603">
        <v>11</v>
      </c>
      <c r="N5" s="603">
        <v>12</v>
      </c>
      <c r="O5" s="603">
        <v>13</v>
      </c>
      <c r="P5" s="603">
        <v>13</v>
      </c>
      <c r="Q5" s="603">
        <v>14</v>
      </c>
      <c r="R5" s="603">
        <v>15</v>
      </c>
      <c r="S5" s="603">
        <v>16</v>
      </c>
      <c r="T5" s="603">
        <v>16</v>
      </c>
      <c r="U5" s="603">
        <v>32</v>
      </c>
      <c r="V5" s="603">
        <v>32</v>
      </c>
      <c r="W5" s="603">
        <v>19</v>
      </c>
      <c r="X5" s="603">
        <v>19</v>
      </c>
      <c r="Y5" s="603">
        <v>20</v>
      </c>
      <c r="Z5" s="603">
        <v>20</v>
      </c>
      <c r="AA5" s="603">
        <v>25.9</v>
      </c>
      <c r="AB5" s="603">
        <v>25.9</v>
      </c>
      <c r="AD5" s="57"/>
      <c r="AE5" s="57"/>
      <c r="AF5" s="92" t="s">
        <v>13</v>
      </c>
      <c r="AG5" s="57"/>
      <c r="AH5" s="57"/>
      <c r="AI5" s="57"/>
      <c r="AJ5" s="57"/>
      <c r="AK5" s="57"/>
      <c r="AL5" s="57"/>
      <c r="AM5" s="57"/>
      <c r="AN5" s="57"/>
      <c r="AO5" s="57"/>
      <c r="AP5" s="57"/>
      <c r="AQ5" s="57"/>
      <c r="AR5" s="57"/>
      <c r="AS5" s="57"/>
      <c r="AT5" s="57"/>
      <c r="AU5" s="57"/>
      <c r="AV5" s="57"/>
      <c r="AW5" s="57"/>
      <c r="AX5" s="57"/>
    </row>
    <row r="6" spans="1:50">
      <c r="A6" s="1104"/>
      <c r="B6" s="73" t="s">
        <v>243</v>
      </c>
      <c r="C6" s="603">
        <v>29</v>
      </c>
      <c r="D6" s="603">
        <v>30</v>
      </c>
      <c r="E6" s="603">
        <v>31</v>
      </c>
      <c r="F6" s="603">
        <v>32</v>
      </c>
      <c r="G6" s="603">
        <v>33</v>
      </c>
      <c r="H6" s="603">
        <v>35</v>
      </c>
      <c r="I6" s="603">
        <v>36</v>
      </c>
      <c r="J6" s="603">
        <v>38</v>
      </c>
      <c r="K6" s="603">
        <v>39</v>
      </c>
      <c r="L6" s="603">
        <v>41</v>
      </c>
      <c r="M6" s="603">
        <v>42</v>
      </c>
      <c r="N6" s="603">
        <v>44</v>
      </c>
      <c r="O6" s="603">
        <v>45</v>
      </c>
      <c r="P6" s="603">
        <v>47</v>
      </c>
      <c r="Q6" s="603">
        <v>48</v>
      </c>
      <c r="R6" s="603">
        <v>50</v>
      </c>
      <c r="S6" s="603">
        <v>51</v>
      </c>
      <c r="T6" s="603">
        <v>53</v>
      </c>
      <c r="U6" s="603">
        <v>60</v>
      </c>
      <c r="V6" s="603">
        <v>60</v>
      </c>
      <c r="W6" s="603">
        <v>57</v>
      </c>
      <c r="X6" s="603">
        <v>59</v>
      </c>
      <c r="Y6" s="603">
        <v>60</v>
      </c>
      <c r="Z6" s="603">
        <v>60</v>
      </c>
      <c r="AA6" s="603">
        <v>60</v>
      </c>
      <c r="AB6" s="603">
        <v>60</v>
      </c>
      <c r="AC6" s="57"/>
      <c r="AD6" s="57"/>
      <c r="AE6" s="57"/>
      <c r="AF6" s="57"/>
      <c r="AG6" s="57"/>
      <c r="AH6" s="57"/>
      <c r="AI6" s="57"/>
      <c r="AJ6" s="57"/>
      <c r="AK6" s="57"/>
      <c r="AL6" s="57"/>
      <c r="AM6" s="57"/>
      <c r="AN6" s="57"/>
      <c r="AO6" s="57"/>
      <c r="AP6" s="57"/>
      <c r="AQ6" s="57"/>
      <c r="AR6" s="57"/>
      <c r="AS6" s="57"/>
      <c r="AT6" s="57"/>
      <c r="AU6" s="57"/>
      <c r="AV6" s="57"/>
      <c r="AW6" s="57"/>
      <c r="AX6" s="57"/>
    </row>
    <row r="7" spans="1:50">
      <c r="A7" s="1104" t="s">
        <v>14</v>
      </c>
      <c r="B7" s="73" t="s">
        <v>44</v>
      </c>
      <c r="C7" s="603">
        <v>61</v>
      </c>
      <c r="D7" s="603">
        <v>62</v>
      </c>
      <c r="E7" s="603">
        <v>63</v>
      </c>
      <c r="F7" s="603">
        <v>64</v>
      </c>
      <c r="G7" s="603">
        <v>64</v>
      </c>
      <c r="H7" s="603">
        <v>65</v>
      </c>
      <c r="I7" s="603">
        <v>66</v>
      </c>
      <c r="J7" s="603">
        <v>66</v>
      </c>
      <c r="K7" s="603">
        <v>67</v>
      </c>
      <c r="L7" s="603">
        <v>68</v>
      </c>
      <c r="M7" s="603">
        <v>69</v>
      </c>
      <c r="N7" s="603">
        <v>69</v>
      </c>
      <c r="O7" s="603">
        <v>70</v>
      </c>
      <c r="P7" s="603">
        <v>71</v>
      </c>
      <c r="Q7" s="603">
        <v>72</v>
      </c>
      <c r="R7" s="603">
        <v>72</v>
      </c>
      <c r="S7" s="603">
        <v>73</v>
      </c>
      <c r="T7" s="603">
        <v>74</v>
      </c>
      <c r="U7" s="603">
        <v>75</v>
      </c>
      <c r="V7" s="603">
        <v>75</v>
      </c>
      <c r="W7" s="603">
        <v>75</v>
      </c>
      <c r="X7" s="603">
        <v>93</v>
      </c>
      <c r="Y7" s="603">
        <v>93</v>
      </c>
      <c r="Z7" s="603">
        <v>98.9</v>
      </c>
      <c r="AA7" s="603">
        <v>99</v>
      </c>
      <c r="AB7" s="603">
        <v>93</v>
      </c>
      <c r="AC7" s="57"/>
      <c r="AD7" s="57"/>
      <c r="AE7" s="57"/>
      <c r="AF7" s="57"/>
      <c r="AG7" s="57"/>
      <c r="AH7" s="57"/>
      <c r="AI7" s="57"/>
      <c r="AJ7" s="57"/>
      <c r="AK7" s="57"/>
      <c r="AL7" s="57"/>
      <c r="AM7" s="57"/>
      <c r="AN7" s="57"/>
      <c r="AO7" s="57"/>
      <c r="AP7" s="57"/>
      <c r="AQ7" s="57"/>
      <c r="AR7" s="57"/>
      <c r="AS7" s="57"/>
      <c r="AT7" s="57"/>
      <c r="AU7" s="57"/>
      <c r="AV7" s="57"/>
      <c r="AW7" s="57"/>
      <c r="AX7" s="57"/>
    </row>
    <row r="8" spans="1:50">
      <c r="A8" s="1104"/>
      <c r="B8" s="73" t="s">
        <v>43</v>
      </c>
      <c r="C8" s="603">
        <v>22</v>
      </c>
      <c r="D8" s="603">
        <v>23</v>
      </c>
      <c r="E8" s="603">
        <v>24</v>
      </c>
      <c r="F8" s="603">
        <v>25</v>
      </c>
      <c r="G8" s="603">
        <v>26</v>
      </c>
      <c r="H8" s="603">
        <v>27</v>
      </c>
      <c r="I8" s="603">
        <v>28</v>
      </c>
      <c r="J8" s="603">
        <v>29</v>
      </c>
      <c r="K8" s="603">
        <v>30</v>
      </c>
      <c r="L8" s="603">
        <v>31</v>
      </c>
      <c r="M8" s="603">
        <v>32</v>
      </c>
      <c r="N8" s="603">
        <v>33</v>
      </c>
      <c r="O8" s="603">
        <v>34</v>
      </c>
      <c r="P8" s="603">
        <v>35</v>
      </c>
      <c r="Q8" s="603">
        <v>36</v>
      </c>
      <c r="R8" s="603">
        <v>37</v>
      </c>
      <c r="S8" s="603">
        <v>38</v>
      </c>
      <c r="T8" s="603">
        <v>39</v>
      </c>
      <c r="U8" s="603">
        <v>40</v>
      </c>
      <c r="V8" s="603">
        <v>41</v>
      </c>
      <c r="W8" s="603">
        <v>41</v>
      </c>
      <c r="X8" s="603">
        <v>43.74</v>
      </c>
      <c r="Y8" s="603">
        <v>43.74</v>
      </c>
      <c r="Z8" s="603">
        <v>61.74</v>
      </c>
      <c r="AA8" s="603">
        <v>63</v>
      </c>
      <c r="AB8" s="603">
        <v>46</v>
      </c>
      <c r="AC8" s="57"/>
      <c r="AD8" s="57"/>
      <c r="AE8" s="57"/>
      <c r="AF8" s="57"/>
      <c r="AG8" s="57"/>
      <c r="AH8" s="57"/>
      <c r="AI8" s="57"/>
      <c r="AJ8" s="57"/>
      <c r="AK8" s="57"/>
      <c r="AL8" s="57"/>
      <c r="AM8" s="57"/>
      <c r="AN8" s="57"/>
      <c r="AO8" s="57"/>
      <c r="AP8" s="57"/>
      <c r="AQ8" s="57"/>
      <c r="AR8" s="57"/>
      <c r="AS8" s="57"/>
      <c r="AT8" s="57"/>
      <c r="AU8" s="57"/>
      <c r="AV8" s="57"/>
      <c r="AW8" s="57"/>
      <c r="AX8" s="57"/>
    </row>
    <row r="9" spans="1:50">
      <c r="A9" s="1104"/>
      <c r="B9" s="73" t="s">
        <v>243</v>
      </c>
      <c r="C9" s="603">
        <v>38</v>
      </c>
      <c r="D9" s="603">
        <v>41</v>
      </c>
      <c r="E9" s="603">
        <v>42</v>
      </c>
      <c r="F9" s="603">
        <v>43</v>
      </c>
      <c r="G9" s="603">
        <v>44</v>
      </c>
      <c r="H9" s="603">
        <v>46</v>
      </c>
      <c r="I9" s="603">
        <v>47</v>
      </c>
      <c r="J9" s="603">
        <v>48</v>
      </c>
      <c r="K9" s="603">
        <v>49</v>
      </c>
      <c r="L9" s="603">
        <v>50</v>
      </c>
      <c r="M9" s="603">
        <v>52</v>
      </c>
      <c r="N9" s="603">
        <v>52</v>
      </c>
      <c r="O9" s="603">
        <v>54</v>
      </c>
      <c r="P9" s="603">
        <v>55</v>
      </c>
      <c r="Q9" s="603">
        <v>56</v>
      </c>
      <c r="R9" s="603">
        <v>57</v>
      </c>
      <c r="S9" s="603">
        <v>58</v>
      </c>
      <c r="T9" s="603">
        <v>60</v>
      </c>
      <c r="U9" s="603">
        <v>61</v>
      </c>
      <c r="V9" s="603">
        <v>62</v>
      </c>
      <c r="W9" s="603">
        <v>62</v>
      </c>
      <c r="X9" s="603">
        <v>84.7</v>
      </c>
      <c r="Y9" s="603">
        <v>84.7</v>
      </c>
      <c r="Z9" s="603">
        <v>84.92</v>
      </c>
      <c r="AA9" s="603">
        <v>71</v>
      </c>
      <c r="AB9" s="603">
        <v>74</v>
      </c>
      <c r="AC9" s="57"/>
      <c r="AD9" s="57"/>
      <c r="AE9" s="57"/>
      <c r="AF9" s="57"/>
      <c r="AG9" s="57"/>
      <c r="AH9" s="57"/>
      <c r="AI9" s="57"/>
      <c r="AJ9" s="57"/>
      <c r="AK9" s="57"/>
      <c r="AL9" s="57"/>
      <c r="AM9" s="57"/>
      <c r="AN9" s="57"/>
      <c r="AO9" s="57"/>
      <c r="AP9" s="57"/>
      <c r="AQ9" s="57"/>
      <c r="AR9" s="57"/>
      <c r="AS9" s="57"/>
      <c r="AT9" s="57"/>
      <c r="AU9" s="57"/>
      <c r="AV9" s="57"/>
      <c r="AW9" s="57"/>
      <c r="AX9" s="57"/>
    </row>
    <row r="10" spans="1:50">
      <c r="A10" s="1080" t="s">
        <v>268</v>
      </c>
      <c r="B10" s="73" t="s">
        <v>44</v>
      </c>
      <c r="C10" s="603">
        <v>32</v>
      </c>
      <c r="D10" s="603">
        <v>32</v>
      </c>
      <c r="E10" s="603">
        <v>32</v>
      </c>
      <c r="F10" s="603">
        <v>32</v>
      </c>
      <c r="G10" s="603">
        <v>31</v>
      </c>
      <c r="H10" s="603">
        <v>31</v>
      </c>
      <c r="I10" s="603">
        <v>31</v>
      </c>
      <c r="J10" s="603">
        <v>31</v>
      </c>
      <c r="K10" s="603">
        <v>31</v>
      </c>
      <c r="L10" s="603">
        <v>31</v>
      </c>
      <c r="M10" s="603">
        <v>31</v>
      </c>
      <c r="N10" s="603">
        <v>31</v>
      </c>
      <c r="O10" s="603">
        <v>30</v>
      </c>
      <c r="P10" s="603">
        <v>30</v>
      </c>
      <c r="Q10" s="603">
        <v>30</v>
      </c>
      <c r="R10" s="603">
        <v>30</v>
      </c>
      <c r="S10" s="603">
        <v>30</v>
      </c>
      <c r="T10" s="603">
        <v>30</v>
      </c>
      <c r="U10" s="603">
        <v>30</v>
      </c>
      <c r="V10" s="603">
        <v>29</v>
      </c>
      <c r="W10" s="603">
        <v>29</v>
      </c>
      <c r="X10" s="603">
        <v>29</v>
      </c>
      <c r="Y10" s="603">
        <v>29</v>
      </c>
      <c r="Z10" s="603" t="s">
        <v>429</v>
      </c>
      <c r="AA10" s="603" t="s">
        <v>429</v>
      </c>
      <c r="AB10" s="603" t="s">
        <v>429</v>
      </c>
      <c r="AC10" s="57"/>
      <c r="AD10" s="57"/>
      <c r="AE10" s="57"/>
      <c r="AF10" s="57"/>
      <c r="AG10" s="57"/>
      <c r="AH10" s="57"/>
      <c r="AI10" s="57"/>
      <c r="AJ10" s="57"/>
      <c r="AK10" s="57"/>
      <c r="AL10" s="57"/>
      <c r="AM10" s="57"/>
      <c r="AN10" s="57"/>
      <c r="AO10" s="57"/>
      <c r="AP10" s="57"/>
      <c r="AQ10" s="57"/>
      <c r="AR10" s="57"/>
      <c r="AS10" s="57"/>
      <c r="AT10" s="57"/>
      <c r="AU10" s="57"/>
      <c r="AV10" s="57"/>
      <c r="AW10" s="57"/>
      <c r="AX10" s="57"/>
    </row>
    <row r="11" spans="1:50">
      <c r="A11" s="1080"/>
      <c r="B11" s="73" t="s">
        <v>43</v>
      </c>
      <c r="C11" s="603">
        <v>11</v>
      </c>
      <c r="D11" s="603">
        <v>11</v>
      </c>
      <c r="E11" s="603">
        <v>11</v>
      </c>
      <c r="F11" s="603">
        <v>11</v>
      </c>
      <c r="G11" s="603">
        <v>13</v>
      </c>
      <c r="H11" s="603">
        <v>14</v>
      </c>
      <c r="I11" s="603">
        <v>15</v>
      </c>
      <c r="J11" s="603">
        <v>16</v>
      </c>
      <c r="K11" s="603">
        <v>17</v>
      </c>
      <c r="L11" s="603">
        <v>18</v>
      </c>
      <c r="M11" s="603">
        <v>19</v>
      </c>
      <c r="N11" s="603">
        <v>20</v>
      </c>
      <c r="O11" s="603">
        <v>21</v>
      </c>
      <c r="P11" s="603">
        <v>23</v>
      </c>
      <c r="Q11" s="603">
        <v>24</v>
      </c>
      <c r="R11" s="603">
        <v>25</v>
      </c>
      <c r="S11" s="603">
        <v>26</v>
      </c>
      <c r="T11" s="603">
        <v>27</v>
      </c>
      <c r="U11" s="603">
        <v>28</v>
      </c>
      <c r="V11" s="603">
        <v>29</v>
      </c>
      <c r="W11" s="603">
        <v>30</v>
      </c>
      <c r="X11" s="603">
        <v>31</v>
      </c>
      <c r="Y11" s="603">
        <v>33</v>
      </c>
      <c r="Z11" s="603" t="s">
        <v>429</v>
      </c>
      <c r="AA11" s="603" t="s">
        <v>429</v>
      </c>
      <c r="AB11" s="603" t="s">
        <v>429</v>
      </c>
      <c r="AC11" s="57"/>
      <c r="AD11" s="57"/>
      <c r="AE11" s="57"/>
      <c r="AF11" s="57"/>
      <c r="AG11" s="57"/>
      <c r="AH11" s="57"/>
      <c r="AI11" s="57"/>
      <c r="AJ11" s="57"/>
      <c r="AK11" s="57"/>
      <c r="AL11" s="57"/>
      <c r="AM11" s="57"/>
      <c r="AN11" s="57"/>
      <c r="AO11" s="57"/>
      <c r="AP11" s="57"/>
      <c r="AQ11" s="57"/>
      <c r="AR11" s="57"/>
      <c r="AS11" s="57"/>
      <c r="AT11" s="57"/>
      <c r="AU11" s="57"/>
      <c r="AV11" s="57"/>
      <c r="AW11" s="57"/>
      <c r="AX11" s="57"/>
    </row>
    <row r="12" spans="1:50">
      <c r="A12" s="1080"/>
      <c r="B12" s="73" t="s">
        <v>243</v>
      </c>
      <c r="C12" s="603">
        <v>17</v>
      </c>
      <c r="D12" s="603">
        <v>17</v>
      </c>
      <c r="E12" s="603">
        <v>17</v>
      </c>
      <c r="F12" s="603">
        <v>17</v>
      </c>
      <c r="G12" s="603">
        <v>18</v>
      </c>
      <c r="H12" s="603">
        <v>19</v>
      </c>
      <c r="I12" s="603">
        <v>19</v>
      </c>
      <c r="J12" s="603">
        <v>20</v>
      </c>
      <c r="K12" s="603">
        <v>21</v>
      </c>
      <c r="L12" s="603">
        <v>22</v>
      </c>
      <c r="M12" s="603">
        <v>23</v>
      </c>
      <c r="N12" s="603">
        <v>23</v>
      </c>
      <c r="O12" s="603">
        <v>24</v>
      </c>
      <c r="P12" s="603">
        <v>25</v>
      </c>
      <c r="Q12" s="603">
        <v>26</v>
      </c>
      <c r="R12" s="603">
        <v>26</v>
      </c>
      <c r="S12" s="603">
        <v>27</v>
      </c>
      <c r="T12" s="603">
        <v>28</v>
      </c>
      <c r="U12" s="603">
        <v>29</v>
      </c>
      <c r="V12" s="603">
        <v>29</v>
      </c>
      <c r="W12" s="603">
        <v>30</v>
      </c>
      <c r="X12" s="603">
        <v>31</v>
      </c>
      <c r="Y12" s="603">
        <v>31</v>
      </c>
      <c r="Z12" s="603" t="s">
        <v>429</v>
      </c>
      <c r="AA12" s="603" t="s">
        <v>429</v>
      </c>
      <c r="AB12" s="603" t="s">
        <v>429</v>
      </c>
      <c r="AC12" s="57"/>
      <c r="AD12" s="57"/>
      <c r="AE12" s="57"/>
      <c r="AF12" s="57"/>
      <c r="AG12" s="57"/>
      <c r="AH12" s="57"/>
      <c r="AI12" s="57"/>
      <c r="AJ12" s="57"/>
      <c r="AK12" s="57"/>
      <c r="AL12" s="57"/>
      <c r="AM12" s="57"/>
      <c r="AN12" s="57"/>
      <c r="AO12" s="57"/>
      <c r="AP12" s="57"/>
      <c r="AQ12" s="57"/>
      <c r="AR12" s="57"/>
      <c r="AS12" s="57"/>
      <c r="AT12" s="57"/>
      <c r="AU12" s="57"/>
      <c r="AV12" s="57"/>
      <c r="AW12" s="57"/>
      <c r="AX12" s="57"/>
    </row>
    <row r="13" spans="1:50">
      <c r="A13" s="1104" t="s">
        <v>12</v>
      </c>
      <c r="B13" s="73" t="s">
        <v>44</v>
      </c>
      <c r="C13" s="603" t="s">
        <v>429</v>
      </c>
      <c r="D13" s="603" t="s">
        <v>429</v>
      </c>
      <c r="E13" s="603" t="s">
        <v>429</v>
      </c>
      <c r="F13" s="603" t="s">
        <v>429</v>
      </c>
      <c r="G13" s="603">
        <v>38</v>
      </c>
      <c r="H13" s="603">
        <v>38</v>
      </c>
      <c r="I13" s="603">
        <v>38</v>
      </c>
      <c r="J13" s="603">
        <v>38</v>
      </c>
      <c r="K13" s="603">
        <v>38</v>
      </c>
      <c r="L13" s="603">
        <v>37</v>
      </c>
      <c r="M13" s="603">
        <v>37</v>
      </c>
      <c r="N13" s="603">
        <v>36</v>
      </c>
      <c r="O13" s="603">
        <v>36</v>
      </c>
      <c r="P13" s="603">
        <v>36</v>
      </c>
      <c r="Q13" s="603">
        <v>35</v>
      </c>
      <c r="R13" s="603">
        <v>35</v>
      </c>
      <c r="S13" s="603">
        <v>34</v>
      </c>
      <c r="T13" s="603">
        <v>34</v>
      </c>
      <c r="U13" s="603">
        <v>33</v>
      </c>
      <c r="V13" s="603">
        <v>33</v>
      </c>
      <c r="W13" s="603">
        <v>32</v>
      </c>
      <c r="X13" s="603">
        <v>32</v>
      </c>
      <c r="Y13" s="603">
        <v>32</v>
      </c>
      <c r="Z13" s="603">
        <v>32</v>
      </c>
      <c r="AA13" s="603">
        <v>32</v>
      </c>
      <c r="AB13" s="603" t="s">
        <v>429</v>
      </c>
      <c r="AC13" s="57"/>
      <c r="AD13" s="57"/>
      <c r="AE13" s="57"/>
      <c r="AF13" s="57"/>
      <c r="AG13" s="57"/>
      <c r="AH13" s="57"/>
      <c r="AI13" s="57"/>
      <c r="AJ13" s="57"/>
      <c r="AK13" s="57"/>
      <c r="AL13" s="57"/>
      <c r="AM13" s="57"/>
      <c r="AN13" s="57"/>
      <c r="AO13" s="57"/>
      <c r="AP13" s="57"/>
      <c r="AQ13" s="57"/>
      <c r="AR13" s="57"/>
      <c r="AS13" s="57"/>
      <c r="AT13" s="57"/>
      <c r="AU13" s="57"/>
      <c r="AV13" s="57"/>
      <c r="AW13" s="57"/>
      <c r="AX13" s="57"/>
    </row>
    <row r="14" spans="1:50">
      <c r="A14" s="1104"/>
      <c r="B14" s="73" t="s">
        <v>43</v>
      </c>
      <c r="C14" s="603" t="s">
        <v>429</v>
      </c>
      <c r="D14" s="603" t="s">
        <v>429</v>
      </c>
      <c r="E14" s="603" t="s">
        <v>429</v>
      </c>
      <c r="F14" s="603" t="s">
        <v>429</v>
      </c>
      <c r="G14" s="603">
        <v>21</v>
      </c>
      <c r="H14" s="603">
        <v>21</v>
      </c>
      <c r="I14" s="603">
        <v>21</v>
      </c>
      <c r="J14" s="603">
        <v>21</v>
      </c>
      <c r="K14" s="603">
        <v>21</v>
      </c>
      <c r="L14" s="603">
        <v>22</v>
      </c>
      <c r="M14" s="603">
        <v>22</v>
      </c>
      <c r="N14" s="603">
        <v>22</v>
      </c>
      <c r="O14" s="603">
        <v>22</v>
      </c>
      <c r="P14" s="603">
        <v>23</v>
      </c>
      <c r="Q14" s="603">
        <v>23</v>
      </c>
      <c r="R14" s="603">
        <v>23</v>
      </c>
      <c r="S14" s="603">
        <v>23</v>
      </c>
      <c r="T14" s="603">
        <v>23</v>
      </c>
      <c r="U14" s="603">
        <v>24</v>
      </c>
      <c r="V14" s="603">
        <v>24</v>
      </c>
      <c r="W14" s="603">
        <v>24</v>
      </c>
      <c r="X14" s="603">
        <v>24</v>
      </c>
      <c r="Y14" s="603">
        <v>24</v>
      </c>
      <c r="Z14" s="603">
        <v>24</v>
      </c>
      <c r="AA14" s="603">
        <v>24</v>
      </c>
      <c r="AB14" s="603" t="s">
        <v>429</v>
      </c>
      <c r="AC14" s="57"/>
      <c r="AD14" s="57"/>
      <c r="AE14" s="57"/>
      <c r="AF14" s="57"/>
      <c r="AG14" s="57"/>
      <c r="AH14" s="57"/>
      <c r="AI14" s="57"/>
      <c r="AJ14" s="57"/>
      <c r="AK14" s="57"/>
      <c r="AL14" s="57"/>
      <c r="AM14" s="57"/>
      <c r="AN14" s="57"/>
      <c r="AO14" s="57"/>
      <c r="AP14" s="57"/>
      <c r="AQ14" s="57"/>
      <c r="AR14" s="57"/>
      <c r="AS14" s="57"/>
      <c r="AT14" s="57"/>
      <c r="AU14" s="57"/>
      <c r="AV14" s="57"/>
      <c r="AW14" s="57"/>
      <c r="AX14" s="57"/>
    </row>
    <row r="15" spans="1:50">
      <c r="A15" s="1104"/>
      <c r="B15" s="73" t="s">
        <v>243</v>
      </c>
      <c r="C15" s="603" t="s">
        <v>429</v>
      </c>
      <c r="D15" s="603" t="s">
        <v>429</v>
      </c>
      <c r="E15" s="603" t="s">
        <v>429</v>
      </c>
      <c r="F15" s="603" t="s">
        <v>429</v>
      </c>
      <c r="G15" s="603">
        <v>24</v>
      </c>
      <c r="H15" s="603">
        <v>24</v>
      </c>
      <c r="I15" s="603">
        <v>24</v>
      </c>
      <c r="J15" s="603">
        <v>24</v>
      </c>
      <c r="K15" s="603">
        <v>25</v>
      </c>
      <c r="L15" s="603">
        <v>25</v>
      </c>
      <c r="M15" s="603">
        <v>25</v>
      </c>
      <c r="N15" s="603">
        <v>25</v>
      </c>
      <c r="O15" s="603">
        <v>25</v>
      </c>
      <c r="P15" s="603">
        <v>25</v>
      </c>
      <c r="Q15" s="603">
        <v>26</v>
      </c>
      <c r="R15" s="603">
        <v>26</v>
      </c>
      <c r="S15" s="603">
        <v>26</v>
      </c>
      <c r="T15" s="603">
        <v>26</v>
      </c>
      <c r="U15" s="603">
        <v>26</v>
      </c>
      <c r="V15" s="603">
        <v>26</v>
      </c>
      <c r="W15" s="603">
        <v>26</v>
      </c>
      <c r="X15" s="603">
        <v>26</v>
      </c>
      <c r="Y15" s="603">
        <v>26</v>
      </c>
      <c r="Z15" s="603">
        <v>26</v>
      </c>
      <c r="AA15" s="603">
        <v>26</v>
      </c>
      <c r="AB15" s="603" t="s">
        <v>429</v>
      </c>
      <c r="AC15" s="57"/>
      <c r="AD15" s="57"/>
      <c r="AE15" s="57"/>
      <c r="AF15" s="57"/>
      <c r="AG15" s="57"/>
      <c r="AH15" s="57"/>
      <c r="AI15" s="57"/>
      <c r="AJ15" s="57"/>
      <c r="AK15" s="57"/>
      <c r="AL15" s="57"/>
      <c r="AM15" s="57"/>
      <c r="AN15" s="57"/>
      <c r="AO15" s="57"/>
      <c r="AP15" s="57"/>
      <c r="AQ15" s="57"/>
      <c r="AR15" s="57"/>
      <c r="AS15" s="57"/>
      <c r="AT15" s="57"/>
      <c r="AU15" s="57"/>
      <c r="AV15" s="57"/>
      <c r="AW15" s="57"/>
      <c r="AX15" s="57"/>
    </row>
    <row r="16" spans="1:50">
      <c r="A16" s="1104" t="s">
        <v>11</v>
      </c>
      <c r="B16" s="73" t="s">
        <v>44</v>
      </c>
      <c r="C16" s="603">
        <v>14</v>
      </c>
      <c r="D16" s="603">
        <v>15</v>
      </c>
      <c r="E16" s="603">
        <v>15</v>
      </c>
      <c r="F16" s="603">
        <v>15</v>
      </c>
      <c r="G16" s="603">
        <v>15</v>
      </c>
      <c r="H16" s="603">
        <v>15</v>
      </c>
      <c r="I16" s="603">
        <v>16</v>
      </c>
      <c r="J16" s="603">
        <v>16</v>
      </c>
      <c r="K16" s="603">
        <v>16</v>
      </c>
      <c r="L16" s="603">
        <v>16</v>
      </c>
      <c r="M16" s="603">
        <v>17</v>
      </c>
      <c r="N16" s="603">
        <v>17</v>
      </c>
      <c r="O16" s="603">
        <v>17</v>
      </c>
      <c r="P16" s="603">
        <v>17</v>
      </c>
      <c r="Q16" s="603">
        <v>17</v>
      </c>
      <c r="R16" s="603">
        <v>18</v>
      </c>
      <c r="S16" s="603">
        <v>18</v>
      </c>
      <c r="T16" s="603">
        <v>18</v>
      </c>
      <c r="U16" s="603">
        <v>18</v>
      </c>
      <c r="V16" s="603">
        <v>19</v>
      </c>
      <c r="W16" s="603">
        <v>19</v>
      </c>
      <c r="X16" s="603">
        <v>19</v>
      </c>
      <c r="Y16" s="603">
        <v>19</v>
      </c>
      <c r="Z16" s="603" t="s">
        <v>429</v>
      </c>
      <c r="AA16" s="603" t="s">
        <v>429</v>
      </c>
      <c r="AB16" s="603">
        <v>18</v>
      </c>
      <c r="AC16" s="57"/>
      <c r="AD16" s="57"/>
      <c r="AE16" s="57"/>
      <c r="AF16" s="57"/>
      <c r="AG16" s="57"/>
      <c r="AH16" s="57"/>
      <c r="AI16" s="57"/>
      <c r="AJ16" s="57"/>
      <c r="AK16" s="57"/>
      <c r="AL16" s="57"/>
      <c r="AM16" s="57"/>
      <c r="AN16" s="57"/>
      <c r="AO16" s="57"/>
      <c r="AP16" s="57"/>
      <c r="AQ16" s="57"/>
      <c r="AR16" s="57"/>
      <c r="AS16" s="57"/>
      <c r="AT16" s="57"/>
      <c r="AU16" s="57"/>
      <c r="AV16" s="57"/>
      <c r="AW16" s="57"/>
      <c r="AX16" s="57"/>
    </row>
    <row r="17" spans="1:50">
      <c r="A17" s="1104"/>
      <c r="B17" s="73" t="s">
        <v>43</v>
      </c>
      <c r="C17" s="603">
        <v>6</v>
      </c>
      <c r="D17" s="603">
        <v>6</v>
      </c>
      <c r="E17" s="603">
        <v>6</v>
      </c>
      <c r="F17" s="603">
        <v>7</v>
      </c>
      <c r="G17" s="603">
        <v>7</v>
      </c>
      <c r="H17" s="603">
        <v>7</v>
      </c>
      <c r="I17" s="603">
        <v>7</v>
      </c>
      <c r="J17" s="603">
        <v>8</v>
      </c>
      <c r="K17" s="603">
        <v>8</v>
      </c>
      <c r="L17" s="603">
        <v>8</v>
      </c>
      <c r="M17" s="603">
        <v>8</v>
      </c>
      <c r="N17" s="603">
        <v>9</v>
      </c>
      <c r="O17" s="603">
        <v>9</v>
      </c>
      <c r="P17" s="603">
        <v>9</v>
      </c>
      <c r="Q17" s="603">
        <v>9</v>
      </c>
      <c r="R17" s="603">
        <v>10</v>
      </c>
      <c r="S17" s="603">
        <v>10</v>
      </c>
      <c r="T17" s="603">
        <v>10</v>
      </c>
      <c r="U17" s="603">
        <v>10</v>
      </c>
      <c r="V17" s="603">
        <v>11</v>
      </c>
      <c r="W17" s="603">
        <v>11</v>
      </c>
      <c r="X17" s="603">
        <v>11</v>
      </c>
      <c r="Y17" s="603">
        <v>11</v>
      </c>
      <c r="Z17" s="603" t="s">
        <v>429</v>
      </c>
      <c r="AA17" s="603" t="s">
        <v>429</v>
      </c>
      <c r="AB17" s="603">
        <v>8.6999999999999993</v>
      </c>
      <c r="AC17" s="57"/>
      <c r="AD17" s="57"/>
      <c r="AE17" s="57"/>
      <c r="AF17" s="57"/>
      <c r="AG17" s="57"/>
      <c r="AH17" s="57"/>
      <c r="AI17" s="57"/>
      <c r="AJ17" s="57"/>
      <c r="AK17" s="57"/>
      <c r="AL17" s="57"/>
      <c r="AM17" s="57"/>
      <c r="AN17" s="57"/>
      <c r="AO17" s="57"/>
      <c r="AP17" s="57"/>
      <c r="AQ17" s="57"/>
      <c r="AR17" s="57"/>
      <c r="AS17" s="57"/>
      <c r="AT17" s="57"/>
      <c r="AU17" s="57"/>
      <c r="AV17" s="57"/>
      <c r="AW17" s="57"/>
      <c r="AX17" s="57"/>
    </row>
    <row r="18" spans="1:50">
      <c r="A18" s="1104"/>
      <c r="B18" s="73" t="s">
        <v>243</v>
      </c>
      <c r="C18" s="603">
        <v>8</v>
      </c>
      <c r="D18" s="603">
        <v>8</v>
      </c>
      <c r="E18" s="603">
        <v>8</v>
      </c>
      <c r="F18" s="603">
        <v>9</v>
      </c>
      <c r="G18" s="603">
        <v>9</v>
      </c>
      <c r="H18" s="603">
        <v>9</v>
      </c>
      <c r="I18" s="603">
        <v>10</v>
      </c>
      <c r="J18" s="603">
        <v>10</v>
      </c>
      <c r="K18" s="603">
        <v>10</v>
      </c>
      <c r="L18" s="603">
        <v>10</v>
      </c>
      <c r="M18" s="603">
        <v>11</v>
      </c>
      <c r="N18" s="603">
        <v>11</v>
      </c>
      <c r="O18" s="603">
        <v>11</v>
      </c>
      <c r="P18" s="603">
        <v>11</v>
      </c>
      <c r="Q18" s="603">
        <v>12</v>
      </c>
      <c r="R18" s="603">
        <v>12</v>
      </c>
      <c r="S18" s="603">
        <v>12</v>
      </c>
      <c r="T18" s="603">
        <v>12</v>
      </c>
      <c r="U18" s="603">
        <v>13</v>
      </c>
      <c r="V18" s="603">
        <v>13</v>
      </c>
      <c r="W18" s="603">
        <v>13</v>
      </c>
      <c r="X18" s="603">
        <v>14</v>
      </c>
      <c r="Y18" s="603">
        <v>14</v>
      </c>
      <c r="Z18" s="603" t="s">
        <v>429</v>
      </c>
      <c r="AA18" s="603" t="s">
        <v>429</v>
      </c>
      <c r="AB18" s="603">
        <v>12</v>
      </c>
      <c r="AC18" s="57"/>
      <c r="AD18" s="57"/>
      <c r="AE18" s="57"/>
      <c r="AF18" s="57"/>
      <c r="AG18" s="57"/>
      <c r="AH18" s="57"/>
      <c r="AI18" s="57"/>
      <c r="AJ18" s="57"/>
      <c r="AK18" s="57"/>
      <c r="AL18" s="57"/>
      <c r="AM18" s="57"/>
      <c r="AN18" s="57"/>
      <c r="AO18" s="57"/>
      <c r="AP18" s="57"/>
      <c r="AQ18" s="57"/>
      <c r="AR18" s="57"/>
      <c r="AS18" s="57"/>
      <c r="AT18" s="57"/>
      <c r="AU18" s="57"/>
      <c r="AV18" s="57"/>
      <c r="AW18" s="57"/>
      <c r="AX18" s="57"/>
    </row>
    <row r="19" spans="1:50">
      <c r="A19" s="1104" t="s">
        <v>10</v>
      </c>
      <c r="B19" s="73" t="s">
        <v>44</v>
      </c>
      <c r="C19" s="603">
        <v>48</v>
      </c>
      <c r="D19" s="603">
        <v>48</v>
      </c>
      <c r="E19" s="603">
        <v>48</v>
      </c>
      <c r="F19" s="603">
        <v>48</v>
      </c>
      <c r="G19" s="603">
        <v>48</v>
      </c>
      <c r="H19" s="603">
        <v>48</v>
      </c>
      <c r="I19" s="603">
        <v>48</v>
      </c>
      <c r="J19" s="603">
        <v>48</v>
      </c>
      <c r="K19" s="603">
        <v>49</v>
      </c>
      <c r="L19" s="603">
        <v>49</v>
      </c>
      <c r="M19" s="603">
        <v>49</v>
      </c>
      <c r="N19" s="603">
        <v>49</v>
      </c>
      <c r="O19" s="603">
        <v>49</v>
      </c>
      <c r="P19" s="603">
        <v>49</v>
      </c>
      <c r="Q19" s="603">
        <v>49</v>
      </c>
      <c r="R19" s="603">
        <v>49</v>
      </c>
      <c r="S19" s="603">
        <v>49</v>
      </c>
      <c r="T19" s="603">
        <v>49</v>
      </c>
      <c r="U19" s="603">
        <v>49</v>
      </c>
      <c r="V19" s="603">
        <v>49</v>
      </c>
      <c r="W19" s="603">
        <v>50</v>
      </c>
      <c r="X19" s="603">
        <v>50</v>
      </c>
      <c r="Y19" s="603">
        <v>50</v>
      </c>
      <c r="Z19" s="603">
        <v>50</v>
      </c>
      <c r="AA19" s="603">
        <v>49</v>
      </c>
      <c r="AB19" s="603">
        <v>49</v>
      </c>
      <c r="AC19" s="57"/>
      <c r="AD19" s="57"/>
      <c r="AE19" s="57"/>
      <c r="AF19" s="57"/>
      <c r="AG19" s="57"/>
      <c r="AH19" s="57"/>
      <c r="AI19" s="57"/>
      <c r="AJ19" s="57"/>
      <c r="AK19" s="57"/>
      <c r="AL19" s="57"/>
      <c r="AM19" s="57"/>
      <c r="AN19" s="57"/>
      <c r="AO19" s="57"/>
      <c r="AP19" s="57"/>
      <c r="AQ19" s="57"/>
      <c r="AR19" s="57"/>
      <c r="AS19" s="57"/>
      <c r="AT19" s="57"/>
      <c r="AU19" s="57"/>
      <c r="AV19" s="57"/>
      <c r="AW19" s="57"/>
      <c r="AX19" s="57"/>
    </row>
    <row r="20" spans="1:50">
      <c r="A20" s="1104"/>
      <c r="B20" s="73" t="s">
        <v>43</v>
      </c>
      <c r="C20" s="603">
        <v>37</v>
      </c>
      <c r="D20" s="603">
        <v>38</v>
      </c>
      <c r="E20" s="603">
        <v>39</v>
      </c>
      <c r="F20" s="603">
        <v>40</v>
      </c>
      <c r="G20" s="603">
        <v>40</v>
      </c>
      <c r="H20" s="603">
        <v>41</v>
      </c>
      <c r="I20" s="603">
        <v>42</v>
      </c>
      <c r="J20" s="603">
        <v>43</v>
      </c>
      <c r="K20" s="603">
        <v>43</v>
      </c>
      <c r="L20" s="603">
        <v>44</v>
      </c>
      <c r="M20" s="603">
        <v>45</v>
      </c>
      <c r="N20" s="603">
        <v>46</v>
      </c>
      <c r="O20" s="603">
        <v>47</v>
      </c>
      <c r="P20" s="603">
        <v>47</v>
      </c>
      <c r="Q20" s="603">
        <v>48</v>
      </c>
      <c r="R20" s="603">
        <v>49</v>
      </c>
      <c r="S20" s="603">
        <v>50</v>
      </c>
      <c r="T20" s="603">
        <v>50</v>
      </c>
      <c r="U20" s="603">
        <v>51</v>
      </c>
      <c r="V20" s="603">
        <v>52</v>
      </c>
      <c r="W20" s="603">
        <v>53</v>
      </c>
      <c r="X20" s="603">
        <v>53</v>
      </c>
      <c r="Y20" s="603">
        <v>53</v>
      </c>
      <c r="Z20" s="603">
        <v>53</v>
      </c>
      <c r="AA20" s="603">
        <v>39</v>
      </c>
      <c r="AB20" s="603">
        <v>56</v>
      </c>
      <c r="AC20" s="57"/>
      <c r="AD20" s="57"/>
      <c r="AE20" s="296" t="s">
        <v>17</v>
      </c>
      <c r="AF20" s="57"/>
      <c r="AG20" s="57"/>
      <c r="AH20" s="57"/>
      <c r="AI20" s="57"/>
      <c r="AJ20" s="57"/>
      <c r="AK20" s="57"/>
      <c r="AL20" s="57"/>
      <c r="AM20" s="57"/>
      <c r="AN20" s="57"/>
      <c r="AO20" s="57"/>
      <c r="AP20" s="57"/>
      <c r="AQ20" s="57"/>
      <c r="AR20" s="57"/>
      <c r="AS20" s="57"/>
      <c r="AT20" s="57"/>
      <c r="AU20" s="57"/>
      <c r="AV20" s="57"/>
      <c r="AW20" s="57"/>
      <c r="AX20" s="57"/>
    </row>
    <row r="21" spans="1:50">
      <c r="A21" s="1104"/>
      <c r="B21" s="73" t="s">
        <v>243</v>
      </c>
      <c r="C21" s="603">
        <v>39</v>
      </c>
      <c r="D21" s="603">
        <v>39</v>
      </c>
      <c r="E21" s="603">
        <v>40</v>
      </c>
      <c r="F21" s="603">
        <v>41</v>
      </c>
      <c r="G21" s="603">
        <v>41</v>
      </c>
      <c r="H21" s="603">
        <v>42</v>
      </c>
      <c r="I21" s="603">
        <v>43</v>
      </c>
      <c r="J21" s="603">
        <v>43</v>
      </c>
      <c r="K21" s="603">
        <v>44</v>
      </c>
      <c r="L21" s="603">
        <v>45</v>
      </c>
      <c r="M21" s="603">
        <v>46</v>
      </c>
      <c r="N21" s="603">
        <v>46</v>
      </c>
      <c r="O21" s="603">
        <v>47</v>
      </c>
      <c r="P21" s="603">
        <v>48</v>
      </c>
      <c r="Q21" s="603">
        <v>48</v>
      </c>
      <c r="R21" s="603">
        <v>49</v>
      </c>
      <c r="S21" s="603">
        <v>50</v>
      </c>
      <c r="T21" s="603">
        <v>50</v>
      </c>
      <c r="U21" s="603">
        <v>51</v>
      </c>
      <c r="V21" s="603">
        <v>52</v>
      </c>
      <c r="W21" s="603">
        <v>52</v>
      </c>
      <c r="X21" s="603">
        <v>53</v>
      </c>
      <c r="Y21" s="603">
        <v>53</v>
      </c>
      <c r="Z21" s="603">
        <v>53</v>
      </c>
      <c r="AA21" s="603">
        <v>41</v>
      </c>
      <c r="AB21" s="603">
        <v>55</v>
      </c>
      <c r="AC21" s="57"/>
      <c r="AD21" s="57"/>
      <c r="AE21" s="57"/>
      <c r="AF21" s="57"/>
      <c r="AG21" s="57"/>
      <c r="AH21" s="57"/>
      <c r="AI21" s="57"/>
      <c r="AJ21" s="57"/>
      <c r="AK21" s="57"/>
      <c r="AL21" s="57"/>
      <c r="AM21" s="57"/>
      <c r="AN21" s="57"/>
      <c r="AO21" s="57"/>
      <c r="AP21" s="57"/>
      <c r="AQ21" s="57"/>
      <c r="AR21" s="57"/>
      <c r="AS21" s="57"/>
      <c r="AT21" s="57"/>
      <c r="AU21" s="57"/>
      <c r="AV21" s="57"/>
      <c r="AW21" s="57"/>
      <c r="AX21" s="57"/>
    </row>
    <row r="22" spans="1:50" s="12" customFormat="1">
      <c r="A22" s="1104" t="s">
        <v>9</v>
      </c>
      <c r="B22" s="73" t="s">
        <v>44</v>
      </c>
      <c r="C22" s="603">
        <v>99.8</v>
      </c>
      <c r="D22" s="603" t="s">
        <v>429</v>
      </c>
      <c r="E22" s="603" t="s">
        <v>429</v>
      </c>
      <c r="F22" s="603" t="s">
        <v>429</v>
      </c>
      <c r="G22" s="603" t="s">
        <v>429</v>
      </c>
      <c r="H22" s="603" t="s">
        <v>429</v>
      </c>
      <c r="I22" s="603" t="s">
        <v>429</v>
      </c>
      <c r="J22" s="603" t="s">
        <v>429</v>
      </c>
      <c r="K22" s="603" t="s">
        <v>429</v>
      </c>
      <c r="L22" s="603" t="s">
        <v>429</v>
      </c>
      <c r="M22" s="603">
        <v>99.9</v>
      </c>
      <c r="N22" s="603" t="s">
        <v>429</v>
      </c>
      <c r="O22" s="603" t="s">
        <v>429</v>
      </c>
      <c r="P22" s="603" t="s">
        <v>429</v>
      </c>
      <c r="Q22" s="603" t="s">
        <v>429</v>
      </c>
      <c r="R22" s="603" t="s">
        <v>429</v>
      </c>
      <c r="S22" s="603" t="s">
        <v>429</v>
      </c>
      <c r="T22" s="603" t="s">
        <v>429</v>
      </c>
      <c r="U22" s="603" t="s">
        <v>429</v>
      </c>
      <c r="V22" s="603" t="s">
        <v>429</v>
      </c>
      <c r="W22" s="603" t="s">
        <v>429</v>
      </c>
      <c r="X22" s="603">
        <v>99.9</v>
      </c>
      <c r="Y22" s="603" t="s">
        <v>429</v>
      </c>
      <c r="Z22" s="603" t="s">
        <v>429</v>
      </c>
      <c r="AA22" s="603" t="s">
        <v>429</v>
      </c>
      <c r="AB22" s="603" t="s">
        <v>429</v>
      </c>
      <c r="AC22" s="134"/>
      <c r="AD22" s="134"/>
      <c r="AE22" s="134"/>
      <c r="AF22" s="134"/>
      <c r="AG22" s="134"/>
      <c r="AH22" s="134"/>
      <c r="AI22" s="134"/>
      <c r="AJ22" s="134"/>
      <c r="AK22" s="134"/>
      <c r="AL22" s="134"/>
      <c r="AM22" s="134"/>
      <c r="AN22" s="134"/>
      <c r="AO22" s="134"/>
      <c r="AP22" s="134"/>
      <c r="AQ22" s="134"/>
      <c r="AR22" s="134"/>
      <c r="AS22" s="134"/>
      <c r="AT22" s="134"/>
      <c r="AU22" s="134"/>
      <c r="AV22" s="134"/>
      <c r="AW22" s="134"/>
      <c r="AX22" s="134"/>
    </row>
    <row r="23" spans="1:50" s="12" customFormat="1">
      <c r="A23" s="1104"/>
      <c r="B23" s="73" t="s">
        <v>43</v>
      </c>
      <c r="C23" s="603">
        <v>99.2</v>
      </c>
      <c r="D23" s="603" t="s">
        <v>429</v>
      </c>
      <c r="E23" s="603" t="s">
        <v>429</v>
      </c>
      <c r="F23" s="603" t="s">
        <v>429</v>
      </c>
      <c r="G23" s="603" t="s">
        <v>429</v>
      </c>
      <c r="H23" s="603" t="s">
        <v>429</v>
      </c>
      <c r="I23" s="603" t="s">
        <v>429</v>
      </c>
      <c r="J23" s="603" t="s">
        <v>429</v>
      </c>
      <c r="K23" s="603" t="s">
        <v>429</v>
      </c>
      <c r="L23" s="603" t="s">
        <v>429</v>
      </c>
      <c r="M23" s="603">
        <v>99.8</v>
      </c>
      <c r="N23" s="603" t="s">
        <v>429</v>
      </c>
      <c r="O23" s="603" t="s">
        <v>429</v>
      </c>
      <c r="P23" s="603" t="s">
        <v>429</v>
      </c>
      <c r="Q23" s="603" t="s">
        <v>429</v>
      </c>
      <c r="R23" s="603" t="s">
        <v>429</v>
      </c>
      <c r="S23" s="603" t="s">
        <v>429</v>
      </c>
      <c r="T23" s="603" t="s">
        <v>429</v>
      </c>
      <c r="U23" s="603" t="s">
        <v>429</v>
      </c>
      <c r="V23" s="603" t="s">
        <v>429</v>
      </c>
      <c r="W23" s="603" t="s">
        <v>429</v>
      </c>
      <c r="X23" s="603">
        <v>99.7</v>
      </c>
      <c r="Y23" s="603" t="s">
        <v>429</v>
      </c>
      <c r="Z23" s="603" t="s">
        <v>429</v>
      </c>
      <c r="AA23" s="603" t="s">
        <v>429</v>
      </c>
      <c r="AB23" s="603" t="s">
        <v>429</v>
      </c>
      <c r="AC23" s="134"/>
      <c r="AD23" s="134"/>
      <c r="AE23" s="134"/>
      <c r="AF23" s="134"/>
      <c r="AG23" s="134"/>
      <c r="AH23" s="134"/>
      <c r="AI23" s="134"/>
      <c r="AJ23" s="134"/>
      <c r="AK23" s="134"/>
      <c r="AL23" s="134"/>
      <c r="AM23" s="134"/>
      <c r="AN23" s="134"/>
      <c r="AO23" s="134"/>
      <c r="AP23" s="134"/>
      <c r="AQ23" s="134"/>
      <c r="AR23" s="134"/>
      <c r="AS23" s="134"/>
      <c r="AT23" s="134"/>
      <c r="AU23" s="134"/>
      <c r="AV23" s="134"/>
      <c r="AW23" s="134"/>
      <c r="AX23" s="134"/>
    </row>
    <row r="24" spans="1:50" s="12" customFormat="1">
      <c r="A24" s="1104"/>
      <c r="B24" s="73" t="s">
        <v>243</v>
      </c>
      <c r="C24" s="603">
        <v>99.4</v>
      </c>
      <c r="D24" s="603" t="s">
        <v>429</v>
      </c>
      <c r="E24" s="603" t="s">
        <v>429</v>
      </c>
      <c r="F24" s="603" t="s">
        <v>429</v>
      </c>
      <c r="G24" s="603" t="s">
        <v>429</v>
      </c>
      <c r="H24" s="603" t="s">
        <v>429</v>
      </c>
      <c r="I24" s="603" t="s">
        <v>429</v>
      </c>
      <c r="J24" s="603" t="s">
        <v>429</v>
      </c>
      <c r="K24" s="603" t="s">
        <v>429</v>
      </c>
      <c r="L24" s="603" t="s">
        <v>429</v>
      </c>
      <c r="M24" s="603">
        <v>99.8</v>
      </c>
      <c r="N24" s="603" t="s">
        <v>429</v>
      </c>
      <c r="O24" s="603" t="s">
        <v>429</v>
      </c>
      <c r="P24" s="603" t="s">
        <v>429</v>
      </c>
      <c r="Q24" s="603" t="s">
        <v>429</v>
      </c>
      <c r="R24" s="603" t="s">
        <v>429</v>
      </c>
      <c r="S24" s="603" t="s">
        <v>429</v>
      </c>
      <c r="T24" s="603" t="s">
        <v>429</v>
      </c>
      <c r="U24" s="603" t="s">
        <v>429</v>
      </c>
      <c r="V24" s="603" t="s">
        <v>429</v>
      </c>
      <c r="W24" s="603" t="s">
        <v>429</v>
      </c>
      <c r="X24" s="603">
        <v>99.8</v>
      </c>
      <c r="Y24" s="603" t="s">
        <v>429</v>
      </c>
      <c r="Z24" s="603" t="s">
        <v>429</v>
      </c>
      <c r="AA24" s="603" t="s">
        <v>429</v>
      </c>
      <c r="AB24" s="603" t="s">
        <v>429</v>
      </c>
      <c r="AC24" s="134"/>
      <c r="AD24" s="134"/>
      <c r="AE24" s="134"/>
      <c r="AF24" s="134"/>
      <c r="AG24" s="134"/>
      <c r="AH24" s="134"/>
      <c r="AI24" s="134"/>
      <c r="AJ24" s="134"/>
      <c r="AK24" s="134"/>
      <c r="AL24" s="134"/>
      <c r="AM24" s="134"/>
      <c r="AN24" s="134"/>
      <c r="AO24" s="134"/>
      <c r="AP24" s="134"/>
      <c r="AQ24" s="134"/>
      <c r="AR24" s="134"/>
      <c r="AS24" s="134"/>
      <c r="AT24" s="134"/>
      <c r="AU24" s="134"/>
      <c r="AV24" s="134"/>
      <c r="AW24" s="134"/>
      <c r="AX24" s="134"/>
    </row>
    <row r="25" spans="1:50">
      <c r="A25" s="1104" t="s">
        <v>7</v>
      </c>
      <c r="B25" s="73" t="s">
        <v>44</v>
      </c>
      <c r="C25" s="603">
        <v>36</v>
      </c>
      <c r="D25" s="603">
        <v>36</v>
      </c>
      <c r="E25" s="603">
        <v>36</v>
      </c>
      <c r="F25" s="603">
        <v>36</v>
      </c>
      <c r="G25" s="603">
        <v>36</v>
      </c>
      <c r="H25" s="603">
        <v>36</v>
      </c>
      <c r="I25" s="603">
        <v>37</v>
      </c>
      <c r="J25" s="603">
        <v>37</v>
      </c>
      <c r="K25" s="603">
        <v>37</v>
      </c>
      <c r="L25" s="603">
        <v>37</v>
      </c>
      <c r="M25" s="603">
        <v>37</v>
      </c>
      <c r="N25" s="603">
        <v>37</v>
      </c>
      <c r="O25" s="603">
        <v>37</v>
      </c>
      <c r="P25" s="603">
        <v>32.6</v>
      </c>
      <c r="Q25" s="603">
        <v>38</v>
      </c>
      <c r="R25" s="603">
        <v>38</v>
      </c>
      <c r="S25" s="603">
        <v>38</v>
      </c>
      <c r="T25" s="603">
        <v>38</v>
      </c>
      <c r="U25" s="603">
        <v>38</v>
      </c>
      <c r="V25" s="603">
        <v>41.6</v>
      </c>
      <c r="W25" s="603">
        <v>38</v>
      </c>
      <c r="X25" s="603">
        <v>54.3</v>
      </c>
      <c r="Y25" s="603">
        <v>44</v>
      </c>
      <c r="Z25" s="603" t="s">
        <v>429</v>
      </c>
      <c r="AA25" s="603" t="s">
        <v>429</v>
      </c>
      <c r="AB25" s="603">
        <f>18.8+39</f>
        <v>57.8</v>
      </c>
      <c r="AC25" s="57"/>
      <c r="AD25" s="57"/>
      <c r="AE25" s="57"/>
      <c r="AF25" s="57"/>
      <c r="AG25" s="57"/>
      <c r="AH25" s="57"/>
      <c r="AI25" s="57"/>
      <c r="AJ25" s="57"/>
      <c r="AK25" s="57"/>
      <c r="AL25" s="57"/>
      <c r="AM25" s="57"/>
      <c r="AN25" s="57"/>
      <c r="AO25" s="57"/>
      <c r="AP25" s="57"/>
      <c r="AQ25" s="57"/>
      <c r="AR25" s="57"/>
      <c r="AS25" s="57"/>
      <c r="AT25" s="57"/>
      <c r="AU25" s="57"/>
      <c r="AV25" s="57"/>
      <c r="AW25" s="57"/>
      <c r="AX25" s="57"/>
    </row>
    <row r="26" spans="1:50">
      <c r="A26" s="1104"/>
      <c r="B26" s="73" t="s">
        <v>43</v>
      </c>
      <c r="C26" s="603">
        <v>4</v>
      </c>
      <c r="D26" s="603">
        <v>4</v>
      </c>
      <c r="E26" s="603">
        <v>4</v>
      </c>
      <c r="F26" s="603">
        <v>4</v>
      </c>
      <c r="G26" s="603">
        <v>4</v>
      </c>
      <c r="H26" s="603">
        <v>4</v>
      </c>
      <c r="I26" s="603">
        <v>4</v>
      </c>
      <c r="J26" s="603">
        <v>4</v>
      </c>
      <c r="K26" s="603">
        <v>4</v>
      </c>
      <c r="L26" s="603">
        <v>4</v>
      </c>
      <c r="M26" s="603">
        <v>4</v>
      </c>
      <c r="N26" s="603">
        <v>4</v>
      </c>
      <c r="O26" s="603">
        <v>4</v>
      </c>
      <c r="P26" s="603">
        <v>2.1</v>
      </c>
      <c r="Q26" s="603">
        <v>5</v>
      </c>
      <c r="R26" s="603">
        <v>5</v>
      </c>
      <c r="S26" s="603">
        <v>5</v>
      </c>
      <c r="T26" s="603">
        <v>5</v>
      </c>
      <c r="U26" s="603">
        <v>5</v>
      </c>
      <c r="V26" s="603">
        <v>5.5</v>
      </c>
      <c r="W26" s="603">
        <v>5</v>
      </c>
      <c r="X26" s="603">
        <v>14</v>
      </c>
      <c r="Y26" s="603">
        <v>11</v>
      </c>
      <c r="Z26" s="603" t="s">
        <v>429</v>
      </c>
      <c r="AA26" s="603" t="s">
        <v>429</v>
      </c>
      <c r="AB26" s="603">
        <f>0.7+12.5</f>
        <v>13.2</v>
      </c>
      <c r="AC26" s="57"/>
      <c r="AD26" s="57"/>
      <c r="AE26" s="57"/>
      <c r="AF26" s="57"/>
      <c r="AG26" s="57"/>
      <c r="AH26" s="57"/>
      <c r="AI26" s="57"/>
      <c r="AJ26" s="57"/>
      <c r="AK26" s="57"/>
      <c r="AL26" s="57"/>
      <c r="AM26" s="57"/>
      <c r="AN26" s="57"/>
      <c r="AO26" s="57"/>
      <c r="AP26" s="57"/>
      <c r="AQ26" s="57"/>
      <c r="AR26" s="57"/>
      <c r="AS26" s="57"/>
      <c r="AT26" s="57"/>
      <c r="AU26" s="57"/>
      <c r="AV26" s="57"/>
      <c r="AW26" s="57"/>
      <c r="AX26" s="57"/>
    </row>
    <row r="27" spans="1:50">
      <c r="A27" s="1104"/>
      <c r="B27" s="73" t="s">
        <v>243</v>
      </c>
      <c r="C27" s="603">
        <v>11</v>
      </c>
      <c r="D27" s="603">
        <v>11</v>
      </c>
      <c r="E27" s="603">
        <v>11</v>
      </c>
      <c r="F27" s="603">
        <v>12</v>
      </c>
      <c r="G27" s="603">
        <v>12</v>
      </c>
      <c r="H27" s="603">
        <v>12</v>
      </c>
      <c r="I27" s="603">
        <v>13</v>
      </c>
      <c r="J27" s="603">
        <v>13</v>
      </c>
      <c r="K27" s="603">
        <v>14</v>
      </c>
      <c r="L27" s="603">
        <v>14</v>
      </c>
      <c r="M27" s="603">
        <v>14</v>
      </c>
      <c r="N27" s="603">
        <v>14</v>
      </c>
      <c r="O27" s="603">
        <v>15</v>
      </c>
      <c r="P27" s="603">
        <v>11.2</v>
      </c>
      <c r="Q27" s="603">
        <v>16</v>
      </c>
      <c r="R27" s="603">
        <v>17</v>
      </c>
      <c r="S27" s="603">
        <v>17</v>
      </c>
      <c r="T27" s="603">
        <v>17</v>
      </c>
      <c r="U27" s="603">
        <v>17</v>
      </c>
      <c r="V27" s="603">
        <v>16</v>
      </c>
      <c r="W27" s="603">
        <v>18</v>
      </c>
      <c r="X27" s="603">
        <v>26.1</v>
      </c>
      <c r="Y27" s="603">
        <v>21</v>
      </c>
      <c r="Z27" s="603" t="s">
        <v>429</v>
      </c>
      <c r="AA27" s="603" t="s">
        <v>429</v>
      </c>
      <c r="AB27" s="603">
        <v>26.9</v>
      </c>
      <c r="AC27" s="57"/>
      <c r="AD27" s="57"/>
      <c r="AE27" s="57"/>
      <c r="AF27" s="57"/>
      <c r="AG27" s="57"/>
      <c r="AH27" s="57"/>
      <c r="AI27" s="57"/>
      <c r="AJ27" s="57"/>
      <c r="AK27" s="57"/>
      <c r="AL27" s="57"/>
      <c r="AM27" s="57"/>
      <c r="AN27" s="57"/>
      <c r="AO27" s="57"/>
      <c r="AP27" s="57"/>
      <c r="AQ27" s="57"/>
      <c r="AR27" s="57"/>
      <c r="AS27" s="57"/>
      <c r="AT27" s="57"/>
      <c r="AU27" s="57"/>
      <c r="AV27" s="57"/>
      <c r="AW27" s="57"/>
      <c r="AX27" s="57"/>
    </row>
    <row r="28" spans="1:50">
      <c r="A28" s="1104" t="s">
        <v>32</v>
      </c>
      <c r="B28" s="73" t="s">
        <v>44</v>
      </c>
      <c r="C28" s="603">
        <v>62</v>
      </c>
      <c r="D28" s="603">
        <v>62</v>
      </c>
      <c r="E28" s="603">
        <v>62</v>
      </c>
      <c r="F28" s="603">
        <v>62</v>
      </c>
      <c r="G28" s="603">
        <v>61</v>
      </c>
      <c r="H28" s="603">
        <v>61</v>
      </c>
      <c r="I28" s="603">
        <v>61</v>
      </c>
      <c r="J28" s="603">
        <v>60</v>
      </c>
      <c r="K28" s="603">
        <v>60</v>
      </c>
      <c r="L28" s="603">
        <v>60</v>
      </c>
      <c r="M28" s="603">
        <v>60</v>
      </c>
      <c r="N28" s="603">
        <v>59</v>
      </c>
      <c r="O28" s="603">
        <v>59</v>
      </c>
      <c r="P28" s="603">
        <v>59</v>
      </c>
      <c r="Q28" s="603">
        <v>58</v>
      </c>
      <c r="R28" s="603">
        <v>58</v>
      </c>
      <c r="S28" s="603">
        <v>58</v>
      </c>
      <c r="T28" s="603">
        <v>58</v>
      </c>
      <c r="U28" s="603">
        <v>57</v>
      </c>
      <c r="V28" s="603">
        <v>57</v>
      </c>
      <c r="W28" s="603">
        <v>57</v>
      </c>
      <c r="X28" s="603">
        <v>57</v>
      </c>
      <c r="Y28" s="603">
        <v>56</v>
      </c>
      <c r="Z28" s="603" t="s">
        <v>429</v>
      </c>
      <c r="AA28" s="603" t="s">
        <v>429</v>
      </c>
      <c r="AB28" s="603" t="s">
        <v>429</v>
      </c>
      <c r="AC28" s="57"/>
      <c r="AD28" s="57"/>
      <c r="AE28" s="57"/>
      <c r="AF28" s="57"/>
      <c r="AG28" s="57"/>
      <c r="AH28" s="57"/>
      <c r="AI28" s="57"/>
      <c r="AJ28" s="57"/>
      <c r="AK28" s="57"/>
      <c r="AL28" s="57"/>
      <c r="AM28" s="57"/>
      <c r="AN28" s="57"/>
      <c r="AO28" s="57"/>
      <c r="AP28" s="57"/>
      <c r="AQ28" s="57"/>
      <c r="AR28" s="57"/>
      <c r="AS28" s="57"/>
      <c r="AT28" s="57"/>
      <c r="AU28" s="57"/>
      <c r="AV28" s="57"/>
      <c r="AW28" s="57"/>
      <c r="AX28" s="57"/>
    </row>
    <row r="29" spans="1:50">
      <c r="A29" s="1104"/>
      <c r="B29" s="73" t="s">
        <v>43</v>
      </c>
      <c r="C29" s="603">
        <v>9</v>
      </c>
      <c r="D29" s="603">
        <v>9</v>
      </c>
      <c r="E29" s="603">
        <v>10</v>
      </c>
      <c r="F29" s="603">
        <v>10</v>
      </c>
      <c r="G29" s="603">
        <v>11</v>
      </c>
      <c r="H29" s="603">
        <v>11</v>
      </c>
      <c r="I29" s="603">
        <v>12</v>
      </c>
      <c r="J29" s="603">
        <v>12</v>
      </c>
      <c r="K29" s="603">
        <v>12</v>
      </c>
      <c r="L29" s="603">
        <v>13</v>
      </c>
      <c r="M29" s="603">
        <v>13</v>
      </c>
      <c r="N29" s="603">
        <v>14</v>
      </c>
      <c r="O29" s="603">
        <v>14</v>
      </c>
      <c r="P29" s="603">
        <v>14</v>
      </c>
      <c r="Q29" s="603">
        <v>15</v>
      </c>
      <c r="R29" s="603">
        <v>15</v>
      </c>
      <c r="S29" s="603">
        <v>16</v>
      </c>
      <c r="T29" s="603">
        <v>16</v>
      </c>
      <c r="U29" s="603">
        <v>16</v>
      </c>
      <c r="V29" s="603">
        <v>17</v>
      </c>
      <c r="W29" s="603">
        <v>17</v>
      </c>
      <c r="X29" s="603">
        <v>17</v>
      </c>
      <c r="Y29" s="603">
        <v>17</v>
      </c>
      <c r="Z29" s="603" t="s">
        <v>429</v>
      </c>
      <c r="AA29" s="603" t="s">
        <v>429</v>
      </c>
      <c r="AB29" s="603" t="s">
        <v>429</v>
      </c>
      <c r="AC29" s="57"/>
      <c r="AD29" s="57"/>
      <c r="AE29" s="57"/>
      <c r="AF29" s="57"/>
      <c r="AG29" s="57"/>
      <c r="AH29" s="57"/>
      <c r="AI29" s="57"/>
      <c r="AJ29" s="57"/>
      <c r="AK29" s="57"/>
      <c r="AL29" s="57"/>
      <c r="AM29" s="57"/>
      <c r="AN29" s="57"/>
      <c r="AO29" s="57"/>
      <c r="AP29" s="57"/>
      <c r="AQ29" s="57"/>
      <c r="AR29" s="57"/>
      <c r="AS29" s="57"/>
      <c r="AT29" s="57"/>
      <c r="AU29" s="57"/>
      <c r="AV29" s="57"/>
      <c r="AW29" s="57"/>
      <c r="AX29" s="57"/>
    </row>
    <row r="30" spans="1:50">
      <c r="A30" s="1104"/>
      <c r="B30" s="73" t="s">
        <v>243</v>
      </c>
      <c r="C30" s="603">
        <v>24</v>
      </c>
      <c r="D30" s="603">
        <v>24</v>
      </c>
      <c r="E30" s="603">
        <v>25</v>
      </c>
      <c r="F30" s="603">
        <v>25</v>
      </c>
      <c r="G30" s="603">
        <v>26</v>
      </c>
      <c r="H30" s="603">
        <v>26</v>
      </c>
      <c r="I30" s="603">
        <v>26</v>
      </c>
      <c r="J30" s="603">
        <v>27</v>
      </c>
      <c r="K30" s="603">
        <v>27</v>
      </c>
      <c r="L30" s="603">
        <v>28</v>
      </c>
      <c r="M30" s="603">
        <v>28</v>
      </c>
      <c r="N30" s="603">
        <v>29</v>
      </c>
      <c r="O30" s="603">
        <v>29</v>
      </c>
      <c r="P30" s="603">
        <v>29</v>
      </c>
      <c r="Q30" s="603">
        <v>30</v>
      </c>
      <c r="R30" s="603">
        <v>30</v>
      </c>
      <c r="S30" s="603">
        <v>31</v>
      </c>
      <c r="T30" s="603">
        <v>31</v>
      </c>
      <c r="U30" s="603">
        <v>31</v>
      </c>
      <c r="V30" s="603">
        <v>32</v>
      </c>
      <c r="W30" s="603">
        <v>32</v>
      </c>
      <c r="X30" s="603">
        <v>32</v>
      </c>
      <c r="Y30" s="603">
        <v>32</v>
      </c>
      <c r="Z30" s="603" t="s">
        <v>429</v>
      </c>
      <c r="AA30" s="603" t="s">
        <v>429</v>
      </c>
      <c r="AB30" s="603" t="s">
        <v>429</v>
      </c>
      <c r="AC30" s="57"/>
      <c r="AD30" s="57"/>
      <c r="AE30" s="57"/>
      <c r="AF30" s="57"/>
      <c r="AG30" s="57"/>
      <c r="AH30" s="57"/>
      <c r="AI30" s="57"/>
      <c r="AJ30" s="57"/>
      <c r="AK30" s="57"/>
      <c r="AL30" s="57"/>
      <c r="AM30" s="57"/>
      <c r="AN30" s="57"/>
      <c r="AO30" s="57"/>
      <c r="AP30" s="57"/>
      <c r="AQ30" s="57"/>
      <c r="AR30" s="57"/>
      <c r="AS30" s="57"/>
      <c r="AT30" s="57"/>
      <c r="AU30" s="57"/>
      <c r="AV30" s="57"/>
      <c r="AW30" s="57"/>
      <c r="AX30" s="57"/>
    </row>
    <row r="31" spans="1:50">
      <c r="A31" s="1104" t="s">
        <v>5</v>
      </c>
      <c r="B31" s="73" t="s">
        <v>44</v>
      </c>
      <c r="C31" s="603" t="s">
        <v>322</v>
      </c>
      <c r="D31" s="603" t="s">
        <v>322</v>
      </c>
      <c r="E31" s="603" t="s">
        <v>322</v>
      </c>
      <c r="F31" s="603" t="s">
        <v>322</v>
      </c>
      <c r="G31" s="603" t="s">
        <v>322</v>
      </c>
      <c r="H31" s="603" t="s">
        <v>322</v>
      </c>
      <c r="I31" s="603" t="s">
        <v>322</v>
      </c>
      <c r="J31" s="603" t="s">
        <v>322</v>
      </c>
      <c r="K31" s="603" t="s">
        <v>322</v>
      </c>
      <c r="L31" s="603" t="s">
        <v>322</v>
      </c>
      <c r="M31" s="603" t="s">
        <v>322</v>
      </c>
      <c r="N31" s="603" t="s">
        <v>322</v>
      </c>
      <c r="O31" s="603" t="s">
        <v>322</v>
      </c>
      <c r="P31" s="603" t="s">
        <v>322</v>
      </c>
      <c r="Q31" s="603" t="s">
        <v>322</v>
      </c>
      <c r="R31" s="603" t="s">
        <v>322</v>
      </c>
      <c r="S31" s="603" t="s">
        <v>322</v>
      </c>
      <c r="T31" s="603" t="s">
        <v>322</v>
      </c>
      <c r="U31" s="603" t="s">
        <v>322</v>
      </c>
      <c r="V31" s="603" t="s">
        <v>322</v>
      </c>
      <c r="W31" s="603" t="s">
        <v>322</v>
      </c>
      <c r="X31" s="603" t="s">
        <v>322</v>
      </c>
      <c r="Y31" s="603" t="s">
        <v>322</v>
      </c>
      <c r="Z31" s="603" t="s">
        <v>322</v>
      </c>
      <c r="AA31" s="603" t="s">
        <v>322</v>
      </c>
      <c r="AB31" s="603" t="s">
        <v>322</v>
      </c>
      <c r="AC31" s="57"/>
      <c r="AD31" s="57"/>
      <c r="AE31" s="57"/>
      <c r="AF31" s="57"/>
      <c r="AG31" s="57"/>
      <c r="AH31" s="57"/>
      <c r="AI31" s="57"/>
      <c r="AJ31" s="57"/>
      <c r="AK31" s="57"/>
      <c r="AL31" s="57"/>
      <c r="AM31" s="57"/>
      <c r="AN31" s="57"/>
      <c r="AO31" s="57"/>
      <c r="AP31" s="57"/>
      <c r="AQ31" s="57"/>
      <c r="AR31" s="57"/>
      <c r="AS31" s="57"/>
      <c r="AT31" s="57"/>
      <c r="AU31" s="57"/>
      <c r="AV31" s="57"/>
      <c r="AW31" s="57"/>
      <c r="AX31" s="57"/>
    </row>
    <row r="32" spans="1:50">
      <c r="A32" s="1104"/>
      <c r="B32" s="73" t="s">
        <v>43</v>
      </c>
      <c r="C32" s="603" t="s">
        <v>322</v>
      </c>
      <c r="D32" s="603" t="s">
        <v>322</v>
      </c>
      <c r="E32" s="603" t="s">
        <v>322</v>
      </c>
      <c r="F32" s="603" t="s">
        <v>322</v>
      </c>
      <c r="G32" s="603" t="s">
        <v>322</v>
      </c>
      <c r="H32" s="603" t="s">
        <v>322</v>
      </c>
      <c r="I32" s="603" t="s">
        <v>322</v>
      </c>
      <c r="J32" s="603" t="s">
        <v>322</v>
      </c>
      <c r="K32" s="603" t="s">
        <v>322</v>
      </c>
      <c r="L32" s="603" t="s">
        <v>322</v>
      </c>
      <c r="M32" s="603" t="s">
        <v>322</v>
      </c>
      <c r="N32" s="603" t="s">
        <v>322</v>
      </c>
      <c r="O32" s="603" t="s">
        <v>322</v>
      </c>
      <c r="P32" s="603" t="s">
        <v>322</v>
      </c>
      <c r="Q32" s="603" t="s">
        <v>322</v>
      </c>
      <c r="R32" s="603" t="s">
        <v>322</v>
      </c>
      <c r="S32" s="603" t="s">
        <v>322</v>
      </c>
      <c r="T32" s="603" t="s">
        <v>322</v>
      </c>
      <c r="U32" s="603" t="s">
        <v>322</v>
      </c>
      <c r="V32" s="603" t="s">
        <v>322</v>
      </c>
      <c r="W32" s="603" t="s">
        <v>322</v>
      </c>
      <c r="X32" s="603" t="s">
        <v>322</v>
      </c>
      <c r="Y32" s="603" t="s">
        <v>322</v>
      </c>
      <c r="Z32" s="603" t="s">
        <v>322</v>
      </c>
      <c r="AA32" s="603" t="s">
        <v>322</v>
      </c>
      <c r="AB32" s="603" t="s">
        <v>322</v>
      </c>
      <c r="AC32" s="192" t="s">
        <v>17</v>
      </c>
      <c r="AD32" s="57"/>
      <c r="AE32" s="57"/>
      <c r="AF32" s="57"/>
      <c r="AG32" s="57"/>
      <c r="AH32" s="57"/>
      <c r="AI32" s="57"/>
      <c r="AJ32" s="57"/>
      <c r="AK32" s="57"/>
      <c r="AL32" s="57"/>
      <c r="AM32" s="57"/>
      <c r="AN32" s="57"/>
      <c r="AO32" s="57"/>
      <c r="AP32" s="57"/>
      <c r="AQ32" s="57"/>
      <c r="AR32" s="57"/>
      <c r="AS32" s="57"/>
      <c r="AT32" s="57"/>
      <c r="AU32" s="57"/>
      <c r="AV32" s="57"/>
      <c r="AW32" s="57"/>
      <c r="AX32" s="57"/>
    </row>
    <row r="33" spans="1:50">
      <c r="A33" s="1104"/>
      <c r="B33" s="73" t="s">
        <v>243</v>
      </c>
      <c r="C33" s="603" t="s">
        <v>429</v>
      </c>
      <c r="D33" s="603" t="s">
        <v>429</v>
      </c>
      <c r="E33" s="603" t="s">
        <v>429</v>
      </c>
      <c r="F33" s="603" t="s">
        <v>429</v>
      </c>
      <c r="G33" s="603">
        <v>78</v>
      </c>
      <c r="H33" s="603" t="s">
        <v>429</v>
      </c>
      <c r="I33" s="603" t="s">
        <v>429</v>
      </c>
      <c r="J33" s="603" t="s">
        <v>429</v>
      </c>
      <c r="K33" s="603" t="s">
        <v>429</v>
      </c>
      <c r="L33" s="603" t="s">
        <v>429</v>
      </c>
      <c r="M33" s="603" t="s">
        <v>429</v>
      </c>
      <c r="N33" s="603" t="s">
        <v>429</v>
      </c>
      <c r="O33" s="603">
        <v>86</v>
      </c>
      <c r="P33" s="603" t="s">
        <v>429</v>
      </c>
      <c r="Q33" s="603" t="s">
        <v>429</v>
      </c>
      <c r="R33" s="603" t="s">
        <v>429</v>
      </c>
      <c r="S33" s="603" t="s">
        <v>429</v>
      </c>
      <c r="T33" s="603" t="s">
        <v>429</v>
      </c>
      <c r="U33" s="603" t="s">
        <v>429</v>
      </c>
      <c r="V33" s="603" t="s">
        <v>429</v>
      </c>
      <c r="W33" s="603">
        <v>82</v>
      </c>
      <c r="X33" s="603" t="s">
        <v>429</v>
      </c>
      <c r="Y33" s="603" t="s">
        <v>429</v>
      </c>
      <c r="Z33" s="603" t="s">
        <v>429</v>
      </c>
      <c r="AA33" s="603" t="s">
        <v>8</v>
      </c>
      <c r="AB33" s="603" t="s">
        <v>429</v>
      </c>
      <c r="AC33" s="57"/>
      <c r="AD33" s="57"/>
      <c r="AE33" s="57"/>
      <c r="AF33" s="57"/>
      <c r="AG33" s="57"/>
      <c r="AH33" s="57"/>
      <c r="AI33" s="57"/>
      <c r="AJ33" s="57"/>
      <c r="AK33" s="57"/>
      <c r="AL33" s="57"/>
      <c r="AM33" s="57"/>
      <c r="AN33" s="57"/>
      <c r="AO33" s="57"/>
      <c r="AP33" s="57"/>
      <c r="AQ33" s="57"/>
      <c r="AR33" s="57"/>
      <c r="AS33" s="57"/>
      <c r="AT33" s="57"/>
      <c r="AU33" s="57"/>
      <c r="AV33" s="57"/>
      <c r="AW33" s="57"/>
      <c r="AX33" s="57"/>
    </row>
    <row r="34" spans="1:50">
      <c r="A34" s="1104" t="s">
        <v>4</v>
      </c>
      <c r="B34" s="73" t="s">
        <v>44</v>
      </c>
      <c r="C34" s="603">
        <v>82</v>
      </c>
      <c r="D34" s="603">
        <v>82</v>
      </c>
      <c r="E34" s="603">
        <v>82</v>
      </c>
      <c r="F34" s="603">
        <v>82</v>
      </c>
      <c r="G34" s="603">
        <v>82</v>
      </c>
      <c r="H34" s="603">
        <v>82</v>
      </c>
      <c r="I34" s="603">
        <v>83</v>
      </c>
      <c r="J34" s="603">
        <v>83</v>
      </c>
      <c r="K34" s="603">
        <v>83</v>
      </c>
      <c r="L34" s="603">
        <v>83</v>
      </c>
      <c r="M34" s="603">
        <v>84</v>
      </c>
      <c r="N34" s="603">
        <v>84</v>
      </c>
      <c r="O34" s="603">
        <v>84.4</v>
      </c>
      <c r="P34" s="603">
        <v>85.9</v>
      </c>
      <c r="Q34" s="603">
        <v>87</v>
      </c>
      <c r="R34" s="603">
        <v>85.3</v>
      </c>
      <c r="S34" s="603">
        <v>86.7</v>
      </c>
      <c r="T34" s="603">
        <v>87.3</v>
      </c>
      <c r="U34" s="603">
        <v>89.8</v>
      </c>
      <c r="V34" s="603">
        <v>90</v>
      </c>
      <c r="W34" s="603">
        <v>92.9</v>
      </c>
      <c r="X34" s="603">
        <v>92.6</v>
      </c>
      <c r="Y34" s="603">
        <v>91.3</v>
      </c>
      <c r="Z34" s="603">
        <v>91.4</v>
      </c>
      <c r="AA34" s="603">
        <v>92.5</v>
      </c>
      <c r="AB34" s="603">
        <v>92</v>
      </c>
      <c r="AC34" s="57"/>
      <c r="AD34" s="57"/>
      <c r="AE34" s="57"/>
      <c r="AF34" s="57"/>
      <c r="AG34" s="57"/>
      <c r="AH34" s="57"/>
      <c r="AI34" s="57"/>
      <c r="AJ34" s="57"/>
      <c r="AK34" s="57"/>
      <c r="AL34" s="57"/>
      <c r="AM34" s="57"/>
      <c r="AN34" s="57"/>
      <c r="AO34" s="57"/>
      <c r="AP34" s="57"/>
      <c r="AQ34" s="57"/>
      <c r="AR34" s="57"/>
      <c r="AS34" s="57"/>
      <c r="AT34" s="57"/>
      <c r="AU34" s="57"/>
      <c r="AV34" s="57"/>
      <c r="AW34" s="57"/>
      <c r="AX34" s="57"/>
    </row>
    <row r="35" spans="1:50">
      <c r="A35" s="1104"/>
      <c r="B35" s="73" t="s">
        <v>43</v>
      </c>
      <c r="C35" s="603">
        <v>60</v>
      </c>
      <c r="D35" s="603">
        <v>60</v>
      </c>
      <c r="E35" s="603">
        <v>60</v>
      </c>
      <c r="F35" s="603">
        <v>60</v>
      </c>
      <c r="G35" s="603">
        <v>60</v>
      </c>
      <c r="H35" s="603">
        <v>61</v>
      </c>
      <c r="I35" s="603">
        <v>61</v>
      </c>
      <c r="J35" s="603">
        <v>62</v>
      </c>
      <c r="K35" s="603">
        <v>62</v>
      </c>
      <c r="L35" s="603">
        <v>63</v>
      </c>
      <c r="M35" s="603">
        <v>63</v>
      </c>
      <c r="N35" s="603">
        <v>64</v>
      </c>
      <c r="O35" s="603">
        <v>18.3</v>
      </c>
      <c r="P35" s="603">
        <v>21.9</v>
      </c>
      <c r="Q35" s="603">
        <v>26.7</v>
      </c>
      <c r="R35" s="603">
        <v>23.9</v>
      </c>
      <c r="S35" s="603">
        <v>24.6</v>
      </c>
      <c r="T35" s="603">
        <v>31.2</v>
      </c>
      <c r="U35" s="603">
        <v>31.9</v>
      </c>
      <c r="V35" s="603">
        <v>38.5</v>
      </c>
      <c r="W35" s="603">
        <v>42.2</v>
      </c>
      <c r="X35" s="603">
        <v>44.8</v>
      </c>
      <c r="Y35" s="603">
        <v>47.6</v>
      </c>
      <c r="Z35" s="603">
        <v>51.6</v>
      </c>
      <c r="AA35" s="603">
        <v>55.4</v>
      </c>
      <c r="AB35" s="603">
        <v>60</v>
      </c>
      <c r="AC35" s="57"/>
      <c r="AD35" s="57"/>
      <c r="AE35" s="57"/>
      <c r="AF35" s="57"/>
      <c r="AG35" s="57"/>
      <c r="AH35" s="57"/>
      <c r="AI35" s="57"/>
      <c r="AJ35" s="57"/>
      <c r="AK35" s="57"/>
      <c r="AL35" s="57"/>
      <c r="AM35" s="57"/>
      <c r="AN35" s="57"/>
      <c r="AO35" s="57"/>
      <c r="AP35" s="57"/>
      <c r="AQ35" s="57"/>
      <c r="AR35" s="57"/>
      <c r="AS35" s="57"/>
      <c r="AT35" s="57"/>
      <c r="AU35" s="57"/>
      <c r="AV35" s="57"/>
      <c r="AW35" s="57"/>
      <c r="AX35" s="57"/>
    </row>
    <row r="36" spans="1:50">
      <c r="A36" s="1104"/>
      <c r="B36" s="73" t="s">
        <v>243</v>
      </c>
      <c r="C36" s="603">
        <v>71</v>
      </c>
      <c r="D36" s="603">
        <v>72</v>
      </c>
      <c r="E36" s="603">
        <v>72</v>
      </c>
      <c r="F36" s="603">
        <v>72</v>
      </c>
      <c r="G36" s="603">
        <v>72</v>
      </c>
      <c r="H36" s="603">
        <v>72</v>
      </c>
      <c r="I36" s="603">
        <v>73</v>
      </c>
      <c r="J36" s="603">
        <v>74</v>
      </c>
      <c r="K36" s="603">
        <v>74</v>
      </c>
      <c r="L36" s="603">
        <v>74</v>
      </c>
      <c r="M36" s="603">
        <v>75</v>
      </c>
      <c r="N36" s="603">
        <v>75</v>
      </c>
      <c r="O36" s="603">
        <v>55.8</v>
      </c>
      <c r="P36" s="603">
        <v>58.1</v>
      </c>
      <c r="Q36" s="603">
        <v>60.6</v>
      </c>
      <c r="R36" s="603">
        <v>61.9</v>
      </c>
      <c r="S36" s="603">
        <v>63.3</v>
      </c>
      <c r="T36" s="603">
        <v>66.2</v>
      </c>
      <c r="U36" s="603">
        <v>67.400000000000006</v>
      </c>
      <c r="V36" s="603">
        <v>69.8</v>
      </c>
      <c r="W36" s="603">
        <v>73.599999999999994</v>
      </c>
      <c r="X36" s="603">
        <v>74.599999999999994</v>
      </c>
      <c r="Y36" s="603">
        <v>75</v>
      </c>
      <c r="Z36" s="603">
        <v>76.8</v>
      </c>
      <c r="AA36" s="603">
        <v>79</v>
      </c>
      <c r="AB36" s="603">
        <v>80</v>
      </c>
      <c r="AC36" s="57"/>
      <c r="AD36" s="57"/>
      <c r="AE36" s="57"/>
      <c r="AF36" s="57"/>
      <c r="AG36" s="57"/>
      <c r="AH36" s="57"/>
      <c r="AI36" s="57"/>
      <c r="AJ36" s="57"/>
      <c r="AK36" s="57"/>
      <c r="AL36" s="57"/>
      <c r="AM36" s="57"/>
      <c r="AN36" s="57"/>
      <c r="AO36" s="57"/>
      <c r="AP36" s="57"/>
      <c r="AQ36" s="57"/>
      <c r="AR36" s="57"/>
      <c r="AS36" s="57"/>
      <c r="AT36" s="57"/>
      <c r="AU36" s="57"/>
      <c r="AV36" s="57"/>
      <c r="AW36" s="57"/>
      <c r="AX36" s="57"/>
    </row>
    <row r="37" spans="1:50">
      <c r="A37" s="1104" t="s">
        <v>3</v>
      </c>
      <c r="B37" s="73" t="s">
        <v>44</v>
      </c>
      <c r="C37" s="603">
        <v>62</v>
      </c>
      <c r="D37" s="603">
        <v>62</v>
      </c>
      <c r="E37" s="603">
        <v>62</v>
      </c>
      <c r="F37" s="603">
        <v>62</v>
      </c>
      <c r="G37" s="603">
        <v>62</v>
      </c>
      <c r="H37" s="603">
        <v>62</v>
      </c>
      <c r="I37" s="603">
        <v>62</v>
      </c>
      <c r="J37" s="603">
        <v>63</v>
      </c>
      <c r="K37" s="603">
        <v>63</v>
      </c>
      <c r="L37" s="603">
        <v>63</v>
      </c>
      <c r="M37" s="603">
        <v>63</v>
      </c>
      <c r="N37" s="603">
        <v>63</v>
      </c>
      <c r="O37" s="603">
        <v>63</v>
      </c>
      <c r="P37" s="603">
        <v>63</v>
      </c>
      <c r="Q37" s="603">
        <v>63</v>
      </c>
      <c r="R37" s="603">
        <v>64</v>
      </c>
      <c r="S37" s="603">
        <v>64</v>
      </c>
      <c r="T37" s="603">
        <v>64</v>
      </c>
      <c r="U37" s="603">
        <v>64</v>
      </c>
      <c r="V37" s="603">
        <v>64</v>
      </c>
      <c r="W37" s="603">
        <v>64</v>
      </c>
      <c r="X37" s="603">
        <v>63</v>
      </c>
      <c r="Y37" s="603">
        <v>63</v>
      </c>
      <c r="Z37" s="603">
        <v>63</v>
      </c>
      <c r="AA37" s="603">
        <v>95.3</v>
      </c>
      <c r="AB37" s="603">
        <v>96</v>
      </c>
      <c r="AC37" s="277" t="s">
        <v>17</v>
      </c>
      <c r="AD37" s="57"/>
      <c r="AE37" s="57"/>
      <c r="AF37" s="57"/>
      <c r="AG37" s="57"/>
      <c r="AH37" s="57"/>
      <c r="AI37" s="57"/>
      <c r="AJ37" s="57"/>
      <c r="AK37" s="57"/>
      <c r="AL37" s="57"/>
      <c r="AM37" s="57"/>
      <c r="AN37" s="57"/>
      <c r="AO37" s="57"/>
      <c r="AP37" s="57"/>
      <c r="AQ37" s="57"/>
      <c r="AR37" s="57"/>
      <c r="AS37" s="57"/>
      <c r="AT37" s="57"/>
      <c r="AU37" s="57"/>
      <c r="AV37" s="57"/>
      <c r="AW37" s="57"/>
      <c r="AX37" s="57"/>
    </row>
    <row r="38" spans="1:50">
      <c r="A38" s="1104"/>
      <c r="B38" s="73" t="s">
        <v>43</v>
      </c>
      <c r="C38" s="603">
        <v>44</v>
      </c>
      <c r="D38" s="603">
        <v>44</v>
      </c>
      <c r="E38" s="603">
        <v>44</v>
      </c>
      <c r="F38" s="603">
        <v>44</v>
      </c>
      <c r="G38" s="603">
        <v>45</v>
      </c>
      <c r="H38" s="603">
        <v>45</v>
      </c>
      <c r="I38" s="603">
        <v>46</v>
      </c>
      <c r="J38" s="603">
        <v>47</v>
      </c>
      <c r="K38" s="603">
        <v>47</v>
      </c>
      <c r="L38" s="603">
        <v>48</v>
      </c>
      <c r="M38" s="603">
        <v>49</v>
      </c>
      <c r="N38" s="603">
        <v>49</v>
      </c>
      <c r="O38" s="603">
        <v>50</v>
      </c>
      <c r="P38" s="603">
        <v>51</v>
      </c>
      <c r="Q38" s="603">
        <v>51</v>
      </c>
      <c r="R38" s="603">
        <v>52</v>
      </c>
      <c r="S38" s="603">
        <v>53</v>
      </c>
      <c r="T38" s="603">
        <v>53</v>
      </c>
      <c r="U38" s="603">
        <v>54</v>
      </c>
      <c r="V38" s="603">
        <v>55</v>
      </c>
      <c r="W38" s="603">
        <v>55</v>
      </c>
      <c r="X38" s="603">
        <v>55</v>
      </c>
      <c r="Y38" s="603">
        <v>56</v>
      </c>
      <c r="Z38" s="603">
        <v>56</v>
      </c>
      <c r="AA38" s="603">
        <v>61.1</v>
      </c>
      <c r="AB38" s="603">
        <v>63</v>
      </c>
      <c r="AC38" s="57"/>
      <c r="AD38" s="57"/>
      <c r="AE38" s="57"/>
      <c r="AF38" s="57"/>
      <c r="AG38" s="57"/>
      <c r="AH38" s="57"/>
      <c r="AI38" s="57"/>
      <c r="AJ38" s="57"/>
      <c r="AK38" s="57"/>
      <c r="AL38" s="57"/>
      <c r="AM38" s="57"/>
      <c r="AN38" s="57"/>
      <c r="AO38" s="57"/>
      <c r="AP38" s="57"/>
      <c r="AQ38" s="57"/>
      <c r="AR38" s="57"/>
      <c r="AS38" s="57"/>
      <c r="AT38" s="57"/>
      <c r="AU38" s="57"/>
      <c r="AV38" s="57"/>
      <c r="AW38" s="57"/>
      <c r="AX38" s="57"/>
    </row>
    <row r="39" spans="1:50">
      <c r="A39" s="1104"/>
      <c r="B39" s="73" t="s">
        <v>243</v>
      </c>
      <c r="C39" s="603">
        <v>48</v>
      </c>
      <c r="D39" s="603">
        <v>48</v>
      </c>
      <c r="E39" s="603">
        <v>48</v>
      </c>
      <c r="F39" s="603">
        <v>48</v>
      </c>
      <c r="G39" s="603">
        <v>49</v>
      </c>
      <c r="H39" s="603">
        <v>49</v>
      </c>
      <c r="I39" s="603">
        <v>50</v>
      </c>
      <c r="J39" s="603">
        <v>51</v>
      </c>
      <c r="K39" s="603">
        <v>51</v>
      </c>
      <c r="L39" s="603">
        <v>51</v>
      </c>
      <c r="M39" s="603">
        <v>52</v>
      </c>
      <c r="N39" s="603">
        <v>52</v>
      </c>
      <c r="O39" s="603">
        <v>53</v>
      </c>
      <c r="P39" s="603">
        <v>54</v>
      </c>
      <c r="Q39" s="603">
        <v>54</v>
      </c>
      <c r="R39" s="603">
        <v>55</v>
      </c>
      <c r="S39" s="603">
        <v>55</v>
      </c>
      <c r="T39" s="603">
        <v>55</v>
      </c>
      <c r="U39" s="603">
        <v>56</v>
      </c>
      <c r="V39" s="603">
        <v>57</v>
      </c>
      <c r="W39" s="603">
        <v>57</v>
      </c>
      <c r="X39" s="603">
        <v>57</v>
      </c>
      <c r="Y39" s="603">
        <v>57</v>
      </c>
      <c r="Z39" s="603">
        <v>57</v>
      </c>
      <c r="AA39" s="603">
        <v>67.5</v>
      </c>
      <c r="AB39" s="603">
        <v>72</v>
      </c>
      <c r="AC39" s="57"/>
      <c r="AD39" s="57"/>
      <c r="AE39" s="57"/>
      <c r="AF39" s="57"/>
      <c r="AG39" s="57"/>
      <c r="AH39" s="57"/>
      <c r="AI39" s="57"/>
      <c r="AJ39" s="57"/>
      <c r="AK39" s="57"/>
      <c r="AL39" s="57"/>
      <c r="AM39" s="57"/>
      <c r="AN39" s="57"/>
      <c r="AO39" s="57"/>
      <c r="AP39" s="57"/>
      <c r="AQ39" s="57"/>
      <c r="AR39" s="57"/>
      <c r="AS39" s="57"/>
      <c r="AT39" s="57"/>
      <c r="AU39" s="57"/>
      <c r="AV39" s="57"/>
      <c r="AW39" s="57"/>
      <c r="AX39" s="57"/>
    </row>
    <row r="40" spans="1:50">
      <c r="A40" s="1095" t="s">
        <v>79</v>
      </c>
      <c r="B40" s="73" t="s">
        <v>44</v>
      </c>
      <c r="C40" s="603">
        <v>10</v>
      </c>
      <c r="D40" s="603">
        <v>11</v>
      </c>
      <c r="E40" s="603">
        <v>11</v>
      </c>
      <c r="F40" s="603">
        <v>12</v>
      </c>
      <c r="G40" s="603">
        <v>12</v>
      </c>
      <c r="H40" s="603">
        <v>13</v>
      </c>
      <c r="I40" s="603">
        <v>13</v>
      </c>
      <c r="J40" s="603">
        <v>14</v>
      </c>
      <c r="K40" s="603">
        <v>14</v>
      </c>
      <c r="L40" s="603">
        <v>15</v>
      </c>
      <c r="M40" s="603">
        <v>15</v>
      </c>
      <c r="N40" s="603">
        <v>16</v>
      </c>
      <c r="O40" s="603">
        <v>16</v>
      </c>
      <c r="P40" s="603">
        <v>17</v>
      </c>
      <c r="Q40" s="603">
        <v>17</v>
      </c>
      <c r="R40" s="603">
        <v>18</v>
      </c>
      <c r="S40" s="603">
        <v>18</v>
      </c>
      <c r="T40" s="603">
        <v>19</v>
      </c>
      <c r="U40" s="603">
        <v>19</v>
      </c>
      <c r="V40" s="603">
        <v>20</v>
      </c>
      <c r="W40" s="603">
        <v>20</v>
      </c>
      <c r="X40" s="603">
        <v>34.200000000000003</v>
      </c>
      <c r="Y40" s="603">
        <v>34.200000000000003</v>
      </c>
      <c r="Z40" s="603">
        <v>34.200000000000003</v>
      </c>
      <c r="AA40" s="603">
        <v>34.200000000000003</v>
      </c>
      <c r="AB40" s="603">
        <v>34.200000000000003</v>
      </c>
      <c r="AC40" s="57"/>
      <c r="AD40" s="57"/>
      <c r="AE40" s="57"/>
      <c r="AF40" s="57"/>
      <c r="AG40" s="57"/>
      <c r="AH40" s="57"/>
      <c r="AI40" s="57"/>
      <c r="AJ40" s="57"/>
      <c r="AK40" s="57"/>
      <c r="AL40" s="57"/>
      <c r="AM40" s="57"/>
      <c r="AN40" s="57"/>
      <c r="AO40" s="57"/>
      <c r="AP40" s="57"/>
      <c r="AQ40" s="57"/>
      <c r="AR40" s="57"/>
      <c r="AS40" s="57"/>
      <c r="AT40" s="57"/>
      <c r="AU40" s="57"/>
      <c r="AV40" s="57"/>
      <c r="AW40" s="57"/>
      <c r="AX40" s="57"/>
    </row>
    <row r="41" spans="1:50">
      <c r="A41" s="1095"/>
      <c r="B41" s="73" t="s">
        <v>43</v>
      </c>
      <c r="C41" s="603">
        <v>6</v>
      </c>
      <c r="D41" s="603">
        <v>6</v>
      </c>
      <c r="E41" s="603">
        <v>6</v>
      </c>
      <c r="F41" s="603">
        <v>6</v>
      </c>
      <c r="G41" s="603">
        <v>6</v>
      </c>
      <c r="H41" s="603">
        <v>7</v>
      </c>
      <c r="I41" s="603">
        <v>7</v>
      </c>
      <c r="J41" s="603">
        <v>7</v>
      </c>
      <c r="K41" s="603">
        <v>7</v>
      </c>
      <c r="L41" s="603">
        <v>7</v>
      </c>
      <c r="M41" s="603">
        <v>7</v>
      </c>
      <c r="N41" s="603">
        <v>7</v>
      </c>
      <c r="O41" s="603">
        <v>7</v>
      </c>
      <c r="P41" s="603">
        <v>7</v>
      </c>
      <c r="Q41" s="603">
        <v>7</v>
      </c>
      <c r="R41" s="603">
        <v>7</v>
      </c>
      <c r="S41" s="603">
        <v>7</v>
      </c>
      <c r="T41" s="603">
        <v>7</v>
      </c>
      <c r="U41" s="603">
        <v>7</v>
      </c>
      <c r="V41" s="603">
        <v>7</v>
      </c>
      <c r="W41" s="603">
        <v>7</v>
      </c>
      <c r="X41" s="603">
        <v>8.3000000000000007</v>
      </c>
      <c r="Y41" s="603">
        <v>8.3000000000000007</v>
      </c>
      <c r="Z41" s="603">
        <v>8.3000000000000007</v>
      </c>
      <c r="AA41" s="603">
        <v>8.3000000000000007</v>
      </c>
      <c r="AB41" s="603">
        <v>8.3000000000000007</v>
      </c>
      <c r="AC41" s="57"/>
      <c r="AD41" s="57"/>
      <c r="AE41" s="57"/>
      <c r="AF41" s="57"/>
      <c r="AG41" s="57"/>
      <c r="AH41" s="57"/>
      <c r="AI41" s="57"/>
      <c r="AJ41" s="57"/>
      <c r="AK41" s="57"/>
      <c r="AL41" s="57"/>
      <c r="AM41" s="57"/>
      <c r="AN41" s="57"/>
      <c r="AO41" s="57"/>
      <c r="AP41" s="57"/>
      <c r="AQ41" s="57"/>
      <c r="AR41" s="57"/>
      <c r="AS41" s="57"/>
      <c r="AT41" s="57"/>
      <c r="AU41" s="57"/>
      <c r="AV41" s="57"/>
      <c r="AW41" s="57"/>
      <c r="AX41" s="57"/>
    </row>
    <row r="42" spans="1:50">
      <c r="A42" s="1095"/>
      <c r="B42" s="73" t="s">
        <v>243</v>
      </c>
      <c r="C42" s="603">
        <v>7</v>
      </c>
      <c r="D42" s="603">
        <v>7</v>
      </c>
      <c r="E42" s="603">
        <v>7</v>
      </c>
      <c r="F42" s="603">
        <v>7</v>
      </c>
      <c r="G42" s="603">
        <v>7</v>
      </c>
      <c r="H42" s="603">
        <v>8</v>
      </c>
      <c r="I42" s="603">
        <v>8</v>
      </c>
      <c r="J42" s="603">
        <v>8</v>
      </c>
      <c r="K42" s="603">
        <v>9</v>
      </c>
      <c r="L42" s="603">
        <v>9</v>
      </c>
      <c r="M42" s="603">
        <v>9</v>
      </c>
      <c r="N42" s="603">
        <v>9</v>
      </c>
      <c r="O42" s="603">
        <v>9</v>
      </c>
      <c r="P42" s="603">
        <v>9</v>
      </c>
      <c r="Q42" s="603">
        <v>9</v>
      </c>
      <c r="R42" s="603">
        <v>10</v>
      </c>
      <c r="S42" s="603">
        <v>10</v>
      </c>
      <c r="T42" s="603">
        <v>10</v>
      </c>
      <c r="U42" s="603">
        <v>10</v>
      </c>
      <c r="V42" s="603">
        <v>10</v>
      </c>
      <c r="W42" s="603">
        <v>10</v>
      </c>
      <c r="X42" s="603">
        <v>13.9</v>
      </c>
      <c r="Y42" s="603">
        <v>13.9</v>
      </c>
      <c r="Z42" s="603">
        <v>13.9</v>
      </c>
      <c r="AA42" s="603">
        <v>13.9</v>
      </c>
      <c r="AB42" s="603">
        <v>13.9</v>
      </c>
      <c r="AC42" s="57"/>
      <c r="AD42" s="57"/>
      <c r="AE42" s="57"/>
      <c r="AF42" s="57"/>
      <c r="AG42" s="57"/>
      <c r="AH42" s="57"/>
      <c r="AI42" s="57"/>
      <c r="AJ42" s="57"/>
      <c r="AK42" s="57"/>
      <c r="AL42" s="57"/>
      <c r="AM42" s="57"/>
      <c r="AN42" s="57"/>
      <c r="AO42" s="57"/>
      <c r="AP42" s="57"/>
      <c r="AQ42" s="57"/>
      <c r="AR42" s="57"/>
      <c r="AS42" s="57"/>
      <c r="AT42" s="57"/>
      <c r="AU42" s="57"/>
      <c r="AV42" s="57"/>
      <c r="AW42" s="57"/>
      <c r="AX42" s="57"/>
    </row>
    <row r="43" spans="1:50">
      <c r="A43" s="1104" t="s">
        <v>2</v>
      </c>
      <c r="B43" s="73" t="s">
        <v>44</v>
      </c>
      <c r="C43" s="603">
        <v>61</v>
      </c>
      <c r="D43" s="603">
        <v>61</v>
      </c>
      <c r="E43" s="603">
        <v>61</v>
      </c>
      <c r="F43" s="603">
        <v>60</v>
      </c>
      <c r="G43" s="603">
        <v>60</v>
      </c>
      <c r="H43" s="603">
        <v>60</v>
      </c>
      <c r="I43" s="603">
        <v>60</v>
      </c>
      <c r="J43" s="603">
        <v>59</v>
      </c>
      <c r="K43" s="603">
        <v>59</v>
      </c>
      <c r="L43" s="603">
        <v>59</v>
      </c>
      <c r="M43" s="603">
        <v>59</v>
      </c>
      <c r="N43" s="603">
        <v>58</v>
      </c>
      <c r="O43" s="603">
        <v>58</v>
      </c>
      <c r="P43" s="603">
        <v>58</v>
      </c>
      <c r="Q43" s="603">
        <v>58</v>
      </c>
      <c r="R43" s="603">
        <v>57</v>
      </c>
      <c r="S43" s="603">
        <v>57</v>
      </c>
      <c r="T43" s="603">
        <v>57</v>
      </c>
      <c r="U43" s="603">
        <v>57</v>
      </c>
      <c r="V43" s="603">
        <v>56</v>
      </c>
      <c r="W43" s="603">
        <v>33.6</v>
      </c>
      <c r="X43" s="603">
        <v>33.6</v>
      </c>
      <c r="Y43" s="603">
        <v>33.6</v>
      </c>
      <c r="Z43" s="603">
        <v>33.6</v>
      </c>
      <c r="AA43" s="603">
        <v>35</v>
      </c>
      <c r="AB43" s="603" t="s">
        <v>429</v>
      </c>
      <c r="AC43" s="57"/>
      <c r="AD43" s="57"/>
      <c r="AE43" s="57"/>
      <c r="AF43" s="57"/>
      <c r="AG43" s="57"/>
      <c r="AH43" s="57"/>
      <c r="AI43" s="57"/>
      <c r="AJ43" s="57"/>
      <c r="AK43" s="57"/>
      <c r="AL43" s="57"/>
      <c r="AM43" s="57"/>
      <c r="AN43" s="57"/>
      <c r="AO43" s="57"/>
      <c r="AP43" s="57"/>
      <c r="AQ43" s="57"/>
      <c r="AR43" s="57"/>
      <c r="AS43" s="57"/>
      <c r="AT43" s="57"/>
      <c r="AU43" s="57"/>
      <c r="AV43" s="57"/>
      <c r="AW43" s="57"/>
      <c r="AX43" s="57"/>
    </row>
    <row r="44" spans="1:50">
      <c r="A44" s="1104"/>
      <c r="B44" s="73" t="s">
        <v>43</v>
      </c>
      <c r="C44" s="603">
        <v>29</v>
      </c>
      <c r="D44" s="603">
        <v>29</v>
      </c>
      <c r="E44" s="603">
        <v>29</v>
      </c>
      <c r="F44" s="603">
        <v>30</v>
      </c>
      <c r="G44" s="603">
        <v>30</v>
      </c>
      <c r="H44" s="603">
        <v>30</v>
      </c>
      <c r="I44" s="603">
        <v>30</v>
      </c>
      <c r="J44" s="603">
        <v>30</v>
      </c>
      <c r="K44" s="603">
        <v>31</v>
      </c>
      <c r="L44" s="603">
        <v>31</v>
      </c>
      <c r="M44" s="603">
        <v>31</v>
      </c>
      <c r="N44" s="603">
        <v>31</v>
      </c>
      <c r="O44" s="603">
        <v>31</v>
      </c>
      <c r="P44" s="603">
        <v>32</v>
      </c>
      <c r="Q44" s="603">
        <v>32</v>
      </c>
      <c r="R44" s="603">
        <v>32</v>
      </c>
      <c r="S44" s="603">
        <v>32</v>
      </c>
      <c r="T44" s="603">
        <v>32</v>
      </c>
      <c r="U44" s="603">
        <v>33</v>
      </c>
      <c r="V44" s="603">
        <v>33</v>
      </c>
      <c r="W44" s="603">
        <v>2.6</v>
      </c>
      <c r="X44" s="603">
        <v>2.6</v>
      </c>
      <c r="Y44" s="603">
        <v>2.6</v>
      </c>
      <c r="Z44" s="603">
        <v>2.6</v>
      </c>
      <c r="AA44" s="603">
        <v>18.5</v>
      </c>
      <c r="AB44" s="603" t="s">
        <v>429</v>
      </c>
      <c r="AC44" s="57"/>
      <c r="AD44" s="57"/>
      <c r="AE44" s="57"/>
      <c r="AF44" s="57"/>
      <c r="AG44" s="57"/>
      <c r="AH44" s="57"/>
      <c r="AI44" s="57"/>
      <c r="AJ44" s="57"/>
      <c r="AK44" s="57"/>
      <c r="AL44" s="57"/>
      <c r="AM44" s="57"/>
      <c r="AN44" s="57"/>
      <c r="AO44" s="57"/>
      <c r="AP44" s="57"/>
      <c r="AQ44" s="57"/>
      <c r="AR44" s="57"/>
      <c r="AS44" s="57"/>
      <c r="AT44" s="57"/>
      <c r="AU44" s="57"/>
      <c r="AV44" s="57"/>
      <c r="AW44" s="57"/>
      <c r="AX44" s="57"/>
    </row>
    <row r="45" spans="1:50">
      <c r="A45" s="1104"/>
      <c r="B45" s="73" t="s">
        <v>243</v>
      </c>
      <c r="C45" s="603">
        <v>42</v>
      </c>
      <c r="D45" s="603">
        <v>42</v>
      </c>
      <c r="E45" s="603">
        <v>41</v>
      </c>
      <c r="F45" s="603">
        <v>41</v>
      </c>
      <c r="G45" s="603">
        <v>41</v>
      </c>
      <c r="H45" s="603">
        <v>41</v>
      </c>
      <c r="I45" s="603">
        <v>41</v>
      </c>
      <c r="J45" s="603">
        <v>41</v>
      </c>
      <c r="K45" s="603">
        <v>41</v>
      </c>
      <c r="L45" s="603">
        <v>41</v>
      </c>
      <c r="M45" s="603">
        <v>41</v>
      </c>
      <c r="N45" s="603">
        <v>41</v>
      </c>
      <c r="O45" s="603">
        <v>41</v>
      </c>
      <c r="P45" s="603">
        <v>41</v>
      </c>
      <c r="Q45" s="603">
        <v>41</v>
      </c>
      <c r="R45" s="603">
        <v>41</v>
      </c>
      <c r="S45" s="603">
        <v>41</v>
      </c>
      <c r="T45" s="603">
        <v>42</v>
      </c>
      <c r="U45" s="603">
        <v>42</v>
      </c>
      <c r="V45" s="603">
        <v>42</v>
      </c>
      <c r="W45" s="603">
        <v>14.9</v>
      </c>
      <c r="X45" s="603">
        <v>14.9</v>
      </c>
      <c r="Y45" s="603">
        <v>14.9</v>
      </c>
      <c r="Z45" s="603">
        <v>14.9</v>
      </c>
      <c r="AA45" s="603">
        <v>25.4</v>
      </c>
      <c r="AB45" s="603" t="s">
        <v>429</v>
      </c>
      <c r="AC45" s="57"/>
      <c r="AD45" s="57"/>
      <c r="AE45" s="57"/>
      <c r="AF45" s="57"/>
      <c r="AG45" s="57"/>
      <c r="AH45" s="57"/>
      <c r="AI45" s="57"/>
      <c r="AJ45" s="57"/>
      <c r="AK45" s="57"/>
      <c r="AL45" s="57"/>
      <c r="AM45" s="57"/>
      <c r="AN45" s="57"/>
      <c r="AO45" s="57"/>
      <c r="AP45" s="57"/>
      <c r="AQ45" s="57"/>
      <c r="AR45" s="57"/>
      <c r="AS45" s="57"/>
      <c r="AT45" s="57"/>
      <c r="AU45" s="57"/>
      <c r="AV45" s="57"/>
      <c r="AW45" s="57"/>
      <c r="AX45" s="57"/>
    </row>
    <row r="46" spans="1:50">
      <c r="A46" s="1104" t="s">
        <v>50</v>
      </c>
      <c r="B46" s="73" t="s">
        <v>44</v>
      </c>
      <c r="C46" s="603">
        <v>54</v>
      </c>
      <c r="D46" s="603">
        <v>53</v>
      </c>
      <c r="E46" s="603">
        <v>53</v>
      </c>
      <c r="F46" s="603">
        <v>53</v>
      </c>
      <c r="G46" s="603">
        <v>53</v>
      </c>
      <c r="H46" s="603">
        <v>53</v>
      </c>
      <c r="I46" s="603">
        <v>53</v>
      </c>
      <c r="J46" s="603">
        <v>53</v>
      </c>
      <c r="K46" s="603">
        <v>53</v>
      </c>
      <c r="L46" s="603">
        <v>53</v>
      </c>
      <c r="M46" s="603">
        <v>53</v>
      </c>
      <c r="N46" s="603">
        <v>53</v>
      </c>
      <c r="O46" s="603">
        <v>53</v>
      </c>
      <c r="P46" s="603">
        <v>53</v>
      </c>
      <c r="Q46" s="603">
        <v>53</v>
      </c>
      <c r="R46" s="603">
        <v>53</v>
      </c>
      <c r="S46" s="603">
        <v>52</v>
      </c>
      <c r="T46" s="603">
        <v>52</v>
      </c>
      <c r="U46" s="603">
        <v>52</v>
      </c>
      <c r="V46" s="603">
        <v>52</v>
      </c>
      <c r="W46" s="603">
        <v>52</v>
      </c>
      <c r="X46" s="603">
        <v>98</v>
      </c>
      <c r="Y46" s="603" t="s">
        <v>429</v>
      </c>
      <c r="Z46" s="603" t="s">
        <v>429</v>
      </c>
      <c r="AA46" s="603">
        <v>98</v>
      </c>
      <c r="AB46" s="603" t="s">
        <v>429</v>
      </c>
      <c r="AC46" s="57"/>
      <c r="AD46" s="57"/>
      <c r="AE46" s="57"/>
      <c r="AF46" s="57"/>
      <c r="AG46" s="57"/>
      <c r="AH46" s="57"/>
      <c r="AI46" s="57"/>
      <c r="AJ46" s="57"/>
      <c r="AK46" s="57"/>
      <c r="AL46" s="57"/>
      <c r="AM46" s="57"/>
      <c r="AN46" s="57"/>
      <c r="AO46" s="57"/>
      <c r="AP46" s="57"/>
      <c r="AQ46" s="57"/>
      <c r="AR46" s="57"/>
      <c r="AS46" s="57"/>
      <c r="AT46" s="57"/>
      <c r="AU46" s="57"/>
      <c r="AV46" s="57"/>
      <c r="AW46" s="57"/>
      <c r="AX46" s="57"/>
    </row>
    <row r="47" spans="1:50">
      <c r="A47" s="1104"/>
      <c r="B47" s="73" t="s">
        <v>43</v>
      </c>
      <c r="C47" s="603">
        <v>35</v>
      </c>
      <c r="D47" s="603">
        <v>35</v>
      </c>
      <c r="E47" s="603">
        <v>35</v>
      </c>
      <c r="F47" s="603">
        <v>35</v>
      </c>
      <c r="G47" s="603">
        <v>35</v>
      </c>
      <c r="H47" s="603">
        <v>35</v>
      </c>
      <c r="I47" s="603">
        <v>34</v>
      </c>
      <c r="J47" s="603">
        <v>34</v>
      </c>
      <c r="K47" s="603">
        <v>34</v>
      </c>
      <c r="L47" s="603">
        <v>34</v>
      </c>
      <c r="M47" s="603">
        <v>34</v>
      </c>
      <c r="N47" s="603">
        <v>34</v>
      </c>
      <c r="O47" s="603">
        <v>34</v>
      </c>
      <c r="P47" s="603">
        <v>33</v>
      </c>
      <c r="Q47" s="603">
        <v>33</v>
      </c>
      <c r="R47" s="603">
        <v>33</v>
      </c>
      <c r="S47" s="603">
        <v>33</v>
      </c>
      <c r="T47" s="603">
        <v>33</v>
      </c>
      <c r="U47" s="603">
        <v>33</v>
      </c>
      <c r="V47" s="603">
        <v>32</v>
      </c>
      <c r="W47" s="603">
        <v>32</v>
      </c>
      <c r="X47" s="603">
        <v>59</v>
      </c>
      <c r="Y47" s="603" t="s">
        <v>429</v>
      </c>
      <c r="Z47" s="603" t="s">
        <v>429</v>
      </c>
      <c r="AA47" s="603">
        <v>48</v>
      </c>
      <c r="AB47" s="603" t="s">
        <v>429</v>
      </c>
      <c r="AC47" s="57"/>
      <c r="AD47" s="57"/>
      <c r="AE47" s="57"/>
      <c r="AF47" s="57"/>
      <c r="AG47" s="57"/>
      <c r="AH47" s="57"/>
      <c r="AI47" s="57"/>
      <c r="AJ47" s="57"/>
      <c r="AK47" s="57"/>
      <c r="AL47" s="57"/>
      <c r="AM47" s="57"/>
      <c r="AN47" s="57"/>
      <c r="AO47" s="57"/>
      <c r="AP47" s="57"/>
      <c r="AQ47" s="57"/>
      <c r="AR47" s="57"/>
      <c r="AS47" s="57"/>
      <c r="AT47" s="57"/>
      <c r="AU47" s="57"/>
      <c r="AV47" s="57"/>
      <c r="AW47" s="57"/>
      <c r="AX47" s="57"/>
    </row>
    <row r="48" spans="1:50">
      <c r="A48" s="1104"/>
      <c r="B48" s="73" t="s">
        <v>243</v>
      </c>
      <c r="C48" s="603">
        <v>41</v>
      </c>
      <c r="D48" s="603">
        <v>40</v>
      </c>
      <c r="E48" s="603">
        <v>41</v>
      </c>
      <c r="F48" s="603">
        <v>41</v>
      </c>
      <c r="G48" s="603">
        <v>41</v>
      </c>
      <c r="H48" s="603">
        <v>41</v>
      </c>
      <c r="I48" s="603">
        <v>40</v>
      </c>
      <c r="J48" s="603">
        <v>40</v>
      </c>
      <c r="K48" s="603">
        <v>40</v>
      </c>
      <c r="L48" s="603">
        <v>40</v>
      </c>
      <c r="M48" s="603">
        <v>40</v>
      </c>
      <c r="N48" s="603">
        <v>41</v>
      </c>
      <c r="O48" s="603">
        <v>41</v>
      </c>
      <c r="P48" s="603">
        <v>40</v>
      </c>
      <c r="Q48" s="603">
        <v>40</v>
      </c>
      <c r="R48" s="603">
        <v>40</v>
      </c>
      <c r="S48" s="603">
        <v>40</v>
      </c>
      <c r="T48" s="603">
        <v>40</v>
      </c>
      <c r="U48" s="603">
        <v>40</v>
      </c>
      <c r="V48" s="603">
        <v>39</v>
      </c>
      <c r="W48" s="603">
        <v>40</v>
      </c>
      <c r="X48" s="603">
        <v>73</v>
      </c>
      <c r="Y48" s="603">
        <v>71.900000000000006</v>
      </c>
      <c r="Z48" s="603" t="s">
        <v>429</v>
      </c>
      <c r="AA48" s="603">
        <v>62</v>
      </c>
      <c r="AB48" s="603" t="s">
        <v>429</v>
      </c>
      <c r="AC48" s="57"/>
      <c r="AD48" s="57"/>
      <c r="AE48" s="57"/>
      <c r="AF48" s="57"/>
      <c r="AG48" s="57"/>
      <c r="AH48" s="57"/>
      <c r="AI48" s="57"/>
      <c r="AJ48" s="57"/>
      <c r="AK48" s="57"/>
      <c r="AL48" s="57"/>
      <c r="AM48" s="57"/>
      <c r="AN48" s="57"/>
      <c r="AO48" s="57"/>
      <c r="AP48" s="57"/>
      <c r="AQ48" s="57"/>
      <c r="AR48" s="57"/>
      <c r="AS48" s="57"/>
      <c r="AT48" s="57"/>
      <c r="AU48" s="57"/>
      <c r="AV48" s="57"/>
      <c r="AW48" s="57"/>
      <c r="AX48" s="57"/>
    </row>
    <row r="49" spans="1:50">
      <c r="A49" s="57"/>
      <c r="B49" s="57"/>
      <c r="C49" s="57"/>
      <c r="D49" s="57"/>
      <c r="E49" s="57"/>
      <c r="F49" s="57"/>
      <c r="G49" s="57"/>
      <c r="H49" s="57"/>
      <c r="I49" s="57"/>
      <c r="J49" s="57"/>
      <c r="K49" s="57"/>
      <c r="L49" s="57"/>
      <c r="M49" s="57"/>
      <c r="N49" s="57"/>
      <c r="O49" s="57"/>
      <c r="P49" s="57"/>
      <c r="Q49" s="57"/>
      <c r="R49" s="57"/>
      <c r="S49" s="57"/>
      <c r="T49" s="57"/>
      <c r="U49" s="57"/>
      <c r="V49" s="57"/>
      <c r="W49" s="57"/>
      <c r="X49" s="57"/>
      <c r="Y49" s="57"/>
      <c r="Z49" s="57"/>
      <c r="AA49" s="57"/>
      <c r="AB49" s="57"/>
      <c r="AC49" s="57"/>
      <c r="AD49" s="57"/>
      <c r="AE49" s="57"/>
      <c r="AF49" s="57"/>
      <c r="AG49" s="57"/>
      <c r="AH49" s="57"/>
      <c r="AI49" s="57"/>
      <c r="AJ49" s="57"/>
      <c r="AK49" s="57"/>
      <c r="AL49" s="57"/>
      <c r="AM49" s="57"/>
      <c r="AN49" s="57"/>
      <c r="AO49" s="57"/>
      <c r="AP49" s="57"/>
      <c r="AQ49" s="57"/>
      <c r="AR49" s="57"/>
      <c r="AS49" s="57"/>
      <c r="AT49" s="57"/>
      <c r="AU49" s="57"/>
      <c r="AV49" s="57"/>
      <c r="AW49" s="57"/>
      <c r="AX49" s="57"/>
    </row>
    <row r="50" spans="1:50" ht="15" customHeight="1">
      <c r="A50" s="136" t="s">
        <v>33</v>
      </c>
      <c r="B50" s="134"/>
      <c r="D50" s="486"/>
      <c r="E50" s="486"/>
      <c r="F50" s="486"/>
      <c r="G50" s="486"/>
      <c r="H50" s="486"/>
      <c r="I50" s="486"/>
      <c r="J50" s="486"/>
      <c r="K50" s="486"/>
      <c r="L50" s="486"/>
      <c r="M50" s="486"/>
      <c r="N50" s="486"/>
      <c r="O50" s="486"/>
      <c r="P50" s="486"/>
      <c r="Q50" s="486"/>
      <c r="R50" s="486"/>
      <c r="S50" s="486"/>
      <c r="T50" s="486"/>
      <c r="U50" s="486"/>
      <c r="V50" s="486"/>
      <c r="W50" s="486"/>
      <c r="X50" s="486"/>
      <c r="Y50" s="57"/>
      <c r="Z50" s="57"/>
      <c r="AA50" s="57"/>
      <c r="AB50" s="57"/>
      <c r="AC50" s="57"/>
      <c r="AD50" s="57"/>
      <c r="AE50" s="57"/>
      <c r="AF50" s="57"/>
      <c r="AG50" s="57"/>
      <c r="AH50" s="57"/>
      <c r="AI50" s="57"/>
      <c r="AJ50" s="57"/>
      <c r="AK50" s="57"/>
      <c r="AL50" s="57"/>
      <c r="AM50" s="57"/>
      <c r="AN50" s="57"/>
      <c r="AO50" s="57"/>
      <c r="AP50" s="57"/>
      <c r="AQ50" s="57"/>
      <c r="AR50" s="57"/>
      <c r="AS50" s="57"/>
      <c r="AT50" s="57"/>
      <c r="AU50" s="57"/>
      <c r="AV50" s="57"/>
      <c r="AW50" s="57"/>
      <c r="AX50" s="57"/>
    </row>
    <row r="51" spans="1:50" s="283" customFormat="1">
      <c r="A51" s="289"/>
      <c r="B51" s="289"/>
      <c r="D51" s="375"/>
      <c r="E51" s="375"/>
      <c r="F51" s="375"/>
      <c r="G51" s="375"/>
      <c r="H51" s="375"/>
      <c r="I51" s="375"/>
      <c r="J51" s="375"/>
      <c r="K51" s="375"/>
      <c r="L51" s="375"/>
      <c r="M51" s="375"/>
      <c r="N51" s="375"/>
      <c r="O51" s="375"/>
      <c r="P51" s="375"/>
      <c r="Q51" s="375"/>
      <c r="R51" s="375"/>
      <c r="S51" s="375"/>
      <c r="T51" s="375"/>
      <c r="U51" s="375"/>
      <c r="V51" s="375"/>
      <c r="W51" s="375"/>
      <c r="X51" s="375"/>
      <c r="Y51" s="289"/>
      <c r="Z51" s="289"/>
      <c r="AA51" s="289"/>
      <c r="AB51" s="289"/>
      <c r="AC51" s="289"/>
      <c r="AD51" s="289"/>
      <c r="AE51" s="289"/>
      <c r="AF51" s="289"/>
      <c r="AG51" s="289"/>
      <c r="AH51" s="289"/>
      <c r="AI51" s="289"/>
      <c r="AJ51" s="289"/>
      <c r="AK51" s="289"/>
      <c r="AL51" s="289"/>
      <c r="AM51" s="289"/>
      <c r="AN51" s="289"/>
      <c r="AO51" s="289"/>
      <c r="AP51" s="289"/>
      <c r="AQ51" s="289"/>
      <c r="AR51" s="289"/>
      <c r="AS51" s="289"/>
      <c r="AT51" s="289"/>
      <c r="AU51" s="289"/>
      <c r="AV51" s="289"/>
      <c r="AW51" s="289"/>
      <c r="AX51" s="289"/>
    </row>
    <row r="52" spans="1:50" s="499" customFormat="1" ht="14.65" customHeight="1">
      <c r="A52" s="486" t="s">
        <v>944</v>
      </c>
      <c r="B52" s="414"/>
      <c r="D52" s="96"/>
      <c r="E52" s="96"/>
      <c r="F52" s="96"/>
      <c r="G52" s="96"/>
      <c r="H52" s="96"/>
      <c r="I52" s="96"/>
      <c r="J52" s="96"/>
      <c r="K52" s="96"/>
      <c r="L52" s="96"/>
      <c r="M52" s="96"/>
      <c r="N52" s="96"/>
      <c r="O52" s="96"/>
      <c r="P52" s="96"/>
      <c r="Q52" s="96"/>
      <c r="R52" s="96"/>
      <c r="S52" s="96"/>
      <c r="T52" s="96"/>
      <c r="U52" s="96"/>
      <c r="V52" s="96"/>
      <c r="W52" s="96"/>
      <c r="X52" s="96"/>
    </row>
    <row r="53" spans="1:50" s="499" customFormat="1">
      <c r="A53" s="375"/>
      <c r="B53" s="414"/>
      <c r="D53" s="289"/>
      <c r="E53" s="289"/>
      <c r="F53" s="289"/>
      <c r="G53" s="289"/>
      <c r="H53" s="289"/>
      <c r="I53" s="289"/>
      <c r="J53" s="289"/>
      <c r="K53" s="289"/>
      <c r="L53" s="289"/>
      <c r="M53" s="289"/>
      <c r="N53" s="289"/>
      <c r="O53" s="289"/>
      <c r="P53" s="289"/>
      <c r="Q53" s="289"/>
      <c r="R53" s="289"/>
      <c r="S53" s="289"/>
      <c r="T53" s="289"/>
      <c r="U53" s="289"/>
      <c r="V53" s="289"/>
      <c r="W53" s="289"/>
      <c r="X53" s="289"/>
    </row>
    <row r="54" spans="1:50" ht="14.65" customHeight="1">
      <c r="A54" s="96" t="s">
        <v>943</v>
      </c>
      <c r="B54" s="57"/>
      <c r="D54" s="131"/>
      <c r="E54" s="131"/>
      <c r="F54" s="131"/>
      <c r="G54" s="131"/>
      <c r="H54" s="131"/>
      <c r="I54" s="131"/>
      <c r="J54" s="131"/>
      <c r="K54" s="131"/>
      <c r="L54" s="131"/>
      <c r="M54" s="131"/>
      <c r="N54" s="131"/>
      <c r="O54" s="131"/>
      <c r="P54" s="131"/>
      <c r="Q54" s="131"/>
      <c r="R54" s="131"/>
      <c r="S54" s="131"/>
      <c r="T54" s="131"/>
      <c r="U54" s="131"/>
      <c r="V54" s="131"/>
      <c r="W54" s="131"/>
      <c r="X54" s="131"/>
      <c r="Y54" s="57"/>
      <c r="Z54" s="57"/>
      <c r="AA54" s="57"/>
      <c r="AB54" s="57"/>
      <c r="AC54" s="57"/>
      <c r="AD54" s="57"/>
      <c r="AE54" s="57"/>
      <c r="AF54" s="57"/>
      <c r="AG54" s="57"/>
      <c r="AH54" s="57"/>
      <c r="AI54" s="57"/>
      <c r="AJ54" s="57"/>
      <c r="AK54" s="57"/>
      <c r="AL54" s="57"/>
      <c r="AM54" s="57"/>
      <c r="AN54" s="57"/>
      <c r="AO54" s="57"/>
      <c r="AP54" s="57"/>
      <c r="AQ54" s="57"/>
      <c r="AR54" s="57"/>
      <c r="AS54" s="57"/>
      <c r="AT54" s="57"/>
      <c r="AU54" s="57"/>
      <c r="AV54" s="57"/>
      <c r="AW54" s="57"/>
      <c r="AX54" s="57"/>
    </row>
    <row r="55" spans="1:50">
      <c r="A55" s="289"/>
      <c r="B55" s="57"/>
      <c r="C55" s="131"/>
      <c r="D55" s="131"/>
      <c r="E55" s="131"/>
      <c r="F55" s="131"/>
      <c r="G55" s="131"/>
      <c r="H55" s="131"/>
      <c r="I55" s="131"/>
      <c r="J55" s="131"/>
      <c r="K55" s="131"/>
      <c r="L55" s="131"/>
      <c r="M55" s="131"/>
      <c r="N55" s="131"/>
      <c r="O55" s="131"/>
      <c r="P55" s="131"/>
      <c r="Q55" s="131"/>
      <c r="R55" s="131"/>
      <c r="S55" s="131"/>
      <c r="T55" s="131"/>
      <c r="U55" s="131"/>
      <c r="V55" s="131"/>
      <c r="W55" s="131"/>
      <c r="X55" s="131"/>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row>
    <row r="56" spans="1:50">
      <c r="A56" s="167" t="s">
        <v>431</v>
      </c>
      <c r="B56" s="57"/>
      <c r="D56" s="57"/>
      <c r="E56" s="57"/>
      <c r="F56" s="57"/>
      <c r="G56" s="57"/>
      <c r="H56" s="57"/>
      <c r="I56" s="57"/>
      <c r="J56" s="57"/>
      <c r="K56" s="57"/>
      <c r="L56" s="57"/>
      <c r="M56" s="57"/>
      <c r="N56" s="57"/>
      <c r="O56" s="57"/>
      <c r="P56" s="57"/>
      <c r="Q56" s="57"/>
      <c r="R56" s="57"/>
      <c r="S56" s="57"/>
      <c r="T56" s="57"/>
      <c r="U56" s="57"/>
      <c r="V56" s="57"/>
      <c r="W56" s="57"/>
      <c r="X56" s="57"/>
      <c r="Y56" s="57"/>
      <c r="Z56" s="57"/>
      <c r="AA56" s="57"/>
      <c r="AB56" s="57"/>
      <c r="AC56" s="57"/>
      <c r="AD56" s="57"/>
      <c r="AE56" s="57"/>
      <c r="AF56" s="57"/>
      <c r="AG56" s="57"/>
      <c r="AH56" s="57"/>
      <c r="AI56" s="57"/>
      <c r="AJ56" s="57"/>
      <c r="AK56" s="57"/>
      <c r="AL56" s="57"/>
      <c r="AM56" s="57"/>
      <c r="AN56" s="57"/>
      <c r="AO56" s="57"/>
      <c r="AP56" s="57"/>
      <c r="AQ56" s="57"/>
      <c r="AR56" s="57"/>
      <c r="AS56" s="57"/>
      <c r="AT56" s="57"/>
      <c r="AU56" s="57"/>
      <c r="AV56" s="57"/>
      <c r="AW56" s="57"/>
      <c r="AX56" s="57"/>
    </row>
  </sheetData>
  <mergeCells count="15">
    <mergeCell ref="A40:A42"/>
    <mergeCell ref="A43:A45"/>
    <mergeCell ref="A46:A48"/>
    <mergeCell ref="A37:A39"/>
    <mergeCell ref="A4:A6"/>
    <mergeCell ref="A7:A9"/>
    <mergeCell ref="A10:A12"/>
    <mergeCell ref="A13:A15"/>
    <mergeCell ref="A16:A18"/>
    <mergeCell ref="A19:A21"/>
    <mergeCell ref="A22:A24"/>
    <mergeCell ref="A25:A27"/>
    <mergeCell ref="A28:A30"/>
    <mergeCell ref="A31:A33"/>
    <mergeCell ref="A34:A36"/>
  </mergeCells>
  <hyperlinks>
    <hyperlink ref="AF5" location="Content!B53" display="Back to Content Page"/>
  </hyperlinks>
  <pageMargins left="0.7" right="0.7" top="0.75" bottom="0.75" header="0.3" footer="0.3"/>
  <pageSetup paperSize="9" orientation="portrait" horizontalDpi="4294967295" verticalDpi="4294967295"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44"/>
  <sheetViews>
    <sheetView topLeftCell="AH1" zoomScaleNormal="100" workbookViewId="0">
      <selection activeCell="AR6" sqref="AR6"/>
    </sheetView>
  </sheetViews>
  <sheetFormatPr defaultColWidth="9.1796875" defaultRowHeight="12.5"/>
  <cols>
    <col min="1" max="1" width="33.81640625" style="39" customWidth="1"/>
    <col min="2" max="26" width="7" style="39" customWidth="1"/>
    <col min="27" max="28" width="12.1796875" style="39" customWidth="1"/>
    <col min="29" max="29" width="7.81640625" style="39" customWidth="1"/>
    <col min="30" max="31" width="9.26953125" style="39" customWidth="1"/>
    <col min="32" max="41" width="7" style="39" customWidth="1"/>
    <col min="42" max="48" width="8.1796875" style="39" customWidth="1"/>
    <col min="49" max="16384" width="9.1796875" style="39"/>
  </cols>
  <sheetData>
    <row r="1" spans="1:44" ht="14">
      <c r="A1" s="316" t="s">
        <v>1533</v>
      </c>
      <c r="B1" s="145"/>
      <c r="C1" s="145"/>
      <c r="D1" s="145"/>
      <c r="E1" s="145"/>
      <c r="F1" s="145"/>
      <c r="G1" s="145"/>
      <c r="H1" s="145"/>
      <c r="I1" s="145"/>
      <c r="J1" s="145"/>
      <c r="K1" s="145"/>
      <c r="L1" s="145"/>
      <c r="M1" s="145"/>
      <c r="N1" s="145"/>
      <c r="O1" s="145"/>
      <c r="P1" s="145"/>
      <c r="Q1" s="145"/>
      <c r="R1" s="145"/>
      <c r="S1" s="145"/>
      <c r="T1" s="145"/>
      <c r="U1" s="145"/>
      <c r="V1" s="145"/>
      <c r="W1" s="145"/>
      <c r="X1" s="145"/>
      <c r="Y1" s="145"/>
      <c r="Z1" s="145"/>
      <c r="AA1" s="145"/>
      <c r="AB1" s="145"/>
      <c r="AC1" s="145"/>
      <c r="AD1" s="145"/>
      <c r="AE1" s="145"/>
      <c r="AF1" s="145"/>
      <c r="AG1" s="145"/>
      <c r="AH1" s="145"/>
      <c r="AI1" s="145"/>
      <c r="AJ1" s="145"/>
      <c r="AK1" s="145"/>
      <c r="AL1" s="145"/>
      <c r="AM1" s="145"/>
      <c r="AN1" s="145"/>
      <c r="AO1" s="145"/>
      <c r="AP1" s="145"/>
      <c r="AQ1" s="145"/>
    </row>
    <row r="2" spans="1:44" ht="14">
      <c r="A2" s="145"/>
      <c r="B2" s="145"/>
      <c r="C2" s="145"/>
      <c r="G2" s="145"/>
      <c r="H2" s="145"/>
      <c r="I2" s="145"/>
      <c r="J2" s="145"/>
      <c r="K2" s="145"/>
      <c r="L2" s="145"/>
      <c r="M2" s="145"/>
      <c r="N2" s="145"/>
      <c r="O2" s="145"/>
      <c r="P2" s="145"/>
      <c r="Q2" s="145"/>
      <c r="R2" s="145"/>
      <c r="S2" s="145"/>
      <c r="T2" s="145"/>
      <c r="U2" s="145"/>
      <c r="V2" s="145"/>
      <c r="W2" s="145"/>
      <c r="X2" s="145"/>
      <c r="Y2" s="145"/>
      <c r="Z2" s="145"/>
      <c r="AA2" s="145"/>
      <c r="AB2" s="145"/>
      <c r="AC2" s="145"/>
      <c r="AD2" s="145"/>
      <c r="AE2" s="145"/>
      <c r="AF2" s="145"/>
      <c r="AG2" s="145"/>
      <c r="AH2" s="145"/>
      <c r="AI2" s="145"/>
      <c r="AJ2" s="145"/>
      <c r="AK2" s="145"/>
      <c r="AL2" s="145"/>
      <c r="AM2" s="145"/>
      <c r="AN2" s="145"/>
      <c r="AO2" s="145"/>
      <c r="AP2" s="145"/>
      <c r="AQ2" s="145"/>
    </row>
    <row r="3" spans="1:44" s="46" customFormat="1" ht="71.25" customHeight="1">
      <c r="A3" s="1107" t="s">
        <v>31</v>
      </c>
      <c r="B3" s="1105" t="s">
        <v>94</v>
      </c>
      <c r="C3" s="1105"/>
      <c r="D3" s="1105"/>
      <c r="E3" s="1105"/>
      <c r="F3" s="1105"/>
      <c r="G3" s="1106" t="s">
        <v>280</v>
      </c>
      <c r="H3" s="1106"/>
      <c r="I3" s="1106"/>
      <c r="J3" s="1106"/>
      <c r="K3" s="1106"/>
      <c r="L3" s="1105" t="s">
        <v>281</v>
      </c>
      <c r="M3" s="1105"/>
      <c r="N3" s="1105"/>
      <c r="O3" s="1105"/>
      <c r="P3" s="1105"/>
      <c r="Q3" s="1111" t="s">
        <v>282</v>
      </c>
      <c r="R3" s="1111"/>
      <c r="S3" s="1111"/>
      <c r="T3" s="1111"/>
      <c r="U3" s="1111"/>
      <c r="V3" s="1111" t="s">
        <v>283</v>
      </c>
      <c r="W3" s="1111"/>
      <c r="X3" s="1111"/>
      <c r="Y3" s="1111"/>
      <c r="Z3" s="1111"/>
      <c r="AA3" s="1112" t="s">
        <v>284</v>
      </c>
      <c r="AB3" s="1112"/>
      <c r="AC3" s="1112"/>
      <c r="AD3" s="1112"/>
      <c r="AE3" s="1112"/>
      <c r="AF3" s="1105" t="s">
        <v>285</v>
      </c>
      <c r="AG3" s="1105"/>
      <c r="AH3" s="1105"/>
      <c r="AI3" s="1105"/>
      <c r="AJ3" s="1105"/>
      <c r="AK3" s="1106" t="s">
        <v>286</v>
      </c>
      <c r="AL3" s="1106"/>
      <c r="AM3" s="1106"/>
      <c r="AN3" s="1106"/>
      <c r="AO3" s="1106"/>
      <c r="AP3" s="230"/>
      <c r="AQ3" s="57"/>
    </row>
    <row r="4" spans="1:44" s="483" customFormat="1" ht="42.75" customHeight="1">
      <c r="A4" s="1107"/>
      <c r="B4" s="1105"/>
      <c r="C4" s="1105"/>
      <c r="D4" s="1105"/>
      <c r="E4" s="1105"/>
      <c r="F4" s="1105"/>
      <c r="G4" s="1109" t="s">
        <v>86</v>
      </c>
      <c r="H4" s="1109"/>
      <c r="I4" s="1109"/>
      <c r="J4" s="1109"/>
      <c r="K4" s="1109"/>
      <c r="L4" s="1110" t="s">
        <v>287</v>
      </c>
      <c r="M4" s="1110"/>
      <c r="N4" s="1110"/>
      <c r="O4" s="1110"/>
      <c r="P4" s="1110"/>
      <c r="Q4" s="1110" t="s">
        <v>287</v>
      </c>
      <c r="R4" s="1110"/>
      <c r="S4" s="1110"/>
      <c r="T4" s="1110"/>
      <c r="U4" s="1110"/>
      <c r="V4" s="1111" t="s">
        <v>287</v>
      </c>
      <c r="W4" s="1111"/>
      <c r="X4" s="1111"/>
      <c r="Y4" s="1111"/>
      <c r="Z4" s="1111"/>
      <c r="AA4" s="751" t="s">
        <v>87</v>
      </c>
      <c r="AB4" s="1108" t="s">
        <v>232</v>
      </c>
      <c r="AC4" s="1108"/>
      <c r="AD4" s="593" t="s">
        <v>757</v>
      </c>
      <c r="AE4" s="593" t="s">
        <v>757</v>
      </c>
      <c r="AF4" s="1105"/>
      <c r="AG4" s="1105"/>
      <c r="AH4" s="1105"/>
      <c r="AI4" s="1105"/>
      <c r="AJ4" s="1105"/>
      <c r="AK4" s="1106"/>
      <c r="AL4" s="1106"/>
      <c r="AM4" s="1106"/>
      <c r="AN4" s="1106"/>
      <c r="AO4" s="1106"/>
      <c r="AP4" s="482"/>
      <c r="AQ4" s="454"/>
    </row>
    <row r="5" spans="1:44" s="46" customFormat="1" ht="14">
      <c r="A5" s="594"/>
      <c r="B5" s="595">
        <v>2010</v>
      </c>
      <c r="C5" s="750">
        <v>2011</v>
      </c>
      <c r="D5" s="750">
        <v>2012</v>
      </c>
      <c r="E5" s="750">
        <v>2013</v>
      </c>
      <c r="F5" s="750">
        <v>2014</v>
      </c>
      <c r="G5" s="596">
        <v>2010</v>
      </c>
      <c r="H5" s="378">
        <v>2011</v>
      </c>
      <c r="I5" s="378">
        <v>2012</v>
      </c>
      <c r="J5" s="750">
        <v>2013</v>
      </c>
      <c r="K5" s="750">
        <v>2014</v>
      </c>
      <c r="L5" s="114">
        <v>2010</v>
      </c>
      <c r="M5" s="378">
        <v>2011</v>
      </c>
      <c r="N5" s="378">
        <v>2012</v>
      </c>
      <c r="O5" s="750">
        <v>2013</v>
      </c>
      <c r="P5" s="750">
        <v>2014</v>
      </c>
      <c r="Q5" s="114">
        <v>2010</v>
      </c>
      <c r="R5" s="378">
        <v>2011</v>
      </c>
      <c r="S5" s="378">
        <v>2012</v>
      </c>
      <c r="T5" s="750">
        <v>2013</v>
      </c>
      <c r="U5" s="750">
        <v>2014</v>
      </c>
      <c r="V5" s="114">
        <v>2010</v>
      </c>
      <c r="W5" s="378">
        <v>2011</v>
      </c>
      <c r="X5" s="378">
        <v>2012</v>
      </c>
      <c r="Y5" s="750">
        <v>2013</v>
      </c>
      <c r="Z5" s="750">
        <v>2014</v>
      </c>
      <c r="AA5" s="114">
        <v>2010</v>
      </c>
      <c r="AB5" s="378">
        <v>2011</v>
      </c>
      <c r="AC5" s="378">
        <v>2012</v>
      </c>
      <c r="AD5" s="754">
        <v>2013</v>
      </c>
      <c r="AE5" s="754">
        <v>2014</v>
      </c>
      <c r="AF5" s="114">
        <v>2010</v>
      </c>
      <c r="AG5" s="378">
        <v>2011</v>
      </c>
      <c r="AH5" s="378">
        <v>2012</v>
      </c>
      <c r="AI5" s="750">
        <v>2013</v>
      </c>
      <c r="AJ5" s="750">
        <v>2014</v>
      </c>
      <c r="AK5" s="114" t="s">
        <v>80</v>
      </c>
      <c r="AL5" s="378">
        <v>2011</v>
      </c>
      <c r="AM5" s="378">
        <v>2012</v>
      </c>
      <c r="AN5" s="750">
        <v>2013</v>
      </c>
      <c r="AO5" s="750">
        <v>2014</v>
      </c>
      <c r="AP5" s="230"/>
      <c r="AQ5" s="57"/>
    </row>
    <row r="6" spans="1:44" s="41" customFormat="1" ht="14.5">
      <c r="A6" s="109" t="s">
        <v>15</v>
      </c>
      <c r="B6" s="597">
        <v>146</v>
      </c>
      <c r="C6" s="382">
        <v>148</v>
      </c>
      <c r="D6" s="598">
        <v>148</v>
      </c>
      <c r="E6" s="598">
        <v>149</v>
      </c>
      <c r="F6" s="598">
        <v>149</v>
      </c>
      <c r="G6" s="507">
        <v>0.40308218854295902</v>
      </c>
      <c r="H6" s="492">
        <v>0.48644589000869104</v>
      </c>
      <c r="I6" s="492">
        <v>0.50823593144239443</v>
      </c>
      <c r="J6" s="492">
        <v>0.52629323824060348</v>
      </c>
      <c r="K6" s="492">
        <v>0.53159142182439567</v>
      </c>
      <c r="L6" s="599">
        <v>48.076000000000001</v>
      </c>
      <c r="M6" s="470">
        <v>51.093000000000004</v>
      </c>
      <c r="N6" s="470">
        <v>51.497999999999998</v>
      </c>
      <c r="O6" s="470">
        <v>51.899000000000001</v>
      </c>
      <c r="P6" s="470">
        <v>52.3</v>
      </c>
      <c r="Q6" s="599">
        <v>4.4197040000000003</v>
      </c>
      <c r="R6" s="470">
        <v>4.4197040000000003</v>
      </c>
      <c r="S6" s="470">
        <v>4.726362</v>
      </c>
      <c r="T6" s="597" t="s">
        <v>429</v>
      </c>
      <c r="U6" s="470">
        <v>4.726362</v>
      </c>
      <c r="V6" s="599">
        <v>4.3942532186121097</v>
      </c>
      <c r="W6" s="470">
        <v>9.0558999999999994</v>
      </c>
      <c r="X6" s="470">
        <v>11.4</v>
      </c>
      <c r="Y6" s="597" t="s">
        <v>429</v>
      </c>
      <c r="Z6" s="470">
        <v>11.39</v>
      </c>
      <c r="AA6" s="600">
        <v>4941.1974694325299</v>
      </c>
      <c r="AB6" s="600">
        <v>4874.3877602061602</v>
      </c>
      <c r="AC6" s="600">
        <v>4812.1781899999996</v>
      </c>
      <c r="AD6" s="600">
        <v>6322.9384840000002</v>
      </c>
      <c r="AE6" s="600">
        <v>6821.6865680000001</v>
      </c>
      <c r="AF6" s="601">
        <v>-47</v>
      </c>
      <c r="AG6" s="382">
        <v>-38</v>
      </c>
      <c r="AH6" s="382">
        <v>-35</v>
      </c>
      <c r="AI6" s="597" t="s">
        <v>429</v>
      </c>
      <c r="AJ6" s="382">
        <v>-30</v>
      </c>
      <c r="AK6" s="507">
        <v>0.353123507</v>
      </c>
      <c r="AL6" s="492">
        <v>0.45473884884005872</v>
      </c>
      <c r="AM6" s="492">
        <v>0.47913154410441428</v>
      </c>
      <c r="AN6" s="597" t="s">
        <v>429</v>
      </c>
      <c r="AO6" s="597" t="s">
        <v>429</v>
      </c>
      <c r="AP6" s="88"/>
      <c r="AR6" s="285" t="s">
        <v>13</v>
      </c>
    </row>
    <row r="7" spans="1:44" s="41" customFormat="1" ht="14">
      <c r="A7" s="109" t="s">
        <v>14</v>
      </c>
      <c r="B7" s="597">
        <v>98</v>
      </c>
      <c r="C7" s="382">
        <v>118</v>
      </c>
      <c r="D7" s="598">
        <v>119</v>
      </c>
      <c r="E7" s="598">
        <v>109</v>
      </c>
      <c r="F7" s="598">
        <v>106</v>
      </c>
      <c r="G7" s="507">
        <v>0.63339959960925107</v>
      </c>
      <c r="H7" s="492">
        <v>0.63267155826857224</v>
      </c>
      <c r="I7" s="492">
        <v>0.63441832061087888</v>
      </c>
      <c r="J7" s="492">
        <v>0.68329840089988336</v>
      </c>
      <c r="K7" s="492">
        <v>0.69791874265796994</v>
      </c>
      <c r="L7" s="599">
        <v>55.529000000000003</v>
      </c>
      <c r="M7" s="470">
        <v>53.183</v>
      </c>
      <c r="N7" s="470">
        <v>53.033999999999999</v>
      </c>
      <c r="O7" s="470">
        <v>64.385000000000005</v>
      </c>
      <c r="P7" s="470">
        <v>64.5</v>
      </c>
      <c r="Q7" s="599">
        <v>8.8987999999999996</v>
      </c>
      <c r="R7" s="470">
        <v>8.8993000000000002</v>
      </c>
      <c r="S7" s="470">
        <v>8.82</v>
      </c>
      <c r="T7" s="597" t="s">
        <v>429</v>
      </c>
      <c r="U7" s="470">
        <v>8.8699999999999992</v>
      </c>
      <c r="V7" s="599">
        <v>12.370682716916701</v>
      </c>
      <c r="W7" s="470">
        <v>12.16662</v>
      </c>
      <c r="X7" s="470">
        <v>11.7</v>
      </c>
      <c r="Y7" s="597" t="s">
        <v>429</v>
      </c>
      <c r="Z7" s="470">
        <v>12.49301</v>
      </c>
      <c r="AA7" s="600">
        <v>13204.185240466501</v>
      </c>
      <c r="AB7" s="600">
        <v>13049.116793954399</v>
      </c>
      <c r="AC7" s="600">
        <v>13102.077799999999</v>
      </c>
      <c r="AD7" s="600">
        <v>14791.946379999999</v>
      </c>
      <c r="AE7" s="600">
        <v>16646.22538</v>
      </c>
      <c r="AF7" s="601">
        <v>-38</v>
      </c>
      <c r="AG7" s="382">
        <v>-56</v>
      </c>
      <c r="AH7" s="382">
        <v>-55</v>
      </c>
      <c r="AI7" s="597" t="s">
        <v>429</v>
      </c>
      <c r="AJ7" s="382">
        <v>-41</v>
      </c>
      <c r="AK7" s="507">
        <v>0.61293188799999998</v>
      </c>
      <c r="AL7" s="492">
        <v>0.60247470168364858</v>
      </c>
      <c r="AM7" s="492">
        <v>0.59563755944575203</v>
      </c>
      <c r="AN7" s="597" t="s">
        <v>429</v>
      </c>
      <c r="AO7" s="597" t="s">
        <v>429</v>
      </c>
      <c r="AP7" s="88"/>
      <c r="AQ7" s="88"/>
    </row>
    <row r="8" spans="1:44" s="41" customFormat="1" ht="14">
      <c r="A8" s="291" t="s">
        <v>268</v>
      </c>
      <c r="B8" s="597">
        <v>168</v>
      </c>
      <c r="C8" s="382">
        <v>187</v>
      </c>
      <c r="D8" s="598">
        <v>186</v>
      </c>
      <c r="E8" s="598">
        <v>186</v>
      </c>
      <c r="F8" s="598">
        <v>176</v>
      </c>
      <c r="G8" s="507">
        <v>0.239094991760229</v>
      </c>
      <c r="H8" s="492">
        <v>0.28643975427890633</v>
      </c>
      <c r="I8" s="492">
        <v>0.30376179397457476</v>
      </c>
      <c r="J8" s="492">
        <v>0.33792007285941661</v>
      </c>
      <c r="K8" s="492">
        <v>0.43313535394693004</v>
      </c>
      <c r="L8" s="599">
        <v>48.006</v>
      </c>
      <c r="M8" s="470">
        <v>48.396999999999998</v>
      </c>
      <c r="N8" s="470">
        <v>48.712000000000003</v>
      </c>
      <c r="O8" s="470">
        <v>49.963000000000001</v>
      </c>
      <c r="P8" s="470">
        <v>58.7</v>
      </c>
      <c r="Q8" s="599">
        <v>3.7578999999999998</v>
      </c>
      <c r="R8" s="470">
        <v>3.47</v>
      </c>
      <c r="S8" s="470">
        <v>3.07</v>
      </c>
      <c r="T8" s="597" t="s">
        <v>429</v>
      </c>
      <c r="U8" s="470">
        <v>6.01</v>
      </c>
      <c r="V8" s="599">
        <v>7.7611872131734101</v>
      </c>
      <c r="W8" s="470">
        <v>8.2336899999999993</v>
      </c>
      <c r="X8" s="470">
        <v>9.6999999999999993</v>
      </c>
      <c r="Y8" s="597" t="s">
        <v>429</v>
      </c>
      <c r="Z8" s="470">
        <v>9.75</v>
      </c>
      <c r="AA8" s="600">
        <v>291.23185918649199</v>
      </c>
      <c r="AB8" s="600">
        <v>279.65369530259699</v>
      </c>
      <c r="AC8" s="600">
        <v>319.22378859999998</v>
      </c>
      <c r="AD8" s="600">
        <v>443.95778230000002</v>
      </c>
      <c r="AE8" s="600">
        <v>680.47131290000004</v>
      </c>
      <c r="AF8" s="601">
        <v>0</v>
      </c>
      <c r="AG8" s="382">
        <v>-1</v>
      </c>
      <c r="AH8" s="382">
        <v>0</v>
      </c>
      <c r="AI8" s="597" t="s">
        <v>429</v>
      </c>
      <c r="AJ8" s="382">
        <v>11</v>
      </c>
      <c r="AK8" s="507">
        <v>0.39042114700000002</v>
      </c>
      <c r="AL8" s="492">
        <v>0.399453997171833</v>
      </c>
      <c r="AM8" s="492">
        <v>0.40444292482907307</v>
      </c>
      <c r="AN8" s="597" t="s">
        <v>429</v>
      </c>
      <c r="AO8" s="597" t="s">
        <v>429</v>
      </c>
      <c r="AP8" s="88"/>
      <c r="AQ8" s="88"/>
    </row>
    <row r="9" spans="1:44" s="41" customFormat="1" ht="14">
      <c r="A9" s="109" t="s">
        <v>12</v>
      </c>
      <c r="B9" s="597">
        <v>141</v>
      </c>
      <c r="C9" s="382">
        <v>160</v>
      </c>
      <c r="D9" s="598">
        <v>158</v>
      </c>
      <c r="E9" s="598">
        <v>162</v>
      </c>
      <c r="F9" s="598">
        <v>161</v>
      </c>
      <c r="G9" s="507">
        <v>0.42714913047761199</v>
      </c>
      <c r="H9" s="492">
        <v>0.44964719974508416</v>
      </c>
      <c r="I9" s="492">
        <v>0.46123864490919908</v>
      </c>
      <c r="J9" s="492">
        <v>0.48620212499699211</v>
      </c>
      <c r="K9" s="492">
        <v>0.49653214869026219</v>
      </c>
      <c r="L9" s="599">
        <v>45.914000000000001</v>
      </c>
      <c r="M9" s="470">
        <v>48.195999999999998</v>
      </c>
      <c r="N9" s="470">
        <v>48.749000000000002</v>
      </c>
      <c r="O9" s="470">
        <v>49.445999999999998</v>
      </c>
      <c r="P9" s="470">
        <v>49.8</v>
      </c>
      <c r="Q9" s="599">
        <v>5.7744999999999997</v>
      </c>
      <c r="R9" s="470">
        <v>5.8747522224600797</v>
      </c>
      <c r="S9" s="470">
        <v>5.8747522219999997</v>
      </c>
      <c r="T9" s="597" t="s">
        <v>429</v>
      </c>
      <c r="U9" s="470">
        <v>5.8747522219999997</v>
      </c>
      <c r="V9" s="599">
        <v>10.2606077824833</v>
      </c>
      <c r="W9" s="470">
        <v>9.8715399999999995</v>
      </c>
      <c r="X9" s="470">
        <v>11.1</v>
      </c>
      <c r="Y9" s="597" t="s">
        <v>429</v>
      </c>
      <c r="Z9" s="470">
        <v>11.140940000000001</v>
      </c>
      <c r="AA9" s="600">
        <v>2021.1491293674801</v>
      </c>
      <c r="AB9" s="600">
        <v>1664.47457169379</v>
      </c>
      <c r="AC9" s="600">
        <v>1879.4347049999999</v>
      </c>
      <c r="AD9" s="600">
        <v>2797.8904000000002</v>
      </c>
      <c r="AE9" s="600">
        <v>3305.9046619999999</v>
      </c>
      <c r="AF9" s="601">
        <v>-8</v>
      </c>
      <c r="AG9" s="382">
        <v>-6</v>
      </c>
      <c r="AH9" s="382">
        <v>-8</v>
      </c>
      <c r="AI9" s="597" t="s">
        <v>429</v>
      </c>
      <c r="AJ9" s="382">
        <v>-16</v>
      </c>
      <c r="AK9" s="507">
        <v>0.44836173499999998</v>
      </c>
      <c r="AL9" s="492">
        <v>0.47510205716470721</v>
      </c>
      <c r="AM9" s="492">
        <v>0.4760066220324371</v>
      </c>
      <c r="AN9" s="597" t="s">
        <v>429</v>
      </c>
      <c r="AO9" s="597" t="s">
        <v>429</v>
      </c>
      <c r="AP9" s="88"/>
      <c r="AQ9" s="88"/>
    </row>
    <row r="10" spans="1:44" s="41" customFormat="1" ht="14">
      <c r="A10" s="109" t="s">
        <v>11</v>
      </c>
      <c r="B10" s="597">
        <v>135</v>
      </c>
      <c r="C10" s="382">
        <v>151</v>
      </c>
      <c r="D10" s="598">
        <v>151</v>
      </c>
      <c r="E10" s="598">
        <v>155</v>
      </c>
      <c r="F10" s="598">
        <v>154</v>
      </c>
      <c r="G10" s="507">
        <v>0.43472752804342002</v>
      </c>
      <c r="H10" s="492">
        <v>0.48001180264967741</v>
      </c>
      <c r="I10" s="492">
        <v>0.4832236137478258</v>
      </c>
      <c r="J10" s="492">
        <v>0.49788347403872374</v>
      </c>
      <c r="K10" s="492">
        <v>0.50986557901921314</v>
      </c>
      <c r="L10" s="599">
        <v>61.246000000000002</v>
      </c>
      <c r="M10" s="470">
        <v>66.718000000000004</v>
      </c>
      <c r="N10" s="470">
        <v>66.938000000000002</v>
      </c>
      <c r="O10" s="470">
        <v>64.722999999999999</v>
      </c>
      <c r="P10" s="470">
        <v>65.099999999999994</v>
      </c>
      <c r="Q10" s="599">
        <v>5.169435</v>
      </c>
      <c r="R10" s="470">
        <v>5.169435</v>
      </c>
      <c r="S10" s="470">
        <v>5.169435</v>
      </c>
      <c r="T10" s="597" t="s">
        <v>429</v>
      </c>
      <c r="U10" s="470">
        <v>6.0468650000000004</v>
      </c>
      <c r="V10" s="599">
        <v>10.2107019128934</v>
      </c>
      <c r="W10" s="470">
        <v>10.74784</v>
      </c>
      <c r="X10" s="470">
        <v>10.3</v>
      </c>
      <c r="Y10" s="597" t="s">
        <v>429</v>
      </c>
      <c r="Z10" s="470">
        <v>10.34581</v>
      </c>
      <c r="AA10" s="600">
        <v>953.05926274527997</v>
      </c>
      <c r="AB10" s="600">
        <v>824.40709567390604</v>
      </c>
      <c r="AC10" s="600">
        <v>827.95085080000001</v>
      </c>
      <c r="AD10" s="600">
        <v>1333.452497</v>
      </c>
      <c r="AE10" s="600">
        <v>1328.2685160000001</v>
      </c>
      <c r="AF10" s="601">
        <v>22</v>
      </c>
      <c r="AG10" s="382">
        <v>26</v>
      </c>
      <c r="AH10" s="382">
        <v>28</v>
      </c>
      <c r="AI10" s="597" t="s">
        <v>429</v>
      </c>
      <c r="AJ10" s="382">
        <v>24</v>
      </c>
      <c r="AK10" s="507">
        <v>0.54954724399999999</v>
      </c>
      <c r="AL10" s="492">
        <v>0.60503811315829259</v>
      </c>
      <c r="AM10" s="492">
        <v>0.60133104423673123</v>
      </c>
      <c r="AN10" s="597" t="s">
        <v>429</v>
      </c>
      <c r="AO10" s="597" t="s">
        <v>429</v>
      </c>
      <c r="AP10" s="88"/>
      <c r="AQ10" s="88"/>
    </row>
    <row r="11" spans="1:44" s="41" customFormat="1" ht="15" customHeight="1">
      <c r="A11" s="109" t="s">
        <v>10</v>
      </c>
      <c r="B11" s="597">
        <v>153</v>
      </c>
      <c r="C11" s="382">
        <v>171</v>
      </c>
      <c r="D11" s="598">
        <v>170</v>
      </c>
      <c r="E11" s="598">
        <v>174</v>
      </c>
      <c r="F11" s="598">
        <v>173</v>
      </c>
      <c r="G11" s="507">
        <v>0.38472155038842298</v>
      </c>
      <c r="H11" s="492">
        <v>0.39977897034903009</v>
      </c>
      <c r="I11" s="492">
        <v>0.41826913402743204</v>
      </c>
      <c r="J11" s="492">
        <v>0.4140210035305269</v>
      </c>
      <c r="K11" s="492">
        <v>0.44541556451409692</v>
      </c>
      <c r="L11" s="599">
        <v>54.610999999999997</v>
      </c>
      <c r="M11" s="470">
        <v>54.21</v>
      </c>
      <c r="N11" s="470">
        <v>54.795000000000002</v>
      </c>
      <c r="O11" s="470">
        <v>55.311</v>
      </c>
      <c r="P11" s="470">
        <v>62.8</v>
      </c>
      <c r="Q11" s="599">
        <v>4.2610999999999999</v>
      </c>
      <c r="R11" s="470">
        <v>4.2424999999999997</v>
      </c>
      <c r="S11" s="470">
        <v>4.1900000000000004</v>
      </c>
      <c r="T11" s="597" t="s">
        <v>429</v>
      </c>
      <c r="U11" s="470">
        <v>4.29</v>
      </c>
      <c r="V11" s="599">
        <v>8.8994156006058294</v>
      </c>
      <c r="W11" s="470">
        <v>8.9004700000000003</v>
      </c>
      <c r="X11" s="470">
        <v>10.8</v>
      </c>
      <c r="Y11" s="597" t="s">
        <v>429</v>
      </c>
      <c r="Z11" s="470">
        <v>10.753780000000001</v>
      </c>
      <c r="AA11" s="600">
        <v>910.96874314721197</v>
      </c>
      <c r="AB11" s="600">
        <v>752.87611261503298</v>
      </c>
      <c r="AC11" s="600">
        <v>773.67337129999999</v>
      </c>
      <c r="AD11" s="600">
        <v>714.9372353</v>
      </c>
      <c r="AE11" s="600">
        <v>747.33185160000005</v>
      </c>
      <c r="AF11" s="601">
        <v>6</v>
      </c>
      <c r="AG11" s="382">
        <v>8</v>
      </c>
      <c r="AH11" s="382">
        <v>10</v>
      </c>
      <c r="AI11" s="597" t="s">
        <v>429</v>
      </c>
      <c r="AJ11" s="382">
        <v>13</v>
      </c>
      <c r="AK11" s="507">
        <v>0.46346540600000002</v>
      </c>
      <c r="AL11" s="492">
        <v>0.4700940766822081</v>
      </c>
      <c r="AM11" s="492">
        <v>0.49221488305282146</v>
      </c>
      <c r="AN11" s="597" t="s">
        <v>429</v>
      </c>
      <c r="AO11" s="597" t="s">
        <v>429</v>
      </c>
      <c r="AP11" s="88"/>
      <c r="AQ11" s="88"/>
    </row>
    <row r="12" spans="1:44" s="41" customFormat="1" ht="14">
      <c r="A12" s="109" t="s">
        <v>9</v>
      </c>
      <c r="B12" s="597">
        <v>72</v>
      </c>
      <c r="C12" s="382">
        <v>77</v>
      </c>
      <c r="D12" s="598">
        <v>80</v>
      </c>
      <c r="E12" s="598">
        <v>63</v>
      </c>
      <c r="F12" s="598">
        <v>63</v>
      </c>
      <c r="G12" s="507">
        <v>0.70067683615305298</v>
      </c>
      <c r="H12" s="492">
        <v>0.72821827986288767</v>
      </c>
      <c r="I12" s="492">
        <v>0.73711537024929163</v>
      </c>
      <c r="J12" s="492">
        <v>0.77100193269650585</v>
      </c>
      <c r="K12" s="492">
        <v>0.77655244442417404</v>
      </c>
      <c r="L12" s="602">
        <v>73.3</v>
      </c>
      <c r="M12" s="602">
        <v>73.599999999999994</v>
      </c>
      <c r="N12" s="602">
        <v>73.7</v>
      </c>
      <c r="O12" s="470">
        <v>73.613</v>
      </c>
      <c r="P12" s="470">
        <v>74.400000000000006</v>
      </c>
      <c r="Q12" s="599">
        <v>7.1810999999999998</v>
      </c>
      <c r="R12" s="470">
        <v>7.1810999999999998</v>
      </c>
      <c r="S12" s="470">
        <v>8.5429048539999997</v>
      </c>
      <c r="T12" s="597" t="s">
        <v>429</v>
      </c>
      <c r="U12" s="470">
        <v>8.5429048539999997</v>
      </c>
      <c r="V12" s="599">
        <v>12.9999749819527</v>
      </c>
      <c r="W12" s="470">
        <v>13.60887</v>
      </c>
      <c r="X12" s="470">
        <v>15.6</v>
      </c>
      <c r="Y12" s="597" t="s">
        <v>429</v>
      </c>
      <c r="Z12" s="470">
        <v>15.576180000000001</v>
      </c>
      <c r="AA12" s="600">
        <v>13343.5807353453</v>
      </c>
      <c r="AB12" s="600">
        <v>12918.214008626799</v>
      </c>
      <c r="AC12" s="600">
        <v>13300.10828</v>
      </c>
      <c r="AD12" s="600">
        <v>16776.899880000001</v>
      </c>
      <c r="AE12" s="600">
        <v>17469.778399999999</v>
      </c>
      <c r="AF12" s="601">
        <v>-13</v>
      </c>
      <c r="AG12" s="382">
        <v>-14</v>
      </c>
      <c r="AH12" s="382">
        <v>-17</v>
      </c>
      <c r="AI12" s="597" t="s">
        <v>429</v>
      </c>
      <c r="AJ12" s="382">
        <v>0</v>
      </c>
      <c r="AK12" s="507">
        <v>0.71228563099999997</v>
      </c>
      <c r="AL12" s="492">
        <v>0.74475531482308677</v>
      </c>
      <c r="AM12" s="492">
        <v>0.74482555946256535</v>
      </c>
      <c r="AN12" s="597" t="s">
        <v>429</v>
      </c>
      <c r="AO12" s="597" t="s">
        <v>429</v>
      </c>
      <c r="AP12" s="88"/>
      <c r="AQ12" s="88"/>
    </row>
    <row r="13" spans="1:44" s="41" customFormat="1" ht="15" customHeight="1">
      <c r="A13" s="109" t="s">
        <v>7</v>
      </c>
      <c r="B13" s="597">
        <v>165</v>
      </c>
      <c r="C13" s="382">
        <v>184</v>
      </c>
      <c r="D13" s="598">
        <v>185</v>
      </c>
      <c r="E13" s="598">
        <v>178</v>
      </c>
      <c r="F13" s="598">
        <v>180</v>
      </c>
      <c r="G13" s="507">
        <v>0.28431740729341098</v>
      </c>
      <c r="H13" s="492">
        <v>0.32154013062414</v>
      </c>
      <c r="I13" s="492">
        <v>0.32674596504878162</v>
      </c>
      <c r="J13" s="492">
        <v>0.39259614638387724</v>
      </c>
      <c r="K13" s="492">
        <v>0.41642756117288943</v>
      </c>
      <c r="L13" s="599">
        <v>52.1</v>
      </c>
      <c r="M13" s="470">
        <v>50.238999999999997</v>
      </c>
      <c r="N13" s="470">
        <v>50.719000000000001</v>
      </c>
      <c r="O13" s="470">
        <v>50.25</v>
      </c>
      <c r="P13" s="470">
        <v>55.1</v>
      </c>
      <c r="Q13" s="599">
        <v>1.2067000000000001</v>
      </c>
      <c r="R13" s="470">
        <v>1.2051000000000001</v>
      </c>
      <c r="S13" s="470">
        <v>3.2450000000000001</v>
      </c>
      <c r="T13" s="597" t="s">
        <v>429</v>
      </c>
      <c r="U13" s="470">
        <v>3.2450000000000001</v>
      </c>
      <c r="V13" s="599">
        <v>8.22289218740252</v>
      </c>
      <c r="W13" s="470">
        <v>9.1812500000000004</v>
      </c>
      <c r="X13" s="470">
        <v>9.5</v>
      </c>
      <c r="Y13" s="597" t="s">
        <v>429</v>
      </c>
      <c r="Z13" s="470">
        <v>9.2812300000000008</v>
      </c>
      <c r="AA13" s="600">
        <v>854.08846511076297</v>
      </c>
      <c r="AB13" s="600">
        <v>898.13688035671896</v>
      </c>
      <c r="AC13" s="600">
        <v>905.86203409999996</v>
      </c>
      <c r="AD13" s="600">
        <v>1011.0373489999999</v>
      </c>
      <c r="AE13" s="600">
        <v>1123.435974</v>
      </c>
      <c r="AF13" s="601">
        <v>-5</v>
      </c>
      <c r="AG13" s="382">
        <v>-9</v>
      </c>
      <c r="AH13" s="382">
        <v>-9</v>
      </c>
      <c r="AI13" s="597" t="s">
        <v>429</v>
      </c>
      <c r="AJ13" s="382">
        <v>1</v>
      </c>
      <c r="AK13" s="507">
        <v>0.30011157399999999</v>
      </c>
      <c r="AL13" s="492">
        <v>0.32517300270228966</v>
      </c>
      <c r="AM13" s="492">
        <v>0.3274606507931106</v>
      </c>
      <c r="AN13" s="597" t="s">
        <v>429</v>
      </c>
      <c r="AO13" s="597" t="s">
        <v>429</v>
      </c>
      <c r="AP13" s="88"/>
      <c r="AQ13" s="88"/>
    </row>
    <row r="14" spans="1:44" s="41" customFormat="1" ht="14">
      <c r="A14" s="109" t="s">
        <v>32</v>
      </c>
      <c r="B14" s="597">
        <v>105</v>
      </c>
      <c r="C14" s="382">
        <v>120</v>
      </c>
      <c r="D14" s="598">
        <v>128</v>
      </c>
      <c r="E14" s="598">
        <v>127</v>
      </c>
      <c r="F14" s="598">
        <v>126</v>
      </c>
      <c r="G14" s="507">
        <v>0.60619857053710491</v>
      </c>
      <c r="H14" s="492">
        <v>0.62505801778240888</v>
      </c>
      <c r="I14" s="492">
        <v>0.60837651659318859</v>
      </c>
      <c r="J14" s="492">
        <v>0.62408795860327559</v>
      </c>
      <c r="K14" s="492">
        <v>0.62761630767066268</v>
      </c>
      <c r="L14" s="599">
        <v>62.073999999999998</v>
      </c>
      <c r="M14" s="470">
        <v>62.465000000000003</v>
      </c>
      <c r="N14" s="470">
        <v>62.59</v>
      </c>
      <c r="O14" s="470">
        <v>64.483000000000004</v>
      </c>
      <c r="P14" s="470">
        <v>64.8</v>
      </c>
      <c r="Q14" s="599">
        <v>7.3514999999999997</v>
      </c>
      <c r="R14" s="470">
        <v>7.3654000000000002</v>
      </c>
      <c r="S14" s="470">
        <v>6.1890000000000001</v>
      </c>
      <c r="T14" s="597" t="s">
        <v>429</v>
      </c>
      <c r="U14" s="470">
        <v>6.22</v>
      </c>
      <c r="V14" s="599">
        <v>11.838519476913801</v>
      </c>
      <c r="W14" s="470">
        <v>11.62321</v>
      </c>
      <c r="X14" s="470">
        <v>11.3</v>
      </c>
      <c r="Y14" s="597" t="s">
        <v>429</v>
      </c>
      <c r="Z14" s="470">
        <v>11.34352</v>
      </c>
      <c r="AA14" s="600">
        <v>6323.1052569713502</v>
      </c>
      <c r="AB14" s="600">
        <v>6206.42757686799</v>
      </c>
      <c r="AC14" s="600">
        <v>5972.9517619999997</v>
      </c>
      <c r="AD14" s="600">
        <v>9185.4703950000003</v>
      </c>
      <c r="AE14" s="600">
        <v>9417.8042679999999</v>
      </c>
      <c r="AF14" s="601">
        <v>-14</v>
      </c>
      <c r="AG14" s="382">
        <v>-21</v>
      </c>
      <c r="AH14" s="382">
        <v>-27</v>
      </c>
      <c r="AI14" s="597" t="s">
        <v>429</v>
      </c>
      <c r="AJ14" s="382">
        <v>-21</v>
      </c>
      <c r="AK14" s="507">
        <v>0.62894792099999997</v>
      </c>
      <c r="AL14" s="492">
        <v>0.64268137423278082</v>
      </c>
      <c r="AM14" s="492">
        <v>0.61069996387467451</v>
      </c>
      <c r="AN14" s="597" t="s">
        <v>429</v>
      </c>
      <c r="AO14" s="597" t="s">
        <v>429</v>
      </c>
      <c r="AP14" s="88"/>
      <c r="AQ14" s="88"/>
    </row>
    <row r="15" spans="1:44" s="41" customFormat="1" ht="14">
      <c r="A15" s="109" t="s">
        <v>5</v>
      </c>
      <c r="B15" s="382">
        <v>52</v>
      </c>
      <c r="C15" s="382">
        <v>52</v>
      </c>
      <c r="D15" s="598">
        <v>46</v>
      </c>
      <c r="E15" s="598">
        <v>71</v>
      </c>
      <c r="F15" s="598">
        <v>64</v>
      </c>
      <c r="G15" s="588" t="s">
        <v>8</v>
      </c>
      <c r="H15" s="492">
        <v>0.77347818215109798</v>
      </c>
      <c r="I15" s="492">
        <v>0.80564683448875962</v>
      </c>
      <c r="J15" s="492">
        <v>0.75643995160595057</v>
      </c>
      <c r="K15" s="492">
        <v>0.77245936746633859</v>
      </c>
      <c r="L15" s="588" t="s">
        <v>8</v>
      </c>
      <c r="M15" s="470">
        <v>73.58</v>
      </c>
      <c r="N15" s="470">
        <v>73.751000000000005</v>
      </c>
      <c r="O15" s="470">
        <v>73.186999999999998</v>
      </c>
      <c r="P15" s="470">
        <v>73.099999999999994</v>
      </c>
      <c r="Q15" s="588" t="s">
        <v>8</v>
      </c>
      <c r="R15" s="470">
        <v>9.4111999999999991</v>
      </c>
      <c r="S15" s="470">
        <v>9.4111999999999991</v>
      </c>
      <c r="T15" s="597" t="s">
        <v>429</v>
      </c>
      <c r="U15" s="470">
        <v>9.4111999999999991</v>
      </c>
      <c r="V15" s="599">
        <v>14.705541590219999</v>
      </c>
      <c r="W15" s="470">
        <v>13.338990000000001</v>
      </c>
      <c r="X15" s="470">
        <v>11.6</v>
      </c>
      <c r="Y15" s="597" t="s">
        <v>429</v>
      </c>
      <c r="Z15" s="470">
        <v>13.37438</v>
      </c>
      <c r="AA15" s="600">
        <v>19128.374190438699</v>
      </c>
      <c r="AB15" s="600">
        <v>16728.909338268499</v>
      </c>
      <c r="AC15" s="600">
        <v>22615.415949999999</v>
      </c>
      <c r="AD15" s="600">
        <v>24631.831119999999</v>
      </c>
      <c r="AE15" s="600">
        <v>23300.305420000001</v>
      </c>
      <c r="AF15" s="588" t="s">
        <v>8</v>
      </c>
      <c r="AG15" s="382">
        <v>-4</v>
      </c>
      <c r="AH15" s="382">
        <v>-9</v>
      </c>
      <c r="AI15" s="597" t="s">
        <v>429</v>
      </c>
      <c r="AJ15" s="382">
        <v>-19</v>
      </c>
      <c r="AK15" s="588" t="s">
        <v>8</v>
      </c>
      <c r="AL15" s="492">
        <v>0.79440667756324079</v>
      </c>
      <c r="AM15" s="492">
        <v>0.80833304077530044</v>
      </c>
      <c r="AN15" s="597" t="s">
        <v>429</v>
      </c>
      <c r="AO15" s="597" t="s">
        <v>429</v>
      </c>
      <c r="AP15" s="145"/>
      <c r="AQ15" s="145"/>
    </row>
    <row r="16" spans="1:44" s="41" customFormat="1" ht="14">
      <c r="A16" s="109" t="s">
        <v>4</v>
      </c>
      <c r="B16" s="597">
        <v>110</v>
      </c>
      <c r="C16" s="382">
        <v>123</v>
      </c>
      <c r="D16" s="598">
        <v>121</v>
      </c>
      <c r="E16" s="598">
        <v>118</v>
      </c>
      <c r="F16" s="598">
        <v>116</v>
      </c>
      <c r="G16" s="507">
        <v>0.59744047499090103</v>
      </c>
      <c r="H16" s="492">
        <v>0.61939367653439825</v>
      </c>
      <c r="I16" s="492">
        <v>0.62941328202794045</v>
      </c>
      <c r="J16" s="492">
        <v>0.65775375074247455</v>
      </c>
      <c r="K16" s="492">
        <v>0.6658793943164153</v>
      </c>
      <c r="L16" s="599">
        <v>51.97</v>
      </c>
      <c r="M16" s="470">
        <v>52.796999999999997</v>
      </c>
      <c r="N16" s="470">
        <v>53.377000000000002</v>
      </c>
      <c r="O16" s="470">
        <v>56.915999999999997</v>
      </c>
      <c r="P16" s="470">
        <v>57.4</v>
      </c>
      <c r="Q16" s="599">
        <v>8.2127999999999997</v>
      </c>
      <c r="R16" s="470">
        <v>8.5340557591934907</v>
      </c>
      <c r="S16" s="470">
        <v>9.9432315829999993</v>
      </c>
      <c r="T16" s="597" t="s">
        <v>429</v>
      </c>
      <c r="U16" s="470">
        <v>9.9432315829999993</v>
      </c>
      <c r="V16" s="599">
        <v>13.4073144689222</v>
      </c>
      <c r="W16" s="470">
        <v>13.10422</v>
      </c>
      <c r="X16" s="470">
        <v>13.10422</v>
      </c>
      <c r="Y16" s="597" t="s">
        <v>429</v>
      </c>
      <c r="Z16" s="470">
        <v>13.55794</v>
      </c>
      <c r="AA16" s="600">
        <v>9812.1254191834196</v>
      </c>
      <c r="AB16" s="600">
        <v>9469.2353663217</v>
      </c>
      <c r="AC16" s="600">
        <v>9593.664417</v>
      </c>
      <c r="AD16" s="600">
        <v>11787.90857</v>
      </c>
      <c r="AE16" s="600">
        <v>12122.31676</v>
      </c>
      <c r="AF16" s="601">
        <v>-37</v>
      </c>
      <c r="AG16" s="382">
        <v>-44</v>
      </c>
      <c r="AH16" s="382">
        <v>-42</v>
      </c>
      <c r="AI16" s="597" t="s">
        <v>429</v>
      </c>
      <c r="AJ16" s="382">
        <v>-29</v>
      </c>
      <c r="AK16" s="507">
        <v>0.58145890300000003</v>
      </c>
      <c r="AL16" s="492">
        <v>0.60382107474155988</v>
      </c>
      <c r="AM16" s="492">
        <v>0.60836965818525013</v>
      </c>
      <c r="AN16" s="597" t="s">
        <v>429</v>
      </c>
      <c r="AO16" s="597" t="s">
        <v>429</v>
      </c>
      <c r="AP16" s="145"/>
      <c r="AQ16" s="145"/>
    </row>
    <row r="17" spans="1:43" s="41" customFormat="1" ht="14">
      <c r="A17" s="109" t="s">
        <v>3</v>
      </c>
      <c r="B17" s="597">
        <v>121</v>
      </c>
      <c r="C17" s="382">
        <v>140</v>
      </c>
      <c r="D17" s="598">
        <v>141</v>
      </c>
      <c r="E17" s="598">
        <v>148</v>
      </c>
      <c r="F17" s="598">
        <v>150</v>
      </c>
      <c r="G17" s="507">
        <v>0.49794002249767499</v>
      </c>
      <c r="H17" s="492">
        <v>0.52241656554459204</v>
      </c>
      <c r="I17" s="492">
        <v>0.53600683834737151</v>
      </c>
      <c r="J17" s="492">
        <v>0.53030270996597983</v>
      </c>
      <c r="K17" s="492">
        <v>0.53063315045528303</v>
      </c>
      <c r="L17" s="599">
        <v>46.969000000000001</v>
      </c>
      <c r="M17" s="470">
        <v>48.718000000000004</v>
      </c>
      <c r="N17" s="470">
        <v>48.911999999999999</v>
      </c>
      <c r="O17" s="470">
        <v>49</v>
      </c>
      <c r="P17" s="470">
        <v>49</v>
      </c>
      <c r="Q17" s="599">
        <v>7.1223999999999998</v>
      </c>
      <c r="R17" s="470">
        <v>7.1223999999999998</v>
      </c>
      <c r="S17" s="470">
        <v>7.1219999999999999</v>
      </c>
      <c r="T17" s="597" t="s">
        <v>429</v>
      </c>
      <c r="U17" s="470">
        <v>7.1219999999999999</v>
      </c>
      <c r="V17" s="599">
        <v>10.273207419958601</v>
      </c>
      <c r="W17" s="470">
        <v>10.555400000000001</v>
      </c>
      <c r="X17" s="470">
        <v>11.3</v>
      </c>
      <c r="Y17" s="597" t="s">
        <v>429</v>
      </c>
      <c r="Z17" s="470">
        <v>11.331910000000001</v>
      </c>
      <c r="AA17" s="600">
        <v>5132.0268432736302</v>
      </c>
      <c r="AB17" s="600">
        <v>4483.8926728709903</v>
      </c>
      <c r="AC17" s="600">
        <v>5104.252305</v>
      </c>
      <c r="AD17" s="600">
        <v>5536.4361049999998</v>
      </c>
      <c r="AE17" s="600">
        <v>5542.26692</v>
      </c>
      <c r="AF17" s="601">
        <v>-23</v>
      </c>
      <c r="AG17" s="382">
        <v>-27</v>
      </c>
      <c r="AH17" s="382">
        <v>-30</v>
      </c>
      <c r="AI17" s="597" t="s">
        <v>429</v>
      </c>
      <c r="AJ17" s="382">
        <v>-25</v>
      </c>
      <c r="AK17" s="507">
        <v>0.48217531400000002</v>
      </c>
      <c r="AL17" s="492">
        <v>0.51162517190070034</v>
      </c>
      <c r="AM17" s="492">
        <v>0.51503176023962738</v>
      </c>
      <c r="AN17" s="492" t="s">
        <v>8</v>
      </c>
      <c r="AO17" s="597" t="s">
        <v>429</v>
      </c>
      <c r="AP17" s="145"/>
      <c r="AQ17" s="145"/>
    </row>
    <row r="18" spans="1:43" s="41" customFormat="1" ht="14">
      <c r="A18" s="284" t="s">
        <v>79</v>
      </c>
      <c r="B18" s="597">
        <v>148</v>
      </c>
      <c r="C18" s="382">
        <v>152</v>
      </c>
      <c r="D18" s="598">
        <v>152</v>
      </c>
      <c r="E18" s="598">
        <v>159</v>
      </c>
      <c r="F18" s="598">
        <v>151</v>
      </c>
      <c r="G18" s="507">
        <v>0.39825364084227904</v>
      </c>
      <c r="H18" s="492">
        <v>0.46620054639978586</v>
      </c>
      <c r="I18" s="492">
        <v>0.47595623595822661</v>
      </c>
      <c r="J18" s="492">
        <v>0.48840958969675635</v>
      </c>
      <c r="K18" s="492">
        <v>0.52121435595462706</v>
      </c>
      <c r="L18" s="599">
        <v>56.947000000000003</v>
      </c>
      <c r="M18" s="470">
        <v>58.198999999999998</v>
      </c>
      <c r="N18" s="470">
        <v>58.923999999999999</v>
      </c>
      <c r="O18" s="470">
        <v>61.53</v>
      </c>
      <c r="P18" s="470">
        <v>65</v>
      </c>
      <c r="Q18" s="599">
        <v>5.1097999999999999</v>
      </c>
      <c r="R18" s="470">
        <v>5.1098999999999997</v>
      </c>
      <c r="S18" s="470">
        <v>5.1100000000000003</v>
      </c>
      <c r="T18" s="597" t="s">
        <v>429</v>
      </c>
      <c r="U18" s="470">
        <v>5.12</v>
      </c>
      <c r="V18" s="599">
        <v>5.3332760911871002</v>
      </c>
      <c r="W18" s="470">
        <v>9.0821900000000007</v>
      </c>
      <c r="X18" s="470">
        <v>9.1999999999999993</v>
      </c>
      <c r="Y18" s="597" t="s">
        <v>429</v>
      </c>
      <c r="Z18" s="470">
        <v>9.1705000000000005</v>
      </c>
      <c r="AA18" s="600">
        <v>1344.2853167701801</v>
      </c>
      <c r="AB18" s="600">
        <v>1327.85599558743</v>
      </c>
      <c r="AC18" s="600">
        <v>1382.8584370000001</v>
      </c>
      <c r="AD18" s="600">
        <v>1702.121924</v>
      </c>
      <c r="AE18" s="600">
        <v>2411.4721610000001</v>
      </c>
      <c r="AF18" s="601">
        <v>-1</v>
      </c>
      <c r="AG18" s="382">
        <v>10</v>
      </c>
      <c r="AH18" s="382">
        <v>10</v>
      </c>
      <c r="AI18" s="597" t="s">
        <v>429</v>
      </c>
      <c r="AJ18" s="382">
        <v>8</v>
      </c>
      <c r="AK18" s="507">
        <v>0.44088825399999998</v>
      </c>
      <c r="AL18" s="492">
        <v>0.52302962312010093</v>
      </c>
      <c r="AM18" s="492">
        <v>0.52730736396562095</v>
      </c>
      <c r="AN18" s="597" t="s">
        <v>429</v>
      </c>
      <c r="AO18" s="597" t="s">
        <v>429</v>
      </c>
      <c r="AP18" s="145"/>
      <c r="AQ18" s="145"/>
    </row>
    <row r="19" spans="1:43" s="41" customFormat="1" ht="14">
      <c r="A19" s="109" t="s">
        <v>2</v>
      </c>
      <c r="B19" s="597">
        <v>150</v>
      </c>
      <c r="C19" s="382">
        <v>164</v>
      </c>
      <c r="D19" s="598">
        <v>163</v>
      </c>
      <c r="E19" s="598">
        <v>141</v>
      </c>
      <c r="F19" s="598">
        <v>139</v>
      </c>
      <c r="G19" s="507">
        <v>0.39487866377207897</v>
      </c>
      <c r="H19" s="492">
        <v>0.43020864562155986</v>
      </c>
      <c r="I19" s="492">
        <v>0.44772265544294482</v>
      </c>
      <c r="J19" s="492">
        <v>0.56072027794189805</v>
      </c>
      <c r="K19" s="492">
        <v>0.58550986326183219</v>
      </c>
      <c r="L19" s="599">
        <v>47.308999999999997</v>
      </c>
      <c r="M19" s="470">
        <v>49.024999999999999</v>
      </c>
      <c r="N19" s="470">
        <v>49.44</v>
      </c>
      <c r="O19" s="470">
        <v>58.104999999999997</v>
      </c>
      <c r="P19" s="470">
        <v>60.1</v>
      </c>
      <c r="Q19" s="599">
        <v>6.5414000000000003</v>
      </c>
      <c r="R19" s="470">
        <v>6.5415999999999999</v>
      </c>
      <c r="S19" s="470">
        <v>6.49</v>
      </c>
      <c r="T19" s="597" t="s">
        <v>429</v>
      </c>
      <c r="U19" s="470">
        <v>6.6</v>
      </c>
      <c r="V19" s="599">
        <v>7.1742820463708696</v>
      </c>
      <c r="W19" s="470">
        <v>7.9341699999999999</v>
      </c>
      <c r="X19" s="470">
        <v>13.5</v>
      </c>
      <c r="Y19" s="597" t="s">
        <v>429</v>
      </c>
      <c r="Z19" s="470">
        <v>13.5</v>
      </c>
      <c r="AA19" s="600">
        <v>1358.5155800236701</v>
      </c>
      <c r="AB19" s="600">
        <v>1254.1877708714601</v>
      </c>
      <c r="AC19" s="600">
        <v>1357.7508250000001</v>
      </c>
      <c r="AD19" s="600">
        <v>2898.187171</v>
      </c>
      <c r="AE19" s="600">
        <v>3734.0333479999999</v>
      </c>
      <c r="AF19" s="601">
        <v>-5</v>
      </c>
      <c r="AG19" s="382">
        <v>0</v>
      </c>
      <c r="AH19" s="382">
        <v>0</v>
      </c>
      <c r="AI19" s="597" t="s">
        <v>429</v>
      </c>
      <c r="AJ19" s="382">
        <v>2</v>
      </c>
      <c r="AK19" s="507">
        <v>0.43421481099999998</v>
      </c>
      <c r="AL19" s="492">
        <v>0.46884795899229187</v>
      </c>
      <c r="AM19" s="492">
        <v>0.48277742988786604</v>
      </c>
      <c r="AN19" s="597" t="s">
        <v>429</v>
      </c>
      <c r="AO19" s="597" t="s">
        <v>429</v>
      </c>
      <c r="AP19" s="88"/>
      <c r="AQ19" s="88"/>
    </row>
    <row r="20" spans="1:43" s="41" customFormat="1" ht="14">
      <c r="A20" s="109" t="s">
        <v>50</v>
      </c>
      <c r="B20" s="597">
        <v>169</v>
      </c>
      <c r="C20" s="382">
        <v>173</v>
      </c>
      <c r="D20" s="598">
        <v>172</v>
      </c>
      <c r="E20" s="598">
        <v>156</v>
      </c>
      <c r="F20" s="598">
        <v>155</v>
      </c>
      <c r="G20" s="507">
        <v>0.14007916635288301</v>
      </c>
      <c r="H20" s="492">
        <v>0.37597702396139193</v>
      </c>
      <c r="I20" s="492">
        <v>0.39717882699273854</v>
      </c>
      <c r="J20" s="492">
        <v>0.49197644258158169</v>
      </c>
      <c r="K20" s="492">
        <v>0.50874738557583188</v>
      </c>
      <c r="L20" s="599">
        <v>47.003999999999998</v>
      </c>
      <c r="M20" s="470">
        <v>51.384</v>
      </c>
      <c r="N20" s="470">
        <v>58</v>
      </c>
      <c r="O20" s="470">
        <v>59.871000000000002</v>
      </c>
      <c r="P20" s="470">
        <v>57.5</v>
      </c>
      <c r="Q20" s="599">
        <v>7.2477999999999998</v>
      </c>
      <c r="R20" s="470">
        <v>7.2480000000000002</v>
      </c>
      <c r="S20" s="470">
        <v>7.2480000000000002</v>
      </c>
      <c r="T20" s="597" t="s">
        <v>429</v>
      </c>
      <c r="U20" s="470">
        <v>7.25</v>
      </c>
      <c r="V20" s="599">
        <v>9.2441218316572407</v>
      </c>
      <c r="W20" s="470">
        <v>9.9421999999999997</v>
      </c>
      <c r="X20" s="470">
        <v>9.3000000000000007</v>
      </c>
      <c r="Y20" s="597" t="s">
        <v>429</v>
      </c>
      <c r="Z20" s="470">
        <v>10.85084</v>
      </c>
      <c r="AA20" s="600">
        <v>176.16527380860299</v>
      </c>
      <c r="AB20" s="600">
        <v>376.21668105624502</v>
      </c>
      <c r="AC20" s="600">
        <v>424.3237269</v>
      </c>
      <c r="AD20" s="600">
        <v>1307.407815</v>
      </c>
      <c r="AE20" s="600">
        <v>1615.454099</v>
      </c>
      <c r="AF20" s="601">
        <v>0</v>
      </c>
      <c r="AG20" s="382">
        <v>11</v>
      </c>
      <c r="AH20" s="382">
        <v>14</v>
      </c>
      <c r="AI20" s="597" t="s">
        <v>429</v>
      </c>
      <c r="AJ20" s="382">
        <v>13</v>
      </c>
      <c r="AK20" s="507">
        <v>0.47197768000000001</v>
      </c>
      <c r="AL20" s="492">
        <v>0.5292109985588771</v>
      </c>
      <c r="AM20" s="492">
        <v>0.54189833621310901</v>
      </c>
      <c r="AN20" s="597" t="s">
        <v>429</v>
      </c>
      <c r="AO20" s="597" t="s">
        <v>429</v>
      </c>
      <c r="AP20" s="88"/>
      <c r="AQ20" s="88"/>
    </row>
    <row r="21" spans="1:43" ht="14">
      <c r="A21" s="145"/>
      <c r="B21" s="145"/>
      <c r="C21" s="145"/>
      <c r="D21" s="145"/>
      <c r="E21" s="145"/>
      <c r="F21" s="145"/>
      <c r="G21" s="145"/>
      <c r="H21" s="145"/>
      <c r="I21" s="145"/>
      <c r="J21" s="145"/>
      <c r="K21" s="145"/>
      <c r="L21" s="145"/>
      <c r="M21" s="145"/>
      <c r="N21" s="145"/>
      <c r="O21" s="145"/>
      <c r="P21" s="145"/>
      <c r="Q21" s="145"/>
      <c r="R21" s="145"/>
      <c r="S21" s="145"/>
      <c r="T21" s="145"/>
      <c r="U21" s="145"/>
      <c r="V21" s="145"/>
      <c r="W21" s="145"/>
      <c r="X21" s="145"/>
      <c r="Y21" s="145"/>
      <c r="Z21" s="145"/>
      <c r="AA21" s="145"/>
      <c r="AB21" s="145"/>
      <c r="AC21" s="145"/>
      <c r="AD21" s="145"/>
      <c r="AE21" s="145"/>
      <c r="AF21" s="145"/>
      <c r="AG21" s="145"/>
      <c r="AH21" s="145"/>
      <c r="AI21" s="145"/>
      <c r="AJ21" s="145"/>
      <c r="AK21" s="145"/>
      <c r="AL21" s="145"/>
      <c r="AM21" s="145"/>
      <c r="AN21" s="145"/>
      <c r="AO21" s="145"/>
      <c r="AP21" s="145"/>
      <c r="AQ21" s="145"/>
    </row>
    <row r="22" spans="1:43" ht="14">
      <c r="A22" s="316" t="s">
        <v>35</v>
      </c>
      <c r="D22" s="145"/>
      <c r="E22" s="145"/>
      <c r="F22" s="145"/>
      <c r="G22" s="145"/>
      <c r="H22" s="145"/>
      <c r="I22" s="145"/>
      <c r="J22" s="145"/>
      <c r="K22" s="145"/>
      <c r="L22" s="145"/>
      <c r="M22" s="145"/>
      <c r="N22" s="145"/>
      <c r="O22" s="145"/>
      <c r="P22" s="145"/>
      <c r="Q22" s="145"/>
      <c r="R22" s="145"/>
      <c r="S22" s="145"/>
      <c r="T22" s="145"/>
      <c r="U22" s="145"/>
      <c r="V22" s="145"/>
      <c r="W22" s="145"/>
      <c r="X22" s="145"/>
      <c r="Y22" s="145"/>
      <c r="Z22" s="145"/>
      <c r="AA22" s="145"/>
      <c r="AB22" s="145"/>
      <c r="AC22" s="145"/>
      <c r="AD22" s="145"/>
      <c r="AE22" s="145"/>
      <c r="AF22" s="145"/>
      <c r="AG22" s="145"/>
      <c r="AH22" s="145"/>
      <c r="AI22" s="145"/>
      <c r="AJ22" s="145"/>
      <c r="AK22" s="145"/>
      <c r="AL22" s="145"/>
      <c r="AM22" s="145"/>
      <c r="AN22" s="145"/>
      <c r="AO22" s="145"/>
      <c r="AP22" s="145"/>
      <c r="AQ22" s="145"/>
    </row>
    <row r="23" spans="1:43" ht="14">
      <c r="A23" s="145"/>
      <c r="B23" s="244"/>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5"/>
      <c r="AC23" s="145"/>
      <c r="AD23" s="145"/>
      <c r="AE23" s="145"/>
      <c r="AF23" s="145"/>
      <c r="AG23" s="145"/>
      <c r="AH23" s="145"/>
      <c r="AI23" s="145"/>
      <c r="AJ23" s="145"/>
      <c r="AK23" s="145"/>
      <c r="AL23" s="145"/>
      <c r="AM23" s="145"/>
      <c r="AN23" s="145"/>
      <c r="AO23" s="145"/>
      <c r="AP23" s="145"/>
      <c r="AQ23" s="145"/>
    </row>
    <row r="24" spans="1:43" ht="14">
      <c r="A24" s="145" t="s">
        <v>273</v>
      </c>
      <c r="B24" s="244"/>
      <c r="D24" s="145"/>
      <c r="E24" s="145"/>
      <c r="F24" s="145"/>
      <c r="G24" s="145"/>
      <c r="H24" s="145"/>
      <c r="I24" s="145"/>
      <c r="J24" s="145"/>
      <c r="K24" s="145"/>
      <c r="L24" s="145"/>
      <c r="M24" s="145"/>
      <c r="N24" s="145"/>
      <c r="O24" s="145"/>
      <c r="P24" s="145"/>
      <c r="Q24" s="145"/>
      <c r="R24" s="145"/>
      <c r="S24" s="145"/>
      <c r="T24" s="145"/>
      <c r="U24" s="145"/>
      <c r="V24" s="145"/>
      <c r="W24" s="145"/>
      <c r="X24" s="145"/>
      <c r="Y24" s="145"/>
      <c r="Z24" s="145"/>
      <c r="AA24" s="145"/>
      <c r="AB24" s="145"/>
      <c r="AC24" s="145"/>
      <c r="AD24" s="145"/>
      <c r="AE24" s="145"/>
      <c r="AF24" s="145"/>
      <c r="AG24" s="145"/>
      <c r="AH24" s="145"/>
      <c r="AI24" s="145"/>
      <c r="AJ24" s="145"/>
      <c r="AK24" s="145"/>
      <c r="AL24" s="145"/>
      <c r="AM24" s="145"/>
      <c r="AN24" s="145"/>
      <c r="AO24" s="145"/>
      <c r="AP24" s="145"/>
      <c r="AQ24" s="145"/>
    </row>
    <row r="25" spans="1:43" ht="13.75" customHeight="1">
      <c r="A25" s="145" t="s">
        <v>272</v>
      </c>
      <c r="B25" s="244"/>
      <c r="D25" s="738"/>
      <c r="E25" s="738"/>
      <c r="F25" s="738"/>
      <c r="G25" s="738"/>
      <c r="H25" s="738"/>
      <c r="I25" s="738"/>
      <c r="J25" s="738"/>
      <c r="K25" s="738"/>
      <c r="L25" s="738"/>
      <c r="M25" s="738"/>
      <c r="N25" s="738"/>
      <c r="O25" s="738"/>
      <c r="P25" s="738"/>
      <c r="Q25" s="738"/>
      <c r="R25" s="738"/>
      <c r="S25" s="738"/>
      <c r="T25" s="738"/>
      <c r="U25" s="738"/>
      <c r="V25" s="738"/>
      <c r="W25" s="738"/>
      <c r="X25" s="738"/>
      <c r="Y25" s="738"/>
      <c r="Z25" s="738"/>
      <c r="AA25" s="738"/>
      <c r="AB25" s="738"/>
      <c r="AC25" s="738"/>
      <c r="AD25" s="738"/>
      <c r="AE25" s="738"/>
      <c r="AF25" s="738"/>
      <c r="AG25" s="738"/>
      <c r="AH25" s="738"/>
      <c r="AI25" s="738"/>
      <c r="AJ25" s="738"/>
      <c r="AK25" s="738"/>
      <c r="AL25" s="738"/>
      <c r="AM25" s="145"/>
      <c r="AN25" s="145"/>
      <c r="AO25" s="145"/>
      <c r="AP25" s="145"/>
      <c r="AQ25" s="145"/>
    </row>
    <row r="26" spans="1:43" ht="14">
      <c r="A26" s="145" t="s">
        <v>214</v>
      </c>
      <c r="B26" s="244"/>
      <c r="D26" s="738"/>
      <c r="E26" s="738"/>
      <c r="F26" s="738"/>
      <c r="G26" s="738"/>
      <c r="H26" s="738"/>
      <c r="I26" s="738"/>
      <c r="J26" s="738"/>
      <c r="K26" s="738"/>
      <c r="L26" s="738"/>
      <c r="M26" s="738"/>
      <c r="N26" s="738"/>
      <c r="O26" s="738"/>
      <c r="P26" s="738"/>
      <c r="Q26" s="738"/>
      <c r="R26" s="738"/>
      <c r="S26" s="738"/>
      <c r="T26" s="738"/>
      <c r="U26" s="738"/>
      <c r="V26" s="738"/>
      <c r="W26" s="738"/>
      <c r="X26" s="738"/>
      <c r="Y26" s="738"/>
      <c r="Z26" s="738"/>
      <c r="AA26" s="738"/>
      <c r="AB26" s="738"/>
      <c r="AC26" s="738"/>
      <c r="AD26" s="738"/>
      <c r="AE26" s="738"/>
      <c r="AF26" s="738"/>
      <c r="AG26" s="738"/>
      <c r="AH26" s="738"/>
      <c r="AI26" s="738"/>
      <c r="AJ26" s="738"/>
      <c r="AK26" s="738"/>
      <c r="AL26" s="738"/>
      <c r="AM26" s="145"/>
      <c r="AN26" s="145"/>
      <c r="AO26" s="145"/>
      <c r="AP26" s="145"/>
      <c r="AQ26" s="145"/>
    </row>
    <row r="27" spans="1:43" ht="14">
      <c r="A27" s="738" t="s">
        <v>356</v>
      </c>
      <c r="B27" s="145"/>
      <c r="D27" s="145"/>
      <c r="E27" s="145"/>
      <c r="F27" s="145"/>
      <c r="G27" s="145"/>
      <c r="H27" s="145"/>
      <c r="I27" s="145"/>
      <c r="J27" s="145"/>
      <c r="K27" s="145"/>
      <c r="L27" s="145"/>
      <c r="M27" s="145"/>
      <c r="N27" s="145"/>
      <c r="O27" s="145"/>
      <c r="P27" s="145"/>
      <c r="Q27" s="145"/>
      <c r="R27" s="145"/>
      <c r="S27" s="145"/>
      <c r="T27" s="145"/>
      <c r="U27" s="145"/>
      <c r="V27" s="145"/>
      <c r="W27" s="145"/>
      <c r="X27" s="145"/>
      <c r="Y27" s="145"/>
      <c r="Z27" s="145"/>
      <c r="AA27" s="145"/>
      <c r="AB27" s="145"/>
      <c r="AC27" s="145"/>
      <c r="AD27" s="145"/>
      <c r="AE27" s="145"/>
      <c r="AF27" s="145"/>
      <c r="AG27" s="145"/>
      <c r="AH27" s="145"/>
      <c r="AI27" s="145"/>
      <c r="AJ27" s="145"/>
      <c r="AK27" s="145"/>
      <c r="AL27" s="145"/>
      <c r="AM27" s="145"/>
      <c r="AN27" s="145"/>
      <c r="AO27" s="145"/>
      <c r="AP27" s="145"/>
      <c r="AQ27" s="145"/>
    </row>
    <row r="28" spans="1:43" ht="14">
      <c r="A28" s="738"/>
      <c r="B28" s="145"/>
      <c r="D28" s="145"/>
      <c r="E28" s="145"/>
      <c r="F28" s="145"/>
      <c r="G28" s="145"/>
      <c r="H28" s="145"/>
      <c r="I28" s="145"/>
      <c r="J28" s="145"/>
      <c r="K28" s="145"/>
      <c r="L28" s="145"/>
      <c r="M28" s="145"/>
      <c r="N28" s="145"/>
      <c r="O28" s="145"/>
      <c r="P28" s="145"/>
      <c r="Q28" s="145"/>
      <c r="R28" s="145"/>
      <c r="S28" s="145"/>
      <c r="T28" s="145"/>
      <c r="U28" s="145"/>
      <c r="V28" s="145"/>
      <c r="W28" s="145"/>
      <c r="X28" s="145"/>
      <c r="Y28" s="145"/>
      <c r="Z28" s="145"/>
      <c r="AA28" s="145"/>
      <c r="AB28" s="145"/>
      <c r="AC28" s="145"/>
      <c r="AD28" s="145"/>
      <c r="AE28" s="145"/>
      <c r="AF28" s="145"/>
      <c r="AG28" s="145"/>
      <c r="AH28" s="145"/>
      <c r="AI28" s="145"/>
      <c r="AJ28" s="145"/>
      <c r="AK28" s="145"/>
      <c r="AL28" s="145"/>
      <c r="AM28" s="145"/>
      <c r="AN28" s="145"/>
      <c r="AO28" s="145"/>
      <c r="AP28" s="145"/>
      <c r="AQ28" s="145"/>
    </row>
    <row r="29" spans="1:43" ht="14">
      <c r="A29" s="145" t="s">
        <v>906</v>
      </c>
      <c r="B29" s="145"/>
      <c r="D29" s="145"/>
      <c r="E29" s="145"/>
      <c r="F29" s="145"/>
      <c r="G29" s="145"/>
      <c r="H29" s="145"/>
      <c r="I29" s="145"/>
      <c r="J29" s="145"/>
      <c r="K29" s="145"/>
      <c r="L29" s="145"/>
      <c r="M29" s="145"/>
      <c r="N29" s="145"/>
      <c r="O29" s="145"/>
      <c r="P29" s="145"/>
      <c r="Q29" s="145"/>
      <c r="R29" s="145"/>
      <c r="S29" s="145"/>
      <c r="T29" s="145"/>
      <c r="U29" s="145"/>
      <c r="V29" s="145"/>
      <c r="W29" s="145"/>
      <c r="X29" s="145"/>
      <c r="Y29" s="145"/>
      <c r="Z29" s="145"/>
      <c r="AA29" s="145"/>
      <c r="AB29" s="145"/>
      <c r="AC29" s="145"/>
      <c r="AD29" s="145"/>
      <c r="AE29" s="145"/>
      <c r="AF29" s="145"/>
      <c r="AG29" s="145"/>
      <c r="AH29" s="145"/>
      <c r="AI29" s="145"/>
      <c r="AJ29" s="145"/>
      <c r="AK29" s="145"/>
      <c r="AL29" s="145"/>
      <c r="AM29" s="145"/>
      <c r="AN29" s="145"/>
      <c r="AO29" s="145"/>
      <c r="AP29" s="145"/>
      <c r="AQ29" s="145"/>
    </row>
    <row r="30" spans="1:43" ht="14">
      <c r="A30" s="145"/>
      <c r="B30" s="145"/>
      <c r="D30" s="145"/>
      <c r="E30" s="145"/>
      <c r="F30" s="145"/>
      <c r="G30" s="145"/>
      <c r="H30" s="145"/>
      <c r="I30" s="145"/>
      <c r="J30" s="145"/>
      <c r="K30" s="145"/>
      <c r="L30" s="145"/>
      <c r="M30" s="145"/>
      <c r="N30" s="145"/>
      <c r="O30" s="145"/>
      <c r="P30" s="145"/>
      <c r="Q30" s="145"/>
      <c r="R30" s="145"/>
      <c r="S30" s="145"/>
      <c r="T30" s="145"/>
      <c r="U30" s="145"/>
      <c r="V30" s="145"/>
      <c r="W30" s="145"/>
      <c r="X30" s="145"/>
      <c r="Y30" s="145"/>
      <c r="Z30" s="145"/>
      <c r="AA30" s="145"/>
      <c r="AB30" s="145"/>
      <c r="AC30" s="145"/>
      <c r="AD30" s="145"/>
      <c r="AE30" s="145"/>
      <c r="AF30" s="145"/>
      <c r="AG30" s="145"/>
      <c r="AH30" s="145"/>
      <c r="AI30" s="145"/>
      <c r="AJ30" s="145"/>
      <c r="AK30" s="145"/>
      <c r="AL30" s="145"/>
      <c r="AM30" s="145"/>
      <c r="AN30" s="145"/>
      <c r="AO30" s="145"/>
      <c r="AP30" s="145"/>
      <c r="AQ30" s="145"/>
    </row>
    <row r="31" spans="1:43" ht="14">
      <c r="A31" s="145" t="s">
        <v>1187</v>
      </c>
      <c r="B31" s="145"/>
      <c r="D31" s="131"/>
      <c r="E31" s="131"/>
      <c r="F31" s="131"/>
      <c r="G31" s="145"/>
      <c r="H31" s="145"/>
      <c r="I31" s="145"/>
      <c r="J31" s="145"/>
      <c r="K31" s="145"/>
      <c r="L31" s="145"/>
      <c r="M31" s="145"/>
      <c r="N31" s="145"/>
      <c r="O31" s="145"/>
      <c r="P31" s="145"/>
      <c r="Q31" s="145"/>
      <c r="R31" s="145"/>
      <c r="S31" s="145"/>
      <c r="T31" s="145"/>
      <c r="U31" s="145"/>
      <c r="V31" s="145"/>
      <c r="W31" s="145"/>
      <c r="X31" s="145"/>
      <c r="Y31" s="145"/>
      <c r="Z31" s="145"/>
      <c r="AA31" s="145"/>
      <c r="AB31" s="145"/>
      <c r="AC31" s="145"/>
      <c r="AD31" s="145"/>
      <c r="AE31" s="145"/>
      <c r="AF31" s="145"/>
      <c r="AG31" s="145"/>
      <c r="AH31" s="145"/>
      <c r="AI31" s="145"/>
      <c r="AJ31" s="145"/>
      <c r="AK31" s="145"/>
      <c r="AL31" s="145"/>
      <c r="AM31" s="145"/>
      <c r="AN31" s="145"/>
      <c r="AO31" s="145"/>
      <c r="AP31" s="145"/>
      <c r="AQ31" s="145"/>
    </row>
    <row r="32" spans="1:43" ht="14">
      <c r="A32" s="145"/>
      <c r="B32" s="145"/>
      <c r="D32" s="145"/>
      <c r="E32" s="145"/>
      <c r="F32" s="145"/>
      <c r="G32" s="145"/>
      <c r="H32" s="145"/>
      <c r="I32" s="145"/>
      <c r="J32" s="145"/>
      <c r="K32" s="145"/>
      <c r="L32" s="145"/>
      <c r="M32" s="145"/>
      <c r="N32" s="145"/>
      <c r="O32" s="145"/>
      <c r="P32" s="145"/>
      <c r="Q32" s="145"/>
      <c r="R32" s="145"/>
      <c r="S32" s="145"/>
      <c r="T32" s="145"/>
      <c r="U32" s="145"/>
      <c r="V32" s="145"/>
      <c r="W32" s="145"/>
      <c r="X32" s="145"/>
      <c r="Y32" s="145"/>
      <c r="Z32" s="145"/>
      <c r="AA32" s="145"/>
      <c r="AB32" s="145"/>
      <c r="AC32" s="145"/>
      <c r="AD32" s="145"/>
      <c r="AE32" s="145"/>
      <c r="AF32" s="145"/>
      <c r="AG32" s="145"/>
      <c r="AH32" s="145"/>
      <c r="AI32" s="145"/>
      <c r="AJ32" s="145"/>
      <c r="AK32" s="145"/>
      <c r="AL32" s="145"/>
      <c r="AM32" s="145"/>
      <c r="AN32" s="145"/>
      <c r="AO32" s="145"/>
      <c r="AP32" s="145"/>
      <c r="AQ32" s="145"/>
    </row>
    <row r="33" spans="1:43" ht="14">
      <c r="A33" s="167" t="s">
        <v>431</v>
      </c>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5"/>
      <c r="AC33" s="145"/>
      <c r="AD33" s="145"/>
      <c r="AE33" s="145"/>
      <c r="AF33" s="145"/>
      <c r="AG33" s="145"/>
      <c r="AH33" s="145"/>
      <c r="AI33" s="145"/>
      <c r="AJ33" s="145"/>
      <c r="AK33" s="145"/>
      <c r="AL33" s="145"/>
      <c r="AM33" s="145"/>
      <c r="AN33" s="145"/>
      <c r="AO33" s="145"/>
      <c r="AP33" s="145"/>
      <c r="AQ33" s="145"/>
    </row>
    <row r="34" spans="1:43" ht="14">
      <c r="A34" s="145"/>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5"/>
      <c r="AC34" s="145"/>
      <c r="AD34" s="145"/>
      <c r="AE34" s="145"/>
      <c r="AF34" s="145"/>
      <c r="AG34" s="145"/>
      <c r="AH34" s="145"/>
      <c r="AI34" s="145"/>
      <c r="AJ34" s="145"/>
      <c r="AK34" s="145"/>
      <c r="AL34" s="145"/>
      <c r="AM34" s="145"/>
      <c r="AN34" s="145"/>
      <c r="AO34" s="145"/>
      <c r="AP34" s="145"/>
      <c r="AQ34" s="145"/>
    </row>
    <row r="35" spans="1:43" ht="14">
      <c r="A35" s="145"/>
      <c r="B35" s="145"/>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5"/>
      <c r="AC35" s="145"/>
      <c r="AD35" s="145"/>
      <c r="AE35" s="145"/>
      <c r="AF35" s="145"/>
      <c r="AG35" s="145"/>
      <c r="AH35" s="145"/>
      <c r="AI35" s="145"/>
      <c r="AJ35" s="145"/>
      <c r="AK35" s="145"/>
      <c r="AL35" s="145"/>
      <c r="AM35" s="145"/>
      <c r="AN35" s="145"/>
      <c r="AO35" s="145"/>
      <c r="AP35" s="145"/>
      <c r="AQ35" s="145"/>
    </row>
    <row r="36" spans="1:43" ht="14">
      <c r="A36" s="145"/>
      <c r="B36" s="145"/>
      <c r="C36" s="145"/>
      <c r="D36" s="145"/>
      <c r="E36" s="145"/>
      <c r="F36" s="145"/>
      <c r="G36" s="145"/>
      <c r="H36" s="145"/>
      <c r="I36" s="145"/>
      <c r="J36" s="145"/>
      <c r="K36" s="145"/>
      <c r="L36" s="145"/>
      <c r="M36" s="145"/>
      <c r="N36" s="145"/>
      <c r="O36" s="145"/>
      <c r="P36" s="145"/>
      <c r="Q36" s="145"/>
      <c r="R36" s="145"/>
      <c r="S36" s="145"/>
      <c r="T36" s="145"/>
      <c r="U36" s="145"/>
      <c r="V36" s="145"/>
      <c r="W36" s="145"/>
      <c r="X36" s="145"/>
      <c r="Y36" s="145"/>
      <c r="Z36" s="145"/>
      <c r="AA36" s="145"/>
      <c r="AB36" s="145"/>
      <c r="AC36" s="145"/>
      <c r="AD36" s="145"/>
      <c r="AE36" s="145"/>
      <c r="AF36" s="145"/>
      <c r="AG36" s="145"/>
      <c r="AH36" s="145"/>
      <c r="AI36" s="145"/>
      <c r="AJ36" s="145"/>
      <c r="AK36" s="145"/>
      <c r="AL36" s="145"/>
      <c r="AM36" s="145"/>
      <c r="AN36" s="145"/>
      <c r="AO36" s="145"/>
      <c r="AP36" s="145"/>
      <c r="AQ36" s="145"/>
    </row>
    <row r="37" spans="1:43" ht="14">
      <c r="A37" s="145"/>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5"/>
      <c r="AC37" s="145"/>
      <c r="AD37" s="145"/>
      <c r="AE37" s="145"/>
      <c r="AF37" s="145"/>
      <c r="AG37" s="145"/>
      <c r="AH37" s="145"/>
      <c r="AI37" s="145"/>
      <c r="AJ37" s="145"/>
      <c r="AK37" s="145"/>
      <c r="AL37" s="145"/>
      <c r="AM37" s="145"/>
      <c r="AN37" s="145"/>
      <c r="AO37" s="145"/>
      <c r="AP37" s="145"/>
      <c r="AQ37" s="145"/>
    </row>
    <row r="38" spans="1:43" ht="14">
      <c r="A38" s="145"/>
      <c r="B38" s="145"/>
      <c r="C38" s="145"/>
      <c r="D38" s="145"/>
      <c r="E38" s="145"/>
      <c r="F38" s="145"/>
      <c r="G38" s="145"/>
      <c r="H38" s="145"/>
      <c r="I38" s="145"/>
      <c r="J38" s="145"/>
      <c r="K38" s="145"/>
      <c r="L38" s="145"/>
      <c r="M38" s="145"/>
      <c r="N38" s="145"/>
      <c r="O38" s="145"/>
      <c r="P38" s="145"/>
      <c r="Q38" s="145"/>
      <c r="R38" s="145"/>
      <c r="S38" s="145"/>
      <c r="T38" s="145"/>
      <c r="U38" s="145"/>
      <c r="V38" s="145"/>
      <c r="W38" s="145"/>
      <c r="X38" s="145"/>
      <c r="Y38" s="145"/>
      <c r="Z38" s="145"/>
      <c r="AA38" s="145"/>
      <c r="AB38" s="145"/>
      <c r="AC38" s="145"/>
      <c r="AD38" s="145"/>
      <c r="AE38" s="145"/>
      <c r="AF38" s="145"/>
      <c r="AG38" s="145"/>
      <c r="AH38" s="145"/>
      <c r="AI38" s="145"/>
      <c r="AJ38" s="145"/>
      <c r="AK38" s="145"/>
      <c r="AL38" s="145"/>
      <c r="AM38" s="145"/>
      <c r="AN38" s="145"/>
      <c r="AO38" s="145"/>
      <c r="AP38" s="145"/>
      <c r="AQ38" s="145"/>
    </row>
    <row r="39" spans="1:43" ht="14">
      <c r="A39" s="145"/>
      <c r="B39" s="145"/>
      <c r="C39" s="145"/>
      <c r="D39" s="145"/>
      <c r="E39" s="145"/>
      <c r="F39" s="145"/>
      <c r="G39" s="145"/>
      <c r="H39" s="145"/>
      <c r="I39" s="145"/>
      <c r="J39" s="145"/>
      <c r="K39" s="145"/>
      <c r="L39" s="145"/>
      <c r="M39" s="145"/>
      <c r="N39" s="145"/>
      <c r="O39" s="145"/>
      <c r="P39" s="145"/>
      <c r="Q39" s="145"/>
      <c r="R39" s="145"/>
      <c r="S39" s="145"/>
      <c r="T39" s="145"/>
      <c r="U39" s="145"/>
      <c r="V39" s="145"/>
      <c r="W39" s="145"/>
      <c r="X39" s="145"/>
      <c r="Y39" s="145"/>
      <c r="Z39" s="145"/>
      <c r="AA39" s="145"/>
      <c r="AB39" s="145"/>
      <c r="AC39" s="145"/>
      <c r="AD39" s="145"/>
      <c r="AE39" s="145"/>
      <c r="AF39" s="145"/>
      <c r="AG39" s="145"/>
      <c r="AH39" s="145"/>
      <c r="AI39" s="145"/>
      <c r="AJ39" s="145"/>
      <c r="AK39" s="145"/>
      <c r="AL39" s="145"/>
      <c r="AM39" s="145"/>
      <c r="AN39" s="145"/>
      <c r="AO39" s="145"/>
      <c r="AP39" s="145"/>
      <c r="AQ39" s="145"/>
    </row>
    <row r="40" spans="1:43" ht="14">
      <c r="A40" s="145"/>
      <c r="B40" s="145"/>
      <c r="C40" s="145"/>
      <c r="D40" s="145"/>
      <c r="E40" s="145"/>
      <c r="F40" s="145"/>
      <c r="G40" s="145"/>
      <c r="H40" s="145"/>
      <c r="I40" s="145"/>
      <c r="J40" s="145"/>
      <c r="K40" s="145"/>
      <c r="L40" s="145"/>
      <c r="M40" s="145"/>
      <c r="N40" s="145"/>
      <c r="O40" s="145"/>
      <c r="P40" s="145"/>
      <c r="Q40" s="145"/>
      <c r="R40" s="145"/>
      <c r="S40" s="145"/>
      <c r="T40" s="145"/>
      <c r="U40" s="145"/>
      <c r="V40" s="145"/>
      <c r="W40" s="145"/>
      <c r="X40" s="145"/>
      <c r="Y40" s="145"/>
      <c r="Z40" s="145"/>
      <c r="AA40" s="145"/>
      <c r="AB40" s="145"/>
      <c r="AC40" s="145"/>
      <c r="AD40" s="145"/>
      <c r="AE40" s="145"/>
      <c r="AF40" s="145"/>
      <c r="AG40" s="145"/>
      <c r="AH40" s="145"/>
      <c r="AI40" s="145"/>
      <c r="AJ40" s="145"/>
      <c r="AK40" s="145"/>
      <c r="AL40" s="145"/>
      <c r="AM40" s="145"/>
      <c r="AN40" s="145"/>
      <c r="AO40" s="145"/>
      <c r="AP40" s="145"/>
      <c r="AQ40" s="145"/>
    </row>
    <row r="41" spans="1:43" ht="14">
      <c r="A41" s="145"/>
      <c r="B41" s="145"/>
      <c r="C41" s="145"/>
      <c r="D41" s="145"/>
      <c r="E41" s="145"/>
      <c r="F41" s="145"/>
      <c r="G41" s="145"/>
      <c r="H41" s="145"/>
      <c r="I41" s="145"/>
      <c r="J41" s="145"/>
      <c r="K41" s="145"/>
      <c r="L41" s="145"/>
      <c r="M41" s="145"/>
      <c r="N41" s="145"/>
      <c r="O41" s="145"/>
      <c r="P41" s="145"/>
      <c r="Q41" s="145"/>
      <c r="R41" s="145"/>
      <c r="S41" s="145"/>
      <c r="T41" s="145"/>
      <c r="U41" s="145"/>
      <c r="V41" s="145"/>
      <c r="W41" s="145"/>
      <c r="X41" s="145"/>
      <c r="Y41" s="145"/>
      <c r="Z41" s="145"/>
      <c r="AA41" s="145"/>
      <c r="AB41" s="145"/>
      <c r="AC41" s="145"/>
      <c r="AD41" s="145"/>
      <c r="AE41" s="145"/>
      <c r="AF41" s="145"/>
      <c r="AG41" s="145"/>
      <c r="AH41" s="145"/>
      <c r="AI41" s="145"/>
      <c r="AJ41" s="145"/>
      <c r="AK41" s="145"/>
      <c r="AL41" s="145"/>
      <c r="AM41" s="145"/>
      <c r="AN41" s="145"/>
      <c r="AO41" s="145"/>
      <c r="AP41" s="145"/>
      <c r="AQ41" s="145"/>
    </row>
    <row r="42" spans="1:43" ht="14">
      <c r="A42" s="145"/>
      <c r="B42" s="145"/>
      <c r="C42" s="145"/>
      <c r="D42" s="145"/>
      <c r="E42" s="145"/>
      <c r="F42" s="145"/>
      <c r="G42" s="145"/>
      <c r="H42" s="145"/>
      <c r="I42" s="145"/>
      <c r="J42" s="145"/>
      <c r="K42" s="145"/>
      <c r="L42" s="145"/>
      <c r="M42" s="145"/>
      <c r="N42" s="145"/>
      <c r="O42" s="145"/>
      <c r="P42" s="145"/>
      <c r="Q42" s="145"/>
      <c r="R42" s="145"/>
      <c r="S42" s="145"/>
      <c r="T42" s="145"/>
      <c r="U42" s="145"/>
      <c r="V42" s="145"/>
      <c r="W42" s="145"/>
      <c r="X42" s="145"/>
      <c r="Y42" s="145"/>
      <c r="Z42" s="145"/>
      <c r="AA42" s="145"/>
      <c r="AB42" s="145"/>
      <c r="AC42" s="145"/>
      <c r="AD42" s="145"/>
      <c r="AE42" s="145"/>
      <c r="AF42" s="145"/>
      <c r="AG42" s="145"/>
      <c r="AH42" s="145"/>
      <c r="AI42" s="145"/>
      <c r="AJ42" s="145"/>
      <c r="AK42" s="145"/>
      <c r="AL42" s="145"/>
      <c r="AM42" s="145"/>
      <c r="AN42" s="145"/>
      <c r="AO42" s="145"/>
      <c r="AP42" s="145"/>
      <c r="AQ42" s="145"/>
    </row>
    <row r="43" spans="1:43" ht="14">
      <c r="A43" s="145"/>
      <c r="B43" s="145"/>
      <c r="C43" s="145"/>
      <c r="D43" s="145"/>
      <c r="E43" s="145"/>
      <c r="F43" s="145"/>
      <c r="G43" s="145"/>
      <c r="H43" s="145"/>
      <c r="I43" s="145"/>
      <c r="J43" s="145"/>
      <c r="K43" s="145"/>
      <c r="L43" s="145"/>
      <c r="M43" s="145"/>
      <c r="N43" s="145"/>
      <c r="O43" s="145"/>
      <c r="P43" s="145"/>
      <c r="Q43" s="145"/>
      <c r="R43" s="145"/>
      <c r="S43" s="145"/>
      <c r="T43" s="145"/>
      <c r="U43" s="145"/>
      <c r="V43" s="145"/>
      <c r="W43" s="145"/>
      <c r="X43" s="145"/>
      <c r="Y43" s="145"/>
      <c r="Z43" s="145"/>
      <c r="AA43" s="145"/>
      <c r="AB43" s="145"/>
      <c r="AC43" s="145"/>
      <c r="AD43" s="145"/>
      <c r="AE43" s="145"/>
      <c r="AF43" s="145"/>
      <c r="AG43" s="145"/>
      <c r="AH43" s="145"/>
      <c r="AI43" s="145"/>
      <c r="AJ43" s="145"/>
      <c r="AK43" s="145"/>
      <c r="AL43" s="145"/>
      <c r="AM43" s="145"/>
      <c r="AN43" s="145"/>
      <c r="AO43" s="145"/>
      <c r="AP43" s="145"/>
      <c r="AQ43" s="145"/>
    </row>
    <row r="44" spans="1:43" ht="14">
      <c r="A44" s="145"/>
      <c r="B44" s="145"/>
      <c r="C44" s="145"/>
      <c r="D44" s="145"/>
      <c r="E44" s="145"/>
      <c r="F44" s="145"/>
      <c r="G44" s="145"/>
      <c r="H44" s="145"/>
      <c r="I44" s="145"/>
      <c r="J44" s="145"/>
      <c r="K44" s="145"/>
      <c r="L44" s="145"/>
      <c r="M44" s="145"/>
      <c r="N44" s="145"/>
      <c r="O44" s="145"/>
      <c r="P44" s="145"/>
      <c r="Q44" s="145"/>
      <c r="R44" s="145"/>
      <c r="S44" s="145"/>
      <c r="T44" s="145"/>
      <c r="U44" s="145"/>
      <c r="V44" s="145"/>
      <c r="W44" s="145"/>
      <c r="X44" s="145"/>
      <c r="Y44" s="145"/>
      <c r="Z44" s="145"/>
      <c r="AA44" s="145"/>
      <c r="AB44" s="145"/>
      <c r="AC44" s="145"/>
      <c r="AD44" s="145"/>
      <c r="AE44" s="145"/>
      <c r="AF44" s="145"/>
      <c r="AG44" s="145"/>
      <c r="AH44" s="145"/>
      <c r="AI44" s="145"/>
      <c r="AJ44" s="145"/>
      <c r="AK44" s="145"/>
      <c r="AL44" s="145"/>
      <c r="AM44" s="145"/>
      <c r="AN44" s="145"/>
      <c r="AO44" s="145"/>
      <c r="AP44" s="145"/>
      <c r="AQ44" s="145"/>
    </row>
  </sheetData>
  <mergeCells count="14">
    <mergeCell ref="AF3:AJ4"/>
    <mergeCell ref="AK3:AO4"/>
    <mergeCell ref="A3:A4"/>
    <mergeCell ref="AB4:AC4"/>
    <mergeCell ref="B3:F4"/>
    <mergeCell ref="G3:K3"/>
    <mergeCell ref="G4:K4"/>
    <mergeCell ref="L3:P3"/>
    <mergeCell ref="L4:P4"/>
    <mergeCell ref="Q3:U3"/>
    <mergeCell ref="Q4:U4"/>
    <mergeCell ref="V3:Z3"/>
    <mergeCell ref="V4:Z4"/>
    <mergeCell ref="AA3:AE3"/>
  </mergeCells>
  <hyperlinks>
    <hyperlink ref="AR6" location="Content!B58" display="Back to Content Page"/>
  </hyperlinks>
  <pageMargins left="0.75" right="0.75" top="1" bottom="1" header="0.5" footer="0.5"/>
  <pageSetup orientation="portrait" horizontalDpi="1200" verticalDpi="12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154"/>
  <sheetViews>
    <sheetView topLeftCell="AV1" workbookViewId="0">
      <selection activeCell="AY5" sqref="AY5"/>
    </sheetView>
  </sheetViews>
  <sheetFormatPr defaultRowHeight="14.5"/>
  <cols>
    <col min="1" max="1" width="33.81640625" customWidth="1"/>
    <col min="2" max="6" width="7" style="39" customWidth="1"/>
    <col min="7" max="23" width="7" customWidth="1"/>
    <col min="24" max="25" width="7" style="39" customWidth="1"/>
    <col min="26" max="31" width="14.26953125" customWidth="1"/>
    <col min="32" max="33" width="14.26953125" style="283" customWidth="1"/>
    <col min="34" max="34" width="14.26953125" style="499" customWidth="1"/>
    <col min="35" max="44" width="14.26953125" customWidth="1"/>
    <col min="45" max="45" width="14.26953125" style="283" customWidth="1"/>
    <col min="46" max="47" width="14.26953125" style="499" customWidth="1"/>
    <col min="48" max="48" width="16.1796875" customWidth="1"/>
  </cols>
  <sheetData>
    <row r="1" spans="1:51" s="39" customFormat="1" ht="14">
      <c r="A1" s="380" t="s">
        <v>1535</v>
      </c>
      <c r="B1" s="227"/>
      <c r="C1" s="227"/>
      <c r="D1" s="227"/>
      <c r="E1" s="227"/>
      <c r="F1" s="227"/>
      <c r="G1" s="145"/>
      <c r="H1" s="145"/>
      <c r="I1" s="145"/>
      <c r="J1" s="145"/>
      <c r="K1" s="145"/>
      <c r="L1" s="145"/>
      <c r="M1" s="145"/>
      <c r="N1" s="145"/>
      <c r="O1" s="145"/>
      <c r="P1" s="145"/>
      <c r="Q1" s="145"/>
      <c r="R1" s="145"/>
      <c r="S1" s="145"/>
      <c r="T1" s="145"/>
      <c r="U1" s="145"/>
      <c r="V1" s="145"/>
      <c r="W1" s="145"/>
      <c r="X1" s="227"/>
      <c r="Y1" s="227"/>
      <c r="Z1" s="145"/>
      <c r="AA1" s="145"/>
      <c r="AB1" s="145"/>
      <c r="AC1" s="145"/>
      <c r="AD1" s="145"/>
      <c r="AE1" s="145"/>
      <c r="AF1" s="145"/>
      <c r="AG1" s="145"/>
      <c r="AH1" s="145"/>
      <c r="AI1" s="145"/>
      <c r="AJ1" s="145"/>
      <c r="AK1" s="145"/>
      <c r="AL1" s="145"/>
      <c r="AM1" s="145"/>
      <c r="AN1" s="145"/>
      <c r="AO1" s="145"/>
      <c r="AP1" s="145"/>
      <c r="AQ1" s="145"/>
      <c r="AR1" s="145"/>
      <c r="AS1" s="145"/>
      <c r="AT1" s="145"/>
      <c r="AU1" s="145"/>
      <c r="AV1" s="145"/>
      <c r="AW1" s="145"/>
    </row>
    <row r="2" spans="1:51" s="39" customFormat="1" ht="14">
      <c r="A2" s="98"/>
      <c r="B2" s="227"/>
      <c r="C2" s="227"/>
      <c r="D2" s="227"/>
      <c r="E2" s="227"/>
      <c r="F2" s="227"/>
      <c r="G2" s="145"/>
      <c r="H2" s="145"/>
      <c r="I2" s="145"/>
      <c r="J2" s="145"/>
      <c r="K2" s="145"/>
      <c r="L2" s="145"/>
      <c r="M2" s="145"/>
      <c r="N2" s="145"/>
      <c r="O2" s="145"/>
      <c r="P2" s="145"/>
      <c r="Q2" s="145"/>
      <c r="R2" s="145"/>
      <c r="S2" s="145"/>
      <c r="T2" s="145"/>
      <c r="U2" s="145"/>
      <c r="V2" s="145"/>
      <c r="W2" s="145"/>
      <c r="X2" s="227"/>
      <c r="Y2" s="227"/>
      <c r="Z2" s="145"/>
      <c r="AA2" s="145"/>
      <c r="AB2" s="145"/>
      <c r="AC2" s="145"/>
      <c r="AD2" s="145"/>
      <c r="AE2" s="145"/>
      <c r="AF2" s="145"/>
      <c r="AG2" s="145"/>
      <c r="AH2" s="145"/>
      <c r="AI2" s="145"/>
      <c r="AJ2" s="145"/>
      <c r="AK2" s="145"/>
      <c r="AL2" s="145"/>
      <c r="AM2" s="145"/>
      <c r="AN2" s="145"/>
      <c r="AO2" s="145"/>
      <c r="AP2" s="145"/>
      <c r="AQ2" s="145"/>
      <c r="AR2" s="145"/>
      <c r="AS2" s="145"/>
      <c r="AT2" s="145"/>
      <c r="AU2" s="145"/>
      <c r="AV2" s="145"/>
      <c r="AW2" s="145"/>
    </row>
    <row r="3" spans="1:51" s="110" customFormat="1" ht="42.75" customHeight="1">
      <c r="A3" s="1113" t="s">
        <v>16</v>
      </c>
      <c r="B3" s="1115" t="s">
        <v>94</v>
      </c>
      <c r="C3" s="1115"/>
      <c r="D3" s="1115"/>
      <c r="E3" s="1115"/>
      <c r="F3" s="1115"/>
      <c r="G3" s="1116" t="s">
        <v>258</v>
      </c>
      <c r="H3" s="1116"/>
      <c r="I3" s="1116"/>
      <c r="J3" s="1116"/>
      <c r="K3" s="1116"/>
      <c r="L3" s="1116"/>
      <c r="M3" s="1116"/>
      <c r="N3" s="1116"/>
      <c r="O3" s="1116"/>
      <c r="P3" s="1116"/>
      <c r="Q3" s="1116"/>
      <c r="R3" s="1116"/>
      <c r="S3" s="1116"/>
      <c r="T3" s="1116"/>
      <c r="U3" s="1116"/>
      <c r="V3" s="1116"/>
      <c r="W3" s="1116"/>
      <c r="X3" s="1116"/>
      <c r="Y3" s="1116"/>
      <c r="Z3" s="1114" t="s">
        <v>288</v>
      </c>
      <c r="AA3" s="1114"/>
      <c r="AB3" s="1114"/>
      <c r="AC3" s="1114"/>
      <c r="AD3" s="1114"/>
      <c r="AE3" s="1114"/>
      <c r="AF3" s="1114"/>
      <c r="AG3" s="1114"/>
      <c r="AH3" s="1114"/>
      <c r="AI3" s="1114" t="s">
        <v>289</v>
      </c>
      <c r="AJ3" s="1114"/>
      <c r="AK3" s="1114"/>
      <c r="AL3" s="1114"/>
      <c r="AM3" s="1114"/>
      <c r="AN3" s="1114"/>
      <c r="AO3" s="1114"/>
      <c r="AP3" s="1114"/>
      <c r="AQ3" s="1114"/>
      <c r="AR3" s="1114"/>
      <c r="AS3" s="1114"/>
      <c r="AT3" s="1114"/>
      <c r="AU3" s="1114"/>
      <c r="AV3" s="86" t="s">
        <v>93</v>
      </c>
      <c r="AW3" s="145"/>
    </row>
    <row r="4" spans="1:51" s="117" customFormat="1" ht="15" customHeight="1">
      <c r="A4" s="1113"/>
      <c r="B4" s="111">
        <v>2010</v>
      </c>
      <c r="C4" s="480">
        <v>2011</v>
      </c>
      <c r="D4" s="480">
        <v>2012</v>
      </c>
      <c r="E4" s="480">
        <v>2013</v>
      </c>
      <c r="F4" s="480">
        <v>2014</v>
      </c>
      <c r="G4" s="112">
        <v>1980</v>
      </c>
      <c r="H4" s="112">
        <v>1990</v>
      </c>
      <c r="I4" s="112">
        <v>1995</v>
      </c>
      <c r="J4" s="113">
        <v>1998</v>
      </c>
      <c r="K4" s="112">
        <v>2000</v>
      </c>
      <c r="L4" s="113">
        <v>2001</v>
      </c>
      <c r="M4" s="113">
        <v>2002</v>
      </c>
      <c r="N4" s="113">
        <v>2003</v>
      </c>
      <c r="O4" s="113">
        <v>2004</v>
      </c>
      <c r="P4" s="113">
        <v>2005</v>
      </c>
      <c r="Q4" s="113">
        <v>2006</v>
      </c>
      <c r="R4" s="113">
        <v>2007</v>
      </c>
      <c r="S4" s="113">
        <v>2008</v>
      </c>
      <c r="T4" s="113">
        <v>2009</v>
      </c>
      <c r="U4" s="112">
        <v>2010</v>
      </c>
      <c r="V4" s="114">
        <v>2011</v>
      </c>
      <c r="W4" s="114">
        <v>2012</v>
      </c>
      <c r="X4" s="480">
        <v>2013</v>
      </c>
      <c r="Y4" s="480">
        <v>2014</v>
      </c>
      <c r="Z4" s="126" t="s">
        <v>100</v>
      </c>
      <c r="AA4" s="115" t="s">
        <v>92</v>
      </c>
      <c r="AB4" s="126" t="s">
        <v>99</v>
      </c>
      <c r="AC4" s="115" t="s">
        <v>91</v>
      </c>
      <c r="AD4" s="469" t="s">
        <v>340</v>
      </c>
      <c r="AE4" s="469" t="s">
        <v>341</v>
      </c>
      <c r="AF4" s="469" t="s">
        <v>754</v>
      </c>
      <c r="AG4" s="126" t="s">
        <v>758</v>
      </c>
      <c r="AH4" s="126" t="s">
        <v>1176</v>
      </c>
      <c r="AI4" s="128" t="s">
        <v>98</v>
      </c>
      <c r="AJ4" s="127" t="s">
        <v>90</v>
      </c>
      <c r="AK4" s="128" t="s">
        <v>97</v>
      </c>
      <c r="AL4" s="127" t="s">
        <v>89</v>
      </c>
      <c r="AM4" s="129" t="s">
        <v>96</v>
      </c>
      <c r="AN4" s="127" t="s">
        <v>88</v>
      </c>
      <c r="AO4" s="469" t="s">
        <v>759</v>
      </c>
      <c r="AP4" s="469" t="s">
        <v>760</v>
      </c>
      <c r="AQ4" s="469" t="s">
        <v>103</v>
      </c>
      <c r="AR4" s="469" t="s">
        <v>777</v>
      </c>
      <c r="AS4" s="469" t="s">
        <v>761</v>
      </c>
      <c r="AT4" s="469" t="s">
        <v>1177</v>
      </c>
      <c r="AU4" s="469" t="s">
        <v>1178</v>
      </c>
      <c r="AV4" s="116" t="s">
        <v>290</v>
      </c>
      <c r="AW4" s="149"/>
    </row>
    <row r="5" spans="1:51" s="39" customFormat="1">
      <c r="A5" s="85" t="s">
        <v>15</v>
      </c>
      <c r="B5" s="807">
        <v>146</v>
      </c>
      <c r="C5" s="808">
        <v>148</v>
      </c>
      <c r="D5" s="809">
        <v>148</v>
      </c>
      <c r="E5" s="810">
        <v>149</v>
      </c>
      <c r="F5" s="810">
        <v>149</v>
      </c>
      <c r="G5" s="811" t="s">
        <v>429</v>
      </c>
      <c r="H5" s="812" t="s">
        <v>429</v>
      </c>
      <c r="I5" s="811" t="s">
        <v>429</v>
      </c>
      <c r="J5" s="813">
        <v>0.41899999999999998</v>
      </c>
      <c r="K5" s="813">
        <v>0.38965721785560059</v>
      </c>
      <c r="L5" s="813" t="s">
        <v>429</v>
      </c>
      <c r="M5" s="813" t="s">
        <v>429</v>
      </c>
      <c r="N5" s="813" t="s">
        <v>429</v>
      </c>
      <c r="O5" s="813" t="s">
        <v>429</v>
      </c>
      <c r="P5" s="813">
        <v>0.4457725566524432</v>
      </c>
      <c r="Q5" s="813" t="s">
        <v>429</v>
      </c>
      <c r="R5" s="813">
        <v>0.47167339481999537</v>
      </c>
      <c r="S5" s="812">
        <v>0.49041704109123452</v>
      </c>
      <c r="T5" s="812">
        <v>0.48088238278898943</v>
      </c>
      <c r="U5" s="812">
        <v>0.50862490781527292</v>
      </c>
      <c r="V5" s="812">
        <v>0.52113166571967962</v>
      </c>
      <c r="W5" s="812">
        <v>0.52419857107736456</v>
      </c>
      <c r="X5" s="812">
        <v>0.52967923229347114</v>
      </c>
      <c r="Y5" s="812">
        <v>0.53159142182439567</v>
      </c>
      <c r="Z5" s="814">
        <v>2</v>
      </c>
      <c r="AA5" s="808">
        <v>1</v>
      </c>
      <c r="AB5" s="814">
        <v>1</v>
      </c>
      <c r="AC5" s="808">
        <v>0</v>
      </c>
      <c r="AD5" s="808">
        <v>1</v>
      </c>
      <c r="AE5" s="808">
        <v>0</v>
      </c>
      <c r="AF5" s="808">
        <v>0</v>
      </c>
      <c r="AG5" s="808">
        <v>2</v>
      </c>
      <c r="AH5" s="808">
        <v>1</v>
      </c>
      <c r="AI5" s="811" t="s">
        <v>429</v>
      </c>
      <c r="AJ5" s="811" t="s">
        <v>429</v>
      </c>
      <c r="AK5" s="811" t="s">
        <v>429</v>
      </c>
      <c r="AL5" s="811" t="s">
        <v>429</v>
      </c>
      <c r="AM5" s="815">
        <v>1.4459423568221932</v>
      </c>
      <c r="AN5" s="816">
        <v>2.1798178243956023</v>
      </c>
      <c r="AO5" s="811" t="s">
        <v>429</v>
      </c>
      <c r="AP5" s="816" t="s">
        <v>429</v>
      </c>
      <c r="AQ5" s="816">
        <v>2.7002474205217064</v>
      </c>
      <c r="AR5" s="816">
        <v>2.5647684888117528</v>
      </c>
      <c r="AS5" s="816">
        <v>2.604676901779257</v>
      </c>
      <c r="AT5" s="816">
        <v>1.1102269074301008</v>
      </c>
      <c r="AU5" s="811" t="s">
        <v>429</v>
      </c>
      <c r="AV5" s="811" t="s">
        <v>429</v>
      </c>
      <c r="AW5" s="145"/>
      <c r="AX5" s="285"/>
      <c r="AY5" s="285" t="s">
        <v>13</v>
      </c>
    </row>
    <row r="6" spans="1:51" s="39" customFormat="1" ht="14">
      <c r="A6" s="85" t="s">
        <v>14</v>
      </c>
      <c r="B6" s="807">
        <v>98</v>
      </c>
      <c r="C6" s="808">
        <v>118</v>
      </c>
      <c r="D6" s="809">
        <v>119</v>
      </c>
      <c r="E6" s="810">
        <v>109</v>
      </c>
      <c r="F6" s="810">
        <v>106</v>
      </c>
      <c r="G6" s="812">
        <v>0.47016317867034441</v>
      </c>
      <c r="H6" s="812">
        <v>0.58407431013565725</v>
      </c>
      <c r="I6" s="813">
        <v>0.60099999999999998</v>
      </c>
      <c r="J6" s="813">
        <v>0.61299999999999999</v>
      </c>
      <c r="K6" s="813">
        <v>0.5608337810100823</v>
      </c>
      <c r="L6" s="813" t="s">
        <v>429</v>
      </c>
      <c r="M6" s="813" t="s">
        <v>429</v>
      </c>
      <c r="N6" s="813" t="s">
        <v>429</v>
      </c>
      <c r="O6" s="813" t="s">
        <v>429</v>
      </c>
      <c r="P6" s="813">
        <v>0.61014980004307762</v>
      </c>
      <c r="Q6" s="813">
        <v>0.61099999999999999</v>
      </c>
      <c r="R6" s="813">
        <v>0.61937059403017969</v>
      </c>
      <c r="S6" s="812">
        <v>0.65601025462815143</v>
      </c>
      <c r="T6" s="813">
        <v>0.626</v>
      </c>
      <c r="U6" s="812">
        <v>0.68106556011749364</v>
      </c>
      <c r="V6" s="812">
        <v>0.68814138980454498</v>
      </c>
      <c r="W6" s="812">
        <v>0.69136039969762453</v>
      </c>
      <c r="X6" s="812">
        <v>0.6956899164842254</v>
      </c>
      <c r="Y6" s="812">
        <v>0.69791874265796994</v>
      </c>
      <c r="Z6" s="814">
        <v>2</v>
      </c>
      <c r="AA6" s="808">
        <v>1</v>
      </c>
      <c r="AB6" s="814">
        <v>0</v>
      </c>
      <c r="AC6" s="808">
        <v>-1</v>
      </c>
      <c r="AD6" s="808">
        <v>-1</v>
      </c>
      <c r="AE6" s="808">
        <v>-1</v>
      </c>
      <c r="AF6" s="808">
        <v>-1</v>
      </c>
      <c r="AG6" s="808">
        <v>2</v>
      </c>
      <c r="AH6" s="808">
        <v>1</v>
      </c>
      <c r="AI6" s="815">
        <v>1.28</v>
      </c>
      <c r="AJ6" s="816">
        <v>1.1371594722775935</v>
      </c>
      <c r="AK6" s="815">
        <v>0.47074591669242982</v>
      </c>
      <c r="AL6" s="816">
        <v>0.29722342397238144</v>
      </c>
      <c r="AM6" s="815">
        <v>1.0137415587848926</v>
      </c>
      <c r="AN6" s="816">
        <v>0.71368637121518308</v>
      </c>
      <c r="AO6" s="816">
        <v>2.1778909241953803</v>
      </c>
      <c r="AP6" s="816">
        <v>-0.40521325679393483</v>
      </c>
      <c r="AQ6" s="816">
        <v>1.9613261574375151</v>
      </c>
      <c r="AR6" s="816">
        <v>0.6562752554855944</v>
      </c>
      <c r="AS6" s="816">
        <v>1.5411909649403421</v>
      </c>
      <c r="AT6" s="816">
        <v>0.61297378158635674</v>
      </c>
      <c r="AU6" s="816">
        <v>0.7447364000607859</v>
      </c>
      <c r="AV6" s="817">
        <v>15</v>
      </c>
      <c r="AW6" s="145"/>
    </row>
    <row r="7" spans="1:51" s="39" customFormat="1" ht="14">
      <c r="A7" s="284" t="s">
        <v>268</v>
      </c>
      <c r="B7" s="807">
        <v>168</v>
      </c>
      <c r="C7" s="808">
        <v>187</v>
      </c>
      <c r="D7" s="809">
        <v>186</v>
      </c>
      <c r="E7" s="810">
        <v>186</v>
      </c>
      <c r="F7" s="810">
        <v>176</v>
      </c>
      <c r="G7" s="812">
        <v>0.3362992917204739</v>
      </c>
      <c r="H7" s="812">
        <v>0.35498531484860507</v>
      </c>
      <c r="I7" s="813">
        <v>0.22600000000000001</v>
      </c>
      <c r="J7" s="813">
        <v>0.44</v>
      </c>
      <c r="K7" s="813">
        <v>0.3286385817717063</v>
      </c>
      <c r="L7" s="813" t="s">
        <v>429</v>
      </c>
      <c r="M7" s="813" t="s">
        <v>429</v>
      </c>
      <c r="N7" s="813" t="s">
        <v>429</v>
      </c>
      <c r="O7" s="813" t="s">
        <v>429</v>
      </c>
      <c r="P7" s="813">
        <v>0.29236478143414429</v>
      </c>
      <c r="Q7" s="813" t="s">
        <v>429</v>
      </c>
      <c r="R7" s="813">
        <v>0.27990717124122222</v>
      </c>
      <c r="S7" s="812">
        <v>0.30745517449595661</v>
      </c>
      <c r="T7" s="812">
        <v>0.27721727340270402</v>
      </c>
      <c r="U7" s="812">
        <v>0.40772732299741238</v>
      </c>
      <c r="V7" s="812">
        <v>0.41790258664530627</v>
      </c>
      <c r="W7" s="812">
        <v>0.42343643576399548</v>
      </c>
      <c r="X7" s="812">
        <v>0.4295715501975369</v>
      </c>
      <c r="Y7" s="812">
        <v>0.43313535394693004</v>
      </c>
      <c r="Z7" s="814">
        <v>0</v>
      </c>
      <c r="AA7" s="808">
        <v>0</v>
      </c>
      <c r="AB7" s="814">
        <v>0</v>
      </c>
      <c r="AC7" s="808">
        <v>0</v>
      </c>
      <c r="AD7" s="808">
        <v>0</v>
      </c>
      <c r="AE7" s="808">
        <v>0</v>
      </c>
      <c r="AF7" s="808">
        <v>1</v>
      </c>
      <c r="AG7" s="808">
        <v>1</v>
      </c>
      <c r="AH7" s="808">
        <v>3</v>
      </c>
      <c r="AI7" s="815">
        <v>-0.37</v>
      </c>
      <c r="AJ7" s="816">
        <v>5.3722490084862073E-2</v>
      </c>
      <c r="AK7" s="815">
        <v>-0.44063742946658985</v>
      </c>
      <c r="AL7" s="816">
        <v>-4.2550997123202983E-2</v>
      </c>
      <c r="AM7" s="815">
        <v>1.748491474778634</v>
      </c>
      <c r="AN7" s="816">
        <v>2.2487368934102525</v>
      </c>
      <c r="AO7" s="816">
        <v>-0.52956815403136792</v>
      </c>
      <c r="AP7" s="816">
        <v>-0.7682121578993617</v>
      </c>
      <c r="AQ7" s="816">
        <v>2.1798184728742731</v>
      </c>
      <c r="AR7" s="816">
        <v>2.1941447840953643</v>
      </c>
      <c r="AS7" s="816">
        <v>1.639259657601877</v>
      </c>
      <c r="AT7" s="816">
        <v>1.5227690012136863</v>
      </c>
      <c r="AU7" s="816">
        <v>0.83250392092750758</v>
      </c>
      <c r="AV7" s="817">
        <v>94</v>
      </c>
      <c r="AW7" s="145"/>
    </row>
    <row r="8" spans="1:51" s="39" customFormat="1" ht="14">
      <c r="A8" s="85" t="s">
        <v>12</v>
      </c>
      <c r="B8" s="807">
        <v>141</v>
      </c>
      <c r="C8" s="808">
        <v>160</v>
      </c>
      <c r="D8" s="809">
        <v>158</v>
      </c>
      <c r="E8" s="810">
        <v>162</v>
      </c>
      <c r="F8" s="810">
        <v>161</v>
      </c>
      <c r="G8" s="812">
        <v>0.4433260060420699</v>
      </c>
      <c r="H8" s="812">
        <v>0.49262746589292161</v>
      </c>
      <c r="I8" s="813">
        <v>0.45200000000000001</v>
      </c>
      <c r="J8" s="813">
        <v>0.58299999999999996</v>
      </c>
      <c r="K8" s="813">
        <v>0.44314875151309419</v>
      </c>
      <c r="L8" s="813" t="s">
        <v>429</v>
      </c>
      <c r="M8" s="813" t="s">
        <v>429</v>
      </c>
      <c r="N8" s="813" t="s">
        <v>429</v>
      </c>
      <c r="O8" s="813" t="s">
        <v>429</v>
      </c>
      <c r="P8" s="813">
        <v>0.43717117917719567</v>
      </c>
      <c r="Q8" s="813" t="s">
        <v>429</v>
      </c>
      <c r="R8" s="813">
        <v>0.43105851042788557</v>
      </c>
      <c r="S8" s="812">
        <v>0.45628142069158695</v>
      </c>
      <c r="T8" s="812">
        <v>0.43999163725800416</v>
      </c>
      <c r="U8" s="812">
        <v>0.47158259455928936</v>
      </c>
      <c r="V8" s="812">
        <v>0.48038181095627097</v>
      </c>
      <c r="W8" s="812">
        <v>0.4844076043196503</v>
      </c>
      <c r="X8" s="812">
        <v>0.49389550814063388</v>
      </c>
      <c r="Y8" s="812">
        <v>0.49653214869026219</v>
      </c>
      <c r="Z8" s="814">
        <v>-1</v>
      </c>
      <c r="AA8" s="808">
        <v>1</v>
      </c>
      <c r="AB8" s="814">
        <v>0</v>
      </c>
      <c r="AC8" s="808">
        <v>0</v>
      </c>
      <c r="AD8" s="808">
        <v>2</v>
      </c>
      <c r="AE8" s="808">
        <v>1</v>
      </c>
      <c r="AF8" s="808">
        <v>1</v>
      </c>
      <c r="AG8" s="808">
        <v>0</v>
      </c>
      <c r="AH8" s="808">
        <v>1</v>
      </c>
      <c r="AI8" s="815">
        <v>0.24</v>
      </c>
      <c r="AJ8" s="816">
        <v>0.23793794503375043</v>
      </c>
      <c r="AK8" s="815">
        <v>-0.27148681566253341</v>
      </c>
      <c r="AL8" s="816">
        <v>-0.21538161797880484</v>
      </c>
      <c r="AM8" s="815">
        <v>0.10267708134149398</v>
      </c>
      <c r="AN8" s="816">
        <v>0.47467414856396939</v>
      </c>
      <c r="AO8" s="816">
        <v>1.0644878752966269</v>
      </c>
      <c r="AP8" s="816">
        <v>-1.0528952924937274</v>
      </c>
      <c r="AQ8" s="816">
        <v>0.62382538491987383</v>
      </c>
      <c r="AR8" s="816">
        <v>0.6110630861613231</v>
      </c>
      <c r="AS8" s="816">
        <v>0.71833859457868243</v>
      </c>
      <c r="AT8" s="816">
        <v>1.297190741431109</v>
      </c>
      <c r="AU8" s="816">
        <v>3.2901206687641071E-2</v>
      </c>
      <c r="AV8" s="817">
        <v>91</v>
      </c>
      <c r="AW8" s="145"/>
    </row>
    <row r="9" spans="1:51" s="39" customFormat="1" ht="14">
      <c r="A9" s="85" t="s">
        <v>11</v>
      </c>
      <c r="B9" s="807">
        <v>135</v>
      </c>
      <c r="C9" s="808">
        <v>151</v>
      </c>
      <c r="D9" s="809">
        <v>151</v>
      </c>
      <c r="E9" s="810">
        <v>155</v>
      </c>
      <c r="F9" s="810">
        <v>154</v>
      </c>
      <c r="G9" s="811" t="s">
        <v>429</v>
      </c>
      <c r="H9" s="812" t="s">
        <v>429</v>
      </c>
      <c r="I9" s="811" t="s">
        <v>429</v>
      </c>
      <c r="J9" s="813" t="s">
        <v>429</v>
      </c>
      <c r="K9" s="813">
        <v>0.45586426253766615</v>
      </c>
      <c r="L9" s="813" t="s">
        <v>429</v>
      </c>
      <c r="M9" s="813" t="s">
        <v>429</v>
      </c>
      <c r="N9" s="813" t="s">
        <v>429</v>
      </c>
      <c r="O9" s="813" t="s">
        <v>429</v>
      </c>
      <c r="P9" s="813">
        <v>0.47000568392830405</v>
      </c>
      <c r="Q9" s="813" t="s">
        <v>429</v>
      </c>
      <c r="R9" s="813">
        <v>0.47793191120173961</v>
      </c>
      <c r="S9" s="812">
        <v>0.48690866587609322</v>
      </c>
      <c r="T9" s="812">
        <v>0.48315128164309923</v>
      </c>
      <c r="U9" s="812">
        <v>0.50431768260804488</v>
      </c>
      <c r="V9" s="812">
        <v>0.50479761987536875</v>
      </c>
      <c r="W9" s="812">
        <v>0.50713467564937009</v>
      </c>
      <c r="X9" s="812">
        <v>0.50825793732325808</v>
      </c>
      <c r="Y9" s="812">
        <v>0.50986557901921314</v>
      </c>
      <c r="Z9" s="814">
        <v>-2</v>
      </c>
      <c r="AA9" s="808">
        <v>-5</v>
      </c>
      <c r="AB9" s="814">
        <v>-2</v>
      </c>
      <c r="AC9" s="808">
        <v>-2</v>
      </c>
      <c r="AD9" s="808">
        <v>-3</v>
      </c>
      <c r="AE9" s="808">
        <v>0</v>
      </c>
      <c r="AF9" s="808">
        <v>0</v>
      </c>
      <c r="AG9" s="808">
        <v>-3</v>
      </c>
      <c r="AH9" s="808">
        <v>-4</v>
      </c>
      <c r="AI9" s="811" t="s">
        <v>429</v>
      </c>
      <c r="AJ9" s="811" t="s">
        <v>429</v>
      </c>
      <c r="AK9" s="811" t="s">
        <v>429</v>
      </c>
      <c r="AL9" s="811" t="s">
        <v>429</v>
      </c>
      <c r="AM9" s="815">
        <v>0.85506547008904321</v>
      </c>
      <c r="AN9" s="816">
        <v>1.0701337934372779</v>
      </c>
      <c r="AO9" s="811" t="s">
        <v>429</v>
      </c>
      <c r="AP9" s="816" t="s">
        <v>429</v>
      </c>
      <c r="AQ9" s="816">
        <v>1.0152318300343133</v>
      </c>
      <c r="AR9" s="816">
        <v>1.0173696528495313</v>
      </c>
      <c r="AS9" s="816">
        <v>0.72848762591293248</v>
      </c>
      <c r="AT9" s="816">
        <v>0.27389260958561312</v>
      </c>
      <c r="AU9" s="811" t="s">
        <v>429</v>
      </c>
      <c r="AV9" s="811" t="s">
        <v>429</v>
      </c>
      <c r="AW9" s="145"/>
    </row>
    <row r="10" spans="1:51" s="39" customFormat="1" ht="14">
      <c r="A10" s="85" t="s">
        <v>10</v>
      </c>
      <c r="B10" s="807">
        <v>153</v>
      </c>
      <c r="C10" s="808">
        <v>171</v>
      </c>
      <c r="D10" s="809">
        <v>170</v>
      </c>
      <c r="E10" s="810">
        <v>174</v>
      </c>
      <c r="F10" s="810">
        <v>173</v>
      </c>
      <c r="G10" s="812">
        <v>0.27044778721067675</v>
      </c>
      <c r="H10" s="812">
        <v>0.2835864094109703</v>
      </c>
      <c r="I10" s="813">
        <v>0.34399999999999997</v>
      </c>
      <c r="J10" s="813">
        <v>0.39300000000000002</v>
      </c>
      <c r="K10" s="813">
        <v>0.33984124947842553</v>
      </c>
      <c r="L10" s="813" t="s">
        <v>429</v>
      </c>
      <c r="M10" s="813" t="s">
        <v>429</v>
      </c>
      <c r="N10" s="813" t="s">
        <v>429</v>
      </c>
      <c r="O10" s="813" t="s">
        <v>429</v>
      </c>
      <c r="P10" s="813">
        <v>0.36838502046230787</v>
      </c>
      <c r="Q10" s="813" t="s">
        <v>429</v>
      </c>
      <c r="R10" s="813">
        <v>0.3810202934483668</v>
      </c>
      <c r="S10" s="812">
        <v>0.39503174821812126</v>
      </c>
      <c r="T10" s="812">
        <v>0.38689295821515557</v>
      </c>
      <c r="U10" s="812">
        <v>0.41985312481837755</v>
      </c>
      <c r="V10" s="812">
        <v>0.42884950553636841</v>
      </c>
      <c r="W10" s="812">
        <v>0.43282873444411696</v>
      </c>
      <c r="X10" s="812">
        <v>0.43877354673821589</v>
      </c>
      <c r="Y10" s="812">
        <v>0.44541556451409692</v>
      </c>
      <c r="Z10" s="814">
        <v>0</v>
      </c>
      <c r="AA10" s="808">
        <v>0</v>
      </c>
      <c r="AB10" s="814">
        <v>0</v>
      </c>
      <c r="AC10" s="808">
        <v>0</v>
      </c>
      <c r="AD10" s="808">
        <v>1</v>
      </c>
      <c r="AE10" s="808">
        <v>1</v>
      </c>
      <c r="AF10" s="808">
        <v>0</v>
      </c>
      <c r="AG10" s="808">
        <v>0</v>
      </c>
      <c r="AH10" s="808">
        <v>2</v>
      </c>
      <c r="AI10" s="815">
        <v>1.33</v>
      </c>
      <c r="AJ10" s="816">
        <v>1.2729601533881363</v>
      </c>
      <c r="AK10" s="815">
        <v>1.4381159145305924</v>
      </c>
      <c r="AL10" s="816">
        <v>1.5204089856000413</v>
      </c>
      <c r="AM10" s="815">
        <v>1.131393549592755</v>
      </c>
      <c r="AN10" s="816">
        <v>1.4075274570810592</v>
      </c>
      <c r="AO10" s="816">
        <v>0.46188865740957041</v>
      </c>
      <c r="AP10" s="816">
        <v>1.8260900219110532</v>
      </c>
      <c r="AQ10" s="816">
        <v>2.1367724240969999</v>
      </c>
      <c r="AR10" s="816">
        <v>1.4412492771371799</v>
      </c>
      <c r="AS10" s="816">
        <v>1.5014100099948413</v>
      </c>
      <c r="AT10" s="816">
        <v>1.4885388093433427</v>
      </c>
      <c r="AU10" s="816">
        <v>1.899018052326884</v>
      </c>
      <c r="AV10" s="817">
        <v>20</v>
      </c>
      <c r="AW10" s="145"/>
    </row>
    <row r="11" spans="1:51" s="39" customFormat="1" ht="15" customHeight="1">
      <c r="A11" s="85" t="s">
        <v>9</v>
      </c>
      <c r="B11" s="807">
        <v>72</v>
      </c>
      <c r="C11" s="808">
        <v>77</v>
      </c>
      <c r="D11" s="809">
        <v>80</v>
      </c>
      <c r="E11" s="810">
        <v>63</v>
      </c>
      <c r="F11" s="810">
        <v>63</v>
      </c>
      <c r="G11" s="812">
        <v>0.55791553018946682</v>
      </c>
      <c r="H11" s="812">
        <v>0.6190317289743883</v>
      </c>
      <c r="I11" s="813">
        <v>0.63100000000000001</v>
      </c>
      <c r="J11" s="813">
        <v>0.78200000000000003</v>
      </c>
      <c r="K11" s="813">
        <v>0.67423419635495319</v>
      </c>
      <c r="L11" s="813">
        <v>0.77900000000000003</v>
      </c>
      <c r="M11" s="813">
        <v>0.78500000000000003</v>
      </c>
      <c r="N11" s="813">
        <v>0.79100000000000004</v>
      </c>
      <c r="O11" s="813">
        <v>0.8</v>
      </c>
      <c r="P11" s="813">
        <v>0.72207517056350035</v>
      </c>
      <c r="Q11" s="813">
        <v>0.71499999999999997</v>
      </c>
      <c r="R11" s="813">
        <v>0.72044888212857494</v>
      </c>
      <c r="S11" s="812">
        <v>0.7409543903000404</v>
      </c>
      <c r="T11" s="812">
        <v>0.72191285667104488</v>
      </c>
      <c r="U11" s="812">
        <v>0.75571496465711585</v>
      </c>
      <c r="V11" s="812">
        <v>0.76188834765167057</v>
      </c>
      <c r="W11" s="812">
        <v>0.77236601166498087</v>
      </c>
      <c r="X11" s="812">
        <v>0.77469756181723959</v>
      </c>
      <c r="Y11" s="812">
        <v>0.77655244442417404</v>
      </c>
      <c r="Z11" s="814">
        <v>-2</v>
      </c>
      <c r="AA11" s="808">
        <v>1</v>
      </c>
      <c r="AB11" s="814">
        <v>-1</v>
      </c>
      <c r="AC11" s="808">
        <v>0</v>
      </c>
      <c r="AD11" s="808">
        <v>-2</v>
      </c>
      <c r="AE11" s="808">
        <v>-1</v>
      </c>
      <c r="AF11" s="808">
        <v>0</v>
      </c>
      <c r="AG11" s="808">
        <v>9</v>
      </c>
      <c r="AH11" s="808">
        <v>6</v>
      </c>
      <c r="AI11" s="815">
        <v>0.96</v>
      </c>
      <c r="AJ11" s="816">
        <v>0.93260646973678529</v>
      </c>
      <c r="AK11" s="815">
        <v>0.75703608419372381</v>
      </c>
      <c r="AL11" s="816">
        <v>0.78241381336963123</v>
      </c>
      <c r="AM11" s="815">
        <v>0.64411114656557822</v>
      </c>
      <c r="AN11" s="816">
        <v>0.73241824431766744</v>
      </c>
      <c r="AO11" s="816">
        <v>1.0693675175425854</v>
      </c>
      <c r="AP11" s="816">
        <v>0.85786871434221368</v>
      </c>
      <c r="AQ11" s="816">
        <v>1.1474002261176786</v>
      </c>
      <c r="AR11" s="816">
        <v>0.7271258344224707</v>
      </c>
      <c r="AS11" s="816">
        <v>0.9027002628572145</v>
      </c>
      <c r="AT11" s="816">
        <v>0.68231487341421371</v>
      </c>
      <c r="AU11" s="816">
        <v>0.94909077900016126</v>
      </c>
      <c r="AV11" s="818">
        <v>28</v>
      </c>
      <c r="AW11" s="145"/>
    </row>
    <row r="12" spans="1:51" s="39" customFormat="1" ht="14">
      <c r="A12" s="85" t="s">
        <v>7</v>
      </c>
      <c r="B12" s="807">
        <v>165</v>
      </c>
      <c r="C12" s="808">
        <v>184</v>
      </c>
      <c r="D12" s="809">
        <v>185</v>
      </c>
      <c r="E12" s="810">
        <v>178</v>
      </c>
      <c r="F12" s="810">
        <v>180</v>
      </c>
      <c r="G12" s="812">
        <v>0.2460138007359321</v>
      </c>
      <c r="H12" s="812">
        <v>0.21759950591350466</v>
      </c>
      <c r="I12" s="813">
        <v>0.186</v>
      </c>
      <c r="J12" s="813">
        <v>0.35</v>
      </c>
      <c r="K12" s="813">
        <v>0.29966150689453563</v>
      </c>
      <c r="L12" s="813" t="s">
        <v>429</v>
      </c>
      <c r="M12" s="813" t="s">
        <v>429</v>
      </c>
      <c r="N12" s="813" t="s">
        <v>429</v>
      </c>
      <c r="O12" s="813" t="s">
        <v>429</v>
      </c>
      <c r="P12" s="813">
        <v>0.34333480123268562</v>
      </c>
      <c r="Q12" s="813" t="s">
        <v>429</v>
      </c>
      <c r="R12" s="813">
        <v>0.30100942251520779</v>
      </c>
      <c r="S12" s="812">
        <v>0.3663446149624458</v>
      </c>
      <c r="T12" s="812">
        <v>0.31226857780041423</v>
      </c>
      <c r="U12" s="812">
        <v>0.40109392198968363</v>
      </c>
      <c r="V12" s="812">
        <v>0.40453817111634349</v>
      </c>
      <c r="W12" s="812">
        <v>0.4079816967973548</v>
      </c>
      <c r="X12" s="812">
        <v>0.41254868066492756</v>
      </c>
      <c r="Y12" s="812">
        <v>0.41642756117288943</v>
      </c>
      <c r="Z12" s="814">
        <v>0</v>
      </c>
      <c r="AA12" s="808">
        <v>0</v>
      </c>
      <c r="AB12" s="814">
        <v>0</v>
      </c>
      <c r="AC12" s="808">
        <v>0</v>
      </c>
      <c r="AD12" s="808">
        <v>0</v>
      </c>
      <c r="AE12" s="808">
        <v>0</v>
      </c>
      <c r="AF12" s="808">
        <v>1</v>
      </c>
      <c r="AG12" s="808">
        <v>1</v>
      </c>
      <c r="AH12" s="808">
        <v>0</v>
      </c>
      <c r="AI12" s="815">
        <v>1.25</v>
      </c>
      <c r="AJ12" s="811" t="s">
        <v>429</v>
      </c>
      <c r="AK12" s="815">
        <v>2.3390343113855807</v>
      </c>
      <c r="AL12" s="816">
        <v>2.2794020092049561</v>
      </c>
      <c r="AM12" s="815">
        <v>2.3670852092107517</v>
      </c>
      <c r="AN12" s="816">
        <v>2.4910855763147</v>
      </c>
      <c r="AO12" s="816">
        <v>-1.3095754394666925</v>
      </c>
      <c r="AP12" s="816">
        <v>3.2517224762115937</v>
      </c>
      <c r="AQ12" s="816">
        <v>2.9583353461490436</v>
      </c>
      <c r="AR12" s="816">
        <v>2.3699717083677019</v>
      </c>
      <c r="AS12" s="816">
        <v>2.4860464832125118</v>
      </c>
      <c r="AT12" s="816">
        <v>0.94233488839390311</v>
      </c>
      <c r="AU12" s="816">
        <v>2.7413019900631497</v>
      </c>
      <c r="AV12" s="817">
        <v>33</v>
      </c>
      <c r="AW12" s="145"/>
    </row>
    <row r="13" spans="1:51" s="39" customFormat="1" ht="14">
      <c r="A13" s="85" t="s">
        <v>6</v>
      </c>
      <c r="B13" s="807">
        <v>105</v>
      </c>
      <c r="C13" s="808">
        <v>120</v>
      </c>
      <c r="D13" s="809">
        <v>128</v>
      </c>
      <c r="E13" s="810">
        <v>127</v>
      </c>
      <c r="F13" s="810">
        <v>126</v>
      </c>
      <c r="G13" s="812">
        <v>0.55005570346588817</v>
      </c>
      <c r="H13" s="812">
        <v>0.57777267439327529</v>
      </c>
      <c r="I13" s="813">
        <v>0.58199999999999996</v>
      </c>
      <c r="J13" s="813">
        <v>0.65100000000000002</v>
      </c>
      <c r="K13" s="813">
        <v>0.55589975811000936</v>
      </c>
      <c r="L13" s="813" t="s">
        <v>429</v>
      </c>
      <c r="M13" s="813" t="s">
        <v>429</v>
      </c>
      <c r="N13" s="813" t="s">
        <v>429</v>
      </c>
      <c r="O13" s="813" t="s">
        <v>429</v>
      </c>
      <c r="P13" s="813">
        <v>0.57047213290657017</v>
      </c>
      <c r="Q13" s="813" t="s">
        <v>429</v>
      </c>
      <c r="R13" s="813">
        <v>0.59153664154887875</v>
      </c>
      <c r="S13" s="812">
        <v>0.59764668532944343</v>
      </c>
      <c r="T13" s="812">
        <v>0.61680629365709783</v>
      </c>
      <c r="U13" s="812">
        <v>0.61033743707423282</v>
      </c>
      <c r="V13" s="812">
        <v>0.61619299650430415</v>
      </c>
      <c r="W13" s="812">
        <v>0.61977472505283016</v>
      </c>
      <c r="X13" s="812">
        <v>0.62519415201273565</v>
      </c>
      <c r="Y13" s="812">
        <v>0.62761630767066268</v>
      </c>
      <c r="Z13" s="814">
        <v>2</v>
      </c>
      <c r="AA13" s="808">
        <v>2</v>
      </c>
      <c r="AB13" s="814">
        <v>0</v>
      </c>
      <c r="AC13" s="808">
        <v>1</v>
      </c>
      <c r="AD13" s="808">
        <v>-2</v>
      </c>
      <c r="AE13" s="808">
        <v>0</v>
      </c>
      <c r="AF13" s="808">
        <v>0</v>
      </c>
      <c r="AG13" s="808">
        <v>3</v>
      </c>
      <c r="AH13" s="808">
        <v>3</v>
      </c>
      <c r="AI13" s="811" t="s">
        <v>429</v>
      </c>
      <c r="AJ13" s="811" t="s">
        <v>429</v>
      </c>
      <c r="AK13" s="815">
        <v>0.4564753331865824</v>
      </c>
      <c r="AL13" s="816">
        <v>0.49443358205347732</v>
      </c>
      <c r="AM13" s="815">
        <v>0.6426363066352514</v>
      </c>
      <c r="AN13" s="816">
        <v>0.72426484470811126</v>
      </c>
      <c r="AO13" s="816">
        <v>0.47521422502894151</v>
      </c>
      <c r="AP13" s="816">
        <v>-0.38518134210133725</v>
      </c>
      <c r="AQ13" s="816">
        <v>0.93861757243640653</v>
      </c>
      <c r="AR13" s="816">
        <v>0.63939506381462952</v>
      </c>
      <c r="AS13" s="816">
        <v>0.88706210218900683</v>
      </c>
      <c r="AT13" s="816">
        <v>0.70036680043734645</v>
      </c>
      <c r="AU13" s="816">
        <v>0.3453805283006206</v>
      </c>
      <c r="AV13" s="811" t="s">
        <v>429</v>
      </c>
      <c r="AW13" s="145"/>
    </row>
    <row r="14" spans="1:51" s="39" customFormat="1" ht="14">
      <c r="A14" s="85" t="s">
        <v>5</v>
      </c>
      <c r="B14" s="808">
        <v>52</v>
      </c>
      <c r="C14" s="808">
        <v>52</v>
      </c>
      <c r="D14" s="809">
        <v>46</v>
      </c>
      <c r="E14" s="810">
        <v>71</v>
      </c>
      <c r="F14" s="810">
        <v>64</v>
      </c>
      <c r="G14" s="811" t="s">
        <v>429</v>
      </c>
      <c r="H14" s="812" t="s">
        <v>429</v>
      </c>
      <c r="I14" s="811" t="s">
        <v>429</v>
      </c>
      <c r="J14" s="813">
        <v>0.80800000000000005</v>
      </c>
      <c r="K14" s="813">
        <v>0.71495793218904302</v>
      </c>
      <c r="L14" s="813" t="s">
        <v>429</v>
      </c>
      <c r="M14" s="813" t="s">
        <v>429</v>
      </c>
      <c r="N14" s="813" t="s">
        <v>429</v>
      </c>
      <c r="O14" s="813" t="s">
        <v>429</v>
      </c>
      <c r="P14" s="813">
        <v>0.75712254531210044</v>
      </c>
      <c r="Q14" s="813" t="s">
        <v>429</v>
      </c>
      <c r="R14" s="813">
        <v>0.79181015940793431</v>
      </c>
      <c r="S14" s="812">
        <v>0.76569571209639176</v>
      </c>
      <c r="T14" s="812">
        <v>0.76715322439512068</v>
      </c>
      <c r="U14" s="812">
        <v>0.74307810346602632</v>
      </c>
      <c r="V14" s="812">
        <v>0.75216274777966485</v>
      </c>
      <c r="W14" s="812">
        <v>0.76070777752221896</v>
      </c>
      <c r="X14" s="812">
        <v>0.76746506706965245</v>
      </c>
      <c r="Y14" s="812">
        <v>0.77245936746633859</v>
      </c>
      <c r="Z14" s="811" t="s">
        <v>429</v>
      </c>
      <c r="AA14" s="808">
        <v>-3</v>
      </c>
      <c r="AB14" s="811" t="s">
        <v>429</v>
      </c>
      <c r="AC14" s="808">
        <v>0</v>
      </c>
      <c r="AD14" s="808">
        <v>1</v>
      </c>
      <c r="AE14" s="808">
        <v>0</v>
      </c>
      <c r="AF14" s="808">
        <v>-1</v>
      </c>
      <c r="AG14" s="808">
        <v>-12</v>
      </c>
      <c r="AH14" s="808">
        <v>8</v>
      </c>
      <c r="AI14" s="811" t="s">
        <v>429</v>
      </c>
      <c r="AJ14" s="811" t="s">
        <v>429</v>
      </c>
      <c r="AK14" s="811" t="s">
        <v>429</v>
      </c>
      <c r="AL14" s="811" t="s">
        <v>429</v>
      </c>
      <c r="AM14" s="811" t="s">
        <v>429</v>
      </c>
      <c r="AN14" s="816">
        <v>0.10941408778077921</v>
      </c>
      <c r="AO14" s="811" t="s">
        <v>429</v>
      </c>
      <c r="AP14" s="816" t="s">
        <v>429</v>
      </c>
      <c r="AQ14" s="816">
        <v>0.38651960169366895</v>
      </c>
      <c r="AR14" s="816">
        <v>0.32930977316170118</v>
      </c>
      <c r="AS14" s="816">
        <v>0.14317968729544717</v>
      </c>
      <c r="AT14" s="816">
        <v>0.97417070923078164</v>
      </c>
      <c r="AU14" s="811" t="s">
        <v>429</v>
      </c>
      <c r="AV14" s="811" t="s">
        <v>429</v>
      </c>
      <c r="AW14" s="145"/>
    </row>
    <row r="15" spans="1:51" s="39" customFormat="1" ht="14">
      <c r="A15" s="85" t="s">
        <v>4</v>
      </c>
      <c r="B15" s="807">
        <v>110</v>
      </c>
      <c r="C15" s="808">
        <v>123</v>
      </c>
      <c r="D15" s="809">
        <v>121</v>
      </c>
      <c r="E15" s="810">
        <v>118</v>
      </c>
      <c r="F15" s="810">
        <v>116</v>
      </c>
      <c r="G15" s="812">
        <v>0.56871482862182876</v>
      </c>
      <c r="H15" s="812">
        <v>0.6212005487081862</v>
      </c>
      <c r="I15" s="813">
        <v>0.63400000000000001</v>
      </c>
      <c r="J15" s="813">
        <v>0.71799999999999997</v>
      </c>
      <c r="K15" s="813">
        <v>0.63161778756077536</v>
      </c>
      <c r="L15" s="813" t="s">
        <v>429</v>
      </c>
      <c r="M15" s="813" t="s">
        <v>429</v>
      </c>
      <c r="N15" s="813" t="s">
        <v>429</v>
      </c>
      <c r="O15" s="813" t="s">
        <v>429</v>
      </c>
      <c r="P15" s="813">
        <v>0.60849491302658665</v>
      </c>
      <c r="Q15" s="813" t="s">
        <v>429</v>
      </c>
      <c r="R15" s="813">
        <v>0.60924670559950356</v>
      </c>
      <c r="S15" s="812">
        <v>0.62251032265226391</v>
      </c>
      <c r="T15" s="812">
        <v>0.61018162779697172</v>
      </c>
      <c r="U15" s="812">
        <v>0.64329962190135659</v>
      </c>
      <c r="V15" s="812">
        <v>0.65107070298805103</v>
      </c>
      <c r="W15" s="812">
        <v>0.65897708324606874</v>
      </c>
      <c r="X15" s="812">
        <v>0.66294435549102138</v>
      </c>
      <c r="Y15" s="812">
        <v>0.6658793943164153</v>
      </c>
      <c r="Z15" s="814">
        <v>-6</v>
      </c>
      <c r="AA15" s="808">
        <v>-1</v>
      </c>
      <c r="AB15" s="814">
        <v>-1</v>
      </c>
      <c r="AC15" s="808">
        <v>1</v>
      </c>
      <c r="AD15" s="808">
        <v>0</v>
      </c>
      <c r="AE15" s="808">
        <v>1</v>
      </c>
      <c r="AF15" s="808">
        <v>1</v>
      </c>
      <c r="AG15" s="808">
        <v>2</v>
      </c>
      <c r="AH15" s="808">
        <v>4</v>
      </c>
      <c r="AI15" s="811" t="s">
        <v>429</v>
      </c>
      <c r="AJ15" s="816">
        <v>0.30146509077917383</v>
      </c>
      <c r="AK15" s="815">
        <v>-2.6982511973636852E-2</v>
      </c>
      <c r="AL15" s="816">
        <v>3.111090998413335E-2</v>
      </c>
      <c r="AM15" s="811" t="s">
        <v>76</v>
      </c>
      <c r="AN15" s="816">
        <v>5.0171141460153557E-2</v>
      </c>
      <c r="AO15" s="816">
        <v>0.85651436355256294</v>
      </c>
      <c r="AP15" s="816">
        <v>0.16644306402209263</v>
      </c>
      <c r="AQ15" s="816">
        <v>0.18342948628187195</v>
      </c>
      <c r="AR15" s="816">
        <v>0.10548892611852434</v>
      </c>
      <c r="AS15" s="816">
        <v>0.35742926079778137</v>
      </c>
      <c r="AT15" s="816">
        <v>0.86617915569859871</v>
      </c>
      <c r="AU15" s="816">
        <v>0.28981327381802924</v>
      </c>
      <c r="AV15" s="811" t="s">
        <v>429</v>
      </c>
      <c r="AW15" s="145"/>
      <c r="AX15" s="145"/>
    </row>
    <row r="16" spans="1:51" s="39" customFormat="1" ht="14">
      <c r="A16" s="85" t="s">
        <v>3</v>
      </c>
      <c r="B16" s="807">
        <v>121</v>
      </c>
      <c r="C16" s="808">
        <v>140</v>
      </c>
      <c r="D16" s="809">
        <v>141</v>
      </c>
      <c r="E16" s="810">
        <v>148</v>
      </c>
      <c r="F16" s="810">
        <v>150</v>
      </c>
      <c r="G16" s="812">
        <v>0.477427043017152</v>
      </c>
      <c r="H16" s="812">
        <v>0.53593795878591699</v>
      </c>
      <c r="I16" s="813">
        <v>0.52300000000000002</v>
      </c>
      <c r="J16" s="813">
        <v>0.67200000000000004</v>
      </c>
      <c r="K16" s="813">
        <v>0.49555452074208584</v>
      </c>
      <c r="L16" s="813" t="s">
        <v>429</v>
      </c>
      <c r="M16" s="813" t="s">
        <v>429</v>
      </c>
      <c r="N16" s="813" t="s">
        <v>429</v>
      </c>
      <c r="O16" s="813" t="s">
        <v>429</v>
      </c>
      <c r="P16" s="813">
        <v>0.49782173138502633</v>
      </c>
      <c r="Q16" s="813" t="s">
        <v>429</v>
      </c>
      <c r="R16" s="813">
        <v>0.52025774683555948</v>
      </c>
      <c r="S16" s="812">
        <v>0.5184686365316149</v>
      </c>
      <c r="T16" s="812">
        <v>0.51483934613565507</v>
      </c>
      <c r="U16" s="812">
        <v>0.52466324211745896</v>
      </c>
      <c r="V16" s="812">
        <v>0.52808860783743716</v>
      </c>
      <c r="W16" s="812">
        <v>0.52893567059291013</v>
      </c>
      <c r="X16" s="812">
        <v>0.53019583373279544</v>
      </c>
      <c r="Y16" s="812">
        <v>0.53063315045528303</v>
      </c>
      <c r="Z16" s="814">
        <v>0</v>
      </c>
      <c r="AA16" s="808">
        <v>-1</v>
      </c>
      <c r="AB16" s="814">
        <v>0</v>
      </c>
      <c r="AC16" s="808">
        <v>-2</v>
      </c>
      <c r="AD16" s="808">
        <v>-3</v>
      </c>
      <c r="AE16" s="808">
        <v>-1</v>
      </c>
      <c r="AF16" s="808">
        <v>0</v>
      </c>
      <c r="AG16" s="808">
        <v>-5</v>
      </c>
      <c r="AH16" s="808">
        <v>-5</v>
      </c>
      <c r="AI16" s="811" t="s">
        <v>429</v>
      </c>
      <c r="AJ16" s="811" t="s">
        <v>429</v>
      </c>
      <c r="AK16" s="815">
        <v>-0.12995197054295354</v>
      </c>
      <c r="AL16" s="816">
        <v>-2.8991422816115886E-2</v>
      </c>
      <c r="AM16" s="815">
        <v>0.16650937920119618</v>
      </c>
      <c r="AN16" s="816">
        <v>0.53830617033636674</v>
      </c>
      <c r="AO16" s="816">
        <v>1.2042357045614516</v>
      </c>
      <c r="AP16" s="816">
        <v>-0.78034960302565404</v>
      </c>
      <c r="AQ16" s="816">
        <v>0.57242446038536787</v>
      </c>
      <c r="AR16" s="816">
        <v>0.54892368815024906</v>
      </c>
      <c r="AS16" s="816">
        <v>0.48343603398612878</v>
      </c>
      <c r="AT16" s="816">
        <v>0.28325801602326894</v>
      </c>
      <c r="AU16" s="816">
        <v>-4.143928149806797E-2</v>
      </c>
      <c r="AV16" s="801" t="s">
        <v>429</v>
      </c>
      <c r="AW16" s="145"/>
      <c r="AX16" s="145"/>
    </row>
    <row r="17" spans="1:50" s="39" customFormat="1" ht="14">
      <c r="A17" s="284" t="s">
        <v>79</v>
      </c>
      <c r="B17" s="807">
        <v>148</v>
      </c>
      <c r="C17" s="808">
        <v>152</v>
      </c>
      <c r="D17" s="809">
        <v>152</v>
      </c>
      <c r="E17" s="810">
        <v>159</v>
      </c>
      <c r="F17" s="810">
        <v>151</v>
      </c>
      <c r="G17" s="812">
        <v>0.37748224492345223</v>
      </c>
      <c r="H17" s="812">
        <v>0.36943887184109486</v>
      </c>
      <c r="I17" s="813">
        <v>0.329614956372696</v>
      </c>
      <c r="J17" s="813">
        <v>0.42199999999999999</v>
      </c>
      <c r="K17" s="813">
        <v>0.39204849966602473</v>
      </c>
      <c r="L17" s="813" t="s">
        <v>429</v>
      </c>
      <c r="M17" s="813" t="s">
        <v>429</v>
      </c>
      <c r="N17" s="813" t="s">
        <v>429</v>
      </c>
      <c r="O17" s="813" t="s">
        <v>429</v>
      </c>
      <c r="P17" s="813">
        <v>0.41889042319761505</v>
      </c>
      <c r="Q17" s="813" t="s">
        <v>429</v>
      </c>
      <c r="R17" s="813">
        <v>0.40800811873442761</v>
      </c>
      <c r="S17" s="812">
        <v>0.45051795170391756</v>
      </c>
      <c r="T17" s="813">
        <v>0.39222367641288269</v>
      </c>
      <c r="U17" s="812">
        <v>0.49991532036946101</v>
      </c>
      <c r="V17" s="812">
        <v>0.50632054266529869</v>
      </c>
      <c r="W17" s="812">
        <v>0.51037268700799232</v>
      </c>
      <c r="X17" s="812">
        <v>0.51591970045665736</v>
      </c>
      <c r="Y17" s="812">
        <v>0.52121435595462706</v>
      </c>
      <c r="Z17" s="814">
        <v>1</v>
      </c>
      <c r="AA17" s="808">
        <v>7</v>
      </c>
      <c r="AB17" s="814">
        <v>1</v>
      </c>
      <c r="AC17" s="808">
        <v>1</v>
      </c>
      <c r="AD17" s="808">
        <v>15</v>
      </c>
      <c r="AE17" s="808">
        <v>1</v>
      </c>
      <c r="AF17" s="808">
        <v>1</v>
      </c>
      <c r="AG17" s="808">
        <v>5</v>
      </c>
      <c r="AH17" s="808">
        <v>2</v>
      </c>
      <c r="AI17" s="811" t="s">
        <v>429</v>
      </c>
      <c r="AJ17" s="811" t="s">
        <v>429</v>
      </c>
      <c r="AK17" s="815">
        <v>0.94947381458889513</v>
      </c>
      <c r="AL17" s="816">
        <v>1.3464559927876429</v>
      </c>
      <c r="AM17" s="815">
        <v>1.813155869310231</v>
      </c>
      <c r="AN17" s="816">
        <v>2.2656331721815803</v>
      </c>
      <c r="AO17" s="816">
        <v>-0.6412721378961872</v>
      </c>
      <c r="AP17" s="816">
        <v>0.595770332726131</v>
      </c>
      <c r="AQ17" s="816">
        <v>2.4603098785809241</v>
      </c>
      <c r="AR17" s="816">
        <v>2.1487057027437917</v>
      </c>
      <c r="AS17" s="816">
        <v>2.0423347943746784</v>
      </c>
      <c r="AT17" s="816">
        <v>1.0485255055498799</v>
      </c>
      <c r="AU17" s="816">
        <v>1.4443991432369074</v>
      </c>
      <c r="AV17" s="811" t="s">
        <v>429</v>
      </c>
      <c r="AW17" s="145"/>
      <c r="AX17" s="145"/>
    </row>
    <row r="18" spans="1:50" s="39" customFormat="1" ht="14">
      <c r="A18" s="85" t="s">
        <v>2</v>
      </c>
      <c r="B18" s="807">
        <v>150</v>
      </c>
      <c r="C18" s="808">
        <v>164</v>
      </c>
      <c r="D18" s="809">
        <v>163</v>
      </c>
      <c r="E18" s="810">
        <v>141</v>
      </c>
      <c r="F18" s="810">
        <v>139</v>
      </c>
      <c r="G18" s="812">
        <v>0.42177863401569815</v>
      </c>
      <c r="H18" s="812">
        <v>0.40300679891162544</v>
      </c>
      <c r="I18" s="813">
        <v>0.371</v>
      </c>
      <c r="J18" s="813">
        <v>0.42899999999999999</v>
      </c>
      <c r="K18" s="813">
        <v>0.43260852197986532</v>
      </c>
      <c r="L18" s="813" t="s">
        <v>429</v>
      </c>
      <c r="M18" s="813" t="s">
        <v>429</v>
      </c>
      <c r="N18" s="813" t="s">
        <v>429</v>
      </c>
      <c r="O18" s="813" t="s">
        <v>429</v>
      </c>
      <c r="P18" s="813">
        <v>0.47084921728712681</v>
      </c>
      <c r="Q18" s="813" t="s">
        <v>429</v>
      </c>
      <c r="R18" s="813">
        <v>0.41123163322894185</v>
      </c>
      <c r="S18" s="812">
        <v>0.50470480509904059</v>
      </c>
      <c r="T18" s="812">
        <v>0.41880196474134568</v>
      </c>
      <c r="U18" s="812">
        <v>0.55461367426092678</v>
      </c>
      <c r="V18" s="812">
        <v>0.5650703162655909</v>
      </c>
      <c r="W18" s="812">
        <v>0.57561670169739232</v>
      </c>
      <c r="X18" s="812">
        <v>0.58021424431604851</v>
      </c>
      <c r="Y18" s="812">
        <v>0.58550986326183219</v>
      </c>
      <c r="Z18" s="814">
        <v>1</v>
      </c>
      <c r="AA18" s="808">
        <v>2</v>
      </c>
      <c r="AB18" s="814">
        <v>0</v>
      </c>
      <c r="AC18" s="808">
        <v>1</v>
      </c>
      <c r="AD18" s="808">
        <v>3</v>
      </c>
      <c r="AE18" s="808">
        <v>0</v>
      </c>
      <c r="AF18" s="808">
        <v>2</v>
      </c>
      <c r="AG18" s="808">
        <v>7</v>
      </c>
      <c r="AH18" s="808">
        <v>1</v>
      </c>
      <c r="AI18" s="815">
        <v>0.11</v>
      </c>
      <c r="AJ18" s="816">
        <v>0.22901997855300227</v>
      </c>
      <c r="AK18" s="815">
        <v>-0.3382911962418233</v>
      </c>
      <c r="AL18" s="816">
        <v>0.4249489723097355</v>
      </c>
      <c r="AM18" s="815">
        <v>1.3517481860326526</v>
      </c>
      <c r="AN18" s="816">
        <v>1.3658262653186037</v>
      </c>
      <c r="AO18" s="816">
        <v>-0.36511538626814444</v>
      </c>
      <c r="AP18" s="816">
        <v>0.71131571925668879</v>
      </c>
      <c r="AQ18" s="816">
        <v>2.5155037877994113</v>
      </c>
      <c r="AR18" s="816">
        <v>1.4605715324640611</v>
      </c>
      <c r="AS18" s="816">
        <v>2.1931654370376474</v>
      </c>
      <c r="AT18" s="816">
        <v>1.3645065586674221</v>
      </c>
      <c r="AU18" s="816">
        <v>1.5685478856818369</v>
      </c>
      <c r="AV18" s="817">
        <v>92</v>
      </c>
      <c r="AW18" s="145"/>
    </row>
    <row r="19" spans="1:50" s="39" customFormat="1" ht="14">
      <c r="A19" s="85" t="s">
        <v>1</v>
      </c>
      <c r="B19" s="807">
        <v>169</v>
      </c>
      <c r="C19" s="808">
        <v>173</v>
      </c>
      <c r="D19" s="809">
        <v>172</v>
      </c>
      <c r="E19" s="810">
        <v>156</v>
      </c>
      <c r="F19" s="810">
        <v>155</v>
      </c>
      <c r="G19" s="812">
        <v>0.43655236755171878</v>
      </c>
      <c r="H19" s="812">
        <v>0.49877183167231998</v>
      </c>
      <c r="I19" s="813">
        <v>0.26200000000000001</v>
      </c>
      <c r="J19" s="813">
        <v>0.56999999999999995</v>
      </c>
      <c r="K19" s="813">
        <v>0.42752274853023287</v>
      </c>
      <c r="L19" s="813" t="s">
        <v>429</v>
      </c>
      <c r="M19" s="813" t="s">
        <v>429</v>
      </c>
      <c r="N19" s="813" t="s">
        <v>429</v>
      </c>
      <c r="O19" s="813" t="s">
        <v>429</v>
      </c>
      <c r="P19" s="813">
        <v>0.41192470559833777</v>
      </c>
      <c r="Q19" s="813" t="s">
        <v>429</v>
      </c>
      <c r="R19" s="813">
        <v>0.35497905212976966</v>
      </c>
      <c r="S19" s="812">
        <v>0.42241002534092614</v>
      </c>
      <c r="T19" s="812">
        <v>0.34871661021556982</v>
      </c>
      <c r="U19" s="812">
        <v>0.46091207246235327</v>
      </c>
      <c r="V19" s="812">
        <v>0.47446886659333903</v>
      </c>
      <c r="W19" s="812">
        <v>0.49056720416464311</v>
      </c>
      <c r="X19" s="812">
        <v>0.50078229110954808</v>
      </c>
      <c r="Y19" s="812">
        <v>0.50874738557583188</v>
      </c>
      <c r="Z19" s="814">
        <v>0</v>
      </c>
      <c r="AA19" s="808">
        <v>0</v>
      </c>
      <c r="AB19" s="814">
        <v>0</v>
      </c>
      <c r="AC19" s="808">
        <v>0</v>
      </c>
      <c r="AD19" s="808">
        <v>0</v>
      </c>
      <c r="AE19" s="808">
        <v>1</v>
      </c>
      <c r="AF19" s="808">
        <v>4</v>
      </c>
      <c r="AG19" s="808">
        <v>16</v>
      </c>
      <c r="AH19" s="808">
        <v>12</v>
      </c>
      <c r="AI19" s="815">
        <v>-1.81</v>
      </c>
      <c r="AJ19" s="816">
        <v>9.0101129211683784E-2</v>
      </c>
      <c r="AK19" s="815">
        <v>-3.5274651752035737</v>
      </c>
      <c r="AL19" s="816">
        <v>-0.58453047082960286</v>
      </c>
      <c r="AM19" s="815">
        <v>-5.0514321487408314</v>
      </c>
      <c r="AN19" s="816">
        <v>0.10606755610131913</v>
      </c>
      <c r="AO19" s="816">
        <v>1.1183441442763842</v>
      </c>
      <c r="AP19" s="816">
        <v>-1.529593444511701</v>
      </c>
      <c r="AQ19" s="816">
        <v>0.75483253256787286</v>
      </c>
      <c r="AR19" s="816">
        <v>0.46121982771998304</v>
      </c>
      <c r="AS19" s="816">
        <v>1.0751918292063456</v>
      </c>
      <c r="AT19" s="816">
        <v>2.4993300326096701</v>
      </c>
      <c r="AU19" s="816">
        <v>8.2545957954249793E-2</v>
      </c>
      <c r="AV19" s="817">
        <v>95</v>
      </c>
      <c r="AW19" s="145"/>
    </row>
    <row r="20" spans="1:50" s="39" customFormat="1" ht="14">
      <c r="A20" s="145"/>
      <c r="B20" s="74"/>
      <c r="C20" s="74"/>
      <c r="D20" s="74"/>
      <c r="E20" s="74"/>
      <c r="F20" s="74"/>
      <c r="G20" s="145"/>
      <c r="H20" s="145"/>
      <c r="I20" s="145"/>
      <c r="J20" s="145" t="s">
        <v>17</v>
      </c>
      <c r="K20" s="145"/>
      <c r="L20" s="145"/>
      <c r="M20" s="145"/>
      <c r="N20" s="145"/>
      <c r="O20" s="145"/>
      <c r="P20" s="145"/>
      <c r="Q20" s="145"/>
      <c r="R20" s="145"/>
      <c r="S20" s="145"/>
      <c r="T20" s="145"/>
      <c r="U20" s="145"/>
      <c r="V20" s="145"/>
      <c r="W20" s="145"/>
      <c r="X20" s="74"/>
      <c r="Y20" s="74"/>
      <c r="Z20" s="145"/>
      <c r="AA20" s="145"/>
      <c r="AB20" s="145"/>
      <c r="AC20" s="145"/>
      <c r="AD20" s="145"/>
      <c r="AE20" s="145"/>
      <c r="AF20" s="145"/>
      <c r="AG20" s="145"/>
      <c r="AH20" s="145"/>
      <c r="AI20" s="145"/>
      <c r="AJ20" s="145"/>
      <c r="AK20" s="145"/>
      <c r="AL20" s="145"/>
      <c r="AM20" s="145"/>
      <c r="AN20" s="145"/>
      <c r="AO20" s="145"/>
      <c r="AP20" s="145"/>
      <c r="AQ20" s="145"/>
      <c r="AR20" s="145"/>
      <c r="AS20" s="145"/>
      <c r="AT20" s="145"/>
      <c r="AU20" s="145"/>
      <c r="AV20" s="145"/>
      <c r="AW20" s="145"/>
    </row>
    <row r="21" spans="1:50" s="39" customFormat="1" ht="14">
      <c r="A21" s="316" t="s">
        <v>33</v>
      </c>
      <c r="B21" s="145"/>
      <c r="C21" s="145"/>
      <c r="D21" s="145"/>
      <c r="E21" s="145"/>
      <c r="F21" s="145"/>
      <c r="G21" s="244"/>
      <c r="I21" s="145"/>
      <c r="J21" s="145"/>
      <c r="K21" s="145"/>
      <c r="L21" s="145"/>
      <c r="M21" s="145"/>
      <c r="N21" s="145"/>
      <c r="O21" s="145"/>
      <c r="P21" s="145"/>
      <c r="Q21" s="145"/>
      <c r="R21" s="145"/>
      <c r="S21" s="145"/>
      <c r="T21" s="145"/>
      <c r="U21" s="145"/>
      <c r="V21" s="145"/>
      <c r="W21" s="145"/>
      <c r="X21" s="145"/>
      <c r="Y21" s="145"/>
      <c r="Z21" s="145"/>
      <c r="AA21" s="145"/>
      <c r="AB21" s="145"/>
      <c r="AC21" s="145"/>
      <c r="AD21" s="145"/>
      <c r="AE21" s="145"/>
      <c r="AF21" s="145"/>
      <c r="AG21" s="145"/>
      <c r="AH21" s="145"/>
      <c r="AI21" s="145"/>
      <c r="AJ21" s="145"/>
      <c r="AK21" s="145"/>
      <c r="AL21" s="145"/>
      <c r="AM21" s="145"/>
      <c r="AN21" s="145"/>
      <c r="AO21" s="145"/>
      <c r="AP21" s="145"/>
      <c r="AQ21" s="145"/>
      <c r="AR21" s="145"/>
      <c r="AS21" s="145"/>
      <c r="AT21" s="145"/>
      <c r="AU21" s="145"/>
      <c r="AV21" s="145"/>
      <c r="AW21" s="145"/>
    </row>
    <row r="22" spans="1:50" s="39" customFormat="1" ht="14">
      <c r="A22" s="145"/>
      <c r="B22" s="145"/>
      <c r="C22" s="145"/>
      <c r="D22" s="145"/>
      <c r="E22" s="145"/>
      <c r="F22" s="145"/>
      <c r="G22" s="244"/>
      <c r="I22" s="145"/>
      <c r="J22" s="145"/>
      <c r="K22" s="145"/>
      <c r="L22" s="145"/>
      <c r="M22" s="145"/>
      <c r="N22" s="145"/>
      <c r="O22" s="145"/>
      <c r="P22" s="145"/>
      <c r="Q22" s="145"/>
      <c r="R22" s="145"/>
      <c r="S22" s="145"/>
      <c r="T22" s="145"/>
      <c r="U22" s="145"/>
      <c r="V22" s="145"/>
      <c r="W22" s="145"/>
      <c r="X22" s="145"/>
      <c r="Y22" s="145"/>
      <c r="Z22" s="145"/>
      <c r="AA22" s="145"/>
      <c r="AB22" s="145"/>
      <c r="AC22" s="145"/>
      <c r="AD22" s="145"/>
      <c r="AE22" s="145"/>
      <c r="AF22" s="145"/>
      <c r="AG22" s="145"/>
      <c r="AH22" s="145"/>
      <c r="AI22" s="145"/>
      <c r="AJ22" s="145"/>
      <c r="AK22" s="145"/>
      <c r="AL22" s="145"/>
      <c r="AM22" s="145"/>
      <c r="AN22" s="145"/>
      <c r="AO22" s="145"/>
      <c r="AP22" s="145"/>
      <c r="AQ22" s="145"/>
      <c r="AR22" s="145"/>
      <c r="AS22" s="145"/>
      <c r="AT22" s="145"/>
      <c r="AU22" s="145"/>
      <c r="AV22" s="145"/>
      <c r="AW22" s="145"/>
    </row>
    <row r="23" spans="1:50" s="39" customFormat="1" ht="14">
      <c r="A23" s="145" t="s">
        <v>270</v>
      </c>
      <c r="B23" s="145"/>
      <c r="C23" s="145"/>
      <c r="D23" s="145"/>
      <c r="E23" s="145"/>
      <c r="F23" s="145"/>
      <c r="G23" s="244"/>
      <c r="I23" s="145"/>
      <c r="J23" s="145"/>
      <c r="K23" s="145"/>
      <c r="L23" s="145"/>
      <c r="M23" s="145"/>
      <c r="N23" s="145"/>
      <c r="O23" s="145"/>
      <c r="P23" s="145"/>
      <c r="Q23" s="145"/>
      <c r="R23" s="145"/>
      <c r="S23" s="145"/>
      <c r="T23" s="145"/>
      <c r="U23" s="145"/>
      <c r="V23" s="145"/>
      <c r="W23" s="145"/>
      <c r="X23" s="145"/>
      <c r="Y23" s="145"/>
      <c r="Z23" s="145"/>
      <c r="AA23" s="145"/>
      <c r="AB23" s="145"/>
      <c r="AC23" s="145"/>
      <c r="AD23" s="145"/>
      <c r="AE23" s="145"/>
      <c r="AF23" s="145"/>
      <c r="AG23" s="145"/>
      <c r="AH23" s="145"/>
      <c r="AI23" s="145"/>
      <c r="AJ23" s="145"/>
      <c r="AK23" s="145"/>
      <c r="AL23" s="145"/>
      <c r="AM23" s="145"/>
      <c r="AN23" s="145"/>
      <c r="AO23" s="145"/>
      <c r="AP23" s="145"/>
      <c r="AQ23" s="145"/>
      <c r="AR23" s="145"/>
      <c r="AS23" s="145"/>
      <c r="AT23" s="145"/>
      <c r="AU23" s="145"/>
      <c r="AV23" s="145"/>
      <c r="AW23" s="145"/>
    </row>
    <row r="24" spans="1:50" s="39" customFormat="1" ht="14">
      <c r="A24" s="145"/>
      <c r="B24" s="145"/>
      <c r="C24" s="145"/>
      <c r="D24" s="145"/>
      <c r="E24" s="145"/>
      <c r="F24" s="145"/>
      <c r="G24" s="244"/>
      <c r="I24" s="145"/>
      <c r="J24" s="145"/>
      <c r="K24" s="145"/>
      <c r="L24" s="145"/>
      <c r="M24" s="145"/>
      <c r="N24" s="145"/>
      <c r="O24" s="145"/>
      <c r="P24" s="145"/>
      <c r="Q24" s="145"/>
      <c r="R24" s="145"/>
      <c r="S24" s="145"/>
      <c r="T24" s="145"/>
      <c r="U24" s="145"/>
      <c r="V24" s="145"/>
      <c r="W24" s="145"/>
      <c r="X24" s="145"/>
      <c r="Y24" s="145"/>
      <c r="Z24" s="145"/>
      <c r="AA24" s="145"/>
      <c r="AB24" s="145"/>
      <c r="AC24" s="145"/>
      <c r="AD24" s="145"/>
      <c r="AE24" s="145"/>
      <c r="AF24" s="145"/>
      <c r="AG24" s="145"/>
      <c r="AH24" s="145"/>
      <c r="AI24" s="145"/>
      <c r="AJ24" s="145"/>
      <c r="AK24" s="145"/>
      <c r="AL24" s="145"/>
      <c r="AM24" s="145"/>
      <c r="AN24" s="145"/>
      <c r="AO24" s="145"/>
      <c r="AP24" s="145"/>
      <c r="AQ24" s="145"/>
      <c r="AR24" s="145"/>
      <c r="AS24" s="145"/>
      <c r="AT24" s="145"/>
      <c r="AU24" s="145"/>
      <c r="AV24" s="145"/>
      <c r="AW24" s="145"/>
    </row>
    <row r="25" spans="1:50" s="39" customFormat="1" ht="14">
      <c r="A25" s="145" t="s">
        <v>273</v>
      </c>
      <c r="B25" s="145"/>
      <c r="C25" s="145"/>
      <c r="D25" s="145"/>
      <c r="E25" s="145"/>
      <c r="F25" s="145"/>
      <c r="G25" s="244"/>
      <c r="I25" s="145"/>
      <c r="J25" s="145"/>
      <c r="K25" s="145"/>
      <c r="L25" s="145"/>
      <c r="M25" s="145"/>
      <c r="N25" s="145"/>
      <c r="O25" s="145"/>
      <c r="P25" s="145"/>
      <c r="Q25" s="145"/>
      <c r="R25" s="145"/>
      <c r="S25" s="145"/>
      <c r="T25" s="145"/>
      <c r="U25" s="145"/>
      <c r="V25" s="145"/>
      <c r="W25" s="145"/>
      <c r="X25" s="145"/>
      <c r="Y25" s="145"/>
      <c r="Z25" s="145"/>
      <c r="AA25" s="145"/>
      <c r="AB25" s="145"/>
      <c r="AC25" s="145"/>
      <c r="AD25" s="145"/>
      <c r="AE25" s="145"/>
      <c r="AF25" s="145"/>
      <c r="AG25" s="145"/>
      <c r="AH25" s="145"/>
      <c r="AI25" s="145"/>
      <c r="AJ25" s="145"/>
      <c r="AK25" s="145"/>
      <c r="AL25" s="145"/>
      <c r="AM25" s="145"/>
      <c r="AN25" s="145"/>
      <c r="AO25" s="145"/>
      <c r="AP25" s="145"/>
      <c r="AQ25" s="145"/>
      <c r="AR25" s="145"/>
      <c r="AS25" s="145"/>
      <c r="AT25" s="145"/>
      <c r="AU25" s="145"/>
      <c r="AV25" s="145"/>
      <c r="AW25" s="145"/>
    </row>
    <row r="26" spans="1:50" s="39" customFormat="1" ht="14">
      <c r="A26" s="145" t="s">
        <v>272</v>
      </c>
      <c r="B26" s="145"/>
      <c r="C26" s="145"/>
      <c r="D26" s="145"/>
      <c r="E26" s="145"/>
      <c r="F26" s="145"/>
      <c r="G26" s="244"/>
      <c r="I26" s="145"/>
      <c r="J26" s="145"/>
      <c r="K26" s="145"/>
      <c r="L26" s="145"/>
      <c r="M26" s="145"/>
      <c r="N26" s="145"/>
      <c r="O26" s="145"/>
      <c r="P26" s="145"/>
      <c r="Q26" s="145"/>
      <c r="R26" s="145"/>
      <c r="S26" s="145"/>
      <c r="T26" s="145"/>
      <c r="U26" s="145"/>
      <c r="V26" s="145"/>
      <c r="W26" s="145"/>
      <c r="X26" s="145"/>
      <c r="Y26" s="145"/>
      <c r="Z26" s="145"/>
      <c r="AA26" s="145"/>
      <c r="AB26" s="145"/>
      <c r="AC26" s="145"/>
      <c r="AD26" s="145"/>
      <c r="AE26" s="145"/>
      <c r="AF26" s="145"/>
      <c r="AG26" s="145"/>
      <c r="AH26" s="145"/>
      <c r="AI26" s="145"/>
      <c r="AJ26" s="145"/>
      <c r="AK26" s="145"/>
      <c r="AL26" s="145"/>
      <c r="AM26" s="145"/>
      <c r="AN26" s="145"/>
      <c r="AO26" s="145"/>
      <c r="AP26" s="145"/>
      <c r="AQ26" s="145"/>
      <c r="AR26" s="145"/>
      <c r="AS26" s="145"/>
      <c r="AT26" s="145"/>
      <c r="AU26" s="145"/>
      <c r="AV26" s="145"/>
      <c r="AW26" s="145"/>
    </row>
    <row r="27" spans="1:50" s="39" customFormat="1" ht="14">
      <c r="A27" s="145" t="s">
        <v>357</v>
      </c>
      <c r="B27" s="145"/>
      <c r="C27" s="145"/>
      <c r="D27" s="145"/>
      <c r="E27" s="145"/>
      <c r="F27" s="145"/>
      <c r="G27" s="244"/>
      <c r="I27" s="145"/>
      <c r="J27" s="145"/>
      <c r="K27" s="145"/>
      <c r="L27" s="145"/>
      <c r="M27" s="145"/>
      <c r="N27" s="145"/>
      <c r="O27" s="145"/>
      <c r="P27" s="145"/>
      <c r="Q27" s="145"/>
      <c r="R27" s="145"/>
      <c r="S27" s="145"/>
      <c r="T27" s="145"/>
      <c r="U27" s="145"/>
      <c r="V27" s="145"/>
      <c r="W27" s="145"/>
      <c r="X27" s="145"/>
      <c r="Y27" s="145"/>
      <c r="Z27" s="145"/>
      <c r="AA27" s="145"/>
      <c r="AB27" s="145"/>
      <c r="AC27" s="145"/>
      <c r="AD27" s="145"/>
      <c r="AE27" s="145"/>
      <c r="AF27" s="145"/>
      <c r="AG27" s="145"/>
      <c r="AH27" s="145"/>
      <c r="AI27" s="145"/>
      <c r="AJ27" s="145"/>
      <c r="AK27" s="145"/>
      <c r="AL27" s="145"/>
      <c r="AM27" s="145"/>
      <c r="AN27" s="145"/>
      <c r="AO27" s="145"/>
      <c r="AP27" s="145"/>
      <c r="AQ27" s="145"/>
      <c r="AR27" s="145"/>
      <c r="AS27" s="145"/>
      <c r="AT27" s="145"/>
      <c r="AU27" s="145"/>
      <c r="AV27" s="145"/>
      <c r="AW27" s="145"/>
    </row>
    <row r="28" spans="1:50" s="39" customFormat="1" ht="14">
      <c r="A28" s="145"/>
      <c r="B28" s="145"/>
      <c r="C28" s="145"/>
      <c r="D28" s="145"/>
      <c r="E28" s="145"/>
      <c r="F28" s="145"/>
      <c r="G28" s="244"/>
      <c r="I28" s="229"/>
      <c r="J28" s="228"/>
      <c r="K28" s="145"/>
      <c r="L28" s="145"/>
      <c r="M28" s="145"/>
      <c r="N28" s="145"/>
      <c r="O28" s="145"/>
      <c r="P28" s="145"/>
      <c r="Q28" s="145"/>
      <c r="R28" s="145"/>
      <c r="S28" s="145"/>
      <c r="T28" s="145"/>
      <c r="U28" s="145"/>
      <c r="V28" s="145"/>
      <c r="W28" s="145"/>
      <c r="X28" s="145"/>
      <c r="Y28" s="145"/>
      <c r="Z28" s="145"/>
      <c r="AA28" s="145"/>
      <c r="AB28" s="145"/>
      <c r="AC28" s="145"/>
      <c r="AD28" s="145"/>
      <c r="AE28" s="145"/>
      <c r="AF28" s="145"/>
      <c r="AG28" s="145"/>
      <c r="AH28" s="145"/>
      <c r="AI28" s="145"/>
      <c r="AJ28" s="145"/>
      <c r="AK28" s="145"/>
      <c r="AL28" s="145"/>
      <c r="AM28" s="145"/>
      <c r="AN28" s="145"/>
      <c r="AO28" s="145"/>
      <c r="AP28" s="145"/>
      <c r="AQ28" s="145"/>
      <c r="AR28" s="145"/>
      <c r="AS28" s="145"/>
      <c r="AT28" s="145"/>
      <c r="AU28" s="145"/>
      <c r="AV28" s="145"/>
      <c r="AW28" s="145"/>
    </row>
    <row r="29" spans="1:50">
      <c r="A29" s="145" t="s">
        <v>214</v>
      </c>
      <c r="B29" s="145"/>
      <c r="C29" s="145"/>
      <c r="D29" s="145"/>
      <c r="E29" s="145"/>
      <c r="F29" s="145"/>
      <c r="G29" s="289"/>
      <c r="I29" s="57"/>
      <c r="J29" s="57"/>
      <c r="K29" s="57"/>
      <c r="L29" s="57"/>
      <c r="M29" s="57"/>
      <c r="N29" s="57"/>
      <c r="O29" s="57"/>
      <c r="P29" s="57"/>
      <c r="Q29" s="57"/>
      <c r="R29" s="57"/>
      <c r="S29" s="57"/>
      <c r="T29" s="57"/>
      <c r="U29" s="57"/>
      <c r="V29" s="57"/>
      <c r="W29" s="57"/>
      <c r="X29" s="145"/>
      <c r="Y29" s="145"/>
      <c r="Z29" s="57"/>
      <c r="AA29" s="57"/>
      <c r="AB29" s="57"/>
      <c r="AC29" s="57"/>
      <c r="AD29" s="57"/>
      <c r="AE29" s="57"/>
      <c r="AF29" s="289"/>
      <c r="AG29" s="289"/>
      <c r="AH29" s="289"/>
      <c r="AI29" s="57"/>
      <c r="AJ29" s="57"/>
      <c r="AK29" s="57"/>
      <c r="AL29" s="57"/>
      <c r="AM29" s="57"/>
      <c r="AN29" s="57"/>
      <c r="AO29" s="57"/>
      <c r="AP29" s="57"/>
      <c r="AQ29" s="57"/>
      <c r="AR29" s="57"/>
      <c r="AS29" s="289"/>
      <c r="AT29" s="289"/>
      <c r="AU29" s="289"/>
      <c r="AV29" s="57"/>
      <c r="AW29" s="57"/>
    </row>
    <row r="30" spans="1:50">
      <c r="A30" s="145"/>
      <c r="B30" s="145"/>
      <c r="C30" s="145"/>
      <c r="D30" s="145"/>
      <c r="E30" s="145"/>
      <c r="F30" s="145"/>
      <c r="I30" s="57"/>
      <c r="J30" s="57"/>
      <c r="K30" s="57"/>
      <c r="L30" s="57"/>
      <c r="M30" s="57"/>
      <c r="N30" s="57"/>
      <c r="O30" s="57"/>
      <c r="P30" s="57"/>
      <c r="Q30" s="57"/>
      <c r="R30" s="57"/>
      <c r="S30" s="57"/>
      <c r="T30" s="57"/>
      <c r="U30" s="57"/>
      <c r="V30" s="57"/>
      <c r="W30" s="57"/>
      <c r="X30" s="145"/>
      <c r="Y30" s="145"/>
      <c r="Z30" s="57"/>
      <c r="AA30" s="57"/>
      <c r="AB30" s="57"/>
      <c r="AC30" s="57"/>
      <c r="AD30" s="57"/>
      <c r="AE30" s="57"/>
      <c r="AF30" s="289"/>
      <c r="AG30" s="289"/>
      <c r="AH30" s="289"/>
      <c r="AI30" s="57"/>
      <c r="AJ30" s="57"/>
      <c r="AK30" s="57"/>
      <c r="AL30" s="57"/>
      <c r="AM30" s="57"/>
      <c r="AN30" s="57"/>
      <c r="AO30" s="57"/>
      <c r="AP30" s="57"/>
      <c r="AQ30" s="57"/>
      <c r="AR30" s="57"/>
      <c r="AS30" s="289"/>
      <c r="AT30" s="289"/>
      <c r="AU30" s="289"/>
      <c r="AV30" s="57"/>
      <c r="AW30" s="57"/>
    </row>
    <row r="31" spans="1:50" s="499" customFormat="1">
      <c r="A31" s="57" t="s">
        <v>907</v>
      </c>
      <c r="B31" s="145"/>
      <c r="C31" s="145"/>
      <c r="D31" s="145"/>
      <c r="E31" s="145"/>
      <c r="F31" s="145"/>
      <c r="I31" s="289"/>
      <c r="J31" s="289"/>
      <c r="K31" s="289"/>
      <c r="L31" s="289"/>
      <c r="M31" s="289"/>
      <c r="N31" s="289"/>
      <c r="O31" s="289"/>
      <c r="P31" s="289"/>
      <c r="Q31" s="289"/>
      <c r="R31" s="289"/>
      <c r="S31" s="289"/>
      <c r="T31" s="289"/>
      <c r="U31" s="289"/>
      <c r="V31" s="289"/>
      <c r="W31" s="289"/>
      <c r="X31" s="145"/>
      <c r="Y31" s="145"/>
      <c r="Z31" s="289"/>
      <c r="AA31" s="289"/>
      <c r="AB31" s="289"/>
      <c r="AC31" s="289"/>
      <c r="AD31" s="289"/>
      <c r="AE31" s="289"/>
      <c r="AF31" s="289"/>
      <c r="AG31" s="289"/>
      <c r="AH31" s="289"/>
      <c r="AI31" s="289"/>
      <c r="AJ31" s="289"/>
      <c r="AK31" s="289"/>
      <c r="AL31" s="289"/>
      <c r="AM31" s="289"/>
      <c r="AN31" s="289"/>
      <c r="AO31" s="289"/>
      <c r="AP31" s="289"/>
      <c r="AQ31" s="289"/>
      <c r="AR31" s="289"/>
      <c r="AS31" s="289"/>
      <c r="AT31" s="289"/>
      <c r="AU31" s="289"/>
      <c r="AV31" s="289"/>
      <c r="AW31" s="289"/>
    </row>
    <row r="32" spans="1:50" s="499" customFormat="1">
      <c r="A32" s="57"/>
      <c r="B32" s="145"/>
      <c r="C32" s="145"/>
      <c r="D32" s="145"/>
      <c r="E32" s="145"/>
      <c r="F32" s="145"/>
      <c r="I32" s="289"/>
      <c r="J32" s="289"/>
      <c r="K32" s="289"/>
      <c r="L32" s="289"/>
      <c r="M32" s="289"/>
      <c r="N32" s="289"/>
      <c r="O32" s="289"/>
      <c r="P32" s="289"/>
      <c r="Q32" s="289"/>
      <c r="R32" s="289"/>
      <c r="S32" s="289"/>
      <c r="T32" s="289"/>
      <c r="U32" s="289"/>
      <c r="V32" s="289"/>
      <c r="W32" s="289"/>
      <c r="X32" s="145"/>
      <c r="Y32" s="145"/>
      <c r="Z32" s="289"/>
      <c r="AA32" s="289"/>
      <c r="AB32" s="289"/>
      <c r="AC32" s="289"/>
      <c r="AD32" s="289"/>
      <c r="AE32" s="289"/>
      <c r="AF32" s="289"/>
      <c r="AG32" s="289"/>
      <c r="AH32" s="289"/>
      <c r="AI32" s="289"/>
      <c r="AJ32" s="289"/>
      <c r="AK32" s="289"/>
      <c r="AL32" s="289"/>
      <c r="AM32" s="289"/>
      <c r="AN32" s="289"/>
      <c r="AO32" s="289"/>
      <c r="AP32" s="289"/>
      <c r="AQ32" s="289"/>
      <c r="AR32" s="289"/>
      <c r="AS32" s="289"/>
      <c r="AT32" s="289"/>
      <c r="AU32" s="289"/>
      <c r="AV32" s="289"/>
      <c r="AW32" s="289"/>
    </row>
    <row r="33" spans="1:49" s="39" customFormat="1" ht="14">
      <c r="A33" s="289" t="s">
        <v>1186</v>
      </c>
      <c r="D33" s="131"/>
      <c r="E33" s="131"/>
      <c r="F33" s="131"/>
      <c r="G33" s="145"/>
      <c r="I33" s="145"/>
      <c r="J33" s="145"/>
      <c r="K33" s="145"/>
      <c r="L33" s="145"/>
      <c r="M33" s="145"/>
      <c r="N33" s="145"/>
      <c r="O33" s="145"/>
      <c r="P33" s="145"/>
      <c r="Q33" s="145"/>
      <c r="R33" s="145"/>
      <c r="S33" s="145"/>
      <c r="T33" s="145"/>
      <c r="U33" s="145"/>
      <c r="V33" s="145"/>
      <c r="W33" s="145"/>
      <c r="X33" s="131"/>
      <c r="Y33" s="131"/>
      <c r="Z33" s="145"/>
      <c r="AA33" s="145"/>
      <c r="AB33" s="145"/>
      <c r="AC33" s="145"/>
      <c r="AD33" s="145"/>
      <c r="AE33" s="145"/>
      <c r="AF33" s="145"/>
      <c r="AG33" s="145"/>
      <c r="AH33" s="145"/>
    </row>
    <row r="34" spans="1:49" s="39" customFormat="1" ht="14">
      <c r="A34" s="289"/>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5"/>
      <c r="AC34" s="145"/>
      <c r="AD34" s="145"/>
      <c r="AE34" s="145"/>
      <c r="AF34" s="145"/>
      <c r="AG34" s="145"/>
      <c r="AH34" s="145"/>
      <c r="AI34" s="145"/>
      <c r="AJ34" s="145"/>
      <c r="AK34" s="145"/>
      <c r="AL34" s="145"/>
      <c r="AM34" s="145"/>
      <c r="AN34" s="145"/>
      <c r="AO34" s="145"/>
      <c r="AP34" s="145"/>
      <c r="AQ34" s="145"/>
      <c r="AR34" s="145"/>
      <c r="AS34" s="145"/>
      <c r="AT34" s="145"/>
      <c r="AU34" s="145"/>
      <c r="AV34" s="145"/>
      <c r="AW34" s="145"/>
    </row>
    <row r="35" spans="1:49">
      <c r="A35" s="167" t="s">
        <v>431</v>
      </c>
      <c r="B35" s="145"/>
      <c r="C35" s="145"/>
      <c r="D35" s="145"/>
      <c r="E35" s="145"/>
      <c r="F35" s="145"/>
      <c r="G35" s="57"/>
      <c r="H35" s="57"/>
      <c r="I35" s="57"/>
      <c r="J35" s="57"/>
      <c r="K35" s="57"/>
      <c r="L35" s="57"/>
      <c r="M35" s="57"/>
      <c r="N35" s="57"/>
      <c r="O35" s="57"/>
      <c r="P35" s="57"/>
      <c r="Q35" s="57"/>
      <c r="R35" s="57"/>
      <c r="S35" s="57"/>
      <c r="T35" s="57"/>
      <c r="U35" s="57"/>
      <c r="V35" s="57"/>
      <c r="W35" s="57"/>
      <c r="X35" s="145"/>
      <c r="Y35" s="145"/>
      <c r="Z35" s="57"/>
      <c r="AA35" s="57"/>
      <c r="AB35" s="57"/>
      <c r="AC35" s="57"/>
      <c r="AD35" s="57"/>
      <c r="AE35" s="57"/>
      <c r="AF35" s="289"/>
      <c r="AG35" s="289"/>
      <c r="AH35" s="289"/>
      <c r="AI35" s="57"/>
      <c r="AJ35" s="57"/>
      <c r="AK35" s="57"/>
      <c r="AL35" s="57"/>
      <c r="AM35" s="57"/>
      <c r="AN35" s="57"/>
      <c r="AO35" s="57"/>
      <c r="AP35" s="57"/>
      <c r="AQ35" s="57"/>
      <c r="AR35" s="57"/>
      <c r="AS35" s="289"/>
      <c r="AT35" s="289"/>
      <c r="AU35" s="289"/>
      <c r="AV35" s="57"/>
      <c r="AW35" s="57"/>
    </row>
    <row r="36" spans="1:49">
      <c r="A36" s="57"/>
      <c r="B36" s="145"/>
      <c r="C36" s="145"/>
      <c r="D36" s="145"/>
      <c r="E36" s="145"/>
      <c r="F36" s="145"/>
      <c r="G36" s="57"/>
      <c r="H36" s="57"/>
      <c r="I36" s="57"/>
      <c r="J36" s="57"/>
      <c r="K36" s="57"/>
      <c r="L36" s="57"/>
      <c r="M36" s="57"/>
      <c r="N36" s="57"/>
      <c r="O36" s="57"/>
      <c r="P36" s="57"/>
      <c r="Q36" s="57"/>
      <c r="R36" s="57"/>
      <c r="S36" s="57"/>
      <c r="T36" s="57"/>
      <c r="U36" s="57"/>
      <c r="V36" s="57"/>
      <c r="W36" s="57"/>
      <c r="X36" s="145"/>
      <c r="Y36" s="145"/>
      <c r="Z36" s="57"/>
      <c r="AA36" s="57"/>
      <c r="AB36" s="57"/>
      <c r="AC36" s="57"/>
      <c r="AD36" s="57"/>
      <c r="AE36" s="57"/>
      <c r="AF36" s="289"/>
      <c r="AG36" s="289"/>
      <c r="AH36" s="289"/>
      <c r="AI36" s="57"/>
      <c r="AJ36" s="57"/>
      <c r="AK36" s="57"/>
      <c r="AL36" s="57"/>
      <c r="AM36" s="57"/>
      <c r="AN36" s="57"/>
      <c r="AO36" s="57"/>
      <c r="AP36" s="57"/>
      <c r="AQ36" s="57"/>
      <c r="AR36" s="57"/>
      <c r="AS36" s="289"/>
      <c r="AT36" s="289"/>
      <c r="AU36" s="289"/>
      <c r="AV36" s="57"/>
      <c r="AW36" s="57"/>
    </row>
    <row r="37" spans="1:49">
      <c r="A37" s="57"/>
      <c r="B37" s="145"/>
      <c r="C37" s="145"/>
      <c r="D37" s="145"/>
      <c r="E37" s="145"/>
      <c r="F37" s="145"/>
      <c r="G37" s="57"/>
      <c r="H37" s="57"/>
      <c r="I37" s="57"/>
      <c r="J37" s="57"/>
      <c r="K37" s="57"/>
      <c r="L37" s="57"/>
      <c r="M37" s="57"/>
      <c r="N37" s="57"/>
      <c r="O37" s="57"/>
      <c r="P37" s="57"/>
      <c r="Q37" s="57"/>
      <c r="R37" s="57"/>
      <c r="S37" s="57"/>
      <c r="T37" s="57"/>
      <c r="U37" s="57"/>
      <c r="V37" s="57"/>
      <c r="W37" s="57"/>
      <c r="X37" s="145"/>
      <c r="Y37" s="145"/>
      <c r="Z37" s="57"/>
      <c r="AA37" s="57"/>
      <c r="AB37" s="57"/>
      <c r="AC37" s="57"/>
      <c r="AD37" s="57"/>
      <c r="AE37" s="57"/>
      <c r="AF37" s="289"/>
      <c r="AG37" s="289"/>
      <c r="AH37" s="289"/>
      <c r="AI37" s="57"/>
      <c r="AJ37" s="57"/>
      <c r="AK37" s="57"/>
      <c r="AL37" s="57"/>
      <c r="AM37" s="57"/>
      <c r="AN37" s="57"/>
      <c r="AO37" s="57"/>
      <c r="AP37" s="57"/>
      <c r="AQ37" s="57"/>
      <c r="AR37" s="57"/>
      <c r="AS37" s="289"/>
      <c r="AT37" s="289"/>
      <c r="AU37" s="289"/>
      <c r="AV37" s="57"/>
      <c r="AW37" s="57"/>
    </row>
    <row r="38" spans="1:49">
      <c r="A38" s="57"/>
      <c r="B38" s="145"/>
      <c r="C38" s="145"/>
      <c r="D38" s="145"/>
      <c r="E38" s="145"/>
      <c r="F38" s="145"/>
      <c r="G38" s="57"/>
      <c r="H38" s="57"/>
      <c r="I38" s="57"/>
      <c r="J38" s="57"/>
      <c r="K38" s="57"/>
      <c r="L38" s="57"/>
      <c r="M38" s="57"/>
      <c r="N38" s="57"/>
      <c r="O38" s="57"/>
      <c r="P38" s="57"/>
      <c r="Q38" s="57"/>
      <c r="R38" s="57"/>
      <c r="S38" s="57"/>
      <c r="T38" s="57"/>
      <c r="U38" s="57"/>
      <c r="V38" s="57"/>
      <c r="W38" s="57"/>
      <c r="X38" s="145"/>
      <c r="Y38" s="145"/>
      <c r="Z38" s="57"/>
      <c r="AA38" s="57"/>
      <c r="AB38" s="57"/>
      <c r="AC38" s="57"/>
      <c r="AD38" s="57"/>
      <c r="AE38" s="57"/>
      <c r="AF38" s="289"/>
      <c r="AG38" s="289"/>
      <c r="AH38" s="289"/>
      <c r="AI38" s="57"/>
      <c r="AJ38" s="57"/>
      <c r="AK38" s="57"/>
      <c r="AL38" s="57"/>
      <c r="AM38" s="57"/>
      <c r="AN38" s="57"/>
      <c r="AO38" s="57"/>
      <c r="AP38" s="57"/>
      <c r="AQ38" s="57"/>
      <c r="AR38" s="57"/>
      <c r="AS38" s="289"/>
      <c r="AT38" s="289"/>
      <c r="AU38" s="289"/>
      <c r="AV38" s="57"/>
      <c r="AW38" s="57"/>
    </row>
    <row r="39" spans="1:49">
      <c r="A39" s="57"/>
      <c r="B39" s="145"/>
      <c r="C39" s="145"/>
      <c r="D39" s="145"/>
      <c r="E39" s="145"/>
      <c r="F39" s="145"/>
      <c r="G39" s="57"/>
      <c r="H39" s="57"/>
      <c r="I39" s="57"/>
      <c r="J39" s="57"/>
      <c r="K39" s="57"/>
      <c r="L39" s="57"/>
      <c r="M39" s="57"/>
      <c r="N39" s="57"/>
      <c r="O39" s="57"/>
      <c r="P39" s="57"/>
      <c r="Q39" s="57"/>
      <c r="R39" s="57"/>
      <c r="S39" s="57"/>
      <c r="T39" s="57"/>
      <c r="U39" s="57"/>
      <c r="V39" s="57"/>
      <c r="W39" s="57"/>
      <c r="X39" s="145"/>
      <c r="Y39" s="145"/>
      <c r="Z39" s="57"/>
      <c r="AA39" s="57"/>
      <c r="AB39" s="57"/>
      <c r="AC39" s="57"/>
      <c r="AD39" s="57"/>
      <c r="AE39" s="57"/>
      <c r="AF39" s="289"/>
      <c r="AG39" s="289"/>
      <c r="AH39" s="289"/>
      <c r="AI39" s="57"/>
      <c r="AJ39" s="57"/>
      <c r="AK39" s="57"/>
      <c r="AL39" s="57"/>
      <c r="AM39" s="57"/>
      <c r="AN39" s="57"/>
      <c r="AO39" s="57"/>
      <c r="AP39" s="57"/>
      <c r="AQ39" s="57"/>
      <c r="AR39" s="57"/>
      <c r="AS39" s="289"/>
      <c r="AT39" s="289"/>
      <c r="AU39" s="289"/>
      <c r="AV39" s="57"/>
      <c r="AW39" s="57"/>
    </row>
    <row r="40" spans="1:49">
      <c r="A40" s="57"/>
      <c r="B40" s="145"/>
      <c r="C40" s="145"/>
      <c r="D40" s="145"/>
      <c r="E40" s="145"/>
      <c r="F40" s="145"/>
      <c r="G40" s="57"/>
      <c r="H40" s="57"/>
      <c r="I40" s="57"/>
      <c r="J40" s="57"/>
      <c r="K40" s="57"/>
      <c r="L40" s="57"/>
      <c r="M40" s="57"/>
      <c r="N40" s="57"/>
      <c r="O40" s="57"/>
      <c r="P40" s="57"/>
      <c r="Q40" s="57"/>
      <c r="R40" s="57"/>
      <c r="S40" s="57"/>
      <c r="T40" s="57"/>
      <c r="U40" s="57"/>
      <c r="V40" s="57"/>
      <c r="W40" s="57"/>
      <c r="X40" s="145"/>
      <c r="Y40" s="145"/>
      <c r="Z40" s="57"/>
      <c r="AA40" s="57"/>
      <c r="AB40" s="57"/>
      <c r="AC40" s="57"/>
      <c r="AD40" s="57"/>
      <c r="AE40" s="57"/>
      <c r="AF40" s="289"/>
      <c r="AG40" s="289"/>
      <c r="AH40" s="289"/>
      <c r="AI40" s="57"/>
      <c r="AJ40" s="57"/>
      <c r="AK40" s="57"/>
      <c r="AL40" s="57"/>
      <c r="AM40" s="57"/>
      <c r="AN40" s="57"/>
      <c r="AO40" s="57"/>
      <c r="AP40" s="57"/>
      <c r="AQ40" s="57"/>
      <c r="AR40" s="57"/>
      <c r="AS40" s="289"/>
      <c r="AT40" s="289"/>
      <c r="AU40" s="289"/>
      <c r="AV40" s="57"/>
      <c r="AW40" s="57"/>
    </row>
    <row r="41" spans="1:49">
      <c r="A41" s="57"/>
      <c r="B41" s="145"/>
      <c r="C41" s="145"/>
      <c r="D41" s="145"/>
      <c r="E41" s="145"/>
      <c r="F41" s="145"/>
      <c r="G41" s="57"/>
      <c r="H41" s="57"/>
      <c r="I41" s="57"/>
      <c r="J41" s="57"/>
      <c r="K41" s="57"/>
      <c r="L41" s="57"/>
      <c r="M41" s="57"/>
      <c r="N41" s="57"/>
      <c r="O41" s="57"/>
      <c r="P41" s="57"/>
      <c r="Q41" s="57"/>
      <c r="R41" s="57"/>
      <c r="S41" s="57"/>
      <c r="T41" s="57"/>
      <c r="U41" s="57"/>
      <c r="V41" s="57"/>
      <c r="W41" s="57"/>
      <c r="X41" s="145"/>
      <c r="Y41" s="145"/>
      <c r="Z41" s="57"/>
      <c r="AA41" s="57"/>
      <c r="AB41" s="57"/>
      <c r="AC41" s="57"/>
      <c r="AD41" s="57"/>
      <c r="AE41" s="57"/>
      <c r="AF41" s="289"/>
      <c r="AG41" s="289"/>
      <c r="AH41" s="289"/>
      <c r="AI41" s="57"/>
      <c r="AJ41" s="57"/>
      <c r="AK41" s="57"/>
      <c r="AL41" s="57"/>
      <c r="AM41" s="57"/>
      <c r="AN41" s="57"/>
      <c r="AO41" s="57"/>
      <c r="AP41" s="57"/>
      <c r="AQ41" s="57"/>
      <c r="AR41" s="57"/>
      <c r="AS41" s="289"/>
      <c r="AT41" s="289"/>
      <c r="AU41" s="289"/>
      <c r="AV41" s="57"/>
      <c r="AW41" s="57"/>
    </row>
    <row r="42" spans="1:49">
      <c r="A42" s="57"/>
      <c r="B42" s="145"/>
      <c r="C42" s="145"/>
      <c r="D42" s="145"/>
      <c r="E42" s="145"/>
      <c r="F42" s="145"/>
      <c r="G42" s="57"/>
      <c r="H42" s="57"/>
      <c r="I42" s="57"/>
      <c r="J42" s="57"/>
      <c r="K42" s="57"/>
      <c r="L42" s="57"/>
      <c r="M42" s="57"/>
      <c r="N42" s="57"/>
      <c r="O42" s="57"/>
      <c r="P42" s="57"/>
      <c r="Q42" s="57"/>
      <c r="R42" s="57"/>
      <c r="S42" s="57"/>
      <c r="T42" s="57"/>
      <c r="U42" s="57"/>
      <c r="V42" s="57"/>
      <c r="W42" s="57"/>
      <c r="X42" s="145"/>
      <c r="Y42" s="145"/>
      <c r="Z42" s="57"/>
      <c r="AA42" s="57"/>
      <c r="AB42" s="57"/>
      <c r="AC42" s="57"/>
      <c r="AD42" s="57"/>
      <c r="AE42" s="57"/>
      <c r="AF42" s="289"/>
      <c r="AG42" s="289"/>
      <c r="AH42" s="289"/>
      <c r="AI42" s="57"/>
      <c r="AJ42" s="57"/>
      <c r="AK42" s="57"/>
      <c r="AL42" s="57"/>
      <c r="AM42" s="57"/>
      <c r="AN42" s="57"/>
      <c r="AO42" s="57"/>
      <c r="AP42" s="57"/>
      <c r="AQ42" s="57"/>
      <c r="AR42" s="57"/>
      <c r="AS42" s="289"/>
      <c r="AT42" s="289"/>
      <c r="AU42" s="289"/>
      <c r="AV42" s="57"/>
      <c r="AW42" s="57"/>
    </row>
    <row r="43" spans="1:49">
      <c r="A43" s="57"/>
      <c r="B43" s="145"/>
      <c r="C43" s="145"/>
      <c r="D43" s="145"/>
      <c r="E43" s="145"/>
      <c r="F43" s="145"/>
      <c r="G43" s="57"/>
      <c r="H43" s="57"/>
      <c r="I43" s="57"/>
      <c r="J43" s="57"/>
      <c r="K43" s="57"/>
      <c r="L43" s="57"/>
      <c r="M43" s="57"/>
      <c r="N43" s="57"/>
      <c r="O43" s="57"/>
      <c r="P43" s="57"/>
      <c r="Q43" s="57"/>
      <c r="R43" s="57"/>
      <c r="S43" s="57"/>
      <c r="T43" s="57"/>
      <c r="U43" s="57"/>
      <c r="V43" s="57"/>
      <c r="W43" s="57"/>
      <c r="X43" s="145"/>
      <c r="Y43" s="145"/>
      <c r="Z43" s="57"/>
      <c r="AA43" s="57"/>
      <c r="AB43" s="57"/>
      <c r="AC43" s="57"/>
      <c r="AD43" s="57"/>
      <c r="AE43" s="57"/>
      <c r="AF43" s="289"/>
      <c r="AG43" s="289"/>
      <c r="AH43" s="289"/>
      <c r="AI43" s="57"/>
      <c r="AJ43" s="57"/>
      <c r="AK43" s="57"/>
      <c r="AL43" s="57"/>
      <c r="AM43" s="57"/>
      <c r="AN43" s="57"/>
      <c r="AO43" s="57"/>
      <c r="AP43" s="57"/>
      <c r="AQ43" s="57"/>
      <c r="AR43" s="57"/>
      <c r="AS43" s="289"/>
      <c r="AT43" s="289"/>
      <c r="AU43" s="289"/>
      <c r="AV43" s="57"/>
      <c r="AW43" s="57"/>
    </row>
    <row r="44" spans="1:49">
      <c r="A44" s="57"/>
      <c r="B44" s="145"/>
      <c r="C44" s="145"/>
      <c r="D44" s="145"/>
      <c r="E44" s="145"/>
      <c r="F44" s="145"/>
      <c r="G44" s="57"/>
      <c r="H44" s="57"/>
      <c r="I44" s="57"/>
      <c r="J44" s="57"/>
      <c r="K44" s="57"/>
      <c r="L44" s="57"/>
      <c r="M44" s="57"/>
      <c r="N44" s="57"/>
      <c r="O44" s="57"/>
      <c r="P44" s="57"/>
      <c r="Q44" s="57"/>
      <c r="R44" s="57"/>
      <c r="S44" s="57"/>
      <c r="T44" s="57"/>
      <c r="U44" s="57"/>
      <c r="V44" s="57"/>
      <c r="W44" s="57"/>
      <c r="X44" s="145"/>
      <c r="Y44" s="145"/>
      <c r="Z44" s="57"/>
      <c r="AA44" s="57"/>
      <c r="AB44" s="57"/>
      <c r="AC44" s="57"/>
      <c r="AD44" s="57"/>
      <c r="AE44" s="57"/>
      <c r="AF44" s="289"/>
      <c r="AG44" s="289"/>
      <c r="AH44" s="289"/>
      <c r="AI44" s="57"/>
      <c r="AJ44" s="57"/>
      <c r="AK44" s="57"/>
      <c r="AL44" s="57"/>
      <c r="AM44" s="57"/>
      <c r="AN44" s="57"/>
      <c r="AO44" s="57"/>
      <c r="AP44" s="57"/>
      <c r="AQ44" s="57"/>
      <c r="AR44" s="57"/>
      <c r="AS44" s="289"/>
      <c r="AT44" s="289"/>
      <c r="AU44" s="289"/>
      <c r="AV44" s="57"/>
      <c r="AW44" s="57"/>
    </row>
    <row r="45" spans="1:49">
      <c r="A45" s="57"/>
      <c r="B45" s="145"/>
      <c r="C45" s="145"/>
      <c r="D45" s="145"/>
      <c r="E45" s="145"/>
      <c r="F45" s="145"/>
      <c r="G45" s="57"/>
      <c r="H45" s="57"/>
      <c r="I45" s="57"/>
      <c r="J45" s="57"/>
      <c r="K45" s="57"/>
      <c r="L45" s="57"/>
      <c r="M45" s="57"/>
      <c r="N45" s="57"/>
      <c r="O45" s="57"/>
      <c r="P45" s="57"/>
      <c r="Q45" s="57"/>
      <c r="R45" s="57"/>
      <c r="S45" s="57"/>
      <c r="T45" s="57"/>
      <c r="U45" s="57"/>
      <c r="V45" s="57"/>
      <c r="W45" s="57"/>
      <c r="X45" s="145"/>
      <c r="Y45" s="145"/>
      <c r="Z45" s="57"/>
      <c r="AA45" s="57"/>
      <c r="AB45" s="57"/>
      <c r="AC45" s="57"/>
      <c r="AD45" s="57"/>
      <c r="AE45" s="57"/>
      <c r="AF45" s="289"/>
      <c r="AG45" s="289"/>
      <c r="AH45" s="289"/>
      <c r="AI45" s="57"/>
      <c r="AJ45" s="57"/>
      <c r="AK45" s="57"/>
      <c r="AL45" s="57"/>
      <c r="AM45" s="57"/>
      <c r="AN45" s="57"/>
      <c r="AO45" s="57"/>
      <c r="AP45" s="57"/>
      <c r="AQ45" s="57"/>
      <c r="AR45" s="57"/>
      <c r="AS45" s="289"/>
      <c r="AT45" s="289"/>
      <c r="AU45" s="289"/>
      <c r="AV45" s="57"/>
      <c r="AW45" s="57"/>
    </row>
    <row r="46" spans="1:49">
      <c r="A46" s="57"/>
      <c r="B46" s="145"/>
      <c r="C46" s="145"/>
      <c r="D46" s="145"/>
      <c r="E46" s="145"/>
      <c r="F46" s="145"/>
      <c r="G46" s="57"/>
      <c r="H46" s="57"/>
      <c r="I46" s="57"/>
      <c r="J46" s="57"/>
      <c r="K46" s="57"/>
      <c r="L46" s="57"/>
      <c r="M46" s="57"/>
      <c r="N46" s="57"/>
      <c r="O46" s="57"/>
      <c r="P46" s="57"/>
      <c r="Q46" s="57"/>
      <c r="R46" s="57"/>
      <c r="S46" s="57"/>
      <c r="T46" s="57"/>
      <c r="U46" s="57"/>
      <c r="V46" s="57"/>
      <c r="W46" s="57"/>
      <c r="X46" s="145"/>
      <c r="Y46" s="145"/>
      <c r="Z46" s="57"/>
      <c r="AA46" s="57"/>
      <c r="AB46" s="57"/>
      <c r="AC46" s="57"/>
      <c r="AD46" s="57"/>
      <c r="AE46" s="57"/>
      <c r="AF46" s="289"/>
      <c r="AG46" s="289"/>
      <c r="AH46" s="289"/>
      <c r="AI46" s="57"/>
      <c r="AJ46" s="57"/>
      <c r="AK46" s="57"/>
      <c r="AL46" s="57"/>
      <c r="AM46" s="57"/>
      <c r="AN46" s="57"/>
      <c r="AO46" s="57"/>
      <c r="AP46" s="57"/>
      <c r="AQ46" s="57"/>
      <c r="AR46" s="57"/>
      <c r="AS46" s="289"/>
      <c r="AT46" s="289"/>
      <c r="AU46" s="289"/>
      <c r="AV46" s="57"/>
      <c r="AW46" s="57"/>
    </row>
    <row r="47" spans="1:49">
      <c r="A47" s="57"/>
      <c r="B47" s="145"/>
      <c r="C47" s="145"/>
      <c r="D47" s="145"/>
      <c r="E47" s="145"/>
      <c r="F47" s="145"/>
      <c r="G47" s="57"/>
      <c r="H47" s="57"/>
      <c r="I47" s="57"/>
      <c r="J47" s="57"/>
      <c r="K47" s="57"/>
      <c r="L47" s="57"/>
      <c r="M47" s="57"/>
      <c r="N47" s="57"/>
      <c r="O47" s="57"/>
      <c r="P47" s="57"/>
      <c r="Q47" s="57"/>
      <c r="R47" s="57"/>
      <c r="S47" s="57"/>
      <c r="T47" s="57"/>
      <c r="U47" s="57"/>
      <c r="V47" s="57"/>
      <c r="W47" s="57"/>
      <c r="X47" s="145"/>
      <c r="Y47" s="145"/>
      <c r="Z47" s="57"/>
      <c r="AA47" s="57"/>
      <c r="AB47" s="57"/>
      <c r="AC47" s="57"/>
      <c r="AD47" s="57"/>
      <c r="AE47" s="57"/>
      <c r="AF47" s="289"/>
      <c r="AG47" s="289"/>
      <c r="AH47" s="289"/>
      <c r="AI47" s="57"/>
      <c r="AJ47" s="57"/>
      <c r="AK47" s="57"/>
      <c r="AL47" s="57"/>
      <c r="AM47" s="57"/>
      <c r="AN47" s="57"/>
      <c r="AO47" s="57"/>
      <c r="AP47" s="57"/>
      <c r="AQ47" s="57"/>
      <c r="AR47" s="57"/>
      <c r="AS47" s="289"/>
      <c r="AT47" s="289"/>
      <c r="AU47" s="289"/>
      <c r="AV47" s="57"/>
      <c r="AW47" s="57"/>
    </row>
    <row r="48" spans="1:49">
      <c r="A48" s="57"/>
      <c r="B48" s="145"/>
      <c r="C48" s="145"/>
      <c r="D48" s="145"/>
      <c r="E48" s="145"/>
      <c r="F48" s="145"/>
      <c r="G48" s="57"/>
      <c r="H48" s="57"/>
      <c r="I48" s="57"/>
      <c r="J48" s="57"/>
      <c r="K48" s="57"/>
      <c r="L48" s="57"/>
      <c r="M48" s="57"/>
      <c r="N48" s="57"/>
      <c r="O48" s="57"/>
      <c r="P48" s="57"/>
      <c r="Q48" s="57"/>
      <c r="R48" s="57"/>
      <c r="S48" s="57"/>
      <c r="T48" s="57"/>
      <c r="U48" s="57"/>
      <c r="V48" s="57"/>
      <c r="W48" s="57"/>
      <c r="X48" s="145"/>
      <c r="Y48" s="145"/>
      <c r="Z48" s="57"/>
      <c r="AA48" s="57"/>
      <c r="AB48" s="57"/>
      <c r="AC48" s="57"/>
      <c r="AD48" s="57"/>
      <c r="AE48" s="57"/>
      <c r="AF48" s="289"/>
      <c r="AG48" s="289"/>
      <c r="AH48" s="289"/>
      <c r="AI48" s="57"/>
      <c r="AJ48" s="57"/>
      <c r="AK48" s="57"/>
      <c r="AL48" s="57"/>
      <c r="AM48" s="57"/>
      <c r="AN48" s="57"/>
      <c r="AO48" s="57"/>
      <c r="AP48" s="57"/>
      <c r="AQ48" s="57"/>
      <c r="AR48" s="57"/>
      <c r="AS48" s="289"/>
      <c r="AT48" s="289"/>
      <c r="AU48" s="289"/>
      <c r="AV48" s="57"/>
      <c r="AW48" s="57"/>
    </row>
    <row r="49" spans="1:49">
      <c r="A49" s="57"/>
      <c r="B49" s="145"/>
      <c r="C49" s="145"/>
      <c r="D49" s="145"/>
      <c r="E49" s="145"/>
      <c r="F49" s="145"/>
      <c r="G49" s="57"/>
      <c r="H49" s="57"/>
      <c r="I49" s="57"/>
      <c r="J49" s="57"/>
      <c r="K49" s="57"/>
      <c r="L49" s="57"/>
      <c r="M49" s="57"/>
      <c r="N49" s="57"/>
      <c r="O49" s="57"/>
      <c r="P49" s="57"/>
      <c r="Q49" s="57"/>
      <c r="R49" s="57"/>
      <c r="S49" s="57"/>
      <c r="T49" s="57"/>
      <c r="U49" s="57"/>
      <c r="V49" s="57"/>
      <c r="W49" s="57"/>
      <c r="X49" s="145"/>
      <c r="Y49" s="145"/>
      <c r="Z49" s="57"/>
      <c r="AA49" s="57"/>
      <c r="AB49" s="57"/>
      <c r="AC49" s="57"/>
      <c r="AD49" s="57"/>
      <c r="AE49" s="57"/>
      <c r="AF49" s="289"/>
      <c r="AG49" s="289"/>
      <c r="AH49" s="289"/>
      <c r="AI49" s="57"/>
      <c r="AJ49" s="57"/>
      <c r="AK49" s="57"/>
      <c r="AL49" s="57"/>
      <c r="AM49" s="57"/>
      <c r="AN49" s="57"/>
      <c r="AO49" s="57"/>
      <c r="AP49" s="57"/>
      <c r="AQ49" s="57"/>
      <c r="AR49" s="57"/>
      <c r="AS49" s="289"/>
      <c r="AT49" s="289"/>
      <c r="AU49" s="289"/>
      <c r="AV49" s="57"/>
      <c r="AW49" s="57"/>
    </row>
    <row r="50" spans="1:49">
      <c r="A50" s="57"/>
      <c r="B50" s="145"/>
      <c r="C50" s="145"/>
      <c r="D50" s="145"/>
      <c r="E50" s="145"/>
      <c r="F50" s="145"/>
      <c r="G50" s="57"/>
      <c r="H50" s="57"/>
      <c r="I50" s="57"/>
      <c r="J50" s="57"/>
      <c r="K50" s="57"/>
      <c r="L50" s="57"/>
      <c r="M50" s="57"/>
      <c r="N50" s="57"/>
      <c r="O50" s="57"/>
      <c r="P50" s="57"/>
      <c r="Q50" s="57"/>
      <c r="R50" s="57"/>
      <c r="S50" s="57"/>
      <c r="T50" s="57"/>
      <c r="U50" s="57"/>
      <c r="V50" s="57"/>
      <c r="W50" s="57"/>
      <c r="X50" s="145"/>
      <c r="Y50" s="145"/>
      <c r="Z50" s="57"/>
      <c r="AA50" s="57"/>
      <c r="AB50" s="57"/>
      <c r="AC50" s="57"/>
      <c r="AD50" s="57"/>
      <c r="AE50" s="57"/>
      <c r="AF50" s="289"/>
      <c r="AG50" s="289"/>
      <c r="AH50" s="289"/>
      <c r="AI50" s="57"/>
      <c r="AJ50" s="57"/>
      <c r="AK50" s="57"/>
      <c r="AL50" s="57"/>
      <c r="AM50" s="57"/>
      <c r="AN50" s="57"/>
      <c r="AO50" s="57"/>
      <c r="AP50" s="57"/>
      <c r="AQ50" s="57"/>
      <c r="AR50" s="57"/>
      <c r="AS50" s="289"/>
      <c r="AT50" s="289"/>
      <c r="AU50" s="289"/>
      <c r="AV50" s="57"/>
      <c r="AW50" s="57"/>
    </row>
    <row r="51" spans="1:49">
      <c r="A51" s="57"/>
      <c r="B51" s="145"/>
      <c r="C51" s="145"/>
      <c r="D51" s="145"/>
      <c r="E51" s="145"/>
      <c r="F51" s="145"/>
      <c r="G51" s="57"/>
      <c r="H51" s="57"/>
      <c r="I51" s="57"/>
      <c r="J51" s="57"/>
      <c r="K51" s="57"/>
      <c r="L51" s="57"/>
      <c r="M51" s="57"/>
      <c r="N51" s="57"/>
      <c r="O51" s="57"/>
      <c r="P51" s="57"/>
      <c r="Q51" s="57"/>
      <c r="R51" s="57"/>
      <c r="S51" s="57"/>
      <c r="T51" s="57"/>
      <c r="U51" s="57"/>
      <c r="V51" s="57"/>
      <c r="W51" s="57"/>
      <c r="X51" s="145"/>
      <c r="Y51" s="145"/>
      <c r="Z51" s="57"/>
      <c r="AA51" s="57"/>
      <c r="AB51" s="57"/>
      <c r="AC51" s="57"/>
      <c r="AD51" s="57"/>
      <c r="AE51" s="57"/>
      <c r="AF51" s="289"/>
      <c r="AG51" s="289"/>
      <c r="AH51" s="289"/>
      <c r="AI51" s="57"/>
      <c r="AJ51" s="57"/>
      <c r="AK51" s="57"/>
      <c r="AL51" s="57"/>
      <c r="AM51" s="57"/>
      <c r="AN51" s="57"/>
      <c r="AO51" s="57"/>
      <c r="AP51" s="57"/>
      <c r="AQ51" s="57"/>
      <c r="AR51" s="57"/>
      <c r="AS51" s="289"/>
      <c r="AT51" s="289"/>
      <c r="AU51" s="289"/>
      <c r="AV51" s="57"/>
      <c r="AW51" s="57"/>
    </row>
    <row r="52" spans="1:49">
      <c r="A52" s="57"/>
      <c r="B52" s="145"/>
      <c r="C52" s="145"/>
      <c r="D52" s="145"/>
      <c r="E52" s="145"/>
      <c r="F52" s="145"/>
      <c r="G52" s="57"/>
      <c r="H52" s="57"/>
      <c r="I52" s="57"/>
      <c r="J52" s="57"/>
      <c r="K52" s="57"/>
      <c r="L52" s="57"/>
      <c r="M52" s="57"/>
      <c r="N52" s="57"/>
      <c r="O52" s="57"/>
      <c r="P52" s="57"/>
      <c r="Q52" s="57"/>
      <c r="R52" s="57"/>
      <c r="S52" s="57"/>
      <c r="T52" s="57"/>
      <c r="U52" s="57"/>
      <c r="V52" s="57"/>
      <c r="W52" s="57"/>
      <c r="X52" s="145"/>
      <c r="Y52" s="145"/>
      <c r="Z52" s="57"/>
      <c r="AA52" s="57"/>
      <c r="AB52" s="57"/>
      <c r="AC52" s="57"/>
      <c r="AD52" s="57"/>
      <c r="AE52" s="57"/>
      <c r="AF52" s="289"/>
      <c r="AG52" s="289"/>
      <c r="AH52" s="289"/>
      <c r="AI52" s="57"/>
      <c r="AJ52" s="57"/>
      <c r="AK52" s="57"/>
      <c r="AL52" s="57"/>
      <c r="AM52" s="57"/>
      <c r="AN52" s="57"/>
      <c r="AO52" s="57"/>
      <c r="AP52" s="57"/>
      <c r="AQ52" s="57"/>
      <c r="AR52" s="57"/>
      <c r="AS52" s="289"/>
      <c r="AT52" s="289"/>
      <c r="AU52" s="289"/>
      <c r="AV52" s="57"/>
      <c r="AW52" s="57"/>
    </row>
    <row r="53" spans="1:49">
      <c r="A53" s="57"/>
      <c r="B53" s="145"/>
      <c r="C53" s="145"/>
      <c r="D53" s="145"/>
      <c r="E53" s="145"/>
      <c r="F53" s="145"/>
      <c r="G53" s="57"/>
      <c r="H53" s="57"/>
      <c r="I53" s="57"/>
      <c r="J53" s="57"/>
      <c r="K53" s="57"/>
      <c r="L53" s="57"/>
      <c r="M53" s="57"/>
      <c r="N53" s="57"/>
      <c r="O53" s="57"/>
      <c r="P53" s="57"/>
      <c r="Q53" s="57"/>
      <c r="R53" s="57"/>
      <c r="S53" s="57"/>
      <c r="T53" s="57"/>
      <c r="U53" s="57"/>
      <c r="V53" s="57"/>
      <c r="W53" s="57"/>
      <c r="X53" s="145"/>
      <c r="Y53" s="145"/>
      <c r="Z53" s="57"/>
      <c r="AA53" s="57"/>
      <c r="AB53" s="57"/>
      <c r="AC53" s="57"/>
      <c r="AD53" s="57"/>
      <c r="AE53" s="57"/>
      <c r="AF53" s="289"/>
      <c r="AG53" s="289"/>
      <c r="AH53" s="289"/>
      <c r="AI53" s="57"/>
      <c r="AJ53" s="57"/>
      <c r="AK53" s="57"/>
      <c r="AL53" s="57"/>
      <c r="AM53" s="57"/>
      <c r="AN53" s="57"/>
      <c r="AO53" s="57"/>
      <c r="AP53" s="57"/>
      <c r="AQ53" s="57"/>
      <c r="AR53" s="57"/>
      <c r="AS53" s="289"/>
      <c r="AT53" s="289"/>
      <c r="AU53" s="289"/>
      <c r="AV53" s="57"/>
      <c r="AW53" s="57"/>
    </row>
    <row r="54" spans="1:49">
      <c r="A54" s="57"/>
      <c r="B54" s="145"/>
      <c r="C54" s="145"/>
      <c r="D54" s="145"/>
      <c r="E54" s="145"/>
      <c r="F54" s="145"/>
      <c r="G54" s="57"/>
      <c r="H54" s="57"/>
      <c r="I54" s="57"/>
      <c r="J54" s="57"/>
      <c r="K54" s="57"/>
      <c r="L54" s="57"/>
      <c r="M54" s="57"/>
      <c r="N54" s="57"/>
      <c r="O54" s="57"/>
      <c r="P54" s="57"/>
      <c r="Q54" s="57"/>
      <c r="R54" s="57"/>
      <c r="S54" s="57"/>
      <c r="T54" s="57"/>
      <c r="U54" s="57"/>
      <c r="V54" s="57"/>
      <c r="W54" s="57"/>
      <c r="X54" s="145"/>
      <c r="Y54" s="145"/>
      <c r="Z54" s="57"/>
      <c r="AA54" s="57"/>
      <c r="AB54" s="57"/>
      <c r="AC54" s="57"/>
      <c r="AD54" s="57"/>
      <c r="AE54" s="57"/>
      <c r="AF54" s="289"/>
      <c r="AG54" s="289"/>
      <c r="AH54" s="289"/>
      <c r="AI54" s="57"/>
      <c r="AJ54" s="57"/>
      <c r="AK54" s="57"/>
      <c r="AL54" s="57"/>
      <c r="AM54" s="57"/>
      <c r="AN54" s="57"/>
      <c r="AO54" s="57"/>
      <c r="AP54" s="57"/>
      <c r="AQ54" s="57"/>
      <c r="AR54" s="57"/>
      <c r="AS54" s="289"/>
      <c r="AT54" s="289"/>
      <c r="AU54" s="289"/>
      <c r="AV54" s="57"/>
      <c r="AW54" s="57"/>
    </row>
    <row r="55" spans="1:49">
      <c r="A55" s="57"/>
      <c r="B55" s="145"/>
      <c r="C55" s="145"/>
      <c r="D55" s="145"/>
      <c r="E55" s="145"/>
      <c r="F55" s="145"/>
      <c r="G55" s="57"/>
      <c r="H55" s="57"/>
      <c r="I55" s="57"/>
      <c r="J55" s="57"/>
      <c r="K55" s="57"/>
      <c r="L55" s="57"/>
      <c r="M55" s="57"/>
      <c r="N55" s="57"/>
      <c r="O55" s="57"/>
      <c r="P55" s="57"/>
      <c r="Q55" s="57"/>
      <c r="R55" s="57"/>
      <c r="S55" s="57"/>
      <c r="T55" s="57"/>
      <c r="U55" s="57"/>
      <c r="V55" s="57"/>
      <c r="W55" s="57"/>
      <c r="X55" s="145"/>
      <c r="Y55" s="145"/>
      <c r="Z55" s="57"/>
      <c r="AA55" s="57"/>
      <c r="AB55" s="57"/>
      <c r="AC55" s="57"/>
      <c r="AD55" s="57"/>
      <c r="AE55" s="57"/>
      <c r="AF55" s="289"/>
      <c r="AG55" s="289"/>
      <c r="AH55" s="289"/>
      <c r="AI55" s="57"/>
      <c r="AJ55" s="57"/>
      <c r="AK55" s="57"/>
      <c r="AL55" s="57"/>
      <c r="AM55" s="57"/>
      <c r="AN55" s="57"/>
      <c r="AO55" s="57"/>
      <c r="AP55" s="57"/>
      <c r="AQ55" s="57"/>
      <c r="AR55" s="57"/>
      <c r="AS55" s="289"/>
      <c r="AT55" s="289"/>
      <c r="AU55" s="289"/>
      <c r="AV55" s="57"/>
      <c r="AW55" s="57"/>
    </row>
    <row r="56" spans="1:49">
      <c r="A56" s="57"/>
      <c r="B56" s="145"/>
      <c r="C56" s="145"/>
      <c r="D56" s="145"/>
      <c r="E56" s="145"/>
      <c r="F56" s="145"/>
      <c r="G56" s="57"/>
      <c r="H56" s="57"/>
      <c r="I56" s="57"/>
      <c r="J56" s="57"/>
      <c r="K56" s="57"/>
      <c r="L56" s="57"/>
      <c r="M56" s="57"/>
      <c r="N56" s="57"/>
      <c r="O56" s="57"/>
      <c r="P56" s="57"/>
      <c r="Q56" s="57"/>
      <c r="R56" s="57"/>
      <c r="S56" s="57"/>
      <c r="T56" s="57"/>
      <c r="U56" s="57"/>
      <c r="V56" s="57"/>
      <c r="W56" s="57"/>
      <c r="X56" s="145"/>
      <c r="Y56" s="145"/>
      <c r="Z56" s="57"/>
      <c r="AA56" s="57"/>
      <c r="AB56" s="57"/>
      <c r="AC56" s="57"/>
      <c r="AD56" s="57"/>
      <c r="AE56" s="57"/>
      <c r="AF56" s="289"/>
      <c r="AG56" s="289"/>
      <c r="AH56" s="289"/>
      <c r="AI56" s="57"/>
      <c r="AJ56" s="57"/>
      <c r="AK56" s="57"/>
      <c r="AL56" s="57"/>
      <c r="AM56" s="57"/>
      <c r="AN56" s="57"/>
      <c r="AO56" s="57"/>
      <c r="AP56" s="57"/>
      <c r="AQ56" s="57"/>
      <c r="AR56" s="57"/>
      <c r="AS56" s="289"/>
      <c r="AT56" s="289"/>
      <c r="AU56" s="289"/>
      <c r="AV56" s="57"/>
      <c r="AW56" s="57"/>
    </row>
    <row r="57" spans="1:49">
      <c r="A57" s="57"/>
      <c r="B57" s="145"/>
      <c r="C57" s="145"/>
      <c r="D57" s="145"/>
      <c r="E57" s="145"/>
      <c r="F57" s="145"/>
      <c r="G57" s="57"/>
      <c r="H57" s="57"/>
      <c r="I57" s="57"/>
      <c r="J57" s="57"/>
      <c r="K57" s="57"/>
      <c r="L57" s="57"/>
      <c r="M57" s="57"/>
      <c r="N57" s="57"/>
      <c r="O57" s="57"/>
      <c r="P57" s="57"/>
      <c r="Q57" s="57"/>
      <c r="R57" s="57"/>
      <c r="S57" s="57"/>
      <c r="T57" s="57"/>
      <c r="U57" s="57"/>
      <c r="V57" s="57"/>
      <c r="W57" s="57"/>
      <c r="X57" s="145"/>
      <c r="Y57" s="145"/>
      <c r="Z57" s="57"/>
      <c r="AA57" s="57"/>
      <c r="AB57" s="57"/>
      <c r="AC57" s="57"/>
      <c r="AD57" s="57"/>
      <c r="AE57" s="57"/>
      <c r="AF57" s="289"/>
      <c r="AG57" s="289"/>
      <c r="AH57" s="289"/>
      <c r="AI57" s="57"/>
      <c r="AJ57" s="57"/>
      <c r="AK57" s="57"/>
      <c r="AL57" s="57"/>
      <c r="AM57" s="57"/>
      <c r="AN57" s="57"/>
      <c r="AO57" s="57"/>
      <c r="AP57" s="57"/>
      <c r="AQ57" s="57"/>
      <c r="AR57" s="57"/>
      <c r="AS57" s="289"/>
      <c r="AT57" s="289"/>
      <c r="AU57" s="289"/>
      <c r="AV57" s="57"/>
      <c r="AW57" s="57"/>
    </row>
    <row r="58" spans="1:49">
      <c r="A58" s="57"/>
      <c r="B58" s="145"/>
      <c r="C58" s="145"/>
      <c r="D58" s="145"/>
      <c r="E58" s="145"/>
      <c r="F58" s="145"/>
      <c r="G58" s="57"/>
      <c r="H58" s="57"/>
      <c r="I58" s="57"/>
      <c r="J58" s="57"/>
      <c r="K58" s="57"/>
      <c r="L58" s="57"/>
      <c r="M58" s="57"/>
      <c r="N58" s="57"/>
      <c r="O58" s="57"/>
      <c r="P58" s="57"/>
      <c r="Q58" s="57"/>
      <c r="R58" s="57"/>
      <c r="S58" s="57"/>
      <c r="T58" s="57"/>
      <c r="U58" s="57"/>
      <c r="V58" s="57"/>
      <c r="W58" s="57"/>
      <c r="X58" s="145"/>
      <c r="Y58" s="145"/>
      <c r="Z58" s="57"/>
      <c r="AA58" s="57"/>
      <c r="AB58" s="57"/>
      <c r="AC58" s="57"/>
      <c r="AD58" s="57"/>
      <c r="AE58" s="57"/>
      <c r="AF58" s="289"/>
      <c r="AG58" s="289"/>
      <c r="AH58" s="289"/>
      <c r="AI58" s="57"/>
      <c r="AJ58" s="57"/>
      <c r="AK58" s="57"/>
      <c r="AL58" s="57"/>
      <c r="AM58" s="57"/>
      <c r="AN58" s="57"/>
      <c r="AO58" s="57"/>
      <c r="AP58" s="57"/>
      <c r="AQ58" s="57"/>
      <c r="AR58" s="57"/>
      <c r="AS58" s="289"/>
      <c r="AT58" s="289"/>
      <c r="AU58" s="289"/>
      <c r="AV58" s="57"/>
      <c r="AW58" s="57"/>
    </row>
    <row r="59" spans="1:49">
      <c r="A59" s="57"/>
      <c r="B59" s="145"/>
      <c r="C59" s="145"/>
      <c r="D59" s="145"/>
      <c r="E59" s="145"/>
      <c r="F59" s="145"/>
      <c r="G59" s="57"/>
      <c r="H59" s="57"/>
      <c r="I59" s="57"/>
      <c r="J59" s="57"/>
      <c r="K59" s="57"/>
      <c r="L59" s="57"/>
      <c r="M59" s="57"/>
      <c r="N59" s="57"/>
      <c r="O59" s="57"/>
      <c r="P59" s="57"/>
      <c r="Q59" s="57"/>
      <c r="R59" s="57"/>
      <c r="S59" s="57"/>
      <c r="T59" s="57"/>
      <c r="U59" s="57"/>
      <c r="V59" s="57"/>
      <c r="W59" s="57"/>
      <c r="X59" s="145"/>
      <c r="Y59" s="145"/>
      <c r="Z59" s="57"/>
      <c r="AA59" s="57"/>
      <c r="AB59" s="57"/>
      <c r="AC59" s="57"/>
      <c r="AD59" s="57"/>
      <c r="AE59" s="57"/>
      <c r="AF59" s="289"/>
      <c r="AG59" s="289"/>
      <c r="AH59" s="289"/>
      <c r="AI59" s="57"/>
      <c r="AJ59" s="57"/>
      <c r="AK59" s="57"/>
      <c r="AL59" s="57"/>
      <c r="AM59" s="57"/>
      <c r="AN59" s="57"/>
      <c r="AO59" s="57"/>
      <c r="AP59" s="57"/>
      <c r="AQ59" s="57"/>
      <c r="AR59" s="57"/>
      <c r="AS59" s="289"/>
      <c r="AT59" s="289"/>
      <c r="AU59" s="289"/>
      <c r="AV59" s="57"/>
      <c r="AW59" s="57"/>
    </row>
    <row r="60" spans="1:49">
      <c r="A60" s="57"/>
      <c r="B60" s="145"/>
      <c r="C60" s="145"/>
      <c r="D60" s="145"/>
      <c r="E60" s="145"/>
      <c r="F60" s="145"/>
      <c r="G60" s="57"/>
      <c r="H60" s="57"/>
      <c r="I60" s="57"/>
      <c r="J60" s="57"/>
      <c r="K60" s="57"/>
      <c r="L60" s="57"/>
      <c r="M60" s="57"/>
      <c r="N60" s="57"/>
      <c r="O60" s="57"/>
      <c r="P60" s="57"/>
      <c r="Q60" s="57"/>
      <c r="R60" s="57"/>
      <c r="S60" s="57"/>
      <c r="T60" s="57"/>
      <c r="U60" s="57"/>
      <c r="V60" s="57"/>
      <c r="W60" s="57"/>
      <c r="X60" s="145"/>
      <c r="Y60" s="145"/>
      <c r="Z60" s="57"/>
      <c r="AA60" s="57"/>
      <c r="AB60" s="57"/>
      <c r="AC60" s="57"/>
      <c r="AD60" s="57"/>
      <c r="AE60" s="57"/>
      <c r="AF60" s="289"/>
      <c r="AG60" s="289"/>
      <c r="AH60" s="289"/>
      <c r="AI60" s="57"/>
      <c r="AJ60" s="57"/>
      <c r="AK60" s="57"/>
      <c r="AL60" s="57"/>
      <c r="AM60" s="57"/>
      <c r="AN60" s="57"/>
      <c r="AO60" s="57"/>
      <c r="AP60" s="57"/>
      <c r="AQ60" s="57"/>
      <c r="AR60" s="57"/>
      <c r="AS60" s="289"/>
      <c r="AT60" s="289"/>
      <c r="AU60" s="289"/>
      <c r="AV60" s="57"/>
      <c r="AW60" s="57"/>
    </row>
    <row r="61" spans="1:49">
      <c r="A61" s="57"/>
      <c r="B61" s="145"/>
      <c r="C61" s="145"/>
      <c r="D61" s="145"/>
      <c r="E61" s="145"/>
      <c r="F61" s="145"/>
      <c r="G61" s="57"/>
      <c r="H61" s="57"/>
      <c r="I61" s="57"/>
      <c r="J61" s="57"/>
      <c r="K61" s="57"/>
      <c r="L61" s="57"/>
      <c r="M61" s="57"/>
      <c r="N61" s="57"/>
      <c r="O61" s="57"/>
      <c r="P61" s="57"/>
      <c r="Q61" s="57"/>
      <c r="R61" s="57"/>
      <c r="S61" s="57"/>
      <c r="T61" s="57"/>
      <c r="U61" s="57"/>
      <c r="V61" s="57"/>
      <c r="W61" s="57"/>
      <c r="X61" s="145"/>
      <c r="Y61" s="145"/>
      <c r="Z61" s="57"/>
      <c r="AA61" s="57"/>
      <c r="AB61" s="57"/>
      <c r="AC61" s="57"/>
      <c r="AD61" s="57"/>
      <c r="AE61" s="57"/>
      <c r="AF61" s="289"/>
      <c r="AG61" s="289"/>
      <c r="AH61" s="289"/>
      <c r="AI61" s="57"/>
      <c r="AJ61" s="57"/>
      <c r="AK61" s="57"/>
      <c r="AL61" s="57"/>
      <c r="AM61" s="57"/>
      <c r="AN61" s="57"/>
      <c r="AO61" s="57"/>
      <c r="AP61" s="57"/>
      <c r="AQ61" s="57"/>
      <c r="AR61" s="57"/>
      <c r="AS61" s="289"/>
      <c r="AT61" s="289"/>
      <c r="AU61" s="289"/>
      <c r="AV61" s="57"/>
      <c r="AW61" s="57"/>
    </row>
    <row r="62" spans="1:49">
      <c r="A62" s="57"/>
      <c r="B62" s="145"/>
      <c r="C62" s="145"/>
      <c r="D62" s="145"/>
      <c r="E62" s="145"/>
      <c r="F62" s="145"/>
      <c r="G62" s="57"/>
      <c r="H62" s="57"/>
      <c r="I62" s="57"/>
      <c r="J62" s="57"/>
      <c r="K62" s="57"/>
      <c r="L62" s="57"/>
      <c r="M62" s="57"/>
      <c r="N62" s="57"/>
      <c r="O62" s="57"/>
      <c r="P62" s="57"/>
      <c r="Q62" s="57"/>
      <c r="R62" s="57"/>
      <c r="S62" s="57"/>
      <c r="T62" s="57"/>
      <c r="U62" s="57"/>
      <c r="V62" s="57"/>
      <c r="W62" s="57"/>
      <c r="X62" s="145"/>
      <c r="Y62" s="145"/>
      <c r="Z62" s="57"/>
      <c r="AA62" s="57"/>
      <c r="AB62" s="57"/>
      <c r="AC62" s="57"/>
      <c r="AD62" s="57"/>
      <c r="AE62" s="57"/>
      <c r="AF62" s="289"/>
      <c r="AG62" s="289"/>
      <c r="AH62" s="289"/>
      <c r="AI62" s="57"/>
      <c r="AJ62" s="57"/>
      <c r="AK62" s="57"/>
      <c r="AL62" s="57"/>
      <c r="AM62" s="57"/>
      <c r="AN62" s="57"/>
      <c r="AO62" s="57"/>
      <c r="AP62" s="57"/>
      <c r="AQ62" s="57"/>
      <c r="AR62" s="57"/>
      <c r="AS62" s="289"/>
      <c r="AT62" s="289"/>
      <c r="AU62" s="289"/>
      <c r="AV62" s="57"/>
      <c r="AW62" s="57"/>
    </row>
    <row r="63" spans="1:49">
      <c r="A63" s="57"/>
      <c r="B63" s="145"/>
      <c r="C63" s="145"/>
      <c r="D63" s="145"/>
      <c r="E63" s="145"/>
      <c r="F63" s="145"/>
      <c r="G63" s="57"/>
      <c r="H63" s="57"/>
      <c r="I63" s="57"/>
      <c r="J63" s="57"/>
      <c r="K63" s="57"/>
      <c r="L63" s="57"/>
      <c r="M63" s="57"/>
      <c r="N63" s="57"/>
      <c r="O63" s="57"/>
      <c r="P63" s="57"/>
      <c r="Q63" s="57"/>
      <c r="R63" s="57"/>
      <c r="S63" s="57"/>
      <c r="T63" s="57"/>
      <c r="U63" s="57"/>
      <c r="V63" s="57"/>
      <c r="W63" s="57"/>
      <c r="X63" s="145"/>
      <c r="Y63" s="145"/>
      <c r="Z63" s="57"/>
      <c r="AA63" s="57"/>
      <c r="AB63" s="57"/>
      <c r="AC63" s="57"/>
      <c r="AD63" s="57"/>
      <c r="AE63" s="57"/>
      <c r="AF63" s="289"/>
      <c r="AG63" s="289"/>
      <c r="AH63" s="289"/>
      <c r="AI63" s="57"/>
      <c r="AJ63" s="57"/>
      <c r="AK63" s="57"/>
      <c r="AL63" s="57"/>
      <c r="AM63" s="57"/>
      <c r="AN63" s="57"/>
      <c r="AO63" s="57"/>
      <c r="AP63" s="57"/>
      <c r="AQ63" s="57"/>
      <c r="AR63" s="57"/>
      <c r="AS63" s="289"/>
      <c r="AT63" s="289"/>
      <c r="AU63" s="289"/>
      <c r="AV63" s="57"/>
      <c r="AW63" s="57"/>
    </row>
    <row r="64" spans="1:49">
      <c r="A64" s="57"/>
      <c r="B64" s="145"/>
      <c r="C64" s="145"/>
      <c r="D64" s="145"/>
      <c r="E64" s="145"/>
      <c r="F64" s="145"/>
      <c r="G64" s="57"/>
      <c r="H64" s="57"/>
      <c r="I64" s="57"/>
      <c r="J64" s="57"/>
      <c r="K64" s="57"/>
      <c r="L64" s="57"/>
      <c r="M64" s="57"/>
      <c r="N64" s="57"/>
      <c r="O64" s="57"/>
      <c r="P64" s="57"/>
      <c r="Q64" s="57"/>
      <c r="R64" s="57"/>
      <c r="S64" s="57"/>
      <c r="T64" s="57"/>
      <c r="U64" s="57"/>
      <c r="V64" s="57"/>
      <c r="W64" s="57"/>
      <c r="X64" s="145"/>
      <c r="Y64" s="145"/>
      <c r="Z64" s="57"/>
      <c r="AA64" s="57"/>
      <c r="AB64" s="57"/>
      <c r="AC64" s="57"/>
      <c r="AD64" s="57"/>
      <c r="AE64" s="57"/>
      <c r="AF64" s="289"/>
      <c r="AG64" s="289"/>
      <c r="AH64" s="289"/>
      <c r="AI64" s="57"/>
      <c r="AJ64" s="57"/>
      <c r="AK64" s="57"/>
      <c r="AL64" s="57"/>
      <c r="AM64" s="57"/>
      <c r="AN64" s="57"/>
      <c r="AO64" s="57"/>
      <c r="AP64" s="57"/>
      <c r="AQ64" s="57"/>
      <c r="AR64" s="57"/>
      <c r="AS64" s="289"/>
      <c r="AT64" s="289"/>
      <c r="AU64" s="289"/>
      <c r="AV64" s="57"/>
      <c r="AW64" s="57"/>
    </row>
    <row r="65" spans="1:49">
      <c r="A65" s="57"/>
      <c r="B65" s="145"/>
      <c r="C65" s="145"/>
      <c r="D65" s="145"/>
      <c r="E65" s="145"/>
      <c r="F65" s="145"/>
      <c r="G65" s="57"/>
      <c r="H65" s="57"/>
      <c r="I65" s="57"/>
      <c r="J65" s="57"/>
      <c r="K65" s="57"/>
      <c r="L65" s="57"/>
      <c r="M65" s="57"/>
      <c r="N65" s="57"/>
      <c r="O65" s="57"/>
      <c r="P65" s="57"/>
      <c r="Q65" s="57"/>
      <c r="R65" s="57"/>
      <c r="S65" s="57"/>
      <c r="T65" s="57"/>
      <c r="U65" s="57"/>
      <c r="V65" s="57"/>
      <c r="W65" s="57"/>
      <c r="X65" s="145"/>
      <c r="Y65" s="145"/>
      <c r="Z65" s="57"/>
      <c r="AA65" s="57"/>
      <c r="AB65" s="57"/>
      <c r="AC65" s="57"/>
      <c r="AD65" s="57"/>
      <c r="AE65" s="57"/>
      <c r="AF65" s="289"/>
      <c r="AG65" s="289"/>
      <c r="AH65" s="289"/>
      <c r="AI65" s="57"/>
      <c r="AJ65" s="57"/>
      <c r="AK65" s="57"/>
      <c r="AL65" s="57"/>
      <c r="AM65" s="57"/>
      <c r="AN65" s="57"/>
      <c r="AO65" s="57"/>
      <c r="AP65" s="57"/>
      <c r="AQ65" s="57"/>
      <c r="AR65" s="57"/>
      <c r="AS65" s="289"/>
      <c r="AT65" s="289"/>
      <c r="AU65" s="289"/>
      <c r="AV65" s="57"/>
      <c r="AW65" s="57"/>
    </row>
    <row r="66" spans="1:49">
      <c r="A66" s="57"/>
      <c r="B66" s="145"/>
      <c r="C66" s="145"/>
      <c r="D66" s="145"/>
      <c r="E66" s="145"/>
      <c r="F66" s="145"/>
      <c r="G66" s="57"/>
      <c r="H66" s="57"/>
      <c r="I66" s="57"/>
      <c r="J66" s="57"/>
      <c r="K66" s="57"/>
      <c r="L66" s="57"/>
      <c r="M66" s="57"/>
      <c r="N66" s="57"/>
      <c r="O66" s="57"/>
      <c r="P66" s="57"/>
      <c r="Q66" s="57"/>
      <c r="R66" s="57"/>
      <c r="S66" s="57"/>
      <c r="T66" s="57"/>
      <c r="U66" s="57"/>
      <c r="V66" s="57"/>
      <c r="W66" s="57"/>
      <c r="X66" s="145"/>
      <c r="Y66" s="145"/>
      <c r="Z66" s="57"/>
      <c r="AA66" s="57"/>
      <c r="AB66" s="57"/>
      <c r="AC66" s="57"/>
      <c r="AD66" s="57"/>
      <c r="AE66" s="57"/>
      <c r="AF66" s="289"/>
      <c r="AG66" s="289"/>
      <c r="AH66" s="289"/>
      <c r="AI66" s="57"/>
      <c r="AJ66" s="57"/>
      <c r="AK66" s="57"/>
      <c r="AL66" s="57"/>
      <c r="AM66" s="57"/>
      <c r="AN66" s="57"/>
      <c r="AO66" s="57"/>
      <c r="AP66" s="57"/>
      <c r="AQ66" s="57"/>
      <c r="AR66" s="57"/>
      <c r="AS66" s="289"/>
      <c r="AT66" s="289"/>
      <c r="AU66" s="289"/>
      <c r="AV66" s="57"/>
      <c r="AW66" s="57"/>
    </row>
    <row r="67" spans="1:49">
      <c r="A67" s="57"/>
      <c r="B67" s="145"/>
      <c r="C67" s="145"/>
      <c r="D67" s="145"/>
      <c r="E67" s="145"/>
      <c r="F67" s="145"/>
      <c r="G67" s="57"/>
      <c r="H67" s="57"/>
      <c r="I67" s="57"/>
      <c r="J67" s="57"/>
      <c r="K67" s="57"/>
      <c r="L67" s="57"/>
      <c r="M67" s="57"/>
      <c r="N67" s="57"/>
      <c r="O67" s="57"/>
      <c r="P67" s="57"/>
      <c r="Q67" s="57"/>
      <c r="R67" s="57"/>
      <c r="S67" s="57"/>
      <c r="T67" s="57"/>
      <c r="U67" s="57"/>
      <c r="V67" s="57"/>
      <c r="W67" s="57"/>
      <c r="X67" s="145"/>
      <c r="Y67" s="145"/>
      <c r="Z67" s="57"/>
      <c r="AA67" s="57"/>
      <c r="AB67" s="57"/>
      <c r="AC67" s="57"/>
      <c r="AD67" s="57"/>
      <c r="AE67" s="57"/>
      <c r="AF67" s="289"/>
      <c r="AG67" s="289"/>
      <c r="AH67" s="289"/>
      <c r="AI67" s="57"/>
      <c r="AJ67" s="57"/>
      <c r="AK67" s="57"/>
      <c r="AL67" s="57"/>
      <c r="AM67" s="57"/>
      <c r="AN67" s="57"/>
      <c r="AO67" s="57"/>
      <c r="AP67" s="57"/>
      <c r="AQ67" s="57"/>
      <c r="AR67" s="57"/>
      <c r="AS67" s="289"/>
      <c r="AT67" s="289"/>
      <c r="AU67" s="289"/>
      <c r="AV67" s="57"/>
      <c r="AW67" s="57"/>
    </row>
    <row r="68" spans="1:49">
      <c r="A68" s="57"/>
      <c r="B68" s="145"/>
      <c r="C68" s="145"/>
      <c r="D68" s="145"/>
      <c r="E68" s="145"/>
      <c r="F68" s="145"/>
      <c r="G68" s="57"/>
      <c r="H68" s="57"/>
      <c r="I68" s="57"/>
      <c r="J68" s="57"/>
      <c r="K68" s="57"/>
      <c r="L68" s="57"/>
      <c r="M68" s="57"/>
      <c r="N68" s="57"/>
      <c r="O68" s="57"/>
      <c r="P68" s="57"/>
      <c r="Q68" s="57"/>
      <c r="R68" s="57"/>
      <c r="S68" s="57"/>
      <c r="T68" s="57"/>
      <c r="U68" s="57"/>
      <c r="V68" s="57"/>
      <c r="W68" s="57"/>
      <c r="X68" s="145"/>
      <c r="Y68" s="145"/>
      <c r="Z68" s="57"/>
      <c r="AA68" s="57"/>
      <c r="AB68" s="57"/>
      <c r="AC68" s="57"/>
      <c r="AD68" s="57"/>
      <c r="AE68" s="57"/>
      <c r="AF68" s="289"/>
      <c r="AG68" s="289"/>
      <c r="AH68" s="289"/>
      <c r="AI68" s="57"/>
      <c r="AJ68" s="57"/>
      <c r="AK68" s="57"/>
      <c r="AL68" s="57"/>
      <c r="AM68" s="57"/>
      <c r="AN68" s="57"/>
      <c r="AO68" s="57"/>
      <c r="AP68" s="57"/>
      <c r="AQ68" s="57"/>
      <c r="AR68" s="57"/>
      <c r="AS68" s="289"/>
      <c r="AT68" s="289"/>
      <c r="AU68" s="289"/>
      <c r="AV68" s="57"/>
      <c r="AW68" s="57"/>
    </row>
    <row r="69" spans="1:49">
      <c r="A69" s="57"/>
      <c r="B69" s="145"/>
      <c r="C69" s="145"/>
      <c r="D69" s="145"/>
      <c r="E69" s="145"/>
      <c r="F69" s="145"/>
      <c r="G69" s="57"/>
      <c r="H69" s="57"/>
      <c r="I69" s="57"/>
      <c r="J69" s="57"/>
      <c r="K69" s="57"/>
      <c r="L69" s="57"/>
      <c r="M69" s="57"/>
      <c r="N69" s="57"/>
      <c r="O69" s="57"/>
      <c r="P69" s="57"/>
      <c r="Q69" s="57"/>
      <c r="R69" s="57"/>
      <c r="S69" s="57"/>
      <c r="T69" s="57"/>
      <c r="U69" s="57"/>
      <c r="V69" s="57"/>
      <c r="W69" s="57"/>
      <c r="X69" s="145"/>
      <c r="Y69" s="145"/>
      <c r="Z69" s="57"/>
      <c r="AA69" s="57"/>
      <c r="AB69" s="57"/>
      <c r="AC69" s="57"/>
      <c r="AD69" s="57"/>
      <c r="AE69" s="57"/>
      <c r="AF69" s="289"/>
      <c r="AG69" s="289"/>
      <c r="AH69" s="289"/>
      <c r="AI69" s="57"/>
      <c r="AJ69" s="57"/>
      <c r="AK69" s="57"/>
      <c r="AL69" s="57"/>
      <c r="AM69" s="57"/>
      <c r="AN69" s="57"/>
      <c r="AO69" s="57"/>
      <c r="AP69" s="57"/>
      <c r="AQ69" s="57"/>
      <c r="AR69" s="57"/>
      <c r="AS69" s="289"/>
      <c r="AT69" s="289"/>
      <c r="AU69" s="289"/>
      <c r="AV69" s="57"/>
      <c r="AW69" s="57"/>
    </row>
    <row r="70" spans="1:49">
      <c r="A70" s="57"/>
      <c r="B70" s="145"/>
      <c r="C70" s="145"/>
      <c r="D70" s="145"/>
      <c r="E70" s="145"/>
      <c r="F70" s="145"/>
      <c r="G70" s="57"/>
      <c r="H70" s="57"/>
      <c r="I70" s="57"/>
      <c r="J70" s="57"/>
      <c r="K70" s="57"/>
      <c r="L70" s="57"/>
      <c r="M70" s="57"/>
      <c r="N70" s="57"/>
      <c r="O70" s="57"/>
      <c r="P70" s="57"/>
      <c r="Q70" s="57"/>
      <c r="R70" s="57"/>
      <c r="S70" s="57"/>
      <c r="T70" s="57"/>
      <c r="U70" s="57"/>
      <c r="V70" s="57"/>
      <c r="W70" s="57"/>
      <c r="X70" s="145"/>
      <c r="Y70" s="145"/>
      <c r="Z70" s="57"/>
      <c r="AA70" s="57"/>
      <c r="AB70" s="57"/>
      <c r="AC70" s="57"/>
      <c r="AD70" s="57"/>
      <c r="AE70" s="57"/>
      <c r="AF70" s="289"/>
      <c r="AG70" s="289"/>
      <c r="AH70" s="289"/>
      <c r="AI70" s="57"/>
      <c r="AJ70" s="57"/>
      <c r="AK70" s="57"/>
      <c r="AL70" s="57"/>
      <c r="AM70" s="57"/>
      <c r="AN70" s="57"/>
      <c r="AO70" s="57"/>
      <c r="AP70" s="57"/>
      <c r="AQ70" s="57"/>
      <c r="AR70" s="57"/>
      <c r="AS70" s="289"/>
      <c r="AT70" s="289"/>
      <c r="AU70" s="289"/>
      <c r="AV70" s="57"/>
      <c r="AW70" s="57"/>
    </row>
    <row r="71" spans="1:49">
      <c r="A71" s="57"/>
      <c r="B71" s="145"/>
      <c r="C71" s="145"/>
      <c r="D71" s="145"/>
      <c r="E71" s="145"/>
      <c r="F71" s="145"/>
      <c r="G71" s="57"/>
      <c r="H71" s="57"/>
      <c r="I71" s="57"/>
      <c r="J71" s="57"/>
      <c r="K71" s="57"/>
      <c r="L71" s="57"/>
      <c r="M71" s="57"/>
      <c r="N71" s="57"/>
      <c r="O71" s="57"/>
      <c r="P71" s="57"/>
      <c r="Q71" s="57"/>
      <c r="R71" s="57"/>
      <c r="S71" s="57"/>
      <c r="T71" s="57"/>
      <c r="U71" s="57"/>
      <c r="V71" s="57"/>
      <c r="W71" s="57"/>
      <c r="X71" s="145"/>
      <c r="Y71" s="145"/>
      <c r="Z71" s="57"/>
      <c r="AA71" s="57"/>
      <c r="AB71" s="57"/>
      <c r="AC71" s="57"/>
      <c r="AD71" s="57"/>
      <c r="AE71" s="57"/>
      <c r="AF71" s="289"/>
      <c r="AG71" s="289"/>
      <c r="AH71" s="289"/>
      <c r="AI71" s="57"/>
      <c r="AJ71" s="57"/>
      <c r="AK71" s="57"/>
      <c r="AL71" s="57"/>
      <c r="AM71" s="57"/>
      <c r="AN71" s="57"/>
      <c r="AO71" s="57"/>
      <c r="AP71" s="57"/>
      <c r="AQ71" s="57"/>
      <c r="AR71" s="57"/>
      <c r="AS71" s="289"/>
      <c r="AT71" s="289"/>
      <c r="AU71" s="289"/>
      <c r="AV71" s="57"/>
      <c r="AW71" s="57"/>
    </row>
    <row r="72" spans="1:49">
      <c r="A72" s="57"/>
      <c r="B72" s="145"/>
      <c r="C72" s="145"/>
      <c r="D72" s="145"/>
      <c r="E72" s="145"/>
      <c r="F72" s="145"/>
      <c r="G72" s="57"/>
      <c r="H72" s="57"/>
      <c r="I72" s="57"/>
      <c r="J72" s="57"/>
      <c r="K72" s="57"/>
      <c r="L72" s="57"/>
      <c r="M72" s="57"/>
      <c r="N72" s="57"/>
      <c r="O72" s="57"/>
      <c r="P72" s="57"/>
      <c r="Q72" s="57"/>
      <c r="R72" s="57"/>
      <c r="S72" s="57"/>
      <c r="T72" s="57"/>
      <c r="U72" s="57"/>
      <c r="V72" s="57"/>
      <c r="W72" s="57"/>
      <c r="X72" s="145"/>
      <c r="Y72" s="145"/>
      <c r="Z72" s="57"/>
      <c r="AA72" s="57"/>
      <c r="AB72" s="57"/>
      <c r="AC72" s="57"/>
      <c r="AD72" s="57"/>
      <c r="AE72" s="57"/>
      <c r="AF72" s="289"/>
      <c r="AG72" s="289"/>
      <c r="AH72" s="289"/>
      <c r="AI72" s="57"/>
      <c r="AJ72" s="57"/>
      <c r="AK72" s="57"/>
      <c r="AL72" s="57"/>
      <c r="AM72" s="57"/>
      <c r="AN72" s="57"/>
      <c r="AO72" s="57"/>
      <c r="AP72" s="57"/>
      <c r="AQ72" s="57"/>
      <c r="AR72" s="57"/>
      <c r="AS72" s="289"/>
      <c r="AT72" s="289"/>
      <c r="AU72" s="289"/>
      <c r="AV72" s="57"/>
      <c r="AW72" s="57"/>
    </row>
    <row r="73" spans="1:49">
      <c r="A73" s="57"/>
      <c r="B73" s="145"/>
      <c r="C73" s="145"/>
      <c r="D73" s="145"/>
      <c r="E73" s="145"/>
      <c r="F73" s="145"/>
      <c r="G73" s="57"/>
      <c r="H73" s="57"/>
      <c r="I73" s="57"/>
      <c r="J73" s="57"/>
      <c r="K73" s="57"/>
      <c r="L73" s="57"/>
      <c r="M73" s="57"/>
      <c r="N73" s="57"/>
      <c r="O73" s="57"/>
      <c r="P73" s="57"/>
      <c r="Q73" s="57"/>
      <c r="R73" s="57"/>
      <c r="S73" s="57"/>
      <c r="T73" s="57"/>
      <c r="U73" s="57"/>
      <c r="V73" s="57"/>
      <c r="W73" s="57"/>
      <c r="X73" s="145"/>
      <c r="Y73" s="145"/>
      <c r="Z73" s="57"/>
      <c r="AA73" s="57"/>
      <c r="AB73" s="57"/>
      <c r="AC73" s="57"/>
      <c r="AD73" s="57"/>
      <c r="AE73" s="57"/>
      <c r="AF73" s="289"/>
      <c r="AG73" s="289"/>
      <c r="AH73" s="289"/>
      <c r="AI73" s="57"/>
      <c r="AJ73" s="57"/>
      <c r="AK73" s="57"/>
      <c r="AL73" s="57"/>
      <c r="AM73" s="57"/>
      <c r="AN73" s="57"/>
      <c r="AO73" s="57"/>
      <c r="AP73" s="57"/>
      <c r="AQ73" s="57"/>
      <c r="AR73" s="57"/>
      <c r="AS73" s="289"/>
      <c r="AT73" s="289"/>
      <c r="AU73" s="289"/>
      <c r="AV73" s="57"/>
      <c r="AW73" s="57"/>
    </row>
    <row r="74" spans="1:49">
      <c r="A74" s="57"/>
      <c r="B74" s="145"/>
      <c r="C74" s="145"/>
      <c r="D74" s="145"/>
      <c r="E74" s="145"/>
      <c r="F74" s="145"/>
      <c r="G74" s="57"/>
      <c r="H74" s="57"/>
      <c r="I74" s="57"/>
      <c r="J74" s="57"/>
      <c r="K74" s="57"/>
      <c r="L74" s="57"/>
      <c r="M74" s="57"/>
      <c r="N74" s="57"/>
      <c r="O74" s="57"/>
      <c r="P74" s="57"/>
      <c r="Q74" s="57"/>
      <c r="R74" s="57"/>
      <c r="S74" s="57"/>
      <c r="T74" s="57"/>
      <c r="U74" s="57"/>
      <c r="V74" s="57"/>
      <c r="W74" s="57"/>
      <c r="X74" s="145"/>
      <c r="Y74" s="145"/>
      <c r="Z74" s="57"/>
      <c r="AA74" s="57"/>
      <c r="AB74" s="57"/>
      <c r="AC74" s="57"/>
      <c r="AD74" s="57"/>
      <c r="AE74" s="57"/>
      <c r="AF74" s="289"/>
      <c r="AG74" s="289"/>
      <c r="AH74" s="289"/>
      <c r="AI74" s="57"/>
      <c r="AJ74" s="57"/>
      <c r="AK74" s="57"/>
      <c r="AL74" s="57"/>
      <c r="AM74" s="57"/>
      <c r="AN74" s="57"/>
      <c r="AO74" s="57"/>
      <c r="AP74" s="57"/>
      <c r="AQ74" s="57"/>
      <c r="AR74" s="57"/>
      <c r="AS74" s="289"/>
      <c r="AT74" s="289"/>
      <c r="AU74" s="289"/>
      <c r="AV74" s="57"/>
      <c r="AW74" s="57"/>
    </row>
    <row r="75" spans="1:49">
      <c r="A75" s="57"/>
      <c r="B75" s="145"/>
      <c r="C75" s="145"/>
      <c r="D75" s="145"/>
      <c r="E75" s="145"/>
      <c r="F75" s="145"/>
      <c r="G75" s="57"/>
      <c r="H75" s="57"/>
      <c r="I75" s="57"/>
      <c r="J75" s="57"/>
      <c r="K75" s="57"/>
      <c r="L75" s="57"/>
      <c r="M75" s="57"/>
      <c r="N75" s="57"/>
      <c r="O75" s="57"/>
      <c r="P75" s="57"/>
      <c r="Q75" s="57"/>
      <c r="R75" s="57"/>
      <c r="S75" s="57"/>
      <c r="T75" s="57"/>
      <c r="U75" s="57"/>
      <c r="V75" s="57"/>
      <c r="W75" s="57"/>
      <c r="X75" s="145"/>
      <c r="Y75" s="145"/>
      <c r="Z75" s="57"/>
      <c r="AA75" s="57"/>
      <c r="AB75" s="57"/>
      <c r="AC75" s="57"/>
      <c r="AD75" s="57"/>
      <c r="AE75" s="57"/>
      <c r="AF75" s="289"/>
      <c r="AG75" s="289"/>
      <c r="AH75" s="289"/>
      <c r="AI75" s="57"/>
      <c r="AJ75" s="57"/>
      <c r="AK75" s="57"/>
      <c r="AL75" s="57"/>
      <c r="AM75" s="57"/>
      <c r="AN75" s="57"/>
      <c r="AO75" s="57"/>
      <c r="AP75" s="57"/>
      <c r="AQ75" s="57"/>
      <c r="AR75" s="57"/>
      <c r="AS75" s="289"/>
      <c r="AT75" s="289"/>
      <c r="AU75" s="289"/>
      <c r="AV75" s="57"/>
      <c r="AW75" s="57"/>
    </row>
    <row r="76" spans="1:49">
      <c r="A76" s="57"/>
      <c r="B76" s="145"/>
      <c r="C76" s="145"/>
      <c r="D76" s="145"/>
      <c r="E76" s="145"/>
      <c r="F76" s="145"/>
      <c r="G76" s="57"/>
      <c r="H76" s="57"/>
      <c r="I76" s="57"/>
      <c r="J76" s="57"/>
      <c r="K76" s="57"/>
      <c r="L76" s="57"/>
      <c r="M76" s="57"/>
      <c r="N76" s="57"/>
      <c r="O76" s="57"/>
      <c r="P76" s="57"/>
      <c r="Q76" s="57"/>
      <c r="R76" s="57"/>
      <c r="S76" s="57"/>
      <c r="T76" s="57"/>
      <c r="U76" s="57"/>
      <c r="V76" s="57"/>
      <c r="W76" s="57"/>
      <c r="X76" s="145"/>
      <c r="Y76" s="145"/>
      <c r="Z76" s="57"/>
      <c r="AA76" s="57"/>
      <c r="AB76" s="57"/>
      <c r="AC76" s="57"/>
      <c r="AD76" s="57"/>
      <c r="AE76" s="57"/>
      <c r="AF76" s="289"/>
      <c r="AG76" s="289"/>
      <c r="AH76" s="289"/>
      <c r="AI76" s="57"/>
      <c r="AJ76" s="57"/>
      <c r="AK76" s="57"/>
      <c r="AL76" s="57"/>
      <c r="AM76" s="57"/>
      <c r="AN76" s="57"/>
      <c r="AO76" s="57"/>
      <c r="AP76" s="57"/>
      <c r="AQ76" s="57"/>
      <c r="AR76" s="57"/>
      <c r="AS76" s="289"/>
      <c r="AT76" s="289"/>
      <c r="AU76" s="289"/>
      <c r="AV76" s="57"/>
      <c r="AW76" s="57"/>
    </row>
    <row r="77" spans="1:49">
      <c r="A77" s="57"/>
      <c r="B77" s="145"/>
      <c r="C77" s="145"/>
      <c r="D77" s="145"/>
      <c r="E77" s="145"/>
      <c r="F77" s="145"/>
      <c r="G77" s="57"/>
      <c r="H77" s="57"/>
      <c r="I77" s="57"/>
      <c r="J77" s="57"/>
      <c r="K77" s="57"/>
      <c r="L77" s="57"/>
      <c r="M77" s="57"/>
      <c r="N77" s="57"/>
      <c r="O77" s="57"/>
      <c r="P77" s="57"/>
      <c r="Q77" s="57"/>
      <c r="R77" s="57"/>
      <c r="S77" s="57"/>
      <c r="T77" s="57"/>
      <c r="U77" s="57"/>
      <c r="V77" s="57"/>
      <c r="W77" s="57"/>
      <c r="X77" s="145"/>
      <c r="Y77" s="145"/>
      <c r="Z77" s="57"/>
      <c r="AA77" s="57"/>
      <c r="AB77" s="57"/>
      <c r="AC77" s="57"/>
      <c r="AD77" s="57"/>
      <c r="AE77" s="57"/>
      <c r="AF77" s="289"/>
      <c r="AG77" s="289"/>
      <c r="AH77" s="289"/>
      <c r="AI77" s="57"/>
      <c r="AJ77" s="57"/>
      <c r="AK77" s="57"/>
      <c r="AL77" s="57"/>
      <c r="AM77" s="57"/>
      <c r="AN77" s="57"/>
      <c r="AO77" s="57"/>
      <c r="AP77" s="57"/>
      <c r="AQ77" s="57"/>
      <c r="AR77" s="57"/>
      <c r="AS77" s="289"/>
      <c r="AT77" s="289"/>
      <c r="AU77" s="289"/>
      <c r="AV77" s="57"/>
      <c r="AW77" s="57"/>
    </row>
    <row r="78" spans="1:49">
      <c r="A78" s="57"/>
      <c r="B78" s="145"/>
      <c r="C78" s="145"/>
      <c r="D78" s="145"/>
      <c r="E78" s="145"/>
      <c r="F78" s="145"/>
      <c r="G78" s="57"/>
      <c r="H78" s="57"/>
      <c r="I78" s="57"/>
      <c r="J78" s="57"/>
      <c r="K78" s="57"/>
      <c r="L78" s="57"/>
      <c r="M78" s="57"/>
      <c r="N78" s="57"/>
      <c r="O78" s="57"/>
      <c r="P78" s="57"/>
      <c r="Q78" s="57"/>
      <c r="R78" s="57"/>
      <c r="S78" s="57"/>
      <c r="T78" s="57"/>
      <c r="U78" s="57"/>
      <c r="V78" s="57"/>
      <c r="W78" s="57"/>
      <c r="X78" s="145"/>
      <c r="Y78" s="145"/>
      <c r="Z78" s="57"/>
      <c r="AA78" s="57"/>
      <c r="AB78" s="57"/>
      <c r="AC78" s="57"/>
      <c r="AD78" s="57"/>
      <c r="AE78" s="57"/>
      <c r="AF78" s="289"/>
      <c r="AG78" s="289"/>
      <c r="AH78" s="289"/>
      <c r="AI78" s="57"/>
      <c r="AJ78" s="57"/>
      <c r="AK78" s="57"/>
      <c r="AL78" s="57"/>
      <c r="AM78" s="57"/>
      <c r="AN78" s="57"/>
      <c r="AO78" s="57"/>
      <c r="AP78" s="57"/>
      <c r="AQ78" s="57"/>
      <c r="AR78" s="57"/>
      <c r="AS78" s="289"/>
      <c r="AT78" s="289"/>
      <c r="AU78" s="289"/>
      <c r="AV78" s="57"/>
      <c r="AW78" s="57"/>
    </row>
    <row r="79" spans="1:49">
      <c r="A79" s="57"/>
      <c r="B79" s="145"/>
      <c r="C79" s="145"/>
      <c r="D79" s="145"/>
      <c r="E79" s="145"/>
      <c r="F79" s="145"/>
      <c r="G79" s="57"/>
      <c r="H79" s="57"/>
      <c r="I79" s="57"/>
      <c r="J79" s="57"/>
      <c r="K79" s="57"/>
      <c r="L79" s="57"/>
      <c r="M79" s="57"/>
      <c r="N79" s="57"/>
      <c r="O79" s="57"/>
      <c r="P79" s="57"/>
      <c r="Q79" s="57"/>
      <c r="R79" s="57"/>
      <c r="S79" s="57"/>
      <c r="T79" s="57"/>
      <c r="U79" s="57"/>
      <c r="V79" s="57"/>
      <c r="W79" s="57"/>
      <c r="X79" s="145"/>
      <c r="Y79" s="145"/>
      <c r="Z79" s="57"/>
      <c r="AA79" s="57"/>
      <c r="AB79" s="57"/>
      <c r="AC79" s="57"/>
      <c r="AD79" s="57"/>
      <c r="AE79" s="57"/>
      <c r="AF79" s="289"/>
      <c r="AG79" s="289"/>
      <c r="AH79" s="289"/>
      <c r="AI79" s="57"/>
      <c r="AJ79" s="57"/>
      <c r="AK79" s="57"/>
      <c r="AL79" s="57"/>
      <c r="AM79" s="57"/>
      <c r="AN79" s="57"/>
      <c r="AO79" s="57"/>
      <c r="AP79" s="57"/>
      <c r="AQ79" s="57"/>
      <c r="AR79" s="57"/>
      <c r="AS79" s="289"/>
      <c r="AT79" s="289"/>
      <c r="AU79" s="289"/>
      <c r="AV79" s="57"/>
      <c r="AW79" s="57"/>
    </row>
    <row r="80" spans="1:49">
      <c r="A80" s="57"/>
      <c r="B80" s="145"/>
      <c r="C80" s="145"/>
      <c r="D80" s="145"/>
      <c r="E80" s="145"/>
      <c r="F80" s="145"/>
      <c r="G80" s="57"/>
      <c r="H80" s="57"/>
      <c r="I80" s="57"/>
      <c r="J80" s="57"/>
      <c r="K80" s="57"/>
      <c r="L80" s="57"/>
      <c r="M80" s="57"/>
      <c r="N80" s="57"/>
      <c r="O80" s="57"/>
      <c r="P80" s="57"/>
      <c r="Q80" s="57"/>
      <c r="R80" s="57"/>
      <c r="S80" s="57"/>
      <c r="T80" s="57"/>
      <c r="U80" s="57"/>
      <c r="V80" s="57"/>
      <c r="W80" s="57"/>
      <c r="X80" s="145"/>
      <c r="Y80" s="145"/>
      <c r="Z80" s="57"/>
      <c r="AA80" s="57"/>
      <c r="AB80" s="57"/>
      <c r="AC80" s="57"/>
      <c r="AD80" s="57"/>
      <c r="AE80" s="57"/>
      <c r="AF80" s="289"/>
      <c r="AG80" s="289"/>
      <c r="AH80" s="289"/>
      <c r="AI80" s="57"/>
      <c r="AJ80" s="57"/>
      <c r="AK80" s="57"/>
      <c r="AL80" s="57"/>
      <c r="AM80" s="57"/>
      <c r="AN80" s="57"/>
      <c r="AO80" s="57"/>
      <c r="AP80" s="57"/>
      <c r="AQ80" s="57"/>
      <c r="AR80" s="57"/>
      <c r="AS80" s="289"/>
      <c r="AT80" s="289"/>
      <c r="AU80" s="289"/>
      <c r="AV80" s="57"/>
      <c r="AW80" s="57"/>
    </row>
    <row r="81" spans="1:49">
      <c r="A81" s="57"/>
      <c r="B81" s="145"/>
      <c r="C81" s="145"/>
      <c r="D81" s="145"/>
      <c r="E81" s="145"/>
      <c r="F81" s="145"/>
      <c r="G81" s="57"/>
      <c r="H81" s="57"/>
      <c r="I81" s="57"/>
      <c r="J81" s="57"/>
      <c r="K81" s="57"/>
      <c r="L81" s="57"/>
      <c r="M81" s="57"/>
      <c r="N81" s="57"/>
      <c r="O81" s="57"/>
      <c r="P81" s="57"/>
      <c r="Q81" s="57"/>
      <c r="R81" s="57"/>
      <c r="S81" s="57"/>
      <c r="T81" s="57"/>
      <c r="U81" s="57"/>
      <c r="V81" s="57"/>
      <c r="W81" s="57"/>
      <c r="X81" s="145"/>
      <c r="Y81" s="145"/>
      <c r="Z81" s="57"/>
      <c r="AA81" s="57"/>
      <c r="AB81" s="57"/>
      <c r="AC81" s="57"/>
      <c r="AD81" s="57"/>
      <c r="AE81" s="57"/>
      <c r="AF81" s="289"/>
      <c r="AG81" s="289"/>
      <c r="AH81" s="289"/>
      <c r="AI81" s="57"/>
      <c r="AJ81" s="57"/>
      <c r="AK81" s="57"/>
      <c r="AL81" s="57"/>
      <c r="AM81" s="57"/>
      <c r="AN81" s="57"/>
      <c r="AO81" s="57"/>
      <c r="AP81" s="57"/>
      <c r="AQ81" s="57"/>
      <c r="AR81" s="57"/>
      <c r="AS81" s="289"/>
      <c r="AT81" s="289"/>
      <c r="AU81" s="289"/>
      <c r="AV81" s="57"/>
      <c r="AW81" s="57"/>
    </row>
    <row r="82" spans="1:49">
      <c r="A82" s="57"/>
      <c r="B82" s="145"/>
      <c r="C82" s="145"/>
      <c r="D82" s="145"/>
      <c r="E82" s="145"/>
      <c r="F82" s="145"/>
      <c r="G82" s="57"/>
      <c r="H82" s="57"/>
      <c r="I82" s="57"/>
      <c r="J82" s="57"/>
      <c r="K82" s="57"/>
      <c r="L82" s="57"/>
      <c r="M82" s="57"/>
      <c r="N82" s="57"/>
      <c r="O82" s="57"/>
      <c r="P82" s="57"/>
      <c r="Q82" s="57"/>
      <c r="R82" s="57"/>
      <c r="S82" s="57"/>
      <c r="T82" s="57"/>
      <c r="U82" s="57"/>
      <c r="V82" s="57"/>
      <c r="W82" s="57"/>
      <c r="X82" s="145"/>
      <c r="Y82" s="145"/>
      <c r="Z82" s="57"/>
      <c r="AA82" s="57"/>
      <c r="AB82" s="57"/>
      <c r="AC82" s="57"/>
      <c r="AD82" s="57"/>
      <c r="AE82" s="57"/>
      <c r="AF82" s="289"/>
      <c r="AG82" s="289"/>
      <c r="AH82" s="289"/>
      <c r="AI82" s="57"/>
      <c r="AJ82" s="57"/>
      <c r="AK82" s="57"/>
      <c r="AL82" s="57"/>
      <c r="AM82" s="57"/>
      <c r="AN82" s="57"/>
      <c r="AO82" s="57"/>
      <c r="AP82" s="57"/>
      <c r="AQ82" s="57"/>
      <c r="AR82" s="57"/>
      <c r="AS82" s="289"/>
      <c r="AT82" s="289"/>
      <c r="AU82" s="289"/>
      <c r="AV82" s="57"/>
      <c r="AW82" s="57"/>
    </row>
    <row r="83" spans="1:49">
      <c r="A83" s="57"/>
      <c r="B83" s="145"/>
      <c r="C83" s="145"/>
      <c r="D83" s="145"/>
      <c r="E83" s="145"/>
      <c r="F83" s="145"/>
      <c r="G83" s="57"/>
      <c r="H83" s="57"/>
      <c r="I83" s="57"/>
      <c r="J83" s="57"/>
      <c r="K83" s="57"/>
      <c r="L83" s="57"/>
      <c r="M83" s="57"/>
      <c r="N83" s="57"/>
      <c r="O83" s="57"/>
      <c r="P83" s="57"/>
      <c r="Q83" s="57"/>
      <c r="R83" s="57"/>
      <c r="S83" s="57"/>
      <c r="T83" s="57"/>
      <c r="U83" s="57"/>
      <c r="V83" s="57"/>
      <c r="W83" s="57"/>
      <c r="X83" s="145"/>
      <c r="Y83" s="145"/>
      <c r="Z83" s="57"/>
      <c r="AA83" s="57"/>
      <c r="AB83" s="57"/>
      <c r="AC83" s="57"/>
      <c r="AD83" s="57"/>
      <c r="AE83" s="57"/>
      <c r="AF83" s="289"/>
      <c r="AG83" s="289"/>
      <c r="AH83" s="289"/>
      <c r="AI83" s="57"/>
      <c r="AJ83" s="57"/>
      <c r="AK83" s="57"/>
      <c r="AL83" s="57"/>
      <c r="AM83" s="57"/>
      <c r="AN83" s="57"/>
      <c r="AO83" s="57"/>
      <c r="AP83" s="57"/>
      <c r="AQ83" s="57"/>
      <c r="AR83" s="57"/>
      <c r="AS83" s="289"/>
      <c r="AT83" s="289"/>
      <c r="AU83" s="289"/>
      <c r="AV83" s="57"/>
      <c r="AW83" s="57"/>
    </row>
    <row r="84" spans="1:49">
      <c r="A84" s="57"/>
      <c r="B84" s="145"/>
      <c r="C84" s="145"/>
      <c r="D84" s="145"/>
      <c r="E84" s="145"/>
      <c r="F84" s="145"/>
      <c r="G84" s="57"/>
      <c r="H84" s="57"/>
      <c r="I84" s="57"/>
      <c r="J84" s="57"/>
      <c r="K84" s="57"/>
      <c r="L84" s="57"/>
      <c r="M84" s="57"/>
      <c r="N84" s="57"/>
      <c r="O84" s="57"/>
      <c r="P84" s="57"/>
      <c r="Q84" s="57"/>
      <c r="R84" s="57"/>
      <c r="S84" s="57"/>
      <c r="T84" s="57"/>
      <c r="U84" s="57"/>
      <c r="V84" s="57"/>
      <c r="W84" s="57"/>
      <c r="X84" s="145"/>
      <c r="Y84" s="145"/>
      <c r="Z84" s="57"/>
      <c r="AA84" s="57"/>
      <c r="AB84" s="57"/>
      <c r="AC84" s="57"/>
      <c r="AD84" s="57"/>
      <c r="AE84" s="57"/>
      <c r="AF84" s="289"/>
      <c r="AG84" s="289"/>
      <c r="AH84" s="289"/>
      <c r="AI84" s="57"/>
      <c r="AJ84" s="57"/>
      <c r="AK84" s="57"/>
      <c r="AL84" s="57"/>
      <c r="AM84" s="57"/>
      <c r="AN84" s="57"/>
      <c r="AO84" s="57"/>
      <c r="AP84" s="57"/>
      <c r="AQ84" s="57"/>
      <c r="AR84" s="57"/>
      <c r="AS84" s="289"/>
      <c r="AT84" s="289"/>
      <c r="AU84" s="289"/>
      <c r="AV84" s="57"/>
      <c r="AW84" s="57"/>
    </row>
    <row r="85" spans="1:49">
      <c r="A85" s="57"/>
      <c r="B85" s="145"/>
      <c r="C85" s="145"/>
      <c r="D85" s="145"/>
      <c r="E85" s="145"/>
      <c r="F85" s="145"/>
      <c r="G85" s="57"/>
      <c r="H85" s="57"/>
      <c r="I85" s="57"/>
      <c r="J85" s="57"/>
      <c r="K85" s="57"/>
      <c r="L85" s="57"/>
      <c r="M85" s="57"/>
      <c r="N85" s="57"/>
      <c r="O85" s="57"/>
      <c r="P85" s="57"/>
      <c r="Q85" s="57"/>
      <c r="R85" s="57"/>
      <c r="S85" s="57"/>
      <c r="T85" s="57"/>
      <c r="U85" s="57"/>
      <c r="V85" s="57"/>
      <c r="W85" s="57"/>
      <c r="X85" s="145"/>
      <c r="Y85" s="145"/>
      <c r="Z85" s="57"/>
      <c r="AA85" s="57"/>
      <c r="AB85" s="57"/>
      <c r="AC85" s="57"/>
      <c r="AD85" s="57"/>
      <c r="AE85" s="57"/>
      <c r="AF85" s="289"/>
      <c r="AG85" s="289"/>
      <c r="AH85" s="289"/>
      <c r="AI85" s="57"/>
      <c r="AJ85" s="57"/>
      <c r="AK85" s="57"/>
      <c r="AL85" s="57"/>
      <c r="AM85" s="57"/>
      <c r="AN85" s="57"/>
      <c r="AO85" s="57"/>
      <c r="AP85" s="57"/>
      <c r="AQ85" s="57"/>
      <c r="AR85" s="57"/>
      <c r="AS85" s="289"/>
      <c r="AT85" s="289"/>
      <c r="AU85" s="289"/>
      <c r="AV85" s="57"/>
      <c r="AW85" s="57"/>
    </row>
    <row r="86" spans="1:49">
      <c r="A86" s="57"/>
      <c r="B86" s="145"/>
      <c r="C86" s="145"/>
      <c r="D86" s="145"/>
      <c r="E86" s="145"/>
      <c r="F86" s="145"/>
      <c r="G86" s="57"/>
      <c r="H86" s="57"/>
      <c r="I86" s="57"/>
      <c r="J86" s="57"/>
      <c r="K86" s="57"/>
      <c r="L86" s="57"/>
      <c r="M86" s="57"/>
      <c r="N86" s="57"/>
      <c r="O86" s="57"/>
      <c r="P86" s="57"/>
      <c r="Q86" s="57"/>
      <c r="R86" s="57"/>
      <c r="S86" s="57"/>
      <c r="T86" s="57"/>
      <c r="U86" s="57"/>
      <c r="V86" s="57"/>
      <c r="W86" s="57"/>
      <c r="X86" s="145"/>
      <c r="Y86" s="145"/>
      <c r="Z86" s="57"/>
      <c r="AA86" s="57"/>
      <c r="AB86" s="57"/>
      <c r="AC86" s="57"/>
      <c r="AD86" s="57"/>
      <c r="AE86" s="57"/>
      <c r="AF86" s="289"/>
      <c r="AG86" s="289"/>
      <c r="AH86" s="289"/>
      <c r="AI86" s="57"/>
      <c r="AJ86" s="57"/>
      <c r="AK86" s="57"/>
      <c r="AL86" s="57"/>
      <c r="AM86" s="57"/>
      <c r="AN86" s="57"/>
      <c r="AO86" s="57"/>
      <c r="AP86" s="57"/>
      <c r="AQ86" s="57"/>
      <c r="AR86" s="57"/>
      <c r="AS86" s="289"/>
      <c r="AT86" s="289"/>
      <c r="AU86" s="289"/>
      <c r="AV86" s="57"/>
      <c r="AW86" s="57"/>
    </row>
    <row r="87" spans="1:49">
      <c r="A87" s="57"/>
      <c r="B87" s="145"/>
      <c r="C87" s="145"/>
      <c r="D87" s="145"/>
      <c r="E87" s="145"/>
      <c r="F87" s="145"/>
      <c r="G87" s="57"/>
      <c r="H87" s="57"/>
      <c r="I87" s="57"/>
      <c r="J87" s="57"/>
      <c r="K87" s="57"/>
      <c r="L87" s="57"/>
      <c r="M87" s="57"/>
      <c r="N87" s="57"/>
      <c r="O87" s="57"/>
      <c r="P87" s="57"/>
      <c r="Q87" s="57"/>
      <c r="R87" s="57"/>
      <c r="S87" s="57"/>
      <c r="T87" s="57"/>
      <c r="U87" s="57"/>
      <c r="V87" s="57"/>
      <c r="W87" s="57"/>
      <c r="X87" s="145"/>
      <c r="Y87" s="145"/>
      <c r="Z87" s="57"/>
      <c r="AA87" s="57"/>
      <c r="AB87" s="57"/>
      <c r="AC87" s="57"/>
      <c r="AD87" s="57"/>
      <c r="AE87" s="57"/>
      <c r="AF87" s="289"/>
      <c r="AG87" s="289"/>
      <c r="AH87" s="289"/>
      <c r="AI87" s="57"/>
      <c r="AJ87" s="57"/>
      <c r="AK87" s="57"/>
      <c r="AL87" s="57"/>
      <c r="AM87" s="57"/>
      <c r="AN87" s="57"/>
      <c r="AO87" s="57"/>
      <c r="AP87" s="57"/>
      <c r="AQ87" s="57"/>
      <c r="AR87" s="57"/>
      <c r="AS87" s="289"/>
      <c r="AT87" s="289"/>
      <c r="AU87" s="289"/>
      <c r="AV87" s="57"/>
      <c r="AW87" s="57"/>
    </row>
    <row r="88" spans="1:49">
      <c r="A88" s="57"/>
      <c r="B88" s="145"/>
      <c r="C88" s="145"/>
      <c r="D88" s="145"/>
      <c r="E88" s="145"/>
      <c r="F88" s="145"/>
      <c r="G88" s="57"/>
      <c r="H88" s="57"/>
      <c r="I88" s="57"/>
      <c r="J88" s="57"/>
      <c r="K88" s="57"/>
      <c r="L88" s="57"/>
      <c r="M88" s="57"/>
      <c r="N88" s="57"/>
      <c r="O88" s="57"/>
      <c r="P88" s="57"/>
      <c r="Q88" s="57"/>
      <c r="R88" s="57"/>
      <c r="S88" s="57"/>
      <c r="T88" s="57"/>
      <c r="U88" s="57"/>
      <c r="V88" s="57"/>
      <c r="W88" s="57"/>
      <c r="X88" s="145"/>
      <c r="Y88" s="145"/>
      <c r="Z88" s="57"/>
      <c r="AA88" s="57"/>
      <c r="AB88" s="57"/>
      <c r="AC88" s="57"/>
      <c r="AD88" s="57"/>
      <c r="AE88" s="57"/>
      <c r="AF88" s="289"/>
      <c r="AG88" s="289"/>
      <c r="AH88" s="289"/>
      <c r="AI88" s="57"/>
      <c r="AJ88" s="57"/>
      <c r="AK88" s="57"/>
      <c r="AL88" s="57"/>
      <c r="AM88" s="57"/>
      <c r="AN88" s="57"/>
      <c r="AO88" s="57"/>
      <c r="AP88" s="57"/>
      <c r="AQ88" s="57"/>
      <c r="AR88" s="57"/>
      <c r="AS88" s="289"/>
      <c r="AT88" s="289"/>
      <c r="AU88" s="289"/>
      <c r="AV88" s="57"/>
      <c r="AW88" s="57"/>
    </row>
    <row r="89" spans="1:49">
      <c r="A89" s="57"/>
      <c r="B89" s="145"/>
      <c r="C89" s="145"/>
      <c r="D89" s="145"/>
      <c r="E89" s="145"/>
      <c r="F89" s="145"/>
      <c r="G89" s="57"/>
      <c r="H89" s="57"/>
      <c r="I89" s="57"/>
      <c r="J89" s="57"/>
      <c r="K89" s="57"/>
      <c r="L89" s="57"/>
      <c r="M89" s="57"/>
      <c r="N89" s="57"/>
      <c r="O89" s="57"/>
      <c r="P89" s="57"/>
      <c r="Q89" s="57"/>
      <c r="R89" s="57"/>
      <c r="S89" s="57"/>
      <c r="T89" s="57"/>
      <c r="U89" s="57"/>
      <c r="V89" s="57"/>
      <c r="W89" s="57"/>
      <c r="X89" s="145"/>
      <c r="Y89" s="145"/>
      <c r="Z89" s="57"/>
      <c r="AA89" s="57"/>
      <c r="AB89" s="57"/>
      <c r="AC89" s="57"/>
      <c r="AD89" s="57"/>
      <c r="AE89" s="57"/>
      <c r="AF89" s="289"/>
      <c r="AG89" s="289"/>
      <c r="AH89" s="289"/>
      <c r="AI89" s="57"/>
      <c r="AJ89" s="57"/>
      <c r="AK89" s="57"/>
      <c r="AL89" s="57"/>
      <c r="AM89" s="57"/>
      <c r="AN89" s="57"/>
      <c r="AO89" s="57"/>
      <c r="AP89" s="57"/>
      <c r="AQ89" s="57"/>
      <c r="AR89" s="57"/>
      <c r="AS89" s="289"/>
      <c r="AT89" s="289"/>
      <c r="AU89" s="289"/>
      <c r="AV89" s="57"/>
      <c r="AW89" s="57"/>
    </row>
    <row r="90" spans="1:49">
      <c r="A90" s="57"/>
      <c r="B90" s="145"/>
      <c r="C90" s="145"/>
      <c r="D90" s="145"/>
      <c r="E90" s="145"/>
      <c r="F90" s="145"/>
      <c r="G90" s="57"/>
      <c r="H90" s="57"/>
      <c r="I90" s="57"/>
      <c r="J90" s="57"/>
      <c r="K90" s="57"/>
      <c r="L90" s="57"/>
      <c r="M90" s="57"/>
      <c r="N90" s="57"/>
      <c r="O90" s="57"/>
      <c r="P90" s="57"/>
      <c r="Q90" s="57"/>
      <c r="R90" s="57"/>
      <c r="S90" s="57"/>
      <c r="T90" s="57"/>
      <c r="U90" s="57"/>
      <c r="V90" s="57"/>
      <c r="W90" s="57"/>
      <c r="X90" s="145"/>
      <c r="Y90" s="145"/>
      <c r="Z90" s="57"/>
      <c r="AA90" s="57"/>
      <c r="AB90" s="57"/>
      <c r="AC90" s="57"/>
      <c r="AD90" s="57"/>
      <c r="AE90" s="57"/>
      <c r="AF90" s="289"/>
      <c r="AG90" s="289"/>
      <c r="AH90" s="289"/>
      <c r="AI90" s="57"/>
      <c r="AJ90" s="57"/>
      <c r="AK90" s="57"/>
      <c r="AL90" s="57"/>
      <c r="AM90" s="57"/>
      <c r="AN90" s="57"/>
      <c r="AO90" s="57"/>
      <c r="AP90" s="57"/>
      <c r="AQ90" s="57"/>
      <c r="AR90" s="57"/>
      <c r="AS90" s="289"/>
      <c r="AT90" s="289"/>
      <c r="AU90" s="289"/>
      <c r="AV90" s="57"/>
      <c r="AW90" s="57"/>
    </row>
    <row r="91" spans="1:49">
      <c r="A91" s="57"/>
      <c r="B91" s="145"/>
      <c r="C91" s="145"/>
      <c r="D91" s="145"/>
      <c r="E91" s="145"/>
      <c r="F91" s="145"/>
      <c r="G91" s="57"/>
      <c r="H91" s="57"/>
      <c r="I91" s="57"/>
      <c r="J91" s="57"/>
      <c r="K91" s="57"/>
      <c r="L91" s="57"/>
      <c r="M91" s="57"/>
      <c r="N91" s="57"/>
      <c r="O91" s="57"/>
      <c r="P91" s="57"/>
      <c r="Q91" s="57"/>
      <c r="R91" s="57"/>
      <c r="S91" s="57"/>
      <c r="T91" s="57"/>
      <c r="U91" s="57"/>
      <c r="V91" s="57"/>
      <c r="W91" s="57"/>
      <c r="X91" s="145"/>
      <c r="Y91" s="145"/>
      <c r="Z91" s="57"/>
      <c r="AA91" s="57"/>
      <c r="AB91" s="57"/>
      <c r="AC91" s="57"/>
      <c r="AD91" s="57"/>
      <c r="AE91" s="57"/>
      <c r="AF91" s="289"/>
      <c r="AG91" s="289"/>
      <c r="AH91" s="289"/>
      <c r="AI91" s="57"/>
      <c r="AJ91" s="57"/>
      <c r="AK91" s="57"/>
      <c r="AL91" s="57"/>
      <c r="AM91" s="57"/>
      <c r="AN91" s="57"/>
      <c r="AO91" s="57"/>
      <c r="AP91" s="57"/>
      <c r="AQ91" s="57"/>
      <c r="AR91" s="57"/>
      <c r="AS91" s="289"/>
      <c r="AT91" s="289"/>
      <c r="AU91" s="289"/>
      <c r="AV91" s="57"/>
      <c r="AW91" s="57"/>
    </row>
    <row r="92" spans="1:49">
      <c r="A92" s="57"/>
      <c r="B92" s="145"/>
      <c r="C92" s="145"/>
      <c r="D92" s="145"/>
      <c r="E92" s="145"/>
      <c r="F92" s="145"/>
      <c r="G92" s="57"/>
      <c r="H92" s="57"/>
      <c r="I92" s="57"/>
      <c r="J92" s="57"/>
      <c r="K92" s="57"/>
      <c r="L92" s="57"/>
      <c r="M92" s="57"/>
      <c r="N92" s="57"/>
      <c r="O92" s="57"/>
      <c r="P92" s="57"/>
      <c r="Q92" s="57"/>
      <c r="R92" s="57"/>
      <c r="S92" s="57"/>
      <c r="T92" s="57"/>
      <c r="U92" s="57"/>
      <c r="V92" s="57"/>
      <c r="W92" s="57"/>
      <c r="X92" s="145"/>
      <c r="Y92" s="145"/>
      <c r="Z92" s="57"/>
      <c r="AA92" s="57"/>
      <c r="AB92" s="57"/>
      <c r="AC92" s="57"/>
      <c r="AD92" s="57"/>
      <c r="AE92" s="57"/>
      <c r="AF92" s="289"/>
      <c r="AG92" s="289"/>
      <c r="AH92" s="289"/>
      <c r="AI92" s="57"/>
      <c r="AJ92" s="57"/>
      <c r="AK92" s="57"/>
      <c r="AL92" s="57"/>
      <c r="AM92" s="57"/>
      <c r="AN92" s="57"/>
      <c r="AO92" s="57"/>
      <c r="AP92" s="57"/>
      <c r="AQ92" s="57"/>
      <c r="AR92" s="57"/>
      <c r="AS92" s="289"/>
      <c r="AT92" s="289"/>
      <c r="AU92" s="289"/>
      <c r="AV92" s="57"/>
      <c r="AW92" s="57"/>
    </row>
    <row r="93" spans="1:49">
      <c r="A93" s="57"/>
      <c r="B93" s="145"/>
      <c r="C93" s="145"/>
      <c r="D93" s="145"/>
      <c r="E93" s="145"/>
      <c r="F93" s="145"/>
      <c r="G93" s="57"/>
      <c r="H93" s="57"/>
      <c r="I93" s="57"/>
      <c r="J93" s="57"/>
      <c r="K93" s="57"/>
      <c r="L93" s="57"/>
      <c r="M93" s="57"/>
      <c r="N93" s="57"/>
      <c r="O93" s="57"/>
      <c r="P93" s="57"/>
      <c r="Q93" s="57"/>
      <c r="R93" s="57"/>
      <c r="S93" s="57"/>
      <c r="T93" s="57"/>
      <c r="U93" s="57"/>
      <c r="V93" s="57"/>
      <c r="W93" s="57"/>
      <c r="X93" s="145"/>
      <c r="Y93" s="145"/>
      <c r="Z93" s="57"/>
      <c r="AA93" s="57"/>
      <c r="AB93" s="57"/>
      <c r="AC93" s="57"/>
      <c r="AD93" s="57"/>
      <c r="AE93" s="57"/>
      <c r="AF93" s="289"/>
      <c r="AG93" s="289"/>
      <c r="AH93" s="289"/>
      <c r="AI93" s="57"/>
      <c r="AJ93" s="57"/>
      <c r="AK93" s="57"/>
      <c r="AL93" s="57"/>
      <c r="AM93" s="57"/>
      <c r="AN93" s="57"/>
      <c r="AO93" s="57"/>
      <c r="AP93" s="57"/>
      <c r="AQ93" s="57"/>
      <c r="AR93" s="57"/>
      <c r="AS93" s="289"/>
      <c r="AT93" s="289"/>
      <c r="AU93" s="289"/>
      <c r="AV93" s="57"/>
      <c r="AW93" s="57"/>
    </row>
    <row r="94" spans="1:49">
      <c r="A94" s="57"/>
      <c r="B94" s="145"/>
      <c r="C94" s="145"/>
      <c r="D94" s="145"/>
      <c r="E94" s="145"/>
      <c r="F94" s="145"/>
      <c r="G94" s="57"/>
      <c r="H94" s="57"/>
      <c r="I94" s="57"/>
      <c r="J94" s="57"/>
      <c r="K94" s="57"/>
      <c r="L94" s="57"/>
      <c r="M94" s="57"/>
      <c r="N94" s="57"/>
      <c r="O94" s="57"/>
      <c r="P94" s="57"/>
      <c r="Q94" s="57"/>
      <c r="R94" s="57"/>
      <c r="S94" s="57"/>
      <c r="T94" s="57"/>
      <c r="U94" s="57"/>
      <c r="V94" s="57"/>
      <c r="W94" s="57"/>
      <c r="X94" s="145"/>
      <c r="Y94" s="145"/>
      <c r="Z94" s="57"/>
      <c r="AA94" s="57"/>
      <c r="AB94" s="57"/>
      <c r="AC94" s="57"/>
      <c r="AD94" s="57"/>
      <c r="AE94" s="57"/>
      <c r="AF94" s="289"/>
      <c r="AG94" s="289"/>
      <c r="AH94" s="289"/>
      <c r="AI94" s="57"/>
      <c r="AJ94" s="57"/>
      <c r="AK94" s="57"/>
      <c r="AL94" s="57"/>
      <c r="AM94" s="57"/>
      <c r="AN94" s="57"/>
      <c r="AO94" s="57"/>
      <c r="AP94" s="57"/>
      <c r="AQ94" s="57"/>
      <c r="AR94" s="57"/>
      <c r="AS94" s="289"/>
      <c r="AT94" s="289"/>
      <c r="AU94" s="289"/>
      <c r="AV94" s="57"/>
      <c r="AW94" s="57"/>
    </row>
    <row r="95" spans="1:49">
      <c r="A95" s="57"/>
      <c r="B95" s="145"/>
      <c r="C95" s="145"/>
      <c r="D95" s="145"/>
      <c r="E95" s="145"/>
      <c r="F95" s="145"/>
      <c r="G95" s="57"/>
      <c r="H95" s="57"/>
      <c r="I95" s="57"/>
      <c r="J95" s="57"/>
      <c r="K95" s="57"/>
      <c r="L95" s="57"/>
      <c r="M95" s="57"/>
      <c r="N95" s="57"/>
      <c r="O95" s="57"/>
      <c r="P95" s="57"/>
      <c r="Q95" s="57"/>
      <c r="R95" s="57"/>
      <c r="S95" s="57"/>
      <c r="T95" s="57"/>
      <c r="U95" s="57"/>
      <c r="V95" s="57"/>
      <c r="W95" s="57"/>
      <c r="X95" s="145"/>
      <c r="Y95" s="145"/>
      <c r="Z95" s="57"/>
      <c r="AA95" s="57"/>
      <c r="AB95" s="57"/>
      <c r="AC95" s="57"/>
      <c r="AD95" s="57"/>
      <c r="AE95" s="57"/>
      <c r="AF95" s="289"/>
      <c r="AG95" s="289"/>
      <c r="AH95" s="289"/>
      <c r="AI95" s="57"/>
      <c r="AJ95" s="57"/>
      <c r="AK95" s="57"/>
      <c r="AL95" s="57"/>
      <c r="AM95" s="57"/>
      <c r="AN95" s="57"/>
      <c r="AO95" s="57"/>
      <c r="AP95" s="57"/>
      <c r="AQ95" s="57"/>
      <c r="AR95" s="57"/>
      <c r="AS95" s="289"/>
      <c r="AT95" s="289"/>
      <c r="AU95" s="289"/>
      <c r="AV95" s="57"/>
      <c r="AW95" s="57"/>
    </row>
    <row r="96" spans="1:49">
      <c r="A96" s="57"/>
      <c r="B96" s="145"/>
      <c r="C96" s="145"/>
      <c r="D96" s="145"/>
      <c r="E96" s="145"/>
      <c r="F96" s="145"/>
      <c r="G96" s="57"/>
      <c r="H96" s="57"/>
      <c r="I96" s="57"/>
      <c r="J96" s="57"/>
      <c r="K96" s="57"/>
      <c r="L96" s="57"/>
      <c r="M96" s="57"/>
      <c r="N96" s="57"/>
      <c r="O96" s="57"/>
      <c r="P96" s="57"/>
      <c r="Q96" s="57"/>
      <c r="R96" s="57"/>
      <c r="S96" s="57"/>
      <c r="T96" s="57"/>
      <c r="U96" s="57"/>
      <c r="V96" s="57"/>
      <c r="W96" s="57"/>
      <c r="X96" s="145"/>
      <c r="Y96" s="145"/>
      <c r="Z96" s="57"/>
      <c r="AA96" s="57"/>
      <c r="AB96" s="57"/>
      <c r="AC96" s="57"/>
      <c r="AD96" s="57"/>
      <c r="AE96" s="57"/>
      <c r="AF96" s="289"/>
      <c r="AG96" s="289"/>
      <c r="AH96" s="289"/>
      <c r="AI96" s="57"/>
      <c r="AJ96" s="57"/>
      <c r="AK96" s="57"/>
      <c r="AL96" s="57"/>
      <c r="AM96" s="57"/>
      <c r="AN96" s="57"/>
      <c r="AO96" s="57"/>
      <c r="AP96" s="57"/>
      <c r="AQ96" s="57"/>
      <c r="AR96" s="57"/>
      <c r="AS96" s="289"/>
      <c r="AT96" s="289"/>
      <c r="AU96" s="289"/>
      <c r="AV96" s="57"/>
      <c r="AW96" s="57"/>
    </row>
    <row r="97" spans="1:49">
      <c r="A97" s="57"/>
      <c r="B97" s="145"/>
      <c r="C97" s="145"/>
      <c r="D97" s="145"/>
      <c r="E97" s="145"/>
      <c r="F97" s="145"/>
      <c r="G97" s="57"/>
      <c r="H97" s="57"/>
      <c r="I97" s="57"/>
      <c r="J97" s="57"/>
      <c r="K97" s="57"/>
      <c r="L97" s="57"/>
      <c r="M97" s="57"/>
      <c r="N97" s="57"/>
      <c r="O97" s="57"/>
      <c r="P97" s="57"/>
      <c r="Q97" s="57"/>
      <c r="R97" s="57"/>
      <c r="S97" s="57"/>
      <c r="T97" s="57"/>
      <c r="U97" s="57"/>
      <c r="V97" s="57"/>
      <c r="W97" s="57"/>
      <c r="X97" s="145"/>
      <c r="Y97" s="145"/>
      <c r="Z97" s="57"/>
      <c r="AA97" s="57"/>
      <c r="AB97" s="57"/>
      <c r="AC97" s="57"/>
      <c r="AD97" s="57"/>
      <c r="AE97" s="57"/>
      <c r="AF97" s="289"/>
      <c r="AG97" s="289"/>
      <c r="AH97" s="289"/>
      <c r="AI97" s="57"/>
      <c r="AJ97" s="57"/>
      <c r="AK97" s="57"/>
      <c r="AL97" s="57"/>
      <c r="AM97" s="57"/>
      <c r="AN97" s="57"/>
      <c r="AO97" s="57"/>
      <c r="AP97" s="57"/>
      <c r="AQ97" s="57"/>
      <c r="AR97" s="57"/>
      <c r="AS97" s="289"/>
      <c r="AT97" s="289"/>
      <c r="AU97" s="289"/>
      <c r="AV97" s="57"/>
      <c r="AW97" s="57"/>
    </row>
    <row r="98" spans="1:49">
      <c r="A98" s="57"/>
      <c r="B98" s="145"/>
      <c r="C98" s="145"/>
      <c r="D98" s="145"/>
      <c r="E98" s="145"/>
      <c r="F98" s="145"/>
      <c r="G98" s="57"/>
      <c r="H98" s="57"/>
      <c r="I98" s="57"/>
      <c r="J98" s="57"/>
      <c r="K98" s="57"/>
      <c r="L98" s="57"/>
      <c r="M98" s="57"/>
      <c r="N98" s="57"/>
      <c r="O98" s="57"/>
      <c r="P98" s="57"/>
      <c r="Q98" s="57"/>
      <c r="R98" s="57"/>
      <c r="S98" s="57"/>
      <c r="T98" s="57"/>
      <c r="U98" s="57"/>
      <c r="V98" s="57"/>
      <c r="W98" s="57"/>
      <c r="X98" s="145"/>
      <c r="Y98" s="145"/>
      <c r="Z98" s="57"/>
      <c r="AA98" s="57"/>
      <c r="AB98" s="57"/>
      <c r="AC98" s="57"/>
      <c r="AD98" s="57"/>
      <c r="AE98" s="57"/>
      <c r="AF98" s="289"/>
      <c r="AG98" s="289"/>
      <c r="AH98" s="289"/>
      <c r="AI98" s="57"/>
      <c r="AJ98" s="57"/>
      <c r="AK98" s="57"/>
      <c r="AL98" s="57"/>
      <c r="AM98" s="57"/>
      <c r="AN98" s="57"/>
      <c r="AO98" s="57"/>
      <c r="AP98" s="57"/>
      <c r="AQ98" s="57"/>
      <c r="AR98" s="57"/>
      <c r="AS98" s="289"/>
      <c r="AT98" s="289"/>
      <c r="AU98" s="289"/>
      <c r="AV98" s="57"/>
      <c r="AW98" s="57"/>
    </row>
    <row r="99" spans="1:49">
      <c r="A99" s="57"/>
      <c r="B99" s="145"/>
      <c r="C99" s="145"/>
      <c r="D99" s="145"/>
      <c r="E99" s="145"/>
      <c r="F99" s="145"/>
      <c r="G99" s="57"/>
      <c r="H99" s="57"/>
      <c r="I99" s="57"/>
      <c r="J99" s="57"/>
      <c r="K99" s="57"/>
      <c r="L99" s="57"/>
      <c r="M99" s="57"/>
      <c r="N99" s="57"/>
      <c r="O99" s="57"/>
      <c r="P99" s="57"/>
      <c r="Q99" s="57"/>
      <c r="R99" s="57"/>
      <c r="S99" s="57"/>
      <c r="T99" s="57"/>
      <c r="U99" s="57"/>
      <c r="V99" s="57"/>
      <c r="W99" s="57"/>
      <c r="X99" s="145"/>
      <c r="Y99" s="145"/>
      <c r="Z99" s="57"/>
      <c r="AA99" s="57"/>
      <c r="AB99" s="57"/>
      <c r="AC99" s="57"/>
      <c r="AD99" s="57"/>
      <c r="AE99" s="57"/>
      <c r="AF99" s="289"/>
      <c r="AG99" s="289"/>
      <c r="AH99" s="289"/>
      <c r="AI99" s="57"/>
      <c r="AJ99" s="57"/>
      <c r="AK99" s="57"/>
      <c r="AL99" s="57"/>
      <c r="AM99" s="57"/>
      <c r="AN99" s="57"/>
      <c r="AO99" s="57"/>
      <c r="AP99" s="57"/>
      <c r="AQ99" s="57"/>
      <c r="AR99" s="57"/>
      <c r="AS99" s="289"/>
      <c r="AT99" s="289"/>
      <c r="AU99" s="289"/>
      <c r="AV99" s="57"/>
      <c r="AW99" s="57"/>
    </row>
    <row r="100" spans="1:49">
      <c r="A100" s="57"/>
      <c r="B100" s="145"/>
      <c r="C100" s="145"/>
      <c r="D100" s="145"/>
      <c r="E100" s="145"/>
      <c r="F100" s="145"/>
      <c r="G100" s="57"/>
      <c r="H100" s="57"/>
      <c r="I100" s="57"/>
      <c r="J100" s="57"/>
      <c r="K100" s="57"/>
      <c r="L100" s="57"/>
      <c r="M100" s="57"/>
      <c r="N100" s="57"/>
      <c r="O100" s="57"/>
      <c r="P100" s="57"/>
      <c r="Q100" s="57"/>
      <c r="R100" s="57"/>
      <c r="S100" s="57"/>
      <c r="T100" s="57"/>
      <c r="U100" s="57"/>
      <c r="V100" s="57"/>
      <c r="W100" s="57"/>
      <c r="X100" s="145"/>
      <c r="Y100" s="145"/>
      <c r="Z100" s="57"/>
      <c r="AA100" s="57"/>
      <c r="AB100" s="57"/>
      <c r="AC100" s="57"/>
      <c r="AD100" s="57"/>
      <c r="AE100" s="57"/>
      <c r="AF100" s="289"/>
      <c r="AG100" s="289"/>
      <c r="AH100" s="289"/>
      <c r="AI100" s="57"/>
      <c r="AJ100" s="57"/>
      <c r="AK100" s="57"/>
      <c r="AL100" s="57"/>
      <c r="AM100" s="57"/>
      <c r="AN100" s="57"/>
      <c r="AO100" s="57"/>
      <c r="AP100" s="57"/>
      <c r="AQ100" s="57"/>
      <c r="AR100" s="57"/>
      <c r="AS100" s="289"/>
      <c r="AT100" s="289"/>
      <c r="AU100" s="289"/>
      <c r="AV100" s="57"/>
      <c r="AW100" s="57"/>
    </row>
    <row r="101" spans="1:49">
      <c r="A101" s="57"/>
      <c r="B101" s="145"/>
      <c r="C101" s="145"/>
      <c r="D101" s="145"/>
      <c r="E101" s="145"/>
      <c r="F101" s="145"/>
      <c r="G101" s="57"/>
      <c r="H101" s="57"/>
      <c r="I101" s="57"/>
      <c r="J101" s="57"/>
      <c r="K101" s="57"/>
      <c r="L101" s="57"/>
      <c r="M101" s="57"/>
      <c r="N101" s="57"/>
      <c r="O101" s="57"/>
      <c r="P101" s="57"/>
      <c r="Q101" s="57"/>
      <c r="R101" s="57"/>
      <c r="S101" s="57"/>
      <c r="T101" s="57"/>
      <c r="U101" s="57"/>
      <c r="V101" s="57"/>
      <c r="W101" s="57"/>
      <c r="X101" s="145"/>
      <c r="Y101" s="145"/>
      <c r="Z101" s="57"/>
      <c r="AA101" s="57"/>
      <c r="AB101" s="57"/>
      <c r="AC101" s="57"/>
      <c r="AD101" s="57"/>
      <c r="AE101" s="57"/>
      <c r="AF101" s="289"/>
      <c r="AG101" s="289"/>
      <c r="AH101" s="289"/>
      <c r="AI101" s="57"/>
      <c r="AJ101" s="57"/>
      <c r="AK101" s="57"/>
      <c r="AL101" s="57"/>
      <c r="AM101" s="57"/>
      <c r="AN101" s="57"/>
      <c r="AO101" s="57"/>
      <c r="AP101" s="57"/>
      <c r="AQ101" s="57"/>
      <c r="AR101" s="57"/>
      <c r="AS101" s="289"/>
      <c r="AT101" s="289"/>
      <c r="AU101" s="289"/>
      <c r="AV101" s="57"/>
      <c r="AW101" s="57"/>
    </row>
    <row r="102" spans="1:49">
      <c r="A102" s="57"/>
      <c r="B102" s="145"/>
      <c r="C102" s="145"/>
      <c r="D102" s="145"/>
      <c r="E102" s="145"/>
      <c r="F102" s="145"/>
      <c r="G102" s="57"/>
      <c r="H102" s="57"/>
      <c r="I102" s="57"/>
      <c r="J102" s="57"/>
      <c r="K102" s="57"/>
      <c r="L102" s="57"/>
      <c r="M102" s="57"/>
      <c r="N102" s="57"/>
      <c r="O102" s="57"/>
      <c r="P102" s="57"/>
      <c r="Q102" s="57"/>
      <c r="R102" s="57"/>
      <c r="S102" s="57"/>
      <c r="T102" s="57"/>
      <c r="U102" s="57"/>
      <c r="V102" s="57"/>
      <c r="W102" s="57"/>
      <c r="X102" s="145"/>
      <c r="Y102" s="145"/>
      <c r="Z102" s="57"/>
      <c r="AA102" s="57"/>
      <c r="AB102" s="57"/>
      <c r="AC102" s="57"/>
      <c r="AD102" s="57"/>
      <c r="AE102" s="57"/>
      <c r="AF102" s="289"/>
      <c r="AG102" s="289"/>
      <c r="AH102" s="289"/>
      <c r="AI102" s="57"/>
      <c r="AJ102" s="57"/>
      <c r="AK102" s="57"/>
      <c r="AL102" s="57"/>
      <c r="AM102" s="57"/>
      <c r="AN102" s="57"/>
      <c r="AO102" s="57"/>
      <c r="AP102" s="57"/>
      <c r="AQ102" s="57"/>
      <c r="AR102" s="57"/>
      <c r="AS102" s="289"/>
      <c r="AT102" s="289"/>
      <c r="AU102" s="289"/>
      <c r="AV102" s="57"/>
      <c r="AW102" s="57"/>
    </row>
    <row r="103" spans="1:49">
      <c r="A103" s="57"/>
      <c r="B103" s="145"/>
      <c r="C103" s="145"/>
      <c r="D103" s="145"/>
      <c r="E103" s="145"/>
      <c r="F103" s="145"/>
      <c r="G103" s="57"/>
      <c r="H103" s="57"/>
      <c r="I103" s="57"/>
      <c r="J103" s="57"/>
      <c r="K103" s="57"/>
      <c r="L103" s="57"/>
      <c r="M103" s="57"/>
      <c r="N103" s="57"/>
      <c r="O103" s="57"/>
      <c r="P103" s="57"/>
      <c r="Q103" s="57"/>
      <c r="R103" s="57"/>
      <c r="S103" s="57"/>
      <c r="T103" s="57"/>
      <c r="U103" s="57"/>
      <c r="V103" s="57"/>
      <c r="W103" s="57"/>
      <c r="X103" s="145"/>
      <c r="Y103" s="145"/>
      <c r="Z103" s="57"/>
      <c r="AA103" s="57"/>
      <c r="AB103" s="57"/>
      <c r="AC103" s="57"/>
      <c r="AD103" s="57"/>
      <c r="AE103" s="57"/>
      <c r="AF103" s="289"/>
      <c r="AG103" s="289"/>
      <c r="AH103" s="289"/>
      <c r="AI103" s="57"/>
      <c r="AJ103" s="57"/>
      <c r="AK103" s="57"/>
      <c r="AL103" s="57"/>
      <c r="AM103" s="57"/>
      <c r="AN103" s="57"/>
      <c r="AO103" s="57"/>
      <c r="AP103" s="57"/>
      <c r="AQ103" s="57"/>
      <c r="AR103" s="57"/>
      <c r="AS103" s="289"/>
      <c r="AT103" s="289"/>
      <c r="AU103" s="289"/>
      <c r="AV103" s="57"/>
      <c r="AW103" s="57"/>
    </row>
    <row r="104" spans="1:49">
      <c r="A104" s="57"/>
      <c r="B104" s="145"/>
      <c r="C104" s="145"/>
      <c r="D104" s="145"/>
      <c r="E104" s="145"/>
      <c r="F104" s="145"/>
      <c r="G104" s="57"/>
      <c r="H104" s="57"/>
      <c r="I104" s="57"/>
      <c r="J104" s="57"/>
      <c r="K104" s="57"/>
      <c r="L104" s="57"/>
      <c r="M104" s="57"/>
      <c r="N104" s="57"/>
      <c r="O104" s="57"/>
      <c r="P104" s="57"/>
      <c r="Q104" s="57"/>
      <c r="R104" s="57"/>
      <c r="S104" s="57"/>
      <c r="T104" s="57"/>
      <c r="U104" s="57"/>
      <c r="V104" s="57"/>
      <c r="W104" s="57"/>
      <c r="X104" s="145"/>
      <c r="Y104" s="145"/>
      <c r="Z104" s="57"/>
      <c r="AA104" s="57"/>
      <c r="AB104" s="57"/>
      <c r="AC104" s="57"/>
      <c r="AD104" s="57"/>
      <c r="AE104" s="57"/>
      <c r="AF104" s="289"/>
      <c r="AG104" s="289"/>
      <c r="AH104" s="289"/>
      <c r="AI104" s="57"/>
      <c r="AJ104" s="57"/>
      <c r="AK104" s="57"/>
      <c r="AL104" s="57"/>
      <c r="AM104" s="57"/>
      <c r="AN104" s="57"/>
      <c r="AO104" s="57"/>
      <c r="AP104" s="57"/>
      <c r="AQ104" s="57"/>
      <c r="AR104" s="57"/>
      <c r="AS104" s="289"/>
      <c r="AT104" s="289"/>
      <c r="AU104" s="289"/>
      <c r="AV104" s="57"/>
      <c r="AW104" s="57"/>
    </row>
    <row r="105" spans="1:49">
      <c r="A105" s="57"/>
      <c r="B105" s="145"/>
      <c r="C105" s="145"/>
      <c r="D105" s="145"/>
      <c r="E105" s="145"/>
      <c r="F105" s="145"/>
      <c r="G105" s="57"/>
      <c r="H105" s="57"/>
      <c r="I105" s="57"/>
      <c r="J105" s="57"/>
      <c r="K105" s="57"/>
      <c r="L105" s="57"/>
      <c r="M105" s="57"/>
      <c r="N105" s="57"/>
      <c r="O105" s="57"/>
      <c r="P105" s="57"/>
      <c r="Q105" s="57"/>
      <c r="R105" s="57"/>
      <c r="S105" s="57"/>
      <c r="T105" s="57"/>
      <c r="U105" s="57"/>
      <c r="V105" s="57"/>
      <c r="W105" s="57"/>
      <c r="X105" s="145"/>
      <c r="Y105" s="145"/>
      <c r="Z105" s="57"/>
      <c r="AA105" s="57"/>
      <c r="AB105" s="57"/>
      <c r="AC105" s="57"/>
      <c r="AD105" s="57"/>
      <c r="AE105" s="57"/>
      <c r="AF105" s="289"/>
      <c r="AG105" s="289"/>
      <c r="AH105" s="289"/>
      <c r="AI105" s="57"/>
      <c r="AJ105" s="57"/>
      <c r="AK105" s="57"/>
      <c r="AL105" s="57"/>
      <c r="AM105" s="57"/>
      <c r="AN105" s="57"/>
      <c r="AO105" s="57"/>
      <c r="AP105" s="57"/>
      <c r="AQ105" s="57"/>
      <c r="AR105" s="57"/>
      <c r="AS105" s="289"/>
      <c r="AT105" s="289"/>
      <c r="AU105" s="289"/>
      <c r="AV105" s="57"/>
      <c r="AW105" s="57"/>
    </row>
    <row r="106" spans="1:49">
      <c r="A106" s="57"/>
      <c r="B106" s="145"/>
      <c r="C106" s="145"/>
      <c r="D106" s="145"/>
      <c r="E106" s="145"/>
      <c r="F106" s="145"/>
      <c r="G106" s="57"/>
      <c r="H106" s="57"/>
      <c r="I106" s="57"/>
      <c r="J106" s="57"/>
      <c r="K106" s="57"/>
      <c r="L106" s="57"/>
      <c r="M106" s="57"/>
      <c r="N106" s="57"/>
      <c r="O106" s="57"/>
      <c r="P106" s="57"/>
      <c r="Q106" s="57"/>
      <c r="R106" s="57"/>
      <c r="S106" s="57"/>
      <c r="T106" s="57"/>
      <c r="U106" s="57"/>
      <c r="V106" s="57"/>
      <c r="W106" s="57"/>
      <c r="X106" s="145"/>
      <c r="Y106" s="145"/>
      <c r="Z106" s="57"/>
      <c r="AA106" s="57"/>
      <c r="AB106" s="57"/>
      <c r="AC106" s="57"/>
      <c r="AD106" s="57"/>
      <c r="AE106" s="57"/>
      <c r="AF106" s="289"/>
      <c r="AG106" s="289"/>
      <c r="AH106" s="289"/>
      <c r="AI106" s="57"/>
      <c r="AJ106" s="57"/>
      <c r="AK106" s="57"/>
      <c r="AL106" s="57"/>
      <c r="AM106" s="57"/>
      <c r="AN106" s="57"/>
      <c r="AO106" s="57"/>
      <c r="AP106" s="57"/>
      <c r="AQ106" s="57"/>
      <c r="AR106" s="57"/>
      <c r="AS106" s="289"/>
      <c r="AT106" s="289"/>
      <c r="AU106" s="289"/>
      <c r="AV106" s="57"/>
      <c r="AW106" s="57"/>
    </row>
    <row r="107" spans="1:49">
      <c r="A107" s="57"/>
      <c r="B107" s="145"/>
      <c r="C107" s="145"/>
      <c r="D107" s="145"/>
      <c r="E107" s="145"/>
      <c r="F107" s="145"/>
      <c r="G107" s="57"/>
      <c r="H107" s="57"/>
      <c r="I107" s="57"/>
      <c r="J107" s="57"/>
      <c r="K107" s="57"/>
      <c r="L107" s="57"/>
      <c r="M107" s="57"/>
      <c r="N107" s="57"/>
      <c r="O107" s="57"/>
      <c r="P107" s="57"/>
      <c r="Q107" s="57"/>
      <c r="R107" s="57"/>
      <c r="S107" s="57"/>
      <c r="T107" s="57"/>
      <c r="U107" s="57"/>
      <c r="V107" s="57"/>
      <c r="W107" s="57"/>
      <c r="X107" s="145"/>
      <c r="Y107" s="145"/>
      <c r="Z107" s="57"/>
      <c r="AA107" s="57"/>
      <c r="AB107" s="57"/>
      <c r="AC107" s="57"/>
      <c r="AD107" s="57"/>
      <c r="AE107" s="57"/>
      <c r="AF107" s="289"/>
      <c r="AG107" s="289"/>
      <c r="AH107" s="289"/>
      <c r="AI107" s="57"/>
      <c r="AJ107" s="57"/>
      <c r="AK107" s="57"/>
      <c r="AL107" s="57"/>
      <c r="AM107" s="57"/>
      <c r="AN107" s="57"/>
      <c r="AO107" s="57"/>
      <c r="AP107" s="57"/>
      <c r="AQ107" s="57"/>
      <c r="AR107" s="57"/>
      <c r="AS107" s="289"/>
      <c r="AT107" s="289"/>
      <c r="AU107" s="289"/>
      <c r="AV107" s="57"/>
      <c r="AW107" s="57"/>
    </row>
    <row r="108" spans="1:49">
      <c r="A108" s="57"/>
      <c r="B108" s="145"/>
      <c r="C108" s="145"/>
      <c r="D108" s="145"/>
      <c r="E108" s="145"/>
      <c r="F108" s="145"/>
      <c r="G108" s="57"/>
      <c r="H108" s="57"/>
      <c r="I108" s="57"/>
      <c r="J108" s="57"/>
      <c r="K108" s="57"/>
      <c r="L108" s="57"/>
      <c r="M108" s="57"/>
      <c r="N108" s="57"/>
      <c r="O108" s="57"/>
      <c r="P108" s="57"/>
      <c r="Q108" s="57"/>
      <c r="R108" s="57"/>
      <c r="S108" s="57"/>
      <c r="T108" s="57"/>
      <c r="U108" s="57"/>
      <c r="V108" s="57"/>
      <c r="W108" s="57"/>
      <c r="X108" s="145"/>
      <c r="Y108" s="145"/>
      <c r="Z108" s="57"/>
      <c r="AA108" s="57"/>
      <c r="AB108" s="57"/>
      <c r="AC108" s="57"/>
      <c r="AD108" s="57"/>
      <c r="AE108" s="57"/>
      <c r="AF108" s="289"/>
      <c r="AG108" s="289"/>
      <c r="AH108" s="289"/>
      <c r="AI108" s="57"/>
      <c r="AJ108" s="57"/>
      <c r="AK108" s="57"/>
      <c r="AL108" s="57"/>
      <c r="AM108" s="57"/>
      <c r="AN108" s="57"/>
      <c r="AO108" s="57"/>
      <c r="AP108" s="57"/>
      <c r="AQ108" s="57"/>
      <c r="AR108" s="57"/>
      <c r="AS108" s="289"/>
      <c r="AT108" s="289"/>
      <c r="AU108" s="289"/>
      <c r="AV108" s="57"/>
      <c r="AW108" s="57"/>
    </row>
    <row r="109" spans="1:49">
      <c r="A109" s="57"/>
      <c r="B109" s="145"/>
      <c r="C109" s="145"/>
      <c r="D109" s="145"/>
      <c r="E109" s="145"/>
      <c r="F109" s="145"/>
      <c r="G109" s="57"/>
      <c r="H109" s="57"/>
      <c r="I109" s="57"/>
      <c r="J109" s="57"/>
      <c r="K109" s="57"/>
      <c r="L109" s="57"/>
      <c r="M109" s="57"/>
      <c r="N109" s="57"/>
      <c r="O109" s="57"/>
      <c r="P109" s="57"/>
      <c r="Q109" s="57"/>
      <c r="R109" s="57"/>
      <c r="S109" s="57"/>
      <c r="T109" s="57"/>
      <c r="U109" s="57"/>
      <c r="V109" s="57"/>
      <c r="W109" s="57"/>
      <c r="X109" s="145"/>
      <c r="Y109" s="145"/>
      <c r="Z109" s="57"/>
      <c r="AA109" s="57"/>
      <c r="AB109" s="57"/>
      <c r="AC109" s="57"/>
      <c r="AD109" s="57"/>
      <c r="AE109" s="57"/>
      <c r="AF109" s="289"/>
      <c r="AG109" s="289"/>
      <c r="AH109" s="289"/>
      <c r="AI109" s="57"/>
      <c r="AJ109" s="57"/>
      <c r="AK109" s="57"/>
      <c r="AL109" s="57"/>
      <c r="AM109" s="57"/>
      <c r="AN109" s="57"/>
      <c r="AO109" s="57"/>
      <c r="AP109" s="57"/>
      <c r="AQ109" s="57"/>
      <c r="AR109" s="57"/>
      <c r="AS109" s="289"/>
      <c r="AT109" s="289"/>
      <c r="AU109" s="289"/>
      <c r="AV109" s="57"/>
      <c r="AW109" s="57"/>
    </row>
    <row r="110" spans="1:49">
      <c r="A110" s="57"/>
      <c r="B110" s="145"/>
      <c r="C110" s="145"/>
      <c r="D110" s="145"/>
      <c r="E110" s="145"/>
      <c r="F110" s="145"/>
      <c r="G110" s="57"/>
      <c r="H110" s="57"/>
      <c r="I110" s="57"/>
      <c r="J110" s="57"/>
      <c r="K110" s="57"/>
      <c r="L110" s="57"/>
      <c r="M110" s="57"/>
      <c r="N110" s="57"/>
      <c r="O110" s="57"/>
      <c r="P110" s="57"/>
      <c r="Q110" s="57"/>
      <c r="R110" s="57"/>
      <c r="S110" s="57"/>
      <c r="T110" s="57"/>
      <c r="U110" s="57"/>
      <c r="V110" s="57"/>
      <c r="W110" s="57"/>
      <c r="X110" s="145"/>
      <c r="Y110" s="145"/>
      <c r="Z110" s="57"/>
      <c r="AA110" s="57"/>
      <c r="AB110" s="57"/>
      <c r="AC110" s="57"/>
      <c r="AD110" s="57"/>
      <c r="AE110" s="57"/>
      <c r="AF110" s="289"/>
      <c r="AG110" s="289"/>
      <c r="AH110" s="289"/>
      <c r="AI110" s="57"/>
      <c r="AJ110" s="57"/>
      <c r="AK110" s="57"/>
      <c r="AL110" s="57"/>
      <c r="AM110" s="57"/>
      <c r="AN110" s="57"/>
      <c r="AO110" s="57"/>
      <c r="AP110" s="57"/>
      <c r="AQ110" s="57"/>
      <c r="AR110" s="57"/>
      <c r="AS110" s="289"/>
      <c r="AT110" s="289"/>
      <c r="AU110" s="289"/>
      <c r="AV110" s="57"/>
      <c r="AW110" s="57"/>
    </row>
    <row r="111" spans="1:49">
      <c r="A111" s="57"/>
      <c r="B111" s="145"/>
      <c r="C111" s="145"/>
      <c r="D111" s="145"/>
      <c r="E111" s="145"/>
      <c r="F111" s="145"/>
      <c r="G111" s="57"/>
      <c r="H111" s="57"/>
      <c r="I111" s="57"/>
      <c r="J111" s="57"/>
      <c r="K111" s="57"/>
      <c r="L111" s="57"/>
      <c r="M111" s="57"/>
      <c r="N111" s="57"/>
      <c r="O111" s="57"/>
      <c r="P111" s="57"/>
      <c r="Q111" s="57"/>
      <c r="R111" s="57"/>
      <c r="S111" s="57"/>
      <c r="T111" s="57"/>
      <c r="U111" s="57"/>
      <c r="V111" s="57"/>
      <c r="W111" s="57"/>
      <c r="X111" s="145"/>
      <c r="Y111" s="145"/>
      <c r="Z111" s="57"/>
      <c r="AA111" s="57"/>
      <c r="AB111" s="57"/>
      <c r="AC111" s="57"/>
      <c r="AD111" s="57"/>
      <c r="AE111" s="57"/>
      <c r="AF111" s="289"/>
      <c r="AG111" s="289"/>
      <c r="AH111" s="289"/>
      <c r="AI111" s="57"/>
      <c r="AJ111" s="57"/>
      <c r="AK111" s="57"/>
      <c r="AL111" s="57"/>
      <c r="AM111" s="57"/>
      <c r="AN111" s="57"/>
      <c r="AO111" s="57"/>
      <c r="AP111" s="57"/>
      <c r="AQ111" s="57"/>
      <c r="AR111" s="57"/>
      <c r="AS111" s="289"/>
      <c r="AT111" s="289"/>
      <c r="AU111" s="289"/>
      <c r="AV111" s="57"/>
      <c r="AW111" s="57"/>
    </row>
    <row r="112" spans="1:49">
      <c r="A112" s="57"/>
      <c r="B112" s="145"/>
      <c r="C112" s="145"/>
      <c r="D112" s="145"/>
      <c r="E112" s="145"/>
      <c r="F112" s="145"/>
      <c r="G112" s="57"/>
      <c r="H112" s="57"/>
      <c r="I112" s="57"/>
      <c r="J112" s="57"/>
      <c r="K112" s="57"/>
      <c r="L112" s="57"/>
      <c r="M112" s="57"/>
      <c r="N112" s="57"/>
      <c r="O112" s="57"/>
      <c r="P112" s="57"/>
      <c r="Q112" s="57"/>
      <c r="R112" s="57"/>
      <c r="S112" s="57"/>
      <c r="T112" s="57"/>
      <c r="U112" s="57"/>
      <c r="V112" s="57"/>
      <c r="W112" s="57"/>
      <c r="X112" s="145"/>
      <c r="Y112" s="145"/>
      <c r="Z112" s="57"/>
      <c r="AA112" s="57"/>
      <c r="AB112" s="57"/>
      <c r="AC112" s="57"/>
      <c r="AD112" s="57"/>
      <c r="AE112" s="57"/>
      <c r="AF112" s="289"/>
      <c r="AG112" s="289"/>
      <c r="AH112" s="289"/>
      <c r="AI112" s="57"/>
      <c r="AJ112" s="57"/>
      <c r="AK112" s="57"/>
      <c r="AL112" s="57"/>
      <c r="AM112" s="57"/>
      <c r="AN112" s="57"/>
      <c r="AO112" s="57"/>
      <c r="AP112" s="57"/>
      <c r="AQ112" s="57"/>
      <c r="AR112" s="57"/>
      <c r="AS112" s="289"/>
      <c r="AT112" s="289"/>
      <c r="AU112" s="289"/>
      <c r="AV112" s="57"/>
      <c r="AW112" s="57"/>
    </row>
    <row r="113" spans="1:49">
      <c r="A113" s="57"/>
      <c r="B113" s="145"/>
      <c r="C113" s="145"/>
      <c r="D113" s="145"/>
      <c r="E113" s="145"/>
      <c r="F113" s="145"/>
      <c r="G113" s="57"/>
      <c r="H113" s="57"/>
      <c r="I113" s="57"/>
      <c r="J113" s="57"/>
      <c r="K113" s="57"/>
      <c r="L113" s="57"/>
      <c r="M113" s="57"/>
      <c r="N113" s="57"/>
      <c r="O113" s="57"/>
      <c r="P113" s="57"/>
      <c r="Q113" s="57"/>
      <c r="R113" s="57"/>
      <c r="S113" s="57"/>
      <c r="T113" s="57"/>
      <c r="U113" s="57"/>
      <c r="V113" s="57"/>
      <c r="W113" s="57"/>
      <c r="X113" s="145"/>
      <c r="Y113" s="145"/>
      <c r="Z113" s="57"/>
      <c r="AA113" s="57"/>
      <c r="AB113" s="57"/>
      <c r="AC113" s="57"/>
      <c r="AD113" s="57"/>
      <c r="AE113" s="57"/>
      <c r="AF113" s="289"/>
      <c r="AG113" s="289"/>
      <c r="AH113" s="289"/>
      <c r="AI113" s="57"/>
      <c r="AJ113" s="57"/>
      <c r="AK113" s="57"/>
      <c r="AL113" s="57"/>
      <c r="AM113" s="57"/>
      <c r="AN113" s="57"/>
      <c r="AO113" s="57"/>
      <c r="AP113" s="57"/>
      <c r="AQ113" s="57"/>
      <c r="AR113" s="57"/>
      <c r="AS113" s="289"/>
      <c r="AT113" s="289"/>
      <c r="AU113" s="289"/>
      <c r="AV113" s="57"/>
      <c r="AW113" s="57"/>
    </row>
    <row r="114" spans="1:49">
      <c r="A114" s="57"/>
      <c r="B114" s="145"/>
      <c r="C114" s="145"/>
      <c r="D114" s="145"/>
      <c r="E114" s="145"/>
      <c r="F114" s="145"/>
      <c r="G114" s="57"/>
      <c r="H114" s="57"/>
      <c r="I114" s="57"/>
      <c r="J114" s="57"/>
      <c r="K114" s="57"/>
      <c r="L114" s="57"/>
      <c r="M114" s="57"/>
      <c r="N114" s="57"/>
      <c r="O114" s="57"/>
      <c r="P114" s="57"/>
      <c r="Q114" s="57"/>
      <c r="R114" s="57"/>
      <c r="S114" s="57"/>
      <c r="T114" s="57"/>
      <c r="U114" s="57"/>
      <c r="V114" s="57"/>
      <c r="W114" s="57"/>
      <c r="X114" s="145"/>
      <c r="Y114" s="145"/>
      <c r="Z114" s="57"/>
      <c r="AA114" s="57"/>
      <c r="AB114" s="57"/>
      <c r="AC114" s="57"/>
      <c r="AD114" s="57"/>
      <c r="AE114" s="57"/>
      <c r="AF114" s="289"/>
      <c r="AG114" s="289"/>
      <c r="AH114" s="289"/>
      <c r="AI114" s="57"/>
      <c r="AJ114" s="57"/>
      <c r="AK114" s="57"/>
      <c r="AL114" s="57"/>
      <c r="AM114" s="57"/>
      <c r="AN114" s="57"/>
      <c r="AO114" s="57"/>
      <c r="AP114" s="57"/>
      <c r="AQ114" s="57"/>
      <c r="AR114" s="57"/>
      <c r="AS114" s="289"/>
      <c r="AT114" s="289"/>
      <c r="AU114" s="289"/>
      <c r="AV114" s="57"/>
      <c r="AW114" s="57"/>
    </row>
    <row r="115" spans="1:49">
      <c r="A115" s="57"/>
      <c r="B115" s="145"/>
      <c r="C115" s="145"/>
      <c r="D115" s="145"/>
      <c r="E115" s="145"/>
      <c r="F115" s="145"/>
      <c r="G115" s="57"/>
      <c r="H115" s="57"/>
      <c r="I115" s="57"/>
      <c r="J115" s="57"/>
      <c r="K115" s="57"/>
      <c r="L115" s="57"/>
      <c r="M115" s="57"/>
      <c r="N115" s="57"/>
      <c r="O115" s="57"/>
      <c r="P115" s="57"/>
      <c r="Q115" s="57"/>
      <c r="R115" s="57"/>
      <c r="S115" s="57"/>
      <c r="T115" s="57"/>
      <c r="U115" s="57"/>
      <c r="V115" s="57"/>
      <c r="W115" s="57"/>
      <c r="X115" s="145"/>
      <c r="Y115" s="145"/>
      <c r="Z115" s="57"/>
      <c r="AA115" s="57"/>
      <c r="AB115" s="57"/>
      <c r="AC115" s="57"/>
      <c r="AD115" s="57"/>
      <c r="AE115" s="57"/>
      <c r="AF115" s="289"/>
      <c r="AG115" s="289"/>
      <c r="AH115" s="289"/>
      <c r="AI115" s="57"/>
      <c r="AJ115" s="57"/>
      <c r="AK115" s="57"/>
      <c r="AL115" s="57"/>
      <c r="AM115" s="57"/>
      <c r="AN115" s="57"/>
      <c r="AO115" s="57"/>
      <c r="AP115" s="57"/>
      <c r="AQ115" s="57"/>
      <c r="AR115" s="57"/>
      <c r="AS115" s="289"/>
      <c r="AT115" s="289"/>
      <c r="AU115" s="289"/>
      <c r="AV115" s="57"/>
      <c r="AW115" s="57"/>
    </row>
    <row r="116" spans="1:49">
      <c r="A116" s="57"/>
      <c r="B116" s="145"/>
      <c r="C116" s="145"/>
      <c r="D116" s="145"/>
      <c r="E116" s="145"/>
      <c r="F116" s="145"/>
      <c r="G116" s="57"/>
      <c r="H116" s="57"/>
      <c r="I116" s="57"/>
      <c r="J116" s="57"/>
      <c r="K116" s="57"/>
      <c r="L116" s="57"/>
      <c r="M116" s="57"/>
      <c r="N116" s="57"/>
      <c r="O116" s="57"/>
      <c r="P116" s="57"/>
      <c r="Q116" s="57"/>
      <c r="R116" s="57"/>
      <c r="S116" s="57"/>
      <c r="T116" s="57"/>
      <c r="U116" s="57"/>
      <c r="V116" s="57"/>
      <c r="W116" s="57"/>
      <c r="X116" s="145"/>
      <c r="Y116" s="145"/>
      <c r="Z116" s="57"/>
      <c r="AA116" s="57"/>
      <c r="AB116" s="57"/>
      <c r="AC116" s="57"/>
      <c r="AD116" s="57"/>
      <c r="AE116" s="57"/>
      <c r="AF116" s="289"/>
      <c r="AG116" s="289"/>
      <c r="AH116" s="289"/>
      <c r="AI116" s="57"/>
      <c r="AJ116" s="57"/>
      <c r="AK116" s="57"/>
      <c r="AL116" s="57"/>
      <c r="AM116" s="57"/>
      <c r="AN116" s="57"/>
      <c r="AO116" s="57"/>
      <c r="AP116" s="57"/>
      <c r="AQ116" s="57"/>
      <c r="AR116" s="57"/>
      <c r="AS116" s="289"/>
      <c r="AT116" s="289"/>
      <c r="AU116" s="289"/>
      <c r="AV116" s="57"/>
      <c r="AW116" s="57"/>
    </row>
    <row r="117" spans="1:49">
      <c r="A117" s="57"/>
      <c r="B117" s="145"/>
      <c r="C117" s="145"/>
      <c r="D117" s="145"/>
      <c r="E117" s="145"/>
      <c r="F117" s="145"/>
      <c r="G117" s="57"/>
      <c r="H117" s="57"/>
      <c r="I117" s="57"/>
      <c r="J117" s="57"/>
      <c r="K117" s="57"/>
      <c r="L117" s="57"/>
      <c r="M117" s="57"/>
      <c r="N117" s="57"/>
      <c r="O117" s="57"/>
      <c r="P117" s="57"/>
      <c r="Q117" s="57"/>
      <c r="R117" s="57"/>
      <c r="S117" s="57"/>
      <c r="T117" s="57"/>
      <c r="U117" s="57"/>
      <c r="V117" s="57"/>
      <c r="W117" s="57"/>
      <c r="X117" s="145"/>
      <c r="Y117" s="145"/>
      <c r="Z117" s="57"/>
      <c r="AA117" s="57"/>
      <c r="AB117" s="57"/>
      <c r="AC117" s="57"/>
      <c r="AD117" s="57"/>
      <c r="AE117" s="57"/>
      <c r="AF117" s="289"/>
      <c r="AG117" s="289"/>
      <c r="AH117" s="289"/>
      <c r="AI117" s="57"/>
      <c r="AJ117" s="57"/>
      <c r="AK117" s="57"/>
      <c r="AL117" s="57"/>
      <c r="AM117" s="57"/>
      <c r="AN117" s="57"/>
      <c r="AO117" s="57"/>
      <c r="AP117" s="57"/>
      <c r="AQ117" s="57"/>
      <c r="AR117" s="57"/>
      <c r="AS117" s="289"/>
      <c r="AT117" s="289"/>
      <c r="AU117" s="289"/>
      <c r="AV117" s="57"/>
      <c r="AW117" s="57"/>
    </row>
    <row r="118" spans="1:49">
      <c r="A118" s="57"/>
      <c r="B118" s="145"/>
      <c r="C118" s="145"/>
      <c r="D118" s="145"/>
      <c r="E118" s="145"/>
      <c r="F118" s="145"/>
      <c r="G118" s="57"/>
      <c r="H118" s="57"/>
      <c r="I118" s="57"/>
      <c r="J118" s="57"/>
      <c r="K118" s="57"/>
      <c r="L118" s="57"/>
      <c r="M118" s="57"/>
      <c r="N118" s="57"/>
      <c r="O118" s="57"/>
      <c r="P118" s="57"/>
      <c r="Q118" s="57"/>
      <c r="R118" s="57"/>
      <c r="S118" s="57"/>
      <c r="T118" s="57"/>
      <c r="U118" s="57"/>
      <c r="V118" s="57"/>
      <c r="W118" s="57"/>
      <c r="X118" s="145"/>
      <c r="Y118" s="145"/>
      <c r="Z118" s="57"/>
      <c r="AA118" s="57"/>
      <c r="AB118" s="57"/>
      <c r="AC118" s="57"/>
      <c r="AD118" s="57"/>
      <c r="AE118" s="57"/>
      <c r="AF118" s="289"/>
      <c r="AG118" s="289"/>
      <c r="AH118" s="289"/>
      <c r="AI118" s="57"/>
      <c r="AJ118" s="57"/>
      <c r="AK118" s="57"/>
      <c r="AL118" s="57"/>
      <c r="AM118" s="57"/>
      <c r="AN118" s="57"/>
      <c r="AO118" s="57"/>
      <c r="AP118" s="57"/>
      <c r="AQ118" s="57"/>
      <c r="AR118" s="57"/>
      <c r="AS118" s="289"/>
      <c r="AT118" s="289"/>
      <c r="AU118" s="289"/>
      <c r="AV118" s="57"/>
      <c r="AW118" s="57"/>
    </row>
    <row r="119" spans="1:49">
      <c r="A119" s="57"/>
      <c r="B119" s="145"/>
      <c r="C119" s="145"/>
      <c r="D119" s="145"/>
      <c r="E119" s="145"/>
      <c r="F119" s="145"/>
      <c r="G119" s="57"/>
      <c r="H119" s="57"/>
      <c r="I119" s="57"/>
      <c r="J119" s="57"/>
      <c r="K119" s="57"/>
      <c r="L119" s="57"/>
      <c r="M119" s="57"/>
      <c r="N119" s="57"/>
      <c r="O119" s="57"/>
      <c r="P119" s="57"/>
      <c r="Q119" s="57"/>
      <c r="R119" s="57"/>
      <c r="S119" s="57"/>
      <c r="T119" s="57"/>
      <c r="U119" s="57"/>
      <c r="V119" s="57"/>
      <c r="W119" s="57"/>
      <c r="X119" s="145"/>
      <c r="Y119" s="145"/>
      <c r="Z119" s="57"/>
      <c r="AA119" s="57"/>
      <c r="AB119" s="57"/>
      <c r="AC119" s="57"/>
      <c r="AD119" s="57"/>
      <c r="AE119" s="57"/>
      <c r="AF119" s="289"/>
      <c r="AG119" s="289"/>
      <c r="AH119" s="289"/>
      <c r="AI119" s="57"/>
      <c r="AJ119" s="57"/>
      <c r="AK119" s="57"/>
      <c r="AL119" s="57"/>
      <c r="AM119" s="57"/>
      <c r="AN119" s="57"/>
      <c r="AO119" s="57"/>
      <c r="AP119" s="57"/>
      <c r="AQ119" s="57"/>
      <c r="AR119" s="57"/>
      <c r="AS119" s="289"/>
      <c r="AT119" s="289"/>
      <c r="AU119" s="289"/>
      <c r="AV119" s="57"/>
      <c r="AW119" s="57"/>
    </row>
    <row r="120" spans="1:49">
      <c r="A120" s="57"/>
      <c r="B120" s="145"/>
      <c r="C120" s="145"/>
      <c r="D120" s="145"/>
      <c r="E120" s="145"/>
      <c r="F120" s="145"/>
      <c r="G120" s="57"/>
      <c r="H120" s="57"/>
      <c r="I120" s="57"/>
      <c r="J120" s="57"/>
      <c r="K120" s="57"/>
      <c r="L120" s="57"/>
      <c r="M120" s="57"/>
      <c r="N120" s="57"/>
      <c r="O120" s="57"/>
      <c r="P120" s="57"/>
      <c r="Q120" s="57"/>
      <c r="R120" s="57"/>
      <c r="S120" s="57"/>
      <c r="T120" s="57"/>
      <c r="U120" s="57"/>
      <c r="V120" s="57"/>
      <c r="W120" s="57"/>
      <c r="X120" s="145"/>
      <c r="Y120" s="145"/>
      <c r="Z120" s="57"/>
      <c r="AA120" s="57"/>
      <c r="AB120" s="57"/>
      <c r="AC120" s="57"/>
      <c r="AD120" s="57"/>
      <c r="AE120" s="57"/>
      <c r="AF120" s="289"/>
      <c r="AG120" s="289"/>
      <c r="AH120" s="289"/>
      <c r="AI120" s="57"/>
      <c r="AJ120" s="57"/>
      <c r="AK120" s="57"/>
      <c r="AL120" s="57"/>
      <c r="AM120" s="57"/>
      <c r="AN120" s="57"/>
      <c r="AO120" s="57"/>
      <c r="AP120" s="57"/>
      <c r="AQ120" s="57"/>
      <c r="AR120" s="57"/>
      <c r="AS120" s="289"/>
      <c r="AT120" s="289"/>
      <c r="AU120" s="289"/>
      <c r="AV120" s="57"/>
      <c r="AW120" s="57"/>
    </row>
    <row r="121" spans="1:49">
      <c r="A121" s="57"/>
      <c r="B121" s="145"/>
      <c r="C121" s="145"/>
      <c r="D121" s="145"/>
      <c r="E121" s="145"/>
      <c r="F121" s="145"/>
      <c r="G121" s="57"/>
      <c r="H121" s="57"/>
      <c r="I121" s="57"/>
      <c r="J121" s="57"/>
      <c r="K121" s="57"/>
      <c r="L121" s="57"/>
      <c r="M121" s="57"/>
      <c r="N121" s="57"/>
      <c r="O121" s="57"/>
      <c r="P121" s="57"/>
      <c r="Q121" s="57"/>
      <c r="R121" s="57"/>
      <c r="S121" s="57"/>
      <c r="T121" s="57"/>
      <c r="U121" s="57"/>
      <c r="V121" s="57"/>
      <c r="W121" s="57"/>
      <c r="X121" s="145"/>
      <c r="Y121" s="145"/>
      <c r="Z121" s="57"/>
      <c r="AA121" s="57"/>
      <c r="AB121" s="57"/>
      <c r="AC121" s="57"/>
      <c r="AD121" s="57"/>
      <c r="AE121" s="57"/>
      <c r="AF121" s="289"/>
      <c r="AG121" s="289"/>
      <c r="AH121" s="289"/>
      <c r="AI121" s="57"/>
      <c r="AJ121" s="57"/>
      <c r="AK121" s="57"/>
      <c r="AL121" s="57"/>
      <c r="AM121" s="57"/>
      <c r="AN121" s="57"/>
      <c r="AO121" s="57"/>
      <c r="AP121" s="57"/>
      <c r="AQ121" s="57"/>
      <c r="AR121" s="57"/>
      <c r="AS121" s="289"/>
      <c r="AT121" s="289"/>
      <c r="AU121" s="289"/>
      <c r="AV121" s="57"/>
      <c r="AW121" s="57"/>
    </row>
    <row r="122" spans="1:49">
      <c r="A122" s="57"/>
      <c r="B122" s="145"/>
      <c r="C122" s="145"/>
      <c r="D122" s="145"/>
      <c r="E122" s="145"/>
      <c r="F122" s="145"/>
      <c r="G122" s="57"/>
      <c r="H122" s="57"/>
      <c r="I122" s="57"/>
      <c r="J122" s="57"/>
      <c r="K122" s="57"/>
      <c r="L122" s="57"/>
      <c r="M122" s="57"/>
      <c r="N122" s="57"/>
      <c r="O122" s="57"/>
      <c r="P122" s="57"/>
      <c r="Q122" s="57"/>
      <c r="R122" s="57"/>
      <c r="S122" s="57"/>
      <c r="T122" s="57"/>
      <c r="U122" s="57"/>
      <c r="V122" s="57"/>
      <c r="W122" s="57"/>
      <c r="X122" s="145"/>
      <c r="Y122" s="145"/>
      <c r="Z122" s="57"/>
      <c r="AA122" s="57"/>
      <c r="AB122" s="57"/>
      <c r="AC122" s="57"/>
      <c r="AD122" s="57"/>
      <c r="AE122" s="57"/>
      <c r="AF122" s="289"/>
      <c r="AG122" s="289"/>
      <c r="AH122" s="289"/>
      <c r="AI122" s="57"/>
      <c r="AJ122" s="57"/>
      <c r="AK122" s="57"/>
      <c r="AL122" s="57"/>
      <c r="AM122" s="57"/>
      <c r="AN122" s="57"/>
      <c r="AO122" s="57"/>
      <c r="AP122" s="57"/>
      <c r="AQ122" s="57"/>
      <c r="AR122" s="57"/>
      <c r="AS122" s="289"/>
      <c r="AT122" s="289"/>
      <c r="AU122" s="289"/>
      <c r="AV122" s="57"/>
      <c r="AW122" s="57"/>
    </row>
    <row r="123" spans="1:49">
      <c r="A123" s="57"/>
      <c r="B123" s="145"/>
      <c r="C123" s="145"/>
      <c r="D123" s="145"/>
      <c r="E123" s="145"/>
      <c r="F123" s="145"/>
      <c r="G123" s="57"/>
      <c r="H123" s="57"/>
      <c r="I123" s="57"/>
      <c r="J123" s="57"/>
      <c r="K123" s="57"/>
      <c r="L123" s="57"/>
      <c r="M123" s="57"/>
      <c r="N123" s="57"/>
      <c r="O123" s="57"/>
      <c r="P123" s="57"/>
      <c r="Q123" s="57"/>
      <c r="R123" s="57"/>
      <c r="S123" s="57"/>
      <c r="T123" s="57"/>
      <c r="U123" s="57"/>
      <c r="V123" s="57"/>
      <c r="W123" s="57"/>
      <c r="X123" s="145"/>
      <c r="Y123" s="145"/>
      <c r="Z123" s="57"/>
      <c r="AA123" s="57"/>
      <c r="AB123" s="57"/>
      <c r="AC123" s="57"/>
      <c r="AD123" s="57"/>
      <c r="AE123" s="57"/>
      <c r="AF123" s="289"/>
      <c r="AG123" s="289"/>
      <c r="AH123" s="289"/>
      <c r="AI123" s="57"/>
      <c r="AJ123" s="57"/>
      <c r="AK123" s="57"/>
      <c r="AL123" s="57"/>
      <c r="AM123" s="57"/>
      <c r="AN123" s="57"/>
      <c r="AO123" s="57"/>
      <c r="AP123" s="57"/>
      <c r="AQ123" s="57"/>
      <c r="AR123" s="57"/>
      <c r="AS123" s="289"/>
      <c r="AT123" s="289"/>
      <c r="AU123" s="289"/>
      <c r="AV123" s="57"/>
      <c r="AW123" s="57"/>
    </row>
    <row r="124" spans="1:49">
      <c r="A124" s="57"/>
      <c r="B124" s="145"/>
      <c r="C124" s="145"/>
      <c r="D124" s="145"/>
      <c r="E124" s="145"/>
      <c r="F124" s="145"/>
      <c r="G124" s="57"/>
      <c r="H124" s="57"/>
      <c r="I124" s="57"/>
      <c r="J124" s="57"/>
      <c r="K124" s="57"/>
      <c r="L124" s="57"/>
      <c r="M124" s="57"/>
      <c r="N124" s="57"/>
      <c r="O124" s="57"/>
      <c r="P124" s="57"/>
      <c r="Q124" s="57"/>
      <c r="R124" s="57"/>
      <c r="S124" s="57"/>
      <c r="T124" s="57"/>
      <c r="U124" s="57"/>
      <c r="V124" s="57"/>
      <c r="W124" s="57"/>
      <c r="X124" s="145"/>
      <c r="Y124" s="145"/>
      <c r="Z124" s="57"/>
      <c r="AA124" s="57"/>
      <c r="AB124" s="57"/>
      <c r="AC124" s="57"/>
      <c r="AD124" s="57"/>
      <c r="AE124" s="57"/>
      <c r="AF124" s="289"/>
      <c r="AG124" s="289"/>
      <c r="AH124" s="289"/>
      <c r="AI124" s="57"/>
      <c r="AJ124" s="57"/>
      <c r="AK124" s="57"/>
      <c r="AL124" s="57"/>
      <c r="AM124" s="57"/>
      <c r="AN124" s="57"/>
      <c r="AO124" s="57"/>
      <c r="AP124" s="57"/>
      <c r="AQ124" s="57"/>
      <c r="AR124" s="57"/>
      <c r="AS124" s="289"/>
      <c r="AT124" s="289"/>
      <c r="AU124" s="289"/>
      <c r="AV124" s="57"/>
      <c r="AW124" s="57"/>
    </row>
    <row r="125" spans="1:49">
      <c r="A125" s="57"/>
      <c r="B125" s="145"/>
      <c r="C125" s="145"/>
      <c r="D125" s="145"/>
      <c r="E125" s="145"/>
      <c r="F125" s="145"/>
      <c r="G125" s="57"/>
      <c r="H125" s="57"/>
      <c r="I125" s="57"/>
      <c r="J125" s="57"/>
      <c r="K125" s="57"/>
      <c r="L125" s="57"/>
      <c r="M125" s="57"/>
      <c r="N125" s="57"/>
      <c r="O125" s="57"/>
      <c r="P125" s="57"/>
      <c r="Q125" s="57"/>
      <c r="R125" s="57"/>
      <c r="S125" s="57"/>
      <c r="T125" s="57"/>
      <c r="U125" s="57"/>
      <c r="V125" s="57"/>
      <c r="W125" s="57"/>
      <c r="X125" s="145"/>
      <c r="Y125" s="145"/>
      <c r="Z125" s="57"/>
      <c r="AA125" s="57"/>
      <c r="AB125" s="57"/>
      <c r="AC125" s="57"/>
      <c r="AD125" s="57"/>
      <c r="AE125" s="57"/>
      <c r="AF125" s="289"/>
      <c r="AG125" s="289"/>
      <c r="AH125" s="289"/>
      <c r="AI125" s="57"/>
      <c r="AJ125" s="57"/>
      <c r="AK125" s="57"/>
      <c r="AL125" s="57"/>
      <c r="AM125" s="57"/>
      <c r="AN125" s="57"/>
      <c r="AO125" s="57"/>
      <c r="AP125" s="57"/>
      <c r="AQ125" s="57"/>
      <c r="AR125" s="57"/>
      <c r="AS125" s="289"/>
      <c r="AT125" s="289"/>
      <c r="AU125" s="289"/>
      <c r="AV125" s="57"/>
      <c r="AW125" s="57"/>
    </row>
    <row r="126" spans="1:49">
      <c r="A126" s="57"/>
      <c r="B126" s="145"/>
      <c r="C126" s="145"/>
      <c r="D126" s="145"/>
      <c r="E126" s="145"/>
      <c r="F126" s="145"/>
      <c r="G126" s="57"/>
      <c r="H126" s="57"/>
      <c r="I126" s="57"/>
      <c r="J126" s="57"/>
      <c r="K126" s="57"/>
      <c r="L126" s="57"/>
      <c r="M126" s="57"/>
      <c r="N126" s="57"/>
      <c r="O126" s="57"/>
      <c r="P126" s="57"/>
      <c r="Q126" s="57"/>
      <c r="R126" s="57"/>
      <c r="S126" s="57"/>
      <c r="T126" s="57"/>
      <c r="U126" s="57"/>
      <c r="V126" s="57"/>
      <c r="W126" s="57"/>
      <c r="X126" s="145"/>
      <c r="Y126" s="145"/>
      <c r="Z126" s="57"/>
      <c r="AA126" s="57"/>
      <c r="AB126" s="57"/>
      <c r="AC126" s="57"/>
      <c r="AD126" s="57"/>
      <c r="AE126" s="57"/>
      <c r="AF126" s="289"/>
      <c r="AG126" s="289"/>
      <c r="AH126" s="289"/>
      <c r="AI126" s="57"/>
      <c r="AJ126" s="57"/>
      <c r="AK126" s="57"/>
      <c r="AL126" s="57"/>
      <c r="AM126" s="57"/>
      <c r="AN126" s="57"/>
      <c r="AO126" s="57"/>
      <c r="AP126" s="57"/>
      <c r="AQ126" s="57"/>
      <c r="AR126" s="57"/>
      <c r="AS126" s="289"/>
      <c r="AT126" s="289"/>
      <c r="AU126" s="289"/>
      <c r="AV126" s="57"/>
      <c r="AW126" s="57"/>
    </row>
    <row r="127" spans="1:49">
      <c r="A127" s="57"/>
      <c r="B127" s="145"/>
      <c r="C127" s="145"/>
      <c r="D127" s="145"/>
      <c r="E127" s="145"/>
      <c r="F127" s="145"/>
      <c r="G127" s="57"/>
      <c r="H127" s="57"/>
      <c r="I127" s="57"/>
      <c r="J127" s="57"/>
      <c r="K127" s="57"/>
      <c r="L127" s="57"/>
      <c r="M127" s="57"/>
      <c r="N127" s="57"/>
      <c r="O127" s="57"/>
      <c r="P127" s="57"/>
      <c r="Q127" s="57"/>
      <c r="R127" s="57"/>
      <c r="S127" s="57"/>
      <c r="T127" s="57"/>
      <c r="U127" s="57"/>
      <c r="V127" s="57"/>
      <c r="W127" s="57"/>
      <c r="X127" s="145"/>
      <c r="Y127" s="145"/>
      <c r="Z127" s="57"/>
      <c r="AA127" s="57"/>
      <c r="AB127" s="57"/>
      <c r="AC127" s="57"/>
      <c r="AD127" s="57"/>
      <c r="AE127" s="57"/>
      <c r="AF127" s="289"/>
      <c r="AG127" s="289"/>
      <c r="AH127" s="289"/>
      <c r="AI127" s="57"/>
      <c r="AJ127" s="57"/>
      <c r="AK127" s="57"/>
      <c r="AL127" s="57"/>
      <c r="AM127" s="57"/>
      <c r="AN127" s="57"/>
      <c r="AO127" s="57"/>
      <c r="AP127" s="57"/>
      <c r="AQ127" s="57"/>
      <c r="AR127" s="57"/>
      <c r="AS127" s="289"/>
      <c r="AT127" s="289"/>
      <c r="AU127" s="289"/>
      <c r="AV127" s="57"/>
      <c r="AW127" s="57"/>
    </row>
    <row r="128" spans="1:49">
      <c r="A128" s="57"/>
      <c r="B128" s="145"/>
      <c r="C128" s="145"/>
      <c r="D128" s="145"/>
      <c r="E128" s="145"/>
      <c r="F128" s="145"/>
      <c r="G128" s="57"/>
      <c r="H128" s="57"/>
      <c r="I128" s="57"/>
      <c r="J128" s="57"/>
      <c r="K128" s="57"/>
      <c r="L128" s="57"/>
      <c r="M128" s="57"/>
      <c r="N128" s="57"/>
      <c r="O128" s="57"/>
      <c r="P128" s="57"/>
      <c r="Q128" s="57"/>
      <c r="R128" s="57"/>
      <c r="S128" s="57"/>
      <c r="T128" s="57"/>
      <c r="U128" s="57"/>
      <c r="V128" s="57"/>
      <c r="W128" s="57"/>
      <c r="X128" s="145"/>
      <c r="Y128" s="145"/>
      <c r="Z128" s="57"/>
      <c r="AA128" s="57"/>
      <c r="AB128" s="57"/>
      <c r="AC128" s="57"/>
      <c r="AD128" s="57"/>
      <c r="AE128" s="57"/>
      <c r="AF128" s="289"/>
      <c r="AG128" s="289"/>
      <c r="AH128" s="289"/>
      <c r="AI128" s="57"/>
      <c r="AJ128" s="57"/>
      <c r="AK128" s="57"/>
      <c r="AL128" s="57"/>
      <c r="AM128" s="57"/>
      <c r="AN128" s="57"/>
      <c r="AO128" s="57"/>
      <c r="AP128" s="57"/>
      <c r="AQ128" s="57"/>
      <c r="AR128" s="57"/>
      <c r="AS128" s="289"/>
      <c r="AT128" s="289"/>
      <c r="AU128" s="289"/>
      <c r="AV128" s="57"/>
      <c r="AW128" s="57"/>
    </row>
    <row r="129" spans="1:49">
      <c r="A129" s="57"/>
      <c r="B129" s="145"/>
      <c r="C129" s="145"/>
      <c r="D129" s="145"/>
      <c r="E129" s="145"/>
      <c r="F129" s="145"/>
      <c r="G129" s="57"/>
      <c r="H129" s="57"/>
      <c r="I129" s="57"/>
      <c r="J129" s="57"/>
      <c r="K129" s="57"/>
      <c r="L129" s="57"/>
      <c r="M129" s="57"/>
      <c r="N129" s="57"/>
      <c r="O129" s="57"/>
      <c r="P129" s="57"/>
      <c r="Q129" s="57"/>
      <c r="R129" s="57"/>
      <c r="S129" s="57"/>
      <c r="T129" s="57"/>
      <c r="U129" s="57"/>
      <c r="V129" s="57"/>
      <c r="W129" s="57"/>
      <c r="X129" s="145"/>
      <c r="Y129" s="145"/>
      <c r="Z129" s="57"/>
      <c r="AA129" s="57"/>
      <c r="AB129" s="57"/>
      <c r="AC129" s="57"/>
      <c r="AD129" s="57"/>
      <c r="AE129" s="57"/>
      <c r="AF129" s="289"/>
      <c r="AG129" s="289"/>
      <c r="AH129" s="289"/>
      <c r="AI129" s="57"/>
      <c r="AJ129" s="57"/>
      <c r="AK129" s="57"/>
      <c r="AL129" s="57"/>
      <c r="AM129" s="57"/>
      <c r="AN129" s="57"/>
      <c r="AO129" s="57"/>
      <c r="AP129" s="57"/>
      <c r="AQ129" s="57"/>
      <c r="AR129" s="57"/>
      <c r="AS129" s="289"/>
      <c r="AT129" s="289"/>
      <c r="AU129" s="289"/>
      <c r="AV129" s="57"/>
      <c r="AW129" s="57"/>
    </row>
    <row r="130" spans="1:49">
      <c r="A130" s="57"/>
      <c r="B130" s="145"/>
      <c r="C130" s="145"/>
      <c r="D130" s="145"/>
      <c r="E130" s="145"/>
      <c r="F130" s="145"/>
      <c r="G130" s="57"/>
      <c r="H130" s="57"/>
      <c r="I130" s="57"/>
      <c r="J130" s="57"/>
      <c r="K130" s="57"/>
      <c r="L130" s="57"/>
      <c r="M130" s="57"/>
      <c r="N130" s="57"/>
      <c r="O130" s="57"/>
      <c r="P130" s="57"/>
      <c r="Q130" s="57"/>
      <c r="R130" s="57"/>
      <c r="S130" s="57"/>
      <c r="T130" s="57"/>
      <c r="U130" s="57"/>
      <c r="V130" s="57"/>
      <c r="W130" s="57"/>
      <c r="X130" s="145"/>
      <c r="Y130" s="145"/>
      <c r="Z130" s="57"/>
      <c r="AA130" s="57"/>
      <c r="AB130" s="57"/>
      <c r="AC130" s="57"/>
      <c r="AD130" s="57"/>
      <c r="AE130" s="57"/>
      <c r="AF130" s="289"/>
      <c r="AG130" s="289"/>
      <c r="AH130" s="289"/>
      <c r="AI130" s="57"/>
      <c r="AJ130" s="57"/>
      <c r="AK130" s="57"/>
      <c r="AL130" s="57"/>
      <c r="AM130" s="57"/>
      <c r="AN130" s="57"/>
      <c r="AO130" s="57"/>
      <c r="AP130" s="57"/>
      <c r="AQ130" s="57"/>
      <c r="AR130" s="57"/>
      <c r="AS130" s="289"/>
      <c r="AT130" s="289"/>
      <c r="AU130" s="289"/>
      <c r="AV130" s="57"/>
      <c r="AW130" s="57"/>
    </row>
    <row r="131" spans="1:49">
      <c r="A131" s="57"/>
      <c r="B131" s="145"/>
      <c r="C131" s="145"/>
      <c r="D131" s="145"/>
      <c r="E131" s="145"/>
      <c r="F131" s="145"/>
      <c r="G131" s="57"/>
      <c r="H131" s="57"/>
      <c r="I131" s="57"/>
      <c r="J131" s="57"/>
      <c r="K131" s="57"/>
      <c r="L131" s="57"/>
      <c r="M131" s="57"/>
      <c r="N131" s="57"/>
      <c r="O131" s="57"/>
      <c r="P131" s="57"/>
      <c r="Q131" s="57"/>
      <c r="R131" s="57"/>
      <c r="S131" s="57"/>
      <c r="T131" s="57"/>
      <c r="U131" s="57"/>
      <c r="V131" s="57"/>
      <c r="W131" s="57"/>
      <c r="X131" s="145"/>
      <c r="Y131" s="145"/>
      <c r="Z131" s="57"/>
      <c r="AA131" s="57"/>
      <c r="AB131" s="57"/>
      <c r="AC131" s="57"/>
      <c r="AD131" s="57"/>
      <c r="AE131" s="57"/>
      <c r="AF131" s="289"/>
      <c r="AG131" s="289"/>
      <c r="AH131" s="289"/>
      <c r="AI131" s="57"/>
      <c r="AJ131" s="57"/>
      <c r="AK131" s="57"/>
      <c r="AL131" s="57"/>
      <c r="AM131" s="57"/>
      <c r="AN131" s="57"/>
      <c r="AO131" s="57"/>
      <c r="AP131" s="57"/>
      <c r="AQ131" s="57"/>
      <c r="AR131" s="57"/>
      <c r="AS131" s="289"/>
      <c r="AT131" s="289"/>
      <c r="AU131" s="289"/>
      <c r="AV131" s="57"/>
      <c r="AW131" s="57"/>
    </row>
    <row r="132" spans="1:49">
      <c r="A132" s="57"/>
      <c r="B132" s="145"/>
      <c r="C132" s="145"/>
      <c r="D132" s="145"/>
      <c r="E132" s="145"/>
      <c r="F132" s="145"/>
      <c r="G132" s="57"/>
      <c r="H132" s="57"/>
      <c r="I132" s="57"/>
      <c r="J132" s="57"/>
      <c r="K132" s="57"/>
      <c r="L132" s="57"/>
      <c r="M132" s="57"/>
      <c r="N132" s="57"/>
      <c r="O132" s="57"/>
      <c r="P132" s="57"/>
      <c r="Q132" s="57"/>
      <c r="R132" s="57"/>
      <c r="S132" s="57"/>
      <c r="T132" s="57"/>
      <c r="U132" s="57"/>
      <c r="V132" s="57"/>
      <c r="W132" s="57"/>
      <c r="X132" s="145"/>
      <c r="Y132" s="145"/>
      <c r="Z132" s="57"/>
      <c r="AA132" s="57"/>
      <c r="AB132" s="57"/>
      <c r="AC132" s="57"/>
      <c r="AD132" s="57"/>
      <c r="AE132" s="57"/>
      <c r="AF132" s="289"/>
      <c r="AG132" s="289"/>
      <c r="AH132" s="289"/>
      <c r="AI132" s="57"/>
      <c r="AJ132" s="57"/>
      <c r="AK132" s="57"/>
      <c r="AL132" s="57"/>
      <c r="AM132" s="57"/>
      <c r="AN132" s="57"/>
      <c r="AO132" s="57"/>
      <c r="AP132" s="57"/>
      <c r="AQ132" s="57"/>
      <c r="AR132" s="57"/>
      <c r="AS132" s="289"/>
      <c r="AT132" s="289"/>
      <c r="AU132" s="289"/>
      <c r="AV132" s="57"/>
      <c r="AW132" s="57"/>
    </row>
    <row r="133" spans="1:49">
      <c r="A133" s="57"/>
      <c r="B133" s="145"/>
      <c r="C133" s="145"/>
      <c r="D133" s="145"/>
      <c r="E133" s="145"/>
      <c r="F133" s="145"/>
      <c r="G133" s="57"/>
      <c r="H133" s="57"/>
      <c r="I133" s="57"/>
      <c r="J133" s="57"/>
      <c r="K133" s="57"/>
      <c r="L133" s="57"/>
      <c r="M133" s="57"/>
      <c r="N133" s="57"/>
      <c r="O133" s="57"/>
      <c r="P133" s="57"/>
      <c r="Q133" s="57"/>
      <c r="R133" s="57"/>
      <c r="S133" s="57"/>
      <c r="T133" s="57"/>
      <c r="U133" s="57"/>
      <c r="V133" s="57"/>
      <c r="W133" s="57"/>
      <c r="X133" s="145"/>
      <c r="Y133" s="145"/>
      <c r="Z133" s="57"/>
      <c r="AA133" s="57"/>
      <c r="AB133" s="57"/>
      <c r="AC133" s="57"/>
      <c r="AD133" s="57"/>
      <c r="AE133" s="57"/>
      <c r="AF133" s="289"/>
      <c r="AG133" s="289"/>
      <c r="AH133" s="289"/>
      <c r="AI133" s="57"/>
      <c r="AJ133" s="57"/>
      <c r="AK133" s="57"/>
      <c r="AL133" s="57"/>
      <c r="AM133" s="57"/>
      <c r="AN133" s="57"/>
      <c r="AO133" s="57"/>
      <c r="AP133" s="57"/>
      <c r="AQ133" s="57"/>
      <c r="AR133" s="57"/>
      <c r="AS133" s="289"/>
      <c r="AT133" s="289"/>
      <c r="AU133" s="289"/>
      <c r="AV133" s="57"/>
      <c r="AW133" s="57"/>
    </row>
    <row r="134" spans="1:49">
      <c r="A134" s="57"/>
      <c r="B134" s="145"/>
      <c r="C134" s="145"/>
      <c r="D134" s="145"/>
      <c r="E134" s="145"/>
      <c r="F134" s="145"/>
      <c r="G134" s="57"/>
      <c r="H134" s="57"/>
      <c r="I134" s="57"/>
      <c r="J134" s="57"/>
      <c r="K134" s="57"/>
      <c r="L134" s="57"/>
      <c r="M134" s="57"/>
      <c r="N134" s="57"/>
      <c r="O134" s="57"/>
      <c r="P134" s="57"/>
      <c r="Q134" s="57"/>
      <c r="R134" s="57"/>
      <c r="S134" s="57"/>
      <c r="T134" s="57"/>
      <c r="U134" s="57"/>
      <c r="V134" s="57"/>
      <c r="W134" s="57"/>
      <c r="X134" s="145"/>
      <c r="Y134" s="145"/>
      <c r="Z134" s="57"/>
      <c r="AA134" s="57"/>
      <c r="AB134" s="57"/>
      <c r="AC134" s="57"/>
      <c r="AD134" s="57"/>
      <c r="AE134" s="57"/>
      <c r="AF134" s="289"/>
      <c r="AG134" s="289"/>
      <c r="AH134" s="289"/>
      <c r="AI134" s="57"/>
      <c r="AJ134" s="57"/>
      <c r="AK134" s="57"/>
      <c r="AL134" s="57"/>
      <c r="AM134" s="57"/>
      <c r="AN134" s="57"/>
      <c r="AO134" s="57"/>
      <c r="AP134" s="57"/>
      <c r="AQ134" s="57"/>
      <c r="AR134" s="57"/>
      <c r="AS134" s="289"/>
      <c r="AT134" s="289"/>
      <c r="AU134" s="289"/>
      <c r="AV134" s="57"/>
      <c r="AW134" s="57"/>
    </row>
    <row r="135" spans="1:49">
      <c r="A135" s="57"/>
      <c r="B135" s="145"/>
      <c r="C135" s="145"/>
      <c r="D135" s="145"/>
      <c r="E135" s="145"/>
      <c r="F135" s="145"/>
      <c r="G135" s="57"/>
      <c r="H135" s="57"/>
      <c r="I135" s="57"/>
      <c r="J135" s="57"/>
      <c r="K135" s="57"/>
      <c r="L135" s="57"/>
      <c r="M135" s="57"/>
      <c r="N135" s="57"/>
      <c r="O135" s="57"/>
      <c r="P135" s="57"/>
      <c r="Q135" s="57"/>
      <c r="R135" s="57"/>
      <c r="S135" s="57"/>
      <c r="T135" s="57"/>
      <c r="U135" s="57"/>
      <c r="V135" s="57"/>
      <c r="W135" s="57"/>
      <c r="X135" s="145"/>
      <c r="Y135" s="145"/>
      <c r="Z135" s="57"/>
      <c r="AA135" s="57"/>
      <c r="AB135" s="57"/>
      <c r="AC135" s="57"/>
      <c r="AD135" s="57"/>
      <c r="AE135" s="57"/>
      <c r="AF135" s="289"/>
      <c r="AG135" s="289"/>
      <c r="AH135" s="289"/>
      <c r="AI135" s="57"/>
      <c r="AJ135" s="57"/>
      <c r="AK135" s="57"/>
      <c r="AL135" s="57"/>
      <c r="AM135" s="57"/>
      <c r="AN135" s="57"/>
      <c r="AO135" s="57"/>
      <c r="AP135" s="57"/>
      <c r="AQ135" s="57"/>
      <c r="AR135" s="57"/>
      <c r="AS135" s="289"/>
      <c r="AT135" s="289"/>
      <c r="AU135" s="289"/>
      <c r="AV135" s="57"/>
      <c r="AW135" s="57"/>
    </row>
    <row r="136" spans="1:49">
      <c r="A136" s="57"/>
      <c r="B136" s="145"/>
      <c r="C136" s="145"/>
      <c r="D136" s="145"/>
      <c r="E136" s="145"/>
      <c r="F136" s="145"/>
      <c r="G136" s="57"/>
      <c r="H136" s="57"/>
      <c r="I136" s="57"/>
      <c r="J136" s="57"/>
      <c r="K136" s="57"/>
      <c r="L136" s="57"/>
      <c r="M136" s="57"/>
      <c r="N136" s="57"/>
      <c r="O136" s="57"/>
      <c r="P136" s="57"/>
      <c r="Q136" s="57"/>
      <c r="R136" s="57"/>
      <c r="S136" s="57"/>
      <c r="T136" s="57"/>
      <c r="U136" s="57"/>
      <c r="V136" s="57"/>
      <c r="W136" s="57"/>
      <c r="X136" s="145"/>
      <c r="Y136" s="145"/>
      <c r="Z136" s="57"/>
      <c r="AA136" s="57"/>
      <c r="AB136" s="57"/>
      <c r="AC136" s="57"/>
      <c r="AD136" s="57"/>
      <c r="AE136" s="57"/>
      <c r="AF136" s="289"/>
      <c r="AG136" s="289"/>
      <c r="AH136" s="289"/>
      <c r="AI136" s="57"/>
      <c r="AJ136" s="57"/>
      <c r="AK136" s="57"/>
      <c r="AL136" s="57"/>
      <c r="AM136" s="57"/>
      <c r="AN136" s="57"/>
      <c r="AO136" s="57"/>
      <c r="AP136" s="57"/>
      <c r="AQ136" s="57"/>
      <c r="AR136" s="57"/>
      <c r="AS136" s="289"/>
      <c r="AT136" s="289"/>
      <c r="AU136" s="289"/>
      <c r="AV136" s="57"/>
      <c r="AW136" s="57"/>
    </row>
    <row r="137" spans="1:49">
      <c r="A137" s="57"/>
      <c r="B137" s="145"/>
      <c r="C137" s="145"/>
      <c r="D137" s="145"/>
      <c r="E137" s="145"/>
      <c r="F137" s="145"/>
      <c r="G137" s="57"/>
      <c r="H137" s="57"/>
      <c r="I137" s="57"/>
      <c r="J137" s="57"/>
      <c r="K137" s="57"/>
      <c r="L137" s="57"/>
      <c r="M137" s="57"/>
      <c r="N137" s="57"/>
      <c r="O137" s="57"/>
      <c r="P137" s="57"/>
      <c r="Q137" s="57"/>
      <c r="R137" s="57"/>
      <c r="S137" s="57"/>
      <c r="T137" s="57"/>
      <c r="U137" s="57"/>
      <c r="V137" s="57"/>
      <c r="W137" s="57"/>
      <c r="X137" s="145"/>
      <c r="Y137" s="145"/>
      <c r="Z137" s="57"/>
      <c r="AA137" s="57"/>
      <c r="AB137" s="57"/>
      <c r="AC137" s="57"/>
      <c r="AD137" s="57"/>
      <c r="AE137" s="57"/>
      <c r="AF137" s="289"/>
      <c r="AG137" s="289"/>
      <c r="AH137" s="289"/>
      <c r="AI137" s="57"/>
      <c r="AJ137" s="57"/>
      <c r="AK137" s="57"/>
      <c r="AL137" s="57"/>
      <c r="AM137" s="57"/>
      <c r="AN137" s="57"/>
      <c r="AO137" s="57"/>
      <c r="AP137" s="57"/>
      <c r="AQ137" s="57"/>
      <c r="AR137" s="57"/>
      <c r="AS137" s="289"/>
      <c r="AT137" s="289"/>
      <c r="AU137" s="289"/>
      <c r="AV137" s="57"/>
      <c r="AW137" s="57"/>
    </row>
    <row r="138" spans="1:49">
      <c r="A138" s="57"/>
      <c r="B138" s="145"/>
      <c r="C138" s="145"/>
      <c r="D138" s="145"/>
      <c r="E138" s="145"/>
      <c r="F138" s="145"/>
      <c r="G138" s="57"/>
      <c r="H138" s="57"/>
      <c r="I138" s="57"/>
      <c r="J138" s="57"/>
      <c r="K138" s="57"/>
      <c r="L138" s="57"/>
      <c r="M138" s="57"/>
      <c r="N138" s="57"/>
      <c r="O138" s="57"/>
      <c r="P138" s="57"/>
      <c r="Q138" s="57"/>
      <c r="R138" s="57"/>
      <c r="S138" s="57"/>
      <c r="T138" s="57"/>
      <c r="U138" s="57"/>
      <c r="V138" s="57"/>
      <c r="W138" s="57"/>
      <c r="X138" s="145"/>
      <c r="Y138" s="145"/>
      <c r="Z138" s="57"/>
      <c r="AA138" s="57"/>
      <c r="AB138" s="57"/>
      <c r="AC138" s="57"/>
      <c r="AD138" s="57"/>
      <c r="AE138" s="57"/>
      <c r="AF138" s="289"/>
      <c r="AG138" s="289"/>
      <c r="AH138" s="289"/>
      <c r="AI138" s="57"/>
      <c r="AJ138" s="57"/>
      <c r="AK138" s="57"/>
      <c r="AL138" s="57"/>
      <c r="AM138" s="57"/>
      <c r="AN138" s="57"/>
      <c r="AO138" s="57"/>
      <c r="AP138" s="57"/>
      <c r="AQ138" s="57"/>
      <c r="AR138" s="57"/>
      <c r="AS138" s="289"/>
      <c r="AT138" s="289"/>
      <c r="AU138" s="289"/>
      <c r="AV138" s="57"/>
      <c r="AW138" s="57"/>
    </row>
    <row r="139" spans="1:49">
      <c r="A139" s="57"/>
      <c r="B139" s="145"/>
      <c r="C139" s="145"/>
      <c r="D139" s="145"/>
      <c r="E139" s="145"/>
      <c r="F139" s="145"/>
      <c r="G139" s="57"/>
      <c r="H139" s="57"/>
      <c r="I139" s="57"/>
      <c r="J139" s="57"/>
      <c r="K139" s="57"/>
      <c r="L139" s="57"/>
      <c r="M139" s="57"/>
      <c r="N139" s="57"/>
      <c r="O139" s="57"/>
      <c r="P139" s="57"/>
      <c r="Q139" s="57"/>
      <c r="R139" s="57"/>
      <c r="S139" s="57"/>
      <c r="T139" s="57"/>
      <c r="U139" s="57"/>
      <c r="V139" s="57"/>
      <c r="W139" s="57"/>
      <c r="X139" s="145"/>
      <c r="Y139" s="145"/>
      <c r="Z139" s="57"/>
      <c r="AA139" s="57"/>
      <c r="AB139" s="57"/>
      <c r="AC139" s="57"/>
      <c r="AD139" s="57"/>
      <c r="AE139" s="57"/>
      <c r="AF139" s="289"/>
      <c r="AG139" s="289"/>
      <c r="AH139" s="289"/>
      <c r="AI139" s="57"/>
      <c r="AJ139" s="57"/>
      <c r="AK139" s="57"/>
      <c r="AL139" s="57"/>
      <c r="AM139" s="57"/>
      <c r="AN139" s="57"/>
      <c r="AO139" s="57"/>
      <c r="AP139" s="57"/>
      <c r="AQ139" s="57"/>
      <c r="AR139" s="57"/>
      <c r="AS139" s="289"/>
      <c r="AT139" s="289"/>
      <c r="AU139" s="289"/>
      <c r="AV139" s="57"/>
      <c r="AW139" s="57"/>
    </row>
    <row r="140" spans="1:49">
      <c r="A140" s="57"/>
      <c r="B140" s="145"/>
      <c r="C140" s="145"/>
      <c r="D140" s="145"/>
      <c r="E140" s="145"/>
      <c r="F140" s="145"/>
      <c r="G140" s="57"/>
      <c r="H140" s="57"/>
      <c r="I140" s="57"/>
      <c r="J140" s="57"/>
      <c r="K140" s="57"/>
      <c r="L140" s="57"/>
      <c r="M140" s="57"/>
      <c r="N140" s="57"/>
      <c r="O140" s="57"/>
      <c r="P140" s="57"/>
      <c r="Q140" s="57"/>
      <c r="R140" s="57"/>
      <c r="S140" s="57"/>
      <c r="T140" s="57"/>
      <c r="U140" s="57"/>
      <c r="V140" s="57"/>
      <c r="W140" s="57"/>
      <c r="X140" s="145"/>
      <c r="Y140" s="145"/>
      <c r="Z140" s="57"/>
      <c r="AA140" s="57"/>
      <c r="AB140" s="57"/>
      <c r="AC140" s="57"/>
      <c r="AD140" s="57"/>
      <c r="AE140" s="57"/>
      <c r="AF140" s="289"/>
      <c r="AG140" s="289"/>
      <c r="AH140" s="289"/>
      <c r="AI140" s="57"/>
      <c r="AJ140" s="57"/>
      <c r="AK140" s="57"/>
      <c r="AL140" s="57"/>
      <c r="AM140" s="57"/>
      <c r="AN140" s="57"/>
      <c r="AO140" s="57"/>
      <c r="AP140" s="57"/>
      <c r="AQ140" s="57"/>
      <c r="AR140" s="57"/>
      <c r="AS140" s="289"/>
      <c r="AT140" s="289"/>
      <c r="AU140" s="289"/>
      <c r="AV140" s="57"/>
      <c r="AW140" s="57"/>
    </row>
    <row r="141" spans="1:49">
      <c r="A141" s="57"/>
      <c r="B141" s="145"/>
      <c r="C141" s="145"/>
      <c r="D141" s="145"/>
      <c r="E141" s="145"/>
      <c r="F141" s="145"/>
      <c r="G141" s="57"/>
      <c r="H141" s="57"/>
      <c r="I141" s="57"/>
      <c r="J141" s="57"/>
      <c r="K141" s="57"/>
      <c r="L141" s="57"/>
      <c r="M141" s="57"/>
      <c r="N141" s="57"/>
      <c r="O141" s="57"/>
      <c r="P141" s="57"/>
      <c r="Q141" s="57"/>
      <c r="R141" s="57"/>
      <c r="S141" s="57"/>
      <c r="T141" s="57"/>
      <c r="U141" s="57"/>
      <c r="V141" s="57"/>
      <c r="W141" s="57"/>
      <c r="X141" s="145"/>
      <c r="Y141" s="145"/>
      <c r="Z141" s="57"/>
      <c r="AA141" s="57"/>
      <c r="AB141" s="57"/>
      <c r="AC141" s="57"/>
      <c r="AD141" s="57"/>
      <c r="AE141" s="57"/>
      <c r="AF141" s="289"/>
      <c r="AG141" s="289"/>
      <c r="AH141" s="289"/>
      <c r="AI141" s="57"/>
      <c r="AJ141" s="57"/>
      <c r="AK141" s="57"/>
      <c r="AL141" s="57"/>
      <c r="AM141" s="57"/>
      <c r="AN141" s="57"/>
      <c r="AO141" s="57"/>
      <c r="AP141" s="57"/>
      <c r="AQ141" s="57"/>
      <c r="AR141" s="57"/>
      <c r="AS141" s="289"/>
      <c r="AT141" s="289"/>
      <c r="AU141" s="289"/>
      <c r="AV141" s="57"/>
      <c r="AW141" s="57"/>
    </row>
    <row r="142" spans="1:49">
      <c r="A142" s="57"/>
      <c r="B142" s="145"/>
      <c r="C142" s="145"/>
      <c r="D142" s="145"/>
      <c r="E142" s="145"/>
      <c r="F142" s="145"/>
      <c r="G142" s="57"/>
      <c r="H142" s="57"/>
      <c r="I142" s="57"/>
      <c r="J142" s="57"/>
      <c r="K142" s="57"/>
      <c r="L142" s="57"/>
      <c r="M142" s="57"/>
      <c r="N142" s="57"/>
      <c r="O142" s="57"/>
      <c r="P142" s="57"/>
      <c r="Q142" s="57"/>
      <c r="R142" s="57"/>
      <c r="S142" s="57"/>
      <c r="T142" s="57"/>
      <c r="U142" s="57"/>
      <c r="V142" s="57"/>
      <c r="W142" s="57"/>
      <c r="X142" s="145"/>
      <c r="Y142" s="145"/>
      <c r="Z142" s="57"/>
      <c r="AA142" s="57"/>
      <c r="AB142" s="57"/>
      <c r="AC142" s="57"/>
      <c r="AD142" s="57"/>
      <c r="AE142" s="57"/>
      <c r="AF142" s="289"/>
      <c r="AG142" s="289"/>
      <c r="AH142" s="289"/>
      <c r="AI142" s="57"/>
      <c r="AJ142" s="57"/>
      <c r="AK142" s="57"/>
      <c r="AL142" s="57"/>
      <c r="AM142" s="57"/>
      <c r="AN142" s="57"/>
      <c r="AO142" s="57"/>
      <c r="AP142" s="57"/>
      <c r="AQ142" s="57"/>
      <c r="AR142" s="57"/>
      <c r="AS142" s="289"/>
      <c r="AT142" s="289"/>
      <c r="AU142" s="289"/>
      <c r="AV142" s="57"/>
      <c r="AW142" s="57"/>
    </row>
    <row r="143" spans="1:49">
      <c r="A143" s="57"/>
      <c r="B143" s="145"/>
      <c r="C143" s="145"/>
      <c r="D143" s="145"/>
      <c r="E143" s="145"/>
      <c r="F143" s="145"/>
      <c r="G143" s="57"/>
      <c r="H143" s="57"/>
      <c r="I143" s="57"/>
      <c r="J143" s="57"/>
      <c r="K143" s="57"/>
      <c r="L143" s="57"/>
      <c r="M143" s="57"/>
      <c r="N143" s="57"/>
      <c r="O143" s="57"/>
      <c r="P143" s="57"/>
      <c r="Q143" s="57"/>
      <c r="R143" s="57"/>
      <c r="S143" s="57"/>
      <c r="T143" s="57"/>
      <c r="U143" s="57"/>
      <c r="V143" s="57"/>
      <c r="W143" s="57"/>
      <c r="X143" s="145"/>
      <c r="Y143" s="145"/>
      <c r="Z143" s="57"/>
      <c r="AA143" s="57"/>
      <c r="AB143" s="57"/>
      <c r="AC143" s="57"/>
      <c r="AD143" s="57"/>
      <c r="AE143" s="57"/>
      <c r="AF143" s="289"/>
      <c r="AG143" s="289"/>
      <c r="AH143" s="289"/>
      <c r="AI143" s="57"/>
      <c r="AJ143" s="57"/>
      <c r="AK143" s="57"/>
      <c r="AL143" s="57"/>
      <c r="AM143" s="57"/>
      <c r="AN143" s="57"/>
      <c r="AO143" s="57"/>
      <c r="AP143" s="57"/>
      <c r="AQ143" s="57"/>
      <c r="AR143" s="57"/>
      <c r="AS143" s="289"/>
      <c r="AT143" s="289"/>
      <c r="AU143" s="289"/>
      <c r="AV143" s="57"/>
      <c r="AW143" s="57"/>
    </row>
    <row r="144" spans="1:49">
      <c r="A144" s="57"/>
      <c r="B144" s="145"/>
      <c r="C144" s="145"/>
      <c r="D144" s="145"/>
      <c r="E144" s="145"/>
      <c r="F144" s="145"/>
      <c r="G144" s="57"/>
      <c r="H144" s="57"/>
      <c r="I144" s="57"/>
      <c r="J144" s="57"/>
      <c r="K144" s="57"/>
      <c r="L144" s="57"/>
      <c r="M144" s="57"/>
      <c r="N144" s="57"/>
      <c r="O144" s="57"/>
      <c r="P144" s="57"/>
      <c r="Q144" s="57"/>
      <c r="R144" s="57"/>
      <c r="S144" s="57"/>
      <c r="T144" s="57"/>
      <c r="U144" s="57"/>
      <c r="V144" s="57"/>
      <c r="W144" s="57"/>
      <c r="X144" s="145"/>
      <c r="Y144" s="145"/>
      <c r="Z144" s="57"/>
      <c r="AA144" s="57"/>
      <c r="AB144" s="57"/>
      <c r="AC144" s="57"/>
      <c r="AD144" s="57"/>
      <c r="AE144" s="57"/>
      <c r="AF144" s="289"/>
      <c r="AG144" s="289"/>
      <c r="AH144" s="289"/>
      <c r="AI144" s="57"/>
      <c r="AJ144" s="57"/>
      <c r="AK144" s="57"/>
      <c r="AL144" s="57"/>
      <c r="AM144" s="57"/>
      <c r="AN144" s="57"/>
      <c r="AO144" s="57"/>
      <c r="AP144" s="57"/>
      <c r="AQ144" s="57"/>
      <c r="AR144" s="57"/>
      <c r="AS144" s="289"/>
      <c r="AT144" s="289"/>
      <c r="AU144" s="289"/>
      <c r="AV144" s="57"/>
      <c r="AW144" s="57"/>
    </row>
    <row r="145" spans="1:49">
      <c r="A145" s="57"/>
      <c r="B145" s="145"/>
      <c r="C145" s="145"/>
      <c r="D145" s="145"/>
      <c r="E145" s="145"/>
      <c r="F145" s="145"/>
      <c r="G145" s="57"/>
      <c r="H145" s="57"/>
      <c r="I145" s="57"/>
      <c r="J145" s="57"/>
      <c r="K145" s="57"/>
      <c r="L145" s="57"/>
      <c r="M145" s="57"/>
      <c r="N145" s="57"/>
      <c r="O145" s="57"/>
      <c r="P145" s="57"/>
      <c r="Q145" s="57"/>
      <c r="R145" s="57"/>
      <c r="S145" s="57"/>
      <c r="T145" s="57"/>
      <c r="U145" s="57"/>
      <c r="V145" s="57"/>
      <c r="W145" s="57"/>
      <c r="X145" s="145"/>
      <c r="Y145" s="145"/>
      <c r="Z145" s="57"/>
      <c r="AA145" s="57"/>
      <c r="AB145" s="57"/>
      <c r="AC145" s="57"/>
      <c r="AD145" s="57"/>
      <c r="AE145" s="57"/>
      <c r="AF145" s="289"/>
      <c r="AG145" s="289"/>
      <c r="AH145" s="289"/>
      <c r="AI145" s="57"/>
      <c r="AJ145" s="57"/>
      <c r="AK145" s="57"/>
      <c r="AL145" s="57"/>
      <c r="AM145" s="57"/>
      <c r="AN145" s="57"/>
      <c r="AO145" s="57"/>
      <c r="AP145" s="57"/>
      <c r="AQ145" s="57"/>
      <c r="AR145" s="57"/>
      <c r="AS145" s="289"/>
      <c r="AT145" s="289"/>
      <c r="AU145" s="289"/>
      <c r="AV145" s="57"/>
      <c r="AW145" s="57"/>
    </row>
    <row r="146" spans="1:49">
      <c r="A146" s="57"/>
      <c r="B146" s="145"/>
      <c r="C146" s="145"/>
      <c r="D146" s="145"/>
      <c r="E146" s="145"/>
      <c r="F146" s="145"/>
      <c r="G146" s="57"/>
      <c r="H146" s="57"/>
      <c r="I146" s="57"/>
      <c r="J146" s="57"/>
      <c r="K146" s="57"/>
      <c r="L146" s="57"/>
      <c r="M146" s="57"/>
      <c r="N146" s="57"/>
      <c r="O146" s="57"/>
      <c r="P146" s="57"/>
      <c r="Q146" s="57"/>
      <c r="R146" s="57"/>
      <c r="S146" s="57"/>
      <c r="T146" s="57"/>
      <c r="U146" s="57"/>
      <c r="V146" s="57"/>
      <c r="W146" s="57"/>
      <c r="X146" s="145"/>
      <c r="Y146" s="145"/>
      <c r="Z146" s="57"/>
      <c r="AA146" s="57"/>
      <c r="AB146" s="57"/>
      <c r="AC146" s="57"/>
      <c r="AD146" s="57"/>
      <c r="AE146" s="57"/>
      <c r="AF146" s="289"/>
      <c r="AG146" s="289"/>
      <c r="AH146" s="289"/>
      <c r="AI146" s="57"/>
      <c r="AJ146" s="57"/>
      <c r="AK146" s="57"/>
      <c r="AL146" s="57"/>
      <c r="AM146" s="57"/>
      <c r="AN146" s="57"/>
      <c r="AO146" s="57"/>
      <c r="AP146" s="57"/>
      <c r="AQ146" s="57"/>
      <c r="AR146" s="57"/>
      <c r="AS146" s="289"/>
      <c r="AT146" s="289"/>
      <c r="AU146" s="289"/>
      <c r="AV146" s="57"/>
      <c r="AW146" s="57"/>
    </row>
    <row r="147" spans="1:49">
      <c r="A147" s="57"/>
      <c r="B147" s="145"/>
      <c r="C147" s="145"/>
      <c r="D147" s="145"/>
      <c r="E147" s="145"/>
      <c r="F147" s="145"/>
      <c r="G147" s="57"/>
      <c r="H147" s="57"/>
      <c r="I147" s="57"/>
      <c r="J147" s="57"/>
      <c r="K147" s="57"/>
      <c r="L147" s="57"/>
      <c r="M147" s="57"/>
      <c r="N147" s="57"/>
      <c r="O147" s="57"/>
      <c r="P147" s="57"/>
      <c r="Q147" s="57"/>
      <c r="R147" s="57"/>
      <c r="S147" s="57"/>
      <c r="T147" s="57"/>
      <c r="U147" s="57"/>
      <c r="V147" s="57"/>
      <c r="W147" s="57"/>
      <c r="X147" s="145"/>
      <c r="Y147" s="145"/>
      <c r="Z147" s="57"/>
      <c r="AA147" s="57"/>
      <c r="AB147" s="57"/>
      <c r="AC147" s="57"/>
      <c r="AD147" s="57"/>
      <c r="AE147" s="57"/>
      <c r="AF147" s="289"/>
      <c r="AG147" s="289"/>
      <c r="AH147" s="289"/>
      <c r="AI147" s="57"/>
      <c r="AJ147" s="57"/>
      <c r="AK147" s="57"/>
      <c r="AL147" s="57"/>
      <c r="AM147" s="57"/>
      <c r="AN147" s="57"/>
      <c r="AO147" s="57"/>
      <c r="AP147" s="57"/>
      <c r="AQ147" s="57"/>
      <c r="AR147" s="57"/>
      <c r="AS147" s="289"/>
      <c r="AT147" s="289"/>
      <c r="AU147" s="289"/>
      <c r="AV147" s="57"/>
      <c r="AW147" s="57"/>
    </row>
    <row r="148" spans="1:49">
      <c r="A148" s="57"/>
      <c r="B148" s="145"/>
      <c r="C148" s="145"/>
      <c r="D148" s="145"/>
      <c r="E148" s="145"/>
      <c r="F148" s="145"/>
      <c r="G148" s="57"/>
      <c r="H148" s="57"/>
      <c r="I148" s="57"/>
      <c r="J148" s="57"/>
      <c r="K148" s="57"/>
      <c r="L148" s="57"/>
      <c r="M148" s="57"/>
      <c r="N148" s="57"/>
      <c r="O148" s="57"/>
      <c r="P148" s="57"/>
      <c r="Q148" s="57"/>
      <c r="R148" s="57"/>
      <c r="S148" s="57"/>
      <c r="T148" s="57"/>
      <c r="U148" s="57"/>
      <c r="V148" s="57"/>
      <c r="W148" s="57"/>
      <c r="X148" s="145"/>
      <c r="Y148" s="145"/>
      <c r="Z148" s="57"/>
      <c r="AA148" s="57"/>
      <c r="AB148" s="57"/>
      <c r="AC148" s="57"/>
      <c r="AD148" s="57"/>
      <c r="AE148" s="57"/>
      <c r="AF148" s="289"/>
      <c r="AG148" s="289"/>
      <c r="AH148" s="289"/>
      <c r="AI148" s="57"/>
      <c r="AJ148" s="57"/>
      <c r="AK148" s="57"/>
      <c r="AL148" s="57"/>
      <c r="AM148" s="57"/>
      <c r="AN148" s="57"/>
      <c r="AO148" s="57"/>
      <c r="AP148" s="57"/>
      <c r="AQ148" s="57"/>
      <c r="AR148" s="57"/>
      <c r="AS148" s="289"/>
      <c r="AT148" s="289"/>
      <c r="AU148" s="289"/>
      <c r="AV148" s="57"/>
      <c r="AW148" s="57"/>
    </row>
    <row r="149" spans="1:49">
      <c r="A149" s="57"/>
      <c r="B149" s="145"/>
      <c r="C149" s="145"/>
      <c r="D149" s="145"/>
      <c r="E149" s="145"/>
      <c r="F149" s="145"/>
      <c r="G149" s="57"/>
      <c r="H149" s="57"/>
      <c r="I149" s="57"/>
      <c r="J149" s="57"/>
      <c r="K149" s="57"/>
      <c r="L149" s="57"/>
      <c r="M149" s="57"/>
      <c r="N149" s="57"/>
      <c r="O149" s="57"/>
      <c r="P149" s="57"/>
      <c r="Q149" s="57"/>
      <c r="R149" s="57"/>
      <c r="S149" s="57"/>
      <c r="T149" s="57"/>
      <c r="U149" s="57"/>
      <c r="V149" s="57"/>
      <c r="W149" s="57"/>
      <c r="X149" s="145"/>
      <c r="Y149" s="145"/>
      <c r="Z149" s="57"/>
      <c r="AA149" s="57"/>
      <c r="AB149" s="57"/>
      <c r="AC149" s="57"/>
      <c r="AD149" s="57"/>
      <c r="AE149" s="57"/>
      <c r="AF149" s="289"/>
      <c r="AG149" s="289"/>
      <c r="AH149" s="289"/>
      <c r="AI149" s="57"/>
      <c r="AJ149" s="57"/>
      <c r="AK149" s="57"/>
      <c r="AL149" s="57"/>
      <c r="AM149" s="57"/>
      <c r="AN149" s="57"/>
      <c r="AO149" s="57"/>
      <c r="AP149" s="57"/>
      <c r="AQ149" s="57"/>
      <c r="AR149" s="57"/>
      <c r="AS149" s="289"/>
      <c r="AT149" s="289"/>
      <c r="AU149" s="289"/>
      <c r="AV149" s="57"/>
      <c r="AW149" s="57"/>
    </row>
    <row r="150" spans="1:49">
      <c r="A150" s="57"/>
      <c r="B150" s="145"/>
      <c r="C150" s="145"/>
      <c r="D150" s="145"/>
      <c r="E150" s="145"/>
      <c r="F150" s="145"/>
      <c r="G150" s="57"/>
      <c r="H150" s="57"/>
      <c r="I150" s="57"/>
      <c r="J150" s="57"/>
      <c r="K150" s="57"/>
      <c r="L150" s="57"/>
      <c r="M150" s="57"/>
      <c r="N150" s="57"/>
      <c r="O150" s="57"/>
      <c r="P150" s="57"/>
      <c r="Q150" s="57"/>
      <c r="R150" s="57"/>
      <c r="S150" s="57"/>
      <c r="T150" s="57"/>
      <c r="U150" s="57"/>
      <c r="V150" s="57"/>
      <c r="W150" s="57"/>
      <c r="X150" s="145"/>
      <c r="Y150" s="145"/>
      <c r="Z150" s="57"/>
      <c r="AA150" s="57"/>
      <c r="AB150" s="57"/>
      <c r="AC150" s="57"/>
      <c r="AD150" s="57"/>
      <c r="AE150" s="57"/>
      <c r="AF150" s="289"/>
      <c r="AG150" s="289"/>
      <c r="AH150" s="289"/>
      <c r="AI150" s="57"/>
      <c r="AJ150" s="57"/>
      <c r="AK150" s="57"/>
      <c r="AL150" s="57"/>
      <c r="AM150" s="57"/>
      <c r="AN150" s="57"/>
      <c r="AO150" s="57"/>
      <c r="AP150" s="57"/>
      <c r="AQ150" s="57"/>
      <c r="AR150" s="57"/>
      <c r="AS150" s="289"/>
      <c r="AT150" s="289"/>
      <c r="AU150" s="289"/>
      <c r="AV150" s="57"/>
      <c r="AW150" s="57"/>
    </row>
    <row r="151" spans="1:49">
      <c r="A151" s="57"/>
      <c r="B151" s="145"/>
      <c r="C151" s="145"/>
      <c r="D151" s="145"/>
      <c r="E151" s="145"/>
      <c r="F151" s="145"/>
      <c r="G151" s="57"/>
      <c r="H151" s="57"/>
      <c r="I151" s="57"/>
      <c r="J151" s="57"/>
      <c r="K151" s="57"/>
      <c r="L151" s="57"/>
      <c r="M151" s="57"/>
      <c r="N151" s="57"/>
      <c r="O151" s="57"/>
      <c r="P151" s="57"/>
      <c r="Q151" s="57"/>
      <c r="R151" s="57"/>
      <c r="S151" s="57"/>
      <c r="T151" s="57"/>
      <c r="U151" s="57"/>
      <c r="V151" s="57"/>
      <c r="W151" s="57"/>
      <c r="X151" s="145"/>
      <c r="Y151" s="145"/>
      <c r="Z151" s="57"/>
      <c r="AA151" s="57"/>
      <c r="AB151" s="57"/>
      <c r="AC151" s="57"/>
      <c r="AD151" s="57"/>
      <c r="AE151" s="57"/>
      <c r="AF151" s="289"/>
      <c r="AG151" s="289"/>
      <c r="AH151" s="289"/>
      <c r="AI151" s="57"/>
      <c r="AJ151" s="57"/>
      <c r="AK151" s="57"/>
      <c r="AL151" s="57"/>
      <c r="AM151" s="57"/>
      <c r="AN151" s="57"/>
      <c r="AO151" s="57"/>
      <c r="AP151" s="57"/>
      <c r="AQ151" s="57"/>
      <c r="AR151" s="57"/>
      <c r="AS151" s="289"/>
      <c r="AT151" s="289"/>
      <c r="AU151" s="289"/>
      <c r="AV151" s="57"/>
      <c r="AW151" s="57"/>
    </row>
    <row r="152" spans="1:49">
      <c r="A152" s="57"/>
      <c r="B152" s="145"/>
      <c r="C152" s="145"/>
      <c r="D152" s="145"/>
      <c r="E152" s="145"/>
      <c r="F152" s="145"/>
      <c r="G152" s="57"/>
      <c r="H152" s="57"/>
      <c r="I152" s="57"/>
      <c r="J152" s="57"/>
      <c r="K152" s="57"/>
      <c r="L152" s="57"/>
      <c r="M152" s="57"/>
      <c r="N152" s="57"/>
      <c r="O152" s="57"/>
      <c r="P152" s="57"/>
      <c r="Q152" s="57"/>
      <c r="R152" s="57"/>
      <c r="S152" s="57"/>
      <c r="T152" s="57"/>
      <c r="U152" s="57"/>
      <c r="V152" s="57"/>
      <c r="W152" s="57"/>
      <c r="X152" s="145"/>
      <c r="Y152" s="145"/>
      <c r="Z152" s="57"/>
      <c r="AA152" s="57"/>
      <c r="AB152" s="57"/>
      <c r="AC152" s="57"/>
      <c r="AD152" s="57"/>
      <c r="AE152" s="57"/>
      <c r="AF152" s="289"/>
      <c r="AG152" s="289"/>
      <c r="AH152" s="289"/>
      <c r="AI152" s="57"/>
      <c r="AJ152" s="57"/>
      <c r="AK152" s="57"/>
      <c r="AL152" s="57"/>
      <c r="AM152" s="57"/>
      <c r="AN152" s="57"/>
      <c r="AO152" s="57"/>
      <c r="AP152" s="57"/>
      <c r="AQ152" s="57"/>
      <c r="AR152" s="57"/>
      <c r="AS152" s="289"/>
      <c r="AT152" s="289"/>
      <c r="AU152" s="289"/>
      <c r="AV152" s="57"/>
      <c r="AW152" s="57"/>
    </row>
    <row r="153" spans="1:49">
      <c r="A153" s="57"/>
      <c r="B153" s="145"/>
      <c r="C153" s="145"/>
      <c r="D153" s="145"/>
      <c r="E153" s="145"/>
      <c r="F153" s="145"/>
      <c r="G153" s="57"/>
      <c r="H153" s="57"/>
      <c r="I153" s="57"/>
      <c r="J153" s="57"/>
      <c r="K153" s="57"/>
      <c r="L153" s="57"/>
      <c r="M153" s="57"/>
      <c r="N153" s="57"/>
      <c r="O153" s="57"/>
      <c r="P153" s="57"/>
      <c r="Q153" s="57"/>
      <c r="R153" s="57"/>
      <c r="S153" s="57"/>
      <c r="T153" s="57"/>
      <c r="U153" s="57"/>
      <c r="V153" s="57"/>
      <c r="W153" s="57"/>
      <c r="X153" s="145"/>
      <c r="Y153" s="145"/>
      <c r="Z153" s="57"/>
      <c r="AA153" s="57"/>
      <c r="AB153" s="57"/>
      <c r="AC153" s="57"/>
      <c r="AD153" s="57"/>
      <c r="AE153" s="57"/>
      <c r="AF153" s="289"/>
      <c r="AG153" s="289"/>
      <c r="AH153" s="289"/>
      <c r="AI153" s="57"/>
      <c r="AJ153" s="57"/>
      <c r="AK153" s="57"/>
      <c r="AL153" s="57"/>
      <c r="AM153" s="57"/>
      <c r="AN153" s="57"/>
      <c r="AO153" s="57"/>
      <c r="AP153" s="57"/>
      <c r="AQ153" s="57"/>
      <c r="AR153" s="57"/>
      <c r="AS153" s="289"/>
      <c r="AT153" s="289"/>
      <c r="AU153" s="289"/>
      <c r="AV153" s="57"/>
      <c r="AW153" s="57"/>
    </row>
    <row r="154" spans="1:49">
      <c r="A154" s="57"/>
      <c r="B154" s="145"/>
      <c r="C154" s="145"/>
      <c r="D154" s="145"/>
      <c r="E154" s="145"/>
      <c r="F154" s="145"/>
      <c r="G154" s="57"/>
      <c r="H154" s="57"/>
      <c r="I154" s="57"/>
      <c r="J154" s="57"/>
      <c r="K154" s="57"/>
      <c r="L154" s="57"/>
      <c r="M154" s="57"/>
      <c r="N154" s="57"/>
      <c r="O154" s="57"/>
      <c r="P154" s="57"/>
      <c r="Q154" s="57"/>
      <c r="R154" s="57"/>
      <c r="S154" s="57"/>
      <c r="T154" s="57"/>
      <c r="U154" s="57"/>
      <c r="V154" s="57"/>
      <c r="W154" s="57"/>
      <c r="X154" s="145"/>
      <c r="Y154" s="145"/>
      <c r="Z154" s="57"/>
      <c r="AA154" s="57"/>
      <c r="AB154" s="57"/>
      <c r="AC154" s="57"/>
      <c r="AD154" s="57"/>
      <c r="AE154" s="57"/>
      <c r="AF154" s="289"/>
      <c r="AG154" s="289"/>
      <c r="AH154" s="289"/>
      <c r="AI154" s="57"/>
      <c r="AJ154" s="57"/>
      <c r="AK154" s="57"/>
      <c r="AL154" s="57"/>
      <c r="AM154" s="57"/>
      <c r="AN154" s="57"/>
      <c r="AO154" s="57"/>
      <c r="AP154" s="57"/>
      <c r="AQ154" s="57"/>
      <c r="AR154" s="57"/>
      <c r="AS154" s="289"/>
      <c r="AT154" s="289"/>
      <c r="AU154" s="289"/>
      <c r="AV154" s="57"/>
      <c r="AW154" s="57"/>
    </row>
  </sheetData>
  <mergeCells count="5">
    <mergeCell ref="A3:A4"/>
    <mergeCell ref="Z3:AH3"/>
    <mergeCell ref="AI3:AU3"/>
    <mergeCell ref="B3:F3"/>
    <mergeCell ref="G3:Y3"/>
  </mergeCells>
  <hyperlinks>
    <hyperlink ref="AY5" location="Content!B58" display="Back to Content Page"/>
  </hyperlinks>
  <pageMargins left="0.7" right="0.7" top="0.75" bottom="0.75" header="0.3" footer="0.3"/>
  <pageSetup paperSize="9" orientation="portrait" verticalDpi="3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120"/>
  <sheetViews>
    <sheetView topLeftCell="BT1" workbookViewId="0">
      <selection activeCell="BY6" sqref="BY6"/>
    </sheetView>
  </sheetViews>
  <sheetFormatPr defaultColWidth="9.1796875" defaultRowHeight="12.5"/>
  <cols>
    <col min="1" max="1" width="33.81640625" style="39" customWidth="1"/>
    <col min="2" max="29" width="7" style="39" customWidth="1"/>
    <col min="30" max="30" width="13.7265625" style="39" customWidth="1"/>
    <col min="31" max="64" width="7" style="39" customWidth="1"/>
    <col min="65" max="70" width="14.54296875" style="39" customWidth="1"/>
    <col min="71" max="71" width="13.81640625" style="39" customWidth="1"/>
    <col min="72" max="74" width="13.7265625" style="39" customWidth="1"/>
    <col min="75" max="16384" width="9.1796875" style="39"/>
  </cols>
  <sheetData>
    <row r="1" spans="1:83" s="48" customFormat="1" ht="14">
      <c r="A1" s="381" t="s">
        <v>1537</v>
      </c>
      <c r="B1" s="99"/>
      <c r="C1" s="99"/>
      <c r="D1" s="99"/>
      <c r="E1" s="99"/>
      <c r="F1" s="99"/>
      <c r="G1" s="219"/>
      <c r="H1" s="219"/>
      <c r="I1" s="219"/>
      <c r="J1" s="99"/>
      <c r="K1" s="99"/>
      <c r="L1" s="220"/>
      <c r="M1" s="220"/>
      <c r="N1" s="220"/>
      <c r="O1" s="99"/>
      <c r="P1" s="99"/>
      <c r="Q1" s="221"/>
      <c r="R1" s="221"/>
      <c r="S1" s="221"/>
      <c r="T1" s="99"/>
      <c r="U1" s="99"/>
      <c r="V1" s="222"/>
      <c r="W1" s="222"/>
      <c r="X1" s="222"/>
      <c r="Y1" s="99"/>
      <c r="Z1" s="99"/>
      <c r="AA1" s="99"/>
      <c r="AB1" s="99"/>
      <c r="AC1" s="99"/>
      <c r="AD1" s="99"/>
      <c r="AE1" s="219"/>
      <c r="AF1" s="219"/>
      <c r="AG1" s="219"/>
      <c r="AH1" s="99"/>
      <c r="AI1" s="99"/>
      <c r="AJ1" s="223"/>
      <c r="AK1" s="223"/>
      <c r="AL1" s="223"/>
      <c r="AM1" s="99"/>
      <c r="AN1" s="99"/>
      <c r="AO1" s="99"/>
      <c r="AP1" s="99"/>
      <c r="AQ1" s="219"/>
      <c r="AR1" s="219"/>
      <c r="AS1" s="219"/>
      <c r="AT1" s="99"/>
      <c r="AU1" s="99"/>
      <c r="AV1" s="223"/>
      <c r="AW1" s="223"/>
      <c r="AX1" s="223"/>
      <c r="AY1" s="99"/>
      <c r="AZ1" s="99"/>
      <c r="BA1" s="99"/>
      <c r="BB1" s="99"/>
      <c r="BC1" s="219"/>
      <c r="BD1" s="219"/>
      <c r="BE1" s="219"/>
      <c r="BF1" s="99"/>
      <c r="BG1" s="99"/>
      <c r="BH1" s="223"/>
      <c r="BI1" s="223"/>
      <c r="BJ1" s="223"/>
      <c r="BK1" s="99"/>
      <c r="BL1" s="99"/>
      <c r="BM1" s="223"/>
      <c r="BN1" s="223"/>
      <c r="BO1" s="223"/>
      <c r="BP1" s="223"/>
      <c r="BQ1" s="223"/>
      <c r="BR1" s="223"/>
      <c r="BS1" s="223"/>
      <c r="BT1" s="223"/>
      <c r="BU1" s="223"/>
      <c r="BV1" s="223"/>
      <c r="BW1" s="99"/>
      <c r="BX1" s="99"/>
    </row>
    <row r="2" spans="1:83" s="48" customFormat="1" ht="14">
      <c r="A2" s="99"/>
      <c r="B2" s="224"/>
      <c r="C2" s="224"/>
      <c r="D2" s="224"/>
      <c r="E2" s="224"/>
      <c r="F2" s="224"/>
      <c r="G2" s="219"/>
      <c r="H2" s="219"/>
      <c r="I2" s="219"/>
      <c r="J2" s="224"/>
      <c r="K2" s="224"/>
      <c r="L2" s="220"/>
      <c r="M2" s="220"/>
      <c r="N2" s="220"/>
      <c r="O2" s="224"/>
      <c r="P2" s="224"/>
      <c r="Q2" s="221"/>
      <c r="R2" s="221"/>
      <c r="S2" s="221"/>
      <c r="T2" s="224"/>
      <c r="U2" s="224"/>
      <c r="V2" s="222"/>
      <c r="W2" s="222"/>
      <c r="X2" s="222"/>
      <c r="Y2" s="224"/>
      <c r="Z2" s="224"/>
      <c r="AA2" s="224"/>
      <c r="AB2" s="224"/>
      <c r="AC2" s="224"/>
      <c r="AD2" s="224"/>
      <c r="AE2" s="219"/>
      <c r="AF2" s="219"/>
      <c r="AG2" s="219"/>
      <c r="AH2" s="224"/>
      <c r="AI2" s="224"/>
      <c r="AJ2" s="223"/>
      <c r="AK2" s="223"/>
      <c r="AL2" s="223"/>
      <c r="AM2" s="224"/>
      <c r="AN2" s="224"/>
      <c r="AO2" s="224"/>
      <c r="AP2" s="224"/>
      <c r="AQ2" s="219"/>
      <c r="AR2" s="219"/>
      <c r="AS2" s="219"/>
      <c r="AT2" s="224"/>
      <c r="AU2" s="224"/>
      <c r="AV2" s="223"/>
      <c r="AW2" s="223"/>
      <c r="AX2" s="223"/>
      <c r="AY2" s="224"/>
      <c r="AZ2" s="224"/>
      <c r="BA2" s="224"/>
      <c r="BB2" s="224"/>
      <c r="BC2" s="219"/>
      <c r="BD2" s="219"/>
      <c r="BE2" s="219"/>
      <c r="BF2" s="224"/>
      <c r="BG2" s="224"/>
      <c r="BH2" s="223"/>
      <c r="BI2" s="223"/>
      <c r="BJ2" s="223"/>
      <c r="BK2" s="224"/>
      <c r="BL2" s="224"/>
      <c r="BM2" s="223"/>
      <c r="BN2" s="223"/>
      <c r="BO2" s="223"/>
      <c r="BP2" s="223"/>
      <c r="BQ2" s="223"/>
      <c r="BR2" s="223"/>
      <c r="BS2" s="223"/>
      <c r="BT2" s="223"/>
      <c r="BU2" s="223"/>
      <c r="BV2" s="223"/>
      <c r="BW2" s="99"/>
      <c r="BX2" s="99"/>
    </row>
    <row r="3" spans="1:83" s="49" customFormat="1" ht="51" customHeight="1">
      <c r="A3" s="1126" t="s">
        <v>16</v>
      </c>
      <c r="B3" s="1119" t="s">
        <v>94</v>
      </c>
      <c r="C3" s="1119"/>
      <c r="D3" s="1119"/>
      <c r="E3" s="1119"/>
      <c r="F3" s="1119"/>
      <c r="G3" s="1120" t="s">
        <v>95</v>
      </c>
      <c r="H3" s="1120"/>
      <c r="I3" s="1120"/>
      <c r="J3" s="1120"/>
      <c r="K3" s="1120"/>
      <c r="L3" s="1122" t="s">
        <v>1179</v>
      </c>
      <c r="M3" s="1122"/>
      <c r="N3" s="1122"/>
      <c r="O3" s="1122"/>
      <c r="P3" s="1122"/>
      <c r="Q3" s="1122"/>
      <c r="R3" s="1122"/>
      <c r="S3" s="1122"/>
      <c r="T3" s="1122"/>
      <c r="U3" s="1122"/>
      <c r="V3" s="1122"/>
      <c r="W3" s="1122"/>
      <c r="X3" s="1122"/>
      <c r="Y3" s="1122"/>
      <c r="Z3" s="1122"/>
      <c r="AA3" s="1123" t="s">
        <v>763</v>
      </c>
      <c r="AB3" s="1123"/>
      <c r="AC3" s="1123" t="s">
        <v>764</v>
      </c>
      <c r="AD3" s="1123"/>
      <c r="AE3" s="1119" t="s">
        <v>765</v>
      </c>
      <c r="AF3" s="1119"/>
      <c r="AG3" s="1119"/>
      <c r="AH3" s="1119"/>
      <c r="AI3" s="1119"/>
      <c r="AJ3" s="1119"/>
      <c r="AK3" s="1119"/>
      <c r="AL3" s="1119"/>
      <c r="AM3" s="1119"/>
      <c r="AN3" s="1119"/>
      <c r="AO3" s="1125" t="s">
        <v>766</v>
      </c>
      <c r="AP3" s="1125"/>
      <c r="AQ3" s="1119" t="s">
        <v>291</v>
      </c>
      <c r="AR3" s="1119"/>
      <c r="AS3" s="1119"/>
      <c r="AT3" s="1119"/>
      <c r="AU3" s="1119"/>
      <c r="AV3" s="1119"/>
      <c r="AW3" s="1119"/>
      <c r="AX3" s="1119"/>
      <c r="AY3" s="1119"/>
      <c r="AZ3" s="1119"/>
      <c r="BA3" s="1125" t="s">
        <v>767</v>
      </c>
      <c r="BB3" s="1125"/>
      <c r="BC3" s="1119" t="s">
        <v>292</v>
      </c>
      <c r="BD3" s="1119"/>
      <c r="BE3" s="1119"/>
      <c r="BF3" s="1119"/>
      <c r="BG3" s="1119"/>
      <c r="BH3" s="1119"/>
      <c r="BI3" s="1119"/>
      <c r="BJ3" s="1119"/>
      <c r="BK3" s="1119"/>
      <c r="BL3" s="1119"/>
      <c r="BM3" s="1125" t="s">
        <v>768</v>
      </c>
      <c r="BN3" s="1125"/>
      <c r="BO3" s="1125"/>
      <c r="BP3" s="1125"/>
      <c r="BQ3" s="1125"/>
      <c r="BR3" s="1125"/>
      <c r="BS3" s="1125"/>
      <c r="BT3" s="1125"/>
      <c r="BU3" s="1125"/>
      <c r="BV3" s="1125"/>
      <c r="BW3" s="225"/>
      <c r="BX3" s="136"/>
    </row>
    <row r="4" spans="1:83" s="49" customFormat="1" ht="29.25" customHeight="1">
      <c r="A4" s="1126"/>
      <c r="B4" s="1119"/>
      <c r="C4" s="1119"/>
      <c r="D4" s="1119"/>
      <c r="E4" s="1119"/>
      <c r="F4" s="1119"/>
      <c r="G4" s="1120" t="s">
        <v>86</v>
      </c>
      <c r="H4" s="1120"/>
      <c r="I4" s="1120"/>
      <c r="J4" s="1120"/>
      <c r="K4" s="1120"/>
      <c r="L4" s="1120" t="s">
        <v>86</v>
      </c>
      <c r="M4" s="1120"/>
      <c r="N4" s="1120"/>
      <c r="O4" s="1120"/>
      <c r="P4" s="1120"/>
      <c r="Q4" s="1117" t="s">
        <v>102</v>
      </c>
      <c r="R4" s="1117"/>
      <c r="S4" s="1117"/>
      <c r="T4" s="1117"/>
      <c r="U4" s="1117"/>
      <c r="V4" s="1121" t="s">
        <v>762</v>
      </c>
      <c r="W4" s="1121"/>
      <c r="X4" s="1121"/>
      <c r="Y4" s="1121"/>
      <c r="Z4" s="1121"/>
      <c r="AA4" s="1124" t="s">
        <v>86</v>
      </c>
      <c r="AB4" s="1124"/>
      <c r="AC4" s="1121" t="s">
        <v>250</v>
      </c>
      <c r="AD4" s="1121"/>
      <c r="AE4" s="1120" t="s">
        <v>86</v>
      </c>
      <c r="AF4" s="1120"/>
      <c r="AG4" s="1120"/>
      <c r="AH4" s="1120"/>
      <c r="AI4" s="1120"/>
      <c r="AJ4" s="1117" t="s">
        <v>101</v>
      </c>
      <c r="AK4" s="1117"/>
      <c r="AL4" s="1117"/>
      <c r="AM4" s="1117"/>
      <c r="AN4" s="1117"/>
      <c r="AO4" s="1117" t="s">
        <v>250</v>
      </c>
      <c r="AP4" s="1117"/>
      <c r="AQ4" s="1118" t="s">
        <v>86</v>
      </c>
      <c r="AR4" s="1118"/>
      <c r="AS4" s="1118"/>
      <c r="AT4" s="1118"/>
      <c r="AU4" s="1118"/>
      <c r="AV4" s="1127" t="s">
        <v>101</v>
      </c>
      <c r="AW4" s="1127"/>
      <c r="AX4" s="1127"/>
      <c r="AY4" s="1127"/>
      <c r="AZ4" s="1127"/>
      <c r="BA4" s="1117" t="s">
        <v>250</v>
      </c>
      <c r="BB4" s="1117"/>
      <c r="BC4" s="1118" t="s">
        <v>86</v>
      </c>
      <c r="BD4" s="1118"/>
      <c r="BE4" s="1118"/>
      <c r="BF4" s="1118"/>
      <c r="BG4" s="1118"/>
      <c r="BH4" s="1117" t="s">
        <v>101</v>
      </c>
      <c r="BI4" s="1117"/>
      <c r="BJ4" s="1117"/>
      <c r="BK4" s="1117"/>
      <c r="BL4" s="1117"/>
      <c r="BM4" s="1125" t="s">
        <v>233</v>
      </c>
      <c r="BN4" s="1125"/>
      <c r="BO4" s="1125"/>
      <c r="BP4" s="1125"/>
      <c r="BQ4" s="1125" t="s">
        <v>770</v>
      </c>
      <c r="BR4" s="1125"/>
      <c r="BS4" s="1117" t="s">
        <v>104</v>
      </c>
      <c r="BT4" s="1117"/>
      <c r="BU4" s="1117"/>
      <c r="BV4" s="1117"/>
      <c r="BW4" s="225"/>
      <c r="BX4" s="136"/>
    </row>
    <row r="5" spans="1:83" s="48" customFormat="1" ht="16">
      <c r="A5" s="1126"/>
      <c r="B5" s="119">
        <v>2010</v>
      </c>
      <c r="C5" s="362">
        <v>2011</v>
      </c>
      <c r="D5" s="362">
        <v>2012</v>
      </c>
      <c r="E5" s="362">
        <v>2013</v>
      </c>
      <c r="F5" s="362">
        <v>2014</v>
      </c>
      <c r="G5" s="120">
        <v>2010</v>
      </c>
      <c r="H5" s="120">
        <v>2011</v>
      </c>
      <c r="I5" s="362">
        <v>2012</v>
      </c>
      <c r="J5" s="362">
        <v>2013</v>
      </c>
      <c r="K5" s="362">
        <v>2014</v>
      </c>
      <c r="L5" s="120">
        <v>2010</v>
      </c>
      <c r="M5" s="120">
        <v>2011</v>
      </c>
      <c r="N5" s="362">
        <v>2012</v>
      </c>
      <c r="O5" s="362">
        <v>2013</v>
      </c>
      <c r="P5" s="362">
        <v>2014</v>
      </c>
      <c r="Q5" s="120">
        <v>2010</v>
      </c>
      <c r="R5" s="120">
        <v>2011</v>
      </c>
      <c r="S5" s="362">
        <v>2012</v>
      </c>
      <c r="T5" s="362">
        <v>2013</v>
      </c>
      <c r="U5" s="362">
        <v>2014</v>
      </c>
      <c r="V5" s="120">
        <v>2010</v>
      </c>
      <c r="W5" s="120">
        <v>2011</v>
      </c>
      <c r="X5" s="362">
        <v>2012</v>
      </c>
      <c r="Y5" s="362">
        <v>2013</v>
      </c>
      <c r="Z5" s="362">
        <v>2014</v>
      </c>
      <c r="AA5" s="362">
        <v>2013</v>
      </c>
      <c r="AB5" s="362">
        <v>2014</v>
      </c>
      <c r="AC5" s="362">
        <v>2013</v>
      </c>
      <c r="AD5" s="819" t="s">
        <v>1180</v>
      </c>
      <c r="AE5" s="120">
        <v>2010</v>
      </c>
      <c r="AF5" s="120">
        <v>2011</v>
      </c>
      <c r="AG5" s="362">
        <v>2012</v>
      </c>
      <c r="AH5" s="362">
        <v>2013</v>
      </c>
      <c r="AI5" s="362">
        <v>2014</v>
      </c>
      <c r="AJ5" s="120">
        <v>2010</v>
      </c>
      <c r="AK5" s="120">
        <v>2011</v>
      </c>
      <c r="AL5" s="362">
        <v>2012</v>
      </c>
      <c r="AM5" s="362">
        <v>2013</v>
      </c>
      <c r="AN5" s="362">
        <v>2014</v>
      </c>
      <c r="AO5" s="362">
        <v>2013</v>
      </c>
      <c r="AP5" s="362">
        <v>2014</v>
      </c>
      <c r="AQ5" s="120">
        <v>2010</v>
      </c>
      <c r="AR5" s="120">
        <v>2011</v>
      </c>
      <c r="AS5" s="362">
        <v>2012</v>
      </c>
      <c r="AT5" s="362">
        <v>2013</v>
      </c>
      <c r="AU5" s="362">
        <v>2014</v>
      </c>
      <c r="AV5" s="120">
        <v>2010</v>
      </c>
      <c r="AW5" s="120">
        <v>2011</v>
      </c>
      <c r="AX5" s="362">
        <v>2012</v>
      </c>
      <c r="AY5" s="362">
        <v>2013</v>
      </c>
      <c r="AZ5" s="362">
        <v>2014</v>
      </c>
      <c r="BA5" s="362">
        <v>2013</v>
      </c>
      <c r="BB5" s="362">
        <v>2014</v>
      </c>
      <c r="BC5" s="120">
        <v>2010</v>
      </c>
      <c r="BD5" s="120">
        <v>2011</v>
      </c>
      <c r="BE5" s="362">
        <v>2012</v>
      </c>
      <c r="BF5" s="362">
        <v>2013</v>
      </c>
      <c r="BG5" s="362">
        <v>2014</v>
      </c>
      <c r="BH5" s="120">
        <v>2010</v>
      </c>
      <c r="BI5" s="120">
        <v>2011</v>
      </c>
      <c r="BJ5" s="362">
        <v>2012</v>
      </c>
      <c r="BK5" s="362">
        <v>2013</v>
      </c>
      <c r="BL5" s="362">
        <v>2014</v>
      </c>
      <c r="BM5" s="820" t="s">
        <v>103</v>
      </c>
      <c r="BN5" s="120" t="s">
        <v>259</v>
      </c>
      <c r="BO5" s="120" t="s">
        <v>769</v>
      </c>
      <c r="BP5" s="120" t="s">
        <v>1181</v>
      </c>
      <c r="BQ5" s="120" t="s">
        <v>769</v>
      </c>
      <c r="BR5" s="120" t="s">
        <v>1181</v>
      </c>
      <c r="BS5" s="820" t="s">
        <v>103</v>
      </c>
      <c r="BT5" s="120" t="s">
        <v>293</v>
      </c>
      <c r="BU5" s="120" t="s">
        <v>769</v>
      </c>
      <c r="BV5" s="120" t="s">
        <v>1181</v>
      </c>
      <c r="BW5" s="226"/>
      <c r="BX5" s="57"/>
    </row>
    <row r="6" spans="1:83" s="48" customFormat="1" ht="14.5">
      <c r="A6" s="118" t="s">
        <v>15</v>
      </c>
      <c r="B6" s="597">
        <v>146</v>
      </c>
      <c r="C6" s="382">
        <v>148</v>
      </c>
      <c r="D6" s="598">
        <v>148</v>
      </c>
      <c r="E6" s="598">
        <v>149</v>
      </c>
      <c r="F6" s="598">
        <v>149</v>
      </c>
      <c r="G6" s="821">
        <v>0.40308218854295902</v>
      </c>
      <c r="H6" s="492">
        <v>0.48644589000869104</v>
      </c>
      <c r="I6" s="492">
        <v>0.50823593144239443</v>
      </c>
      <c r="J6" s="492">
        <v>0.52629323824060348</v>
      </c>
      <c r="K6" s="492">
        <v>0.53159142182439567</v>
      </c>
      <c r="L6" s="821">
        <v>0.24242907874118799</v>
      </c>
      <c r="M6" s="588" t="s">
        <v>429</v>
      </c>
      <c r="N6" s="492">
        <v>0.28493578847715539</v>
      </c>
      <c r="O6" s="492">
        <v>0.29492878450252108</v>
      </c>
      <c r="P6" s="492">
        <v>0.33483792032843429</v>
      </c>
      <c r="Q6" s="822">
        <v>39.9</v>
      </c>
      <c r="R6" s="588" t="s">
        <v>429</v>
      </c>
      <c r="S6" s="470">
        <v>43.936315626387156</v>
      </c>
      <c r="T6" s="470">
        <v>43.96112982783761</v>
      </c>
      <c r="U6" s="470">
        <v>37.012166377838277</v>
      </c>
      <c r="V6" s="823">
        <v>-4</v>
      </c>
      <c r="W6" s="588" t="s">
        <v>429</v>
      </c>
      <c r="X6" s="382">
        <v>-12</v>
      </c>
      <c r="Y6" s="382">
        <v>-17</v>
      </c>
      <c r="Z6" s="382">
        <v>-8</v>
      </c>
      <c r="AA6" s="824">
        <v>43.59470000000001</v>
      </c>
      <c r="AB6" s="824">
        <v>36.588546666666666</v>
      </c>
      <c r="AC6" s="470">
        <v>46.2</v>
      </c>
      <c r="AD6" s="470">
        <v>46.2333</v>
      </c>
      <c r="AE6" s="825">
        <v>0.20592518800000001</v>
      </c>
      <c r="AF6" s="492">
        <v>0.26417200189607853</v>
      </c>
      <c r="AG6" s="492">
        <v>0.26687204475696086</v>
      </c>
      <c r="AH6" s="492">
        <v>0.26402556923076925</v>
      </c>
      <c r="AI6" s="492">
        <v>0.26717913999999998</v>
      </c>
      <c r="AJ6" s="822">
        <v>53.7</v>
      </c>
      <c r="AK6" s="470">
        <v>46.13926</v>
      </c>
      <c r="AL6" s="470">
        <v>46.13926</v>
      </c>
      <c r="AM6" s="588" t="s">
        <v>429</v>
      </c>
      <c r="AN6" s="588" t="s">
        <v>429</v>
      </c>
      <c r="AO6" s="824">
        <v>34.6</v>
      </c>
      <c r="AP6" s="824">
        <v>34.587000000000003</v>
      </c>
      <c r="AQ6" s="825">
        <v>0.20706972900000001</v>
      </c>
      <c r="AR6" s="588" t="s">
        <v>429</v>
      </c>
      <c r="AS6" s="492">
        <v>0.30306991570923492</v>
      </c>
      <c r="AT6" s="492">
        <v>0.31013469159999996</v>
      </c>
      <c r="AU6" s="492">
        <v>0.31001463639088889</v>
      </c>
      <c r="AV6" s="822">
        <v>26.2</v>
      </c>
      <c r="AW6" s="588" t="s">
        <v>429</v>
      </c>
      <c r="AX6" s="470">
        <v>34.587000000000003</v>
      </c>
      <c r="AY6" s="588" t="s">
        <v>429</v>
      </c>
      <c r="AZ6" s="588" t="s">
        <v>429</v>
      </c>
      <c r="BA6" s="470">
        <v>49.984099999999998</v>
      </c>
      <c r="BB6" s="470">
        <v>28.945340000000002</v>
      </c>
      <c r="BC6" s="825">
        <v>0.33413968399999999</v>
      </c>
      <c r="BD6" s="492">
        <v>0.27832326046704003</v>
      </c>
      <c r="BE6" s="492">
        <v>0.28601913657047534</v>
      </c>
      <c r="BF6" s="492">
        <v>0.31329621362960558</v>
      </c>
      <c r="BG6" s="492">
        <v>0.45323053540522851</v>
      </c>
      <c r="BH6" s="822">
        <v>36.4</v>
      </c>
      <c r="BI6" s="470">
        <v>49.984050000000003</v>
      </c>
      <c r="BJ6" s="470">
        <v>49.984050000000003</v>
      </c>
      <c r="BK6" s="588" t="s">
        <v>429</v>
      </c>
      <c r="BL6" s="588" t="s">
        <v>429</v>
      </c>
      <c r="BM6" s="470">
        <v>30.93</v>
      </c>
      <c r="BN6" s="470">
        <v>30.95</v>
      </c>
      <c r="BO6" s="470">
        <v>9.0074074070000005</v>
      </c>
      <c r="BP6" s="470">
        <v>9.0074074070000005</v>
      </c>
      <c r="BQ6" s="470">
        <v>2.1536926150000002</v>
      </c>
      <c r="BR6" s="470">
        <v>2.1536926150000002</v>
      </c>
      <c r="BS6" s="470">
        <v>58.64</v>
      </c>
      <c r="BT6" s="470">
        <v>58.64</v>
      </c>
      <c r="BU6" s="470">
        <v>42.66</v>
      </c>
      <c r="BV6" s="470">
        <v>42.66</v>
      </c>
      <c r="BW6" s="99"/>
      <c r="BX6" s="285"/>
      <c r="BY6" s="285" t="s">
        <v>13</v>
      </c>
    </row>
    <row r="7" spans="1:83" s="48" customFormat="1" ht="14">
      <c r="A7" s="118" t="s">
        <v>14</v>
      </c>
      <c r="B7" s="597">
        <v>98</v>
      </c>
      <c r="C7" s="382">
        <v>118</v>
      </c>
      <c r="D7" s="598">
        <v>119</v>
      </c>
      <c r="E7" s="598">
        <v>109</v>
      </c>
      <c r="F7" s="598">
        <v>106</v>
      </c>
      <c r="G7" s="821">
        <v>0.63339959960925107</v>
      </c>
      <c r="H7" s="492">
        <v>0.63267155826857224</v>
      </c>
      <c r="I7" s="492">
        <v>0.63441832061087888</v>
      </c>
      <c r="J7" s="492">
        <v>0.68329840089988336</v>
      </c>
      <c r="K7" s="492">
        <v>0.69791874265796994</v>
      </c>
      <c r="L7" s="588" t="s">
        <v>429</v>
      </c>
      <c r="M7" s="588" t="s">
        <v>429</v>
      </c>
      <c r="N7" s="588" t="s">
        <v>429</v>
      </c>
      <c r="O7" s="492">
        <v>0.42225099089867929</v>
      </c>
      <c r="P7" s="492">
        <v>0.43127898874362519</v>
      </c>
      <c r="Q7" s="588" t="s">
        <v>429</v>
      </c>
      <c r="R7" s="588" t="s">
        <v>429</v>
      </c>
      <c r="S7" s="588" t="s">
        <v>429</v>
      </c>
      <c r="T7" s="470">
        <v>38.204013013554913</v>
      </c>
      <c r="U7" s="470">
        <v>38.204985425504944</v>
      </c>
      <c r="V7" s="588" t="s">
        <v>429</v>
      </c>
      <c r="W7" s="588" t="s">
        <v>429</v>
      </c>
      <c r="X7" s="588" t="s">
        <v>429</v>
      </c>
      <c r="Y7" s="382">
        <v>-21</v>
      </c>
      <c r="Z7" s="382">
        <v>-23</v>
      </c>
      <c r="AA7" s="824">
        <v>36.5</v>
      </c>
      <c r="AB7" s="824">
        <v>36.499360000000003</v>
      </c>
      <c r="AC7" s="470">
        <v>21.9</v>
      </c>
      <c r="AD7" s="470">
        <v>21.905080000000002</v>
      </c>
      <c r="AE7" s="825">
        <v>0.41696104499999997</v>
      </c>
      <c r="AF7" s="492">
        <v>0.39638939675363594</v>
      </c>
      <c r="AG7" s="492">
        <v>0.39351699236117665</v>
      </c>
      <c r="AH7" s="492">
        <v>0.53330284615384616</v>
      </c>
      <c r="AI7" s="492">
        <v>0.53464983692307699</v>
      </c>
      <c r="AJ7" s="822">
        <v>25.9</v>
      </c>
      <c r="AK7" s="470">
        <v>24.27234</v>
      </c>
      <c r="AL7" s="470">
        <v>24.27234</v>
      </c>
      <c r="AM7" s="588" t="s">
        <v>429</v>
      </c>
      <c r="AN7" s="588" t="s">
        <v>429</v>
      </c>
      <c r="AO7" s="824">
        <v>32.1</v>
      </c>
      <c r="AP7" s="824">
        <v>32.082000000000001</v>
      </c>
      <c r="AQ7" s="588" t="s">
        <v>429</v>
      </c>
      <c r="AR7" s="588" t="s">
        <v>429</v>
      </c>
      <c r="AS7" s="588" t="s">
        <v>429</v>
      </c>
      <c r="AT7" s="492">
        <v>0.42030100000000004</v>
      </c>
      <c r="AU7" s="492">
        <v>0.43650540143888883</v>
      </c>
      <c r="AV7" s="588" t="s">
        <v>429</v>
      </c>
      <c r="AW7" s="588" t="s">
        <v>429</v>
      </c>
      <c r="AX7" s="588" t="s">
        <v>429</v>
      </c>
      <c r="AY7" s="588" t="s">
        <v>429</v>
      </c>
      <c r="AZ7" s="588" t="s">
        <v>429</v>
      </c>
      <c r="BA7" s="470">
        <v>55.5</v>
      </c>
      <c r="BB7" s="470">
        <v>55.511000000000003</v>
      </c>
      <c r="BC7" s="588" t="s">
        <v>429</v>
      </c>
      <c r="BD7" s="588" t="s">
        <v>429</v>
      </c>
      <c r="BE7" s="588" t="s">
        <v>429</v>
      </c>
      <c r="BF7" s="492">
        <v>0.33587502167301958</v>
      </c>
      <c r="BG7" s="492">
        <v>0.34372873569274032</v>
      </c>
      <c r="BH7" s="588" t="s">
        <v>429</v>
      </c>
      <c r="BI7" s="588" t="s">
        <v>429</v>
      </c>
      <c r="BJ7" s="588" t="s">
        <v>429</v>
      </c>
      <c r="BK7" s="588" t="s">
        <v>429</v>
      </c>
      <c r="BL7" s="588" t="s">
        <v>429</v>
      </c>
      <c r="BM7" s="588" t="s">
        <v>429</v>
      </c>
      <c r="BN7" s="470">
        <v>20.967741935483872</v>
      </c>
      <c r="BO7" s="588" t="s">
        <v>429</v>
      </c>
      <c r="BP7" s="470">
        <v>22.901408450000002</v>
      </c>
      <c r="BQ7" s="588" t="s">
        <v>429</v>
      </c>
      <c r="BR7" s="470">
        <v>5.8159437279999997</v>
      </c>
      <c r="BS7" s="588">
        <f>(53.7+57.3+64.5)/3</f>
        <v>58.5</v>
      </c>
      <c r="BT7" s="588" t="s">
        <v>429</v>
      </c>
      <c r="BU7" s="588" t="s">
        <v>429</v>
      </c>
      <c r="BV7" s="470">
        <v>60.46</v>
      </c>
      <c r="BW7" s="99"/>
      <c r="BX7" s="383" t="s">
        <v>17</v>
      </c>
      <c r="BY7" s="145" t="s">
        <v>17</v>
      </c>
    </row>
    <row r="8" spans="1:83" s="48" customFormat="1" ht="14">
      <c r="A8" s="284" t="s">
        <v>268</v>
      </c>
      <c r="B8" s="597">
        <v>168</v>
      </c>
      <c r="C8" s="382">
        <v>187</v>
      </c>
      <c r="D8" s="598">
        <v>186</v>
      </c>
      <c r="E8" s="598">
        <v>186</v>
      </c>
      <c r="F8" s="598">
        <v>176</v>
      </c>
      <c r="G8" s="821">
        <v>0.239094991760229</v>
      </c>
      <c r="H8" s="492">
        <v>0.28643975427890633</v>
      </c>
      <c r="I8" s="492">
        <v>0.30376179397457476</v>
      </c>
      <c r="J8" s="492">
        <v>0.33792007285941661</v>
      </c>
      <c r="K8" s="492">
        <v>0.43313535394693004</v>
      </c>
      <c r="L8" s="821">
        <v>0.15260933186410799</v>
      </c>
      <c r="M8" s="492">
        <v>0.17222150225968824</v>
      </c>
      <c r="N8" s="492">
        <v>0.18264031339898185</v>
      </c>
      <c r="O8" s="492">
        <v>0.21097572126284025</v>
      </c>
      <c r="P8" s="492">
        <v>0.27642385546666554</v>
      </c>
      <c r="Q8" s="822">
        <v>36.200000000000003</v>
      </c>
      <c r="R8" s="470">
        <v>39.875139645596747</v>
      </c>
      <c r="S8" s="470">
        <v>39.873836334312315</v>
      </c>
      <c r="T8" s="470">
        <v>37.566383826328199</v>
      </c>
      <c r="U8" s="470">
        <v>36.180722042714066</v>
      </c>
      <c r="V8" s="823">
        <v>0</v>
      </c>
      <c r="W8" s="382">
        <v>0</v>
      </c>
      <c r="X8" s="382">
        <v>-1</v>
      </c>
      <c r="Y8" s="382">
        <v>1</v>
      </c>
      <c r="Z8" s="382">
        <v>0</v>
      </c>
      <c r="AA8" s="824">
        <v>36.832000000000001</v>
      </c>
      <c r="AB8" s="824">
        <v>35.27628</v>
      </c>
      <c r="AC8" s="470">
        <v>49.9</v>
      </c>
      <c r="AD8" s="470">
        <v>49.926679999999998</v>
      </c>
      <c r="AE8" s="825">
        <v>0.20861379699999999</v>
      </c>
      <c r="AF8" s="492">
        <v>0.22391388824178943</v>
      </c>
      <c r="AG8" s="492">
        <v>0.22577089751769711</v>
      </c>
      <c r="AH8" s="492">
        <v>0.23094558461538464</v>
      </c>
      <c r="AI8" s="492">
        <v>0.29812884369230769</v>
      </c>
      <c r="AJ8" s="822">
        <v>52.9</v>
      </c>
      <c r="AK8" s="470">
        <v>50.013039999999997</v>
      </c>
      <c r="AL8" s="470">
        <v>50.013039999999997</v>
      </c>
      <c r="AM8" s="588" t="s">
        <v>429</v>
      </c>
      <c r="AN8" s="588" t="s">
        <v>429</v>
      </c>
      <c r="AO8" s="824">
        <v>29.396000000000001</v>
      </c>
      <c r="AP8" s="824">
        <v>27.690550000000002</v>
      </c>
      <c r="AQ8" s="825">
        <v>0.24388784199999999</v>
      </c>
      <c r="AR8" s="492">
        <v>0.24507424588355592</v>
      </c>
      <c r="AS8" s="492">
        <v>0.24916766893383971</v>
      </c>
      <c r="AT8" s="492">
        <v>0.2624899822222222</v>
      </c>
      <c r="AU8" s="492">
        <v>0.34069802524999998</v>
      </c>
      <c r="AV8" s="822">
        <v>29.1</v>
      </c>
      <c r="AW8" s="470">
        <v>31.242999999999999</v>
      </c>
      <c r="AX8" s="470">
        <v>31.2</v>
      </c>
      <c r="AY8" s="588" t="s">
        <v>429</v>
      </c>
      <c r="AZ8" s="588" t="s">
        <v>429</v>
      </c>
      <c r="BA8" s="470">
        <v>31.2</v>
      </c>
      <c r="BB8" s="470">
        <v>28.21161</v>
      </c>
      <c r="BC8" s="825">
        <v>6.9857028000000002E-2</v>
      </c>
      <c r="BD8" s="492">
        <v>9.3085795199484872E-2</v>
      </c>
      <c r="BE8" s="492">
        <v>0.10830045530474854</v>
      </c>
      <c r="BF8" s="492">
        <v>0.1549084269676235</v>
      </c>
      <c r="BG8" s="492">
        <v>0.20794713835223735</v>
      </c>
      <c r="BH8" s="822">
        <v>22.1</v>
      </c>
      <c r="BI8" s="470">
        <v>36.79589</v>
      </c>
      <c r="BJ8" s="470">
        <v>36.79589</v>
      </c>
      <c r="BK8" s="588" t="s">
        <v>429</v>
      </c>
      <c r="BL8" s="588" t="s">
        <v>429</v>
      </c>
      <c r="BM8" s="826">
        <v>9.2504570383912252</v>
      </c>
      <c r="BN8" s="470">
        <v>9.2000000000000011</v>
      </c>
      <c r="BO8" s="470">
        <v>9.2504570380000004</v>
      </c>
      <c r="BP8" s="470">
        <v>9.2504570380000004</v>
      </c>
      <c r="BQ8" s="470">
        <v>2.3646898429999998</v>
      </c>
      <c r="BR8" s="470">
        <v>2.3646898429999998</v>
      </c>
      <c r="BS8" s="470">
        <v>44.43</v>
      </c>
      <c r="BT8" s="470">
        <v>44.43</v>
      </c>
      <c r="BU8" s="470">
        <v>44.43</v>
      </c>
      <c r="BV8" s="470">
        <v>44.43</v>
      </c>
      <c r="BW8" s="99"/>
      <c r="BX8" s="99"/>
    </row>
    <row r="9" spans="1:83" s="48" customFormat="1" ht="14">
      <c r="A9" s="118" t="s">
        <v>12</v>
      </c>
      <c r="B9" s="597">
        <v>141</v>
      </c>
      <c r="C9" s="382">
        <v>160</v>
      </c>
      <c r="D9" s="598">
        <v>158</v>
      </c>
      <c r="E9" s="598">
        <v>162</v>
      </c>
      <c r="F9" s="598">
        <v>161</v>
      </c>
      <c r="G9" s="821">
        <v>0.42714913047761199</v>
      </c>
      <c r="H9" s="492">
        <v>0.44964719974508416</v>
      </c>
      <c r="I9" s="492">
        <v>0.46123864490919908</v>
      </c>
      <c r="J9" s="492">
        <v>0.48620212476125385</v>
      </c>
      <c r="K9" s="492">
        <v>0.49653214869026219</v>
      </c>
      <c r="L9" s="821">
        <v>0.282048328629036</v>
      </c>
      <c r="M9" s="492">
        <v>0.28825806310054569</v>
      </c>
      <c r="N9" s="492">
        <v>0.29561619969595865</v>
      </c>
      <c r="O9" s="492">
        <v>0.31300262812174845</v>
      </c>
      <c r="P9" s="492">
        <v>0.31960708625306655</v>
      </c>
      <c r="Q9" s="822">
        <v>34</v>
      </c>
      <c r="R9" s="470">
        <v>35.892392243526452</v>
      </c>
      <c r="S9" s="470">
        <v>35.908189186065577</v>
      </c>
      <c r="T9" s="470">
        <v>35.622941153602575</v>
      </c>
      <c r="U9" s="470">
        <v>35.632146458972159</v>
      </c>
      <c r="V9" s="823">
        <v>0</v>
      </c>
      <c r="W9" s="382">
        <v>-1</v>
      </c>
      <c r="X9" s="382">
        <v>-1</v>
      </c>
      <c r="Y9" s="382">
        <v>-2</v>
      </c>
      <c r="Z9" s="382">
        <v>-2</v>
      </c>
      <c r="AA9" s="824">
        <v>34.93333333333333</v>
      </c>
      <c r="AB9" s="824">
        <v>34.939509999999999</v>
      </c>
      <c r="AC9" s="470">
        <v>33.5</v>
      </c>
      <c r="AD9" s="470">
        <v>33.47936</v>
      </c>
      <c r="AE9" s="825">
        <v>0.26017498500000003</v>
      </c>
      <c r="AF9" s="492">
        <v>0.2920762946146323</v>
      </c>
      <c r="AG9" s="492">
        <v>0.29698020001887693</v>
      </c>
      <c r="AH9" s="492">
        <v>0.30125523076923078</v>
      </c>
      <c r="AI9" s="492">
        <v>0.30497154953846151</v>
      </c>
      <c r="AJ9" s="822">
        <v>36.6</v>
      </c>
      <c r="AK9" s="470">
        <v>34.331519999999998</v>
      </c>
      <c r="AL9" s="470">
        <v>34.331519999999998</v>
      </c>
      <c r="AM9" s="588" t="s">
        <v>429</v>
      </c>
      <c r="AN9" s="588" t="s">
        <v>429</v>
      </c>
      <c r="AO9" s="824">
        <v>24.3</v>
      </c>
      <c r="AP9" s="824">
        <v>24.3</v>
      </c>
      <c r="AQ9" s="825">
        <v>0.367812213</v>
      </c>
      <c r="AR9" s="492">
        <v>0.38417611013326425</v>
      </c>
      <c r="AS9" s="492">
        <v>0.3792724849192271</v>
      </c>
      <c r="AT9" s="492">
        <v>0.38164791384666669</v>
      </c>
      <c r="AU9" s="492">
        <v>0.38250879162402218</v>
      </c>
      <c r="AV9" s="822">
        <v>24.9</v>
      </c>
      <c r="AW9" s="470">
        <v>24.268999999999998</v>
      </c>
      <c r="AX9" s="470">
        <v>24.3</v>
      </c>
      <c r="AY9" s="588" t="s">
        <v>429</v>
      </c>
      <c r="AZ9" s="588" t="s">
        <v>429</v>
      </c>
      <c r="BA9" s="470">
        <v>47</v>
      </c>
      <c r="BB9" s="470">
        <v>47.039169999999999</v>
      </c>
      <c r="BC9" s="825">
        <v>0.234465484</v>
      </c>
      <c r="BD9" s="492">
        <v>0.21346060065900535</v>
      </c>
      <c r="BE9" s="492">
        <v>0.22935375578633488</v>
      </c>
      <c r="BF9" s="492">
        <v>0.26671439905419903</v>
      </c>
      <c r="BG9" s="492">
        <v>0.27986491155381849</v>
      </c>
      <c r="BH9" s="822">
        <v>39.5</v>
      </c>
      <c r="BI9" s="470">
        <v>47.039169999999999</v>
      </c>
      <c r="BJ9" s="470">
        <v>47.039170000000006</v>
      </c>
      <c r="BK9" s="588" t="s">
        <v>429</v>
      </c>
      <c r="BL9" s="588" t="s">
        <v>429</v>
      </c>
      <c r="BM9" s="470">
        <v>18.973063973063972</v>
      </c>
      <c r="BN9" s="470">
        <v>18.8</v>
      </c>
      <c r="BO9" s="470">
        <v>18.973063969999998</v>
      </c>
      <c r="BP9" s="470">
        <v>20.43309859</v>
      </c>
      <c r="BQ9" s="470">
        <v>3.8703339880000001</v>
      </c>
      <c r="BR9" s="470">
        <v>4.2810867290000001</v>
      </c>
      <c r="BS9" s="470">
        <v>52.5</v>
      </c>
      <c r="BT9" s="470">
        <v>52.5</v>
      </c>
      <c r="BU9" s="470">
        <v>52.5</v>
      </c>
      <c r="BV9" s="470">
        <v>54.17</v>
      </c>
      <c r="BW9" s="99"/>
      <c r="BX9" s="99"/>
    </row>
    <row r="10" spans="1:83" s="48" customFormat="1" ht="14">
      <c r="A10" s="118" t="s">
        <v>11</v>
      </c>
      <c r="B10" s="597">
        <v>135</v>
      </c>
      <c r="C10" s="382">
        <v>151</v>
      </c>
      <c r="D10" s="598">
        <v>151</v>
      </c>
      <c r="E10" s="598">
        <v>155</v>
      </c>
      <c r="F10" s="598">
        <v>154</v>
      </c>
      <c r="G10" s="821">
        <v>0.43472752804342002</v>
      </c>
      <c r="H10" s="492">
        <v>0.48001180264967741</v>
      </c>
      <c r="I10" s="492">
        <v>0.4832236137478258</v>
      </c>
      <c r="J10" s="492">
        <v>0.49788347403872374</v>
      </c>
      <c r="K10" s="492">
        <v>0.50986557901921314</v>
      </c>
      <c r="L10" s="821">
        <v>0.30791311412024702</v>
      </c>
      <c r="M10" s="492">
        <v>0.33240910343827795</v>
      </c>
      <c r="N10" s="492">
        <v>0.33467633003443131</v>
      </c>
      <c r="O10" s="492">
        <v>0.34613773662342362</v>
      </c>
      <c r="P10" s="492">
        <v>0.37213431540514363</v>
      </c>
      <c r="Q10" s="822">
        <v>29.2</v>
      </c>
      <c r="R10" s="470">
        <v>30.749806233227762</v>
      </c>
      <c r="S10" s="470">
        <v>30.740899138036561</v>
      </c>
      <c r="T10" s="470">
        <v>30.478163130093737</v>
      </c>
      <c r="U10" s="470">
        <v>27.013250017585399</v>
      </c>
      <c r="V10" s="823">
        <v>3</v>
      </c>
      <c r="W10" s="382">
        <v>2</v>
      </c>
      <c r="X10" s="382">
        <v>1</v>
      </c>
      <c r="Y10" s="382">
        <v>2</v>
      </c>
      <c r="Z10" s="382">
        <v>4</v>
      </c>
      <c r="AA10" s="824">
        <v>30.325099999999996</v>
      </c>
      <c r="AB10" s="824">
        <v>26.751296666666665</v>
      </c>
      <c r="AC10" s="470">
        <v>24.8</v>
      </c>
      <c r="AD10" s="470">
        <v>24.801130000000001</v>
      </c>
      <c r="AE10" s="825">
        <v>0.41523822500000002</v>
      </c>
      <c r="AF10" s="492">
        <v>0.5479248932454176</v>
      </c>
      <c r="AG10" s="492">
        <v>0.54898100013213791</v>
      </c>
      <c r="AH10" s="492">
        <v>0.51741070769230768</v>
      </c>
      <c r="AI10" s="492">
        <v>0.52176446723076919</v>
      </c>
      <c r="AJ10" s="822">
        <v>36.4</v>
      </c>
      <c r="AK10" s="470">
        <v>25.649319999999999</v>
      </c>
      <c r="AL10" s="470">
        <v>25.649319999999996</v>
      </c>
      <c r="AM10" s="588" t="s">
        <v>429</v>
      </c>
      <c r="AN10" s="588" t="s">
        <v>429</v>
      </c>
      <c r="AO10" s="824">
        <v>30.1</v>
      </c>
      <c r="AP10" s="824">
        <v>35.014479999999999</v>
      </c>
      <c r="AQ10" s="825">
        <v>0.32014241100000002</v>
      </c>
      <c r="AR10" s="492">
        <v>0.34722145687463629</v>
      </c>
      <c r="AS10" s="492">
        <v>0.34231982941150746</v>
      </c>
      <c r="AT10" s="492">
        <v>0.32043950216666672</v>
      </c>
      <c r="AU10" s="492">
        <v>0.31774395620693335</v>
      </c>
      <c r="AV10" s="822">
        <v>30.8</v>
      </c>
      <c r="AW10" s="470">
        <v>30.091999999999999</v>
      </c>
      <c r="AX10" s="470">
        <v>30.099999999999998</v>
      </c>
      <c r="AY10" s="588" t="s">
        <v>429</v>
      </c>
      <c r="AZ10" s="588" t="s">
        <v>429</v>
      </c>
      <c r="BA10" s="470">
        <v>36.075299999999999</v>
      </c>
      <c r="BB10" s="470">
        <v>20.438279999999999</v>
      </c>
      <c r="BC10" s="825">
        <v>0.21960591400000001</v>
      </c>
      <c r="BD10" s="492">
        <v>0.19305948362877967</v>
      </c>
      <c r="BE10" s="492">
        <v>0.19947369056461575</v>
      </c>
      <c r="BF10" s="492">
        <v>0.25012977251183921</v>
      </c>
      <c r="BG10" s="492">
        <v>0.31084748591805711</v>
      </c>
      <c r="BH10" s="822">
        <v>19.3</v>
      </c>
      <c r="BI10" s="470">
        <v>36.075339999999997</v>
      </c>
      <c r="BJ10" s="470">
        <v>36.075339999999997</v>
      </c>
      <c r="BK10" s="588" t="s">
        <v>429</v>
      </c>
      <c r="BL10" s="588" t="s">
        <v>429</v>
      </c>
      <c r="BM10" s="470">
        <v>9.2680221811460264</v>
      </c>
      <c r="BN10" s="470">
        <v>8.629032258064516</v>
      </c>
      <c r="BO10" s="470">
        <v>9.2680221809999992</v>
      </c>
      <c r="BP10" s="470">
        <v>7.38</v>
      </c>
      <c r="BQ10" s="470">
        <v>2.3290799190000002</v>
      </c>
      <c r="BR10" s="470">
        <v>1.93127548</v>
      </c>
      <c r="BS10" s="470">
        <v>44.11</v>
      </c>
      <c r="BT10" s="470">
        <v>47.24</v>
      </c>
      <c r="BU10" s="470">
        <v>44.11</v>
      </c>
      <c r="BV10" s="470">
        <v>40.630000000000003</v>
      </c>
      <c r="BW10" s="99"/>
      <c r="BX10" s="99"/>
    </row>
    <row r="11" spans="1:83" s="48" customFormat="1" ht="14">
      <c r="A11" s="118" t="s">
        <v>10</v>
      </c>
      <c r="B11" s="597">
        <v>153</v>
      </c>
      <c r="C11" s="382">
        <v>171</v>
      </c>
      <c r="D11" s="598">
        <v>170</v>
      </c>
      <c r="E11" s="598">
        <v>174</v>
      </c>
      <c r="F11" s="598">
        <v>173</v>
      </c>
      <c r="G11" s="821">
        <v>0.38472155038842298</v>
      </c>
      <c r="H11" s="492">
        <v>0.39977897034903009</v>
      </c>
      <c r="I11" s="492">
        <v>0.41826913402743204</v>
      </c>
      <c r="J11" s="492">
        <v>0.4140210035305269</v>
      </c>
      <c r="K11" s="492">
        <v>0.44541556451409692</v>
      </c>
      <c r="L11" s="821">
        <v>0.26136458740097801</v>
      </c>
      <c r="M11" s="492">
        <v>0.27202771244651319</v>
      </c>
      <c r="N11" s="492">
        <v>0.28679181161150546</v>
      </c>
      <c r="O11" s="492">
        <v>0.28193460175811513</v>
      </c>
      <c r="P11" s="492">
        <v>0.29908762784201515</v>
      </c>
      <c r="Q11" s="822">
        <v>32.1</v>
      </c>
      <c r="R11" s="470">
        <v>31.95547224282025</v>
      </c>
      <c r="S11" s="470">
        <v>31.433665962859138</v>
      </c>
      <c r="T11" s="470">
        <v>31.903309408473689</v>
      </c>
      <c r="U11" s="470">
        <v>32.852003461466531</v>
      </c>
      <c r="V11" s="823">
        <v>8</v>
      </c>
      <c r="W11" s="382">
        <v>2</v>
      </c>
      <c r="X11" s="382">
        <v>7</v>
      </c>
      <c r="Y11" s="382">
        <v>1</v>
      </c>
      <c r="Z11" s="382">
        <v>2</v>
      </c>
      <c r="AA11" s="824">
        <v>31.599999999999998</v>
      </c>
      <c r="AB11" s="824">
        <v>32.634410000000003</v>
      </c>
      <c r="AC11" s="470">
        <v>40</v>
      </c>
      <c r="AD11" s="470">
        <v>40.021149999999999</v>
      </c>
      <c r="AE11" s="825">
        <v>0.327357014</v>
      </c>
      <c r="AF11" s="492">
        <v>0.32423194766066188</v>
      </c>
      <c r="AG11" s="492">
        <v>0.32886337981752406</v>
      </c>
      <c r="AH11" s="492">
        <v>0.32594769230769227</v>
      </c>
      <c r="AI11" s="492">
        <v>0.3949376584615385</v>
      </c>
      <c r="AJ11" s="822">
        <v>40.299999999999997</v>
      </c>
      <c r="AK11" s="470">
        <v>39.917099999999998</v>
      </c>
      <c r="AL11" s="470">
        <v>39.917099999999998</v>
      </c>
      <c r="AM11" s="588" t="s">
        <v>429</v>
      </c>
      <c r="AN11" s="588" t="s">
        <v>429</v>
      </c>
      <c r="AO11" s="824">
        <v>30.2</v>
      </c>
      <c r="AP11" s="824">
        <v>30.201409999999999</v>
      </c>
      <c r="AQ11" s="825">
        <v>0.25618250999999997</v>
      </c>
      <c r="AR11" s="492">
        <v>0.26741010872694837</v>
      </c>
      <c r="AS11" s="492">
        <v>0.30887006414338419</v>
      </c>
      <c r="AT11" s="492">
        <v>0.3068873333333334</v>
      </c>
      <c r="AU11" s="492">
        <v>0.30831161735838886</v>
      </c>
      <c r="AV11" s="822">
        <v>34.700000000000003</v>
      </c>
      <c r="AW11" s="470">
        <v>34.700000000000003</v>
      </c>
      <c r="AX11" s="470">
        <v>30.220000000000002</v>
      </c>
      <c r="AY11" s="588" t="s">
        <v>429</v>
      </c>
      <c r="AZ11" s="588" t="s">
        <v>429</v>
      </c>
      <c r="BA11" s="470">
        <v>24.6</v>
      </c>
      <c r="BB11" s="470">
        <v>27.680669999999999</v>
      </c>
      <c r="BC11" s="825">
        <v>0.21289679</v>
      </c>
      <c r="BD11" s="492">
        <v>0.23216985097575307</v>
      </c>
      <c r="BE11" s="492">
        <v>0.2322249659562573</v>
      </c>
      <c r="BF11" s="492">
        <v>0.22403623515862323</v>
      </c>
      <c r="BG11" s="492">
        <v>0.21972370232741242</v>
      </c>
      <c r="BH11" s="822">
        <v>19.7</v>
      </c>
      <c r="BI11" s="470">
        <v>19.7</v>
      </c>
      <c r="BJ11" s="470">
        <v>23.113350000000001</v>
      </c>
      <c r="BK11" s="588" t="s">
        <v>429</v>
      </c>
      <c r="BL11" s="588" t="s">
        <v>429</v>
      </c>
      <c r="BM11" s="470">
        <v>6.6376604850213985</v>
      </c>
      <c r="BN11" s="470">
        <v>6.6285714285714281</v>
      </c>
      <c r="BO11" s="470">
        <v>8.8936170210000007</v>
      </c>
      <c r="BP11" s="470">
        <v>9.6524953789999994</v>
      </c>
      <c r="BQ11" s="470">
        <v>2.3005932759999999</v>
      </c>
      <c r="BR11" s="470">
        <v>2.573883162</v>
      </c>
      <c r="BS11" s="470">
        <v>39.020000000000003</v>
      </c>
      <c r="BT11" s="470">
        <v>39.020000000000003</v>
      </c>
      <c r="BU11" s="470">
        <v>43.91</v>
      </c>
      <c r="BV11" s="470">
        <v>46.18</v>
      </c>
      <c r="BW11" s="99"/>
      <c r="BX11" s="99"/>
    </row>
    <row r="12" spans="1:83" s="48" customFormat="1" ht="14">
      <c r="A12" s="118" t="s">
        <v>9</v>
      </c>
      <c r="B12" s="597">
        <v>72</v>
      </c>
      <c r="C12" s="382">
        <v>77</v>
      </c>
      <c r="D12" s="598">
        <v>80</v>
      </c>
      <c r="E12" s="598">
        <v>63</v>
      </c>
      <c r="F12" s="598">
        <v>63</v>
      </c>
      <c r="G12" s="821">
        <v>0.70067683615305298</v>
      </c>
      <c r="H12" s="492">
        <v>0.72821827986288767</v>
      </c>
      <c r="I12" s="492">
        <v>0.73711537024929163</v>
      </c>
      <c r="J12" s="492">
        <v>0.77100193324527255</v>
      </c>
      <c r="K12" s="492">
        <v>0.77655244442417404</v>
      </c>
      <c r="L12" s="588" t="s">
        <v>429</v>
      </c>
      <c r="M12" s="492">
        <v>0.63112430935005037</v>
      </c>
      <c r="N12" s="492">
        <v>0.63887206776421246</v>
      </c>
      <c r="O12" s="492">
        <v>0.66168117755571854</v>
      </c>
      <c r="P12" s="492">
        <v>0.66636029801810237</v>
      </c>
      <c r="Q12" s="588" t="s">
        <v>429</v>
      </c>
      <c r="R12" s="470">
        <v>13.333086136085271</v>
      </c>
      <c r="S12" s="470">
        <v>13.328076777432196</v>
      </c>
      <c r="T12" s="470">
        <v>14.179050726688637</v>
      </c>
      <c r="U12" s="470">
        <v>14.18991688163198</v>
      </c>
      <c r="V12" s="588" t="s">
        <v>429</v>
      </c>
      <c r="W12" s="382">
        <v>5</v>
      </c>
      <c r="X12" s="382">
        <v>5</v>
      </c>
      <c r="Y12" s="382">
        <v>-2</v>
      </c>
      <c r="Z12" s="382">
        <v>-2</v>
      </c>
      <c r="AA12" s="824">
        <v>14.066666666666668</v>
      </c>
      <c r="AB12" s="824">
        <v>14.076723666666666</v>
      </c>
      <c r="AC12" s="470">
        <v>9.1999999999999993</v>
      </c>
      <c r="AD12" s="470">
        <v>9.2171710000000004</v>
      </c>
      <c r="AE12" s="825">
        <v>0.730939283</v>
      </c>
      <c r="AF12" s="492">
        <v>0.86269521405180305</v>
      </c>
      <c r="AG12" s="492">
        <v>0.75985564851345</v>
      </c>
      <c r="AH12" s="492">
        <v>0.74893236923076922</v>
      </c>
      <c r="AI12" s="492">
        <v>0.7597824457846154</v>
      </c>
      <c r="AJ12" s="822">
        <v>11.4</v>
      </c>
      <c r="AK12" s="470">
        <v>7.7916400000000001</v>
      </c>
      <c r="AL12" s="470">
        <v>9.77956</v>
      </c>
      <c r="AM12" s="588" t="s">
        <v>429</v>
      </c>
      <c r="AN12" s="588" t="s">
        <v>429</v>
      </c>
      <c r="AO12" s="824">
        <v>13.2</v>
      </c>
      <c r="AP12" s="824">
        <v>13.17</v>
      </c>
      <c r="AQ12" s="588" t="s">
        <v>429</v>
      </c>
      <c r="AR12" s="492">
        <v>0.54273520798410235</v>
      </c>
      <c r="AS12" s="492">
        <v>0.56986816942868812</v>
      </c>
      <c r="AT12" s="492">
        <v>0.62330804843999998</v>
      </c>
      <c r="AU12" s="492">
        <v>0.62294895099093994</v>
      </c>
      <c r="AV12" s="588" t="s">
        <v>429</v>
      </c>
      <c r="AW12" s="470">
        <v>17.7</v>
      </c>
      <c r="AX12" s="470">
        <v>13.484999999999999</v>
      </c>
      <c r="AY12" s="588" t="s">
        <v>429</v>
      </c>
      <c r="AZ12" s="588" t="s">
        <v>429</v>
      </c>
      <c r="BA12" s="470">
        <v>19.8</v>
      </c>
      <c r="BB12" s="470">
        <v>19.843</v>
      </c>
      <c r="BC12" s="588" t="s">
        <v>429</v>
      </c>
      <c r="BD12" s="492">
        <v>0.44189942078835609</v>
      </c>
      <c r="BE12" s="492">
        <v>0.60219369781661947</v>
      </c>
      <c r="BF12" s="492">
        <v>0.62058461809643894</v>
      </c>
      <c r="BG12" s="492">
        <v>0.62515200318470809</v>
      </c>
      <c r="BH12" s="588" t="s">
        <v>429</v>
      </c>
      <c r="BI12" s="470">
        <v>33.700000000000003</v>
      </c>
      <c r="BJ12" s="470">
        <v>16.586000000000002</v>
      </c>
      <c r="BK12" s="588" t="s">
        <v>429</v>
      </c>
      <c r="BL12" s="588" t="s">
        <v>429</v>
      </c>
      <c r="BM12" s="602">
        <v>7.4</v>
      </c>
      <c r="BN12" s="602">
        <v>8.8000000000000007</v>
      </c>
      <c r="BO12" s="588" t="s">
        <v>429</v>
      </c>
      <c r="BP12" s="470">
        <v>5.8985115019999999</v>
      </c>
      <c r="BQ12" s="588" t="s">
        <v>429</v>
      </c>
      <c r="BR12" s="470">
        <v>1.5157397690000001</v>
      </c>
      <c r="BS12" s="602">
        <v>0.38800000000000001</v>
      </c>
      <c r="BT12" s="602">
        <v>0.41299999999999998</v>
      </c>
      <c r="BU12" s="588" t="s">
        <v>429</v>
      </c>
      <c r="BV12" s="470">
        <v>35.9</v>
      </c>
      <c r="BW12" s="99"/>
      <c r="BX12" s="384" t="s">
        <v>17</v>
      </c>
      <c r="BY12" s="302"/>
      <c r="BZ12" s="303"/>
      <c r="CA12" s="304"/>
      <c r="CB12" s="304"/>
      <c r="CC12" s="304"/>
      <c r="CD12" s="304"/>
      <c r="CE12" s="304"/>
    </row>
    <row r="13" spans="1:83" s="48" customFormat="1" ht="14">
      <c r="A13" s="118" t="s">
        <v>7</v>
      </c>
      <c r="B13" s="597">
        <v>165</v>
      </c>
      <c r="C13" s="382">
        <v>184</v>
      </c>
      <c r="D13" s="598">
        <v>185</v>
      </c>
      <c r="E13" s="598">
        <v>178</v>
      </c>
      <c r="F13" s="598">
        <v>180</v>
      </c>
      <c r="G13" s="821">
        <v>0.28431740729341098</v>
      </c>
      <c r="H13" s="492">
        <v>0.32154013062414</v>
      </c>
      <c r="I13" s="492">
        <v>0.32674596504878162</v>
      </c>
      <c r="J13" s="492">
        <v>0.39259614638387724</v>
      </c>
      <c r="K13" s="492">
        <v>0.41642756117288943</v>
      </c>
      <c r="L13" s="821">
        <v>0.15547063029059899</v>
      </c>
      <c r="M13" s="492">
        <v>0.22851870104741479</v>
      </c>
      <c r="N13" s="492">
        <v>0.2198856504885128</v>
      </c>
      <c r="O13" s="492">
        <v>0.27673783288873421</v>
      </c>
      <c r="P13" s="492">
        <v>0.27348434049557085</v>
      </c>
      <c r="Q13" s="822">
        <v>45.3</v>
      </c>
      <c r="R13" s="470">
        <v>28.929959503394421</v>
      </c>
      <c r="S13" s="470">
        <v>32.704402193402785</v>
      </c>
      <c r="T13" s="470">
        <v>29.510812717417178</v>
      </c>
      <c r="U13" s="470">
        <v>34.32607108778096</v>
      </c>
      <c r="V13" s="823">
        <v>-2</v>
      </c>
      <c r="W13" s="382">
        <v>7</v>
      </c>
      <c r="X13" s="382">
        <v>5</v>
      </c>
      <c r="Y13" s="382">
        <v>2</v>
      </c>
      <c r="Z13" s="382">
        <v>3</v>
      </c>
      <c r="AA13" s="824">
        <v>28.933333333333334</v>
      </c>
      <c r="AB13" s="824">
        <v>34.146813333333334</v>
      </c>
      <c r="AC13" s="470">
        <v>40.200000000000003</v>
      </c>
      <c r="AD13" s="470">
        <v>40.235770000000002</v>
      </c>
      <c r="AE13" s="825">
        <v>0.24399185800000001</v>
      </c>
      <c r="AF13" s="492">
        <v>0.28216916534056846</v>
      </c>
      <c r="AG13" s="492">
        <v>0.28585457447852763</v>
      </c>
      <c r="AH13" s="492">
        <v>0.27829999999999999</v>
      </c>
      <c r="AI13" s="492">
        <v>0.32272684200000001</v>
      </c>
      <c r="AJ13" s="822">
        <v>45.7</v>
      </c>
      <c r="AK13" s="470">
        <v>40.84516</v>
      </c>
      <c r="AL13" s="470">
        <v>40.84516</v>
      </c>
      <c r="AM13" s="588" t="s">
        <v>429</v>
      </c>
      <c r="AN13" s="588" t="s">
        <v>429</v>
      </c>
      <c r="AO13" s="824">
        <v>18.2</v>
      </c>
      <c r="AP13" s="824">
        <v>33.810130000000001</v>
      </c>
      <c r="AQ13" s="825">
        <v>0.14391868399999999</v>
      </c>
      <c r="AR13" s="492">
        <v>0.18132721735757859</v>
      </c>
      <c r="AS13" s="492">
        <v>0.18151673968723928</v>
      </c>
      <c r="AT13" s="492">
        <v>0.3043414444444445</v>
      </c>
      <c r="AU13" s="492">
        <v>0.24224076692225002</v>
      </c>
      <c r="AV13" s="822">
        <v>28.2</v>
      </c>
      <c r="AW13" s="470">
        <v>18.170999999999999</v>
      </c>
      <c r="AX13" s="470">
        <v>18.2</v>
      </c>
      <c r="AY13" s="588" t="s">
        <v>429</v>
      </c>
      <c r="AZ13" s="588" t="s">
        <v>429</v>
      </c>
      <c r="BA13" s="470">
        <v>28.4</v>
      </c>
      <c r="BB13" s="470">
        <v>28.394539999999999</v>
      </c>
      <c r="BC13" s="825">
        <v>0.107016952</v>
      </c>
      <c r="BD13" s="492">
        <v>0.23323444535928464</v>
      </c>
      <c r="BE13" s="492">
        <v>0.20489380947447008</v>
      </c>
      <c r="BF13" s="492">
        <v>0.25022534876144487</v>
      </c>
      <c r="BG13" s="492">
        <v>0.26164658516284167</v>
      </c>
      <c r="BH13" s="822">
        <v>58.1</v>
      </c>
      <c r="BI13" s="470">
        <v>25.815000000000001</v>
      </c>
      <c r="BJ13" s="470">
        <v>37.018010000000004</v>
      </c>
      <c r="BK13" s="588" t="s">
        <v>429</v>
      </c>
      <c r="BL13" s="588" t="s">
        <v>429</v>
      </c>
      <c r="BM13" s="470">
        <v>9.8393881453154872</v>
      </c>
      <c r="BN13" s="470">
        <v>9.9038461538461533</v>
      </c>
      <c r="BO13" s="470">
        <v>9.8393881449999991</v>
      </c>
      <c r="BP13" s="470">
        <v>9.8393881449999991</v>
      </c>
      <c r="BQ13" s="470">
        <v>2.4986394559999998</v>
      </c>
      <c r="BR13" s="470">
        <v>2.4986394559999998</v>
      </c>
      <c r="BS13" s="470">
        <v>45.66</v>
      </c>
      <c r="BT13" s="470">
        <v>45.61</v>
      </c>
      <c r="BU13" s="470">
        <v>45.66</v>
      </c>
      <c r="BV13" s="470">
        <v>45.66</v>
      </c>
      <c r="BW13" s="99"/>
      <c r="BX13" s="145"/>
      <c r="BY13" s="39"/>
      <c r="BZ13" s="39"/>
      <c r="CA13" s="39"/>
      <c r="CB13" s="39"/>
      <c r="CC13" s="39"/>
      <c r="CD13" s="39"/>
      <c r="CE13" s="304"/>
    </row>
    <row r="14" spans="1:83" s="48" customFormat="1" ht="14">
      <c r="A14" s="118" t="s">
        <v>32</v>
      </c>
      <c r="B14" s="597">
        <v>105</v>
      </c>
      <c r="C14" s="382">
        <v>120</v>
      </c>
      <c r="D14" s="598">
        <v>128</v>
      </c>
      <c r="E14" s="598">
        <v>127</v>
      </c>
      <c r="F14" s="598">
        <v>126</v>
      </c>
      <c r="G14" s="821">
        <v>0.60619857053710491</v>
      </c>
      <c r="H14" s="492">
        <v>0.62505801778240888</v>
      </c>
      <c r="I14" s="492">
        <v>0.60837651659318859</v>
      </c>
      <c r="J14" s="492">
        <v>0.62408795860327559</v>
      </c>
      <c r="K14" s="492">
        <v>0.62761630767066268</v>
      </c>
      <c r="L14" s="821">
        <v>0.33764082197562101</v>
      </c>
      <c r="M14" s="492">
        <v>0.35326111814033517</v>
      </c>
      <c r="N14" s="492">
        <v>0.34375501559919586</v>
      </c>
      <c r="O14" s="492">
        <v>0.35185620197199147</v>
      </c>
      <c r="P14" s="492">
        <v>0.35371156154827404</v>
      </c>
      <c r="Q14" s="822">
        <v>44.3</v>
      </c>
      <c r="R14" s="470">
        <v>43.483467439768106</v>
      </c>
      <c r="S14" s="470">
        <v>43.496337182084368</v>
      </c>
      <c r="T14" s="470">
        <v>43.620735327203818</v>
      </c>
      <c r="U14" s="470">
        <v>43.642069649043961</v>
      </c>
      <c r="V14" s="823">
        <v>-15</v>
      </c>
      <c r="W14" s="382">
        <v>-14</v>
      </c>
      <c r="X14" s="382">
        <v>-16</v>
      </c>
      <c r="Y14" s="382">
        <v>-22</v>
      </c>
      <c r="Z14" s="382">
        <v>-25</v>
      </c>
      <c r="AA14" s="824">
        <v>39.266666666666666</v>
      </c>
      <c r="AB14" s="824">
        <v>39.279133333333334</v>
      </c>
      <c r="AC14" s="470">
        <v>21.7</v>
      </c>
      <c r="AD14" s="470">
        <v>21.735399999999998</v>
      </c>
      <c r="AE14" s="825">
        <v>0.50321179400000005</v>
      </c>
      <c r="AF14" s="492">
        <v>0.52833944997160609</v>
      </c>
      <c r="AG14" s="492">
        <v>0.5284276030989461</v>
      </c>
      <c r="AH14" s="492">
        <v>0.53584906153846157</v>
      </c>
      <c r="AI14" s="492">
        <v>0.53942370461538458</v>
      </c>
      <c r="AJ14" s="822">
        <v>24.5</v>
      </c>
      <c r="AK14" s="470">
        <v>21.12669</v>
      </c>
      <c r="AL14" s="470">
        <v>21.12669</v>
      </c>
      <c r="AM14" s="588" t="s">
        <v>429</v>
      </c>
      <c r="AN14" s="588" t="s">
        <v>429</v>
      </c>
      <c r="AO14" s="824">
        <v>27.8</v>
      </c>
      <c r="AP14" s="824">
        <v>27.765000000000001</v>
      </c>
      <c r="AQ14" s="825">
        <v>0.42898946999999998</v>
      </c>
      <c r="AR14" s="492">
        <v>0.44519025777318633</v>
      </c>
      <c r="AS14" s="492">
        <v>0.40211292903825646</v>
      </c>
      <c r="AT14" s="492">
        <v>0.3755763777777778</v>
      </c>
      <c r="AU14" s="492">
        <v>0.37737811311111108</v>
      </c>
      <c r="AV14" s="822">
        <v>27.8</v>
      </c>
      <c r="AW14" s="470">
        <v>27.8</v>
      </c>
      <c r="AX14" s="470">
        <v>27.765000000000001</v>
      </c>
      <c r="AY14" s="588" t="s">
        <v>429</v>
      </c>
      <c r="AZ14" s="588" t="s">
        <v>429</v>
      </c>
      <c r="BA14" s="470">
        <v>68.3</v>
      </c>
      <c r="BB14" s="470">
        <v>68.337000000000003</v>
      </c>
      <c r="BC14" s="825">
        <v>0.17830659800000001</v>
      </c>
      <c r="BD14" s="492">
        <v>0.18742556381852452</v>
      </c>
      <c r="BE14" s="492">
        <v>0.1911672963217598</v>
      </c>
      <c r="BF14" s="492">
        <v>0.21644865323854873</v>
      </c>
      <c r="BG14" s="492">
        <v>0.21739073488971633</v>
      </c>
      <c r="BH14" s="822">
        <v>68.3</v>
      </c>
      <c r="BI14" s="470">
        <v>68.3</v>
      </c>
      <c r="BJ14" s="470">
        <v>68.337000000000003</v>
      </c>
      <c r="BK14" s="588" t="s">
        <v>429</v>
      </c>
      <c r="BL14" s="588" t="s">
        <v>429</v>
      </c>
      <c r="BM14" s="470">
        <v>21.784126984126985</v>
      </c>
      <c r="BN14" s="470">
        <v>52.199999999999996</v>
      </c>
      <c r="BO14" s="470">
        <v>21.78412698</v>
      </c>
      <c r="BP14" s="470">
        <v>19.632047480000001</v>
      </c>
      <c r="BQ14" s="588" t="s">
        <v>429</v>
      </c>
      <c r="BR14" s="470">
        <v>5.8354002249999999</v>
      </c>
      <c r="BS14" s="470">
        <v>63.9</v>
      </c>
      <c r="BT14" s="588" t="s">
        <v>429</v>
      </c>
      <c r="BU14" s="470">
        <v>63.9</v>
      </c>
      <c r="BV14" s="470">
        <v>61.32</v>
      </c>
      <c r="BW14" s="99"/>
      <c r="BX14" s="145"/>
      <c r="BY14" s="39"/>
      <c r="BZ14" s="39"/>
      <c r="CA14" s="39"/>
      <c r="CB14" s="39"/>
      <c r="CC14" s="39"/>
      <c r="CD14" s="39"/>
      <c r="CE14" s="304"/>
    </row>
    <row r="15" spans="1:83" s="48" customFormat="1" ht="14">
      <c r="A15" s="109" t="s">
        <v>5</v>
      </c>
      <c r="B15" s="382">
        <v>52</v>
      </c>
      <c r="C15" s="382">
        <v>52</v>
      </c>
      <c r="D15" s="598">
        <v>46</v>
      </c>
      <c r="E15" s="598">
        <v>71</v>
      </c>
      <c r="F15" s="598">
        <v>64</v>
      </c>
      <c r="G15" s="588" t="s">
        <v>429</v>
      </c>
      <c r="H15" s="492">
        <v>0.77347818215109798</v>
      </c>
      <c r="I15" s="492">
        <v>0.80564683448875962</v>
      </c>
      <c r="J15" s="492">
        <v>0.75643995160595057</v>
      </c>
      <c r="K15" s="492">
        <v>0.77245936746633859</v>
      </c>
      <c r="L15" s="588" t="s">
        <v>429</v>
      </c>
      <c r="M15" s="588" t="s">
        <v>429</v>
      </c>
      <c r="N15" s="588" t="s">
        <v>429</v>
      </c>
      <c r="O15" s="588" t="s">
        <v>429</v>
      </c>
      <c r="P15" s="588" t="s">
        <v>429</v>
      </c>
      <c r="Q15" s="588" t="s">
        <v>429</v>
      </c>
      <c r="R15" s="588" t="s">
        <v>429</v>
      </c>
      <c r="S15" s="588" t="s">
        <v>429</v>
      </c>
      <c r="T15" s="588" t="s">
        <v>429</v>
      </c>
      <c r="U15" s="588" t="s">
        <v>429</v>
      </c>
      <c r="V15" s="588" t="s">
        <v>429</v>
      </c>
      <c r="W15" s="588" t="s">
        <v>429</v>
      </c>
      <c r="X15" s="588" t="s">
        <v>429</v>
      </c>
      <c r="Y15" s="588" t="s">
        <v>429</v>
      </c>
      <c r="Z15" s="588" t="s">
        <v>429</v>
      </c>
      <c r="AA15" s="811" t="s">
        <v>429</v>
      </c>
      <c r="AB15" s="811" t="s">
        <v>429</v>
      </c>
      <c r="AC15" s="470">
        <v>7.9</v>
      </c>
      <c r="AD15" s="470">
        <v>7.904236</v>
      </c>
      <c r="AE15" s="588" t="s">
        <v>429</v>
      </c>
      <c r="AF15" s="588" t="s">
        <v>429</v>
      </c>
      <c r="AG15" s="588" t="s">
        <v>429</v>
      </c>
      <c r="AH15" s="492">
        <v>0.75361887692307683</v>
      </c>
      <c r="AI15" s="492">
        <v>0.75235154898461531</v>
      </c>
      <c r="AJ15" s="588" t="s">
        <v>429</v>
      </c>
      <c r="AK15" s="588" t="s">
        <v>429</v>
      </c>
      <c r="AL15" s="588" t="s">
        <v>429</v>
      </c>
      <c r="AM15" s="588" t="s">
        <v>429</v>
      </c>
      <c r="AN15" s="588" t="s">
        <v>429</v>
      </c>
      <c r="AO15" s="811" t="s">
        <v>429</v>
      </c>
      <c r="AP15" s="824" t="s">
        <v>429</v>
      </c>
      <c r="AQ15" s="588" t="s">
        <v>429</v>
      </c>
      <c r="AR15" s="588" t="s">
        <v>429</v>
      </c>
      <c r="AS15" s="588" t="s">
        <v>429</v>
      </c>
      <c r="AT15" s="588" t="s">
        <v>429</v>
      </c>
      <c r="AU15" s="588" t="s">
        <v>429</v>
      </c>
      <c r="AV15" s="588" t="s">
        <v>429</v>
      </c>
      <c r="AW15" s="588" t="s">
        <v>429</v>
      </c>
      <c r="AX15" s="588" t="s">
        <v>429</v>
      </c>
      <c r="AY15" s="588" t="s">
        <v>429</v>
      </c>
      <c r="AZ15" s="588" t="s">
        <v>429</v>
      </c>
      <c r="BA15" s="588" t="s">
        <v>429</v>
      </c>
      <c r="BB15" s="588" t="s">
        <v>429</v>
      </c>
      <c r="BC15" s="588" t="s">
        <v>429</v>
      </c>
      <c r="BD15" s="588" t="s">
        <v>429</v>
      </c>
      <c r="BE15" s="588" t="s">
        <v>429</v>
      </c>
      <c r="BF15" s="588" t="s">
        <v>429</v>
      </c>
      <c r="BG15" s="588" t="s">
        <v>429</v>
      </c>
      <c r="BH15" s="588" t="s">
        <v>429</v>
      </c>
      <c r="BI15" s="588" t="s">
        <v>429</v>
      </c>
      <c r="BJ15" s="588" t="s">
        <v>429</v>
      </c>
      <c r="BK15" s="588" t="s">
        <v>429</v>
      </c>
      <c r="BL15" s="588" t="s">
        <v>429</v>
      </c>
      <c r="BM15" s="470">
        <v>18.768194070080863</v>
      </c>
      <c r="BN15" s="470">
        <v>2.7222222222222219</v>
      </c>
      <c r="BO15" s="470">
        <v>18.76819407</v>
      </c>
      <c r="BP15" s="470">
        <v>18.76819407</v>
      </c>
      <c r="BQ15" s="470">
        <v>6.4204909280000004</v>
      </c>
      <c r="BR15" s="470">
        <v>6.4204909280000004</v>
      </c>
      <c r="BS15" s="470">
        <v>65.77</v>
      </c>
      <c r="BT15" s="470">
        <v>19.010000000000002</v>
      </c>
      <c r="BU15" s="470">
        <v>65.77</v>
      </c>
      <c r="BV15" s="470">
        <v>65.77</v>
      </c>
      <c r="BW15" s="99"/>
      <c r="BX15" s="145"/>
      <c r="BY15" s="39"/>
      <c r="BZ15" s="39"/>
      <c r="CA15" s="39"/>
      <c r="CB15" s="39"/>
      <c r="CC15" s="39"/>
      <c r="CD15" s="39"/>
      <c r="CE15" s="304"/>
    </row>
    <row r="16" spans="1:83" s="48" customFormat="1" ht="14">
      <c r="A16" s="118" t="s">
        <v>4</v>
      </c>
      <c r="B16" s="597">
        <v>110</v>
      </c>
      <c r="C16" s="382">
        <v>123</v>
      </c>
      <c r="D16" s="598">
        <v>121</v>
      </c>
      <c r="E16" s="598">
        <v>118</v>
      </c>
      <c r="F16" s="598">
        <v>116</v>
      </c>
      <c r="G16" s="821">
        <v>0.59744047499090103</v>
      </c>
      <c r="H16" s="492">
        <v>0.61939367653439825</v>
      </c>
      <c r="I16" s="492">
        <v>0.62941328202794045</v>
      </c>
      <c r="J16" s="492">
        <v>0.65775375092112565</v>
      </c>
      <c r="K16" s="492">
        <v>0.6658793943164153</v>
      </c>
      <c r="L16" s="821">
        <v>0.41127276762972498</v>
      </c>
      <c r="M16" s="588" t="s">
        <v>429</v>
      </c>
      <c r="N16" s="588" t="s">
        <v>429</v>
      </c>
      <c r="O16" s="588" t="s">
        <v>429</v>
      </c>
      <c r="P16" s="492">
        <v>0.42846486995644095</v>
      </c>
      <c r="Q16" s="822">
        <v>31.2</v>
      </c>
      <c r="R16" s="588" t="s">
        <v>429</v>
      </c>
      <c r="S16" s="588" t="s">
        <v>429</v>
      </c>
      <c r="T16" s="588" t="s">
        <v>429</v>
      </c>
      <c r="U16" s="470">
        <v>35.654283100876185</v>
      </c>
      <c r="V16" s="823">
        <v>-1</v>
      </c>
      <c r="W16" s="588" t="s">
        <v>429</v>
      </c>
      <c r="X16" s="588" t="s">
        <v>429</v>
      </c>
      <c r="Y16" s="588" t="s">
        <v>429</v>
      </c>
      <c r="Z16" s="382">
        <v>-15</v>
      </c>
      <c r="AA16" s="811" t="s">
        <v>429</v>
      </c>
      <c r="AB16" s="824">
        <v>33.018033333333335</v>
      </c>
      <c r="AC16" s="470">
        <v>25.7</v>
      </c>
      <c r="AD16" s="470">
        <v>25.72533</v>
      </c>
      <c r="AE16" s="825">
        <v>0.35302768499999998</v>
      </c>
      <c r="AF16" s="492">
        <v>0.37019651258005487</v>
      </c>
      <c r="AG16" s="492">
        <v>0.37570021721724089</v>
      </c>
      <c r="AH16" s="492">
        <v>0.42197827692307688</v>
      </c>
      <c r="AI16" s="492">
        <v>0.4273650243076923</v>
      </c>
      <c r="AJ16" s="822">
        <v>30.2</v>
      </c>
      <c r="AK16" s="470">
        <v>28.443950000000001</v>
      </c>
      <c r="AL16" s="470">
        <v>28.443950000000001</v>
      </c>
      <c r="AM16" s="588" t="s">
        <v>429</v>
      </c>
      <c r="AN16" s="588" t="s">
        <v>429</v>
      </c>
      <c r="AO16" s="824">
        <v>18.1386</v>
      </c>
      <c r="AP16" s="824">
        <v>16.060770000000002</v>
      </c>
      <c r="AQ16" s="825">
        <v>0.52899204600000005</v>
      </c>
      <c r="AR16" s="492">
        <v>0.55815619700217056</v>
      </c>
      <c r="AS16" s="492">
        <v>0.55822636908755285</v>
      </c>
      <c r="AT16" s="492">
        <v>0.56930278507452436</v>
      </c>
      <c r="AU16" s="492">
        <v>0.59433213537017804</v>
      </c>
      <c r="AV16" s="822">
        <v>20.8</v>
      </c>
      <c r="AW16" s="470">
        <v>20.8</v>
      </c>
      <c r="AX16" s="470">
        <v>20.810000000000002</v>
      </c>
      <c r="AY16" s="588" t="s">
        <v>429</v>
      </c>
      <c r="AZ16" s="588" t="s">
        <v>429</v>
      </c>
      <c r="BA16" s="588" t="s">
        <v>429</v>
      </c>
      <c r="BB16" s="470">
        <v>57.268000000000001</v>
      </c>
      <c r="BC16" s="825">
        <v>0.37250487799999998</v>
      </c>
      <c r="BD16" s="588" t="s">
        <v>429</v>
      </c>
      <c r="BE16" s="588" t="s">
        <v>429</v>
      </c>
      <c r="BF16" s="588" t="s">
        <v>429</v>
      </c>
      <c r="BG16" s="492">
        <v>0.3096830742099938</v>
      </c>
      <c r="BH16" s="822">
        <v>40.9</v>
      </c>
      <c r="BI16" s="588" t="s">
        <v>429</v>
      </c>
      <c r="BJ16" s="588" t="s">
        <v>429</v>
      </c>
      <c r="BK16" s="588" t="s">
        <v>429</v>
      </c>
      <c r="BL16" s="588" t="s">
        <v>429</v>
      </c>
      <c r="BM16" s="470">
        <v>25.262962962962959</v>
      </c>
      <c r="BN16" s="470">
        <v>20.225806451612904</v>
      </c>
      <c r="BO16" s="470">
        <v>25.262962959999999</v>
      </c>
      <c r="BP16" s="470">
        <v>28.538775510000001</v>
      </c>
      <c r="BQ16" s="470">
        <v>7.051841746</v>
      </c>
      <c r="BR16" s="470">
        <v>7.9792284870000003</v>
      </c>
      <c r="BS16" s="470">
        <v>63.14</v>
      </c>
      <c r="BT16" s="470">
        <v>57.77</v>
      </c>
      <c r="BU16" s="470">
        <v>63.14</v>
      </c>
      <c r="BV16" s="470">
        <v>65.02</v>
      </c>
      <c r="BW16" s="99"/>
      <c r="BX16" s="145"/>
      <c r="BY16" s="39"/>
      <c r="BZ16" s="39"/>
      <c r="CA16" s="39"/>
      <c r="CB16" s="39"/>
      <c r="CC16" s="39"/>
      <c r="CD16" s="39"/>
      <c r="CE16" s="304"/>
    </row>
    <row r="17" spans="1:83" s="48" customFormat="1" ht="14">
      <c r="A17" s="118" t="s">
        <v>3</v>
      </c>
      <c r="B17" s="597">
        <v>121</v>
      </c>
      <c r="C17" s="382">
        <v>140</v>
      </c>
      <c r="D17" s="598">
        <v>141</v>
      </c>
      <c r="E17" s="598">
        <v>148</v>
      </c>
      <c r="F17" s="598">
        <v>150</v>
      </c>
      <c r="G17" s="821">
        <v>0.49794002249767499</v>
      </c>
      <c r="H17" s="492">
        <v>0.52241656554459204</v>
      </c>
      <c r="I17" s="492">
        <v>0.53600683834737151</v>
      </c>
      <c r="J17" s="492">
        <v>0.53030270996597983</v>
      </c>
      <c r="K17" s="492">
        <v>0.53063315045528303</v>
      </c>
      <c r="L17" s="821">
        <v>0.32008113313215897</v>
      </c>
      <c r="M17" s="492">
        <v>0.3376035923402157</v>
      </c>
      <c r="N17" s="492">
        <v>0.34637441172742289</v>
      </c>
      <c r="O17" s="492">
        <v>0.35376671345508143</v>
      </c>
      <c r="P17" s="492">
        <v>0.35412727097793217</v>
      </c>
      <c r="Q17" s="822">
        <v>35.700000000000003</v>
      </c>
      <c r="R17" s="470">
        <v>35.376553002625108</v>
      </c>
      <c r="S17" s="470">
        <v>35.37873270509526</v>
      </c>
      <c r="T17" s="470">
        <v>33.289665165434215</v>
      </c>
      <c r="U17" s="470">
        <v>33.26325905682841</v>
      </c>
      <c r="V17" s="823">
        <v>-7</v>
      </c>
      <c r="W17" s="382">
        <v>-4</v>
      </c>
      <c r="X17" s="382">
        <v>-3</v>
      </c>
      <c r="Y17" s="382">
        <v>-2</v>
      </c>
      <c r="Z17" s="382">
        <v>-2</v>
      </c>
      <c r="AA17" s="824">
        <v>33.134999999999998</v>
      </c>
      <c r="AB17" s="824">
        <v>33.110276666666664</v>
      </c>
      <c r="AC17" s="470">
        <v>35</v>
      </c>
      <c r="AD17" s="470">
        <v>34.960389999999997</v>
      </c>
      <c r="AE17" s="825">
        <v>0.27166001000000001</v>
      </c>
      <c r="AF17" s="492">
        <v>0.29468077339495852</v>
      </c>
      <c r="AG17" s="492">
        <v>0.29585007869120661</v>
      </c>
      <c r="AH17" s="492">
        <v>0.29000000000000004</v>
      </c>
      <c r="AI17" s="492">
        <v>0.29017672153846158</v>
      </c>
      <c r="AJ17" s="822">
        <v>36.4</v>
      </c>
      <c r="AK17" s="470">
        <v>34.950229999999998</v>
      </c>
      <c r="AL17" s="470">
        <v>34.950229999999998</v>
      </c>
      <c r="AM17" s="588" t="s">
        <v>429</v>
      </c>
      <c r="AN17" s="588" t="s">
        <v>429</v>
      </c>
      <c r="AO17" s="824">
        <v>26.805</v>
      </c>
      <c r="AP17" s="824">
        <v>26.815359999999998</v>
      </c>
      <c r="AQ17" s="825">
        <v>0.33581681200000002</v>
      </c>
      <c r="AR17" s="492">
        <v>0.40563449825708264</v>
      </c>
      <c r="AS17" s="492">
        <v>0.40942957538468477</v>
      </c>
      <c r="AT17" s="492">
        <v>0.40351590222222228</v>
      </c>
      <c r="AU17" s="492">
        <v>0.40410748921066664</v>
      </c>
      <c r="AV17" s="822">
        <v>38.299999999999997</v>
      </c>
      <c r="AW17" s="470">
        <v>29.829000000000001</v>
      </c>
      <c r="AX17" s="470">
        <v>29.799999999999997</v>
      </c>
      <c r="AY17" s="588" t="s">
        <v>429</v>
      </c>
      <c r="AZ17" s="588" t="s">
        <v>429</v>
      </c>
      <c r="BA17" s="470">
        <v>37.6</v>
      </c>
      <c r="BB17" s="470">
        <v>37.555079999999997</v>
      </c>
      <c r="BC17" s="825">
        <v>0.35946125800000001</v>
      </c>
      <c r="BD17" s="492">
        <v>0.32191001841619216</v>
      </c>
      <c r="BE17" s="492">
        <v>0.34307297097651879</v>
      </c>
      <c r="BF17" s="492">
        <v>0.37834870199922438</v>
      </c>
      <c r="BG17" s="492">
        <v>0.37872035616173255</v>
      </c>
      <c r="BH17" s="822">
        <v>32.299999999999997</v>
      </c>
      <c r="BI17" s="470">
        <v>40.90598</v>
      </c>
      <c r="BJ17" s="470">
        <v>40.90598</v>
      </c>
      <c r="BK17" s="588" t="s">
        <v>429</v>
      </c>
      <c r="BL17" s="588" t="s">
        <v>429</v>
      </c>
      <c r="BM17" s="470">
        <v>13.977777777777778</v>
      </c>
      <c r="BN17" s="470">
        <v>12.422222222222222</v>
      </c>
      <c r="BO17" s="470">
        <v>13.97777778</v>
      </c>
      <c r="BP17" s="470">
        <v>13.97777778</v>
      </c>
      <c r="BQ17" s="470">
        <v>3.5131348509999998</v>
      </c>
      <c r="BR17" s="470">
        <v>3.5131348509999998</v>
      </c>
      <c r="BS17" s="470">
        <v>51.49</v>
      </c>
      <c r="BT17" s="470">
        <v>50.68</v>
      </c>
      <c r="BU17" s="470">
        <v>51.49</v>
      </c>
      <c r="BV17" s="470">
        <v>51.49</v>
      </c>
      <c r="BW17" s="99"/>
      <c r="BX17" s="145"/>
      <c r="BY17" s="39"/>
      <c r="BZ17" s="39"/>
      <c r="CA17" s="39"/>
      <c r="CB17" s="39"/>
      <c r="CC17" s="39"/>
      <c r="CD17" s="39"/>
      <c r="CE17" s="304"/>
    </row>
    <row r="18" spans="1:83" s="48" customFormat="1" ht="14">
      <c r="A18" s="284" t="s">
        <v>79</v>
      </c>
      <c r="B18" s="597">
        <v>148</v>
      </c>
      <c r="C18" s="382">
        <v>152</v>
      </c>
      <c r="D18" s="598">
        <v>152</v>
      </c>
      <c r="E18" s="598">
        <v>159</v>
      </c>
      <c r="F18" s="598">
        <v>151</v>
      </c>
      <c r="G18" s="821">
        <v>0.39825364084227904</v>
      </c>
      <c r="H18" s="492">
        <v>0.46620054639978586</v>
      </c>
      <c r="I18" s="492">
        <v>0.47595623595822661</v>
      </c>
      <c r="J18" s="492">
        <v>0.48840958969675635</v>
      </c>
      <c r="K18" s="492">
        <v>0.52121435595462706</v>
      </c>
      <c r="L18" s="821">
        <v>0.28511569750360999</v>
      </c>
      <c r="M18" s="492">
        <v>0.33187764843775774</v>
      </c>
      <c r="N18" s="492">
        <v>0.34578679076623692</v>
      </c>
      <c r="O18" s="492">
        <v>0.35626716336541447</v>
      </c>
      <c r="P18" s="492">
        <v>0.37893892163455678</v>
      </c>
      <c r="Q18" s="822">
        <v>28.4</v>
      </c>
      <c r="R18" s="470">
        <v>28.812256656353373</v>
      </c>
      <c r="S18" s="470">
        <v>27.34903660415835</v>
      </c>
      <c r="T18" s="470">
        <v>27.055657611757056</v>
      </c>
      <c r="U18" s="470">
        <v>27.296913965365853</v>
      </c>
      <c r="V18" s="823">
        <v>9</v>
      </c>
      <c r="W18" s="382">
        <v>1</v>
      </c>
      <c r="X18" s="382">
        <v>5</v>
      </c>
      <c r="Y18" s="382">
        <v>8</v>
      </c>
      <c r="Z18" s="382">
        <v>4</v>
      </c>
      <c r="AA18" s="824">
        <v>26.933333333333334</v>
      </c>
      <c r="AB18" s="824">
        <v>27.224239999999998</v>
      </c>
      <c r="AC18" s="470">
        <v>30.4</v>
      </c>
      <c r="AD18" s="470">
        <v>30.44454</v>
      </c>
      <c r="AE18" s="825">
        <v>0.36549424600000002</v>
      </c>
      <c r="AF18" s="492">
        <v>0.40740817643152344</v>
      </c>
      <c r="AG18" s="492">
        <v>0.41399124318389174</v>
      </c>
      <c r="AH18" s="492">
        <v>0.44469046153846153</v>
      </c>
      <c r="AI18" s="492">
        <v>0.48153780000000002</v>
      </c>
      <c r="AJ18" s="822">
        <v>37.5</v>
      </c>
      <c r="AK18" s="470">
        <v>32.38767</v>
      </c>
      <c r="AL18" s="470">
        <v>32.38767</v>
      </c>
      <c r="AM18" s="588" t="s">
        <v>429</v>
      </c>
      <c r="AN18" s="588" t="s">
        <v>429</v>
      </c>
      <c r="AO18" s="824">
        <v>29.5</v>
      </c>
      <c r="AP18" s="824">
        <v>28.49972</v>
      </c>
      <c r="AQ18" s="825">
        <v>0.23681384</v>
      </c>
      <c r="AR18" s="492">
        <v>0.30508300023128754</v>
      </c>
      <c r="AS18" s="492">
        <v>0.32553431003119693</v>
      </c>
      <c r="AT18" s="492">
        <v>0.30025166666666669</v>
      </c>
      <c r="AU18" s="492">
        <v>0.30416417723888889</v>
      </c>
      <c r="AV18" s="822">
        <v>28.7</v>
      </c>
      <c r="AW18" s="470">
        <v>32.841000000000001</v>
      </c>
      <c r="AX18" s="470">
        <v>28.314</v>
      </c>
      <c r="AY18" s="588" t="s">
        <v>429</v>
      </c>
      <c r="AZ18" s="588" t="s">
        <v>429</v>
      </c>
      <c r="BA18" s="470">
        <v>20.9</v>
      </c>
      <c r="BB18" s="470">
        <v>22.728459999999998</v>
      </c>
      <c r="BC18" s="825">
        <v>0.26777854099999998</v>
      </c>
      <c r="BD18" s="492">
        <v>0.29409406692829226</v>
      </c>
      <c r="BE18" s="492">
        <v>0.30678722688367205</v>
      </c>
      <c r="BF18" s="492">
        <v>0.33867578553989824</v>
      </c>
      <c r="BG18" s="492">
        <v>0.37150887786097908</v>
      </c>
      <c r="BH18" s="822">
        <v>17.600000000000001</v>
      </c>
      <c r="BI18" s="470">
        <v>20.636279999999999</v>
      </c>
      <c r="BJ18" s="470">
        <v>20.884080000000001</v>
      </c>
      <c r="BK18" s="588" t="s">
        <v>429</v>
      </c>
      <c r="BL18" s="588" t="s">
        <v>429</v>
      </c>
      <c r="BM18" s="470">
        <v>6.5926470588235295</v>
      </c>
      <c r="BN18" s="470">
        <v>6.5882352941176467</v>
      </c>
      <c r="BO18" s="470">
        <v>6.5926470589999999</v>
      </c>
      <c r="BP18" s="470">
        <v>6.1853856560000002</v>
      </c>
      <c r="BQ18" s="470">
        <v>1.6532663320000001</v>
      </c>
      <c r="BR18" s="470">
        <v>1.685838307</v>
      </c>
      <c r="BS18" s="470">
        <v>37.58</v>
      </c>
      <c r="BT18" s="470">
        <v>37.58</v>
      </c>
      <c r="BU18" s="470">
        <v>37.58</v>
      </c>
      <c r="BV18" s="470">
        <v>37.82</v>
      </c>
      <c r="BW18" s="99"/>
      <c r="BX18" s="145"/>
      <c r="BY18" s="39"/>
      <c r="BZ18" s="39"/>
      <c r="CA18" s="39"/>
      <c r="CB18" s="39"/>
      <c r="CC18" s="39"/>
      <c r="CD18" s="39"/>
      <c r="CE18" s="304"/>
    </row>
    <row r="19" spans="1:83" s="48" customFormat="1" ht="14">
      <c r="A19" s="118" t="s">
        <v>2</v>
      </c>
      <c r="B19" s="597">
        <v>150</v>
      </c>
      <c r="C19" s="382">
        <v>164</v>
      </c>
      <c r="D19" s="598">
        <v>163</v>
      </c>
      <c r="E19" s="598">
        <v>141</v>
      </c>
      <c r="F19" s="598">
        <v>139</v>
      </c>
      <c r="G19" s="821">
        <v>0.39487866377207897</v>
      </c>
      <c r="H19" s="492">
        <v>0.43020864562155986</v>
      </c>
      <c r="I19" s="492">
        <v>0.44772265544294482</v>
      </c>
      <c r="J19" s="492">
        <v>0.56072027794189805</v>
      </c>
      <c r="K19" s="492">
        <v>0.58550986326183219</v>
      </c>
      <c r="L19" s="821">
        <v>0.27046176421673301</v>
      </c>
      <c r="M19" s="492">
        <v>0.30299999999999999</v>
      </c>
      <c r="N19" s="492">
        <v>0.28347313146499464</v>
      </c>
      <c r="O19" s="492">
        <v>0.36455612850914382</v>
      </c>
      <c r="P19" s="492">
        <v>0.383905146220551</v>
      </c>
      <c r="Q19" s="822">
        <v>31.5</v>
      </c>
      <c r="R19" s="470">
        <v>29.5</v>
      </c>
      <c r="S19" s="470">
        <v>36.685551195852142</v>
      </c>
      <c r="T19" s="470">
        <v>34.984315201292013</v>
      </c>
      <c r="U19" s="470">
        <v>34.432334908613868</v>
      </c>
      <c r="V19" s="823">
        <v>7</v>
      </c>
      <c r="W19" s="382">
        <v>7</v>
      </c>
      <c r="X19" s="382">
        <v>-2</v>
      </c>
      <c r="Y19" s="382">
        <v>-4</v>
      </c>
      <c r="Z19" s="382">
        <v>-6</v>
      </c>
      <c r="AA19" s="824">
        <v>34.520000000000003</v>
      </c>
      <c r="AB19" s="824">
        <v>33.861966666666667</v>
      </c>
      <c r="AC19" s="470">
        <v>37.200000000000003</v>
      </c>
      <c r="AD19" s="470">
        <v>37.223680000000002</v>
      </c>
      <c r="AE19" s="825">
        <v>0.231396412</v>
      </c>
      <c r="AF19" s="492">
        <v>0.26581065148121269</v>
      </c>
      <c r="AG19" s="492">
        <v>0.26886477118137486</v>
      </c>
      <c r="AH19" s="492">
        <v>0.36815292307692299</v>
      </c>
      <c r="AI19" s="492">
        <v>0.38728160492307689</v>
      </c>
      <c r="AJ19" s="822">
        <v>46.5</v>
      </c>
      <c r="AK19" s="470">
        <v>41.943840000000002</v>
      </c>
      <c r="AL19" s="470">
        <v>41.943840000000002</v>
      </c>
      <c r="AM19" s="588" t="s">
        <v>429</v>
      </c>
      <c r="AN19" s="588" t="s">
        <v>429</v>
      </c>
      <c r="AO19" s="824">
        <v>23.76</v>
      </c>
      <c r="AP19" s="824">
        <v>21.734909999999999</v>
      </c>
      <c r="AQ19" s="825">
        <v>0.33043355400000002</v>
      </c>
      <c r="AR19" s="492">
        <v>0.36584317543165773</v>
      </c>
      <c r="AS19" s="492">
        <v>0.3834981682272533</v>
      </c>
      <c r="AT19" s="492">
        <v>0.45083253333333334</v>
      </c>
      <c r="AU19" s="492">
        <v>0.46567728549999998</v>
      </c>
      <c r="AV19" s="822">
        <v>24.2</v>
      </c>
      <c r="AW19" s="470">
        <v>23.763000000000002</v>
      </c>
      <c r="AX19" s="470">
        <v>23.799999999999997</v>
      </c>
      <c r="AY19" s="588" t="s">
        <v>429</v>
      </c>
      <c r="AZ19" s="588" t="s">
        <v>429</v>
      </c>
      <c r="BA19" s="470">
        <v>42.6</v>
      </c>
      <c r="BB19" s="470">
        <v>42.627310000000001</v>
      </c>
      <c r="BC19" s="825">
        <v>0.25874792600000002</v>
      </c>
      <c r="BD19" s="492">
        <v>0.28699999999999998</v>
      </c>
      <c r="BE19" s="492">
        <v>0.2209217673010864</v>
      </c>
      <c r="BF19" s="492">
        <v>0.29191049478462411</v>
      </c>
      <c r="BG19" s="492">
        <v>0.3137327652686468</v>
      </c>
      <c r="BH19" s="822">
        <v>20.8</v>
      </c>
      <c r="BI19" s="470">
        <v>20.8</v>
      </c>
      <c r="BJ19" s="470">
        <v>42.627310000000001</v>
      </c>
      <c r="BK19" s="588" t="s">
        <v>429</v>
      </c>
      <c r="BL19" s="588" t="s">
        <v>429</v>
      </c>
      <c r="BM19" s="470">
        <v>16.641456582633054</v>
      </c>
      <c r="BN19" s="470">
        <v>15.333333333333334</v>
      </c>
      <c r="BO19" s="470">
        <v>17.363128490000001</v>
      </c>
      <c r="BP19" s="470">
        <v>17.363128490000001</v>
      </c>
      <c r="BQ19" s="470">
        <v>4.7676056339999997</v>
      </c>
      <c r="BR19" s="470">
        <v>4.7676056339999997</v>
      </c>
      <c r="BS19" s="470">
        <v>54.63</v>
      </c>
      <c r="BT19" s="470">
        <v>50.74</v>
      </c>
      <c r="BU19" s="470">
        <v>57.49</v>
      </c>
      <c r="BV19" s="470">
        <v>57.49</v>
      </c>
      <c r="BW19" s="99"/>
      <c r="BX19" s="145"/>
      <c r="BY19" s="39"/>
      <c r="BZ19" s="39"/>
      <c r="CA19" s="39"/>
      <c r="CB19" s="39"/>
      <c r="CC19" s="39"/>
      <c r="CD19" s="39"/>
      <c r="CE19" s="304"/>
    </row>
    <row r="20" spans="1:83" s="47" customFormat="1" ht="14">
      <c r="A20" s="118" t="s">
        <v>50</v>
      </c>
      <c r="B20" s="597">
        <v>169</v>
      </c>
      <c r="C20" s="382">
        <v>173</v>
      </c>
      <c r="D20" s="598">
        <v>172</v>
      </c>
      <c r="E20" s="598">
        <v>156</v>
      </c>
      <c r="F20" s="598">
        <v>155</v>
      </c>
      <c r="G20" s="821">
        <v>0.14007916635288301</v>
      </c>
      <c r="H20" s="492">
        <v>0.37597702396139193</v>
      </c>
      <c r="I20" s="492">
        <v>0.39717882699273854</v>
      </c>
      <c r="J20" s="492">
        <v>0.49197644258158169</v>
      </c>
      <c r="K20" s="492">
        <v>0.50874738557583188</v>
      </c>
      <c r="L20" s="821">
        <v>9.8169616781754995E-2</v>
      </c>
      <c r="M20" s="492">
        <v>0.26819759011428629</v>
      </c>
      <c r="N20" s="492">
        <v>0.28411648496763925</v>
      </c>
      <c r="O20" s="492">
        <v>0.3583028671365539</v>
      </c>
      <c r="P20" s="492">
        <v>0.37118442267793333</v>
      </c>
      <c r="Q20" s="822">
        <v>29.9</v>
      </c>
      <c r="R20" s="470">
        <v>28.66649475319354</v>
      </c>
      <c r="S20" s="470">
        <v>28.466356799821646</v>
      </c>
      <c r="T20" s="470">
        <v>27.170726863179318</v>
      </c>
      <c r="U20" s="470">
        <v>27.039541980583593</v>
      </c>
      <c r="V20" s="823">
        <v>0</v>
      </c>
      <c r="W20" s="382">
        <v>1</v>
      </c>
      <c r="X20" s="382">
        <v>5</v>
      </c>
      <c r="Y20" s="382">
        <v>7</v>
      </c>
      <c r="Z20" s="382">
        <v>4</v>
      </c>
      <c r="AA20" s="824">
        <v>26.799999999999997</v>
      </c>
      <c r="AB20" s="824">
        <v>26.654326666666663</v>
      </c>
      <c r="AC20" s="470">
        <v>26.8</v>
      </c>
      <c r="AD20" s="470">
        <v>26.791969999999999</v>
      </c>
      <c r="AE20" s="825">
        <v>0.28117809199999999</v>
      </c>
      <c r="AF20" s="492">
        <v>0.34336241601413375</v>
      </c>
      <c r="AG20" s="492">
        <v>0.35667166630014163</v>
      </c>
      <c r="AH20" s="492">
        <v>0.44900880000000004</v>
      </c>
      <c r="AI20" s="492">
        <v>0.42235401923076921</v>
      </c>
      <c r="AJ20" s="822">
        <v>34.200000000000003</v>
      </c>
      <c r="AK20" s="470">
        <v>30.64263</v>
      </c>
      <c r="AL20" s="470">
        <v>30.642629999999997</v>
      </c>
      <c r="AM20" s="588" t="s">
        <v>429</v>
      </c>
      <c r="AN20" s="588" t="s">
        <v>429</v>
      </c>
      <c r="AO20" s="824">
        <v>17.8</v>
      </c>
      <c r="AP20" s="824">
        <v>17.395209999999999</v>
      </c>
      <c r="AQ20" s="825">
        <v>0.41619629000000002</v>
      </c>
      <c r="AR20" s="492">
        <v>0.45200616965724144</v>
      </c>
      <c r="AS20" s="492">
        <v>0.46924467590357893</v>
      </c>
      <c r="AT20" s="492">
        <v>0.41094519999999995</v>
      </c>
      <c r="AU20" s="492">
        <v>0.44860917570100001</v>
      </c>
      <c r="AV20" s="822">
        <v>20.100000000000001</v>
      </c>
      <c r="AW20" s="470">
        <v>20.100000000000001</v>
      </c>
      <c r="AX20" s="470">
        <v>17.824999999999999</v>
      </c>
      <c r="AY20" s="588" t="s">
        <v>429</v>
      </c>
      <c r="AZ20" s="588" t="s">
        <v>429</v>
      </c>
      <c r="BA20" s="470">
        <v>35.799999999999997</v>
      </c>
      <c r="BB20" s="470">
        <v>35.775799999999997</v>
      </c>
      <c r="BC20" s="825">
        <v>8.0844709999999993E-3</v>
      </c>
      <c r="BD20" s="492">
        <v>0.12429895991916108</v>
      </c>
      <c r="BE20" s="492">
        <v>0.13703179119581238</v>
      </c>
      <c r="BF20" s="492">
        <v>0.24929414888340701</v>
      </c>
      <c r="BG20" s="492">
        <v>0.26991339798701913</v>
      </c>
      <c r="BH20" s="822">
        <v>34.5</v>
      </c>
      <c r="BI20" s="470">
        <v>34.5</v>
      </c>
      <c r="BJ20" s="470">
        <v>35.775800000000004</v>
      </c>
      <c r="BK20" s="588" t="s">
        <v>429</v>
      </c>
      <c r="BL20" s="588" t="s">
        <v>429</v>
      </c>
      <c r="BM20" s="588" t="s">
        <v>429</v>
      </c>
      <c r="BN20" s="470">
        <v>12.108695652173914</v>
      </c>
      <c r="BO20" s="588" t="s">
        <v>429</v>
      </c>
      <c r="BP20" s="470" t="s">
        <v>429</v>
      </c>
      <c r="BQ20" s="588" t="s">
        <v>429</v>
      </c>
      <c r="BR20" s="470" t="s">
        <v>429</v>
      </c>
      <c r="BS20" s="588" t="s">
        <v>429</v>
      </c>
      <c r="BT20" s="588" t="s">
        <v>429</v>
      </c>
      <c r="BU20" s="588" t="s">
        <v>429</v>
      </c>
      <c r="BV20" s="470" t="s">
        <v>429</v>
      </c>
      <c r="BW20" s="145"/>
      <c r="BX20" s="145"/>
      <c r="BY20" s="39"/>
      <c r="BZ20" s="39"/>
      <c r="CA20" s="39"/>
      <c r="CB20" s="39"/>
      <c r="CC20" s="39"/>
      <c r="CD20" s="39"/>
      <c r="CE20" s="304"/>
    </row>
    <row r="21" spans="1:83" s="47" customFormat="1" ht="14">
      <c r="A21" s="145"/>
      <c r="B21" s="145"/>
      <c r="C21" s="145"/>
      <c r="D21" s="145"/>
      <c r="E21" s="145"/>
      <c r="F21" s="145"/>
      <c r="G21" s="145"/>
      <c r="H21" s="145"/>
      <c r="I21" s="145"/>
      <c r="J21" s="145"/>
      <c r="K21" s="145"/>
      <c r="L21" s="145"/>
      <c r="M21" s="145"/>
      <c r="N21" s="145"/>
      <c r="O21" s="145"/>
      <c r="P21" s="145"/>
      <c r="Q21" s="145"/>
      <c r="R21" s="145"/>
      <c r="S21" s="145"/>
      <c r="T21" s="145"/>
      <c r="U21" s="145"/>
      <c r="V21" s="145"/>
      <c r="W21" s="145"/>
      <c r="X21" s="145"/>
      <c r="Y21" s="145"/>
      <c r="Z21" s="145"/>
      <c r="AA21" s="145"/>
      <c r="AB21" s="145"/>
      <c r="AC21" s="145"/>
      <c r="AD21" s="145"/>
      <c r="AE21" s="145"/>
      <c r="AF21" s="145"/>
      <c r="AG21" s="145"/>
      <c r="AH21" s="145"/>
      <c r="AI21" s="145"/>
      <c r="AJ21" s="145"/>
      <c r="AK21" s="145"/>
      <c r="AL21" s="145"/>
      <c r="AM21" s="145"/>
      <c r="AN21" s="145"/>
      <c r="AO21" s="145"/>
      <c r="AP21" s="145"/>
      <c r="AQ21" s="145"/>
      <c r="AR21" s="145"/>
      <c r="AS21" s="145"/>
      <c r="AT21" s="145"/>
      <c r="AU21" s="145"/>
      <c r="AV21" s="145"/>
      <c r="AW21" s="145"/>
      <c r="AX21" s="145"/>
      <c r="AY21" s="145"/>
      <c r="AZ21" s="145"/>
      <c r="BA21" s="145"/>
      <c r="BB21" s="145"/>
      <c r="BC21" s="145"/>
      <c r="BD21" s="145"/>
      <c r="BE21" s="145"/>
      <c r="BF21" s="145"/>
      <c r="BG21" s="145"/>
      <c r="BH21" s="145"/>
      <c r="BI21" s="145"/>
      <c r="BJ21" s="145"/>
      <c r="BK21" s="145"/>
      <c r="BL21" s="145"/>
      <c r="BM21" s="145"/>
      <c r="BN21" s="145"/>
      <c r="BO21" s="145"/>
      <c r="BP21" s="145"/>
      <c r="BQ21" s="145"/>
      <c r="BR21" s="145"/>
      <c r="BS21" s="145"/>
      <c r="BT21" s="145"/>
      <c r="BU21" s="145"/>
      <c r="BV21" s="145"/>
      <c r="BW21" s="145"/>
      <c r="BX21" s="145"/>
      <c r="BY21" s="39"/>
      <c r="BZ21" s="39"/>
      <c r="CA21" s="39"/>
      <c r="CB21" s="39"/>
      <c r="CC21" s="39"/>
      <c r="CD21" s="39"/>
    </row>
    <row r="22" spans="1:83" ht="14">
      <c r="A22" s="316" t="s">
        <v>33</v>
      </c>
      <c r="B22" s="244"/>
      <c r="D22" s="145"/>
      <c r="E22" s="145"/>
      <c r="F22" s="145"/>
      <c r="G22" s="145"/>
      <c r="H22" s="145"/>
      <c r="I22" s="145"/>
      <c r="J22" s="145"/>
      <c r="K22" s="145"/>
      <c r="L22" s="145"/>
      <c r="M22" s="145"/>
      <c r="N22" s="145"/>
      <c r="O22" s="145"/>
      <c r="P22" s="145"/>
      <c r="Q22" s="145"/>
      <c r="R22" s="145"/>
      <c r="S22" s="145"/>
      <c r="T22" s="145"/>
      <c r="U22" s="145"/>
      <c r="V22" s="145"/>
      <c r="W22" s="145"/>
      <c r="X22" s="145"/>
      <c r="Y22" s="145"/>
      <c r="Z22" s="145"/>
      <c r="AA22" s="145"/>
      <c r="AB22" s="145"/>
      <c r="AC22" s="145"/>
      <c r="AD22" s="145"/>
      <c r="AE22" s="145"/>
      <c r="AF22" s="145"/>
      <c r="AG22" s="145"/>
      <c r="AH22" s="145"/>
      <c r="AI22" s="145"/>
      <c r="AJ22" s="145"/>
      <c r="AK22" s="145"/>
      <c r="AL22" s="145"/>
      <c r="AM22" s="145"/>
      <c r="AN22" s="145"/>
      <c r="AO22" s="145"/>
      <c r="AP22" s="145"/>
      <c r="AQ22" s="145"/>
      <c r="AR22" s="145"/>
      <c r="AS22" s="145"/>
      <c r="AT22" s="145"/>
      <c r="AU22" s="145"/>
      <c r="AV22" s="145"/>
      <c r="AW22" s="145"/>
      <c r="AX22" s="145"/>
      <c r="AY22" s="145"/>
      <c r="AZ22" s="145"/>
      <c r="BA22" s="145"/>
      <c r="BB22" s="145"/>
      <c r="BC22" s="145"/>
      <c r="BD22" s="145"/>
      <c r="BE22" s="145"/>
      <c r="BF22" s="145"/>
      <c r="BG22" s="145"/>
      <c r="BH22" s="145"/>
      <c r="BI22" s="145"/>
      <c r="BJ22" s="145"/>
      <c r="BK22" s="145"/>
      <c r="BL22" s="145"/>
      <c r="BM22" s="145"/>
      <c r="BN22" s="145"/>
      <c r="BO22" s="145"/>
      <c r="BP22" s="145"/>
      <c r="BQ22" s="145"/>
      <c r="BR22" s="145"/>
      <c r="BS22" s="145"/>
      <c r="BT22" s="145"/>
      <c r="BU22" s="145"/>
      <c r="BV22" s="145"/>
      <c r="BW22" s="145"/>
      <c r="BX22" s="145"/>
    </row>
    <row r="23" spans="1:83" ht="14">
      <c r="A23" s="145"/>
      <c r="B23" s="244"/>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5"/>
      <c r="AC23" s="145"/>
      <c r="AD23" s="145"/>
      <c r="AE23" s="145"/>
      <c r="AF23" s="145"/>
      <c r="AG23" s="145"/>
      <c r="AH23" s="145"/>
      <c r="AI23" s="145"/>
      <c r="AJ23" s="145"/>
      <c r="AK23" s="145"/>
      <c r="AL23" s="145"/>
      <c r="AM23" s="145"/>
      <c r="AN23" s="145"/>
      <c r="AO23" s="145"/>
      <c r="AP23" s="145"/>
      <c r="AQ23" s="145"/>
      <c r="AR23" s="145"/>
      <c r="AS23" s="145"/>
      <c r="AT23" s="145"/>
      <c r="AU23" s="145"/>
      <c r="AV23" s="145"/>
      <c r="AW23" s="145"/>
      <c r="AX23" s="145"/>
      <c r="AY23" s="145"/>
      <c r="AZ23" s="145"/>
      <c r="BA23" s="145"/>
      <c r="BB23" s="145"/>
      <c r="BC23" s="145"/>
      <c r="BD23" s="145"/>
      <c r="BE23" s="145"/>
      <c r="BF23" s="145"/>
      <c r="BG23" s="145"/>
      <c r="BH23" s="145"/>
      <c r="BI23" s="145"/>
      <c r="BJ23" s="145"/>
      <c r="BK23" s="145"/>
      <c r="BL23" s="145"/>
      <c r="BM23" s="145"/>
      <c r="BN23" s="145"/>
      <c r="BO23" s="145"/>
      <c r="BP23" s="145"/>
      <c r="BQ23" s="145"/>
      <c r="BR23" s="145"/>
      <c r="BS23" s="145"/>
      <c r="BT23" s="145"/>
      <c r="BU23" s="145"/>
      <c r="BV23" s="145"/>
      <c r="BW23" s="145"/>
      <c r="BX23" s="145"/>
    </row>
    <row r="24" spans="1:83" ht="14">
      <c r="A24" s="145" t="s">
        <v>273</v>
      </c>
      <c r="B24" s="244"/>
      <c r="D24" s="145"/>
      <c r="E24" s="145"/>
      <c r="F24" s="145"/>
      <c r="G24" s="145"/>
      <c r="H24" s="145"/>
      <c r="I24" s="145"/>
      <c r="J24" s="145"/>
      <c r="K24" s="145"/>
      <c r="L24" s="145"/>
      <c r="M24" s="145"/>
      <c r="N24" s="145"/>
      <c r="O24" s="145"/>
      <c r="P24" s="145"/>
      <c r="Q24" s="145"/>
      <c r="R24" s="145"/>
      <c r="S24" s="145"/>
      <c r="T24" s="145"/>
      <c r="U24" s="145"/>
      <c r="V24" s="145"/>
      <c r="W24" s="145"/>
      <c r="X24" s="145"/>
      <c r="Y24" s="145"/>
      <c r="Z24" s="145"/>
      <c r="AA24" s="145"/>
      <c r="AB24" s="145"/>
      <c r="AC24" s="145"/>
      <c r="AD24" s="145"/>
      <c r="AE24" s="145"/>
      <c r="AF24" s="145"/>
      <c r="AG24" s="145"/>
      <c r="AH24" s="145"/>
      <c r="AI24" s="145"/>
      <c r="AJ24" s="145"/>
      <c r="AK24" s="145"/>
      <c r="AL24" s="145"/>
      <c r="AM24" s="145"/>
      <c r="AN24" s="145"/>
      <c r="AO24" s="145"/>
      <c r="AP24" s="145"/>
      <c r="AQ24" s="145"/>
      <c r="AR24" s="145"/>
      <c r="AS24" s="145"/>
      <c r="AT24" s="145"/>
      <c r="AU24" s="145"/>
      <c r="AV24" s="145"/>
      <c r="AW24" s="145"/>
      <c r="AX24" s="145"/>
      <c r="AY24" s="145"/>
      <c r="AZ24" s="145"/>
      <c r="BA24" s="145"/>
      <c r="BB24" s="145"/>
      <c r="BC24" s="145"/>
      <c r="BD24" s="145"/>
      <c r="BE24" s="145"/>
      <c r="BF24" s="145"/>
      <c r="BG24" s="145"/>
      <c r="BH24" s="145"/>
      <c r="BI24" s="145"/>
      <c r="BJ24" s="145"/>
      <c r="BK24" s="145"/>
      <c r="BL24" s="145"/>
      <c r="BM24" s="145"/>
      <c r="BN24" s="145"/>
      <c r="BO24" s="145"/>
      <c r="BP24" s="145"/>
      <c r="BQ24" s="145"/>
      <c r="BR24" s="145"/>
      <c r="BS24" s="145"/>
      <c r="BT24" s="145"/>
      <c r="BU24" s="145"/>
      <c r="BV24" s="145"/>
      <c r="BW24" s="145"/>
      <c r="BX24" s="145"/>
    </row>
    <row r="25" spans="1:83" ht="14">
      <c r="A25" s="145" t="s">
        <v>272</v>
      </c>
      <c r="B25" s="244"/>
      <c r="D25" s="145"/>
      <c r="E25" s="145"/>
      <c r="F25" s="145"/>
      <c r="G25" s="145"/>
      <c r="H25" s="145"/>
      <c r="I25" s="145"/>
      <c r="J25" s="145"/>
      <c r="K25" s="145"/>
      <c r="L25" s="145"/>
      <c r="M25" s="145"/>
      <c r="N25" s="145"/>
      <c r="O25" s="145"/>
      <c r="P25" s="145"/>
      <c r="Q25" s="145"/>
      <c r="R25" s="145"/>
      <c r="S25" s="145"/>
      <c r="T25" s="145"/>
      <c r="U25" s="145"/>
      <c r="V25" s="145"/>
      <c r="W25" s="145"/>
      <c r="X25" s="145"/>
      <c r="Y25" s="145"/>
      <c r="Z25" s="145"/>
      <c r="AA25" s="145"/>
      <c r="AB25" s="145"/>
      <c r="AC25" s="145"/>
      <c r="AD25" s="145"/>
      <c r="AE25" s="145"/>
      <c r="AF25" s="145"/>
      <c r="AG25" s="145"/>
      <c r="AH25" s="145"/>
      <c r="AI25" s="145"/>
      <c r="AJ25" s="145"/>
      <c r="AK25" s="145"/>
      <c r="AL25" s="145"/>
      <c r="AM25" s="145"/>
      <c r="AN25" s="145"/>
      <c r="AO25" s="145"/>
      <c r="AP25" s="145"/>
      <c r="AQ25" s="145"/>
      <c r="AR25" s="145"/>
      <c r="AS25" s="145"/>
      <c r="AT25" s="145"/>
      <c r="AU25" s="145"/>
      <c r="AV25" s="145"/>
      <c r="AW25" s="145"/>
      <c r="AX25" s="145"/>
      <c r="AY25" s="145"/>
      <c r="AZ25" s="145"/>
      <c r="BA25" s="145"/>
      <c r="BB25" s="145"/>
      <c r="BC25" s="145"/>
      <c r="BD25" s="145"/>
      <c r="BE25" s="145"/>
      <c r="BF25" s="145"/>
      <c r="BG25" s="145"/>
      <c r="BH25" s="145"/>
      <c r="BI25" s="145"/>
      <c r="BJ25" s="145"/>
      <c r="BK25" s="145"/>
      <c r="BL25" s="145"/>
      <c r="BM25" s="145"/>
      <c r="BN25" s="145"/>
      <c r="BO25" s="145"/>
      <c r="BP25" s="145"/>
      <c r="BQ25" s="145"/>
      <c r="BR25" s="145"/>
      <c r="BS25" s="145"/>
      <c r="BT25" s="145"/>
      <c r="BU25" s="145"/>
      <c r="BV25" s="145"/>
      <c r="BW25" s="145"/>
      <c r="BX25" s="145"/>
    </row>
    <row r="26" spans="1:83" ht="14">
      <c r="A26" s="145" t="s">
        <v>358</v>
      </c>
      <c r="E26" s="145"/>
      <c r="F26" s="145"/>
      <c r="G26" s="145"/>
      <c r="H26" s="145"/>
      <c r="I26" s="145"/>
      <c r="J26" s="145"/>
      <c r="K26" s="145"/>
      <c r="L26" s="145"/>
      <c r="M26" s="145"/>
      <c r="N26" s="145"/>
      <c r="O26" s="145"/>
      <c r="P26" s="145"/>
      <c r="Q26" s="145"/>
      <c r="R26" s="145"/>
      <c r="S26" s="145"/>
      <c r="T26" s="145"/>
      <c r="U26" s="145"/>
      <c r="V26" s="145"/>
      <c r="W26" s="145"/>
      <c r="X26" s="145"/>
      <c r="Y26" s="145"/>
      <c r="Z26" s="145"/>
      <c r="AA26" s="145"/>
      <c r="AB26" s="145"/>
      <c r="AC26" s="145"/>
      <c r="AD26" s="145"/>
      <c r="AE26" s="145"/>
      <c r="AF26" s="145"/>
      <c r="AG26" s="145"/>
      <c r="AH26" s="145"/>
      <c r="AI26" s="145"/>
      <c r="AJ26" s="145"/>
      <c r="AK26" s="145"/>
      <c r="AL26" s="145"/>
      <c r="AM26" s="145"/>
      <c r="AN26" s="145"/>
      <c r="AO26" s="145"/>
      <c r="AP26" s="145"/>
      <c r="AQ26" s="145"/>
      <c r="AR26" s="145"/>
      <c r="AS26" s="145"/>
      <c r="AT26" s="145"/>
      <c r="AU26" s="145"/>
      <c r="AV26" s="145"/>
      <c r="AW26" s="145"/>
      <c r="AX26" s="145"/>
      <c r="AY26" s="145"/>
      <c r="AZ26" s="145"/>
      <c r="BA26" s="145"/>
      <c r="BB26" s="145"/>
      <c r="BC26" s="145"/>
      <c r="BD26" s="145"/>
      <c r="BE26" s="145"/>
      <c r="BF26" s="145"/>
      <c r="BG26" s="145"/>
      <c r="BH26" s="145"/>
      <c r="BI26" s="145"/>
      <c r="BJ26" s="145"/>
      <c r="BK26" s="145"/>
      <c r="BL26" s="145"/>
      <c r="BM26" s="145"/>
      <c r="BN26" s="145"/>
      <c r="BO26" s="145"/>
      <c r="BP26" s="145"/>
      <c r="BQ26" s="145"/>
      <c r="BR26" s="145"/>
      <c r="BS26" s="145"/>
      <c r="BT26" s="145"/>
      <c r="BU26" s="145"/>
      <c r="BV26" s="145"/>
      <c r="BW26" s="519"/>
      <c r="BX26" s="145"/>
    </row>
    <row r="27" spans="1:83" ht="14">
      <c r="A27" s="145"/>
      <c r="B27" s="145"/>
      <c r="D27" s="145"/>
      <c r="E27" s="145"/>
      <c r="F27" s="145"/>
      <c r="G27" s="145"/>
      <c r="H27" s="145"/>
      <c r="I27" s="145"/>
      <c r="J27" s="145"/>
      <c r="K27" s="145"/>
      <c r="L27" s="145"/>
      <c r="M27" s="145"/>
      <c r="N27" s="145"/>
      <c r="O27" s="145"/>
      <c r="P27" s="145"/>
      <c r="Q27" s="145"/>
      <c r="R27" s="145"/>
      <c r="S27" s="145"/>
      <c r="T27" s="145"/>
      <c r="U27" s="145"/>
      <c r="V27" s="145"/>
      <c r="W27" s="145"/>
      <c r="X27" s="145"/>
      <c r="Y27" s="145"/>
      <c r="Z27" s="145"/>
      <c r="AA27" s="145"/>
      <c r="AB27" s="145"/>
      <c r="AC27" s="145"/>
      <c r="AD27" s="145"/>
      <c r="AE27" s="145"/>
      <c r="AF27" s="145"/>
      <c r="AG27" s="145"/>
      <c r="AH27" s="145"/>
      <c r="AI27" s="145"/>
      <c r="AJ27" s="145"/>
      <c r="AK27" s="145"/>
      <c r="AL27" s="145"/>
      <c r="AM27" s="145"/>
      <c r="AN27" s="145"/>
      <c r="AO27" s="145"/>
      <c r="AP27" s="145"/>
      <c r="AQ27" s="145"/>
      <c r="AR27" s="145"/>
      <c r="AS27" s="145"/>
      <c r="AT27" s="145"/>
      <c r="AU27" s="145"/>
      <c r="AV27" s="145"/>
      <c r="AW27" s="145"/>
      <c r="AX27" s="145"/>
      <c r="AY27" s="145"/>
      <c r="AZ27" s="145"/>
      <c r="BA27" s="145"/>
      <c r="BB27" s="145"/>
      <c r="BC27" s="145"/>
      <c r="BD27" s="145"/>
      <c r="BE27" s="145"/>
      <c r="BF27" s="145"/>
      <c r="BG27" s="145"/>
      <c r="BH27" s="145"/>
      <c r="BI27" s="145"/>
      <c r="BJ27" s="145"/>
      <c r="BK27" s="145"/>
      <c r="BL27" s="145"/>
      <c r="BM27" s="145"/>
      <c r="BN27" s="145"/>
      <c r="BO27" s="145"/>
      <c r="BP27" s="145"/>
      <c r="BQ27" s="145"/>
      <c r="BR27" s="145"/>
      <c r="BS27" s="145"/>
      <c r="BT27" s="145"/>
      <c r="BU27" s="145"/>
      <c r="BV27" s="145"/>
      <c r="BW27" s="145"/>
      <c r="BX27" s="145"/>
    </row>
    <row r="28" spans="1:83" ht="14">
      <c r="A28" s="289" t="s">
        <v>908</v>
      </c>
      <c r="B28" s="145"/>
      <c r="D28" s="145"/>
      <c r="E28" s="145"/>
      <c r="F28" s="145"/>
      <c r="G28" s="145"/>
      <c r="H28" s="145"/>
      <c r="I28" s="145"/>
      <c r="J28" s="145"/>
      <c r="K28" s="145"/>
      <c r="L28" s="145"/>
      <c r="M28" s="145"/>
      <c r="N28" s="145"/>
      <c r="O28" s="145"/>
      <c r="P28" s="145"/>
      <c r="Q28" s="145"/>
      <c r="R28" s="145"/>
      <c r="S28" s="145"/>
      <c r="T28" s="145"/>
      <c r="U28" s="145"/>
      <c r="V28" s="145"/>
      <c r="W28" s="145"/>
      <c r="X28" s="145"/>
      <c r="Y28" s="145"/>
      <c r="Z28" s="145"/>
      <c r="AA28" s="145"/>
      <c r="AB28" s="145"/>
      <c r="AC28" s="145"/>
      <c r="AD28" s="145"/>
      <c r="AE28" s="145"/>
      <c r="AF28" s="145"/>
      <c r="AG28" s="145"/>
      <c r="AH28" s="145"/>
      <c r="AI28" s="145"/>
      <c r="AJ28" s="145"/>
      <c r="AK28" s="145"/>
      <c r="AL28" s="145"/>
      <c r="AM28" s="145"/>
      <c r="AN28" s="145"/>
      <c r="AO28" s="145"/>
      <c r="AP28" s="145"/>
      <c r="AQ28" s="145"/>
      <c r="AR28" s="145"/>
      <c r="AS28" s="145"/>
      <c r="AT28" s="145"/>
      <c r="AU28" s="145"/>
      <c r="AV28" s="145"/>
      <c r="AW28" s="145"/>
      <c r="AX28" s="145"/>
      <c r="AY28" s="145"/>
      <c r="AZ28" s="145"/>
      <c r="BA28" s="145"/>
      <c r="BB28" s="145"/>
      <c r="BC28" s="145"/>
      <c r="BD28" s="145"/>
      <c r="BE28" s="145"/>
      <c r="BF28" s="145"/>
      <c r="BG28" s="145"/>
      <c r="BH28" s="145"/>
      <c r="BI28" s="145"/>
      <c r="BJ28" s="145"/>
      <c r="BK28" s="145"/>
      <c r="BL28" s="145"/>
      <c r="BM28" s="145"/>
      <c r="BN28" s="145"/>
      <c r="BO28" s="145"/>
      <c r="BP28" s="145"/>
      <c r="BQ28" s="145"/>
      <c r="BR28" s="145"/>
      <c r="BS28" s="145"/>
      <c r="BT28" s="145"/>
      <c r="BU28" s="145"/>
      <c r="BV28" s="145"/>
      <c r="BW28" s="145"/>
      <c r="BX28" s="145"/>
    </row>
    <row r="29" spans="1:83" ht="14">
      <c r="A29" s="145"/>
      <c r="B29" s="145"/>
      <c r="D29" s="145"/>
      <c r="E29" s="145"/>
      <c r="F29" s="145"/>
      <c r="G29" s="145"/>
      <c r="H29" s="145"/>
      <c r="I29" s="145"/>
      <c r="J29" s="145"/>
      <c r="K29" s="145"/>
      <c r="L29" s="145"/>
      <c r="M29" s="145"/>
      <c r="N29" s="145"/>
      <c r="O29" s="145"/>
      <c r="P29" s="145"/>
      <c r="Q29" s="145"/>
      <c r="R29" s="145"/>
      <c r="S29" s="145"/>
      <c r="T29" s="145"/>
      <c r="U29" s="145"/>
      <c r="V29" s="145"/>
      <c r="W29" s="145"/>
      <c r="X29" s="145"/>
      <c r="Y29" s="145"/>
      <c r="Z29" s="145"/>
      <c r="AA29" s="145"/>
      <c r="AB29" s="145"/>
      <c r="AC29" s="145"/>
      <c r="AD29" s="145"/>
      <c r="AE29" s="145"/>
      <c r="AF29" s="145"/>
      <c r="AG29" s="145"/>
      <c r="AH29" s="145"/>
      <c r="AI29" s="145"/>
      <c r="AJ29" s="145"/>
      <c r="AK29" s="145"/>
      <c r="AL29" s="145"/>
      <c r="AM29" s="145"/>
      <c r="AN29" s="145"/>
      <c r="AO29" s="145"/>
      <c r="AP29" s="145"/>
      <c r="AQ29" s="145"/>
      <c r="AR29" s="145"/>
      <c r="AS29" s="145"/>
      <c r="AT29" s="145"/>
      <c r="AU29" s="145"/>
      <c r="AV29" s="145"/>
      <c r="AW29" s="145"/>
      <c r="AX29" s="145"/>
      <c r="AY29" s="145"/>
      <c r="AZ29" s="145"/>
      <c r="BA29" s="145"/>
      <c r="BB29" s="145"/>
      <c r="BC29" s="145"/>
      <c r="BD29" s="145"/>
      <c r="BE29" s="145"/>
      <c r="BF29" s="145"/>
      <c r="BG29" s="145"/>
      <c r="BH29" s="145"/>
      <c r="BI29" s="145"/>
      <c r="BJ29" s="145"/>
      <c r="BK29" s="145"/>
      <c r="BL29" s="145"/>
      <c r="BM29" s="145"/>
      <c r="BN29" s="145"/>
      <c r="BO29" s="145"/>
      <c r="BP29" s="145"/>
      <c r="BQ29" s="145"/>
      <c r="BR29" s="145"/>
      <c r="BS29" s="145"/>
      <c r="BT29" s="145"/>
      <c r="BU29" s="145"/>
      <c r="BV29" s="145"/>
      <c r="BW29" s="145"/>
      <c r="BX29" s="145"/>
    </row>
    <row r="30" spans="1:83" ht="14">
      <c r="A30" s="145" t="s">
        <v>1185</v>
      </c>
      <c r="B30" s="145"/>
      <c r="D30" s="131"/>
      <c r="E30" s="131"/>
      <c r="F30" s="131"/>
      <c r="G30" s="145"/>
      <c r="H30" s="145"/>
      <c r="I30" s="145"/>
      <c r="J30" s="131"/>
      <c r="K30" s="131"/>
      <c r="L30" s="145"/>
      <c r="M30" s="145"/>
      <c r="N30" s="145"/>
      <c r="O30" s="131"/>
      <c r="P30" s="131"/>
      <c r="Q30" s="145"/>
      <c r="R30" s="145"/>
      <c r="S30" s="145"/>
      <c r="T30" s="131"/>
      <c r="U30" s="131"/>
      <c r="V30" s="145"/>
      <c r="W30" s="145"/>
      <c r="X30" s="145"/>
      <c r="Y30" s="131"/>
      <c r="Z30" s="131"/>
      <c r="AA30" s="131"/>
      <c r="AB30" s="131"/>
      <c r="AC30" s="131"/>
      <c r="AD30" s="131"/>
      <c r="AE30" s="145"/>
      <c r="AF30" s="145"/>
      <c r="AG30" s="145"/>
      <c r="AH30" s="131"/>
      <c r="AI30" s="131"/>
      <c r="AJ30" s="145"/>
      <c r="AK30" s="145"/>
      <c r="AL30" s="145"/>
      <c r="AM30" s="131"/>
      <c r="AN30" s="131"/>
      <c r="AO30" s="131"/>
      <c r="AP30" s="131"/>
      <c r="AQ30" s="145"/>
      <c r="AR30" s="145"/>
      <c r="AS30" s="145"/>
      <c r="AT30" s="131"/>
      <c r="AU30" s="131"/>
      <c r="AV30" s="145"/>
      <c r="AW30" s="145"/>
      <c r="AX30" s="145"/>
      <c r="AY30" s="131"/>
      <c r="AZ30" s="131"/>
      <c r="BA30" s="131"/>
      <c r="BB30" s="131"/>
      <c r="BC30" s="145"/>
      <c r="BD30" s="145"/>
      <c r="BE30" s="145"/>
      <c r="BF30" s="131"/>
      <c r="BG30" s="131"/>
      <c r="BH30" s="145"/>
      <c r="BI30" s="145"/>
      <c r="BJ30" s="145"/>
      <c r="BK30" s="131"/>
      <c r="BL30" s="131"/>
      <c r="BM30" s="145"/>
      <c r="BN30" s="145"/>
      <c r="BO30" s="145"/>
      <c r="BP30" s="145"/>
      <c r="BQ30" s="145"/>
      <c r="BR30" s="145"/>
      <c r="BS30" s="145"/>
      <c r="BT30" s="145"/>
      <c r="BU30" s="145"/>
      <c r="BV30" s="145"/>
      <c r="BW30" s="145"/>
      <c r="BX30" s="145"/>
    </row>
    <row r="31" spans="1:83" ht="14">
      <c r="A31" s="145"/>
      <c r="B31" s="244"/>
      <c r="C31" s="145"/>
      <c r="D31" s="145"/>
      <c r="E31" s="145"/>
      <c r="F31" s="145"/>
      <c r="G31" s="145"/>
      <c r="H31" s="145"/>
      <c r="I31" s="145"/>
      <c r="J31" s="145"/>
      <c r="K31" s="145"/>
      <c r="L31" s="145"/>
      <c r="M31" s="145"/>
      <c r="N31" s="145"/>
      <c r="O31" s="145"/>
      <c r="P31" s="145"/>
      <c r="Q31" s="145"/>
      <c r="R31" s="145"/>
      <c r="S31" s="145"/>
      <c r="T31" s="145"/>
      <c r="U31" s="145"/>
      <c r="V31" s="145"/>
      <c r="W31" s="145"/>
      <c r="X31" s="145"/>
      <c r="Y31" s="145"/>
      <c r="Z31" s="145"/>
      <c r="AA31" s="145"/>
      <c r="AB31" s="145"/>
      <c r="AC31" s="145"/>
      <c r="AD31" s="145"/>
      <c r="AE31" s="145"/>
      <c r="AF31" s="145"/>
      <c r="AG31" s="145"/>
      <c r="AH31" s="145"/>
      <c r="AI31" s="145"/>
      <c r="AJ31" s="145"/>
      <c r="AK31" s="145"/>
      <c r="AL31" s="145"/>
      <c r="AM31" s="145"/>
      <c r="AN31" s="145"/>
      <c r="AO31" s="145"/>
      <c r="AP31" s="145"/>
      <c r="AQ31" s="145"/>
      <c r="AR31" s="145"/>
      <c r="AS31" s="145"/>
      <c r="AT31" s="145"/>
      <c r="AU31" s="145"/>
      <c r="AV31" s="145"/>
      <c r="AW31" s="145"/>
      <c r="AX31" s="145"/>
      <c r="AY31" s="145"/>
      <c r="AZ31" s="145"/>
      <c r="BA31" s="145"/>
      <c r="BB31" s="145"/>
      <c r="BC31" s="145"/>
      <c r="BD31" s="145"/>
      <c r="BE31" s="145"/>
      <c r="BF31" s="145"/>
      <c r="BG31" s="145"/>
      <c r="BH31" s="145"/>
      <c r="BI31" s="145"/>
      <c r="BJ31" s="145"/>
      <c r="BK31" s="145"/>
      <c r="BL31" s="145"/>
      <c r="BM31" s="145"/>
      <c r="BN31" s="145"/>
      <c r="BO31" s="145"/>
      <c r="BP31" s="145"/>
      <c r="BQ31" s="145"/>
      <c r="BR31" s="145"/>
      <c r="BS31" s="145"/>
      <c r="BT31" s="145"/>
      <c r="BU31" s="145"/>
      <c r="BV31" s="145"/>
      <c r="BW31" s="145"/>
      <c r="BX31" s="145"/>
    </row>
    <row r="32" spans="1:83" ht="14">
      <c r="A32" s="167" t="s">
        <v>431</v>
      </c>
      <c r="B32" s="145"/>
      <c r="C32" s="145"/>
      <c r="D32" s="145"/>
      <c r="E32" s="145"/>
      <c r="F32" s="145"/>
      <c r="G32" s="145"/>
      <c r="H32" s="145"/>
      <c r="I32" s="145"/>
      <c r="J32" s="145"/>
      <c r="K32" s="145"/>
      <c r="L32" s="145"/>
      <c r="M32" s="145"/>
      <c r="N32" s="145"/>
      <c r="O32" s="145"/>
      <c r="P32" s="145"/>
      <c r="Q32" s="145"/>
      <c r="R32" s="145"/>
      <c r="S32" s="145"/>
      <c r="T32" s="145"/>
      <c r="U32" s="145"/>
      <c r="V32" s="145"/>
      <c r="W32" s="145"/>
      <c r="X32" s="145"/>
      <c r="Y32" s="145"/>
      <c r="Z32" s="145"/>
      <c r="AA32" s="145"/>
      <c r="AB32" s="145"/>
      <c r="AC32" s="145"/>
      <c r="AD32" s="145"/>
      <c r="AE32" s="145"/>
      <c r="AF32" s="145"/>
      <c r="AG32" s="145"/>
      <c r="AH32" s="145"/>
      <c r="AI32" s="145"/>
      <c r="AJ32" s="145"/>
      <c r="AK32" s="145"/>
      <c r="AL32" s="145"/>
      <c r="AM32" s="145"/>
      <c r="AN32" s="145"/>
      <c r="AO32" s="145"/>
      <c r="AP32" s="145"/>
      <c r="AQ32" s="145"/>
      <c r="AR32" s="145"/>
      <c r="AS32" s="145"/>
      <c r="AT32" s="145"/>
      <c r="AU32" s="145"/>
      <c r="AV32" s="145"/>
      <c r="AW32" s="145"/>
      <c r="AX32" s="145"/>
      <c r="AY32" s="145"/>
      <c r="AZ32" s="145"/>
      <c r="BA32" s="145"/>
      <c r="BB32" s="145"/>
      <c r="BC32" s="145"/>
      <c r="BD32" s="145"/>
      <c r="BE32" s="145"/>
      <c r="BF32" s="145"/>
      <c r="BG32" s="145"/>
      <c r="BH32" s="145"/>
      <c r="BI32" s="145"/>
      <c r="BJ32" s="145"/>
      <c r="BK32" s="145"/>
      <c r="BL32" s="145"/>
      <c r="BM32" s="145"/>
      <c r="BN32" s="145"/>
      <c r="BO32" s="145"/>
      <c r="BP32" s="145"/>
      <c r="BQ32" s="145"/>
      <c r="BR32" s="145"/>
      <c r="BS32" s="145"/>
      <c r="BT32" s="145"/>
      <c r="BU32" s="145"/>
      <c r="BV32" s="145"/>
      <c r="BW32" s="145"/>
      <c r="BX32" s="145"/>
    </row>
    <row r="33" spans="1:76" ht="14">
      <c r="A33" s="145"/>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5"/>
      <c r="AC33" s="145"/>
      <c r="AD33" s="145"/>
      <c r="AE33" s="145"/>
      <c r="AF33" s="145"/>
      <c r="AG33" s="145"/>
      <c r="AH33" s="145"/>
      <c r="AI33" s="145"/>
      <c r="AJ33" s="145"/>
      <c r="AK33" s="145"/>
      <c r="AL33" s="145"/>
      <c r="AM33" s="145"/>
      <c r="AN33" s="145"/>
      <c r="AO33" s="145"/>
      <c r="AP33" s="145"/>
      <c r="AQ33" s="145"/>
      <c r="AR33" s="145"/>
      <c r="AS33" s="145"/>
      <c r="AT33" s="145"/>
      <c r="AU33" s="145"/>
      <c r="AV33" s="145"/>
      <c r="AW33" s="145"/>
      <c r="AX33" s="145"/>
      <c r="AY33" s="145"/>
      <c r="AZ33" s="145"/>
      <c r="BA33" s="145"/>
      <c r="BB33" s="145"/>
      <c r="BC33" s="145"/>
      <c r="BD33" s="145"/>
      <c r="BE33" s="145"/>
      <c r="BF33" s="145"/>
      <c r="BG33" s="145"/>
      <c r="BH33" s="145"/>
      <c r="BI33" s="145"/>
      <c r="BJ33" s="145"/>
      <c r="BK33" s="145"/>
      <c r="BL33" s="145"/>
      <c r="BM33" s="145"/>
      <c r="BN33" s="145"/>
      <c r="BO33" s="145"/>
      <c r="BP33" s="145"/>
      <c r="BQ33" s="145"/>
      <c r="BR33" s="145"/>
      <c r="BS33" s="145"/>
      <c r="BT33" s="145"/>
      <c r="BU33" s="145"/>
      <c r="BV33" s="145"/>
      <c r="BW33" s="145"/>
      <c r="BX33" s="145"/>
    </row>
    <row r="34" spans="1:76" ht="14">
      <c r="A34" s="145"/>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5"/>
      <c r="AC34" s="145"/>
      <c r="AD34" s="145"/>
      <c r="AE34" s="145"/>
      <c r="AF34" s="145"/>
      <c r="AG34" s="145"/>
      <c r="AH34" s="145"/>
      <c r="AI34" s="145"/>
      <c r="AJ34" s="145"/>
      <c r="AK34" s="145"/>
      <c r="AL34" s="145"/>
      <c r="AM34" s="145"/>
      <c r="AN34" s="145"/>
      <c r="AO34" s="145"/>
      <c r="AP34" s="145"/>
      <c r="AQ34" s="145"/>
      <c r="AR34" s="145"/>
      <c r="AS34" s="145"/>
      <c r="AT34" s="145"/>
      <c r="AU34" s="145"/>
      <c r="AV34" s="145"/>
      <c r="AW34" s="145"/>
      <c r="AX34" s="145"/>
      <c r="AY34" s="145"/>
      <c r="AZ34" s="145"/>
      <c r="BA34" s="145"/>
      <c r="BB34" s="145"/>
      <c r="BC34" s="145"/>
      <c r="BD34" s="145"/>
      <c r="BE34" s="145"/>
      <c r="BF34" s="145"/>
      <c r="BG34" s="145"/>
      <c r="BH34" s="145"/>
      <c r="BI34" s="145"/>
      <c r="BJ34" s="145"/>
      <c r="BK34" s="145"/>
      <c r="BL34" s="145"/>
      <c r="BM34" s="145"/>
      <c r="BN34" s="145"/>
      <c r="BO34" s="145"/>
      <c r="BP34" s="145"/>
      <c r="BQ34" s="145"/>
      <c r="BR34" s="145"/>
      <c r="BS34" s="145"/>
      <c r="BT34" s="145"/>
      <c r="BU34" s="145"/>
      <c r="BV34" s="145"/>
      <c r="BW34" s="145"/>
      <c r="BX34" s="145"/>
    </row>
    <row r="35" spans="1:76" ht="14">
      <c r="A35" s="145"/>
      <c r="B35" s="145"/>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5"/>
      <c r="AC35" s="145"/>
      <c r="AD35" s="145"/>
      <c r="AE35" s="145"/>
      <c r="AF35" s="145"/>
      <c r="AG35" s="145"/>
      <c r="AH35" s="145"/>
      <c r="AI35" s="145"/>
      <c r="AJ35" s="145"/>
      <c r="AK35" s="145"/>
      <c r="AL35" s="145"/>
      <c r="AM35" s="145"/>
      <c r="AN35" s="145"/>
      <c r="AO35" s="145"/>
      <c r="AP35" s="145"/>
      <c r="AQ35" s="145"/>
      <c r="AR35" s="145"/>
      <c r="AS35" s="145"/>
      <c r="AT35" s="145"/>
      <c r="AU35" s="145"/>
      <c r="AV35" s="145"/>
      <c r="AW35" s="145"/>
      <c r="AX35" s="145"/>
      <c r="AY35" s="145"/>
      <c r="AZ35" s="145"/>
      <c r="BA35" s="145"/>
      <c r="BB35" s="145"/>
      <c r="BC35" s="145"/>
      <c r="BD35" s="145"/>
      <c r="BE35" s="145"/>
      <c r="BF35" s="145"/>
      <c r="BG35" s="145"/>
      <c r="BH35" s="145"/>
      <c r="BI35" s="145"/>
      <c r="BJ35" s="145"/>
      <c r="BK35" s="145"/>
      <c r="BL35" s="145"/>
      <c r="BM35" s="145"/>
      <c r="BN35" s="145"/>
      <c r="BO35" s="145"/>
      <c r="BP35" s="145"/>
      <c r="BQ35" s="145"/>
      <c r="BR35" s="145"/>
      <c r="BS35" s="145"/>
      <c r="BT35" s="145"/>
      <c r="BU35" s="145"/>
      <c r="BV35" s="145"/>
      <c r="BW35" s="145"/>
      <c r="BX35" s="145"/>
    </row>
    <row r="36" spans="1:76" ht="14">
      <c r="A36" s="145"/>
      <c r="B36" s="145"/>
      <c r="C36" s="145"/>
      <c r="D36" s="145"/>
      <c r="E36" s="145"/>
      <c r="F36" s="145"/>
      <c r="G36" s="145"/>
      <c r="H36" s="145"/>
      <c r="I36" s="145"/>
      <c r="J36" s="145"/>
      <c r="K36" s="145"/>
      <c r="L36" s="145"/>
      <c r="M36" s="145"/>
      <c r="N36" s="145"/>
      <c r="O36" s="145"/>
      <c r="P36" s="145"/>
      <c r="Q36" s="145"/>
      <c r="R36" s="145"/>
      <c r="S36" s="145"/>
      <c r="T36" s="145"/>
      <c r="U36" s="145"/>
      <c r="V36" s="145"/>
      <c r="W36" s="145"/>
      <c r="X36" s="145"/>
      <c r="Y36" s="145"/>
      <c r="Z36" s="145"/>
      <c r="AA36" s="145"/>
      <c r="AB36" s="145"/>
      <c r="AC36" s="145"/>
      <c r="AD36" s="145"/>
      <c r="AE36" s="145"/>
      <c r="AF36" s="145"/>
      <c r="AG36" s="145"/>
      <c r="AH36" s="145"/>
      <c r="AI36" s="145"/>
      <c r="AJ36" s="145"/>
      <c r="AK36" s="145"/>
      <c r="AL36" s="145"/>
      <c r="AM36" s="145"/>
      <c r="AN36" s="145"/>
      <c r="AO36" s="145"/>
      <c r="AP36" s="145"/>
      <c r="AQ36" s="145"/>
      <c r="AR36" s="145"/>
      <c r="AS36" s="145"/>
      <c r="AT36" s="145"/>
      <c r="AU36" s="145"/>
      <c r="AV36" s="145"/>
      <c r="AW36" s="145"/>
      <c r="AX36" s="145"/>
      <c r="AY36" s="145"/>
      <c r="AZ36" s="145"/>
      <c r="BA36" s="145"/>
      <c r="BB36" s="145"/>
      <c r="BC36" s="145"/>
      <c r="BD36" s="145"/>
      <c r="BE36" s="145"/>
      <c r="BF36" s="145"/>
      <c r="BG36" s="145"/>
      <c r="BH36" s="145"/>
      <c r="BI36" s="145"/>
      <c r="BJ36" s="145"/>
      <c r="BK36" s="145"/>
      <c r="BL36" s="145"/>
      <c r="BM36" s="145"/>
      <c r="BN36" s="145"/>
      <c r="BO36" s="145"/>
      <c r="BP36" s="145"/>
      <c r="BQ36" s="145"/>
      <c r="BR36" s="145"/>
      <c r="BS36" s="145"/>
      <c r="BT36" s="145"/>
      <c r="BU36" s="145"/>
      <c r="BV36" s="145"/>
      <c r="BW36" s="145"/>
      <c r="BX36" s="145"/>
    </row>
    <row r="37" spans="1:76" ht="14">
      <c r="A37" s="145"/>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5"/>
      <c r="AC37" s="145"/>
      <c r="AD37" s="145"/>
      <c r="AE37" s="145"/>
      <c r="AF37" s="145"/>
      <c r="AG37" s="145"/>
      <c r="AH37" s="145"/>
      <c r="AI37" s="145"/>
      <c r="AJ37" s="145"/>
      <c r="AK37" s="145"/>
      <c r="AL37" s="145"/>
      <c r="AM37" s="145"/>
      <c r="AN37" s="145"/>
      <c r="AO37" s="145"/>
      <c r="AP37" s="145"/>
      <c r="AQ37" s="145"/>
      <c r="AR37" s="145"/>
      <c r="AS37" s="145"/>
      <c r="AT37" s="145"/>
      <c r="AU37" s="145"/>
      <c r="AV37" s="145"/>
      <c r="AW37" s="145"/>
      <c r="AX37" s="145"/>
      <c r="AY37" s="145"/>
      <c r="AZ37" s="145"/>
      <c r="BA37" s="145"/>
      <c r="BB37" s="145"/>
      <c r="BC37" s="145"/>
      <c r="BD37" s="145"/>
      <c r="BE37" s="145"/>
      <c r="BF37" s="145"/>
      <c r="BG37" s="145"/>
      <c r="BH37" s="145"/>
      <c r="BI37" s="145"/>
      <c r="BJ37" s="145"/>
      <c r="BK37" s="145"/>
      <c r="BL37" s="145"/>
      <c r="BM37" s="145"/>
      <c r="BN37" s="145"/>
      <c r="BO37" s="145"/>
      <c r="BP37" s="145"/>
      <c r="BQ37" s="145"/>
      <c r="BR37" s="145"/>
      <c r="BS37" s="145"/>
      <c r="BT37" s="145"/>
      <c r="BU37" s="145"/>
      <c r="BV37" s="145"/>
      <c r="BW37" s="145"/>
      <c r="BX37" s="145"/>
    </row>
    <row r="38" spans="1:76" ht="14">
      <c r="A38" s="145"/>
      <c r="B38" s="145"/>
      <c r="C38" s="145"/>
      <c r="D38" s="145"/>
      <c r="E38" s="145"/>
      <c r="F38" s="145"/>
      <c r="G38" s="145"/>
      <c r="H38" s="145"/>
      <c r="I38" s="145"/>
      <c r="J38" s="145"/>
      <c r="K38" s="145"/>
      <c r="L38" s="145"/>
      <c r="M38" s="145"/>
      <c r="N38" s="145"/>
      <c r="O38" s="145"/>
      <c r="P38" s="145"/>
      <c r="Q38" s="145"/>
      <c r="R38" s="145"/>
      <c r="S38" s="145"/>
      <c r="T38" s="145"/>
      <c r="U38" s="145"/>
      <c r="V38" s="145"/>
      <c r="W38" s="145"/>
      <c r="X38" s="145"/>
      <c r="Y38" s="145"/>
      <c r="Z38" s="145"/>
      <c r="AA38" s="145"/>
      <c r="AB38" s="145"/>
      <c r="AC38" s="145"/>
      <c r="AD38" s="145"/>
      <c r="AE38" s="145"/>
      <c r="AF38" s="145"/>
      <c r="AG38" s="145"/>
      <c r="AH38" s="145"/>
      <c r="AI38" s="145"/>
      <c r="AJ38" s="145"/>
      <c r="AK38" s="145"/>
      <c r="AL38" s="145"/>
      <c r="AM38" s="145"/>
      <c r="AN38" s="145"/>
      <c r="AO38" s="145"/>
      <c r="AP38" s="145"/>
      <c r="AQ38" s="145"/>
      <c r="AR38" s="145"/>
      <c r="AS38" s="145"/>
      <c r="AT38" s="145"/>
      <c r="AU38" s="145"/>
      <c r="AV38" s="145"/>
      <c r="AW38" s="145"/>
      <c r="AX38" s="145"/>
      <c r="AY38" s="145"/>
      <c r="AZ38" s="145"/>
      <c r="BA38" s="145"/>
      <c r="BB38" s="145"/>
      <c r="BC38" s="145"/>
      <c r="BD38" s="145"/>
      <c r="BE38" s="145"/>
      <c r="BF38" s="145"/>
      <c r="BG38" s="145"/>
      <c r="BH38" s="145"/>
      <c r="BI38" s="145"/>
      <c r="BJ38" s="145"/>
      <c r="BK38" s="145"/>
      <c r="BL38" s="145"/>
      <c r="BM38" s="145"/>
      <c r="BN38" s="145"/>
      <c r="BO38" s="145"/>
      <c r="BP38" s="145"/>
      <c r="BQ38" s="145"/>
      <c r="BR38" s="145"/>
      <c r="BS38" s="145"/>
      <c r="BT38" s="145"/>
      <c r="BU38" s="145"/>
      <c r="BV38" s="145"/>
      <c r="BW38" s="145"/>
      <c r="BX38" s="145"/>
    </row>
    <row r="39" spans="1:76" ht="14">
      <c r="A39" s="145"/>
      <c r="B39" s="145"/>
      <c r="C39" s="145"/>
      <c r="D39" s="145"/>
      <c r="E39" s="145"/>
      <c r="F39" s="145"/>
      <c r="G39" s="145"/>
      <c r="H39" s="145"/>
      <c r="I39" s="145"/>
      <c r="J39" s="145"/>
      <c r="K39" s="145"/>
      <c r="L39" s="145"/>
      <c r="M39" s="145"/>
      <c r="N39" s="145"/>
      <c r="O39" s="145"/>
      <c r="P39" s="145"/>
      <c r="Q39" s="145"/>
      <c r="R39" s="145"/>
      <c r="S39" s="145"/>
      <c r="T39" s="145"/>
      <c r="U39" s="145"/>
      <c r="V39" s="145"/>
      <c r="W39" s="145"/>
      <c r="X39" s="145"/>
      <c r="Y39" s="145"/>
      <c r="Z39" s="145"/>
      <c r="AA39" s="145"/>
      <c r="AB39" s="145"/>
      <c r="AC39" s="145"/>
      <c r="AD39" s="145"/>
      <c r="AE39" s="145"/>
      <c r="AF39" s="145"/>
      <c r="AG39" s="145"/>
      <c r="AH39" s="145"/>
      <c r="AI39" s="145"/>
      <c r="AJ39" s="145"/>
      <c r="AK39" s="145"/>
      <c r="AL39" s="145"/>
      <c r="AM39" s="145"/>
      <c r="AN39" s="145"/>
      <c r="AO39" s="145"/>
      <c r="AP39" s="145"/>
      <c r="AQ39" s="145"/>
      <c r="AR39" s="145"/>
      <c r="AS39" s="145"/>
      <c r="AT39" s="145"/>
      <c r="AU39" s="145"/>
      <c r="AV39" s="145"/>
      <c r="AW39" s="145"/>
      <c r="AX39" s="145"/>
      <c r="AY39" s="145"/>
      <c r="AZ39" s="145"/>
      <c r="BA39" s="145"/>
      <c r="BB39" s="145"/>
      <c r="BC39" s="145"/>
      <c r="BD39" s="145"/>
      <c r="BE39" s="145"/>
      <c r="BF39" s="145"/>
      <c r="BG39" s="145"/>
      <c r="BH39" s="145"/>
      <c r="BI39" s="145"/>
      <c r="BJ39" s="145"/>
      <c r="BK39" s="145"/>
      <c r="BL39" s="145"/>
      <c r="BM39" s="145"/>
      <c r="BN39" s="145"/>
      <c r="BO39" s="145"/>
      <c r="BP39" s="145"/>
      <c r="BQ39" s="145"/>
      <c r="BR39" s="145"/>
      <c r="BS39" s="145"/>
      <c r="BT39" s="145"/>
      <c r="BU39" s="145"/>
      <c r="BV39" s="145"/>
      <c r="BW39" s="145"/>
      <c r="BX39" s="145"/>
    </row>
    <row r="40" spans="1:76" ht="14">
      <c r="A40" s="145"/>
      <c r="B40" s="145"/>
      <c r="C40" s="145"/>
      <c r="D40" s="145"/>
      <c r="E40" s="145"/>
      <c r="F40" s="145"/>
      <c r="G40" s="145"/>
      <c r="H40" s="145"/>
      <c r="I40" s="145"/>
      <c r="J40" s="145"/>
      <c r="K40" s="145"/>
      <c r="L40" s="145"/>
      <c r="M40" s="145"/>
      <c r="N40" s="145"/>
      <c r="O40" s="145"/>
      <c r="P40" s="145"/>
      <c r="Q40" s="145"/>
      <c r="R40" s="145"/>
      <c r="S40" s="145"/>
      <c r="T40" s="145"/>
      <c r="U40" s="145"/>
      <c r="V40" s="145"/>
      <c r="W40" s="145"/>
      <c r="X40" s="145"/>
      <c r="Y40" s="145"/>
      <c r="Z40" s="145"/>
      <c r="AA40" s="145"/>
      <c r="AB40" s="145"/>
      <c r="AC40" s="145"/>
      <c r="AD40" s="145"/>
      <c r="AE40" s="145"/>
      <c r="AF40" s="145"/>
      <c r="AG40" s="145"/>
      <c r="AH40" s="145"/>
      <c r="AI40" s="145"/>
      <c r="AJ40" s="145"/>
      <c r="AK40" s="145"/>
      <c r="AL40" s="145"/>
      <c r="AM40" s="145"/>
      <c r="AN40" s="145"/>
      <c r="AO40" s="145"/>
      <c r="AP40" s="145"/>
      <c r="AQ40" s="145"/>
      <c r="AR40" s="145"/>
      <c r="AS40" s="145"/>
      <c r="AT40" s="145"/>
      <c r="AU40" s="145"/>
      <c r="AV40" s="145"/>
      <c r="AW40" s="145"/>
      <c r="AX40" s="145"/>
      <c r="AY40" s="145"/>
      <c r="AZ40" s="145"/>
      <c r="BA40" s="145"/>
      <c r="BB40" s="145"/>
      <c r="BC40" s="145"/>
      <c r="BD40" s="145"/>
      <c r="BE40" s="145"/>
      <c r="BF40" s="145"/>
      <c r="BG40" s="145"/>
      <c r="BH40" s="145"/>
      <c r="BI40" s="145"/>
      <c r="BJ40" s="145"/>
      <c r="BK40" s="145"/>
      <c r="BL40" s="145"/>
      <c r="BM40" s="145"/>
      <c r="BN40" s="145"/>
      <c r="BO40" s="145"/>
      <c r="BP40" s="145"/>
      <c r="BQ40" s="145"/>
      <c r="BR40" s="145"/>
      <c r="BS40" s="145"/>
      <c r="BT40" s="145"/>
      <c r="BU40" s="145"/>
      <c r="BV40" s="145"/>
      <c r="BW40" s="145"/>
      <c r="BX40" s="145"/>
    </row>
    <row r="41" spans="1:76" ht="14">
      <c r="A41" s="145"/>
      <c r="B41" s="145"/>
      <c r="C41" s="145"/>
      <c r="D41" s="145"/>
      <c r="E41" s="145"/>
      <c r="F41" s="145"/>
      <c r="G41" s="145"/>
      <c r="H41" s="145"/>
      <c r="I41" s="145"/>
      <c r="J41" s="145"/>
      <c r="K41" s="145"/>
      <c r="L41" s="145"/>
      <c r="M41" s="145"/>
      <c r="N41" s="145"/>
      <c r="O41" s="145"/>
      <c r="P41" s="145"/>
      <c r="Q41" s="145"/>
      <c r="R41" s="145"/>
      <c r="S41" s="145"/>
      <c r="T41" s="145"/>
      <c r="U41" s="145"/>
      <c r="V41" s="145"/>
      <c r="W41" s="145"/>
      <c r="X41" s="145"/>
      <c r="Y41" s="145"/>
      <c r="Z41" s="145"/>
      <c r="AA41" s="145"/>
      <c r="AB41" s="145"/>
      <c r="AC41" s="145"/>
      <c r="AD41" s="145"/>
      <c r="AE41" s="145"/>
      <c r="AF41" s="145"/>
      <c r="AG41" s="145"/>
      <c r="AH41" s="145"/>
      <c r="AI41" s="145"/>
      <c r="AJ41" s="145"/>
      <c r="AK41" s="145"/>
      <c r="AL41" s="145"/>
      <c r="AM41" s="145"/>
      <c r="AN41" s="145"/>
      <c r="AO41" s="145"/>
      <c r="AP41" s="145"/>
      <c r="AQ41" s="145"/>
      <c r="AR41" s="145"/>
      <c r="AS41" s="145"/>
      <c r="AT41" s="145"/>
      <c r="AU41" s="145"/>
      <c r="AV41" s="145"/>
      <c r="AW41" s="145"/>
      <c r="AX41" s="145"/>
      <c r="AY41" s="145"/>
      <c r="AZ41" s="145"/>
      <c r="BA41" s="145"/>
      <c r="BB41" s="145"/>
      <c r="BC41" s="145"/>
      <c r="BD41" s="145"/>
      <c r="BE41" s="145"/>
      <c r="BF41" s="145"/>
      <c r="BG41" s="145"/>
      <c r="BH41" s="145"/>
      <c r="BI41" s="145"/>
      <c r="BJ41" s="145"/>
      <c r="BK41" s="145"/>
      <c r="BL41" s="145"/>
      <c r="BM41" s="145"/>
      <c r="BN41" s="145"/>
      <c r="BO41" s="145"/>
      <c r="BP41" s="145"/>
      <c r="BQ41" s="145"/>
      <c r="BR41" s="145"/>
      <c r="BS41" s="145"/>
      <c r="BT41" s="145"/>
      <c r="BU41" s="145"/>
      <c r="BV41" s="145"/>
      <c r="BW41" s="145"/>
      <c r="BX41" s="145"/>
    </row>
    <row r="42" spans="1:76" ht="14">
      <c r="A42" s="145"/>
      <c r="B42" s="145"/>
      <c r="C42" s="145"/>
      <c r="D42" s="145"/>
      <c r="E42" s="145"/>
      <c r="F42" s="145"/>
      <c r="G42" s="145"/>
      <c r="H42" s="145"/>
      <c r="I42" s="145"/>
      <c r="J42" s="145"/>
      <c r="K42" s="145"/>
      <c r="L42" s="145"/>
      <c r="M42" s="145"/>
      <c r="N42" s="145"/>
      <c r="O42" s="145"/>
      <c r="P42" s="145"/>
      <c r="Q42" s="145"/>
      <c r="R42" s="145"/>
      <c r="S42" s="145"/>
      <c r="T42" s="145"/>
      <c r="U42" s="145"/>
      <c r="V42" s="145"/>
      <c r="W42" s="145"/>
      <c r="X42" s="145"/>
      <c r="Y42" s="145"/>
      <c r="Z42" s="145"/>
      <c r="AA42" s="145"/>
      <c r="AB42" s="145"/>
      <c r="AC42" s="145"/>
      <c r="AD42" s="145"/>
      <c r="AE42" s="145"/>
      <c r="AF42" s="145"/>
      <c r="AG42" s="145"/>
      <c r="AH42" s="145"/>
      <c r="AI42" s="145"/>
      <c r="AJ42" s="145"/>
      <c r="AK42" s="145"/>
      <c r="AL42" s="145"/>
      <c r="AM42" s="145"/>
      <c r="AN42" s="145"/>
      <c r="AO42" s="145"/>
      <c r="AP42" s="145"/>
      <c r="AQ42" s="145"/>
      <c r="AR42" s="145"/>
      <c r="AS42" s="145"/>
      <c r="AT42" s="145"/>
      <c r="AU42" s="145"/>
      <c r="AV42" s="145"/>
      <c r="AW42" s="145"/>
      <c r="AX42" s="145"/>
      <c r="AY42" s="145"/>
      <c r="AZ42" s="145"/>
      <c r="BA42" s="145"/>
      <c r="BB42" s="145"/>
      <c r="BC42" s="145"/>
      <c r="BD42" s="145"/>
      <c r="BE42" s="145"/>
      <c r="BF42" s="145"/>
      <c r="BG42" s="145"/>
      <c r="BH42" s="145"/>
      <c r="BI42" s="145"/>
      <c r="BJ42" s="145"/>
      <c r="BK42" s="145"/>
      <c r="BL42" s="145"/>
      <c r="BM42" s="145"/>
      <c r="BN42" s="145"/>
      <c r="BO42" s="145"/>
      <c r="BP42" s="145"/>
      <c r="BQ42" s="145"/>
      <c r="BR42" s="145"/>
      <c r="BS42" s="145"/>
      <c r="BT42" s="145"/>
      <c r="BU42" s="145"/>
      <c r="BV42" s="145"/>
      <c r="BW42" s="145"/>
      <c r="BX42" s="145"/>
    </row>
    <row r="43" spans="1:76" ht="14">
      <c r="A43" s="145"/>
      <c r="B43" s="145"/>
      <c r="C43" s="145"/>
      <c r="D43" s="145"/>
      <c r="E43" s="145"/>
      <c r="F43" s="145"/>
      <c r="G43" s="145"/>
      <c r="H43" s="145"/>
      <c r="I43" s="145"/>
      <c r="J43" s="145"/>
      <c r="K43" s="145"/>
      <c r="L43" s="145"/>
      <c r="M43" s="145"/>
      <c r="N43" s="145"/>
      <c r="O43" s="145"/>
      <c r="P43" s="145"/>
      <c r="Q43" s="145"/>
      <c r="R43" s="145"/>
      <c r="S43" s="145"/>
      <c r="T43" s="145"/>
      <c r="U43" s="145"/>
      <c r="V43" s="145"/>
      <c r="W43" s="145"/>
      <c r="X43" s="145"/>
      <c r="Y43" s="145"/>
      <c r="Z43" s="145"/>
      <c r="AA43" s="145"/>
      <c r="AB43" s="145"/>
      <c r="AC43" s="145"/>
      <c r="AD43" s="145"/>
      <c r="AE43" s="145"/>
      <c r="AF43" s="145"/>
      <c r="AG43" s="145"/>
      <c r="AH43" s="145"/>
      <c r="AI43" s="145"/>
      <c r="AJ43" s="145"/>
      <c r="AK43" s="145"/>
      <c r="AL43" s="145"/>
      <c r="AM43" s="145"/>
      <c r="AN43" s="145"/>
      <c r="AO43" s="145"/>
      <c r="AP43" s="145"/>
      <c r="AQ43" s="145"/>
      <c r="AR43" s="145"/>
      <c r="AS43" s="145"/>
      <c r="AT43" s="145"/>
      <c r="AU43" s="145"/>
      <c r="AV43" s="145"/>
      <c r="AW43" s="145"/>
      <c r="AX43" s="145"/>
      <c r="AY43" s="145"/>
      <c r="AZ43" s="145"/>
      <c r="BA43" s="145"/>
      <c r="BB43" s="145"/>
      <c r="BC43" s="145"/>
      <c r="BD43" s="145"/>
      <c r="BE43" s="145"/>
      <c r="BF43" s="145"/>
      <c r="BG43" s="145"/>
      <c r="BH43" s="145"/>
      <c r="BI43" s="145"/>
      <c r="BJ43" s="145"/>
      <c r="BK43" s="145"/>
      <c r="BL43" s="145"/>
      <c r="BM43" s="145"/>
      <c r="BN43" s="145"/>
      <c r="BO43" s="145"/>
      <c r="BP43" s="145"/>
      <c r="BQ43" s="145"/>
      <c r="BR43" s="145"/>
      <c r="BS43" s="145"/>
      <c r="BT43" s="145"/>
      <c r="BU43" s="145"/>
      <c r="BV43" s="145"/>
      <c r="BW43" s="145"/>
      <c r="BX43" s="145"/>
    </row>
    <row r="44" spans="1:76" ht="14">
      <c r="A44" s="145"/>
      <c r="B44" s="145"/>
      <c r="C44" s="145"/>
      <c r="D44" s="145"/>
      <c r="E44" s="145"/>
      <c r="F44" s="145"/>
      <c r="G44" s="145"/>
      <c r="H44" s="145"/>
      <c r="I44" s="145"/>
      <c r="J44" s="145"/>
      <c r="K44" s="145"/>
      <c r="L44" s="145"/>
      <c r="M44" s="145"/>
      <c r="N44" s="145"/>
      <c r="O44" s="145"/>
      <c r="P44" s="145"/>
      <c r="Q44" s="145"/>
      <c r="R44" s="145"/>
      <c r="S44" s="145"/>
      <c r="T44" s="145"/>
      <c r="U44" s="145"/>
      <c r="V44" s="145"/>
      <c r="W44" s="145"/>
      <c r="X44" s="145"/>
      <c r="Y44" s="145"/>
      <c r="Z44" s="145"/>
      <c r="AA44" s="145"/>
      <c r="AB44" s="145"/>
      <c r="AC44" s="145"/>
      <c r="AD44" s="145"/>
      <c r="AE44" s="145"/>
      <c r="AF44" s="145"/>
      <c r="AG44" s="145"/>
      <c r="AH44" s="145"/>
      <c r="AI44" s="145"/>
      <c r="AJ44" s="145"/>
      <c r="AK44" s="145"/>
      <c r="AL44" s="145"/>
      <c r="AM44" s="145"/>
      <c r="AN44" s="145"/>
      <c r="AO44" s="145"/>
      <c r="AP44" s="145"/>
      <c r="AQ44" s="145"/>
      <c r="AR44" s="145"/>
      <c r="AS44" s="145"/>
      <c r="AT44" s="145"/>
      <c r="AU44" s="145"/>
      <c r="AV44" s="145"/>
      <c r="AW44" s="145"/>
      <c r="AX44" s="145"/>
      <c r="AY44" s="145"/>
      <c r="AZ44" s="145"/>
      <c r="BA44" s="145"/>
      <c r="BB44" s="145"/>
      <c r="BC44" s="145"/>
      <c r="BD44" s="145"/>
      <c r="BE44" s="145"/>
      <c r="BF44" s="145"/>
      <c r="BG44" s="145"/>
      <c r="BH44" s="145"/>
      <c r="BI44" s="145"/>
      <c r="BJ44" s="145"/>
      <c r="BK44" s="145"/>
      <c r="BL44" s="145"/>
      <c r="BM44" s="145"/>
      <c r="BN44" s="145"/>
      <c r="BO44" s="145"/>
      <c r="BP44" s="145"/>
      <c r="BQ44" s="145"/>
      <c r="BR44" s="145"/>
      <c r="BS44" s="145"/>
      <c r="BT44" s="145"/>
      <c r="BU44" s="145"/>
      <c r="BV44" s="145"/>
      <c r="BW44" s="145"/>
      <c r="BX44" s="145"/>
    </row>
    <row r="45" spans="1:76" ht="14">
      <c r="A45" s="145"/>
      <c r="B45" s="145"/>
      <c r="C45" s="145"/>
      <c r="D45" s="145"/>
      <c r="E45" s="145"/>
      <c r="F45" s="145"/>
      <c r="G45" s="145"/>
      <c r="H45" s="145"/>
      <c r="I45" s="145"/>
      <c r="J45" s="145"/>
      <c r="K45" s="145"/>
      <c r="L45" s="145"/>
      <c r="M45" s="145"/>
      <c r="N45" s="145"/>
      <c r="O45" s="145"/>
      <c r="P45" s="145"/>
      <c r="Q45" s="145"/>
      <c r="R45" s="145"/>
      <c r="S45" s="145"/>
      <c r="T45" s="145"/>
      <c r="U45" s="145"/>
      <c r="V45" s="145"/>
      <c r="W45" s="145"/>
      <c r="X45" s="145"/>
      <c r="Y45" s="145"/>
      <c r="Z45" s="145"/>
      <c r="AA45" s="145"/>
      <c r="AB45" s="145"/>
      <c r="AC45" s="145"/>
      <c r="AD45" s="145"/>
      <c r="AE45" s="145"/>
      <c r="AF45" s="145"/>
      <c r="AG45" s="145"/>
      <c r="AH45" s="145"/>
      <c r="AI45" s="145"/>
      <c r="AJ45" s="145"/>
      <c r="AK45" s="145"/>
      <c r="AL45" s="145"/>
      <c r="AM45" s="145"/>
      <c r="AN45" s="145"/>
      <c r="AO45" s="145"/>
      <c r="AP45" s="145"/>
      <c r="AQ45" s="145"/>
      <c r="AR45" s="145"/>
      <c r="AS45" s="145"/>
      <c r="AT45" s="145"/>
      <c r="AU45" s="145"/>
      <c r="AV45" s="145"/>
      <c r="AW45" s="145"/>
      <c r="AX45" s="145"/>
      <c r="AY45" s="145"/>
      <c r="AZ45" s="145"/>
      <c r="BA45" s="145"/>
      <c r="BB45" s="145"/>
      <c r="BC45" s="145"/>
      <c r="BD45" s="145"/>
      <c r="BE45" s="145"/>
      <c r="BF45" s="145"/>
      <c r="BG45" s="145"/>
      <c r="BH45" s="145"/>
      <c r="BI45" s="145"/>
      <c r="BJ45" s="145"/>
      <c r="BK45" s="145"/>
      <c r="BL45" s="145"/>
      <c r="BM45" s="145"/>
      <c r="BN45" s="145"/>
      <c r="BO45" s="145"/>
      <c r="BP45" s="145"/>
      <c r="BQ45" s="145"/>
      <c r="BR45" s="145"/>
      <c r="BS45" s="145"/>
      <c r="BT45" s="145"/>
      <c r="BU45" s="145"/>
      <c r="BV45" s="145"/>
      <c r="BW45" s="145"/>
      <c r="BX45" s="145"/>
    </row>
    <row r="46" spans="1:76" ht="14">
      <c r="A46" s="145"/>
      <c r="B46" s="145"/>
      <c r="C46" s="145"/>
      <c r="D46" s="145"/>
      <c r="E46" s="145"/>
      <c r="F46" s="145"/>
      <c r="G46" s="145"/>
      <c r="H46" s="145"/>
      <c r="I46" s="145"/>
      <c r="J46" s="145"/>
      <c r="K46" s="145"/>
      <c r="L46" s="145"/>
      <c r="M46" s="145"/>
      <c r="N46" s="145"/>
      <c r="O46" s="145"/>
      <c r="P46" s="145"/>
      <c r="Q46" s="145"/>
      <c r="R46" s="145"/>
      <c r="S46" s="145"/>
      <c r="T46" s="145"/>
      <c r="U46" s="145"/>
      <c r="V46" s="145"/>
      <c r="W46" s="145"/>
      <c r="X46" s="145"/>
      <c r="Y46" s="145"/>
      <c r="Z46" s="145"/>
      <c r="AA46" s="145"/>
      <c r="AB46" s="145"/>
      <c r="AC46" s="145"/>
      <c r="AD46" s="145"/>
      <c r="AE46" s="145"/>
      <c r="AF46" s="145"/>
      <c r="AG46" s="145"/>
      <c r="AH46" s="145"/>
      <c r="AI46" s="145"/>
      <c r="AJ46" s="145"/>
      <c r="AK46" s="145"/>
      <c r="AL46" s="145"/>
      <c r="AM46" s="145"/>
      <c r="AN46" s="145"/>
      <c r="AO46" s="145"/>
      <c r="AP46" s="145"/>
      <c r="AQ46" s="145"/>
      <c r="AR46" s="145"/>
      <c r="AS46" s="145"/>
      <c r="AT46" s="145"/>
      <c r="AU46" s="145"/>
      <c r="AV46" s="145"/>
      <c r="AW46" s="145"/>
      <c r="AX46" s="145"/>
      <c r="AY46" s="145"/>
      <c r="AZ46" s="145"/>
      <c r="BA46" s="145"/>
      <c r="BB46" s="145"/>
      <c r="BC46" s="145"/>
      <c r="BD46" s="145"/>
      <c r="BE46" s="145"/>
      <c r="BF46" s="145"/>
      <c r="BG46" s="145"/>
      <c r="BH46" s="145"/>
      <c r="BI46" s="145"/>
      <c r="BJ46" s="145"/>
      <c r="BK46" s="145"/>
      <c r="BL46" s="145"/>
      <c r="BM46" s="145"/>
      <c r="BN46" s="145"/>
      <c r="BO46" s="145"/>
      <c r="BP46" s="145"/>
      <c r="BQ46" s="145"/>
      <c r="BR46" s="145"/>
      <c r="BS46" s="145"/>
      <c r="BT46" s="145"/>
      <c r="BU46" s="145"/>
      <c r="BV46" s="145"/>
      <c r="BW46" s="145"/>
      <c r="BX46" s="145"/>
    </row>
    <row r="47" spans="1:76" ht="14">
      <c r="A47" s="145"/>
      <c r="B47" s="145"/>
      <c r="C47" s="145"/>
      <c r="D47" s="145"/>
      <c r="E47" s="145"/>
      <c r="F47" s="145"/>
      <c r="G47" s="145"/>
      <c r="H47" s="145"/>
      <c r="I47" s="145"/>
      <c r="J47" s="145"/>
      <c r="K47" s="145"/>
      <c r="L47" s="145"/>
      <c r="M47" s="145"/>
      <c r="N47" s="145"/>
      <c r="O47" s="145"/>
      <c r="P47" s="145"/>
      <c r="Q47" s="145"/>
      <c r="R47" s="145"/>
      <c r="S47" s="145"/>
      <c r="T47" s="145"/>
      <c r="U47" s="145"/>
      <c r="V47" s="145"/>
      <c r="W47" s="145"/>
      <c r="X47" s="145"/>
      <c r="Y47" s="145"/>
      <c r="Z47" s="145"/>
      <c r="AA47" s="145"/>
      <c r="AB47" s="145"/>
      <c r="AC47" s="145"/>
      <c r="AD47" s="145"/>
      <c r="AE47" s="145"/>
      <c r="AF47" s="145"/>
      <c r="AG47" s="145"/>
      <c r="AH47" s="145"/>
      <c r="AI47" s="145"/>
      <c r="AJ47" s="145"/>
      <c r="AK47" s="145"/>
      <c r="AL47" s="145"/>
      <c r="AM47" s="145"/>
      <c r="AN47" s="145"/>
      <c r="AO47" s="145"/>
      <c r="AP47" s="145"/>
      <c r="AQ47" s="145"/>
      <c r="AR47" s="145"/>
      <c r="AS47" s="145"/>
      <c r="AT47" s="145"/>
      <c r="AU47" s="145"/>
      <c r="AV47" s="145"/>
      <c r="AW47" s="145"/>
      <c r="AX47" s="145"/>
      <c r="AY47" s="145"/>
      <c r="AZ47" s="145"/>
      <c r="BA47" s="145"/>
      <c r="BB47" s="145"/>
      <c r="BC47" s="145"/>
      <c r="BD47" s="145"/>
      <c r="BE47" s="145"/>
      <c r="BF47" s="145"/>
      <c r="BG47" s="145"/>
      <c r="BH47" s="145"/>
      <c r="BI47" s="145"/>
      <c r="BJ47" s="145"/>
      <c r="BK47" s="145"/>
      <c r="BL47" s="145"/>
      <c r="BM47" s="145"/>
      <c r="BN47" s="145"/>
      <c r="BO47" s="145"/>
      <c r="BP47" s="145"/>
      <c r="BQ47" s="145"/>
      <c r="BR47" s="145"/>
      <c r="BS47" s="145"/>
      <c r="BT47" s="145"/>
      <c r="BU47" s="145"/>
      <c r="BV47" s="145"/>
      <c r="BW47" s="145"/>
      <c r="BX47" s="145"/>
    </row>
    <row r="48" spans="1:76" ht="14">
      <c r="A48" s="145"/>
      <c r="B48" s="145"/>
      <c r="C48" s="145"/>
      <c r="D48" s="145"/>
      <c r="E48" s="145"/>
      <c r="F48" s="145"/>
      <c r="G48" s="145"/>
      <c r="H48" s="145"/>
      <c r="I48" s="145"/>
      <c r="J48" s="145"/>
      <c r="K48" s="145"/>
      <c r="L48" s="145"/>
      <c r="M48" s="145"/>
      <c r="N48" s="145"/>
      <c r="O48" s="145"/>
      <c r="P48" s="145"/>
      <c r="Q48" s="145"/>
      <c r="R48" s="145"/>
      <c r="S48" s="145"/>
      <c r="T48" s="145"/>
      <c r="U48" s="145"/>
      <c r="V48" s="145"/>
      <c r="W48" s="145"/>
      <c r="X48" s="145"/>
      <c r="Y48" s="145"/>
      <c r="Z48" s="145"/>
      <c r="AA48" s="145"/>
      <c r="AB48" s="145"/>
      <c r="AC48" s="145"/>
      <c r="AD48" s="145"/>
      <c r="AE48" s="145"/>
      <c r="AF48" s="145"/>
      <c r="AG48" s="145"/>
      <c r="AH48" s="145"/>
      <c r="AI48" s="145"/>
      <c r="AJ48" s="145"/>
      <c r="AK48" s="145"/>
      <c r="AL48" s="145"/>
      <c r="AM48" s="145"/>
      <c r="AN48" s="145"/>
      <c r="AO48" s="145"/>
      <c r="AP48" s="145"/>
      <c r="AQ48" s="145"/>
      <c r="AR48" s="145"/>
      <c r="AS48" s="145"/>
      <c r="AT48" s="145"/>
      <c r="AU48" s="145"/>
      <c r="AV48" s="145"/>
      <c r="AW48" s="145"/>
      <c r="AX48" s="145"/>
      <c r="AY48" s="145"/>
      <c r="AZ48" s="145"/>
      <c r="BA48" s="145"/>
      <c r="BB48" s="145"/>
      <c r="BC48" s="145"/>
      <c r="BD48" s="145"/>
      <c r="BE48" s="145"/>
      <c r="BF48" s="145"/>
      <c r="BG48" s="145"/>
      <c r="BH48" s="145"/>
      <c r="BI48" s="145"/>
      <c r="BJ48" s="145"/>
      <c r="BK48" s="145"/>
      <c r="BL48" s="145"/>
      <c r="BM48" s="145"/>
      <c r="BN48" s="145"/>
      <c r="BO48" s="145"/>
      <c r="BP48" s="145"/>
      <c r="BQ48" s="145"/>
      <c r="BR48" s="145"/>
      <c r="BS48" s="145"/>
      <c r="BT48" s="145"/>
      <c r="BU48" s="145"/>
      <c r="BV48" s="145"/>
      <c r="BW48" s="145"/>
      <c r="BX48" s="145"/>
    </row>
    <row r="49" spans="1:76" ht="14">
      <c r="A49" s="145"/>
      <c r="B49" s="145"/>
      <c r="C49" s="145"/>
      <c r="D49" s="145"/>
      <c r="E49" s="145"/>
      <c r="F49" s="145"/>
      <c r="G49" s="145"/>
      <c r="H49" s="145"/>
      <c r="I49" s="145"/>
      <c r="J49" s="145"/>
      <c r="K49" s="145"/>
      <c r="L49" s="145"/>
      <c r="M49" s="145"/>
      <c r="N49" s="145"/>
      <c r="O49" s="145"/>
      <c r="P49" s="145"/>
      <c r="Q49" s="145"/>
      <c r="R49" s="145"/>
      <c r="S49" s="145"/>
      <c r="T49" s="145"/>
      <c r="U49" s="145"/>
      <c r="V49" s="145"/>
      <c r="W49" s="145"/>
      <c r="X49" s="145"/>
      <c r="Y49" s="145"/>
      <c r="Z49" s="145"/>
      <c r="AA49" s="145"/>
      <c r="AB49" s="145"/>
      <c r="AC49" s="145"/>
      <c r="AD49" s="145"/>
      <c r="AE49" s="145"/>
      <c r="AF49" s="145"/>
      <c r="AG49" s="145"/>
      <c r="AH49" s="145"/>
      <c r="AI49" s="145"/>
      <c r="AJ49" s="145"/>
      <c r="AK49" s="145"/>
      <c r="AL49" s="145"/>
      <c r="AM49" s="145"/>
      <c r="AN49" s="145"/>
      <c r="AO49" s="145"/>
      <c r="AP49" s="145"/>
      <c r="AQ49" s="145"/>
      <c r="AR49" s="145"/>
      <c r="AS49" s="145"/>
      <c r="AT49" s="145"/>
      <c r="AU49" s="145"/>
      <c r="AV49" s="145"/>
      <c r="AW49" s="145"/>
      <c r="AX49" s="145"/>
      <c r="AY49" s="145"/>
      <c r="AZ49" s="145"/>
      <c r="BA49" s="145"/>
      <c r="BB49" s="145"/>
      <c r="BC49" s="145"/>
      <c r="BD49" s="145"/>
      <c r="BE49" s="145"/>
      <c r="BF49" s="145"/>
      <c r="BG49" s="145"/>
      <c r="BH49" s="145"/>
      <c r="BI49" s="145"/>
      <c r="BJ49" s="145"/>
      <c r="BK49" s="145"/>
      <c r="BL49" s="145"/>
      <c r="BM49" s="145"/>
      <c r="BN49" s="145"/>
      <c r="BO49" s="145"/>
      <c r="BP49" s="145"/>
      <c r="BQ49" s="145"/>
      <c r="BR49" s="145"/>
      <c r="BS49" s="145"/>
      <c r="BT49" s="145"/>
      <c r="BU49" s="145"/>
      <c r="BV49" s="145"/>
      <c r="BW49" s="145"/>
      <c r="BX49" s="145"/>
    </row>
    <row r="50" spans="1:76" ht="14">
      <c r="A50" s="145"/>
      <c r="B50" s="145"/>
      <c r="C50" s="145"/>
      <c r="D50" s="145"/>
      <c r="E50" s="145"/>
      <c r="F50" s="145"/>
      <c r="G50" s="145"/>
      <c r="H50" s="145"/>
      <c r="I50" s="145"/>
      <c r="J50" s="145"/>
      <c r="K50" s="145"/>
      <c r="L50" s="145"/>
      <c r="M50" s="145"/>
      <c r="N50" s="145"/>
      <c r="O50" s="145"/>
      <c r="P50" s="145"/>
      <c r="Q50" s="145"/>
      <c r="R50" s="145"/>
      <c r="S50" s="145"/>
      <c r="T50" s="145"/>
      <c r="U50" s="145"/>
      <c r="V50" s="145"/>
      <c r="W50" s="145"/>
      <c r="X50" s="145"/>
      <c r="Y50" s="145"/>
      <c r="Z50" s="145"/>
      <c r="AA50" s="145"/>
      <c r="AB50" s="145"/>
      <c r="AC50" s="145"/>
      <c r="AD50" s="145"/>
      <c r="AE50" s="145"/>
      <c r="AF50" s="145"/>
      <c r="AG50" s="145"/>
      <c r="AH50" s="145"/>
      <c r="AI50" s="145"/>
      <c r="AJ50" s="145"/>
      <c r="AK50" s="145"/>
      <c r="AL50" s="145"/>
      <c r="AM50" s="145"/>
      <c r="AN50" s="145"/>
      <c r="AO50" s="145"/>
      <c r="AP50" s="145"/>
      <c r="AQ50" s="145"/>
      <c r="AR50" s="145"/>
      <c r="AS50" s="145"/>
      <c r="AT50" s="145"/>
      <c r="AU50" s="145"/>
      <c r="AV50" s="145"/>
      <c r="AW50" s="145"/>
      <c r="AX50" s="145"/>
      <c r="AY50" s="145"/>
      <c r="AZ50" s="145"/>
      <c r="BA50" s="145"/>
      <c r="BB50" s="145"/>
      <c r="BC50" s="145"/>
      <c r="BD50" s="145"/>
      <c r="BE50" s="145"/>
      <c r="BF50" s="145"/>
      <c r="BG50" s="145"/>
      <c r="BH50" s="145"/>
      <c r="BI50" s="145"/>
      <c r="BJ50" s="145"/>
      <c r="BK50" s="145"/>
      <c r="BL50" s="145"/>
      <c r="BM50" s="145"/>
      <c r="BN50" s="145"/>
      <c r="BO50" s="145"/>
      <c r="BP50" s="145"/>
      <c r="BQ50" s="145"/>
      <c r="BR50" s="145"/>
      <c r="BS50" s="145"/>
      <c r="BT50" s="145"/>
      <c r="BU50" s="145"/>
      <c r="BV50" s="145"/>
      <c r="BW50" s="145"/>
      <c r="BX50" s="145"/>
    </row>
    <row r="51" spans="1:76" ht="14">
      <c r="A51" s="145"/>
      <c r="B51" s="145"/>
      <c r="C51" s="145"/>
      <c r="D51" s="145"/>
      <c r="E51" s="145"/>
      <c r="F51" s="145"/>
      <c r="G51" s="145"/>
      <c r="H51" s="145"/>
      <c r="I51" s="145"/>
      <c r="J51" s="145"/>
      <c r="K51" s="145"/>
      <c r="L51" s="145"/>
      <c r="M51" s="145"/>
      <c r="N51" s="145"/>
      <c r="O51" s="145"/>
      <c r="P51" s="145"/>
      <c r="Q51" s="145"/>
      <c r="R51" s="145"/>
      <c r="S51" s="145"/>
      <c r="T51" s="145"/>
      <c r="U51" s="145"/>
      <c r="V51" s="145"/>
      <c r="W51" s="145"/>
      <c r="X51" s="145"/>
      <c r="Y51" s="145"/>
      <c r="Z51" s="145"/>
      <c r="AA51" s="145"/>
      <c r="AB51" s="145"/>
      <c r="AC51" s="145"/>
      <c r="AD51" s="145"/>
      <c r="AE51" s="145"/>
      <c r="AF51" s="145"/>
      <c r="AG51" s="145"/>
      <c r="AH51" s="145"/>
      <c r="AI51" s="145"/>
      <c r="AJ51" s="145"/>
      <c r="AK51" s="145"/>
      <c r="AL51" s="145"/>
      <c r="AM51" s="145"/>
      <c r="AN51" s="145"/>
      <c r="AO51" s="145"/>
      <c r="AP51" s="145"/>
      <c r="AQ51" s="145"/>
      <c r="AR51" s="145"/>
      <c r="AS51" s="145"/>
      <c r="AT51" s="145"/>
      <c r="AU51" s="145"/>
      <c r="AV51" s="145"/>
      <c r="AW51" s="145"/>
      <c r="AX51" s="145"/>
      <c r="AY51" s="145"/>
      <c r="AZ51" s="145"/>
      <c r="BA51" s="145"/>
      <c r="BB51" s="145"/>
      <c r="BC51" s="145"/>
      <c r="BD51" s="145"/>
      <c r="BE51" s="145"/>
      <c r="BF51" s="145"/>
      <c r="BG51" s="145"/>
      <c r="BH51" s="145"/>
      <c r="BI51" s="145"/>
      <c r="BJ51" s="145"/>
      <c r="BK51" s="145"/>
      <c r="BL51" s="145"/>
      <c r="BM51" s="145"/>
      <c r="BN51" s="145"/>
      <c r="BO51" s="145"/>
      <c r="BP51" s="145"/>
      <c r="BQ51" s="145"/>
      <c r="BR51" s="145"/>
      <c r="BS51" s="145"/>
      <c r="BT51" s="145"/>
      <c r="BU51" s="145"/>
      <c r="BV51" s="145"/>
      <c r="BW51" s="145"/>
      <c r="BX51" s="145"/>
    </row>
    <row r="52" spans="1:76" ht="14">
      <c r="A52" s="145"/>
      <c r="B52" s="145"/>
      <c r="C52" s="145"/>
      <c r="D52" s="145"/>
      <c r="E52" s="145"/>
      <c r="F52" s="145"/>
      <c r="G52" s="145"/>
      <c r="H52" s="145"/>
      <c r="I52" s="145"/>
      <c r="J52" s="145"/>
      <c r="K52" s="145"/>
      <c r="L52" s="145"/>
      <c r="M52" s="145"/>
      <c r="N52" s="145"/>
      <c r="O52" s="145"/>
      <c r="P52" s="145"/>
      <c r="Q52" s="145"/>
      <c r="R52" s="145"/>
      <c r="S52" s="145"/>
      <c r="T52" s="145"/>
      <c r="U52" s="145"/>
      <c r="V52" s="145"/>
      <c r="W52" s="145"/>
      <c r="X52" s="145"/>
      <c r="Y52" s="145"/>
      <c r="Z52" s="145"/>
      <c r="AA52" s="145"/>
      <c r="AB52" s="145"/>
      <c r="AC52" s="145"/>
      <c r="AD52" s="145"/>
      <c r="AE52" s="145"/>
      <c r="AF52" s="145"/>
      <c r="AG52" s="145"/>
      <c r="AH52" s="145"/>
      <c r="AI52" s="145"/>
      <c r="AJ52" s="145"/>
      <c r="AK52" s="145"/>
      <c r="AL52" s="145"/>
      <c r="AM52" s="145"/>
      <c r="AN52" s="145"/>
      <c r="AO52" s="145"/>
      <c r="AP52" s="145"/>
      <c r="AQ52" s="145"/>
      <c r="AR52" s="145"/>
      <c r="AS52" s="145"/>
      <c r="AT52" s="145"/>
      <c r="AU52" s="145"/>
      <c r="AV52" s="145"/>
      <c r="AW52" s="145"/>
      <c r="AX52" s="145"/>
      <c r="AY52" s="145"/>
      <c r="AZ52" s="145"/>
      <c r="BA52" s="145"/>
      <c r="BB52" s="145"/>
      <c r="BC52" s="145"/>
      <c r="BD52" s="145"/>
      <c r="BE52" s="145"/>
      <c r="BF52" s="145"/>
      <c r="BG52" s="145"/>
      <c r="BH52" s="145"/>
      <c r="BI52" s="145"/>
      <c r="BJ52" s="145"/>
      <c r="BK52" s="145"/>
      <c r="BL52" s="145"/>
      <c r="BM52" s="145"/>
      <c r="BN52" s="145"/>
      <c r="BO52" s="145"/>
      <c r="BP52" s="145"/>
      <c r="BQ52" s="145"/>
      <c r="BR52" s="145"/>
      <c r="BS52" s="145"/>
      <c r="BT52" s="145"/>
      <c r="BU52" s="145"/>
      <c r="BV52" s="145"/>
      <c r="BW52" s="145"/>
      <c r="BX52" s="145"/>
    </row>
    <row r="53" spans="1:76" ht="14">
      <c r="A53" s="145"/>
      <c r="B53" s="145"/>
      <c r="C53" s="145"/>
      <c r="D53" s="145"/>
      <c r="E53" s="145"/>
      <c r="F53" s="145"/>
      <c r="G53" s="145"/>
      <c r="H53" s="145"/>
      <c r="I53" s="145"/>
      <c r="J53" s="145"/>
      <c r="K53" s="145"/>
      <c r="L53" s="145"/>
      <c r="M53" s="145"/>
      <c r="N53" s="145"/>
      <c r="O53" s="145"/>
      <c r="P53" s="145"/>
      <c r="Q53" s="145"/>
      <c r="R53" s="145"/>
      <c r="S53" s="145"/>
      <c r="T53" s="145"/>
      <c r="U53" s="145"/>
      <c r="V53" s="145"/>
      <c r="W53" s="145"/>
      <c r="X53" s="145"/>
      <c r="Y53" s="145"/>
      <c r="Z53" s="145"/>
      <c r="AA53" s="145"/>
      <c r="AB53" s="145"/>
      <c r="AC53" s="145"/>
      <c r="AD53" s="145"/>
      <c r="AE53" s="145"/>
      <c r="AF53" s="145"/>
      <c r="AG53" s="145"/>
      <c r="AH53" s="145"/>
      <c r="AI53" s="145"/>
      <c r="AJ53" s="145"/>
      <c r="AK53" s="145"/>
      <c r="AL53" s="145"/>
      <c r="AM53" s="145"/>
      <c r="AN53" s="145"/>
      <c r="AO53" s="145"/>
      <c r="AP53" s="145"/>
      <c r="AQ53" s="145"/>
      <c r="AR53" s="145"/>
      <c r="AS53" s="145"/>
      <c r="AT53" s="145"/>
      <c r="AU53" s="145"/>
      <c r="AV53" s="145"/>
      <c r="AW53" s="145"/>
      <c r="AX53" s="145"/>
      <c r="AY53" s="145"/>
      <c r="AZ53" s="145"/>
      <c r="BA53" s="145"/>
      <c r="BB53" s="145"/>
      <c r="BC53" s="145"/>
      <c r="BD53" s="145"/>
      <c r="BE53" s="145"/>
      <c r="BF53" s="145"/>
      <c r="BG53" s="145"/>
      <c r="BH53" s="145"/>
      <c r="BI53" s="145"/>
      <c r="BJ53" s="145"/>
      <c r="BK53" s="145"/>
      <c r="BL53" s="145"/>
      <c r="BM53" s="145"/>
      <c r="BN53" s="145"/>
      <c r="BO53" s="145"/>
      <c r="BP53" s="145"/>
      <c r="BQ53" s="145"/>
      <c r="BR53" s="145"/>
      <c r="BS53" s="145"/>
      <c r="BT53" s="145"/>
      <c r="BU53" s="145"/>
      <c r="BV53" s="145"/>
      <c r="BW53" s="145"/>
      <c r="BX53" s="145"/>
    </row>
    <row r="54" spans="1:76" ht="14">
      <c r="A54" s="145"/>
      <c r="B54" s="145"/>
      <c r="C54" s="145"/>
      <c r="D54" s="145"/>
      <c r="E54" s="145"/>
      <c r="F54" s="145"/>
      <c r="G54" s="145"/>
      <c r="H54" s="145"/>
      <c r="I54" s="145"/>
      <c r="J54" s="145"/>
      <c r="K54" s="145"/>
      <c r="L54" s="145"/>
      <c r="M54" s="145"/>
      <c r="N54" s="145"/>
      <c r="O54" s="145"/>
      <c r="P54" s="145"/>
      <c r="Q54" s="145"/>
      <c r="R54" s="145"/>
      <c r="S54" s="145"/>
      <c r="T54" s="145"/>
      <c r="U54" s="145"/>
      <c r="V54" s="145"/>
      <c r="W54" s="145"/>
      <c r="X54" s="145"/>
      <c r="Y54" s="145"/>
      <c r="Z54" s="145"/>
      <c r="AA54" s="145"/>
      <c r="AB54" s="145"/>
      <c r="AC54" s="145"/>
      <c r="AD54" s="145"/>
      <c r="AE54" s="145"/>
      <c r="AF54" s="145"/>
      <c r="AG54" s="145"/>
      <c r="AH54" s="145"/>
      <c r="AI54" s="145"/>
      <c r="AJ54" s="145"/>
      <c r="AK54" s="145"/>
      <c r="AL54" s="145"/>
      <c r="AM54" s="145"/>
      <c r="AN54" s="145"/>
      <c r="AO54" s="145"/>
      <c r="AP54" s="145"/>
      <c r="AQ54" s="145"/>
      <c r="AR54" s="145"/>
      <c r="AS54" s="145"/>
      <c r="AT54" s="145"/>
      <c r="AU54" s="145"/>
      <c r="AV54" s="145"/>
      <c r="AW54" s="145"/>
      <c r="AX54" s="145"/>
      <c r="AY54" s="145"/>
      <c r="AZ54" s="145"/>
      <c r="BA54" s="145"/>
      <c r="BB54" s="145"/>
      <c r="BC54" s="145"/>
      <c r="BD54" s="145"/>
      <c r="BE54" s="145"/>
      <c r="BF54" s="145"/>
      <c r="BG54" s="145"/>
      <c r="BH54" s="145"/>
      <c r="BI54" s="145"/>
      <c r="BJ54" s="145"/>
      <c r="BK54" s="145"/>
      <c r="BL54" s="145"/>
      <c r="BM54" s="145"/>
      <c r="BN54" s="145"/>
      <c r="BO54" s="145"/>
      <c r="BP54" s="145"/>
      <c r="BQ54" s="145"/>
      <c r="BR54" s="145"/>
      <c r="BS54" s="145"/>
      <c r="BT54" s="145"/>
      <c r="BU54" s="145"/>
      <c r="BV54" s="145"/>
      <c r="BW54" s="145"/>
      <c r="BX54" s="145"/>
    </row>
    <row r="55" spans="1:76" ht="14">
      <c r="A55" s="145"/>
      <c r="B55" s="145"/>
      <c r="C55" s="145"/>
      <c r="D55" s="145"/>
      <c r="E55" s="145"/>
      <c r="F55" s="145"/>
      <c r="G55" s="145"/>
      <c r="H55" s="145"/>
      <c r="I55" s="145"/>
      <c r="J55" s="145"/>
      <c r="K55" s="145"/>
      <c r="L55" s="145"/>
      <c r="M55" s="145"/>
      <c r="N55" s="145"/>
      <c r="O55" s="145"/>
      <c r="P55" s="145"/>
      <c r="Q55" s="145"/>
      <c r="R55" s="145"/>
      <c r="S55" s="145"/>
      <c r="T55" s="145"/>
      <c r="U55" s="145"/>
      <c r="V55" s="145"/>
      <c r="W55" s="145"/>
      <c r="X55" s="145"/>
      <c r="Y55" s="145"/>
      <c r="Z55" s="145"/>
      <c r="AA55" s="145"/>
      <c r="AB55" s="145"/>
      <c r="AC55" s="145"/>
      <c r="AD55" s="145"/>
      <c r="AE55" s="145"/>
      <c r="AF55" s="145"/>
      <c r="AG55" s="145"/>
      <c r="AH55" s="145"/>
      <c r="AI55" s="145"/>
      <c r="AJ55" s="145"/>
      <c r="AK55" s="145"/>
      <c r="AL55" s="145"/>
      <c r="AM55" s="145"/>
      <c r="AN55" s="145"/>
      <c r="AO55" s="145"/>
      <c r="AP55" s="145"/>
      <c r="AQ55" s="145"/>
      <c r="AR55" s="145"/>
      <c r="AS55" s="145"/>
      <c r="AT55" s="145"/>
      <c r="AU55" s="145"/>
      <c r="AV55" s="145"/>
      <c r="AW55" s="145"/>
      <c r="AX55" s="145"/>
      <c r="AY55" s="145"/>
      <c r="AZ55" s="145"/>
      <c r="BA55" s="145"/>
      <c r="BB55" s="145"/>
      <c r="BC55" s="145"/>
      <c r="BD55" s="145"/>
      <c r="BE55" s="145"/>
      <c r="BF55" s="145"/>
      <c r="BG55" s="145"/>
      <c r="BH55" s="145"/>
      <c r="BI55" s="145"/>
      <c r="BJ55" s="145"/>
      <c r="BK55" s="145"/>
      <c r="BL55" s="145"/>
      <c r="BM55" s="145"/>
      <c r="BN55" s="145"/>
      <c r="BO55" s="145"/>
      <c r="BP55" s="145"/>
      <c r="BQ55" s="145"/>
      <c r="BR55" s="145"/>
      <c r="BS55" s="145"/>
      <c r="BT55" s="145"/>
      <c r="BU55" s="145"/>
      <c r="BV55" s="145"/>
      <c r="BW55" s="145"/>
      <c r="BX55" s="145"/>
    </row>
    <row r="56" spans="1:76" ht="14">
      <c r="A56" s="145"/>
      <c r="B56" s="145"/>
      <c r="C56" s="145"/>
      <c r="D56" s="145"/>
      <c r="E56" s="145"/>
      <c r="F56" s="145"/>
      <c r="G56" s="145"/>
      <c r="H56" s="145"/>
      <c r="I56" s="145"/>
      <c r="J56" s="145"/>
      <c r="K56" s="145"/>
      <c r="L56" s="145"/>
      <c r="M56" s="145"/>
      <c r="N56" s="145"/>
      <c r="O56" s="145"/>
      <c r="P56" s="145"/>
      <c r="Q56" s="145"/>
      <c r="R56" s="145"/>
      <c r="S56" s="145"/>
      <c r="T56" s="145"/>
      <c r="U56" s="145"/>
      <c r="V56" s="145"/>
      <c r="W56" s="145"/>
      <c r="X56" s="145"/>
      <c r="Y56" s="145"/>
      <c r="Z56" s="145"/>
      <c r="AA56" s="145"/>
      <c r="AB56" s="145"/>
      <c r="AC56" s="145"/>
      <c r="AD56" s="145"/>
      <c r="AE56" s="145"/>
      <c r="AF56" s="145"/>
      <c r="AG56" s="145"/>
      <c r="AH56" s="145"/>
      <c r="AI56" s="145"/>
      <c r="AJ56" s="145"/>
      <c r="AK56" s="145"/>
      <c r="AL56" s="145"/>
      <c r="AM56" s="145"/>
      <c r="AN56" s="145"/>
      <c r="AO56" s="145"/>
      <c r="AP56" s="145"/>
      <c r="AQ56" s="145"/>
      <c r="AR56" s="145"/>
      <c r="AS56" s="145"/>
      <c r="AT56" s="145"/>
      <c r="AU56" s="145"/>
      <c r="AV56" s="145"/>
      <c r="AW56" s="145"/>
      <c r="AX56" s="145"/>
      <c r="AY56" s="145"/>
      <c r="AZ56" s="145"/>
      <c r="BA56" s="145"/>
      <c r="BB56" s="145"/>
      <c r="BC56" s="145"/>
      <c r="BD56" s="145"/>
      <c r="BE56" s="145"/>
      <c r="BF56" s="145"/>
      <c r="BG56" s="145"/>
      <c r="BH56" s="145"/>
      <c r="BI56" s="145"/>
      <c r="BJ56" s="145"/>
      <c r="BK56" s="145"/>
      <c r="BL56" s="145"/>
      <c r="BM56" s="145"/>
      <c r="BN56" s="145"/>
      <c r="BO56" s="145"/>
      <c r="BP56" s="145"/>
      <c r="BQ56" s="145"/>
      <c r="BR56" s="145"/>
      <c r="BS56" s="145"/>
      <c r="BT56" s="145"/>
      <c r="BU56" s="145"/>
      <c r="BV56" s="145"/>
      <c r="BW56" s="145"/>
      <c r="BX56" s="145"/>
    </row>
    <row r="57" spans="1:76" ht="14">
      <c r="A57" s="145"/>
      <c r="B57" s="145"/>
      <c r="C57" s="145"/>
      <c r="D57" s="145"/>
      <c r="E57" s="145"/>
      <c r="F57" s="145"/>
      <c r="G57" s="145"/>
      <c r="H57" s="145"/>
      <c r="I57" s="145"/>
      <c r="J57" s="145"/>
      <c r="K57" s="145"/>
      <c r="L57" s="145"/>
      <c r="M57" s="145"/>
      <c r="N57" s="145"/>
      <c r="O57" s="145"/>
      <c r="P57" s="145"/>
      <c r="Q57" s="145"/>
      <c r="R57" s="145"/>
      <c r="S57" s="145"/>
      <c r="T57" s="145"/>
      <c r="U57" s="145"/>
      <c r="V57" s="145"/>
      <c r="W57" s="145"/>
      <c r="X57" s="145"/>
      <c r="Y57" s="145"/>
      <c r="Z57" s="145"/>
      <c r="AA57" s="145"/>
      <c r="AB57" s="145"/>
      <c r="AC57" s="145"/>
      <c r="AD57" s="145"/>
      <c r="AE57" s="145"/>
      <c r="AF57" s="145"/>
      <c r="AG57" s="145"/>
      <c r="AH57" s="145"/>
      <c r="AI57" s="145"/>
      <c r="AJ57" s="145"/>
      <c r="AK57" s="145"/>
      <c r="AL57" s="145"/>
      <c r="AM57" s="145"/>
      <c r="AN57" s="145"/>
      <c r="AO57" s="145"/>
      <c r="AP57" s="145"/>
      <c r="AQ57" s="145"/>
      <c r="AR57" s="145"/>
      <c r="AS57" s="145"/>
      <c r="AT57" s="145"/>
      <c r="AU57" s="145"/>
      <c r="AV57" s="145"/>
      <c r="AW57" s="145"/>
      <c r="AX57" s="145"/>
      <c r="AY57" s="145"/>
      <c r="AZ57" s="145"/>
      <c r="BA57" s="145"/>
      <c r="BB57" s="145"/>
      <c r="BC57" s="145"/>
      <c r="BD57" s="145"/>
      <c r="BE57" s="145"/>
      <c r="BF57" s="145"/>
      <c r="BG57" s="145"/>
      <c r="BH57" s="145"/>
      <c r="BI57" s="145"/>
      <c r="BJ57" s="145"/>
      <c r="BK57" s="145"/>
      <c r="BL57" s="145"/>
      <c r="BM57" s="145"/>
      <c r="BN57" s="145"/>
      <c r="BO57" s="145"/>
      <c r="BP57" s="145"/>
      <c r="BQ57" s="145"/>
      <c r="BR57" s="145"/>
      <c r="BS57" s="145"/>
      <c r="BT57" s="145"/>
      <c r="BU57" s="145"/>
      <c r="BV57" s="145"/>
      <c r="BW57" s="145"/>
      <c r="BX57" s="145"/>
    </row>
    <row r="58" spans="1:76" ht="14">
      <c r="A58" s="145"/>
      <c r="B58" s="145"/>
      <c r="C58" s="145"/>
      <c r="D58" s="145"/>
      <c r="E58" s="145"/>
      <c r="F58" s="145"/>
      <c r="G58" s="145"/>
      <c r="H58" s="145"/>
      <c r="I58" s="145"/>
      <c r="J58" s="145"/>
      <c r="K58" s="145"/>
      <c r="L58" s="145"/>
      <c r="M58" s="145"/>
      <c r="N58" s="145"/>
      <c r="O58" s="145"/>
      <c r="P58" s="145"/>
      <c r="Q58" s="145"/>
      <c r="R58" s="145"/>
      <c r="S58" s="145"/>
      <c r="T58" s="145"/>
      <c r="U58" s="145"/>
      <c r="V58" s="145"/>
      <c r="W58" s="145"/>
      <c r="X58" s="145"/>
      <c r="Y58" s="145"/>
      <c r="Z58" s="145"/>
      <c r="AA58" s="145"/>
      <c r="AB58" s="145"/>
      <c r="AC58" s="145"/>
      <c r="AD58" s="145"/>
      <c r="AE58" s="145"/>
      <c r="AF58" s="145"/>
      <c r="AG58" s="145"/>
      <c r="AH58" s="145"/>
      <c r="AI58" s="145"/>
      <c r="AJ58" s="145"/>
      <c r="AK58" s="145"/>
      <c r="AL58" s="145"/>
      <c r="AM58" s="145"/>
      <c r="AN58" s="145"/>
      <c r="AO58" s="145"/>
      <c r="AP58" s="145"/>
      <c r="AQ58" s="145"/>
      <c r="AR58" s="145"/>
      <c r="AS58" s="145"/>
      <c r="AT58" s="145"/>
      <c r="AU58" s="145"/>
      <c r="AV58" s="145"/>
      <c r="AW58" s="145"/>
      <c r="AX58" s="145"/>
      <c r="AY58" s="145"/>
      <c r="AZ58" s="145"/>
      <c r="BA58" s="145"/>
      <c r="BB58" s="145"/>
      <c r="BC58" s="145"/>
      <c r="BD58" s="145"/>
      <c r="BE58" s="145"/>
      <c r="BF58" s="145"/>
      <c r="BG58" s="145"/>
      <c r="BH58" s="145"/>
      <c r="BI58" s="145"/>
      <c r="BJ58" s="145"/>
      <c r="BK58" s="145"/>
      <c r="BL58" s="145"/>
      <c r="BM58" s="145"/>
      <c r="BN58" s="145"/>
      <c r="BO58" s="145"/>
      <c r="BP58" s="145"/>
      <c r="BQ58" s="145"/>
      <c r="BR58" s="145"/>
      <c r="BS58" s="145"/>
      <c r="BT58" s="145"/>
      <c r="BU58" s="145"/>
      <c r="BV58" s="145"/>
      <c r="BW58" s="145"/>
      <c r="BX58" s="145"/>
    </row>
    <row r="59" spans="1:76" ht="14">
      <c r="A59" s="145"/>
      <c r="B59" s="145"/>
      <c r="C59" s="145"/>
      <c r="D59" s="145"/>
      <c r="E59" s="145"/>
      <c r="F59" s="145"/>
      <c r="G59" s="145"/>
      <c r="H59" s="145"/>
      <c r="I59" s="145"/>
      <c r="J59" s="145"/>
      <c r="K59" s="145"/>
      <c r="L59" s="145"/>
      <c r="M59" s="145"/>
      <c r="N59" s="145"/>
      <c r="O59" s="145"/>
      <c r="P59" s="145"/>
      <c r="Q59" s="145"/>
      <c r="R59" s="145"/>
      <c r="S59" s="145"/>
      <c r="T59" s="145"/>
      <c r="U59" s="145"/>
      <c r="V59" s="145"/>
      <c r="W59" s="145"/>
      <c r="X59" s="145"/>
      <c r="Y59" s="145"/>
      <c r="Z59" s="145"/>
      <c r="AA59" s="145"/>
      <c r="AB59" s="145"/>
      <c r="AC59" s="145"/>
      <c r="AD59" s="145"/>
      <c r="AE59" s="145"/>
      <c r="AF59" s="145"/>
      <c r="AG59" s="145"/>
      <c r="AH59" s="145"/>
      <c r="AI59" s="145"/>
      <c r="AJ59" s="145"/>
      <c r="AK59" s="145"/>
      <c r="AL59" s="145"/>
      <c r="AM59" s="145"/>
      <c r="AN59" s="145"/>
      <c r="AO59" s="145"/>
      <c r="AP59" s="145"/>
      <c r="AQ59" s="145"/>
      <c r="AR59" s="145"/>
      <c r="AS59" s="145"/>
      <c r="AT59" s="145"/>
      <c r="AU59" s="145"/>
      <c r="AV59" s="145"/>
      <c r="AW59" s="145"/>
      <c r="AX59" s="145"/>
      <c r="AY59" s="145"/>
      <c r="AZ59" s="145"/>
      <c r="BA59" s="145"/>
      <c r="BB59" s="145"/>
      <c r="BC59" s="145"/>
      <c r="BD59" s="145"/>
      <c r="BE59" s="145"/>
      <c r="BF59" s="145"/>
      <c r="BG59" s="145"/>
      <c r="BH59" s="145"/>
      <c r="BI59" s="145"/>
      <c r="BJ59" s="145"/>
      <c r="BK59" s="145"/>
      <c r="BL59" s="145"/>
      <c r="BM59" s="145"/>
      <c r="BN59" s="145"/>
      <c r="BO59" s="145"/>
      <c r="BP59" s="145"/>
      <c r="BQ59" s="145"/>
      <c r="BR59" s="145"/>
      <c r="BS59" s="145"/>
      <c r="BT59" s="145"/>
      <c r="BU59" s="145"/>
      <c r="BV59" s="145"/>
      <c r="BW59" s="145"/>
      <c r="BX59" s="145"/>
    </row>
    <row r="60" spans="1:76" ht="14">
      <c r="A60" s="145"/>
      <c r="B60" s="145"/>
      <c r="C60" s="145"/>
      <c r="D60" s="145"/>
      <c r="E60" s="145"/>
      <c r="F60" s="145"/>
      <c r="G60" s="145"/>
      <c r="H60" s="145"/>
      <c r="I60" s="145"/>
      <c r="J60" s="145"/>
      <c r="K60" s="145"/>
      <c r="L60" s="145"/>
      <c r="M60" s="145"/>
      <c r="N60" s="145"/>
      <c r="O60" s="145"/>
      <c r="P60" s="145"/>
      <c r="Q60" s="145"/>
      <c r="R60" s="145"/>
      <c r="S60" s="145"/>
      <c r="T60" s="145"/>
      <c r="U60" s="145"/>
      <c r="V60" s="145"/>
      <c r="W60" s="145"/>
      <c r="X60" s="145"/>
      <c r="Y60" s="145"/>
      <c r="Z60" s="145"/>
      <c r="AA60" s="145"/>
      <c r="AB60" s="145"/>
      <c r="AC60" s="145"/>
      <c r="AD60" s="145"/>
      <c r="AE60" s="145"/>
      <c r="AF60" s="145"/>
      <c r="AG60" s="145"/>
      <c r="AH60" s="145"/>
      <c r="AI60" s="145"/>
      <c r="AJ60" s="145"/>
      <c r="AK60" s="145"/>
      <c r="AL60" s="145"/>
      <c r="AM60" s="145"/>
      <c r="AN60" s="145"/>
      <c r="AO60" s="145"/>
      <c r="AP60" s="145"/>
      <c r="AQ60" s="145"/>
      <c r="AR60" s="145"/>
      <c r="AS60" s="145"/>
      <c r="AT60" s="145"/>
      <c r="AU60" s="145"/>
      <c r="AV60" s="145"/>
      <c r="AW60" s="145"/>
      <c r="AX60" s="145"/>
      <c r="AY60" s="145"/>
      <c r="AZ60" s="145"/>
      <c r="BA60" s="145"/>
      <c r="BB60" s="145"/>
      <c r="BC60" s="145"/>
      <c r="BD60" s="145"/>
      <c r="BE60" s="145"/>
      <c r="BF60" s="145"/>
      <c r="BG60" s="145"/>
      <c r="BH60" s="145"/>
      <c r="BI60" s="145"/>
      <c r="BJ60" s="145"/>
      <c r="BK60" s="145"/>
      <c r="BL60" s="145"/>
      <c r="BM60" s="145"/>
      <c r="BN60" s="145"/>
      <c r="BO60" s="145"/>
      <c r="BP60" s="145"/>
      <c r="BQ60" s="145"/>
      <c r="BR60" s="145"/>
      <c r="BS60" s="145"/>
      <c r="BT60" s="145"/>
      <c r="BU60" s="145"/>
      <c r="BV60" s="145"/>
      <c r="BW60" s="145"/>
      <c r="BX60" s="145"/>
    </row>
    <row r="61" spans="1:76" ht="14">
      <c r="A61" s="145"/>
      <c r="B61" s="145"/>
      <c r="C61" s="145"/>
      <c r="D61" s="145"/>
      <c r="E61" s="145"/>
      <c r="F61" s="145"/>
      <c r="G61" s="145"/>
      <c r="H61" s="145"/>
      <c r="I61" s="145"/>
      <c r="J61" s="145"/>
      <c r="K61" s="145"/>
      <c r="L61" s="145"/>
      <c r="M61" s="145"/>
      <c r="N61" s="145"/>
      <c r="O61" s="145"/>
      <c r="P61" s="145"/>
      <c r="Q61" s="145"/>
      <c r="R61" s="145"/>
      <c r="S61" s="145"/>
      <c r="T61" s="145"/>
      <c r="U61" s="145"/>
      <c r="V61" s="145"/>
      <c r="W61" s="145"/>
      <c r="X61" s="145"/>
      <c r="Y61" s="145"/>
      <c r="Z61" s="145"/>
      <c r="AA61" s="145"/>
      <c r="AB61" s="145"/>
      <c r="AC61" s="145"/>
      <c r="AD61" s="145"/>
      <c r="AE61" s="145"/>
      <c r="AF61" s="145"/>
      <c r="AG61" s="145"/>
      <c r="AH61" s="145"/>
      <c r="AI61" s="145"/>
      <c r="AJ61" s="145"/>
      <c r="AK61" s="145"/>
      <c r="AL61" s="145"/>
      <c r="AM61" s="145"/>
      <c r="AN61" s="145"/>
      <c r="AO61" s="145"/>
      <c r="AP61" s="145"/>
      <c r="AQ61" s="145"/>
      <c r="AR61" s="145"/>
      <c r="AS61" s="145"/>
      <c r="AT61" s="145"/>
      <c r="AU61" s="145"/>
      <c r="AV61" s="145"/>
      <c r="AW61" s="145"/>
      <c r="AX61" s="145"/>
      <c r="AY61" s="145"/>
      <c r="AZ61" s="145"/>
      <c r="BA61" s="145"/>
      <c r="BB61" s="145"/>
      <c r="BC61" s="145"/>
      <c r="BD61" s="145"/>
      <c r="BE61" s="145"/>
      <c r="BF61" s="145"/>
      <c r="BG61" s="145"/>
      <c r="BH61" s="145"/>
      <c r="BI61" s="145"/>
      <c r="BJ61" s="145"/>
      <c r="BK61" s="145"/>
      <c r="BL61" s="145"/>
      <c r="BM61" s="145"/>
      <c r="BN61" s="145"/>
      <c r="BO61" s="145"/>
      <c r="BP61" s="145"/>
      <c r="BQ61" s="145"/>
      <c r="BR61" s="145"/>
      <c r="BS61" s="145"/>
      <c r="BT61" s="145"/>
      <c r="BU61" s="145"/>
      <c r="BV61" s="145"/>
      <c r="BW61" s="145"/>
      <c r="BX61" s="145"/>
    </row>
    <row r="62" spans="1:76" ht="14">
      <c r="A62" s="145"/>
      <c r="B62" s="145"/>
      <c r="C62" s="145"/>
      <c r="D62" s="145"/>
      <c r="E62" s="145"/>
      <c r="F62" s="145"/>
      <c r="G62" s="145"/>
      <c r="H62" s="145"/>
      <c r="I62" s="145"/>
      <c r="J62" s="145"/>
      <c r="K62" s="145"/>
      <c r="L62" s="145"/>
      <c r="M62" s="145"/>
      <c r="N62" s="145"/>
      <c r="O62" s="145"/>
      <c r="P62" s="145"/>
      <c r="Q62" s="145"/>
      <c r="R62" s="145"/>
      <c r="S62" s="145"/>
      <c r="T62" s="145"/>
      <c r="U62" s="145"/>
      <c r="V62" s="145"/>
      <c r="W62" s="145"/>
      <c r="X62" s="145"/>
      <c r="Y62" s="145"/>
      <c r="Z62" s="145"/>
      <c r="AA62" s="145"/>
      <c r="AB62" s="145"/>
      <c r="AC62" s="145"/>
      <c r="AD62" s="145"/>
      <c r="AE62" s="145"/>
      <c r="AF62" s="145"/>
      <c r="AG62" s="145"/>
      <c r="AH62" s="145"/>
      <c r="AI62" s="145"/>
      <c r="AJ62" s="145"/>
      <c r="AK62" s="145"/>
      <c r="AL62" s="145"/>
      <c r="AM62" s="145"/>
      <c r="AN62" s="145"/>
      <c r="AO62" s="145"/>
      <c r="AP62" s="145"/>
      <c r="AQ62" s="145"/>
      <c r="AR62" s="145"/>
      <c r="AS62" s="145"/>
      <c r="AT62" s="145"/>
      <c r="AU62" s="145"/>
      <c r="AV62" s="145"/>
      <c r="AW62" s="145"/>
      <c r="AX62" s="145"/>
      <c r="AY62" s="145"/>
      <c r="AZ62" s="145"/>
      <c r="BA62" s="145"/>
      <c r="BB62" s="145"/>
      <c r="BC62" s="145"/>
      <c r="BD62" s="145"/>
      <c r="BE62" s="145"/>
      <c r="BF62" s="145"/>
      <c r="BG62" s="145"/>
      <c r="BH62" s="145"/>
      <c r="BI62" s="145"/>
      <c r="BJ62" s="145"/>
      <c r="BK62" s="145"/>
      <c r="BL62" s="145"/>
      <c r="BM62" s="145"/>
      <c r="BN62" s="145"/>
      <c r="BO62" s="145"/>
      <c r="BP62" s="145"/>
      <c r="BQ62" s="145"/>
      <c r="BR62" s="145"/>
      <c r="BS62" s="145"/>
      <c r="BT62" s="145"/>
      <c r="BU62" s="145"/>
      <c r="BV62" s="145"/>
      <c r="BW62" s="145"/>
      <c r="BX62" s="145"/>
    </row>
    <row r="63" spans="1:76" ht="14">
      <c r="A63" s="145"/>
      <c r="B63" s="145"/>
      <c r="C63" s="145"/>
      <c r="D63" s="145"/>
      <c r="E63" s="145"/>
      <c r="F63" s="145"/>
      <c r="G63" s="145"/>
      <c r="H63" s="145"/>
      <c r="I63" s="145"/>
      <c r="J63" s="145"/>
      <c r="K63" s="145"/>
      <c r="L63" s="145"/>
      <c r="M63" s="145"/>
      <c r="N63" s="145"/>
      <c r="O63" s="145"/>
      <c r="P63" s="145"/>
      <c r="Q63" s="145"/>
      <c r="R63" s="145"/>
      <c r="S63" s="145"/>
      <c r="T63" s="145"/>
      <c r="U63" s="145"/>
      <c r="V63" s="145"/>
      <c r="W63" s="145"/>
      <c r="X63" s="145"/>
      <c r="Y63" s="145"/>
      <c r="Z63" s="145"/>
      <c r="AA63" s="145"/>
      <c r="AB63" s="145"/>
      <c r="AC63" s="145"/>
      <c r="AD63" s="145"/>
      <c r="AE63" s="145"/>
      <c r="AF63" s="145"/>
      <c r="AG63" s="145"/>
      <c r="AH63" s="145"/>
      <c r="AI63" s="145"/>
      <c r="AJ63" s="145"/>
      <c r="AK63" s="145"/>
      <c r="AL63" s="145"/>
      <c r="AM63" s="145"/>
      <c r="AN63" s="145"/>
      <c r="AO63" s="145"/>
      <c r="AP63" s="145"/>
      <c r="AQ63" s="145"/>
      <c r="AR63" s="145"/>
      <c r="AS63" s="145"/>
      <c r="AT63" s="145"/>
      <c r="AU63" s="145"/>
      <c r="AV63" s="145"/>
      <c r="AW63" s="145"/>
      <c r="AX63" s="145"/>
      <c r="AY63" s="145"/>
      <c r="AZ63" s="145"/>
      <c r="BA63" s="145"/>
      <c r="BB63" s="145"/>
      <c r="BC63" s="145"/>
      <c r="BD63" s="145"/>
      <c r="BE63" s="145"/>
      <c r="BF63" s="145"/>
      <c r="BG63" s="145"/>
      <c r="BH63" s="145"/>
      <c r="BI63" s="145"/>
      <c r="BJ63" s="145"/>
      <c r="BK63" s="145"/>
      <c r="BL63" s="145"/>
      <c r="BM63" s="145"/>
      <c r="BN63" s="145"/>
      <c r="BO63" s="145"/>
      <c r="BP63" s="145"/>
      <c r="BQ63" s="145"/>
      <c r="BR63" s="145"/>
      <c r="BS63" s="145"/>
      <c r="BT63" s="145"/>
      <c r="BU63" s="145"/>
      <c r="BV63" s="145"/>
      <c r="BW63" s="145"/>
      <c r="BX63" s="145"/>
    </row>
    <row r="64" spans="1:76" ht="14">
      <c r="A64" s="145"/>
      <c r="B64" s="145"/>
      <c r="C64" s="145"/>
      <c r="D64" s="145"/>
      <c r="E64" s="145"/>
      <c r="F64" s="145"/>
      <c r="G64" s="145"/>
      <c r="H64" s="145"/>
      <c r="I64" s="145"/>
      <c r="J64" s="145"/>
      <c r="K64" s="145"/>
      <c r="L64" s="145"/>
      <c r="M64" s="145"/>
      <c r="N64" s="145"/>
      <c r="O64" s="145"/>
      <c r="P64" s="145"/>
      <c r="Q64" s="145"/>
      <c r="R64" s="145"/>
      <c r="S64" s="145"/>
      <c r="T64" s="145"/>
      <c r="U64" s="145"/>
      <c r="V64" s="145"/>
      <c r="W64" s="145"/>
      <c r="X64" s="145"/>
      <c r="Y64" s="145"/>
      <c r="Z64" s="145"/>
      <c r="AA64" s="145"/>
      <c r="AB64" s="145"/>
      <c r="AC64" s="145"/>
      <c r="AD64" s="145"/>
      <c r="AE64" s="145"/>
      <c r="AF64" s="145"/>
      <c r="AG64" s="145"/>
      <c r="AH64" s="145"/>
      <c r="AI64" s="145"/>
      <c r="AJ64" s="145"/>
      <c r="AK64" s="145"/>
      <c r="AL64" s="145"/>
      <c r="AM64" s="145"/>
      <c r="AN64" s="145"/>
      <c r="AO64" s="145"/>
      <c r="AP64" s="145"/>
      <c r="AQ64" s="145"/>
      <c r="AR64" s="145"/>
      <c r="AS64" s="145"/>
      <c r="AT64" s="145"/>
      <c r="AU64" s="145"/>
      <c r="AV64" s="145"/>
      <c r="AW64" s="145"/>
      <c r="AX64" s="145"/>
      <c r="AY64" s="145"/>
      <c r="AZ64" s="145"/>
      <c r="BA64" s="145"/>
      <c r="BB64" s="145"/>
      <c r="BC64" s="145"/>
      <c r="BD64" s="145"/>
      <c r="BE64" s="145"/>
      <c r="BF64" s="145"/>
      <c r="BG64" s="145"/>
      <c r="BH64" s="145"/>
      <c r="BI64" s="145"/>
      <c r="BJ64" s="145"/>
      <c r="BK64" s="145"/>
      <c r="BL64" s="145"/>
      <c r="BM64" s="145"/>
      <c r="BN64" s="145"/>
      <c r="BO64" s="145"/>
      <c r="BP64" s="145"/>
      <c r="BQ64" s="145"/>
      <c r="BR64" s="145"/>
      <c r="BS64" s="145"/>
      <c r="BT64" s="145"/>
      <c r="BU64" s="145"/>
      <c r="BV64" s="145"/>
      <c r="BW64" s="145"/>
      <c r="BX64" s="145"/>
    </row>
    <row r="65" spans="1:76" ht="14">
      <c r="A65" s="145"/>
      <c r="B65" s="145"/>
      <c r="C65" s="145"/>
      <c r="D65" s="145"/>
      <c r="E65" s="145"/>
      <c r="F65" s="145"/>
      <c r="G65" s="145"/>
      <c r="H65" s="145"/>
      <c r="I65" s="145"/>
      <c r="J65" s="145"/>
      <c r="K65" s="145"/>
      <c r="L65" s="145"/>
      <c r="M65" s="145"/>
      <c r="N65" s="145"/>
      <c r="O65" s="145"/>
      <c r="P65" s="145"/>
      <c r="Q65" s="145"/>
      <c r="R65" s="145"/>
      <c r="S65" s="145"/>
      <c r="T65" s="145"/>
      <c r="U65" s="145"/>
      <c r="V65" s="145"/>
      <c r="W65" s="145"/>
      <c r="X65" s="145"/>
      <c r="Y65" s="145"/>
      <c r="Z65" s="145"/>
      <c r="AA65" s="145"/>
      <c r="AB65" s="145"/>
      <c r="AC65" s="145"/>
      <c r="AD65" s="145"/>
      <c r="AE65" s="145"/>
      <c r="AF65" s="145"/>
      <c r="AG65" s="145"/>
      <c r="AH65" s="145"/>
      <c r="AI65" s="145"/>
      <c r="AJ65" s="145"/>
      <c r="AK65" s="145"/>
      <c r="AL65" s="145"/>
      <c r="AM65" s="145"/>
      <c r="AN65" s="145"/>
      <c r="AO65" s="145"/>
      <c r="AP65" s="145"/>
      <c r="AQ65" s="145"/>
      <c r="AR65" s="145"/>
      <c r="AS65" s="145"/>
      <c r="AT65" s="145"/>
      <c r="AU65" s="145"/>
      <c r="AV65" s="145"/>
      <c r="AW65" s="145"/>
      <c r="AX65" s="145"/>
      <c r="AY65" s="145"/>
      <c r="AZ65" s="145"/>
      <c r="BA65" s="145"/>
      <c r="BB65" s="145"/>
      <c r="BC65" s="145"/>
      <c r="BD65" s="145"/>
      <c r="BE65" s="145"/>
      <c r="BF65" s="145"/>
      <c r="BG65" s="145"/>
      <c r="BH65" s="145"/>
      <c r="BI65" s="145"/>
      <c r="BJ65" s="145"/>
      <c r="BK65" s="145"/>
      <c r="BL65" s="145"/>
      <c r="BM65" s="145"/>
      <c r="BN65" s="145"/>
      <c r="BO65" s="145"/>
      <c r="BP65" s="145"/>
      <c r="BQ65" s="145"/>
      <c r="BR65" s="145"/>
      <c r="BS65" s="145"/>
      <c r="BT65" s="145"/>
      <c r="BU65" s="145"/>
      <c r="BV65" s="145"/>
      <c r="BW65" s="145"/>
      <c r="BX65" s="145"/>
    </row>
    <row r="66" spans="1:76" ht="14">
      <c r="A66" s="145"/>
      <c r="B66" s="145"/>
      <c r="C66" s="145"/>
      <c r="D66" s="145"/>
      <c r="E66" s="145"/>
      <c r="F66" s="145"/>
      <c r="G66" s="145"/>
      <c r="H66" s="145"/>
      <c r="I66" s="145"/>
      <c r="J66" s="145"/>
      <c r="K66" s="145"/>
      <c r="L66" s="145"/>
      <c r="M66" s="145"/>
      <c r="N66" s="145"/>
      <c r="O66" s="145"/>
      <c r="P66" s="145"/>
      <c r="Q66" s="145"/>
      <c r="R66" s="145"/>
      <c r="S66" s="145"/>
      <c r="T66" s="145"/>
      <c r="U66" s="145"/>
      <c r="V66" s="145"/>
      <c r="W66" s="145"/>
      <c r="X66" s="145"/>
      <c r="Y66" s="145"/>
      <c r="Z66" s="145"/>
      <c r="AA66" s="145"/>
      <c r="AB66" s="145"/>
      <c r="AC66" s="145"/>
      <c r="AD66" s="145"/>
      <c r="AE66" s="145"/>
      <c r="AF66" s="145"/>
      <c r="AG66" s="145"/>
      <c r="AH66" s="145"/>
      <c r="AI66" s="145"/>
      <c r="AJ66" s="145"/>
      <c r="AK66" s="145"/>
      <c r="AL66" s="145"/>
      <c r="AM66" s="145"/>
      <c r="AN66" s="145"/>
      <c r="AO66" s="145"/>
      <c r="AP66" s="145"/>
      <c r="AQ66" s="145"/>
      <c r="AR66" s="145"/>
      <c r="AS66" s="145"/>
      <c r="AT66" s="145"/>
      <c r="AU66" s="145"/>
      <c r="AV66" s="145"/>
      <c r="AW66" s="145"/>
      <c r="AX66" s="145"/>
      <c r="AY66" s="145"/>
      <c r="AZ66" s="145"/>
      <c r="BA66" s="145"/>
      <c r="BB66" s="145"/>
      <c r="BC66" s="145"/>
      <c r="BD66" s="145"/>
      <c r="BE66" s="145"/>
      <c r="BF66" s="145"/>
      <c r="BG66" s="145"/>
      <c r="BH66" s="145"/>
      <c r="BI66" s="145"/>
      <c r="BJ66" s="145"/>
      <c r="BK66" s="145"/>
      <c r="BL66" s="145"/>
      <c r="BM66" s="145"/>
      <c r="BN66" s="145"/>
      <c r="BO66" s="145"/>
      <c r="BP66" s="145"/>
      <c r="BQ66" s="145"/>
      <c r="BR66" s="145"/>
      <c r="BS66" s="145"/>
      <c r="BT66" s="145"/>
      <c r="BU66" s="145"/>
      <c r="BV66" s="145"/>
      <c r="BW66" s="145"/>
      <c r="BX66" s="145"/>
    </row>
    <row r="67" spans="1:76" ht="14">
      <c r="A67" s="145"/>
      <c r="B67" s="145"/>
      <c r="C67" s="145"/>
      <c r="D67" s="145"/>
      <c r="E67" s="145"/>
      <c r="F67" s="145"/>
      <c r="G67" s="145"/>
      <c r="H67" s="145"/>
      <c r="I67" s="145"/>
      <c r="J67" s="145"/>
      <c r="K67" s="145"/>
      <c r="L67" s="145"/>
      <c r="M67" s="145"/>
      <c r="N67" s="145"/>
      <c r="O67" s="145"/>
      <c r="P67" s="145"/>
      <c r="Q67" s="145"/>
      <c r="R67" s="145"/>
      <c r="S67" s="145"/>
      <c r="T67" s="145"/>
      <c r="U67" s="145"/>
      <c r="V67" s="145"/>
      <c r="W67" s="145"/>
      <c r="X67" s="145"/>
      <c r="Y67" s="145"/>
      <c r="Z67" s="145"/>
      <c r="AA67" s="145"/>
      <c r="AB67" s="145"/>
      <c r="AC67" s="145"/>
      <c r="AD67" s="145"/>
      <c r="AE67" s="145"/>
      <c r="AF67" s="145"/>
      <c r="AG67" s="145"/>
      <c r="AH67" s="145"/>
      <c r="AI67" s="145"/>
      <c r="AJ67" s="145"/>
      <c r="AK67" s="145"/>
      <c r="AL67" s="145"/>
      <c r="AM67" s="145"/>
      <c r="AN67" s="145"/>
      <c r="AO67" s="145"/>
      <c r="AP67" s="145"/>
      <c r="AQ67" s="145"/>
      <c r="AR67" s="145"/>
      <c r="AS67" s="145"/>
      <c r="AT67" s="145"/>
      <c r="AU67" s="145"/>
      <c r="AV67" s="145"/>
      <c r="AW67" s="145"/>
      <c r="AX67" s="145"/>
      <c r="AY67" s="145"/>
      <c r="AZ67" s="145"/>
      <c r="BA67" s="145"/>
      <c r="BB67" s="145"/>
      <c r="BC67" s="145"/>
      <c r="BD67" s="145"/>
      <c r="BE67" s="145"/>
      <c r="BF67" s="145"/>
      <c r="BG67" s="145"/>
      <c r="BH67" s="145"/>
      <c r="BI67" s="145"/>
      <c r="BJ67" s="145"/>
      <c r="BK67" s="145"/>
      <c r="BL67" s="145"/>
      <c r="BM67" s="145"/>
      <c r="BN67" s="145"/>
      <c r="BO67" s="145"/>
      <c r="BP67" s="145"/>
      <c r="BQ67" s="145"/>
      <c r="BR67" s="145"/>
      <c r="BS67" s="145"/>
      <c r="BT67" s="145"/>
      <c r="BU67" s="145"/>
      <c r="BV67" s="145"/>
      <c r="BW67" s="145"/>
      <c r="BX67" s="145"/>
    </row>
    <row r="68" spans="1:76" ht="14">
      <c r="A68" s="145"/>
      <c r="B68" s="145"/>
      <c r="C68" s="145"/>
      <c r="D68" s="145"/>
      <c r="E68" s="145"/>
      <c r="F68" s="145"/>
      <c r="G68" s="145"/>
      <c r="H68" s="145"/>
      <c r="I68" s="145"/>
      <c r="J68" s="145"/>
      <c r="K68" s="145"/>
      <c r="L68" s="145"/>
      <c r="M68" s="145"/>
      <c r="N68" s="145"/>
      <c r="O68" s="145"/>
      <c r="P68" s="145"/>
      <c r="Q68" s="145"/>
      <c r="R68" s="145"/>
      <c r="S68" s="145"/>
      <c r="T68" s="145"/>
      <c r="U68" s="145"/>
      <c r="V68" s="145"/>
      <c r="W68" s="145"/>
      <c r="X68" s="145"/>
      <c r="Y68" s="145"/>
      <c r="Z68" s="145"/>
      <c r="AA68" s="145"/>
      <c r="AB68" s="145"/>
      <c r="AC68" s="145"/>
      <c r="AD68" s="145"/>
      <c r="AE68" s="145"/>
      <c r="AF68" s="145"/>
      <c r="AG68" s="145"/>
      <c r="AH68" s="145"/>
      <c r="AI68" s="145"/>
      <c r="AJ68" s="145"/>
      <c r="AK68" s="145"/>
      <c r="AL68" s="145"/>
      <c r="AM68" s="145"/>
      <c r="AN68" s="145"/>
      <c r="AO68" s="145"/>
      <c r="AP68" s="145"/>
      <c r="AQ68" s="145"/>
      <c r="AR68" s="145"/>
      <c r="AS68" s="145"/>
      <c r="AT68" s="145"/>
      <c r="AU68" s="145"/>
      <c r="AV68" s="145"/>
      <c r="AW68" s="145"/>
      <c r="AX68" s="145"/>
      <c r="AY68" s="145"/>
      <c r="AZ68" s="145"/>
      <c r="BA68" s="145"/>
      <c r="BB68" s="145"/>
      <c r="BC68" s="145"/>
      <c r="BD68" s="145"/>
      <c r="BE68" s="145"/>
      <c r="BF68" s="145"/>
      <c r="BG68" s="145"/>
      <c r="BH68" s="145"/>
      <c r="BI68" s="145"/>
      <c r="BJ68" s="145"/>
      <c r="BK68" s="145"/>
      <c r="BL68" s="145"/>
      <c r="BM68" s="145"/>
      <c r="BN68" s="145"/>
      <c r="BO68" s="145"/>
      <c r="BP68" s="145"/>
      <c r="BQ68" s="145"/>
      <c r="BR68" s="145"/>
      <c r="BS68" s="145"/>
      <c r="BT68" s="145"/>
      <c r="BU68" s="145"/>
      <c r="BV68" s="145"/>
      <c r="BW68" s="145"/>
      <c r="BX68" s="145"/>
    </row>
    <row r="69" spans="1:76" ht="14">
      <c r="A69" s="145"/>
      <c r="B69" s="145"/>
      <c r="C69" s="145"/>
      <c r="D69" s="145"/>
      <c r="E69" s="145"/>
      <c r="F69" s="145"/>
      <c r="G69" s="145"/>
      <c r="H69" s="145"/>
      <c r="I69" s="145"/>
      <c r="J69" s="145"/>
      <c r="K69" s="145"/>
      <c r="L69" s="145"/>
      <c r="M69" s="145"/>
      <c r="N69" s="145"/>
      <c r="O69" s="145"/>
      <c r="P69" s="145"/>
      <c r="Q69" s="145"/>
      <c r="R69" s="145"/>
      <c r="S69" s="145"/>
      <c r="T69" s="145"/>
      <c r="U69" s="145"/>
      <c r="V69" s="145"/>
      <c r="W69" s="145"/>
      <c r="X69" s="145"/>
      <c r="Y69" s="145"/>
      <c r="Z69" s="145"/>
      <c r="AA69" s="145"/>
      <c r="AB69" s="145"/>
      <c r="AC69" s="145"/>
      <c r="AD69" s="145"/>
      <c r="AE69" s="145"/>
      <c r="AF69" s="145"/>
      <c r="AG69" s="145"/>
      <c r="AH69" s="145"/>
      <c r="AI69" s="145"/>
      <c r="AJ69" s="145"/>
      <c r="AK69" s="145"/>
      <c r="AL69" s="145"/>
      <c r="AM69" s="145"/>
      <c r="AN69" s="145"/>
      <c r="AO69" s="145"/>
      <c r="AP69" s="145"/>
      <c r="AQ69" s="145"/>
      <c r="AR69" s="145"/>
      <c r="AS69" s="145"/>
      <c r="AT69" s="145"/>
      <c r="AU69" s="145"/>
      <c r="AV69" s="145"/>
      <c r="AW69" s="145"/>
      <c r="AX69" s="145"/>
      <c r="AY69" s="145"/>
      <c r="AZ69" s="145"/>
      <c r="BA69" s="145"/>
      <c r="BB69" s="145"/>
      <c r="BC69" s="145"/>
      <c r="BD69" s="145"/>
      <c r="BE69" s="145"/>
      <c r="BF69" s="145"/>
      <c r="BG69" s="145"/>
      <c r="BH69" s="145"/>
      <c r="BI69" s="145"/>
      <c r="BJ69" s="145"/>
      <c r="BK69" s="145"/>
      <c r="BL69" s="145"/>
      <c r="BM69" s="145"/>
      <c r="BN69" s="145"/>
      <c r="BO69" s="145"/>
      <c r="BP69" s="145"/>
      <c r="BQ69" s="145"/>
      <c r="BR69" s="145"/>
      <c r="BS69" s="145"/>
      <c r="BT69" s="145"/>
      <c r="BU69" s="145"/>
      <c r="BV69" s="145"/>
      <c r="BW69" s="145"/>
      <c r="BX69" s="145"/>
    </row>
    <row r="70" spans="1:76" ht="14">
      <c r="A70" s="145"/>
      <c r="B70" s="145"/>
      <c r="C70" s="145"/>
      <c r="D70" s="145"/>
      <c r="E70" s="145"/>
      <c r="F70" s="145"/>
      <c r="G70" s="145"/>
      <c r="H70" s="145"/>
      <c r="I70" s="145"/>
      <c r="J70" s="145"/>
      <c r="K70" s="145"/>
      <c r="L70" s="145"/>
      <c r="M70" s="145"/>
      <c r="N70" s="145"/>
      <c r="O70" s="145"/>
      <c r="P70" s="145"/>
      <c r="Q70" s="145"/>
      <c r="R70" s="145"/>
      <c r="S70" s="145"/>
      <c r="T70" s="145"/>
      <c r="U70" s="145"/>
      <c r="V70" s="145"/>
      <c r="W70" s="145"/>
      <c r="X70" s="145"/>
      <c r="Y70" s="145"/>
      <c r="Z70" s="145"/>
      <c r="AA70" s="145"/>
      <c r="AB70" s="145"/>
      <c r="AC70" s="145"/>
      <c r="AD70" s="145"/>
      <c r="AE70" s="145"/>
      <c r="AF70" s="145"/>
      <c r="AG70" s="145"/>
      <c r="AH70" s="145"/>
      <c r="AI70" s="145"/>
      <c r="AJ70" s="145"/>
      <c r="AK70" s="145"/>
      <c r="AL70" s="145"/>
      <c r="AM70" s="145"/>
      <c r="AN70" s="145"/>
      <c r="AO70" s="145"/>
      <c r="AP70" s="145"/>
      <c r="AQ70" s="145"/>
      <c r="AR70" s="145"/>
      <c r="AS70" s="145"/>
      <c r="AT70" s="145"/>
      <c r="AU70" s="145"/>
      <c r="AV70" s="145"/>
      <c r="AW70" s="145"/>
      <c r="AX70" s="145"/>
      <c r="AY70" s="145"/>
      <c r="AZ70" s="145"/>
      <c r="BA70" s="145"/>
      <c r="BB70" s="145"/>
      <c r="BC70" s="145"/>
      <c r="BD70" s="145"/>
      <c r="BE70" s="145"/>
      <c r="BF70" s="145"/>
      <c r="BG70" s="145"/>
      <c r="BH70" s="145"/>
      <c r="BI70" s="145"/>
      <c r="BJ70" s="145"/>
      <c r="BK70" s="145"/>
      <c r="BL70" s="145"/>
      <c r="BM70" s="145"/>
      <c r="BN70" s="145"/>
      <c r="BO70" s="145"/>
      <c r="BP70" s="145"/>
      <c r="BQ70" s="145"/>
      <c r="BR70" s="145"/>
      <c r="BS70" s="145"/>
      <c r="BT70" s="145"/>
      <c r="BU70" s="145"/>
      <c r="BV70" s="145"/>
      <c r="BW70" s="145"/>
      <c r="BX70" s="145"/>
    </row>
    <row r="71" spans="1:76" ht="14">
      <c r="A71" s="145"/>
      <c r="B71" s="145"/>
      <c r="C71" s="145"/>
      <c r="D71" s="145"/>
      <c r="E71" s="145"/>
      <c r="F71" s="145"/>
      <c r="G71" s="145"/>
      <c r="H71" s="145"/>
      <c r="I71" s="145"/>
      <c r="J71" s="145"/>
      <c r="K71" s="145"/>
      <c r="L71" s="145"/>
      <c r="M71" s="145"/>
      <c r="N71" s="145"/>
      <c r="O71" s="145"/>
      <c r="P71" s="145"/>
      <c r="Q71" s="145"/>
      <c r="R71" s="145"/>
      <c r="S71" s="145"/>
      <c r="T71" s="145"/>
      <c r="U71" s="145"/>
      <c r="V71" s="145"/>
      <c r="W71" s="145"/>
      <c r="X71" s="145"/>
      <c r="Y71" s="145"/>
      <c r="Z71" s="145"/>
      <c r="AA71" s="145"/>
      <c r="AB71" s="145"/>
      <c r="AC71" s="145"/>
      <c r="AD71" s="145"/>
      <c r="AE71" s="145"/>
      <c r="AF71" s="145"/>
      <c r="AG71" s="145"/>
      <c r="AH71" s="145"/>
      <c r="AI71" s="145"/>
      <c r="AJ71" s="145"/>
      <c r="AK71" s="145"/>
      <c r="AL71" s="145"/>
      <c r="AM71" s="145"/>
      <c r="AN71" s="145"/>
      <c r="AO71" s="145"/>
      <c r="AP71" s="145"/>
      <c r="AQ71" s="145"/>
      <c r="AR71" s="145"/>
      <c r="AS71" s="145"/>
      <c r="AT71" s="145"/>
      <c r="AU71" s="145"/>
      <c r="AV71" s="145"/>
      <c r="AW71" s="145"/>
      <c r="AX71" s="145"/>
      <c r="AY71" s="145"/>
      <c r="AZ71" s="145"/>
      <c r="BA71" s="145"/>
      <c r="BB71" s="145"/>
      <c r="BC71" s="145"/>
      <c r="BD71" s="145"/>
      <c r="BE71" s="145"/>
      <c r="BF71" s="145"/>
      <c r="BG71" s="145"/>
      <c r="BH71" s="145"/>
      <c r="BI71" s="145"/>
      <c r="BJ71" s="145"/>
      <c r="BK71" s="145"/>
      <c r="BL71" s="145"/>
      <c r="BM71" s="145"/>
      <c r="BN71" s="145"/>
      <c r="BO71" s="145"/>
      <c r="BP71" s="145"/>
      <c r="BQ71" s="145"/>
      <c r="BR71" s="145"/>
      <c r="BS71" s="145"/>
      <c r="BT71" s="145"/>
      <c r="BU71" s="145"/>
      <c r="BV71" s="145"/>
      <c r="BW71" s="145"/>
      <c r="BX71" s="145"/>
    </row>
    <row r="72" spans="1:76" ht="14">
      <c r="A72" s="145"/>
      <c r="B72" s="145"/>
      <c r="C72" s="145"/>
      <c r="D72" s="145"/>
      <c r="E72" s="145"/>
      <c r="F72" s="145"/>
      <c r="G72" s="145"/>
      <c r="H72" s="145"/>
      <c r="I72" s="145"/>
      <c r="J72" s="145"/>
      <c r="K72" s="145"/>
      <c r="L72" s="145"/>
      <c r="M72" s="145"/>
      <c r="N72" s="145"/>
      <c r="O72" s="145"/>
      <c r="P72" s="145"/>
      <c r="Q72" s="145"/>
      <c r="R72" s="145"/>
      <c r="S72" s="145"/>
      <c r="T72" s="145"/>
      <c r="U72" s="145"/>
      <c r="V72" s="145"/>
      <c r="W72" s="145"/>
      <c r="X72" s="145"/>
      <c r="Y72" s="145"/>
      <c r="Z72" s="145"/>
      <c r="AA72" s="145"/>
      <c r="AB72" s="145"/>
      <c r="AC72" s="145"/>
      <c r="AD72" s="145"/>
      <c r="AE72" s="145"/>
      <c r="AF72" s="145"/>
      <c r="AG72" s="145"/>
      <c r="AH72" s="145"/>
      <c r="AI72" s="145"/>
      <c r="AJ72" s="145"/>
      <c r="AK72" s="145"/>
      <c r="AL72" s="145"/>
      <c r="AM72" s="145"/>
      <c r="AN72" s="145"/>
      <c r="AO72" s="145"/>
      <c r="AP72" s="145"/>
      <c r="AQ72" s="145"/>
      <c r="AR72" s="145"/>
      <c r="AS72" s="145"/>
      <c r="AT72" s="145"/>
      <c r="AU72" s="145"/>
      <c r="AV72" s="145"/>
      <c r="AW72" s="145"/>
      <c r="AX72" s="145"/>
      <c r="AY72" s="145"/>
      <c r="AZ72" s="145"/>
      <c r="BA72" s="145"/>
      <c r="BB72" s="145"/>
      <c r="BC72" s="145"/>
      <c r="BD72" s="145"/>
      <c r="BE72" s="145"/>
      <c r="BF72" s="145"/>
      <c r="BG72" s="145"/>
      <c r="BH72" s="145"/>
      <c r="BI72" s="145"/>
      <c r="BJ72" s="145"/>
      <c r="BK72" s="145"/>
      <c r="BL72" s="145"/>
      <c r="BM72" s="145"/>
      <c r="BN72" s="145"/>
      <c r="BO72" s="145"/>
      <c r="BP72" s="145"/>
      <c r="BQ72" s="145"/>
      <c r="BR72" s="145"/>
      <c r="BS72" s="145"/>
      <c r="BT72" s="145"/>
      <c r="BU72" s="145"/>
      <c r="BV72" s="145"/>
      <c r="BW72" s="145"/>
      <c r="BX72" s="145"/>
    </row>
    <row r="73" spans="1:76" ht="14">
      <c r="A73" s="145"/>
      <c r="B73" s="145"/>
      <c r="C73" s="145"/>
      <c r="D73" s="145"/>
      <c r="E73" s="145"/>
      <c r="F73" s="145"/>
      <c r="G73" s="145"/>
      <c r="H73" s="145"/>
      <c r="I73" s="145"/>
      <c r="J73" s="145"/>
      <c r="K73" s="145"/>
      <c r="L73" s="145"/>
      <c r="M73" s="145"/>
      <c r="N73" s="145"/>
      <c r="O73" s="145"/>
      <c r="P73" s="145"/>
      <c r="Q73" s="145"/>
      <c r="R73" s="145"/>
      <c r="S73" s="145"/>
      <c r="T73" s="145"/>
      <c r="U73" s="145"/>
      <c r="V73" s="145"/>
      <c r="W73" s="145"/>
      <c r="X73" s="145"/>
      <c r="Y73" s="145"/>
      <c r="Z73" s="145"/>
      <c r="AA73" s="145"/>
      <c r="AB73" s="145"/>
      <c r="AC73" s="145"/>
      <c r="AD73" s="145"/>
      <c r="AE73" s="145"/>
      <c r="AF73" s="145"/>
      <c r="AG73" s="145"/>
      <c r="AH73" s="145"/>
      <c r="AI73" s="145"/>
      <c r="AJ73" s="145"/>
      <c r="AK73" s="145"/>
      <c r="AL73" s="145"/>
      <c r="AM73" s="145"/>
      <c r="AN73" s="145"/>
      <c r="AO73" s="145"/>
      <c r="AP73" s="145"/>
      <c r="AQ73" s="145"/>
      <c r="AR73" s="145"/>
      <c r="AS73" s="145"/>
      <c r="AT73" s="145"/>
      <c r="AU73" s="145"/>
      <c r="AV73" s="145"/>
      <c r="AW73" s="145"/>
      <c r="AX73" s="145"/>
      <c r="AY73" s="145"/>
      <c r="AZ73" s="145"/>
      <c r="BA73" s="145"/>
      <c r="BB73" s="145"/>
      <c r="BC73" s="145"/>
      <c r="BD73" s="145"/>
      <c r="BE73" s="145"/>
      <c r="BF73" s="145"/>
      <c r="BG73" s="145"/>
      <c r="BH73" s="145"/>
      <c r="BI73" s="145"/>
      <c r="BJ73" s="145"/>
      <c r="BK73" s="145"/>
      <c r="BL73" s="145"/>
      <c r="BM73" s="145"/>
      <c r="BN73" s="145"/>
      <c r="BO73" s="145"/>
      <c r="BP73" s="145"/>
      <c r="BQ73" s="145"/>
      <c r="BR73" s="145"/>
      <c r="BS73" s="145"/>
      <c r="BT73" s="145"/>
      <c r="BU73" s="145"/>
      <c r="BV73" s="145"/>
      <c r="BW73" s="145"/>
      <c r="BX73" s="145"/>
    </row>
    <row r="74" spans="1:76" ht="14">
      <c r="A74" s="145"/>
      <c r="B74" s="145"/>
      <c r="C74" s="145"/>
      <c r="D74" s="145"/>
      <c r="E74" s="145"/>
      <c r="F74" s="145"/>
      <c r="G74" s="145"/>
      <c r="H74" s="145"/>
      <c r="I74" s="145"/>
      <c r="J74" s="145"/>
      <c r="K74" s="145"/>
      <c r="L74" s="145"/>
      <c r="M74" s="145"/>
      <c r="N74" s="145"/>
      <c r="O74" s="145"/>
      <c r="P74" s="145"/>
      <c r="Q74" s="145"/>
      <c r="R74" s="145"/>
      <c r="S74" s="145"/>
      <c r="T74" s="145"/>
      <c r="U74" s="145"/>
      <c r="V74" s="145"/>
      <c r="W74" s="145"/>
      <c r="X74" s="145"/>
      <c r="Y74" s="145"/>
      <c r="Z74" s="145"/>
      <c r="AA74" s="145"/>
      <c r="AB74" s="145"/>
      <c r="AC74" s="145"/>
      <c r="AD74" s="145"/>
      <c r="AE74" s="145"/>
      <c r="AF74" s="145"/>
      <c r="AG74" s="145"/>
      <c r="AH74" s="145"/>
      <c r="AI74" s="145"/>
      <c r="AJ74" s="145"/>
      <c r="AK74" s="145"/>
      <c r="AL74" s="145"/>
      <c r="AM74" s="145"/>
      <c r="AN74" s="145"/>
      <c r="AO74" s="145"/>
      <c r="AP74" s="145"/>
      <c r="AQ74" s="145"/>
      <c r="AR74" s="145"/>
      <c r="AS74" s="145"/>
      <c r="AT74" s="145"/>
      <c r="AU74" s="145"/>
      <c r="AV74" s="145"/>
      <c r="AW74" s="145"/>
      <c r="AX74" s="145"/>
      <c r="AY74" s="145"/>
      <c r="AZ74" s="145"/>
      <c r="BA74" s="145"/>
      <c r="BB74" s="145"/>
      <c r="BC74" s="145"/>
      <c r="BD74" s="145"/>
      <c r="BE74" s="145"/>
      <c r="BF74" s="145"/>
      <c r="BG74" s="145"/>
      <c r="BH74" s="145"/>
      <c r="BI74" s="145"/>
      <c r="BJ74" s="145"/>
      <c r="BK74" s="145"/>
      <c r="BL74" s="145"/>
      <c r="BM74" s="145"/>
      <c r="BN74" s="145"/>
      <c r="BO74" s="145"/>
      <c r="BP74" s="145"/>
      <c r="BQ74" s="145"/>
      <c r="BR74" s="145"/>
      <c r="BS74" s="145"/>
      <c r="BT74" s="145"/>
      <c r="BU74" s="145"/>
      <c r="BV74" s="145"/>
      <c r="BW74" s="145"/>
      <c r="BX74" s="145"/>
    </row>
    <row r="75" spans="1:76" ht="14">
      <c r="A75" s="145"/>
      <c r="B75" s="145"/>
      <c r="C75" s="145"/>
      <c r="D75" s="145"/>
      <c r="E75" s="145"/>
      <c r="F75" s="145"/>
      <c r="G75" s="145"/>
      <c r="H75" s="145"/>
      <c r="I75" s="145"/>
      <c r="J75" s="145"/>
      <c r="K75" s="145"/>
      <c r="L75" s="145"/>
      <c r="M75" s="145"/>
      <c r="N75" s="145"/>
      <c r="O75" s="145"/>
      <c r="P75" s="145"/>
      <c r="Q75" s="145"/>
      <c r="R75" s="145"/>
      <c r="S75" s="145"/>
      <c r="T75" s="145"/>
      <c r="U75" s="145"/>
      <c r="V75" s="145"/>
      <c r="W75" s="145"/>
      <c r="X75" s="145"/>
      <c r="Y75" s="145"/>
      <c r="Z75" s="145"/>
      <c r="AA75" s="145"/>
      <c r="AB75" s="145"/>
      <c r="AC75" s="145"/>
      <c r="AD75" s="145"/>
      <c r="AE75" s="145"/>
      <c r="AF75" s="145"/>
      <c r="AG75" s="145"/>
      <c r="AH75" s="145"/>
      <c r="AI75" s="145"/>
      <c r="AJ75" s="145"/>
      <c r="AK75" s="145"/>
      <c r="AL75" s="145"/>
      <c r="AM75" s="145"/>
      <c r="AN75" s="145"/>
      <c r="AO75" s="145"/>
      <c r="AP75" s="145"/>
      <c r="AQ75" s="145"/>
      <c r="AR75" s="145"/>
      <c r="AS75" s="145"/>
      <c r="AT75" s="145"/>
      <c r="AU75" s="145"/>
      <c r="AV75" s="145"/>
      <c r="AW75" s="145"/>
      <c r="AX75" s="145"/>
      <c r="AY75" s="145"/>
      <c r="AZ75" s="145"/>
      <c r="BA75" s="145"/>
      <c r="BB75" s="145"/>
      <c r="BC75" s="145"/>
      <c r="BD75" s="145"/>
      <c r="BE75" s="145"/>
      <c r="BF75" s="145"/>
      <c r="BG75" s="145"/>
      <c r="BH75" s="145"/>
      <c r="BI75" s="145"/>
      <c r="BJ75" s="145"/>
      <c r="BK75" s="145"/>
      <c r="BL75" s="145"/>
      <c r="BM75" s="145"/>
      <c r="BN75" s="145"/>
      <c r="BO75" s="145"/>
      <c r="BP75" s="145"/>
      <c r="BQ75" s="145"/>
      <c r="BR75" s="145"/>
      <c r="BS75" s="145"/>
      <c r="BT75" s="145"/>
      <c r="BU75" s="145"/>
      <c r="BV75" s="145"/>
      <c r="BW75" s="145"/>
      <c r="BX75" s="145"/>
    </row>
    <row r="76" spans="1:76" ht="14">
      <c r="A76" s="145"/>
      <c r="B76" s="145"/>
      <c r="C76" s="145"/>
      <c r="D76" s="145"/>
      <c r="E76" s="145"/>
      <c r="F76" s="145"/>
      <c r="G76" s="145"/>
      <c r="H76" s="145"/>
      <c r="I76" s="145"/>
      <c r="J76" s="145"/>
      <c r="K76" s="145"/>
      <c r="L76" s="145"/>
      <c r="M76" s="145"/>
      <c r="N76" s="145"/>
      <c r="O76" s="145"/>
      <c r="P76" s="145"/>
      <c r="Q76" s="145"/>
      <c r="R76" s="145"/>
      <c r="S76" s="145"/>
      <c r="T76" s="145"/>
      <c r="U76" s="145"/>
      <c r="V76" s="145"/>
      <c r="W76" s="145"/>
      <c r="X76" s="145"/>
      <c r="Y76" s="145"/>
      <c r="Z76" s="145"/>
      <c r="AA76" s="145"/>
      <c r="AB76" s="145"/>
      <c r="AC76" s="145"/>
      <c r="AD76" s="145"/>
      <c r="AE76" s="145"/>
      <c r="AF76" s="145"/>
      <c r="AG76" s="145"/>
      <c r="AH76" s="145"/>
      <c r="AI76" s="145"/>
      <c r="AJ76" s="145"/>
      <c r="AK76" s="145"/>
      <c r="AL76" s="145"/>
      <c r="AM76" s="145"/>
      <c r="AN76" s="145"/>
      <c r="AO76" s="145"/>
      <c r="AP76" s="145"/>
      <c r="AQ76" s="145"/>
      <c r="AR76" s="145"/>
      <c r="AS76" s="145"/>
      <c r="AT76" s="145"/>
      <c r="AU76" s="145"/>
      <c r="AV76" s="145"/>
      <c r="AW76" s="145"/>
      <c r="AX76" s="145"/>
      <c r="AY76" s="145"/>
      <c r="AZ76" s="145"/>
      <c r="BA76" s="145"/>
      <c r="BB76" s="145"/>
      <c r="BC76" s="145"/>
      <c r="BD76" s="145"/>
      <c r="BE76" s="145"/>
      <c r="BF76" s="145"/>
      <c r="BG76" s="145"/>
      <c r="BH76" s="145"/>
      <c r="BI76" s="145"/>
      <c r="BJ76" s="145"/>
      <c r="BK76" s="145"/>
      <c r="BL76" s="145"/>
      <c r="BM76" s="145"/>
      <c r="BN76" s="145"/>
      <c r="BO76" s="145"/>
      <c r="BP76" s="145"/>
      <c r="BQ76" s="145"/>
      <c r="BR76" s="145"/>
      <c r="BS76" s="145"/>
      <c r="BT76" s="145"/>
      <c r="BU76" s="145"/>
      <c r="BV76" s="145"/>
      <c r="BW76" s="145"/>
      <c r="BX76" s="145"/>
    </row>
    <row r="77" spans="1:76" ht="14">
      <c r="A77" s="145"/>
      <c r="B77" s="145"/>
      <c r="C77" s="145"/>
      <c r="D77" s="145"/>
      <c r="E77" s="145"/>
      <c r="F77" s="145"/>
      <c r="G77" s="145"/>
      <c r="H77" s="145"/>
      <c r="I77" s="145"/>
      <c r="J77" s="145"/>
      <c r="K77" s="145"/>
      <c r="L77" s="145"/>
      <c r="M77" s="145"/>
      <c r="N77" s="145"/>
      <c r="O77" s="145"/>
      <c r="P77" s="145"/>
      <c r="Q77" s="145"/>
      <c r="R77" s="145"/>
      <c r="S77" s="145"/>
      <c r="T77" s="145"/>
      <c r="U77" s="145"/>
      <c r="V77" s="145"/>
      <c r="W77" s="145"/>
      <c r="X77" s="145"/>
      <c r="Y77" s="145"/>
      <c r="Z77" s="145"/>
      <c r="AA77" s="145"/>
      <c r="AB77" s="145"/>
      <c r="AC77" s="145"/>
      <c r="AD77" s="145"/>
      <c r="AE77" s="145"/>
      <c r="AF77" s="145"/>
      <c r="AG77" s="145"/>
      <c r="AH77" s="145"/>
      <c r="AI77" s="145"/>
      <c r="AJ77" s="145"/>
      <c r="AK77" s="145"/>
      <c r="AL77" s="145"/>
      <c r="AM77" s="145"/>
      <c r="AN77" s="145"/>
      <c r="AO77" s="145"/>
      <c r="AP77" s="145"/>
      <c r="AQ77" s="145"/>
      <c r="AR77" s="145"/>
      <c r="AS77" s="145"/>
      <c r="AT77" s="145"/>
      <c r="AU77" s="145"/>
      <c r="AV77" s="145"/>
      <c r="AW77" s="145"/>
      <c r="AX77" s="145"/>
      <c r="AY77" s="145"/>
      <c r="AZ77" s="145"/>
      <c r="BA77" s="145"/>
      <c r="BB77" s="145"/>
      <c r="BC77" s="145"/>
      <c r="BD77" s="145"/>
      <c r="BE77" s="145"/>
      <c r="BF77" s="145"/>
      <c r="BG77" s="145"/>
      <c r="BH77" s="145"/>
      <c r="BI77" s="145"/>
      <c r="BJ77" s="145"/>
      <c r="BK77" s="145"/>
      <c r="BL77" s="145"/>
      <c r="BM77" s="145"/>
      <c r="BN77" s="145"/>
      <c r="BO77" s="145"/>
      <c r="BP77" s="145"/>
      <c r="BQ77" s="145"/>
      <c r="BR77" s="145"/>
      <c r="BS77" s="145"/>
      <c r="BT77" s="145"/>
      <c r="BU77" s="145"/>
      <c r="BV77" s="145"/>
      <c r="BW77" s="145"/>
      <c r="BX77" s="145"/>
    </row>
    <row r="78" spans="1:76" ht="14">
      <c r="A78" s="145"/>
      <c r="B78" s="145"/>
      <c r="C78" s="145"/>
      <c r="D78" s="145"/>
      <c r="E78" s="145"/>
      <c r="F78" s="145"/>
      <c r="G78" s="145"/>
      <c r="H78" s="145"/>
      <c r="I78" s="145"/>
      <c r="J78" s="145"/>
      <c r="K78" s="145"/>
      <c r="L78" s="145"/>
      <c r="M78" s="145"/>
      <c r="N78" s="145"/>
      <c r="O78" s="145"/>
      <c r="P78" s="145"/>
      <c r="Q78" s="145"/>
      <c r="R78" s="145"/>
      <c r="S78" s="145"/>
      <c r="T78" s="145"/>
      <c r="U78" s="145"/>
      <c r="V78" s="145"/>
      <c r="W78" s="145"/>
      <c r="X78" s="145"/>
      <c r="Y78" s="145"/>
      <c r="Z78" s="145"/>
      <c r="AA78" s="145"/>
      <c r="AB78" s="145"/>
      <c r="AC78" s="145"/>
      <c r="AD78" s="145"/>
      <c r="AE78" s="145"/>
      <c r="AF78" s="145"/>
      <c r="AG78" s="145"/>
      <c r="AH78" s="145"/>
      <c r="AI78" s="145"/>
      <c r="AJ78" s="145"/>
      <c r="AK78" s="145"/>
      <c r="AL78" s="145"/>
      <c r="AM78" s="145"/>
      <c r="AN78" s="145"/>
      <c r="AO78" s="145"/>
      <c r="AP78" s="145"/>
      <c r="AQ78" s="145"/>
      <c r="AR78" s="145"/>
      <c r="AS78" s="145"/>
      <c r="AT78" s="145"/>
      <c r="AU78" s="145"/>
      <c r="AV78" s="145"/>
      <c r="AW78" s="145"/>
      <c r="AX78" s="145"/>
      <c r="AY78" s="145"/>
      <c r="AZ78" s="145"/>
      <c r="BA78" s="145"/>
      <c r="BB78" s="145"/>
      <c r="BC78" s="145"/>
      <c r="BD78" s="145"/>
      <c r="BE78" s="145"/>
      <c r="BF78" s="145"/>
      <c r="BG78" s="145"/>
      <c r="BH78" s="145"/>
      <c r="BI78" s="145"/>
      <c r="BJ78" s="145"/>
      <c r="BK78" s="145"/>
      <c r="BL78" s="145"/>
      <c r="BM78" s="145"/>
      <c r="BN78" s="145"/>
      <c r="BO78" s="145"/>
      <c r="BP78" s="145"/>
      <c r="BQ78" s="145"/>
      <c r="BR78" s="145"/>
      <c r="BS78" s="145"/>
      <c r="BT78" s="145"/>
      <c r="BU78" s="145"/>
      <c r="BV78" s="145"/>
      <c r="BW78" s="145"/>
      <c r="BX78" s="145"/>
    </row>
    <row r="79" spans="1:76" ht="14">
      <c r="A79" s="145"/>
      <c r="B79" s="145"/>
      <c r="C79" s="145"/>
      <c r="D79" s="145"/>
      <c r="E79" s="145"/>
      <c r="F79" s="145"/>
      <c r="G79" s="145"/>
      <c r="H79" s="145"/>
      <c r="I79" s="145"/>
      <c r="J79" s="145"/>
      <c r="K79" s="145"/>
      <c r="L79" s="145"/>
      <c r="M79" s="145"/>
      <c r="N79" s="145"/>
      <c r="O79" s="145"/>
      <c r="P79" s="145"/>
      <c r="Q79" s="145"/>
      <c r="R79" s="145"/>
      <c r="S79" s="145"/>
      <c r="T79" s="145"/>
      <c r="U79" s="145"/>
      <c r="V79" s="145"/>
      <c r="W79" s="145"/>
      <c r="X79" s="145"/>
      <c r="Y79" s="145"/>
      <c r="Z79" s="145"/>
      <c r="AA79" s="145"/>
      <c r="AB79" s="145"/>
      <c r="AC79" s="145"/>
      <c r="AD79" s="145"/>
      <c r="AE79" s="145"/>
      <c r="AF79" s="145"/>
      <c r="AG79" s="145"/>
      <c r="AH79" s="145"/>
      <c r="AI79" s="145"/>
      <c r="AJ79" s="145"/>
      <c r="AK79" s="145"/>
      <c r="AL79" s="145"/>
      <c r="AM79" s="145"/>
      <c r="AN79" s="145"/>
      <c r="AO79" s="145"/>
      <c r="AP79" s="145"/>
      <c r="AQ79" s="145"/>
      <c r="AR79" s="145"/>
      <c r="AS79" s="145"/>
      <c r="AT79" s="145"/>
      <c r="AU79" s="145"/>
      <c r="AV79" s="145"/>
      <c r="AW79" s="145"/>
      <c r="AX79" s="145"/>
      <c r="AY79" s="145"/>
      <c r="AZ79" s="145"/>
      <c r="BA79" s="145"/>
      <c r="BB79" s="145"/>
      <c r="BC79" s="145"/>
      <c r="BD79" s="145"/>
      <c r="BE79" s="145"/>
      <c r="BF79" s="145"/>
      <c r="BG79" s="145"/>
      <c r="BH79" s="145"/>
      <c r="BI79" s="145"/>
      <c r="BJ79" s="145"/>
      <c r="BK79" s="145"/>
      <c r="BL79" s="145"/>
      <c r="BM79" s="145"/>
      <c r="BN79" s="145"/>
      <c r="BO79" s="145"/>
      <c r="BP79" s="145"/>
      <c r="BQ79" s="145"/>
      <c r="BR79" s="145"/>
      <c r="BS79" s="145"/>
      <c r="BT79" s="145"/>
      <c r="BU79" s="145"/>
      <c r="BV79" s="145"/>
      <c r="BW79" s="145"/>
      <c r="BX79" s="145"/>
    </row>
    <row r="80" spans="1:76" ht="14">
      <c r="A80" s="145"/>
      <c r="B80" s="145"/>
      <c r="C80" s="145"/>
      <c r="D80" s="145"/>
      <c r="E80" s="145"/>
      <c r="F80" s="145"/>
      <c r="G80" s="145"/>
      <c r="H80" s="145"/>
      <c r="I80" s="145"/>
      <c r="J80" s="145"/>
      <c r="K80" s="145"/>
      <c r="L80" s="145"/>
      <c r="M80" s="145"/>
      <c r="N80" s="145"/>
      <c r="O80" s="145"/>
      <c r="P80" s="145"/>
      <c r="Q80" s="145"/>
      <c r="R80" s="145"/>
      <c r="S80" s="145"/>
      <c r="T80" s="145"/>
      <c r="U80" s="145"/>
      <c r="V80" s="145"/>
      <c r="W80" s="145"/>
      <c r="X80" s="145"/>
      <c r="Y80" s="145"/>
      <c r="Z80" s="145"/>
      <c r="AA80" s="145"/>
      <c r="AB80" s="145"/>
      <c r="AC80" s="145"/>
      <c r="AD80" s="145"/>
      <c r="AE80" s="145"/>
      <c r="AF80" s="145"/>
      <c r="AG80" s="145"/>
      <c r="AH80" s="145"/>
      <c r="AI80" s="145"/>
      <c r="AJ80" s="145"/>
      <c r="AK80" s="145"/>
      <c r="AL80" s="145"/>
      <c r="AM80" s="145"/>
      <c r="AN80" s="145"/>
      <c r="AO80" s="145"/>
      <c r="AP80" s="145"/>
      <c r="AQ80" s="145"/>
      <c r="AR80" s="145"/>
      <c r="AS80" s="145"/>
      <c r="AT80" s="145"/>
      <c r="AU80" s="145"/>
      <c r="AV80" s="145"/>
      <c r="AW80" s="145"/>
      <c r="AX80" s="145"/>
      <c r="AY80" s="145"/>
      <c r="AZ80" s="145"/>
      <c r="BA80" s="145"/>
      <c r="BB80" s="145"/>
      <c r="BC80" s="145"/>
      <c r="BD80" s="145"/>
      <c r="BE80" s="145"/>
      <c r="BF80" s="145"/>
      <c r="BG80" s="145"/>
      <c r="BH80" s="145"/>
      <c r="BI80" s="145"/>
      <c r="BJ80" s="145"/>
      <c r="BK80" s="145"/>
      <c r="BL80" s="145"/>
      <c r="BM80" s="145"/>
      <c r="BN80" s="145"/>
      <c r="BO80" s="145"/>
      <c r="BP80" s="145"/>
      <c r="BQ80" s="145"/>
      <c r="BR80" s="145"/>
      <c r="BS80" s="145"/>
      <c r="BT80" s="145"/>
      <c r="BU80" s="145"/>
      <c r="BV80" s="145"/>
      <c r="BW80" s="145"/>
      <c r="BX80" s="145"/>
    </row>
    <row r="81" spans="1:76" ht="14">
      <c r="A81" s="145"/>
      <c r="B81" s="145"/>
      <c r="C81" s="145"/>
      <c r="D81" s="145"/>
      <c r="E81" s="145"/>
      <c r="F81" s="145"/>
      <c r="G81" s="145"/>
      <c r="H81" s="145"/>
      <c r="I81" s="145"/>
      <c r="J81" s="145"/>
      <c r="K81" s="145"/>
      <c r="L81" s="145"/>
      <c r="M81" s="145"/>
      <c r="N81" s="145"/>
      <c r="O81" s="145"/>
      <c r="P81" s="145"/>
      <c r="Q81" s="145"/>
      <c r="R81" s="145"/>
      <c r="S81" s="145"/>
      <c r="T81" s="145"/>
      <c r="U81" s="145"/>
      <c r="V81" s="145"/>
      <c r="W81" s="145"/>
      <c r="X81" s="145"/>
      <c r="Y81" s="145"/>
      <c r="Z81" s="145"/>
      <c r="AA81" s="145"/>
      <c r="AB81" s="145"/>
      <c r="AC81" s="145"/>
      <c r="AD81" s="145"/>
      <c r="AE81" s="145"/>
      <c r="AF81" s="145"/>
      <c r="AG81" s="145"/>
      <c r="AH81" s="145"/>
      <c r="AI81" s="145"/>
      <c r="AJ81" s="145"/>
      <c r="AK81" s="145"/>
      <c r="AL81" s="145"/>
      <c r="AM81" s="145"/>
      <c r="AN81" s="145"/>
      <c r="AO81" s="145"/>
      <c r="AP81" s="145"/>
      <c r="AQ81" s="145"/>
      <c r="AR81" s="145"/>
      <c r="AS81" s="145"/>
      <c r="AT81" s="145"/>
      <c r="AU81" s="145"/>
      <c r="AV81" s="145"/>
      <c r="AW81" s="145"/>
      <c r="AX81" s="145"/>
      <c r="AY81" s="145"/>
      <c r="AZ81" s="145"/>
      <c r="BA81" s="145"/>
      <c r="BB81" s="145"/>
      <c r="BC81" s="145"/>
      <c r="BD81" s="145"/>
      <c r="BE81" s="145"/>
      <c r="BF81" s="145"/>
      <c r="BG81" s="145"/>
      <c r="BH81" s="145"/>
      <c r="BI81" s="145"/>
      <c r="BJ81" s="145"/>
      <c r="BK81" s="145"/>
      <c r="BL81" s="145"/>
      <c r="BM81" s="145"/>
      <c r="BN81" s="145"/>
      <c r="BO81" s="145"/>
      <c r="BP81" s="145"/>
      <c r="BQ81" s="145"/>
      <c r="BR81" s="145"/>
      <c r="BS81" s="145"/>
      <c r="BT81" s="145"/>
      <c r="BU81" s="145"/>
      <c r="BV81" s="145"/>
      <c r="BW81" s="145"/>
      <c r="BX81" s="145"/>
    </row>
    <row r="82" spans="1:76" ht="14">
      <c r="A82" s="145"/>
      <c r="B82" s="145"/>
      <c r="C82" s="145"/>
      <c r="D82" s="145"/>
      <c r="E82" s="145"/>
      <c r="F82" s="145"/>
      <c r="G82" s="145"/>
      <c r="H82" s="145"/>
      <c r="I82" s="145"/>
      <c r="J82" s="145"/>
      <c r="K82" s="145"/>
      <c r="L82" s="145"/>
      <c r="M82" s="145"/>
      <c r="N82" s="145"/>
      <c r="O82" s="145"/>
      <c r="P82" s="145"/>
      <c r="Q82" s="145"/>
      <c r="R82" s="145"/>
      <c r="S82" s="145"/>
      <c r="T82" s="145"/>
      <c r="U82" s="145"/>
      <c r="V82" s="145"/>
      <c r="W82" s="145"/>
      <c r="X82" s="145"/>
      <c r="Y82" s="145"/>
      <c r="Z82" s="145"/>
      <c r="AA82" s="145"/>
      <c r="AB82" s="145"/>
      <c r="AC82" s="145"/>
      <c r="AD82" s="145"/>
      <c r="AE82" s="145"/>
      <c r="AF82" s="145"/>
      <c r="AG82" s="145"/>
      <c r="AH82" s="145"/>
      <c r="AI82" s="145"/>
      <c r="AJ82" s="145"/>
      <c r="AK82" s="145"/>
      <c r="AL82" s="145"/>
      <c r="AM82" s="145"/>
      <c r="AN82" s="145"/>
      <c r="AO82" s="145"/>
      <c r="AP82" s="145"/>
      <c r="AQ82" s="145"/>
      <c r="AR82" s="145"/>
      <c r="AS82" s="145"/>
      <c r="AT82" s="145"/>
      <c r="AU82" s="145"/>
      <c r="AV82" s="145"/>
      <c r="AW82" s="145"/>
      <c r="AX82" s="145"/>
      <c r="AY82" s="145"/>
      <c r="AZ82" s="145"/>
      <c r="BA82" s="145"/>
      <c r="BB82" s="145"/>
      <c r="BC82" s="145"/>
      <c r="BD82" s="145"/>
      <c r="BE82" s="145"/>
      <c r="BF82" s="145"/>
      <c r="BG82" s="145"/>
      <c r="BH82" s="145"/>
      <c r="BI82" s="145"/>
      <c r="BJ82" s="145"/>
      <c r="BK82" s="145"/>
      <c r="BL82" s="145"/>
      <c r="BM82" s="145"/>
      <c r="BN82" s="145"/>
      <c r="BO82" s="145"/>
      <c r="BP82" s="145"/>
      <c r="BQ82" s="145"/>
      <c r="BR82" s="145"/>
      <c r="BS82" s="145"/>
      <c r="BT82" s="145"/>
      <c r="BU82" s="145"/>
      <c r="BV82" s="145"/>
      <c r="BW82" s="145"/>
      <c r="BX82" s="145"/>
    </row>
    <row r="83" spans="1:76" ht="14">
      <c r="A83" s="145"/>
      <c r="B83" s="145"/>
      <c r="C83" s="145"/>
      <c r="D83" s="145"/>
      <c r="E83" s="145"/>
      <c r="F83" s="145"/>
      <c r="G83" s="145"/>
      <c r="H83" s="145"/>
      <c r="I83" s="145"/>
      <c r="J83" s="145"/>
      <c r="K83" s="145"/>
      <c r="L83" s="145"/>
      <c r="M83" s="145"/>
      <c r="N83" s="145"/>
      <c r="O83" s="145"/>
      <c r="P83" s="145"/>
      <c r="Q83" s="145"/>
      <c r="R83" s="145"/>
      <c r="S83" s="145"/>
      <c r="T83" s="145"/>
      <c r="U83" s="145"/>
      <c r="V83" s="145"/>
      <c r="W83" s="145"/>
      <c r="X83" s="145"/>
      <c r="Y83" s="145"/>
      <c r="Z83" s="145"/>
      <c r="AA83" s="145"/>
      <c r="AB83" s="145"/>
      <c r="AC83" s="145"/>
      <c r="AD83" s="145"/>
      <c r="AE83" s="145"/>
      <c r="AF83" s="145"/>
      <c r="AG83" s="145"/>
      <c r="AH83" s="145"/>
      <c r="AI83" s="145"/>
      <c r="AJ83" s="145"/>
      <c r="AK83" s="145"/>
      <c r="AL83" s="145"/>
      <c r="AM83" s="145"/>
      <c r="AN83" s="145"/>
      <c r="AO83" s="145"/>
      <c r="AP83" s="145"/>
      <c r="AQ83" s="145"/>
      <c r="AR83" s="145"/>
      <c r="AS83" s="145"/>
      <c r="AT83" s="145"/>
      <c r="AU83" s="145"/>
      <c r="AV83" s="145"/>
      <c r="AW83" s="145"/>
      <c r="AX83" s="145"/>
      <c r="AY83" s="145"/>
      <c r="AZ83" s="145"/>
      <c r="BA83" s="145"/>
      <c r="BB83" s="145"/>
      <c r="BC83" s="145"/>
      <c r="BD83" s="145"/>
      <c r="BE83" s="145"/>
      <c r="BF83" s="145"/>
      <c r="BG83" s="145"/>
      <c r="BH83" s="145"/>
      <c r="BI83" s="145"/>
      <c r="BJ83" s="145"/>
      <c r="BK83" s="145"/>
      <c r="BL83" s="145"/>
      <c r="BM83" s="145"/>
      <c r="BN83" s="145"/>
      <c r="BO83" s="145"/>
      <c r="BP83" s="145"/>
      <c r="BQ83" s="145"/>
      <c r="BR83" s="145"/>
      <c r="BS83" s="145"/>
      <c r="BT83" s="145"/>
      <c r="BU83" s="145"/>
      <c r="BV83" s="145"/>
      <c r="BW83" s="145"/>
      <c r="BX83" s="145"/>
    </row>
    <row r="84" spans="1:76" ht="14">
      <c r="A84" s="145"/>
      <c r="B84" s="145"/>
      <c r="C84" s="145"/>
      <c r="D84" s="145"/>
      <c r="E84" s="145"/>
      <c r="F84" s="145"/>
      <c r="G84" s="145"/>
      <c r="H84" s="145"/>
      <c r="I84" s="145"/>
      <c r="J84" s="145"/>
      <c r="K84" s="145"/>
      <c r="L84" s="145"/>
      <c r="M84" s="145"/>
      <c r="N84" s="145"/>
      <c r="O84" s="145"/>
      <c r="P84" s="145"/>
      <c r="Q84" s="145"/>
      <c r="R84" s="145"/>
      <c r="S84" s="145"/>
      <c r="T84" s="145"/>
      <c r="U84" s="145"/>
      <c r="V84" s="145"/>
      <c r="W84" s="145"/>
      <c r="X84" s="145"/>
      <c r="Y84" s="145"/>
      <c r="Z84" s="145"/>
      <c r="AA84" s="145"/>
      <c r="AB84" s="145"/>
      <c r="AC84" s="145"/>
      <c r="AD84" s="145"/>
      <c r="AE84" s="145"/>
      <c r="AF84" s="145"/>
      <c r="AG84" s="145"/>
      <c r="AH84" s="145"/>
      <c r="AI84" s="145"/>
      <c r="AJ84" s="145"/>
      <c r="AK84" s="145"/>
      <c r="AL84" s="145"/>
      <c r="AM84" s="145"/>
      <c r="AN84" s="145"/>
      <c r="AO84" s="145"/>
      <c r="AP84" s="145"/>
      <c r="AQ84" s="145"/>
      <c r="AR84" s="145"/>
      <c r="AS84" s="145"/>
      <c r="AT84" s="145"/>
      <c r="AU84" s="145"/>
      <c r="AV84" s="145"/>
      <c r="AW84" s="145"/>
      <c r="AX84" s="145"/>
      <c r="AY84" s="145"/>
      <c r="AZ84" s="145"/>
      <c r="BA84" s="145"/>
      <c r="BB84" s="145"/>
      <c r="BC84" s="145"/>
      <c r="BD84" s="145"/>
      <c r="BE84" s="145"/>
      <c r="BF84" s="145"/>
      <c r="BG84" s="145"/>
      <c r="BH84" s="145"/>
      <c r="BI84" s="145"/>
      <c r="BJ84" s="145"/>
      <c r="BK84" s="145"/>
      <c r="BL84" s="145"/>
      <c r="BM84" s="145"/>
      <c r="BN84" s="145"/>
      <c r="BO84" s="145"/>
      <c r="BP84" s="145"/>
      <c r="BQ84" s="145"/>
      <c r="BR84" s="145"/>
      <c r="BS84" s="145"/>
      <c r="BT84" s="145"/>
      <c r="BU84" s="145"/>
      <c r="BV84" s="145"/>
      <c r="BW84" s="145"/>
      <c r="BX84" s="145"/>
    </row>
    <row r="85" spans="1:76" ht="14">
      <c r="A85" s="145"/>
      <c r="B85" s="145"/>
      <c r="C85" s="145"/>
      <c r="D85" s="145"/>
      <c r="E85" s="145"/>
      <c r="F85" s="145"/>
      <c r="G85" s="145"/>
      <c r="H85" s="145"/>
      <c r="I85" s="145"/>
      <c r="J85" s="145"/>
      <c r="K85" s="145"/>
      <c r="L85" s="145"/>
      <c r="M85" s="145"/>
      <c r="N85" s="145"/>
      <c r="O85" s="145"/>
      <c r="P85" s="145"/>
      <c r="Q85" s="145"/>
      <c r="R85" s="145"/>
      <c r="S85" s="145"/>
      <c r="T85" s="145"/>
      <c r="U85" s="145"/>
      <c r="V85" s="145"/>
      <c r="W85" s="145"/>
      <c r="X85" s="145"/>
      <c r="Y85" s="145"/>
      <c r="Z85" s="145"/>
      <c r="AA85" s="145"/>
      <c r="AB85" s="145"/>
      <c r="AC85" s="145"/>
      <c r="AD85" s="145"/>
      <c r="AE85" s="145"/>
      <c r="AF85" s="145"/>
      <c r="AG85" s="145"/>
      <c r="AH85" s="145"/>
      <c r="AI85" s="145"/>
      <c r="AJ85" s="145"/>
      <c r="AK85" s="145"/>
      <c r="AL85" s="145"/>
      <c r="AM85" s="145"/>
      <c r="AN85" s="145"/>
      <c r="AO85" s="145"/>
      <c r="AP85" s="145"/>
      <c r="AQ85" s="145"/>
      <c r="AR85" s="145"/>
      <c r="AS85" s="145"/>
      <c r="AT85" s="145"/>
      <c r="AU85" s="145"/>
      <c r="AV85" s="145"/>
      <c r="AW85" s="145"/>
      <c r="AX85" s="145"/>
      <c r="AY85" s="145"/>
      <c r="AZ85" s="145"/>
      <c r="BA85" s="145"/>
      <c r="BB85" s="145"/>
      <c r="BC85" s="145"/>
      <c r="BD85" s="145"/>
      <c r="BE85" s="145"/>
      <c r="BF85" s="145"/>
      <c r="BG85" s="145"/>
      <c r="BH85" s="145"/>
      <c r="BI85" s="145"/>
      <c r="BJ85" s="145"/>
      <c r="BK85" s="145"/>
      <c r="BL85" s="145"/>
      <c r="BM85" s="145"/>
      <c r="BN85" s="145"/>
      <c r="BO85" s="145"/>
      <c r="BP85" s="145"/>
      <c r="BQ85" s="145"/>
      <c r="BR85" s="145"/>
      <c r="BS85" s="145"/>
      <c r="BT85" s="145"/>
      <c r="BU85" s="145"/>
      <c r="BV85" s="145"/>
      <c r="BW85" s="145"/>
      <c r="BX85" s="145"/>
    </row>
    <row r="86" spans="1:76" ht="14">
      <c r="A86" s="145"/>
      <c r="B86" s="145"/>
      <c r="C86" s="145"/>
      <c r="D86" s="145"/>
      <c r="E86" s="145"/>
      <c r="F86" s="145"/>
      <c r="G86" s="145"/>
      <c r="H86" s="145"/>
      <c r="I86" s="145"/>
      <c r="J86" s="145"/>
      <c r="K86" s="145"/>
      <c r="L86" s="145"/>
      <c r="M86" s="145"/>
      <c r="N86" s="145"/>
      <c r="O86" s="145"/>
      <c r="P86" s="145"/>
      <c r="Q86" s="145"/>
      <c r="R86" s="145"/>
      <c r="S86" s="145"/>
      <c r="T86" s="145"/>
      <c r="U86" s="145"/>
      <c r="V86" s="145"/>
      <c r="W86" s="145"/>
      <c r="X86" s="145"/>
      <c r="Y86" s="145"/>
      <c r="Z86" s="145"/>
      <c r="AA86" s="145"/>
      <c r="AB86" s="145"/>
      <c r="AC86" s="145"/>
      <c r="AD86" s="145"/>
      <c r="AE86" s="145"/>
      <c r="AF86" s="145"/>
      <c r="AG86" s="145"/>
      <c r="AH86" s="145"/>
      <c r="AI86" s="145"/>
      <c r="AJ86" s="145"/>
      <c r="AK86" s="145"/>
      <c r="AL86" s="145"/>
      <c r="AM86" s="145"/>
      <c r="AN86" s="145"/>
      <c r="AO86" s="145"/>
      <c r="AP86" s="145"/>
      <c r="AQ86" s="145"/>
      <c r="AR86" s="145"/>
      <c r="AS86" s="145"/>
      <c r="AT86" s="145"/>
      <c r="AU86" s="145"/>
      <c r="AV86" s="145"/>
      <c r="AW86" s="145"/>
      <c r="AX86" s="145"/>
      <c r="AY86" s="145"/>
      <c r="AZ86" s="145"/>
      <c r="BA86" s="145"/>
      <c r="BB86" s="145"/>
      <c r="BC86" s="145"/>
      <c r="BD86" s="145"/>
      <c r="BE86" s="145"/>
      <c r="BF86" s="145"/>
      <c r="BG86" s="145"/>
      <c r="BH86" s="145"/>
      <c r="BI86" s="145"/>
      <c r="BJ86" s="145"/>
      <c r="BK86" s="145"/>
      <c r="BL86" s="145"/>
      <c r="BM86" s="145"/>
      <c r="BN86" s="145"/>
      <c r="BO86" s="145"/>
      <c r="BP86" s="145"/>
      <c r="BQ86" s="145"/>
      <c r="BR86" s="145"/>
      <c r="BS86" s="145"/>
      <c r="BT86" s="145"/>
      <c r="BU86" s="145"/>
      <c r="BV86" s="145"/>
      <c r="BW86" s="145"/>
      <c r="BX86" s="145"/>
    </row>
    <row r="87" spans="1:76" ht="14">
      <c r="A87" s="145"/>
      <c r="B87" s="145"/>
      <c r="C87" s="145"/>
      <c r="D87" s="145"/>
      <c r="E87" s="145"/>
      <c r="F87" s="145"/>
      <c r="G87" s="145"/>
      <c r="H87" s="145"/>
      <c r="I87" s="145"/>
      <c r="J87" s="145"/>
      <c r="K87" s="145"/>
      <c r="L87" s="145"/>
      <c r="M87" s="145"/>
      <c r="N87" s="145"/>
      <c r="O87" s="145"/>
      <c r="P87" s="145"/>
      <c r="Q87" s="145"/>
      <c r="R87" s="145"/>
      <c r="S87" s="145"/>
      <c r="T87" s="145"/>
      <c r="U87" s="145"/>
      <c r="V87" s="145"/>
      <c r="W87" s="145"/>
      <c r="X87" s="145"/>
      <c r="Y87" s="145"/>
      <c r="Z87" s="145"/>
      <c r="AA87" s="145"/>
      <c r="AB87" s="145"/>
      <c r="AC87" s="145"/>
      <c r="AD87" s="145"/>
      <c r="AE87" s="145"/>
      <c r="AF87" s="145"/>
      <c r="AG87" s="145"/>
      <c r="AH87" s="145"/>
      <c r="AI87" s="145"/>
      <c r="AJ87" s="145"/>
      <c r="AK87" s="145"/>
      <c r="AL87" s="145"/>
      <c r="AM87" s="145"/>
      <c r="AN87" s="145"/>
      <c r="AO87" s="145"/>
      <c r="AP87" s="145"/>
      <c r="AQ87" s="145"/>
      <c r="AR87" s="145"/>
      <c r="AS87" s="145"/>
      <c r="AT87" s="145"/>
      <c r="AU87" s="145"/>
      <c r="AV87" s="145"/>
      <c r="AW87" s="145"/>
      <c r="AX87" s="145"/>
      <c r="AY87" s="145"/>
      <c r="AZ87" s="145"/>
      <c r="BA87" s="145"/>
      <c r="BB87" s="145"/>
      <c r="BC87" s="145"/>
      <c r="BD87" s="145"/>
      <c r="BE87" s="145"/>
      <c r="BF87" s="145"/>
      <c r="BG87" s="145"/>
      <c r="BH87" s="145"/>
      <c r="BI87" s="145"/>
      <c r="BJ87" s="145"/>
      <c r="BK87" s="145"/>
      <c r="BL87" s="145"/>
      <c r="BM87" s="145"/>
      <c r="BN87" s="145"/>
      <c r="BO87" s="145"/>
      <c r="BP87" s="145"/>
      <c r="BQ87" s="145"/>
      <c r="BR87" s="145"/>
      <c r="BS87" s="145"/>
      <c r="BT87" s="145"/>
      <c r="BU87" s="145"/>
      <c r="BV87" s="145"/>
      <c r="BW87" s="145"/>
      <c r="BX87" s="145"/>
    </row>
    <row r="88" spans="1:76" ht="14">
      <c r="A88" s="145"/>
      <c r="B88" s="145"/>
      <c r="C88" s="145"/>
      <c r="D88" s="145"/>
      <c r="E88" s="145"/>
      <c r="F88" s="145"/>
      <c r="G88" s="145"/>
      <c r="H88" s="145"/>
      <c r="I88" s="145"/>
      <c r="J88" s="145"/>
      <c r="K88" s="145"/>
      <c r="L88" s="145"/>
      <c r="M88" s="145"/>
      <c r="N88" s="145"/>
      <c r="O88" s="145"/>
      <c r="P88" s="145"/>
      <c r="Q88" s="145"/>
      <c r="R88" s="145"/>
      <c r="S88" s="145"/>
      <c r="T88" s="145"/>
      <c r="U88" s="145"/>
      <c r="V88" s="145"/>
      <c r="W88" s="145"/>
      <c r="X88" s="145"/>
      <c r="Y88" s="145"/>
      <c r="Z88" s="145"/>
      <c r="AA88" s="145"/>
      <c r="AB88" s="145"/>
      <c r="AC88" s="145"/>
      <c r="AD88" s="145"/>
      <c r="AE88" s="145"/>
      <c r="AF88" s="145"/>
      <c r="AG88" s="145"/>
      <c r="AH88" s="145"/>
      <c r="AI88" s="145"/>
      <c r="AJ88" s="145"/>
      <c r="AK88" s="145"/>
      <c r="AL88" s="145"/>
      <c r="AM88" s="145"/>
      <c r="AN88" s="145"/>
      <c r="AO88" s="145"/>
      <c r="AP88" s="145"/>
      <c r="AQ88" s="145"/>
      <c r="AR88" s="145"/>
      <c r="AS88" s="145"/>
      <c r="AT88" s="145"/>
      <c r="AU88" s="145"/>
      <c r="AV88" s="145"/>
      <c r="AW88" s="145"/>
      <c r="AX88" s="145"/>
      <c r="AY88" s="145"/>
      <c r="AZ88" s="145"/>
      <c r="BA88" s="145"/>
      <c r="BB88" s="145"/>
      <c r="BC88" s="145"/>
      <c r="BD88" s="145"/>
      <c r="BE88" s="145"/>
      <c r="BF88" s="145"/>
      <c r="BG88" s="145"/>
      <c r="BH88" s="145"/>
      <c r="BI88" s="145"/>
      <c r="BJ88" s="145"/>
      <c r="BK88" s="145"/>
      <c r="BL88" s="145"/>
      <c r="BM88" s="145"/>
      <c r="BN88" s="145"/>
      <c r="BO88" s="145"/>
      <c r="BP88" s="145"/>
      <c r="BQ88" s="145"/>
      <c r="BR88" s="145"/>
      <c r="BS88" s="145"/>
      <c r="BT88" s="145"/>
      <c r="BU88" s="145"/>
      <c r="BV88" s="145"/>
      <c r="BW88" s="145"/>
      <c r="BX88" s="145"/>
    </row>
    <row r="89" spans="1:76" ht="14">
      <c r="A89" s="145"/>
      <c r="B89" s="145"/>
      <c r="C89" s="145"/>
      <c r="D89" s="145"/>
      <c r="E89" s="145"/>
      <c r="F89" s="145"/>
      <c r="G89" s="145"/>
      <c r="H89" s="145"/>
      <c r="I89" s="145"/>
      <c r="J89" s="145"/>
      <c r="K89" s="145"/>
      <c r="L89" s="145"/>
      <c r="M89" s="145"/>
      <c r="N89" s="145"/>
      <c r="O89" s="145"/>
      <c r="P89" s="145"/>
      <c r="Q89" s="145"/>
      <c r="R89" s="145"/>
      <c r="S89" s="145"/>
      <c r="T89" s="145"/>
      <c r="U89" s="145"/>
      <c r="V89" s="145"/>
      <c r="W89" s="145"/>
      <c r="X89" s="145"/>
      <c r="Y89" s="145"/>
      <c r="Z89" s="145"/>
      <c r="AA89" s="145"/>
      <c r="AB89" s="145"/>
      <c r="AC89" s="145"/>
      <c r="AD89" s="145"/>
      <c r="AE89" s="145"/>
      <c r="AF89" s="145"/>
      <c r="AG89" s="145"/>
      <c r="AH89" s="145"/>
      <c r="AI89" s="145"/>
      <c r="AJ89" s="145"/>
      <c r="AK89" s="145"/>
      <c r="AL89" s="145"/>
      <c r="AM89" s="145"/>
      <c r="AN89" s="145"/>
      <c r="AO89" s="145"/>
      <c r="AP89" s="145"/>
      <c r="AQ89" s="145"/>
      <c r="AR89" s="145"/>
      <c r="AS89" s="145"/>
      <c r="AT89" s="145"/>
      <c r="AU89" s="145"/>
      <c r="AV89" s="145"/>
      <c r="AW89" s="145"/>
      <c r="AX89" s="145"/>
      <c r="AY89" s="145"/>
      <c r="AZ89" s="145"/>
      <c r="BA89" s="145"/>
      <c r="BB89" s="145"/>
      <c r="BC89" s="145"/>
      <c r="BD89" s="145"/>
      <c r="BE89" s="145"/>
      <c r="BF89" s="145"/>
      <c r="BG89" s="145"/>
      <c r="BH89" s="145"/>
      <c r="BI89" s="145"/>
      <c r="BJ89" s="145"/>
      <c r="BK89" s="145"/>
      <c r="BL89" s="145"/>
      <c r="BM89" s="145"/>
      <c r="BN89" s="145"/>
      <c r="BO89" s="145"/>
      <c r="BP89" s="145"/>
      <c r="BQ89" s="145"/>
      <c r="BR89" s="145"/>
      <c r="BS89" s="145"/>
      <c r="BT89" s="145"/>
      <c r="BU89" s="145"/>
      <c r="BV89" s="145"/>
      <c r="BW89" s="145"/>
      <c r="BX89" s="145"/>
    </row>
    <row r="90" spans="1:76" ht="14">
      <c r="A90" s="145"/>
      <c r="B90" s="145"/>
      <c r="C90" s="145"/>
      <c r="D90" s="145"/>
      <c r="E90" s="145"/>
      <c r="F90" s="145"/>
      <c r="G90" s="145"/>
      <c r="H90" s="145"/>
      <c r="I90" s="145"/>
      <c r="J90" s="145"/>
      <c r="K90" s="145"/>
      <c r="L90" s="145"/>
      <c r="M90" s="145"/>
      <c r="N90" s="145"/>
      <c r="O90" s="145"/>
      <c r="P90" s="145"/>
      <c r="Q90" s="145"/>
      <c r="R90" s="145"/>
      <c r="S90" s="145"/>
      <c r="T90" s="145"/>
      <c r="U90" s="145"/>
      <c r="V90" s="145"/>
      <c r="W90" s="145"/>
      <c r="X90" s="145"/>
      <c r="Y90" s="145"/>
      <c r="Z90" s="145"/>
      <c r="AA90" s="145"/>
      <c r="AB90" s="145"/>
      <c r="AC90" s="145"/>
      <c r="AD90" s="145"/>
      <c r="AE90" s="145"/>
      <c r="AF90" s="145"/>
      <c r="AG90" s="145"/>
      <c r="AH90" s="145"/>
      <c r="AI90" s="145"/>
      <c r="AJ90" s="145"/>
      <c r="AK90" s="145"/>
      <c r="AL90" s="145"/>
      <c r="AM90" s="145"/>
      <c r="AN90" s="145"/>
      <c r="AO90" s="145"/>
      <c r="AP90" s="145"/>
      <c r="AQ90" s="145"/>
      <c r="AR90" s="145"/>
      <c r="AS90" s="145"/>
      <c r="AT90" s="145"/>
      <c r="AU90" s="145"/>
      <c r="AV90" s="145"/>
      <c r="AW90" s="145"/>
      <c r="AX90" s="145"/>
      <c r="AY90" s="145"/>
      <c r="AZ90" s="145"/>
      <c r="BA90" s="145"/>
      <c r="BB90" s="145"/>
      <c r="BC90" s="145"/>
      <c r="BD90" s="145"/>
      <c r="BE90" s="145"/>
      <c r="BF90" s="145"/>
      <c r="BG90" s="145"/>
      <c r="BH90" s="145"/>
      <c r="BI90" s="145"/>
      <c r="BJ90" s="145"/>
      <c r="BK90" s="145"/>
      <c r="BL90" s="145"/>
      <c r="BM90" s="145"/>
      <c r="BN90" s="145"/>
      <c r="BO90" s="145"/>
      <c r="BP90" s="145"/>
      <c r="BQ90" s="145"/>
      <c r="BR90" s="145"/>
      <c r="BS90" s="145"/>
      <c r="BT90" s="145"/>
      <c r="BU90" s="145"/>
      <c r="BV90" s="145"/>
      <c r="BW90" s="145"/>
      <c r="BX90" s="145"/>
    </row>
    <row r="91" spans="1:76" ht="14">
      <c r="A91" s="145"/>
      <c r="B91" s="145"/>
      <c r="C91" s="145"/>
      <c r="D91" s="145"/>
      <c r="E91" s="145"/>
      <c r="F91" s="145"/>
      <c r="G91" s="145"/>
      <c r="H91" s="145"/>
      <c r="I91" s="145"/>
      <c r="J91" s="145"/>
      <c r="K91" s="145"/>
      <c r="L91" s="145"/>
      <c r="M91" s="145"/>
      <c r="N91" s="145"/>
      <c r="O91" s="145"/>
      <c r="P91" s="145"/>
      <c r="Q91" s="145"/>
      <c r="R91" s="145"/>
      <c r="S91" s="145"/>
      <c r="T91" s="145"/>
      <c r="U91" s="145"/>
      <c r="V91" s="145"/>
      <c r="W91" s="145"/>
      <c r="X91" s="145"/>
      <c r="Y91" s="145"/>
      <c r="Z91" s="145"/>
      <c r="AA91" s="145"/>
      <c r="AB91" s="145"/>
      <c r="AC91" s="145"/>
      <c r="AD91" s="145"/>
      <c r="AE91" s="145"/>
      <c r="AF91" s="145"/>
      <c r="AG91" s="145"/>
      <c r="AH91" s="145"/>
      <c r="AI91" s="145"/>
      <c r="AJ91" s="145"/>
      <c r="AK91" s="145"/>
      <c r="AL91" s="145"/>
      <c r="AM91" s="145"/>
      <c r="AN91" s="145"/>
      <c r="AO91" s="145"/>
      <c r="AP91" s="145"/>
      <c r="AQ91" s="145"/>
      <c r="AR91" s="145"/>
      <c r="AS91" s="145"/>
      <c r="AT91" s="145"/>
      <c r="AU91" s="145"/>
      <c r="AV91" s="145"/>
      <c r="AW91" s="145"/>
      <c r="AX91" s="145"/>
      <c r="AY91" s="145"/>
      <c r="AZ91" s="145"/>
      <c r="BA91" s="145"/>
      <c r="BB91" s="145"/>
      <c r="BC91" s="145"/>
      <c r="BD91" s="145"/>
      <c r="BE91" s="145"/>
      <c r="BF91" s="145"/>
      <c r="BG91" s="145"/>
      <c r="BH91" s="145"/>
      <c r="BI91" s="145"/>
      <c r="BJ91" s="145"/>
      <c r="BK91" s="145"/>
      <c r="BL91" s="145"/>
      <c r="BM91" s="145"/>
      <c r="BN91" s="145"/>
      <c r="BO91" s="145"/>
      <c r="BP91" s="145"/>
      <c r="BQ91" s="145"/>
      <c r="BR91" s="145"/>
      <c r="BS91" s="145"/>
      <c r="BT91" s="145"/>
      <c r="BU91" s="145"/>
      <c r="BV91" s="145"/>
      <c r="BW91" s="145"/>
      <c r="BX91" s="145"/>
    </row>
    <row r="92" spans="1:76" ht="14">
      <c r="A92" s="145"/>
      <c r="B92" s="145"/>
      <c r="C92" s="145"/>
      <c r="D92" s="145"/>
      <c r="E92" s="145"/>
      <c r="F92" s="145"/>
      <c r="G92" s="145"/>
      <c r="H92" s="145"/>
      <c r="I92" s="145"/>
      <c r="J92" s="145"/>
      <c r="K92" s="145"/>
      <c r="L92" s="145"/>
      <c r="M92" s="145"/>
      <c r="N92" s="145"/>
      <c r="O92" s="145"/>
      <c r="P92" s="145"/>
      <c r="Q92" s="145"/>
      <c r="R92" s="145"/>
      <c r="S92" s="145"/>
      <c r="T92" s="145"/>
      <c r="U92" s="145"/>
      <c r="V92" s="145"/>
      <c r="W92" s="145"/>
      <c r="X92" s="145"/>
      <c r="Y92" s="145"/>
      <c r="Z92" s="145"/>
      <c r="AA92" s="145"/>
      <c r="AB92" s="145"/>
      <c r="AC92" s="145"/>
      <c r="AD92" s="145"/>
      <c r="AE92" s="145"/>
      <c r="AF92" s="145"/>
      <c r="AG92" s="145"/>
      <c r="AH92" s="145"/>
      <c r="AI92" s="145"/>
      <c r="AJ92" s="145"/>
      <c r="AK92" s="145"/>
      <c r="AL92" s="145"/>
      <c r="AM92" s="145"/>
      <c r="AN92" s="145"/>
      <c r="AO92" s="145"/>
      <c r="AP92" s="145"/>
      <c r="AQ92" s="145"/>
      <c r="AR92" s="145"/>
      <c r="AS92" s="145"/>
      <c r="AT92" s="145"/>
      <c r="AU92" s="145"/>
      <c r="AV92" s="145"/>
      <c r="AW92" s="145"/>
      <c r="AX92" s="145"/>
      <c r="AY92" s="145"/>
      <c r="AZ92" s="145"/>
      <c r="BA92" s="145"/>
      <c r="BB92" s="145"/>
      <c r="BC92" s="145"/>
      <c r="BD92" s="145"/>
      <c r="BE92" s="145"/>
      <c r="BF92" s="145"/>
      <c r="BG92" s="145"/>
      <c r="BH92" s="145"/>
      <c r="BI92" s="145"/>
      <c r="BJ92" s="145"/>
      <c r="BK92" s="145"/>
      <c r="BL92" s="145"/>
      <c r="BM92" s="145"/>
      <c r="BN92" s="145"/>
      <c r="BO92" s="145"/>
      <c r="BP92" s="145"/>
      <c r="BQ92" s="145"/>
      <c r="BR92" s="145"/>
      <c r="BS92" s="145"/>
      <c r="BT92" s="145"/>
      <c r="BU92" s="145"/>
      <c r="BV92" s="145"/>
      <c r="BW92" s="145"/>
      <c r="BX92" s="145"/>
    </row>
    <row r="93" spans="1:76" ht="14">
      <c r="A93" s="145"/>
      <c r="B93" s="145"/>
      <c r="C93" s="145"/>
      <c r="D93" s="145"/>
      <c r="E93" s="145"/>
      <c r="F93" s="145"/>
      <c r="G93" s="145"/>
      <c r="H93" s="145"/>
      <c r="I93" s="145"/>
      <c r="J93" s="145"/>
      <c r="K93" s="145"/>
      <c r="L93" s="145"/>
      <c r="M93" s="145"/>
      <c r="N93" s="145"/>
      <c r="O93" s="145"/>
      <c r="P93" s="145"/>
      <c r="Q93" s="145"/>
      <c r="R93" s="145"/>
      <c r="S93" s="145"/>
      <c r="T93" s="145"/>
      <c r="U93" s="145"/>
      <c r="V93" s="145"/>
      <c r="W93" s="145"/>
      <c r="X93" s="145"/>
      <c r="Y93" s="145"/>
      <c r="Z93" s="145"/>
      <c r="AA93" s="145"/>
      <c r="AB93" s="145"/>
      <c r="AC93" s="145"/>
      <c r="AD93" s="145"/>
      <c r="AE93" s="145"/>
      <c r="AF93" s="145"/>
      <c r="AG93" s="145"/>
      <c r="AH93" s="145"/>
      <c r="AI93" s="145"/>
      <c r="AJ93" s="145"/>
      <c r="AK93" s="145"/>
      <c r="AL93" s="145"/>
      <c r="AM93" s="145"/>
      <c r="AN93" s="145"/>
      <c r="AO93" s="145"/>
      <c r="AP93" s="145"/>
      <c r="AQ93" s="145"/>
      <c r="AR93" s="145"/>
      <c r="AS93" s="145"/>
      <c r="AT93" s="145"/>
      <c r="AU93" s="145"/>
      <c r="AV93" s="145"/>
      <c r="AW93" s="145"/>
      <c r="AX93" s="145"/>
      <c r="AY93" s="145"/>
      <c r="AZ93" s="145"/>
      <c r="BA93" s="145"/>
      <c r="BB93" s="145"/>
      <c r="BC93" s="145"/>
      <c r="BD93" s="145"/>
      <c r="BE93" s="145"/>
      <c r="BF93" s="145"/>
      <c r="BG93" s="145"/>
      <c r="BH93" s="145"/>
      <c r="BI93" s="145"/>
      <c r="BJ93" s="145"/>
      <c r="BK93" s="145"/>
      <c r="BL93" s="145"/>
      <c r="BM93" s="145"/>
      <c r="BN93" s="145"/>
      <c r="BO93" s="145"/>
      <c r="BP93" s="145"/>
      <c r="BQ93" s="145"/>
      <c r="BR93" s="145"/>
      <c r="BS93" s="145"/>
      <c r="BT93" s="145"/>
      <c r="BU93" s="145"/>
      <c r="BV93" s="145"/>
      <c r="BW93" s="145"/>
      <c r="BX93" s="145"/>
    </row>
    <row r="94" spans="1:76" ht="14">
      <c r="A94" s="145"/>
      <c r="B94" s="145"/>
      <c r="C94" s="145"/>
      <c r="D94" s="145"/>
      <c r="E94" s="145"/>
      <c r="F94" s="145"/>
      <c r="G94" s="145"/>
      <c r="H94" s="145"/>
      <c r="I94" s="145"/>
      <c r="J94" s="145"/>
      <c r="K94" s="145"/>
      <c r="L94" s="145"/>
      <c r="M94" s="145"/>
      <c r="N94" s="145"/>
      <c r="O94" s="145"/>
      <c r="P94" s="145"/>
      <c r="Q94" s="145"/>
      <c r="R94" s="145"/>
      <c r="S94" s="145"/>
      <c r="T94" s="145"/>
      <c r="U94" s="145"/>
      <c r="V94" s="145"/>
      <c r="W94" s="145"/>
      <c r="X94" s="145"/>
      <c r="Y94" s="145"/>
      <c r="Z94" s="145"/>
      <c r="AA94" s="145"/>
      <c r="AB94" s="145"/>
      <c r="AC94" s="145"/>
      <c r="AD94" s="145"/>
      <c r="AE94" s="145"/>
      <c r="AF94" s="145"/>
      <c r="AG94" s="145"/>
      <c r="AH94" s="145"/>
      <c r="AI94" s="145"/>
      <c r="AJ94" s="145"/>
      <c r="AK94" s="145"/>
      <c r="AL94" s="145"/>
      <c r="AM94" s="145"/>
      <c r="AN94" s="145"/>
      <c r="AO94" s="145"/>
      <c r="AP94" s="145"/>
      <c r="AQ94" s="145"/>
      <c r="AR94" s="145"/>
      <c r="AS94" s="145"/>
      <c r="AT94" s="145"/>
      <c r="AU94" s="145"/>
      <c r="AV94" s="145"/>
      <c r="AW94" s="145"/>
      <c r="AX94" s="145"/>
      <c r="AY94" s="145"/>
      <c r="AZ94" s="145"/>
      <c r="BA94" s="145"/>
      <c r="BB94" s="145"/>
      <c r="BC94" s="145"/>
      <c r="BD94" s="145"/>
      <c r="BE94" s="145"/>
      <c r="BF94" s="145"/>
      <c r="BG94" s="145"/>
      <c r="BH94" s="145"/>
      <c r="BI94" s="145"/>
      <c r="BJ94" s="145"/>
      <c r="BK94" s="145"/>
      <c r="BL94" s="145"/>
      <c r="BM94" s="145"/>
      <c r="BN94" s="145"/>
      <c r="BO94" s="145"/>
      <c r="BP94" s="145"/>
      <c r="BQ94" s="145"/>
      <c r="BR94" s="145"/>
      <c r="BS94" s="145"/>
      <c r="BT94" s="145"/>
      <c r="BU94" s="145"/>
      <c r="BV94" s="145"/>
      <c r="BW94" s="145"/>
      <c r="BX94" s="145"/>
    </row>
    <row r="95" spans="1:76" ht="14">
      <c r="A95" s="145"/>
      <c r="B95" s="145"/>
      <c r="C95" s="145"/>
      <c r="D95" s="145"/>
      <c r="E95" s="145"/>
      <c r="F95" s="145"/>
      <c r="G95" s="145"/>
      <c r="H95" s="145"/>
      <c r="I95" s="145"/>
      <c r="J95" s="145"/>
      <c r="K95" s="145"/>
      <c r="L95" s="145"/>
      <c r="M95" s="145"/>
      <c r="N95" s="145"/>
      <c r="O95" s="145"/>
      <c r="P95" s="145"/>
      <c r="Q95" s="145"/>
      <c r="R95" s="145"/>
      <c r="S95" s="145"/>
      <c r="T95" s="145"/>
      <c r="U95" s="145"/>
      <c r="V95" s="145"/>
      <c r="W95" s="145"/>
      <c r="X95" s="145"/>
      <c r="Y95" s="145"/>
      <c r="Z95" s="145"/>
      <c r="AA95" s="145"/>
      <c r="AB95" s="145"/>
      <c r="AC95" s="145"/>
      <c r="AD95" s="145"/>
      <c r="AE95" s="145"/>
      <c r="AF95" s="145"/>
      <c r="AG95" s="145"/>
      <c r="AH95" s="145"/>
      <c r="AI95" s="145"/>
      <c r="AJ95" s="145"/>
      <c r="AK95" s="145"/>
      <c r="AL95" s="145"/>
      <c r="AM95" s="145"/>
      <c r="AN95" s="145"/>
      <c r="AO95" s="145"/>
      <c r="AP95" s="145"/>
      <c r="AQ95" s="145"/>
      <c r="AR95" s="145"/>
      <c r="AS95" s="145"/>
      <c r="AT95" s="145"/>
      <c r="AU95" s="145"/>
      <c r="AV95" s="145"/>
      <c r="AW95" s="145"/>
      <c r="AX95" s="145"/>
      <c r="AY95" s="145"/>
      <c r="AZ95" s="145"/>
      <c r="BA95" s="145"/>
      <c r="BB95" s="145"/>
      <c r="BC95" s="145"/>
      <c r="BD95" s="145"/>
      <c r="BE95" s="145"/>
      <c r="BF95" s="145"/>
      <c r="BG95" s="145"/>
      <c r="BH95" s="145"/>
      <c r="BI95" s="145"/>
      <c r="BJ95" s="145"/>
      <c r="BK95" s="145"/>
      <c r="BL95" s="145"/>
      <c r="BM95" s="145"/>
      <c r="BN95" s="145"/>
      <c r="BO95" s="145"/>
      <c r="BP95" s="145"/>
      <c r="BQ95" s="145"/>
      <c r="BR95" s="145"/>
      <c r="BS95" s="145"/>
      <c r="BT95" s="145"/>
      <c r="BU95" s="145"/>
      <c r="BV95" s="145"/>
      <c r="BW95" s="145"/>
      <c r="BX95" s="145"/>
    </row>
    <row r="96" spans="1:76" ht="14">
      <c r="A96" s="145"/>
      <c r="B96" s="145"/>
      <c r="C96" s="145"/>
      <c r="D96" s="145"/>
      <c r="E96" s="145"/>
      <c r="F96" s="145"/>
      <c r="G96" s="145"/>
      <c r="H96" s="145"/>
      <c r="I96" s="145"/>
      <c r="J96" s="145"/>
      <c r="K96" s="145"/>
      <c r="L96" s="145"/>
      <c r="M96" s="145"/>
      <c r="N96" s="145"/>
      <c r="O96" s="145"/>
      <c r="P96" s="145"/>
      <c r="Q96" s="145"/>
      <c r="R96" s="145"/>
      <c r="S96" s="145"/>
      <c r="T96" s="145"/>
      <c r="U96" s="145"/>
      <c r="V96" s="145"/>
      <c r="W96" s="145"/>
      <c r="X96" s="145"/>
      <c r="Y96" s="145"/>
      <c r="Z96" s="145"/>
      <c r="AA96" s="145"/>
      <c r="AB96" s="145"/>
      <c r="AC96" s="145"/>
      <c r="AD96" s="145"/>
      <c r="AE96" s="145"/>
      <c r="AF96" s="145"/>
      <c r="AG96" s="145"/>
      <c r="AH96" s="145"/>
      <c r="AI96" s="145"/>
      <c r="AJ96" s="145"/>
      <c r="AK96" s="145"/>
      <c r="AL96" s="145"/>
      <c r="AM96" s="145"/>
      <c r="AN96" s="145"/>
      <c r="AO96" s="145"/>
      <c r="AP96" s="145"/>
      <c r="AQ96" s="145"/>
      <c r="AR96" s="145"/>
      <c r="AS96" s="145"/>
      <c r="AT96" s="145"/>
      <c r="AU96" s="145"/>
      <c r="AV96" s="145"/>
      <c r="AW96" s="145"/>
      <c r="AX96" s="145"/>
      <c r="AY96" s="145"/>
      <c r="AZ96" s="145"/>
      <c r="BA96" s="145"/>
      <c r="BB96" s="145"/>
      <c r="BC96" s="145"/>
      <c r="BD96" s="145"/>
      <c r="BE96" s="145"/>
      <c r="BF96" s="145"/>
      <c r="BG96" s="145"/>
      <c r="BH96" s="145"/>
      <c r="BI96" s="145"/>
      <c r="BJ96" s="145"/>
      <c r="BK96" s="145"/>
      <c r="BL96" s="145"/>
      <c r="BM96" s="145"/>
      <c r="BN96" s="145"/>
      <c r="BO96" s="145"/>
      <c r="BP96" s="145"/>
      <c r="BQ96" s="145"/>
      <c r="BR96" s="145"/>
      <c r="BS96" s="145"/>
      <c r="BT96" s="145"/>
      <c r="BU96" s="145"/>
      <c r="BV96" s="145"/>
      <c r="BW96" s="145"/>
      <c r="BX96" s="145"/>
    </row>
    <row r="97" spans="1:76" ht="14">
      <c r="A97" s="145"/>
      <c r="B97" s="145"/>
      <c r="C97" s="145"/>
      <c r="D97" s="145"/>
      <c r="E97" s="145"/>
      <c r="F97" s="145"/>
      <c r="G97" s="145"/>
      <c r="H97" s="145"/>
      <c r="I97" s="145"/>
      <c r="J97" s="145"/>
      <c r="K97" s="145"/>
      <c r="L97" s="145"/>
      <c r="M97" s="145"/>
      <c r="N97" s="145"/>
      <c r="O97" s="145"/>
      <c r="P97" s="145"/>
      <c r="Q97" s="145"/>
      <c r="R97" s="145"/>
      <c r="S97" s="145"/>
      <c r="T97" s="145"/>
      <c r="U97" s="145"/>
      <c r="V97" s="145"/>
      <c r="W97" s="145"/>
      <c r="X97" s="145"/>
      <c r="Y97" s="145"/>
      <c r="Z97" s="145"/>
      <c r="AA97" s="145"/>
      <c r="AB97" s="145"/>
      <c r="AC97" s="145"/>
      <c r="AD97" s="145"/>
      <c r="AE97" s="145"/>
      <c r="AF97" s="145"/>
      <c r="AG97" s="145"/>
      <c r="AH97" s="145"/>
      <c r="AI97" s="145"/>
      <c r="AJ97" s="145"/>
      <c r="AK97" s="145"/>
      <c r="AL97" s="145"/>
      <c r="AM97" s="145"/>
      <c r="AN97" s="145"/>
      <c r="AO97" s="145"/>
      <c r="AP97" s="145"/>
      <c r="AQ97" s="145"/>
      <c r="AR97" s="145"/>
      <c r="AS97" s="145"/>
      <c r="AT97" s="145"/>
      <c r="AU97" s="145"/>
      <c r="AV97" s="145"/>
      <c r="AW97" s="145"/>
      <c r="AX97" s="145"/>
      <c r="AY97" s="145"/>
      <c r="AZ97" s="145"/>
      <c r="BA97" s="145"/>
      <c r="BB97" s="145"/>
      <c r="BC97" s="145"/>
      <c r="BD97" s="145"/>
      <c r="BE97" s="145"/>
      <c r="BF97" s="145"/>
      <c r="BG97" s="145"/>
      <c r="BH97" s="145"/>
      <c r="BI97" s="145"/>
      <c r="BJ97" s="145"/>
      <c r="BK97" s="145"/>
      <c r="BL97" s="145"/>
      <c r="BM97" s="145"/>
      <c r="BN97" s="145"/>
      <c r="BO97" s="145"/>
      <c r="BP97" s="145"/>
      <c r="BQ97" s="145"/>
      <c r="BR97" s="145"/>
      <c r="BS97" s="145"/>
      <c r="BT97" s="145"/>
      <c r="BU97" s="145"/>
      <c r="BV97" s="145"/>
      <c r="BW97" s="145"/>
      <c r="BX97" s="145"/>
    </row>
    <row r="98" spans="1:76" ht="14">
      <c r="A98" s="145"/>
      <c r="B98" s="145"/>
      <c r="C98" s="145"/>
      <c r="D98" s="145"/>
      <c r="E98" s="145"/>
      <c r="F98" s="145"/>
      <c r="G98" s="145"/>
      <c r="H98" s="145"/>
      <c r="I98" s="145"/>
      <c r="J98" s="145"/>
      <c r="K98" s="145"/>
      <c r="L98" s="145"/>
      <c r="M98" s="145"/>
      <c r="N98" s="145"/>
      <c r="O98" s="145"/>
      <c r="P98" s="145"/>
      <c r="Q98" s="145"/>
      <c r="R98" s="145"/>
      <c r="S98" s="145"/>
      <c r="T98" s="145"/>
      <c r="U98" s="145"/>
      <c r="V98" s="145"/>
      <c r="W98" s="145"/>
      <c r="X98" s="145"/>
      <c r="Y98" s="145"/>
      <c r="Z98" s="145"/>
      <c r="AA98" s="145"/>
      <c r="AB98" s="145"/>
      <c r="AC98" s="145"/>
      <c r="AD98" s="145"/>
      <c r="AE98" s="145"/>
      <c r="AF98" s="145"/>
      <c r="AG98" s="145"/>
      <c r="AH98" s="145"/>
      <c r="AI98" s="145"/>
      <c r="AJ98" s="145"/>
      <c r="AK98" s="145"/>
      <c r="AL98" s="145"/>
      <c r="AM98" s="145"/>
      <c r="AN98" s="145"/>
      <c r="AO98" s="145"/>
      <c r="AP98" s="145"/>
      <c r="AQ98" s="145"/>
      <c r="AR98" s="145"/>
      <c r="AS98" s="145"/>
      <c r="AT98" s="145"/>
      <c r="AU98" s="145"/>
      <c r="AV98" s="145"/>
      <c r="AW98" s="145"/>
      <c r="AX98" s="145"/>
      <c r="AY98" s="145"/>
      <c r="AZ98" s="145"/>
      <c r="BA98" s="145"/>
      <c r="BB98" s="145"/>
      <c r="BC98" s="145"/>
      <c r="BD98" s="145"/>
      <c r="BE98" s="145"/>
      <c r="BF98" s="145"/>
      <c r="BG98" s="145"/>
      <c r="BH98" s="145"/>
      <c r="BI98" s="145"/>
      <c r="BJ98" s="145"/>
      <c r="BK98" s="145"/>
      <c r="BL98" s="145"/>
      <c r="BM98" s="145"/>
      <c r="BN98" s="145"/>
      <c r="BO98" s="145"/>
      <c r="BP98" s="145"/>
      <c r="BQ98" s="145"/>
      <c r="BR98" s="145"/>
      <c r="BS98" s="145"/>
      <c r="BT98" s="145"/>
      <c r="BU98" s="145"/>
      <c r="BV98" s="145"/>
      <c r="BW98" s="145"/>
      <c r="BX98" s="145"/>
    </row>
    <row r="99" spans="1:76" ht="14">
      <c r="A99" s="145"/>
      <c r="B99" s="145"/>
      <c r="C99" s="145"/>
      <c r="D99" s="145"/>
      <c r="E99" s="145"/>
      <c r="F99" s="145"/>
      <c r="G99" s="145"/>
      <c r="H99" s="145"/>
      <c r="I99" s="145"/>
      <c r="J99" s="145"/>
      <c r="K99" s="145"/>
      <c r="L99" s="145"/>
      <c r="M99" s="145"/>
      <c r="N99" s="145"/>
      <c r="O99" s="145"/>
      <c r="P99" s="145"/>
      <c r="Q99" s="145"/>
      <c r="R99" s="145"/>
      <c r="S99" s="145"/>
      <c r="T99" s="145"/>
      <c r="U99" s="145"/>
      <c r="V99" s="145"/>
      <c r="W99" s="145"/>
      <c r="X99" s="145"/>
      <c r="Y99" s="145"/>
      <c r="Z99" s="145"/>
      <c r="AA99" s="145"/>
      <c r="AB99" s="145"/>
      <c r="AC99" s="145"/>
      <c r="AD99" s="145"/>
      <c r="AE99" s="145"/>
      <c r="AF99" s="145"/>
      <c r="AG99" s="145"/>
      <c r="AH99" s="145"/>
      <c r="AI99" s="145"/>
      <c r="AJ99" s="145"/>
      <c r="AK99" s="145"/>
      <c r="AL99" s="145"/>
      <c r="AM99" s="145"/>
      <c r="AN99" s="145"/>
      <c r="AO99" s="145"/>
      <c r="AP99" s="145"/>
      <c r="AQ99" s="145"/>
      <c r="AR99" s="145"/>
      <c r="AS99" s="145"/>
      <c r="AT99" s="145"/>
      <c r="AU99" s="145"/>
      <c r="AV99" s="145"/>
      <c r="AW99" s="145"/>
      <c r="AX99" s="145"/>
      <c r="AY99" s="145"/>
      <c r="AZ99" s="145"/>
      <c r="BA99" s="145"/>
      <c r="BB99" s="145"/>
      <c r="BC99" s="145"/>
      <c r="BD99" s="145"/>
      <c r="BE99" s="145"/>
      <c r="BF99" s="145"/>
      <c r="BG99" s="145"/>
      <c r="BH99" s="145"/>
      <c r="BI99" s="145"/>
      <c r="BJ99" s="145"/>
      <c r="BK99" s="145"/>
      <c r="BL99" s="145"/>
      <c r="BM99" s="145"/>
      <c r="BN99" s="145"/>
      <c r="BO99" s="145"/>
      <c r="BP99" s="145"/>
      <c r="BQ99" s="145"/>
      <c r="BR99" s="145"/>
      <c r="BS99" s="145"/>
      <c r="BT99" s="145"/>
      <c r="BU99" s="145"/>
      <c r="BV99" s="145"/>
      <c r="BW99" s="145"/>
      <c r="BX99" s="145"/>
    </row>
    <row r="100" spans="1:76" ht="14">
      <c r="A100" s="145"/>
      <c r="B100" s="145"/>
      <c r="C100" s="145"/>
      <c r="D100" s="145"/>
      <c r="E100" s="145"/>
      <c r="F100" s="145"/>
      <c r="G100" s="145"/>
      <c r="H100" s="145"/>
      <c r="I100" s="145"/>
      <c r="J100" s="145"/>
      <c r="K100" s="145"/>
      <c r="L100" s="145"/>
      <c r="M100" s="145"/>
      <c r="N100" s="145"/>
      <c r="O100" s="145"/>
      <c r="P100" s="145"/>
      <c r="Q100" s="145"/>
      <c r="R100" s="145"/>
      <c r="S100" s="145"/>
      <c r="T100" s="145"/>
      <c r="U100" s="145"/>
      <c r="V100" s="145"/>
      <c r="W100" s="145"/>
      <c r="X100" s="145"/>
      <c r="Y100" s="145"/>
      <c r="Z100" s="145"/>
      <c r="AA100" s="145"/>
      <c r="AB100" s="145"/>
      <c r="AC100" s="145"/>
      <c r="AD100" s="145"/>
      <c r="AE100" s="145"/>
      <c r="AF100" s="145"/>
      <c r="AG100" s="145"/>
      <c r="AH100" s="145"/>
      <c r="AI100" s="145"/>
      <c r="AJ100" s="145"/>
      <c r="AK100" s="145"/>
      <c r="AL100" s="145"/>
      <c r="AM100" s="145"/>
      <c r="AN100" s="145"/>
      <c r="AO100" s="145"/>
      <c r="AP100" s="145"/>
      <c r="AQ100" s="145"/>
      <c r="AR100" s="145"/>
      <c r="AS100" s="145"/>
      <c r="AT100" s="145"/>
      <c r="AU100" s="145"/>
      <c r="AV100" s="145"/>
      <c r="AW100" s="145"/>
      <c r="AX100" s="145"/>
      <c r="AY100" s="145"/>
      <c r="AZ100" s="145"/>
      <c r="BA100" s="145"/>
      <c r="BB100" s="145"/>
      <c r="BC100" s="145"/>
      <c r="BD100" s="145"/>
      <c r="BE100" s="145"/>
      <c r="BF100" s="145"/>
      <c r="BG100" s="145"/>
      <c r="BH100" s="145"/>
      <c r="BI100" s="145"/>
      <c r="BJ100" s="145"/>
      <c r="BK100" s="145"/>
      <c r="BL100" s="145"/>
      <c r="BM100" s="145"/>
      <c r="BN100" s="145"/>
      <c r="BO100" s="145"/>
      <c r="BP100" s="145"/>
      <c r="BQ100" s="145"/>
      <c r="BR100" s="145"/>
      <c r="BS100" s="145"/>
      <c r="BT100" s="145"/>
      <c r="BU100" s="145"/>
      <c r="BV100" s="145"/>
      <c r="BW100" s="145"/>
      <c r="BX100" s="145"/>
    </row>
    <row r="101" spans="1:76" ht="14">
      <c r="A101" s="145"/>
      <c r="B101" s="145"/>
      <c r="C101" s="145"/>
      <c r="D101" s="145"/>
      <c r="E101" s="145"/>
      <c r="F101" s="145"/>
      <c r="G101" s="145"/>
      <c r="H101" s="145"/>
      <c r="I101" s="145"/>
      <c r="J101" s="145"/>
      <c r="K101" s="145"/>
      <c r="L101" s="145"/>
      <c r="M101" s="145"/>
      <c r="N101" s="145"/>
      <c r="O101" s="145"/>
      <c r="P101" s="145"/>
      <c r="Q101" s="145"/>
      <c r="R101" s="145"/>
      <c r="S101" s="145"/>
      <c r="T101" s="145"/>
      <c r="U101" s="145"/>
      <c r="V101" s="145"/>
      <c r="W101" s="145"/>
      <c r="X101" s="145"/>
      <c r="Y101" s="145"/>
      <c r="Z101" s="145"/>
      <c r="AA101" s="145"/>
      <c r="AB101" s="145"/>
      <c r="AC101" s="145"/>
      <c r="AD101" s="145"/>
      <c r="AE101" s="145"/>
      <c r="AF101" s="145"/>
      <c r="AG101" s="145"/>
      <c r="AH101" s="145"/>
      <c r="AI101" s="145"/>
      <c r="AJ101" s="145"/>
      <c r="AK101" s="145"/>
      <c r="AL101" s="145"/>
      <c r="AM101" s="145"/>
      <c r="AN101" s="145"/>
      <c r="AO101" s="145"/>
      <c r="AP101" s="145"/>
      <c r="AQ101" s="145"/>
      <c r="AR101" s="145"/>
      <c r="AS101" s="145"/>
      <c r="AT101" s="145"/>
      <c r="AU101" s="145"/>
      <c r="AV101" s="145"/>
      <c r="AW101" s="145"/>
      <c r="AX101" s="145"/>
      <c r="AY101" s="145"/>
      <c r="AZ101" s="145"/>
      <c r="BA101" s="145"/>
      <c r="BB101" s="145"/>
      <c r="BC101" s="145"/>
      <c r="BD101" s="145"/>
      <c r="BE101" s="145"/>
      <c r="BF101" s="145"/>
      <c r="BG101" s="145"/>
      <c r="BH101" s="145"/>
      <c r="BI101" s="145"/>
      <c r="BJ101" s="145"/>
      <c r="BK101" s="145"/>
      <c r="BL101" s="145"/>
      <c r="BM101" s="145"/>
      <c r="BN101" s="145"/>
      <c r="BO101" s="145"/>
      <c r="BP101" s="145"/>
      <c r="BQ101" s="145"/>
      <c r="BR101" s="145"/>
      <c r="BS101" s="145"/>
      <c r="BT101" s="145"/>
      <c r="BU101" s="145"/>
      <c r="BV101" s="145"/>
      <c r="BW101" s="145"/>
      <c r="BX101" s="145"/>
    </row>
    <row r="102" spans="1:76" ht="14">
      <c r="A102" s="145"/>
      <c r="B102" s="145"/>
      <c r="C102" s="145"/>
      <c r="D102" s="145"/>
      <c r="E102" s="145"/>
      <c r="F102" s="145"/>
      <c r="G102" s="145"/>
      <c r="H102" s="145"/>
      <c r="I102" s="145"/>
      <c r="J102" s="145"/>
      <c r="K102" s="145"/>
      <c r="L102" s="145"/>
      <c r="M102" s="145"/>
      <c r="N102" s="145"/>
      <c r="O102" s="145"/>
      <c r="P102" s="145"/>
      <c r="Q102" s="145"/>
      <c r="R102" s="145"/>
      <c r="S102" s="145"/>
      <c r="T102" s="145"/>
      <c r="U102" s="145"/>
      <c r="V102" s="145"/>
      <c r="W102" s="145"/>
      <c r="X102" s="145"/>
      <c r="Y102" s="145"/>
      <c r="Z102" s="145"/>
      <c r="AA102" s="145"/>
      <c r="AB102" s="145"/>
      <c r="AC102" s="145"/>
      <c r="AD102" s="145"/>
      <c r="AE102" s="145"/>
      <c r="AF102" s="145"/>
      <c r="AG102" s="145"/>
      <c r="AH102" s="145"/>
      <c r="AI102" s="145"/>
      <c r="AJ102" s="145"/>
      <c r="AK102" s="145"/>
      <c r="AL102" s="145"/>
      <c r="AM102" s="145"/>
      <c r="AN102" s="145"/>
      <c r="AO102" s="145"/>
      <c r="AP102" s="145"/>
      <c r="AQ102" s="145"/>
      <c r="AR102" s="145"/>
      <c r="AS102" s="145"/>
      <c r="AT102" s="145"/>
      <c r="AU102" s="145"/>
      <c r="AV102" s="145"/>
      <c r="AW102" s="145"/>
      <c r="AX102" s="145"/>
      <c r="AY102" s="145"/>
      <c r="AZ102" s="145"/>
      <c r="BA102" s="145"/>
      <c r="BB102" s="145"/>
      <c r="BC102" s="145"/>
      <c r="BD102" s="145"/>
      <c r="BE102" s="145"/>
      <c r="BF102" s="145"/>
      <c r="BG102" s="145"/>
      <c r="BH102" s="145"/>
      <c r="BI102" s="145"/>
      <c r="BJ102" s="145"/>
      <c r="BK102" s="145"/>
      <c r="BL102" s="145"/>
      <c r="BM102" s="145"/>
      <c r="BN102" s="145"/>
      <c r="BO102" s="145"/>
      <c r="BP102" s="145"/>
      <c r="BQ102" s="145"/>
      <c r="BR102" s="145"/>
      <c r="BS102" s="145"/>
      <c r="BT102" s="145"/>
      <c r="BU102" s="145"/>
      <c r="BV102" s="145"/>
      <c r="BW102" s="145"/>
      <c r="BX102" s="145"/>
    </row>
    <row r="103" spans="1:76" ht="14">
      <c r="A103" s="145"/>
      <c r="B103" s="145"/>
      <c r="C103" s="145"/>
      <c r="D103" s="145"/>
      <c r="E103" s="145"/>
      <c r="F103" s="145"/>
      <c r="G103" s="145"/>
      <c r="H103" s="145"/>
      <c r="I103" s="145"/>
      <c r="J103" s="145"/>
      <c r="K103" s="145"/>
      <c r="L103" s="145"/>
      <c r="M103" s="145"/>
      <c r="N103" s="145"/>
      <c r="O103" s="145"/>
      <c r="P103" s="145"/>
      <c r="Q103" s="145"/>
      <c r="R103" s="145"/>
      <c r="S103" s="145"/>
      <c r="T103" s="145"/>
      <c r="U103" s="145"/>
      <c r="V103" s="145"/>
      <c r="W103" s="145"/>
      <c r="X103" s="145"/>
      <c r="Y103" s="145"/>
      <c r="Z103" s="145"/>
      <c r="AA103" s="145"/>
      <c r="AB103" s="145"/>
      <c r="AC103" s="145"/>
      <c r="AD103" s="145"/>
      <c r="AE103" s="145"/>
      <c r="AF103" s="145"/>
      <c r="AG103" s="145"/>
      <c r="AH103" s="145"/>
      <c r="AI103" s="145"/>
      <c r="AJ103" s="145"/>
      <c r="AK103" s="145"/>
      <c r="AL103" s="145"/>
      <c r="AM103" s="145"/>
      <c r="AN103" s="145"/>
      <c r="AO103" s="145"/>
      <c r="AP103" s="145"/>
      <c r="AQ103" s="145"/>
      <c r="AR103" s="145"/>
      <c r="AS103" s="145"/>
      <c r="AT103" s="145"/>
      <c r="AU103" s="145"/>
      <c r="AV103" s="145"/>
      <c r="AW103" s="145"/>
      <c r="AX103" s="145"/>
      <c r="AY103" s="145"/>
      <c r="AZ103" s="145"/>
      <c r="BA103" s="145"/>
      <c r="BB103" s="145"/>
      <c r="BC103" s="145"/>
      <c r="BD103" s="145"/>
      <c r="BE103" s="145"/>
      <c r="BF103" s="145"/>
      <c r="BG103" s="145"/>
      <c r="BH103" s="145"/>
      <c r="BI103" s="145"/>
      <c r="BJ103" s="145"/>
      <c r="BK103" s="145"/>
      <c r="BL103" s="145"/>
      <c r="BM103" s="145"/>
      <c r="BN103" s="145"/>
      <c r="BO103" s="145"/>
      <c r="BP103" s="145"/>
      <c r="BQ103" s="145"/>
      <c r="BR103" s="145"/>
      <c r="BS103" s="145"/>
      <c r="BT103" s="145"/>
      <c r="BU103" s="145"/>
      <c r="BV103" s="145"/>
      <c r="BW103" s="145"/>
      <c r="BX103" s="145"/>
    </row>
    <row r="104" spans="1:76" ht="14">
      <c r="A104" s="145"/>
      <c r="B104" s="145"/>
      <c r="C104" s="145"/>
      <c r="D104" s="145"/>
      <c r="E104" s="145"/>
      <c r="F104" s="145"/>
      <c r="G104" s="145"/>
      <c r="H104" s="145"/>
      <c r="I104" s="145"/>
      <c r="J104" s="145"/>
      <c r="K104" s="145"/>
      <c r="L104" s="145"/>
      <c r="M104" s="145"/>
      <c r="N104" s="145"/>
      <c r="O104" s="145"/>
      <c r="P104" s="145"/>
      <c r="Q104" s="145"/>
      <c r="R104" s="145"/>
      <c r="S104" s="145"/>
      <c r="T104" s="145"/>
      <c r="U104" s="145"/>
      <c r="V104" s="145"/>
      <c r="W104" s="145"/>
      <c r="X104" s="145"/>
      <c r="Y104" s="145"/>
      <c r="Z104" s="145"/>
      <c r="AA104" s="145"/>
      <c r="AB104" s="145"/>
      <c r="AC104" s="145"/>
      <c r="AD104" s="145"/>
      <c r="AE104" s="145"/>
      <c r="AF104" s="145"/>
      <c r="AG104" s="145"/>
      <c r="AH104" s="145"/>
      <c r="AI104" s="145"/>
      <c r="AJ104" s="145"/>
      <c r="AK104" s="145"/>
      <c r="AL104" s="145"/>
      <c r="AM104" s="145"/>
      <c r="AN104" s="145"/>
      <c r="AO104" s="145"/>
      <c r="AP104" s="145"/>
      <c r="AQ104" s="145"/>
      <c r="AR104" s="145"/>
      <c r="AS104" s="145"/>
      <c r="AT104" s="145"/>
      <c r="AU104" s="145"/>
      <c r="AV104" s="145"/>
      <c r="AW104" s="145"/>
      <c r="AX104" s="145"/>
      <c r="AY104" s="145"/>
      <c r="AZ104" s="145"/>
      <c r="BA104" s="145"/>
      <c r="BB104" s="145"/>
      <c r="BC104" s="145"/>
      <c r="BD104" s="145"/>
      <c r="BE104" s="145"/>
      <c r="BF104" s="145"/>
      <c r="BG104" s="145"/>
      <c r="BH104" s="145"/>
      <c r="BI104" s="145"/>
      <c r="BJ104" s="145"/>
      <c r="BK104" s="145"/>
      <c r="BL104" s="145"/>
      <c r="BM104" s="145"/>
      <c r="BN104" s="145"/>
      <c r="BO104" s="145"/>
      <c r="BP104" s="145"/>
      <c r="BQ104" s="145"/>
      <c r="BR104" s="145"/>
      <c r="BS104" s="145"/>
      <c r="BT104" s="145"/>
      <c r="BU104" s="145"/>
      <c r="BV104" s="145"/>
      <c r="BW104" s="145"/>
      <c r="BX104" s="145"/>
    </row>
    <row r="105" spans="1:76" ht="14">
      <c r="A105" s="145"/>
      <c r="B105" s="145"/>
      <c r="C105" s="145"/>
      <c r="D105" s="145"/>
      <c r="E105" s="145"/>
      <c r="F105" s="145"/>
      <c r="G105" s="145"/>
      <c r="H105" s="145"/>
      <c r="I105" s="145"/>
      <c r="J105" s="145"/>
      <c r="K105" s="145"/>
      <c r="L105" s="145"/>
      <c r="M105" s="145"/>
      <c r="N105" s="145"/>
      <c r="O105" s="145"/>
      <c r="P105" s="145"/>
      <c r="Q105" s="145"/>
      <c r="R105" s="145"/>
      <c r="S105" s="145"/>
      <c r="T105" s="145"/>
      <c r="U105" s="145"/>
      <c r="V105" s="145"/>
      <c r="W105" s="145"/>
      <c r="X105" s="145"/>
      <c r="Y105" s="145"/>
      <c r="Z105" s="145"/>
      <c r="AA105" s="145"/>
      <c r="AB105" s="145"/>
      <c r="AC105" s="145"/>
      <c r="AD105" s="145"/>
      <c r="AE105" s="145"/>
      <c r="AF105" s="145"/>
      <c r="AG105" s="145"/>
      <c r="AH105" s="145"/>
      <c r="AI105" s="145"/>
      <c r="AJ105" s="145"/>
      <c r="AK105" s="145"/>
      <c r="AL105" s="145"/>
      <c r="AM105" s="145"/>
      <c r="AN105" s="145"/>
      <c r="AO105" s="145"/>
      <c r="AP105" s="145"/>
      <c r="AQ105" s="145"/>
      <c r="AR105" s="145"/>
      <c r="AS105" s="145"/>
      <c r="AT105" s="145"/>
      <c r="AU105" s="145"/>
      <c r="AV105" s="145"/>
      <c r="AW105" s="145"/>
      <c r="AX105" s="145"/>
      <c r="AY105" s="145"/>
      <c r="AZ105" s="145"/>
      <c r="BA105" s="145"/>
      <c r="BB105" s="145"/>
      <c r="BC105" s="145"/>
      <c r="BD105" s="145"/>
      <c r="BE105" s="145"/>
      <c r="BF105" s="145"/>
      <c r="BG105" s="145"/>
      <c r="BH105" s="145"/>
      <c r="BI105" s="145"/>
      <c r="BJ105" s="145"/>
      <c r="BK105" s="145"/>
      <c r="BL105" s="145"/>
      <c r="BM105" s="145"/>
      <c r="BN105" s="145"/>
      <c r="BO105" s="145"/>
      <c r="BP105" s="145"/>
      <c r="BQ105" s="145"/>
      <c r="BR105" s="145"/>
      <c r="BS105" s="145"/>
      <c r="BT105" s="145"/>
      <c r="BU105" s="145"/>
      <c r="BV105" s="145"/>
      <c r="BW105" s="145"/>
      <c r="BX105" s="145"/>
    </row>
    <row r="106" spans="1:76" ht="14">
      <c r="A106" s="145"/>
      <c r="B106" s="145"/>
      <c r="C106" s="145"/>
      <c r="D106" s="145"/>
      <c r="E106" s="145"/>
      <c r="F106" s="145"/>
      <c r="G106" s="145"/>
      <c r="H106" s="145"/>
      <c r="I106" s="145"/>
      <c r="J106" s="145"/>
      <c r="K106" s="145"/>
      <c r="L106" s="145"/>
      <c r="M106" s="145"/>
      <c r="N106" s="145"/>
      <c r="O106" s="145"/>
      <c r="P106" s="145"/>
      <c r="Q106" s="145"/>
      <c r="R106" s="145"/>
      <c r="S106" s="145"/>
      <c r="T106" s="145"/>
      <c r="U106" s="145"/>
      <c r="V106" s="145"/>
      <c r="W106" s="145"/>
      <c r="X106" s="145"/>
      <c r="Y106" s="145"/>
      <c r="Z106" s="145"/>
      <c r="AA106" s="145"/>
      <c r="AB106" s="145"/>
      <c r="AC106" s="145"/>
      <c r="AD106" s="145"/>
      <c r="AE106" s="145"/>
      <c r="AF106" s="145"/>
      <c r="AG106" s="145"/>
      <c r="AH106" s="145"/>
      <c r="AI106" s="145"/>
      <c r="AJ106" s="145"/>
      <c r="AK106" s="145"/>
      <c r="AL106" s="145"/>
      <c r="AM106" s="145"/>
      <c r="AN106" s="145"/>
      <c r="AO106" s="145"/>
      <c r="AP106" s="145"/>
      <c r="AQ106" s="145"/>
      <c r="AR106" s="145"/>
      <c r="AS106" s="145"/>
      <c r="AT106" s="145"/>
      <c r="AU106" s="145"/>
      <c r="AV106" s="145"/>
      <c r="AW106" s="145"/>
      <c r="AX106" s="145"/>
      <c r="AY106" s="145"/>
      <c r="AZ106" s="145"/>
      <c r="BA106" s="145"/>
      <c r="BB106" s="145"/>
      <c r="BC106" s="145"/>
      <c r="BD106" s="145"/>
      <c r="BE106" s="145"/>
      <c r="BF106" s="145"/>
      <c r="BG106" s="145"/>
      <c r="BH106" s="145"/>
      <c r="BI106" s="145"/>
      <c r="BJ106" s="145"/>
      <c r="BK106" s="145"/>
      <c r="BL106" s="145"/>
      <c r="BM106" s="145"/>
      <c r="BN106" s="145"/>
      <c r="BO106" s="145"/>
      <c r="BP106" s="145"/>
      <c r="BQ106" s="145"/>
      <c r="BR106" s="145"/>
      <c r="BS106" s="145"/>
      <c r="BT106" s="145"/>
      <c r="BU106" s="145"/>
      <c r="BV106" s="145"/>
      <c r="BW106" s="145"/>
      <c r="BX106" s="145"/>
    </row>
    <row r="107" spans="1:76" ht="14">
      <c r="A107" s="145"/>
      <c r="B107" s="145"/>
      <c r="C107" s="145"/>
      <c r="D107" s="145"/>
      <c r="E107" s="145"/>
      <c r="F107" s="145"/>
      <c r="G107" s="145"/>
      <c r="H107" s="145"/>
      <c r="I107" s="145"/>
      <c r="J107" s="145"/>
      <c r="K107" s="145"/>
      <c r="L107" s="145"/>
      <c r="M107" s="145"/>
      <c r="N107" s="145"/>
      <c r="O107" s="145"/>
      <c r="P107" s="145"/>
      <c r="Q107" s="145"/>
      <c r="R107" s="145"/>
      <c r="S107" s="145"/>
      <c r="T107" s="145"/>
      <c r="U107" s="145"/>
      <c r="V107" s="145"/>
      <c r="W107" s="145"/>
      <c r="X107" s="145"/>
      <c r="Y107" s="145"/>
      <c r="Z107" s="145"/>
      <c r="AA107" s="145"/>
      <c r="AB107" s="145"/>
      <c r="AC107" s="145"/>
      <c r="AD107" s="145"/>
      <c r="AE107" s="145"/>
      <c r="AF107" s="145"/>
      <c r="AG107" s="145"/>
      <c r="AH107" s="145"/>
      <c r="AI107" s="145"/>
      <c r="AJ107" s="145"/>
      <c r="AK107" s="145"/>
      <c r="AL107" s="145"/>
      <c r="AM107" s="145"/>
      <c r="AN107" s="145"/>
      <c r="AO107" s="145"/>
      <c r="AP107" s="145"/>
      <c r="AQ107" s="145"/>
      <c r="AR107" s="145"/>
      <c r="AS107" s="145"/>
      <c r="AT107" s="145"/>
      <c r="AU107" s="145"/>
      <c r="AV107" s="145"/>
      <c r="AW107" s="145"/>
      <c r="AX107" s="145"/>
      <c r="AY107" s="145"/>
      <c r="AZ107" s="145"/>
      <c r="BA107" s="145"/>
      <c r="BB107" s="145"/>
      <c r="BC107" s="145"/>
      <c r="BD107" s="145"/>
      <c r="BE107" s="145"/>
      <c r="BF107" s="145"/>
      <c r="BG107" s="145"/>
      <c r="BH107" s="145"/>
      <c r="BI107" s="145"/>
      <c r="BJ107" s="145"/>
      <c r="BK107" s="145"/>
      <c r="BL107" s="145"/>
      <c r="BM107" s="145"/>
      <c r="BN107" s="145"/>
      <c r="BO107" s="145"/>
      <c r="BP107" s="145"/>
      <c r="BQ107" s="145"/>
      <c r="BR107" s="145"/>
      <c r="BS107" s="145"/>
      <c r="BT107" s="145"/>
      <c r="BU107" s="145"/>
      <c r="BV107" s="145"/>
      <c r="BW107" s="145"/>
      <c r="BX107" s="145"/>
    </row>
    <row r="108" spans="1:76" ht="14">
      <c r="A108" s="145"/>
      <c r="B108" s="145"/>
      <c r="C108" s="145"/>
      <c r="D108" s="145"/>
      <c r="E108" s="145"/>
      <c r="F108" s="145"/>
      <c r="G108" s="145"/>
      <c r="H108" s="145"/>
      <c r="I108" s="145"/>
      <c r="J108" s="145"/>
      <c r="K108" s="145"/>
      <c r="L108" s="145"/>
      <c r="M108" s="145"/>
      <c r="N108" s="145"/>
      <c r="O108" s="145"/>
      <c r="P108" s="145"/>
      <c r="Q108" s="145"/>
      <c r="R108" s="145"/>
      <c r="S108" s="145"/>
      <c r="T108" s="145"/>
      <c r="U108" s="145"/>
      <c r="V108" s="145"/>
      <c r="W108" s="145"/>
      <c r="X108" s="145"/>
      <c r="Y108" s="145"/>
      <c r="Z108" s="145"/>
      <c r="AA108" s="145"/>
      <c r="AB108" s="145"/>
      <c r="AC108" s="145"/>
      <c r="AD108" s="145"/>
      <c r="AE108" s="145"/>
      <c r="AF108" s="145"/>
      <c r="AG108" s="145"/>
      <c r="AH108" s="145"/>
      <c r="AI108" s="145"/>
      <c r="AJ108" s="145"/>
      <c r="AK108" s="145"/>
      <c r="AL108" s="145"/>
      <c r="AM108" s="145"/>
      <c r="AN108" s="145"/>
      <c r="AO108" s="145"/>
      <c r="AP108" s="145"/>
      <c r="AQ108" s="145"/>
      <c r="AR108" s="145"/>
      <c r="AS108" s="145"/>
      <c r="AT108" s="145"/>
      <c r="AU108" s="145"/>
      <c r="AV108" s="145"/>
      <c r="AW108" s="145"/>
      <c r="AX108" s="145"/>
      <c r="AY108" s="145"/>
      <c r="AZ108" s="145"/>
      <c r="BA108" s="145"/>
      <c r="BB108" s="145"/>
      <c r="BC108" s="145"/>
      <c r="BD108" s="145"/>
      <c r="BE108" s="145"/>
      <c r="BF108" s="145"/>
      <c r="BG108" s="145"/>
      <c r="BH108" s="145"/>
      <c r="BI108" s="145"/>
      <c r="BJ108" s="145"/>
      <c r="BK108" s="145"/>
      <c r="BL108" s="145"/>
      <c r="BM108" s="145"/>
      <c r="BN108" s="145"/>
      <c r="BO108" s="145"/>
      <c r="BP108" s="145"/>
      <c r="BQ108" s="145"/>
      <c r="BR108" s="145"/>
      <c r="BS108" s="145"/>
      <c r="BT108" s="145"/>
      <c r="BU108" s="145"/>
      <c r="BV108" s="145"/>
      <c r="BW108" s="145"/>
      <c r="BX108" s="145"/>
    </row>
    <row r="109" spans="1:76" ht="14">
      <c r="A109" s="145"/>
      <c r="B109" s="145"/>
      <c r="C109" s="145"/>
      <c r="D109" s="145"/>
      <c r="E109" s="145"/>
      <c r="F109" s="145"/>
      <c r="G109" s="145"/>
      <c r="H109" s="145"/>
      <c r="I109" s="145"/>
      <c r="J109" s="145"/>
      <c r="K109" s="145"/>
      <c r="L109" s="145"/>
      <c r="M109" s="145"/>
      <c r="N109" s="145"/>
      <c r="O109" s="145"/>
      <c r="P109" s="145"/>
      <c r="Q109" s="145"/>
      <c r="R109" s="145"/>
      <c r="S109" s="145"/>
      <c r="T109" s="145"/>
      <c r="U109" s="145"/>
      <c r="V109" s="145"/>
      <c r="W109" s="145"/>
      <c r="X109" s="145"/>
      <c r="Y109" s="145"/>
      <c r="Z109" s="145"/>
      <c r="AA109" s="145"/>
      <c r="AB109" s="145"/>
      <c r="AC109" s="145"/>
      <c r="AD109" s="145"/>
      <c r="AE109" s="145"/>
      <c r="AF109" s="145"/>
      <c r="AG109" s="145"/>
      <c r="AH109" s="145"/>
      <c r="AI109" s="145"/>
      <c r="AJ109" s="145"/>
      <c r="AK109" s="145"/>
      <c r="AL109" s="145"/>
      <c r="AM109" s="145"/>
      <c r="AN109" s="145"/>
      <c r="AO109" s="145"/>
      <c r="AP109" s="145"/>
      <c r="AQ109" s="145"/>
      <c r="AR109" s="145"/>
      <c r="AS109" s="145"/>
      <c r="AT109" s="145"/>
      <c r="AU109" s="145"/>
      <c r="AV109" s="145"/>
      <c r="AW109" s="145"/>
      <c r="AX109" s="145"/>
      <c r="AY109" s="145"/>
      <c r="AZ109" s="145"/>
      <c r="BA109" s="145"/>
      <c r="BB109" s="145"/>
      <c r="BC109" s="145"/>
      <c r="BD109" s="145"/>
      <c r="BE109" s="145"/>
      <c r="BF109" s="145"/>
      <c r="BG109" s="145"/>
      <c r="BH109" s="145"/>
      <c r="BI109" s="145"/>
      <c r="BJ109" s="145"/>
      <c r="BK109" s="145"/>
      <c r="BL109" s="145"/>
      <c r="BM109" s="145"/>
      <c r="BN109" s="145"/>
      <c r="BO109" s="145"/>
      <c r="BP109" s="145"/>
      <c r="BQ109" s="145"/>
      <c r="BR109" s="145"/>
      <c r="BS109" s="145"/>
      <c r="BT109" s="145"/>
      <c r="BU109" s="145"/>
      <c r="BV109" s="145"/>
      <c r="BW109" s="145"/>
      <c r="BX109" s="145"/>
    </row>
    <row r="110" spans="1:76" ht="14">
      <c r="A110" s="145"/>
      <c r="B110" s="145"/>
      <c r="C110" s="145"/>
      <c r="D110" s="145"/>
      <c r="E110" s="145"/>
      <c r="F110" s="145"/>
      <c r="G110" s="145"/>
      <c r="H110" s="145"/>
      <c r="I110" s="145"/>
      <c r="J110" s="145"/>
      <c r="K110" s="145"/>
      <c r="L110" s="145"/>
      <c r="M110" s="145"/>
      <c r="N110" s="145"/>
      <c r="O110" s="145"/>
      <c r="P110" s="145"/>
      <c r="Q110" s="145"/>
      <c r="R110" s="145"/>
      <c r="S110" s="145"/>
      <c r="T110" s="145"/>
      <c r="U110" s="145"/>
      <c r="V110" s="145"/>
      <c r="W110" s="145"/>
      <c r="X110" s="145"/>
      <c r="Y110" s="145"/>
      <c r="Z110" s="145"/>
      <c r="AA110" s="145"/>
      <c r="AB110" s="145"/>
      <c r="AC110" s="145"/>
      <c r="AD110" s="145"/>
      <c r="AE110" s="145"/>
      <c r="AF110" s="145"/>
      <c r="AG110" s="145"/>
      <c r="AH110" s="145"/>
      <c r="AI110" s="145"/>
      <c r="AJ110" s="145"/>
      <c r="AK110" s="145"/>
      <c r="AL110" s="145"/>
      <c r="AM110" s="145"/>
      <c r="AN110" s="145"/>
      <c r="AO110" s="145"/>
      <c r="AP110" s="145"/>
      <c r="AQ110" s="145"/>
      <c r="AR110" s="145"/>
      <c r="AS110" s="145"/>
      <c r="AT110" s="145"/>
      <c r="AU110" s="145"/>
      <c r="AV110" s="145"/>
      <c r="AW110" s="145"/>
      <c r="AX110" s="145"/>
      <c r="AY110" s="145"/>
      <c r="AZ110" s="145"/>
      <c r="BA110" s="145"/>
      <c r="BB110" s="145"/>
      <c r="BC110" s="145"/>
      <c r="BD110" s="145"/>
      <c r="BE110" s="145"/>
      <c r="BF110" s="145"/>
      <c r="BG110" s="145"/>
      <c r="BH110" s="145"/>
      <c r="BI110" s="145"/>
      <c r="BJ110" s="145"/>
      <c r="BK110" s="145"/>
      <c r="BL110" s="145"/>
      <c r="BM110" s="145"/>
      <c r="BN110" s="145"/>
      <c r="BO110" s="145"/>
      <c r="BP110" s="145"/>
      <c r="BQ110" s="145"/>
      <c r="BR110" s="145"/>
      <c r="BS110" s="145"/>
      <c r="BT110" s="145"/>
      <c r="BU110" s="145"/>
      <c r="BV110" s="145"/>
      <c r="BW110" s="145"/>
      <c r="BX110" s="145"/>
    </row>
    <row r="111" spans="1:76" ht="14">
      <c r="A111" s="145"/>
      <c r="B111" s="145"/>
      <c r="C111" s="145"/>
      <c r="D111" s="145"/>
      <c r="E111" s="145"/>
      <c r="F111" s="145"/>
      <c r="G111" s="145"/>
      <c r="H111" s="145"/>
      <c r="I111" s="145"/>
      <c r="J111" s="145"/>
      <c r="K111" s="145"/>
      <c r="L111" s="145"/>
      <c r="M111" s="145"/>
      <c r="N111" s="145"/>
      <c r="O111" s="145"/>
      <c r="P111" s="145"/>
      <c r="Q111" s="145"/>
      <c r="R111" s="145"/>
      <c r="S111" s="145"/>
      <c r="T111" s="145"/>
      <c r="U111" s="145"/>
      <c r="V111" s="145"/>
      <c r="W111" s="145"/>
      <c r="X111" s="145"/>
      <c r="Y111" s="145"/>
      <c r="Z111" s="145"/>
      <c r="AA111" s="145"/>
      <c r="AB111" s="145"/>
      <c r="AC111" s="145"/>
      <c r="AD111" s="145"/>
      <c r="AE111" s="145"/>
      <c r="AF111" s="145"/>
      <c r="AG111" s="145"/>
      <c r="AH111" s="145"/>
      <c r="AI111" s="145"/>
      <c r="AJ111" s="145"/>
      <c r="AK111" s="145"/>
      <c r="AL111" s="145"/>
      <c r="AM111" s="145"/>
      <c r="AN111" s="145"/>
      <c r="AO111" s="145"/>
      <c r="AP111" s="145"/>
      <c r="AQ111" s="145"/>
      <c r="AR111" s="145"/>
      <c r="AS111" s="145"/>
      <c r="AT111" s="145"/>
      <c r="AU111" s="145"/>
      <c r="AV111" s="145"/>
      <c r="AW111" s="145"/>
      <c r="AX111" s="145"/>
      <c r="AY111" s="145"/>
      <c r="AZ111" s="145"/>
      <c r="BA111" s="145"/>
      <c r="BB111" s="145"/>
      <c r="BC111" s="145"/>
      <c r="BD111" s="145"/>
      <c r="BE111" s="145"/>
      <c r="BF111" s="145"/>
      <c r="BG111" s="145"/>
      <c r="BH111" s="145"/>
      <c r="BI111" s="145"/>
      <c r="BJ111" s="145"/>
      <c r="BK111" s="145"/>
      <c r="BL111" s="145"/>
      <c r="BM111" s="145"/>
      <c r="BN111" s="145"/>
      <c r="BO111" s="145"/>
      <c r="BP111" s="145"/>
      <c r="BQ111" s="145"/>
      <c r="BR111" s="145"/>
      <c r="BS111" s="145"/>
      <c r="BT111" s="145"/>
      <c r="BU111" s="145"/>
      <c r="BV111" s="145"/>
      <c r="BW111" s="145"/>
      <c r="BX111" s="145"/>
    </row>
    <row r="112" spans="1:76" ht="14">
      <c r="A112" s="145"/>
      <c r="B112" s="145"/>
      <c r="C112" s="145"/>
      <c r="D112" s="145"/>
      <c r="E112" s="145"/>
      <c r="F112" s="145"/>
      <c r="G112" s="145"/>
      <c r="H112" s="145"/>
      <c r="I112" s="145"/>
      <c r="J112" s="145"/>
      <c r="K112" s="145"/>
      <c r="L112" s="145"/>
      <c r="M112" s="145"/>
      <c r="N112" s="145"/>
      <c r="O112" s="145"/>
      <c r="P112" s="145"/>
      <c r="Q112" s="145"/>
      <c r="R112" s="145"/>
      <c r="S112" s="145"/>
      <c r="T112" s="145"/>
      <c r="U112" s="145"/>
      <c r="V112" s="145"/>
      <c r="W112" s="145"/>
      <c r="X112" s="145"/>
      <c r="Y112" s="145"/>
      <c r="Z112" s="145"/>
      <c r="AA112" s="145"/>
      <c r="AB112" s="145"/>
      <c r="AC112" s="145"/>
      <c r="AD112" s="145"/>
      <c r="AE112" s="145"/>
      <c r="AF112" s="145"/>
      <c r="AG112" s="145"/>
      <c r="AH112" s="145"/>
      <c r="AI112" s="145"/>
      <c r="AJ112" s="145"/>
      <c r="AK112" s="145"/>
      <c r="AL112" s="145"/>
      <c r="AM112" s="145"/>
      <c r="AN112" s="145"/>
      <c r="AO112" s="145"/>
      <c r="AP112" s="145"/>
      <c r="AQ112" s="145"/>
      <c r="AR112" s="145"/>
      <c r="AS112" s="145"/>
      <c r="AT112" s="145"/>
      <c r="AU112" s="145"/>
      <c r="AV112" s="145"/>
      <c r="AW112" s="145"/>
      <c r="AX112" s="145"/>
      <c r="AY112" s="145"/>
      <c r="AZ112" s="145"/>
      <c r="BA112" s="145"/>
      <c r="BB112" s="145"/>
      <c r="BC112" s="145"/>
      <c r="BD112" s="145"/>
      <c r="BE112" s="145"/>
      <c r="BF112" s="145"/>
      <c r="BG112" s="145"/>
      <c r="BH112" s="145"/>
      <c r="BI112" s="145"/>
      <c r="BJ112" s="145"/>
      <c r="BK112" s="145"/>
      <c r="BL112" s="145"/>
      <c r="BM112" s="145"/>
      <c r="BN112" s="145"/>
      <c r="BO112" s="145"/>
      <c r="BP112" s="145"/>
      <c r="BQ112" s="145"/>
      <c r="BR112" s="145"/>
      <c r="BS112" s="145"/>
      <c r="BT112" s="145"/>
      <c r="BU112" s="145"/>
      <c r="BV112" s="145"/>
      <c r="BW112" s="145"/>
      <c r="BX112" s="145"/>
    </row>
    <row r="113" spans="1:76" ht="14">
      <c r="A113" s="145"/>
      <c r="B113" s="145"/>
      <c r="C113" s="145"/>
      <c r="D113" s="145"/>
      <c r="E113" s="145"/>
      <c r="F113" s="145"/>
      <c r="G113" s="145"/>
      <c r="H113" s="145"/>
      <c r="I113" s="145"/>
      <c r="J113" s="145"/>
      <c r="K113" s="145"/>
      <c r="L113" s="145"/>
      <c r="M113" s="145"/>
      <c r="N113" s="145"/>
      <c r="O113" s="145"/>
      <c r="P113" s="145"/>
      <c r="Q113" s="145"/>
      <c r="R113" s="145"/>
      <c r="S113" s="145"/>
      <c r="T113" s="145"/>
      <c r="U113" s="145"/>
      <c r="V113" s="145"/>
      <c r="W113" s="145"/>
      <c r="X113" s="145"/>
      <c r="Y113" s="145"/>
      <c r="Z113" s="145"/>
      <c r="AA113" s="145"/>
      <c r="AB113" s="145"/>
      <c r="AC113" s="145"/>
      <c r="AD113" s="145"/>
      <c r="AE113" s="145"/>
      <c r="AF113" s="145"/>
      <c r="AG113" s="145"/>
      <c r="AH113" s="145"/>
      <c r="AI113" s="145"/>
      <c r="AJ113" s="145"/>
      <c r="AK113" s="145"/>
      <c r="AL113" s="145"/>
      <c r="AM113" s="145"/>
      <c r="AN113" s="145"/>
      <c r="AO113" s="145"/>
      <c r="AP113" s="145"/>
      <c r="AQ113" s="145"/>
      <c r="AR113" s="145"/>
      <c r="AS113" s="145"/>
      <c r="AT113" s="145"/>
      <c r="AU113" s="145"/>
      <c r="AV113" s="145"/>
      <c r="AW113" s="145"/>
      <c r="AX113" s="145"/>
      <c r="AY113" s="145"/>
      <c r="AZ113" s="145"/>
      <c r="BA113" s="145"/>
      <c r="BB113" s="145"/>
      <c r="BC113" s="145"/>
      <c r="BD113" s="145"/>
      <c r="BE113" s="145"/>
      <c r="BF113" s="145"/>
      <c r="BG113" s="145"/>
      <c r="BH113" s="145"/>
      <c r="BI113" s="145"/>
      <c r="BJ113" s="145"/>
      <c r="BK113" s="145"/>
      <c r="BL113" s="145"/>
      <c r="BM113" s="145"/>
      <c r="BN113" s="145"/>
      <c r="BO113" s="145"/>
      <c r="BP113" s="145"/>
      <c r="BQ113" s="145"/>
      <c r="BR113" s="145"/>
      <c r="BS113" s="145"/>
      <c r="BT113" s="145"/>
      <c r="BU113" s="145"/>
      <c r="BV113" s="145"/>
      <c r="BW113" s="145"/>
      <c r="BX113" s="145"/>
    </row>
    <row r="114" spans="1:76" ht="14">
      <c r="A114" s="145"/>
      <c r="B114" s="145"/>
      <c r="C114" s="145"/>
      <c r="D114" s="145"/>
      <c r="E114" s="145"/>
      <c r="F114" s="145"/>
      <c r="G114" s="145"/>
      <c r="H114" s="145"/>
      <c r="I114" s="145"/>
      <c r="J114" s="145"/>
      <c r="K114" s="145"/>
      <c r="L114" s="145"/>
      <c r="M114" s="145"/>
      <c r="N114" s="145"/>
      <c r="O114" s="145"/>
      <c r="P114" s="145"/>
      <c r="Q114" s="145"/>
      <c r="R114" s="145"/>
      <c r="S114" s="145"/>
      <c r="T114" s="145"/>
      <c r="U114" s="145"/>
      <c r="V114" s="145"/>
      <c r="W114" s="145"/>
      <c r="X114" s="145"/>
      <c r="Y114" s="145"/>
      <c r="Z114" s="145"/>
      <c r="AA114" s="145"/>
      <c r="AB114" s="145"/>
      <c r="AC114" s="145"/>
      <c r="AD114" s="145"/>
      <c r="AE114" s="145"/>
      <c r="AF114" s="145"/>
      <c r="AG114" s="145"/>
      <c r="AH114" s="145"/>
      <c r="AI114" s="145"/>
      <c r="AJ114" s="145"/>
      <c r="AK114" s="145"/>
      <c r="AL114" s="145"/>
      <c r="AM114" s="145"/>
      <c r="AN114" s="145"/>
      <c r="AO114" s="145"/>
      <c r="AP114" s="145"/>
      <c r="AQ114" s="145"/>
      <c r="AR114" s="145"/>
      <c r="AS114" s="145"/>
      <c r="AT114" s="145"/>
      <c r="AU114" s="145"/>
      <c r="AV114" s="145"/>
      <c r="AW114" s="145"/>
      <c r="AX114" s="145"/>
      <c r="AY114" s="145"/>
      <c r="AZ114" s="145"/>
      <c r="BA114" s="145"/>
      <c r="BB114" s="145"/>
      <c r="BC114" s="145"/>
      <c r="BD114" s="145"/>
      <c r="BE114" s="145"/>
      <c r="BF114" s="145"/>
      <c r="BG114" s="145"/>
      <c r="BH114" s="145"/>
      <c r="BI114" s="145"/>
      <c r="BJ114" s="145"/>
      <c r="BK114" s="145"/>
      <c r="BL114" s="145"/>
      <c r="BM114" s="145"/>
      <c r="BN114" s="145"/>
      <c r="BO114" s="145"/>
      <c r="BP114" s="145"/>
      <c r="BQ114" s="145"/>
      <c r="BR114" s="145"/>
      <c r="BS114" s="145"/>
      <c r="BT114" s="145"/>
      <c r="BU114" s="145"/>
      <c r="BV114" s="145"/>
      <c r="BW114" s="145"/>
      <c r="BX114" s="145"/>
    </row>
    <row r="115" spans="1:76" ht="14">
      <c r="A115" s="145"/>
      <c r="B115" s="145"/>
      <c r="C115" s="145"/>
      <c r="D115" s="145"/>
      <c r="E115" s="145"/>
      <c r="F115" s="145"/>
      <c r="G115" s="145"/>
      <c r="H115" s="145"/>
      <c r="I115" s="145"/>
      <c r="J115" s="145"/>
      <c r="K115" s="145"/>
      <c r="L115" s="145"/>
      <c r="M115" s="145"/>
      <c r="N115" s="145"/>
      <c r="O115" s="145"/>
      <c r="P115" s="145"/>
      <c r="Q115" s="145"/>
      <c r="R115" s="145"/>
      <c r="S115" s="145"/>
      <c r="T115" s="145"/>
      <c r="U115" s="145"/>
      <c r="V115" s="145"/>
      <c r="W115" s="145"/>
      <c r="X115" s="145"/>
      <c r="Y115" s="145"/>
      <c r="Z115" s="145"/>
      <c r="AA115" s="145"/>
      <c r="AB115" s="145"/>
      <c r="AC115" s="145"/>
      <c r="AD115" s="145"/>
      <c r="AE115" s="145"/>
      <c r="AF115" s="145"/>
      <c r="AG115" s="145"/>
      <c r="AH115" s="145"/>
      <c r="AI115" s="145"/>
      <c r="AJ115" s="145"/>
      <c r="AK115" s="145"/>
      <c r="AL115" s="145"/>
      <c r="AM115" s="145"/>
      <c r="AN115" s="145"/>
      <c r="AO115" s="145"/>
      <c r="AP115" s="145"/>
      <c r="AQ115" s="145"/>
      <c r="AR115" s="145"/>
      <c r="AS115" s="145"/>
      <c r="AT115" s="145"/>
      <c r="AU115" s="145"/>
      <c r="AV115" s="145"/>
      <c r="AW115" s="145"/>
      <c r="AX115" s="145"/>
      <c r="AY115" s="145"/>
      <c r="AZ115" s="145"/>
      <c r="BA115" s="145"/>
      <c r="BB115" s="145"/>
      <c r="BC115" s="145"/>
      <c r="BD115" s="145"/>
      <c r="BE115" s="145"/>
      <c r="BF115" s="145"/>
      <c r="BG115" s="145"/>
      <c r="BH115" s="145"/>
      <c r="BI115" s="145"/>
      <c r="BJ115" s="145"/>
      <c r="BK115" s="145"/>
      <c r="BL115" s="145"/>
      <c r="BM115" s="145"/>
      <c r="BN115" s="145"/>
      <c r="BO115" s="145"/>
      <c r="BP115" s="145"/>
      <c r="BQ115" s="145"/>
      <c r="BR115" s="145"/>
      <c r="BS115" s="145"/>
      <c r="BT115" s="145"/>
      <c r="BU115" s="145"/>
      <c r="BV115" s="145"/>
      <c r="BW115" s="145"/>
      <c r="BX115" s="145"/>
    </row>
    <row r="116" spans="1:76" ht="14">
      <c r="A116" s="145"/>
      <c r="B116" s="145"/>
      <c r="C116" s="145"/>
      <c r="D116" s="145"/>
      <c r="E116" s="145"/>
      <c r="F116" s="145"/>
      <c r="G116" s="145"/>
      <c r="H116" s="145"/>
      <c r="I116" s="145"/>
      <c r="J116" s="145"/>
      <c r="K116" s="145"/>
      <c r="L116" s="145"/>
      <c r="M116" s="145"/>
      <c r="N116" s="145"/>
      <c r="O116" s="145"/>
      <c r="P116" s="145"/>
      <c r="Q116" s="145"/>
      <c r="R116" s="145"/>
      <c r="S116" s="145"/>
      <c r="T116" s="145"/>
      <c r="U116" s="145"/>
      <c r="V116" s="145"/>
      <c r="W116" s="145"/>
      <c r="X116" s="145"/>
      <c r="Y116" s="145"/>
      <c r="Z116" s="145"/>
      <c r="AA116" s="145"/>
      <c r="AB116" s="145"/>
      <c r="AC116" s="145"/>
      <c r="AD116" s="145"/>
      <c r="AE116" s="145"/>
      <c r="AF116" s="145"/>
      <c r="AG116" s="145"/>
      <c r="AH116" s="145"/>
      <c r="AI116" s="145"/>
      <c r="AJ116" s="145"/>
      <c r="AK116" s="145"/>
      <c r="AL116" s="145"/>
      <c r="AM116" s="145"/>
      <c r="AN116" s="145"/>
      <c r="AO116" s="145"/>
      <c r="AP116" s="145"/>
      <c r="AQ116" s="145"/>
      <c r="AR116" s="145"/>
      <c r="AS116" s="145"/>
      <c r="AT116" s="145"/>
      <c r="AU116" s="145"/>
      <c r="AV116" s="145"/>
      <c r="AW116" s="145"/>
      <c r="AX116" s="145"/>
      <c r="AY116" s="145"/>
      <c r="AZ116" s="145"/>
      <c r="BA116" s="145"/>
      <c r="BB116" s="145"/>
      <c r="BC116" s="145"/>
      <c r="BD116" s="145"/>
      <c r="BE116" s="145"/>
      <c r="BF116" s="145"/>
      <c r="BG116" s="145"/>
      <c r="BH116" s="145"/>
      <c r="BI116" s="145"/>
      <c r="BJ116" s="145"/>
      <c r="BK116" s="145"/>
      <c r="BL116" s="145"/>
      <c r="BM116" s="145"/>
      <c r="BN116" s="145"/>
      <c r="BO116" s="145"/>
      <c r="BP116" s="145"/>
      <c r="BQ116" s="145"/>
      <c r="BR116" s="145"/>
      <c r="BS116" s="145"/>
      <c r="BT116" s="145"/>
      <c r="BU116" s="145"/>
      <c r="BV116" s="145"/>
      <c r="BW116" s="145"/>
      <c r="BX116" s="145"/>
    </row>
    <row r="117" spans="1:76" ht="14">
      <c r="A117" s="145"/>
      <c r="B117" s="145"/>
      <c r="C117" s="145"/>
      <c r="D117" s="145"/>
      <c r="E117" s="145"/>
      <c r="F117" s="145"/>
      <c r="G117" s="145"/>
      <c r="H117" s="145"/>
      <c r="I117" s="145"/>
      <c r="J117" s="145"/>
      <c r="K117" s="145"/>
      <c r="L117" s="145"/>
      <c r="M117" s="145"/>
      <c r="N117" s="145"/>
      <c r="O117" s="145"/>
      <c r="P117" s="145"/>
      <c r="Q117" s="145"/>
      <c r="R117" s="145"/>
      <c r="S117" s="145"/>
      <c r="T117" s="145"/>
      <c r="U117" s="145"/>
      <c r="V117" s="145"/>
      <c r="W117" s="145"/>
      <c r="X117" s="145"/>
      <c r="Y117" s="145"/>
      <c r="Z117" s="145"/>
      <c r="AA117" s="145"/>
      <c r="AB117" s="145"/>
      <c r="AC117" s="145"/>
      <c r="AD117" s="145"/>
      <c r="AE117" s="145"/>
      <c r="AF117" s="145"/>
      <c r="AG117" s="145"/>
      <c r="AH117" s="145"/>
      <c r="AI117" s="145"/>
      <c r="AJ117" s="145"/>
      <c r="AK117" s="145"/>
      <c r="AL117" s="145"/>
      <c r="AM117" s="145"/>
      <c r="AN117" s="145"/>
      <c r="AO117" s="145"/>
      <c r="AP117" s="145"/>
      <c r="AQ117" s="145"/>
      <c r="AR117" s="145"/>
      <c r="AS117" s="145"/>
      <c r="AT117" s="145"/>
      <c r="AU117" s="145"/>
      <c r="AV117" s="145"/>
      <c r="AW117" s="145"/>
      <c r="AX117" s="145"/>
      <c r="AY117" s="145"/>
      <c r="AZ117" s="145"/>
      <c r="BA117" s="145"/>
      <c r="BB117" s="145"/>
      <c r="BC117" s="145"/>
      <c r="BD117" s="145"/>
      <c r="BE117" s="145"/>
      <c r="BF117" s="145"/>
      <c r="BG117" s="145"/>
      <c r="BH117" s="145"/>
      <c r="BI117" s="145"/>
      <c r="BJ117" s="145"/>
      <c r="BK117" s="145"/>
      <c r="BL117" s="145"/>
      <c r="BM117" s="145"/>
      <c r="BN117" s="145"/>
      <c r="BO117" s="145"/>
      <c r="BP117" s="145"/>
      <c r="BQ117" s="145"/>
      <c r="BR117" s="145"/>
      <c r="BS117" s="145"/>
      <c r="BT117" s="145"/>
      <c r="BU117" s="145"/>
      <c r="BV117" s="145"/>
      <c r="BW117" s="145"/>
      <c r="BX117" s="145"/>
    </row>
    <row r="118" spans="1:76" ht="14">
      <c r="A118" s="145"/>
      <c r="B118" s="145"/>
      <c r="C118" s="145"/>
      <c r="D118" s="145"/>
      <c r="E118" s="145"/>
      <c r="F118" s="145"/>
      <c r="G118" s="145"/>
      <c r="H118" s="145"/>
      <c r="I118" s="145"/>
      <c r="J118" s="145"/>
      <c r="K118" s="145"/>
      <c r="L118" s="145"/>
      <c r="M118" s="145"/>
      <c r="N118" s="145"/>
      <c r="O118" s="145"/>
      <c r="P118" s="145"/>
      <c r="Q118" s="145"/>
      <c r="R118" s="145"/>
      <c r="S118" s="145"/>
      <c r="T118" s="145"/>
      <c r="U118" s="145"/>
      <c r="V118" s="145"/>
      <c r="W118" s="145"/>
      <c r="X118" s="145"/>
      <c r="Y118" s="145"/>
      <c r="Z118" s="145"/>
      <c r="AA118" s="145"/>
      <c r="AB118" s="145"/>
      <c r="AC118" s="145"/>
      <c r="AD118" s="145"/>
      <c r="AE118" s="145"/>
      <c r="AF118" s="145"/>
      <c r="AG118" s="145"/>
      <c r="AH118" s="145"/>
      <c r="AI118" s="145"/>
      <c r="AJ118" s="145"/>
      <c r="AK118" s="145"/>
      <c r="AL118" s="145"/>
      <c r="AM118" s="145"/>
      <c r="AN118" s="145"/>
      <c r="AO118" s="145"/>
      <c r="AP118" s="145"/>
      <c r="AQ118" s="145"/>
      <c r="AR118" s="145"/>
      <c r="AS118" s="145"/>
      <c r="AT118" s="145"/>
      <c r="AU118" s="145"/>
      <c r="AV118" s="145"/>
      <c r="AW118" s="145"/>
      <c r="AX118" s="145"/>
      <c r="AY118" s="145"/>
      <c r="AZ118" s="145"/>
      <c r="BA118" s="145"/>
      <c r="BB118" s="145"/>
      <c r="BC118" s="145"/>
      <c r="BD118" s="145"/>
      <c r="BE118" s="145"/>
      <c r="BF118" s="145"/>
      <c r="BG118" s="145"/>
      <c r="BH118" s="145"/>
      <c r="BI118" s="145"/>
      <c r="BJ118" s="145"/>
      <c r="BK118" s="145"/>
      <c r="BL118" s="145"/>
      <c r="BM118" s="145"/>
      <c r="BN118" s="145"/>
      <c r="BO118" s="145"/>
      <c r="BP118" s="145"/>
      <c r="BQ118" s="145"/>
      <c r="BR118" s="145"/>
      <c r="BS118" s="145"/>
      <c r="BT118" s="145"/>
      <c r="BU118" s="145"/>
      <c r="BV118" s="145"/>
      <c r="BW118" s="145"/>
      <c r="BX118" s="145"/>
    </row>
    <row r="119" spans="1:76" ht="14">
      <c r="A119" s="145"/>
      <c r="B119" s="145"/>
      <c r="C119" s="145"/>
      <c r="D119" s="145"/>
      <c r="E119" s="145"/>
      <c r="F119" s="145"/>
      <c r="G119" s="145"/>
      <c r="H119" s="145"/>
      <c r="I119" s="145"/>
      <c r="J119" s="145"/>
      <c r="K119" s="145"/>
      <c r="L119" s="145"/>
      <c r="M119" s="145"/>
      <c r="N119" s="145"/>
      <c r="O119" s="145"/>
      <c r="P119" s="145"/>
      <c r="Q119" s="145"/>
      <c r="R119" s="145"/>
      <c r="S119" s="145"/>
      <c r="T119" s="145"/>
      <c r="U119" s="145"/>
      <c r="V119" s="145"/>
      <c r="W119" s="145"/>
      <c r="X119" s="145"/>
      <c r="Y119" s="145"/>
      <c r="Z119" s="145"/>
      <c r="AA119" s="145"/>
      <c r="AB119" s="145"/>
      <c r="AC119" s="145"/>
      <c r="AD119" s="145"/>
      <c r="AE119" s="145"/>
      <c r="AF119" s="145"/>
      <c r="AG119" s="145"/>
      <c r="AH119" s="145"/>
      <c r="AI119" s="145"/>
      <c r="AJ119" s="145"/>
      <c r="AK119" s="145"/>
      <c r="AL119" s="145"/>
      <c r="AM119" s="145"/>
      <c r="AN119" s="145"/>
      <c r="AO119" s="145"/>
      <c r="AP119" s="145"/>
      <c r="AQ119" s="145"/>
      <c r="AR119" s="145"/>
      <c r="AS119" s="145"/>
      <c r="AT119" s="145"/>
      <c r="AU119" s="145"/>
      <c r="AV119" s="145"/>
      <c r="AW119" s="145"/>
      <c r="AX119" s="145"/>
      <c r="AY119" s="145"/>
      <c r="AZ119" s="145"/>
      <c r="BA119" s="145"/>
      <c r="BB119" s="145"/>
      <c r="BC119" s="145"/>
      <c r="BD119" s="145"/>
      <c r="BE119" s="145"/>
      <c r="BF119" s="145"/>
      <c r="BG119" s="145"/>
      <c r="BH119" s="145"/>
      <c r="BI119" s="145"/>
      <c r="BJ119" s="145"/>
      <c r="BK119" s="145"/>
      <c r="BL119" s="145"/>
      <c r="BM119" s="145"/>
      <c r="BN119" s="145"/>
      <c r="BO119" s="145"/>
      <c r="BP119" s="145"/>
      <c r="BQ119" s="145"/>
      <c r="BR119" s="145"/>
      <c r="BS119" s="145"/>
      <c r="BT119" s="145"/>
      <c r="BU119" s="145"/>
      <c r="BV119" s="145"/>
      <c r="BW119" s="145"/>
      <c r="BX119" s="145"/>
    </row>
    <row r="120" spans="1:76" ht="14">
      <c r="A120" s="145"/>
      <c r="B120" s="145"/>
      <c r="C120" s="145"/>
      <c r="D120" s="145"/>
      <c r="E120" s="145"/>
      <c r="F120" s="145"/>
      <c r="G120" s="145"/>
      <c r="H120" s="145"/>
      <c r="I120" s="145"/>
      <c r="J120" s="145"/>
      <c r="K120" s="145"/>
      <c r="L120" s="145"/>
      <c r="M120" s="145"/>
      <c r="N120" s="145"/>
      <c r="O120" s="145"/>
      <c r="P120" s="145"/>
      <c r="Q120" s="145"/>
      <c r="R120" s="145"/>
      <c r="S120" s="145"/>
      <c r="T120" s="145"/>
      <c r="U120" s="145"/>
      <c r="V120" s="145"/>
      <c r="W120" s="145"/>
      <c r="X120" s="145"/>
      <c r="Y120" s="145"/>
      <c r="Z120" s="145"/>
      <c r="AA120" s="145"/>
      <c r="AB120" s="145"/>
      <c r="AC120" s="145"/>
      <c r="AD120" s="145"/>
      <c r="AE120" s="145"/>
      <c r="AF120" s="145"/>
      <c r="AG120" s="145"/>
      <c r="AH120" s="145"/>
      <c r="AI120" s="145"/>
      <c r="AJ120" s="145"/>
      <c r="AK120" s="145"/>
      <c r="AL120" s="145"/>
      <c r="AM120" s="145"/>
      <c r="AN120" s="145"/>
      <c r="AO120" s="145"/>
      <c r="AP120" s="145"/>
      <c r="AQ120" s="145"/>
      <c r="AR120" s="145"/>
      <c r="AS120" s="145"/>
      <c r="AT120" s="145"/>
      <c r="AU120" s="145"/>
      <c r="AV120" s="145"/>
      <c r="AW120" s="145"/>
      <c r="AX120" s="145"/>
      <c r="AY120" s="145"/>
      <c r="AZ120" s="145"/>
      <c r="BA120" s="145"/>
      <c r="BB120" s="145"/>
      <c r="BC120" s="145"/>
      <c r="BD120" s="145"/>
      <c r="BE120" s="145"/>
      <c r="BF120" s="145"/>
      <c r="BG120" s="145"/>
      <c r="BH120" s="145"/>
      <c r="BI120" s="145"/>
      <c r="BJ120" s="145"/>
      <c r="BK120" s="145"/>
      <c r="BL120" s="145"/>
      <c r="BM120" s="145"/>
      <c r="BN120" s="145"/>
      <c r="BO120" s="145"/>
      <c r="BP120" s="145"/>
      <c r="BQ120" s="145"/>
      <c r="BR120" s="145"/>
      <c r="BS120" s="145"/>
      <c r="BT120" s="145"/>
      <c r="BU120" s="145"/>
      <c r="BV120" s="145"/>
      <c r="BW120" s="145"/>
      <c r="BX120" s="145"/>
    </row>
  </sheetData>
  <mergeCells count="29">
    <mergeCell ref="BH4:BL4"/>
    <mergeCell ref="BC3:BL3"/>
    <mergeCell ref="BS4:BV4"/>
    <mergeCell ref="BM3:BV3"/>
    <mergeCell ref="A3:A5"/>
    <mergeCell ref="BM4:BP4"/>
    <mergeCell ref="BQ4:BR4"/>
    <mergeCell ref="AC3:AD3"/>
    <mergeCell ref="AC4:AD4"/>
    <mergeCell ref="AJ4:AN4"/>
    <mergeCell ref="AO3:AP3"/>
    <mergeCell ref="AO4:AP4"/>
    <mergeCell ref="AQ4:AU4"/>
    <mergeCell ref="AQ3:AZ3"/>
    <mergeCell ref="AV4:AZ4"/>
    <mergeCell ref="BA3:BB3"/>
    <mergeCell ref="BA4:BB4"/>
    <mergeCell ref="BC4:BG4"/>
    <mergeCell ref="B3:F4"/>
    <mergeCell ref="G3:K3"/>
    <mergeCell ref="G4:K4"/>
    <mergeCell ref="L4:P4"/>
    <mergeCell ref="Q4:U4"/>
    <mergeCell ref="V4:Z4"/>
    <mergeCell ref="L3:Z3"/>
    <mergeCell ref="AA3:AB3"/>
    <mergeCell ref="AA4:AB4"/>
    <mergeCell ref="AE4:AI4"/>
    <mergeCell ref="AE3:AN3"/>
  </mergeCells>
  <hyperlinks>
    <hyperlink ref="BY6" location="Content!B58" display="Back to Content Page"/>
  </hyperlinks>
  <pageMargins left="0.75" right="0.75" top="1" bottom="1" header="0.5" footer="0.5"/>
  <pageSetup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4"/>
  <sheetViews>
    <sheetView topLeftCell="U1" zoomScaleNormal="100" workbookViewId="0">
      <selection activeCell="AB8" sqref="AB8"/>
    </sheetView>
  </sheetViews>
  <sheetFormatPr defaultColWidth="9.1796875" defaultRowHeight="12.5"/>
  <cols>
    <col min="1" max="1" width="33.81640625" style="39" customWidth="1"/>
    <col min="2" max="2" width="7" style="39" customWidth="1"/>
    <col min="3" max="3" width="9.54296875" style="39" customWidth="1"/>
    <col min="4" max="4" width="14.81640625" style="39" customWidth="1"/>
    <col min="5" max="5" width="8.36328125" style="39" customWidth="1"/>
    <col min="6" max="6" width="8.26953125" style="39" customWidth="1"/>
    <col min="7" max="7" width="8.36328125" style="39" customWidth="1"/>
    <col min="8" max="8" width="9" style="39" customWidth="1"/>
    <col min="9" max="9" width="14.7265625" style="39" customWidth="1"/>
    <col min="10" max="10" width="14" style="39" customWidth="1"/>
    <col min="11" max="11" width="19.54296875" style="39" customWidth="1"/>
    <col min="12" max="12" width="20" style="39" customWidth="1"/>
    <col min="13" max="13" width="11.7265625" style="39" customWidth="1"/>
    <col min="14" max="14" width="8.26953125" style="39" customWidth="1"/>
    <col min="15" max="16" width="11.81640625" style="39" customWidth="1"/>
    <col min="17" max="17" width="8.54296875" style="39" customWidth="1"/>
    <col min="18" max="18" width="8.7265625" style="39" customWidth="1"/>
    <col min="19" max="19" width="8.81640625" style="39" customWidth="1"/>
    <col min="20" max="20" width="8.36328125" style="39" customWidth="1"/>
    <col min="21" max="21" width="8.7265625" style="39" customWidth="1"/>
    <col min="22" max="22" width="9" style="39" customWidth="1"/>
    <col min="23" max="23" width="7.81640625" style="39" customWidth="1"/>
    <col min="24" max="24" width="12.26953125" style="39" customWidth="1"/>
    <col min="25" max="25" width="9.36328125" style="39" customWidth="1"/>
    <col min="26" max="16384" width="9.1796875" style="39"/>
  </cols>
  <sheetData>
    <row r="1" spans="1:28" s="41" customFormat="1" ht="14">
      <c r="A1" s="196" t="s">
        <v>1375</v>
      </c>
      <c r="B1" s="88"/>
      <c r="C1" s="88"/>
      <c r="D1" s="88"/>
      <c r="E1" s="88"/>
      <c r="F1" s="88"/>
      <c r="G1" s="88"/>
      <c r="H1" s="209"/>
      <c r="I1" s="209"/>
      <c r="J1" s="209"/>
      <c r="K1" s="210"/>
      <c r="L1" s="88"/>
      <c r="M1" s="88"/>
      <c r="N1" s="88"/>
      <c r="O1" s="88"/>
      <c r="P1" s="88"/>
      <c r="Q1" s="88"/>
      <c r="R1" s="88"/>
      <c r="S1" s="88"/>
      <c r="T1" s="88"/>
      <c r="U1" s="88"/>
      <c r="V1" s="88"/>
      <c r="W1" s="88"/>
      <c r="X1" s="88"/>
      <c r="Y1" s="88"/>
      <c r="Z1" s="88"/>
    </row>
    <row r="2" spans="1:28" s="52" customFormat="1" ht="12" customHeight="1">
      <c r="A2" s="200"/>
      <c r="B2" s="200"/>
      <c r="C2" s="88"/>
      <c r="D2" s="88"/>
      <c r="E2" s="88"/>
      <c r="F2" s="88"/>
      <c r="G2" s="88"/>
      <c r="H2" s="209"/>
      <c r="I2" s="209"/>
      <c r="J2" s="209"/>
      <c r="K2" s="210"/>
      <c r="L2" s="88"/>
      <c r="M2" s="88"/>
      <c r="N2" s="88"/>
      <c r="O2" s="88"/>
      <c r="P2" s="88"/>
      <c r="Q2" s="88"/>
      <c r="R2" s="88"/>
      <c r="S2" s="88"/>
      <c r="T2" s="88"/>
      <c r="U2" s="88"/>
      <c r="V2" s="88"/>
      <c r="W2" s="204"/>
      <c r="X2" s="204"/>
      <c r="Y2" s="204"/>
      <c r="Z2" s="204"/>
    </row>
    <row r="3" spans="1:28" customFormat="1" ht="47.25" customHeight="1">
      <c r="A3" s="1133" t="s">
        <v>16</v>
      </c>
      <c r="B3" s="1133" t="s">
        <v>83</v>
      </c>
      <c r="C3" s="1134" t="s">
        <v>94</v>
      </c>
      <c r="D3" s="1131" t="s">
        <v>241</v>
      </c>
      <c r="E3" s="1131"/>
      <c r="F3" s="1131"/>
      <c r="G3" s="1131"/>
      <c r="H3" s="1131"/>
      <c r="I3" s="1128" t="s">
        <v>1193</v>
      </c>
      <c r="J3" s="1128"/>
      <c r="K3" s="1129" t="s">
        <v>789</v>
      </c>
      <c r="L3" s="1129" t="s">
        <v>1194</v>
      </c>
      <c r="M3" s="1131" t="s">
        <v>346</v>
      </c>
      <c r="N3" s="1131"/>
      <c r="O3" s="1131"/>
      <c r="P3" s="1128" t="s">
        <v>310</v>
      </c>
      <c r="Q3" s="1128"/>
      <c r="R3" s="1128"/>
      <c r="S3" s="1128"/>
      <c r="T3" s="1128"/>
      <c r="U3" s="1128"/>
      <c r="V3" s="1128"/>
      <c r="W3" s="1130" t="s">
        <v>305</v>
      </c>
      <c r="X3" s="1130"/>
      <c r="Y3" s="1130"/>
      <c r="Z3" s="57"/>
    </row>
    <row r="4" spans="1:28" customFormat="1" ht="50.25" customHeight="1">
      <c r="A4" s="1133"/>
      <c r="B4" s="1133"/>
      <c r="C4" s="1134"/>
      <c r="D4" s="1135" t="s">
        <v>1198</v>
      </c>
      <c r="E4" s="1129" t="s">
        <v>1196</v>
      </c>
      <c r="F4" s="1129"/>
      <c r="G4" s="1131" t="s">
        <v>780</v>
      </c>
      <c r="H4" s="1131"/>
      <c r="I4" s="827" t="s">
        <v>242</v>
      </c>
      <c r="J4" s="828" t="s">
        <v>304</v>
      </c>
      <c r="K4" s="1129"/>
      <c r="L4" s="1129"/>
      <c r="M4" s="829" t="s">
        <v>65</v>
      </c>
      <c r="N4" s="829" t="s">
        <v>347</v>
      </c>
      <c r="O4" s="829" t="s">
        <v>348</v>
      </c>
      <c r="P4" s="1132" t="s">
        <v>309</v>
      </c>
      <c r="Q4" s="1132"/>
      <c r="R4" s="1132"/>
      <c r="S4" s="1132"/>
      <c r="T4" s="1128" t="s">
        <v>311</v>
      </c>
      <c r="U4" s="1128"/>
      <c r="V4" s="1128"/>
      <c r="W4" s="828" t="s">
        <v>306</v>
      </c>
      <c r="X4" s="828" t="s">
        <v>307</v>
      </c>
      <c r="Y4" s="828" t="s">
        <v>308</v>
      </c>
      <c r="Z4" s="57"/>
      <c r="AA4" s="285"/>
    </row>
    <row r="5" spans="1:28" customFormat="1" ht="27" customHeight="1">
      <c r="A5" s="1133"/>
      <c r="B5" s="1133"/>
      <c r="C5" s="1134"/>
      <c r="D5" s="1135"/>
      <c r="E5" s="830" t="s">
        <v>779</v>
      </c>
      <c r="F5" s="831" t="s">
        <v>1201</v>
      </c>
      <c r="G5" s="830" t="s">
        <v>779</v>
      </c>
      <c r="H5" s="831" t="s">
        <v>1201</v>
      </c>
      <c r="I5" s="1128" t="s">
        <v>303</v>
      </c>
      <c r="J5" s="1128" t="s">
        <v>109</v>
      </c>
      <c r="K5" s="1128" t="s">
        <v>109</v>
      </c>
      <c r="L5" s="1128" t="s">
        <v>109</v>
      </c>
      <c r="M5" s="1128" t="s">
        <v>109</v>
      </c>
      <c r="N5" s="1128" t="s">
        <v>109</v>
      </c>
      <c r="O5" s="1128" t="s">
        <v>109</v>
      </c>
      <c r="P5" s="1132" t="s">
        <v>109</v>
      </c>
      <c r="Q5" s="1132"/>
      <c r="R5" s="1132"/>
      <c r="S5" s="1132"/>
      <c r="T5" s="1128" t="s">
        <v>109</v>
      </c>
      <c r="U5" s="1128"/>
      <c r="V5" s="1128"/>
      <c r="W5" s="1128" t="s">
        <v>109</v>
      </c>
      <c r="X5" s="1128" t="s">
        <v>109</v>
      </c>
      <c r="Y5" s="1128" t="s">
        <v>109</v>
      </c>
      <c r="Z5" s="57"/>
    </row>
    <row r="6" spans="1:28" customFormat="1" ht="28.5" customHeight="1">
      <c r="A6" s="1133"/>
      <c r="B6" s="1133"/>
      <c r="C6" s="1134"/>
      <c r="D6" s="1135"/>
      <c r="E6" s="830" t="s">
        <v>302</v>
      </c>
      <c r="F6" s="830" t="s">
        <v>109</v>
      </c>
      <c r="G6" s="830" t="s">
        <v>86</v>
      </c>
      <c r="H6" s="830" t="s">
        <v>109</v>
      </c>
      <c r="I6" s="1128"/>
      <c r="J6" s="1128"/>
      <c r="K6" s="1128"/>
      <c r="L6" s="1128"/>
      <c r="M6" s="1128"/>
      <c r="N6" s="1128"/>
      <c r="O6" s="1128"/>
      <c r="P6" s="832" t="s">
        <v>312</v>
      </c>
      <c r="Q6" s="832" t="s">
        <v>350</v>
      </c>
      <c r="R6" s="832" t="s">
        <v>351</v>
      </c>
      <c r="S6" s="832" t="s">
        <v>1195</v>
      </c>
      <c r="T6" s="833" t="s">
        <v>312</v>
      </c>
      <c r="U6" s="833" t="s">
        <v>351</v>
      </c>
      <c r="V6" s="832" t="s">
        <v>1195</v>
      </c>
      <c r="W6" s="1128"/>
      <c r="X6" s="1128"/>
      <c r="Y6" s="1128"/>
      <c r="Z6" s="57"/>
    </row>
    <row r="7" spans="1:28" customFormat="1" ht="14.5">
      <c r="A7" s="1136" t="s">
        <v>15</v>
      </c>
      <c r="B7" s="109">
        <v>2011</v>
      </c>
      <c r="C7" s="834">
        <v>148</v>
      </c>
      <c r="D7" s="598" t="s">
        <v>234</v>
      </c>
      <c r="E7" s="492">
        <v>0.45200000000000001</v>
      </c>
      <c r="F7" s="598" t="s">
        <v>429</v>
      </c>
      <c r="G7" s="598" t="s">
        <v>429</v>
      </c>
      <c r="H7" s="470">
        <v>77.400000000000006</v>
      </c>
      <c r="I7" s="570">
        <v>11136.50086</v>
      </c>
      <c r="J7" s="470">
        <v>58.4</v>
      </c>
      <c r="K7" s="470">
        <v>10.7</v>
      </c>
      <c r="L7" s="470">
        <v>54.8</v>
      </c>
      <c r="M7" s="598" t="s">
        <v>429</v>
      </c>
      <c r="N7" s="598" t="s">
        <v>429</v>
      </c>
      <c r="O7" s="598" t="s">
        <v>429</v>
      </c>
      <c r="P7" s="470">
        <v>54.31</v>
      </c>
      <c r="Q7" s="598" t="s">
        <v>429</v>
      </c>
      <c r="R7" s="598" t="s">
        <v>429</v>
      </c>
      <c r="S7" s="598" t="s">
        <v>429</v>
      </c>
      <c r="T7" s="598" t="s">
        <v>429</v>
      </c>
      <c r="U7" s="598" t="s">
        <v>429</v>
      </c>
      <c r="V7" s="598" t="s">
        <v>429</v>
      </c>
      <c r="W7" s="470">
        <v>51.3</v>
      </c>
      <c r="X7" s="470">
        <v>68.5</v>
      </c>
      <c r="Y7" s="470">
        <v>71</v>
      </c>
      <c r="Z7" s="57"/>
    </row>
    <row r="8" spans="1:28" customFormat="1" ht="14.5">
      <c r="A8" s="1136"/>
      <c r="B8" s="40">
        <v>2012</v>
      </c>
      <c r="C8" s="835">
        <v>148</v>
      </c>
      <c r="D8" s="598" t="s">
        <v>429</v>
      </c>
      <c r="E8" s="598" t="s">
        <v>429</v>
      </c>
      <c r="F8" s="598" t="s">
        <v>429</v>
      </c>
      <c r="G8" s="598" t="s">
        <v>429</v>
      </c>
      <c r="H8" s="598" t="s">
        <v>429</v>
      </c>
      <c r="I8" s="598" t="s">
        <v>429</v>
      </c>
      <c r="J8" s="598" t="s">
        <v>429</v>
      </c>
      <c r="K8" s="598" t="s">
        <v>429</v>
      </c>
      <c r="L8" s="598" t="s">
        <v>429</v>
      </c>
      <c r="M8" s="598" t="s">
        <v>429</v>
      </c>
      <c r="N8" s="598" t="s">
        <v>429</v>
      </c>
      <c r="O8" s="598" t="s">
        <v>429</v>
      </c>
      <c r="P8" s="598" t="s">
        <v>429</v>
      </c>
      <c r="Q8" s="598" t="s">
        <v>429</v>
      </c>
      <c r="R8" s="598" t="s">
        <v>429</v>
      </c>
      <c r="S8" s="598" t="s">
        <v>429</v>
      </c>
      <c r="T8" s="598" t="s">
        <v>429</v>
      </c>
      <c r="U8" s="598" t="s">
        <v>429</v>
      </c>
      <c r="V8" s="598" t="s">
        <v>429</v>
      </c>
      <c r="W8" s="598" t="s">
        <v>429</v>
      </c>
      <c r="X8" s="598" t="s">
        <v>429</v>
      </c>
      <c r="Y8" s="598" t="s">
        <v>429</v>
      </c>
      <c r="Z8" s="57"/>
      <c r="AB8" s="285" t="s">
        <v>13</v>
      </c>
    </row>
    <row r="9" spans="1:28" s="283" customFormat="1" ht="14.5">
      <c r="A9" s="1136"/>
      <c r="B9" s="40">
        <v>2013</v>
      </c>
      <c r="C9" s="382">
        <v>149</v>
      </c>
      <c r="D9" s="598" t="s">
        <v>429</v>
      </c>
      <c r="E9" s="598" t="s">
        <v>429</v>
      </c>
      <c r="F9" s="598" t="s">
        <v>429</v>
      </c>
      <c r="G9" s="598" t="s">
        <v>429</v>
      </c>
      <c r="H9" s="598" t="s">
        <v>429</v>
      </c>
      <c r="I9" s="598" t="s">
        <v>429</v>
      </c>
      <c r="J9" s="598" t="s">
        <v>429</v>
      </c>
      <c r="K9" s="598" t="s">
        <v>429</v>
      </c>
      <c r="L9" s="598" t="s">
        <v>429</v>
      </c>
      <c r="M9" s="598" t="s">
        <v>429</v>
      </c>
      <c r="N9" s="598" t="s">
        <v>429</v>
      </c>
      <c r="O9" s="598" t="s">
        <v>429</v>
      </c>
      <c r="P9" s="598" t="s">
        <v>429</v>
      </c>
      <c r="Q9" s="598" t="s">
        <v>429</v>
      </c>
      <c r="R9" s="598" t="s">
        <v>429</v>
      </c>
      <c r="S9" s="598" t="s">
        <v>429</v>
      </c>
      <c r="T9" s="598" t="s">
        <v>429</v>
      </c>
      <c r="U9" s="598" t="s">
        <v>429</v>
      </c>
      <c r="V9" s="598" t="s">
        <v>429</v>
      </c>
      <c r="W9" s="598" t="s">
        <v>429</v>
      </c>
      <c r="X9" s="598" t="s">
        <v>429</v>
      </c>
      <c r="Y9" s="598" t="s">
        <v>429</v>
      </c>
      <c r="Z9" s="289"/>
      <c r="AB9" s="92"/>
    </row>
    <row r="10" spans="1:28" s="499" customFormat="1" ht="14.5">
      <c r="A10" s="1136"/>
      <c r="B10" s="40">
        <v>2014</v>
      </c>
      <c r="C10" s="598">
        <v>149</v>
      </c>
      <c r="D10" s="598" t="s">
        <v>429</v>
      </c>
      <c r="E10" s="598" t="s">
        <v>429</v>
      </c>
      <c r="F10" s="598" t="s">
        <v>429</v>
      </c>
      <c r="G10" s="598" t="s">
        <v>429</v>
      </c>
      <c r="H10" s="598" t="s">
        <v>429</v>
      </c>
      <c r="I10" s="598" t="s">
        <v>429</v>
      </c>
      <c r="J10" s="598" t="s">
        <v>429</v>
      </c>
      <c r="K10" s="598" t="s">
        <v>429</v>
      </c>
      <c r="L10" s="598" t="s">
        <v>429</v>
      </c>
      <c r="M10" s="598" t="s">
        <v>429</v>
      </c>
      <c r="N10" s="598" t="s">
        <v>429</v>
      </c>
      <c r="O10" s="598" t="s">
        <v>429</v>
      </c>
      <c r="P10" s="598" t="s">
        <v>429</v>
      </c>
      <c r="Q10" s="598" t="s">
        <v>429</v>
      </c>
      <c r="R10" s="598" t="s">
        <v>429</v>
      </c>
      <c r="S10" s="598" t="s">
        <v>429</v>
      </c>
      <c r="T10" s="598" t="s">
        <v>429</v>
      </c>
      <c r="U10" s="598" t="s">
        <v>429</v>
      </c>
      <c r="V10" s="598" t="s">
        <v>429</v>
      </c>
      <c r="W10" s="598" t="s">
        <v>429</v>
      </c>
      <c r="X10" s="598" t="s">
        <v>429</v>
      </c>
      <c r="Y10" s="598" t="s">
        <v>429</v>
      </c>
      <c r="Z10" s="289"/>
      <c r="AB10" s="92"/>
    </row>
    <row r="11" spans="1:28" customFormat="1" ht="14.5">
      <c r="A11" s="1137" t="s">
        <v>14</v>
      </c>
      <c r="B11" s="109">
        <v>2011</v>
      </c>
      <c r="C11" s="834">
        <v>118</v>
      </c>
      <c r="D11" s="598" t="s">
        <v>429</v>
      </c>
      <c r="E11" s="598" t="s">
        <v>429</v>
      </c>
      <c r="F11" s="598" t="s">
        <v>429</v>
      </c>
      <c r="G11" s="598" t="s">
        <v>429</v>
      </c>
      <c r="H11" s="598" t="s">
        <v>429</v>
      </c>
      <c r="I11" s="598" t="s">
        <v>429</v>
      </c>
      <c r="J11" s="598" t="s">
        <v>429</v>
      </c>
      <c r="K11" s="598" t="s">
        <v>429</v>
      </c>
      <c r="L11" s="598" t="s">
        <v>429</v>
      </c>
      <c r="M11" s="598" t="s">
        <v>429</v>
      </c>
      <c r="N11" s="598" t="s">
        <v>429</v>
      </c>
      <c r="O11" s="598" t="s">
        <v>429</v>
      </c>
      <c r="P11" s="598" t="s">
        <v>363</v>
      </c>
      <c r="Q11" s="598" t="s">
        <v>363</v>
      </c>
      <c r="R11" s="598" t="s">
        <v>429</v>
      </c>
      <c r="S11" s="598" t="s">
        <v>429</v>
      </c>
      <c r="T11" s="470" t="s">
        <v>364</v>
      </c>
      <c r="U11" s="470" t="s">
        <v>364</v>
      </c>
      <c r="V11" s="598" t="s">
        <v>429</v>
      </c>
      <c r="W11" s="598" t="s">
        <v>429</v>
      </c>
      <c r="X11" s="598" t="s">
        <v>429</v>
      </c>
      <c r="Y11" s="598" t="s">
        <v>429</v>
      </c>
      <c r="Z11" s="57"/>
      <c r="AA11" s="383" t="s">
        <v>17</v>
      </c>
      <c r="AB11" s="261" t="s">
        <v>17</v>
      </c>
    </row>
    <row r="12" spans="1:28" customFormat="1" ht="14.5">
      <c r="A12" s="1137"/>
      <c r="B12" s="40">
        <v>2012</v>
      </c>
      <c r="C12" s="835">
        <v>119</v>
      </c>
      <c r="D12" s="598" t="s">
        <v>429</v>
      </c>
      <c r="E12" s="598" t="s">
        <v>429</v>
      </c>
      <c r="F12" s="598" t="s">
        <v>429</v>
      </c>
      <c r="G12" s="598" t="s">
        <v>429</v>
      </c>
      <c r="H12" s="598" t="s">
        <v>429</v>
      </c>
      <c r="I12" s="598" t="s">
        <v>429</v>
      </c>
      <c r="J12" s="598" t="s">
        <v>429</v>
      </c>
      <c r="K12" s="598" t="s">
        <v>429</v>
      </c>
      <c r="L12" s="598" t="s">
        <v>429</v>
      </c>
      <c r="M12" s="598" t="s">
        <v>429</v>
      </c>
      <c r="N12" s="598" t="s">
        <v>429</v>
      </c>
      <c r="O12" s="598" t="s">
        <v>429</v>
      </c>
      <c r="P12" s="598" t="s">
        <v>429</v>
      </c>
      <c r="Q12" s="598" t="s">
        <v>429</v>
      </c>
      <c r="R12" s="598" t="s">
        <v>429</v>
      </c>
      <c r="S12" s="598" t="s">
        <v>429</v>
      </c>
      <c r="T12" s="598" t="s">
        <v>429</v>
      </c>
      <c r="U12" s="598" t="s">
        <v>429</v>
      </c>
      <c r="V12" s="598" t="s">
        <v>429</v>
      </c>
      <c r="W12" s="598" t="s">
        <v>429</v>
      </c>
      <c r="X12" s="598" t="s">
        <v>429</v>
      </c>
      <c r="Y12" s="598" t="s">
        <v>429</v>
      </c>
      <c r="Z12" s="57"/>
    </row>
    <row r="13" spans="1:28" s="283" customFormat="1" ht="14.5">
      <c r="A13" s="1137"/>
      <c r="B13" s="40">
        <v>2013</v>
      </c>
      <c r="C13" s="382">
        <v>109</v>
      </c>
      <c r="D13" s="598" t="s">
        <v>429</v>
      </c>
      <c r="E13" s="598" t="s">
        <v>429</v>
      </c>
      <c r="F13" s="598" t="s">
        <v>429</v>
      </c>
      <c r="G13" s="598" t="s">
        <v>429</v>
      </c>
      <c r="H13" s="598" t="s">
        <v>429</v>
      </c>
      <c r="I13" s="598" t="s">
        <v>429</v>
      </c>
      <c r="J13" s="598" t="s">
        <v>429</v>
      </c>
      <c r="K13" s="598" t="s">
        <v>429</v>
      </c>
      <c r="L13" s="598" t="s">
        <v>429</v>
      </c>
      <c r="M13" s="598" t="s">
        <v>429</v>
      </c>
      <c r="N13" s="598" t="s">
        <v>429</v>
      </c>
      <c r="O13" s="598" t="s">
        <v>429</v>
      </c>
      <c r="P13" s="598" t="s">
        <v>429</v>
      </c>
      <c r="Q13" s="598" t="s">
        <v>429</v>
      </c>
      <c r="R13" s="598" t="s">
        <v>429</v>
      </c>
      <c r="S13" s="598" t="s">
        <v>429</v>
      </c>
      <c r="T13" s="598" t="s">
        <v>429</v>
      </c>
      <c r="U13" s="598" t="s">
        <v>429</v>
      </c>
      <c r="V13" s="598" t="s">
        <v>429</v>
      </c>
      <c r="W13" s="598" t="s">
        <v>429</v>
      </c>
      <c r="X13" s="598" t="s">
        <v>429</v>
      </c>
      <c r="Y13" s="598" t="s">
        <v>429</v>
      </c>
      <c r="Z13" s="289"/>
      <c r="AB13" s="92"/>
    </row>
    <row r="14" spans="1:28" s="499" customFormat="1" ht="14.5">
      <c r="A14" s="1137"/>
      <c r="B14" s="40">
        <v>2014</v>
      </c>
      <c r="C14" s="598">
        <v>106</v>
      </c>
      <c r="D14" s="598" t="s">
        <v>429</v>
      </c>
      <c r="E14" s="598" t="s">
        <v>429</v>
      </c>
      <c r="F14" s="598" t="s">
        <v>429</v>
      </c>
      <c r="G14" s="598" t="s">
        <v>429</v>
      </c>
      <c r="H14" s="598" t="s">
        <v>429</v>
      </c>
      <c r="I14" s="598" t="s">
        <v>429</v>
      </c>
      <c r="J14" s="598" t="s">
        <v>429</v>
      </c>
      <c r="K14" s="598" t="s">
        <v>429</v>
      </c>
      <c r="L14" s="598" t="s">
        <v>429</v>
      </c>
      <c r="M14" s="598" t="s">
        <v>429</v>
      </c>
      <c r="N14" s="598" t="s">
        <v>429</v>
      </c>
      <c r="O14" s="598" t="s">
        <v>429</v>
      </c>
      <c r="P14" s="598" t="s">
        <v>429</v>
      </c>
      <c r="Q14" s="598" t="s">
        <v>429</v>
      </c>
      <c r="R14" s="598" t="s">
        <v>429</v>
      </c>
      <c r="S14" s="598" t="s">
        <v>429</v>
      </c>
      <c r="T14" s="598" t="s">
        <v>429</v>
      </c>
      <c r="U14" s="598" t="s">
        <v>429</v>
      </c>
      <c r="V14" s="598" t="s">
        <v>429</v>
      </c>
      <c r="W14" s="598" t="s">
        <v>429</v>
      </c>
      <c r="X14" s="598" t="s">
        <v>429</v>
      </c>
      <c r="Y14" s="598" t="s">
        <v>429</v>
      </c>
      <c r="Z14" s="289"/>
      <c r="AB14" s="92"/>
    </row>
    <row r="15" spans="1:28" customFormat="1" ht="14.5">
      <c r="A15" s="1080" t="s">
        <v>268</v>
      </c>
      <c r="B15" s="109">
        <v>2011</v>
      </c>
      <c r="C15" s="834">
        <v>187</v>
      </c>
      <c r="D15" s="598" t="s">
        <v>235</v>
      </c>
      <c r="E15" s="492">
        <v>0.39300000000000002</v>
      </c>
      <c r="F15" s="598" t="s">
        <v>429</v>
      </c>
      <c r="G15" s="598" t="s">
        <v>429</v>
      </c>
      <c r="H15" s="470">
        <v>73.2</v>
      </c>
      <c r="I15" s="570">
        <v>44485.232100000001</v>
      </c>
      <c r="J15" s="470">
        <v>53.7</v>
      </c>
      <c r="K15" s="470">
        <v>16.100000000000001</v>
      </c>
      <c r="L15" s="470">
        <v>46.5</v>
      </c>
      <c r="M15" s="598" t="s">
        <v>429</v>
      </c>
      <c r="N15" s="598" t="s">
        <v>429</v>
      </c>
      <c r="O15" s="598" t="s">
        <v>429</v>
      </c>
      <c r="P15" s="470">
        <v>59.22</v>
      </c>
      <c r="Q15" s="598" t="s">
        <v>429</v>
      </c>
      <c r="R15" s="598" t="s">
        <v>429</v>
      </c>
      <c r="S15" s="598" t="s">
        <v>429</v>
      </c>
      <c r="T15" s="470">
        <v>71.3</v>
      </c>
      <c r="U15" s="598" t="s">
        <v>429</v>
      </c>
      <c r="V15" s="598" t="s">
        <v>429</v>
      </c>
      <c r="W15" s="470">
        <v>55.5</v>
      </c>
      <c r="X15" s="470">
        <v>62</v>
      </c>
      <c r="Y15" s="470">
        <v>72.8</v>
      </c>
      <c r="Z15" s="57"/>
    </row>
    <row r="16" spans="1:28" customFormat="1" ht="14.5">
      <c r="A16" s="1080"/>
      <c r="B16" s="40">
        <v>2012</v>
      </c>
      <c r="C16" s="835">
        <v>186</v>
      </c>
      <c r="D16" s="598" t="s">
        <v>345</v>
      </c>
      <c r="E16" s="492">
        <v>0.39200000000000002</v>
      </c>
      <c r="F16" s="598" t="s">
        <v>429</v>
      </c>
      <c r="G16" s="598" t="s">
        <v>429</v>
      </c>
      <c r="H16" s="470">
        <v>74</v>
      </c>
      <c r="I16" s="570">
        <v>48815</v>
      </c>
      <c r="J16" s="470">
        <v>53</v>
      </c>
      <c r="K16" s="470">
        <v>15.1</v>
      </c>
      <c r="L16" s="470">
        <v>45.9</v>
      </c>
      <c r="M16" s="470">
        <v>18</v>
      </c>
      <c r="N16" s="470">
        <v>25.1</v>
      </c>
      <c r="O16" s="470">
        <v>56.9</v>
      </c>
      <c r="P16" s="598" t="s">
        <v>429</v>
      </c>
      <c r="Q16" s="470">
        <v>87.72</v>
      </c>
      <c r="R16" s="598" t="s">
        <v>429</v>
      </c>
      <c r="S16" s="598" t="s">
        <v>429</v>
      </c>
      <c r="T16" s="598" t="s">
        <v>429</v>
      </c>
      <c r="U16" s="470">
        <v>71.3</v>
      </c>
      <c r="V16" s="598" t="s">
        <v>429</v>
      </c>
      <c r="W16" s="598" t="s">
        <v>429</v>
      </c>
      <c r="X16" s="598" t="s">
        <v>429</v>
      </c>
      <c r="Y16" s="598" t="s">
        <v>429</v>
      </c>
      <c r="Z16" s="57"/>
    </row>
    <row r="17" spans="1:28" s="283" customFormat="1" ht="14.5">
      <c r="A17" s="1080"/>
      <c r="B17" s="40">
        <v>2013</v>
      </c>
      <c r="C17" s="382">
        <v>186</v>
      </c>
      <c r="D17" s="836" t="s">
        <v>778</v>
      </c>
      <c r="E17" s="821">
        <v>0.3993467</v>
      </c>
      <c r="F17" s="822">
        <v>74.412629999999993</v>
      </c>
      <c r="G17" s="821">
        <v>0.39215800000000001</v>
      </c>
      <c r="H17" s="822">
        <v>73.979320000000001</v>
      </c>
      <c r="I17" s="823">
        <v>46278.077783508001</v>
      </c>
      <c r="J17" s="822">
        <v>53.666519999999998</v>
      </c>
      <c r="K17" s="822">
        <v>15.477370000000001</v>
      </c>
      <c r="L17" s="822">
        <v>46.178870000000003</v>
      </c>
      <c r="M17" s="822">
        <v>18.53744</v>
      </c>
      <c r="N17" s="822">
        <v>25.549209999999999</v>
      </c>
      <c r="O17" s="822">
        <v>55.913359999999997</v>
      </c>
      <c r="P17" s="598" t="s">
        <v>429</v>
      </c>
      <c r="Q17" s="598" t="s">
        <v>429</v>
      </c>
      <c r="R17" s="837">
        <v>87.72</v>
      </c>
      <c r="S17" s="598" t="s">
        <v>429</v>
      </c>
      <c r="T17" s="598" t="s">
        <v>429</v>
      </c>
      <c r="U17" s="837">
        <v>71.3</v>
      </c>
      <c r="V17" s="598" t="s">
        <v>429</v>
      </c>
      <c r="W17" s="598" t="s">
        <v>429</v>
      </c>
      <c r="X17" s="598" t="s">
        <v>429</v>
      </c>
      <c r="Y17" s="598" t="s">
        <v>429</v>
      </c>
      <c r="Z17" s="289"/>
      <c r="AB17" s="92"/>
    </row>
    <row r="18" spans="1:28" s="499" customFormat="1" ht="14.5">
      <c r="A18" s="1080"/>
      <c r="B18" s="40">
        <v>2014</v>
      </c>
      <c r="C18" s="598">
        <v>176</v>
      </c>
      <c r="D18" s="836" t="s">
        <v>778</v>
      </c>
      <c r="E18" s="838">
        <v>0.3993467</v>
      </c>
      <c r="F18" s="839">
        <v>74.412629999999993</v>
      </c>
      <c r="G18" s="598" t="s">
        <v>429</v>
      </c>
      <c r="H18" s="598" t="s">
        <v>429</v>
      </c>
      <c r="I18" s="840">
        <v>46278.077783507993</v>
      </c>
      <c r="J18" s="839">
        <v>53.666519999999998</v>
      </c>
      <c r="K18" s="839">
        <v>15.477370000000001</v>
      </c>
      <c r="L18" s="839">
        <v>46.178870000000003</v>
      </c>
      <c r="M18" s="839">
        <v>18.53744</v>
      </c>
      <c r="N18" s="839">
        <v>25.549209999999999</v>
      </c>
      <c r="O18" s="839">
        <v>55.913359999999997</v>
      </c>
      <c r="P18" s="598" t="s">
        <v>429</v>
      </c>
      <c r="Q18" s="598" t="s">
        <v>429</v>
      </c>
      <c r="R18" s="598" t="s">
        <v>429</v>
      </c>
      <c r="S18" s="598" t="s">
        <v>429</v>
      </c>
      <c r="T18" s="598" t="s">
        <v>429</v>
      </c>
      <c r="U18" s="598" t="s">
        <v>429</v>
      </c>
      <c r="V18" s="598" t="s">
        <v>429</v>
      </c>
      <c r="W18" s="598" t="s">
        <v>429</v>
      </c>
      <c r="X18" s="598" t="s">
        <v>429</v>
      </c>
      <c r="Y18" s="598" t="s">
        <v>429</v>
      </c>
      <c r="Z18" s="289"/>
      <c r="AB18" s="92"/>
    </row>
    <row r="19" spans="1:28" s="499" customFormat="1" ht="14.5">
      <c r="A19" s="1080"/>
      <c r="B19" s="40">
        <v>2014</v>
      </c>
      <c r="C19" s="598">
        <v>176</v>
      </c>
      <c r="D19" s="841" t="s">
        <v>1190</v>
      </c>
      <c r="E19" s="842">
        <v>0.36861189999999999</v>
      </c>
      <c r="F19" s="826">
        <v>72.537220000000005</v>
      </c>
      <c r="G19" s="843">
        <v>0.40085120000000002</v>
      </c>
      <c r="H19" s="674">
        <v>75.090389999999999</v>
      </c>
      <c r="I19" s="834">
        <v>50311.815790000001</v>
      </c>
      <c r="J19" s="826">
        <v>50.816929999999999</v>
      </c>
      <c r="K19" s="826">
        <v>18.505949999999999</v>
      </c>
      <c r="L19" s="826">
        <v>36.708150000000003</v>
      </c>
      <c r="M19" s="826">
        <v>15.5907</v>
      </c>
      <c r="N19" s="826">
        <v>30.96903</v>
      </c>
      <c r="O19" s="826">
        <v>53.440269999999998</v>
      </c>
      <c r="P19" s="598" t="s">
        <v>429</v>
      </c>
      <c r="Q19" s="598" t="s">
        <v>429</v>
      </c>
      <c r="R19" s="598" t="s">
        <v>429</v>
      </c>
      <c r="S19" s="826">
        <v>87.72</v>
      </c>
      <c r="T19" s="598" t="s">
        <v>429</v>
      </c>
      <c r="U19" s="598" t="s">
        <v>429</v>
      </c>
      <c r="V19" s="826">
        <v>63.6</v>
      </c>
      <c r="W19" s="598" t="s">
        <v>429</v>
      </c>
      <c r="X19" s="598" t="s">
        <v>429</v>
      </c>
      <c r="Y19" s="598" t="s">
        <v>429</v>
      </c>
      <c r="Z19" s="289"/>
      <c r="AB19" s="92"/>
    </row>
    <row r="20" spans="1:28" customFormat="1" ht="14.5">
      <c r="A20" s="1136" t="s">
        <v>12</v>
      </c>
      <c r="B20" s="109">
        <v>2011</v>
      </c>
      <c r="C20" s="835">
        <v>158</v>
      </c>
      <c r="D20" s="598" t="s">
        <v>236</v>
      </c>
      <c r="E20" s="492">
        <v>0.156</v>
      </c>
      <c r="F20" s="598" t="s">
        <v>429</v>
      </c>
      <c r="G20" s="598" t="s">
        <v>429</v>
      </c>
      <c r="H20" s="470">
        <v>35.299999999999997</v>
      </c>
      <c r="I20" s="570">
        <v>758.7</v>
      </c>
      <c r="J20" s="470">
        <v>44.1</v>
      </c>
      <c r="K20" s="470">
        <v>26.7</v>
      </c>
      <c r="L20" s="470">
        <v>11.1</v>
      </c>
      <c r="M20" s="470">
        <v>21.9</v>
      </c>
      <c r="N20" s="470">
        <v>18.899999999999999</v>
      </c>
      <c r="O20" s="470">
        <v>59.2</v>
      </c>
      <c r="P20" s="470">
        <v>43.41</v>
      </c>
      <c r="Q20" s="598" t="s">
        <v>429</v>
      </c>
      <c r="R20" s="598" t="s">
        <v>429</v>
      </c>
      <c r="S20" s="598" t="s">
        <v>429</v>
      </c>
      <c r="T20" s="470">
        <v>56.6</v>
      </c>
      <c r="U20" s="598" t="s">
        <v>429</v>
      </c>
      <c r="V20" s="598" t="s">
        <v>429</v>
      </c>
      <c r="W20" s="470">
        <v>18.399999999999999</v>
      </c>
      <c r="X20" s="470">
        <v>31.2</v>
      </c>
      <c r="Y20" s="470">
        <v>32.799999999999997</v>
      </c>
      <c r="Z20" s="57"/>
    </row>
    <row r="21" spans="1:28" customFormat="1" ht="14.5">
      <c r="A21" s="1136"/>
      <c r="B21" s="40">
        <v>2012</v>
      </c>
      <c r="C21" s="835">
        <v>158</v>
      </c>
      <c r="D21" s="598" t="s">
        <v>236</v>
      </c>
      <c r="E21" s="492">
        <v>0.156</v>
      </c>
      <c r="F21" s="598" t="s">
        <v>429</v>
      </c>
      <c r="G21" s="598" t="s">
        <v>429</v>
      </c>
      <c r="H21" s="470">
        <v>35.299999999999997</v>
      </c>
      <c r="I21" s="570">
        <v>758.7</v>
      </c>
      <c r="J21" s="470">
        <v>44.1</v>
      </c>
      <c r="K21" s="470">
        <v>26.7</v>
      </c>
      <c r="L21" s="470">
        <v>11.1</v>
      </c>
      <c r="M21" s="470">
        <v>21.9</v>
      </c>
      <c r="N21" s="470">
        <v>18.899999999999999</v>
      </c>
      <c r="O21" s="470">
        <v>59.2</v>
      </c>
      <c r="P21" s="598" t="s">
        <v>429</v>
      </c>
      <c r="Q21" s="470">
        <v>43.41</v>
      </c>
      <c r="R21" s="598" t="s">
        <v>429</v>
      </c>
      <c r="S21" s="598" t="s">
        <v>429</v>
      </c>
      <c r="T21" s="598" t="s">
        <v>429</v>
      </c>
      <c r="U21" s="470">
        <v>56.6</v>
      </c>
      <c r="V21" s="598" t="s">
        <v>429</v>
      </c>
      <c r="W21" s="598" t="s">
        <v>429</v>
      </c>
      <c r="X21" s="598" t="s">
        <v>429</v>
      </c>
      <c r="Y21" s="598" t="s">
        <v>429</v>
      </c>
      <c r="Z21" s="57"/>
    </row>
    <row r="22" spans="1:28" s="283" customFormat="1" ht="14.5">
      <c r="A22" s="1136"/>
      <c r="B22" s="40">
        <v>2013</v>
      </c>
      <c r="C22" s="382">
        <v>162</v>
      </c>
      <c r="D22" s="836" t="s">
        <v>781</v>
      </c>
      <c r="E22" s="821">
        <v>0.22722310000000001</v>
      </c>
      <c r="F22" s="822">
        <v>49.456989999999998</v>
      </c>
      <c r="G22" s="821">
        <v>0.15565599999999999</v>
      </c>
      <c r="H22" s="822">
        <v>35.267020000000002</v>
      </c>
      <c r="I22" s="823">
        <v>984.13129062270002</v>
      </c>
      <c r="J22" s="822">
        <v>45.943570000000001</v>
      </c>
      <c r="K22" s="822">
        <v>20.419910000000002</v>
      </c>
      <c r="L22" s="822">
        <v>18.207730000000002</v>
      </c>
      <c r="M22" s="822">
        <v>14.76366</v>
      </c>
      <c r="N22" s="822">
        <v>33.812609999999999</v>
      </c>
      <c r="O22" s="822">
        <v>51.423729999999999</v>
      </c>
      <c r="P22" s="598" t="s">
        <v>429</v>
      </c>
      <c r="Q22" s="836">
        <v>43.41</v>
      </c>
      <c r="R22" s="837">
        <v>43.41</v>
      </c>
      <c r="S22" s="598" t="s">
        <v>429</v>
      </c>
      <c r="T22" s="598" t="s">
        <v>429</v>
      </c>
      <c r="U22" s="837">
        <v>56.6</v>
      </c>
      <c r="V22" s="598" t="s">
        <v>429</v>
      </c>
      <c r="W22" s="598" t="s">
        <v>429</v>
      </c>
      <c r="X22" s="598" t="s">
        <v>429</v>
      </c>
      <c r="Y22" s="598" t="s">
        <v>429</v>
      </c>
      <c r="Z22" s="289"/>
      <c r="AB22" s="92"/>
    </row>
    <row r="23" spans="1:28" s="499" customFormat="1" ht="14.5">
      <c r="A23" s="1136"/>
      <c r="B23" s="40">
        <v>2014</v>
      </c>
      <c r="C23" s="598">
        <v>161</v>
      </c>
      <c r="D23" s="841" t="s">
        <v>781</v>
      </c>
      <c r="E23" s="842">
        <v>0.22722310000000001</v>
      </c>
      <c r="F23" s="826">
        <v>49.456989999999998</v>
      </c>
      <c r="G23" s="843">
        <v>0.15565590000000001</v>
      </c>
      <c r="H23" s="674">
        <v>35.267020000000002</v>
      </c>
      <c r="I23" s="834">
        <v>984.13129060000006</v>
      </c>
      <c r="J23" s="826">
        <v>45.943570000000001</v>
      </c>
      <c r="K23" s="826">
        <v>20.419910000000002</v>
      </c>
      <c r="L23" s="826">
        <v>18.207730000000002</v>
      </c>
      <c r="M23" s="826">
        <v>14.76366</v>
      </c>
      <c r="N23" s="826">
        <v>33.812609999999999</v>
      </c>
      <c r="O23" s="826">
        <v>51.423729999999999</v>
      </c>
      <c r="P23" s="598" t="s">
        <v>429</v>
      </c>
      <c r="Q23" s="598" t="s">
        <v>429</v>
      </c>
      <c r="R23" s="598" t="s">
        <v>429</v>
      </c>
      <c r="S23" s="826">
        <v>56.22</v>
      </c>
      <c r="T23" s="598" t="s">
        <v>429</v>
      </c>
      <c r="U23" s="598" t="s">
        <v>429</v>
      </c>
      <c r="V23" s="826">
        <v>57.1</v>
      </c>
      <c r="W23" s="598" t="s">
        <v>429</v>
      </c>
      <c r="X23" s="598" t="s">
        <v>429</v>
      </c>
      <c r="Y23" s="598" t="s">
        <v>429</v>
      </c>
      <c r="Z23" s="289"/>
      <c r="AB23" s="92"/>
    </row>
    <row r="24" spans="1:28" customFormat="1" ht="14.5">
      <c r="A24" s="1136" t="s">
        <v>11</v>
      </c>
      <c r="B24" s="109">
        <v>2011</v>
      </c>
      <c r="C24" s="834">
        <v>151</v>
      </c>
      <c r="D24" s="598" t="s">
        <v>236</v>
      </c>
      <c r="E24" s="492">
        <v>0.35699999999999998</v>
      </c>
      <c r="F24" s="598" t="s">
        <v>429</v>
      </c>
      <c r="G24" s="598" t="s">
        <v>429</v>
      </c>
      <c r="H24" s="470">
        <v>66.900000000000006</v>
      </c>
      <c r="I24" s="570">
        <v>13463.056350000001</v>
      </c>
      <c r="J24" s="470">
        <v>53.3</v>
      </c>
      <c r="K24" s="470">
        <v>17.899999999999999</v>
      </c>
      <c r="L24" s="470">
        <v>35.4</v>
      </c>
      <c r="M24" s="598" t="s">
        <v>429</v>
      </c>
      <c r="N24" s="598" t="s">
        <v>429</v>
      </c>
      <c r="O24" s="598" t="s">
        <v>429</v>
      </c>
      <c r="P24" s="470">
        <v>67.83</v>
      </c>
      <c r="Q24" s="598" t="s">
        <v>429</v>
      </c>
      <c r="R24" s="598" t="s">
        <v>429</v>
      </c>
      <c r="S24" s="598" t="s">
        <v>429</v>
      </c>
      <c r="T24" s="470">
        <v>68.7</v>
      </c>
      <c r="U24" s="598" t="s">
        <v>429</v>
      </c>
      <c r="V24" s="598" t="s">
        <v>429</v>
      </c>
      <c r="W24" s="470">
        <v>49.4</v>
      </c>
      <c r="X24" s="470">
        <v>66.5</v>
      </c>
      <c r="Y24" s="470">
        <v>66.900000000000006</v>
      </c>
      <c r="Z24" s="57"/>
    </row>
    <row r="25" spans="1:28" customFormat="1" ht="14.5">
      <c r="A25" s="1136"/>
      <c r="B25" s="40">
        <v>2012</v>
      </c>
      <c r="C25" s="835">
        <v>151</v>
      </c>
      <c r="D25" s="598" t="s">
        <v>349</v>
      </c>
      <c r="E25" s="492">
        <v>0.35699999999999998</v>
      </c>
      <c r="F25" s="598" t="s">
        <v>429</v>
      </c>
      <c r="G25" s="598" t="s">
        <v>429</v>
      </c>
      <c r="H25" s="470">
        <v>66.900000000000006</v>
      </c>
      <c r="I25" s="570">
        <v>13463.1</v>
      </c>
      <c r="J25" s="470">
        <v>53.3</v>
      </c>
      <c r="K25" s="470">
        <v>17.899999999999999</v>
      </c>
      <c r="L25" s="470">
        <v>35.4</v>
      </c>
      <c r="M25" s="470">
        <v>34.299999999999997</v>
      </c>
      <c r="N25" s="470">
        <v>16.7</v>
      </c>
      <c r="O25" s="470">
        <v>49.1</v>
      </c>
      <c r="P25" s="598" t="s">
        <v>429</v>
      </c>
      <c r="Q25" s="470">
        <v>81.290000000000006</v>
      </c>
      <c r="R25" s="598" t="s">
        <v>429</v>
      </c>
      <c r="S25" s="598" t="s">
        <v>429</v>
      </c>
      <c r="T25" s="598" t="s">
        <v>429</v>
      </c>
      <c r="U25" s="470">
        <v>68.7</v>
      </c>
      <c r="V25" s="598" t="s">
        <v>429</v>
      </c>
      <c r="W25" s="598" t="s">
        <v>429</v>
      </c>
      <c r="X25" s="598" t="s">
        <v>429</v>
      </c>
      <c r="Y25" s="598" t="s">
        <v>429</v>
      </c>
      <c r="Z25" s="57"/>
    </row>
    <row r="26" spans="1:28" s="283" customFormat="1" ht="14.5">
      <c r="A26" s="1136"/>
      <c r="B26" s="40">
        <v>2013</v>
      </c>
      <c r="C26" s="382">
        <v>155</v>
      </c>
      <c r="D26" s="836" t="s">
        <v>782</v>
      </c>
      <c r="E26" s="821">
        <v>0.4200547</v>
      </c>
      <c r="F26" s="822">
        <v>76.962029999999999</v>
      </c>
      <c r="G26" s="821">
        <v>0.35657100000000003</v>
      </c>
      <c r="H26" s="822">
        <v>66.877390000000005</v>
      </c>
      <c r="I26" s="823">
        <v>15773.906782710001</v>
      </c>
      <c r="J26" s="822">
        <v>54.579470000000001</v>
      </c>
      <c r="K26" s="822">
        <v>11.69633</v>
      </c>
      <c r="L26" s="822">
        <v>48.049900000000001</v>
      </c>
      <c r="M26" s="822">
        <v>31.568919999999999</v>
      </c>
      <c r="N26" s="822">
        <v>24.485759999999999</v>
      </c>
      <c r="O26" s="822">
        <v>43.945320000000002</v>
      </c>
      <c r="P26" s="598" t="s">
        <v>429</v>
      </c>
      <c r="Q26" s="470"/>
      <c r="R26" s="837">
        <v>81.290000000000006</v>
      </c>
      <c r="S26" s="598" t="s">
        <v>429</v>
      </c>
      <c r="T26" s="598" t="s">
        <v>429</v>
      </c>
      <c r="U26" s="837">
        <v>75.3</v>
      </c>
      <c r="V26" s="598" t="s">
        <v>429</v>
      </c>
      <c r="W26" s="598" t="s">
        <v>429</v>
      </c>
      <c r="X26" s="598" t="s">
        <v>429</v>
      </c>
      <c r="Y26" s="598" t="s">
        <v>429</v>
      </c>
      <c r="Z26" s="289"/>
      <c r="AB26" s="92"/>
    </row>
    <row r="27" spans="1:28" s="499" customFormat="1" ht="14.5">
      <c r="A27" s="1136"/>
      <c r="B27" s="40">
        <v>2014</v>
      </c>
      <c r="C27" s="598">
        <v>154</v>
      </c>
      <c r="D27" s="841" t="s">
        <v>782</v>
      </c>
      <c r="E27" s="842">
        <v>0.4200547</v>
      </c>
      <c r="F27" s="826">
        <v>76.962029999999999</v>
      </c>
      <c r="G27" s="843">
        <v>0.35657119999999998</v>
      </c>
      <c r="H27" s="674">
        <v>66.877390000000005</v>
      </c>
      <c r="I27" s="834">
        <v>15773.906779999999</v>
      </c>
      <c r="J27" s="826">
        <v>54.579470000000001</v>
      </c>
      <c r="K27" s="826">
        <v>11.69633</v>
      </c>
      <c r="L27" s="826">
        <v>48.049900000000001</v>
      </c>
      <c r="M27" s="826">
        <v>31.568919999999999</v>
      </c>
      <c r="N27" s="826">
        <v>24.485759999999999</v>
      </c>
      <c r="O27" s="826">
        <v>43.945320000000002</v>
      </c>
      <c r="P27" s="598" t="s">
        <v>429</v>
      </c>
      <c r="Q27" s="598" t="s">
        <v>429</v>
      </c>
      <c r="R27" s="598" t="s">
        <v>429</v>
      </c>
      <c r="S27" s="826">
        <v>87.67</v>
      </c>
      <c r="T27" s="598" t="s">
        <v>429</v>
      </c>
      <c r="U27" s="598" t="s">
        <v>429</v>
      </c>
      <c r="V27" s="826">
        <v>75.3</v>
      </c>
      <c r="W27" s="598" t="s">
        <v>429</v>
      </c>
      <c r="X27" s="598" t="s">
        <v>429</v>
      </c>
      <c r="Y27" s="598" t="s">
        <v>429</v>
      </c>
      <c r="Z27" s="289"/>
      <c r="AB27" s="92"/>
    </row>
    <row r="28" spans="1:28" customFormat="1" ht="14.5">
      <c r="A28" s="1136" t="s">
        <v>10</v>
      </c>
      <c r="B28" s="109">
        <v>2011</v>
      </c>
      <c r="C28" s="834">
        <v>171</v>
      </c>
      <c r="D28" s="598" t="s">
        <v>237</v>
      </c>
      <c r="E28" s="492">
        <v>0.38100000000000001</v>
      </c>
      <c r="F28" s="598" t="s">
        <v>429</v>
      </c>
      <c r="G28" s="598" t="s">
        <v>429</v>
      </c>
      <c r="H28" s="470">
        <v>72.099999999999994</v>
      </c>
      <c r="I28" s="570">
        <v>8992.8844740000004</v>
      </c>
      <c r="J28" s="470">
        <v>52.8</v>
      </c>
      <c r="K28" s="470">
        <v>20</v>
      </c>
      <c r="L28" s="470">
        <v>40.4</v>
      </c>
      <c r="M28" s="598" t="s">
        <v>429</v>
      </c>
      <c r="N28" s="598" t="s">
        <v>429</v>
      </c>
      <c r="O28" s="598" t="s">
        <v>429</v>
      </c>
      <c r="P28" s="470">
        <v>73.86</v>
      </c>
      <c r="Q28" s="598" t="s">
        <v>429</v>
      </c>
      <c r="R28" s="598" t="s">
        <v>429</v>
      </c>
      <c r="S28" s="598" t="s">
        <v>429</v>
      </c>
      <c r="T28" s="470">
        <v>52.4</v>
      </c>
      <c r="U28" s="598" t="s">
        <v>429</v>
      </c>
      <c r="V28" s="598" t="s">
        <v>429</v>
      </c>
      <c r="W28" s="470">
        <v>44</v>
      </c>
      <c r="X28" s="470">
        <v>71.599999999999994</v>
      </c>
      <c r="Y28" s="470">
        <v>72</v>
      </c>
      <c r="Z28" s="57"/>
    </row>
    <row r="29" spans="1:28" customFormat="1" ht="14.5">
      <c r="A29" s="1136"/>
      <c r="B29" s="40">
        <v>2012</v>
      </c>
      <c r="C29" s="835">
        <v>170</v>
      </c>
      <c r="D29" s="598" t="s">
        <v>352</v>
      </c>
      <c r="E29" s="492">
        <v>0.33400000000000002</v>
      </c>
      <c r="F29" s="598" t="s">
        <v>429</v>
      </c>
      <c r="G29" s="598" t="s">
        <v>429</v>
      </c>
      <c r="H29" s="470">
        <v>66.7</v>
      </c>
      <c r="I29" s="570">
        <v>9633</v>
      </c>
      <c r="J29" s="470">
        <v>50.1</v>
      </c>
      <c r="K29" s="470">
        <v>23.4</v>
      </c>
      <c r="L29" s="470">
        <v>31.4</v>
      </c>
      <c r="M29" s="470">
        <v>19.5</v>
      </c>
      <c r="N29" s="470">
        <v>27.1</v>
      </c>
      <c r="O29" s="470">
        <v>53.3</v>
      </c>
      <c r="P29" s="598" t="s">
        <v>429</v>
      </c>
      <c r="Q29" s="470">
        <v>73.86</v>
      </c>
      <c r="R29" s="598" t="s">
        <v>429</v>
      </c>
      <c r="S29" s="598" t="s">
        <v>429</v>
      </c>
      <c r="T29" s="598" t="s">
        <v>429</v>
      </c>
      <c r="U29" s="470">
        <v>52.4</v>
      </c>
      <c r="V29" s="598" t="s">
        <v>429</v>
      </c>
      <c r="W29" s="598" t="s">
        <v>429</v>
      </c>
      <c r="X29" s="598" t="s">
        <v>429</v>
      </c>
      <c r="Y29" s="598" t="s">
        <v>429</v>
      </c>
      <c r="Z29" s="57"/>
    </row>
    <row r="30" spans="1:28" s="283" customFormat="1" ht="14.5">
      <c r="A30" s="1136"/>
      <c r="B30" s="40">
        <v>2013</v>
      </c>
      <c r="C30" s="382">
        <v>174</v>
      </c>
      <c r="D30" s="836" t="s">
        <v>783</v>
      </c>
      <c r="E30" s="821">
        <v>0.33179999999999998</v>
      </c>
      <c r="F30" s="822">
        <v>66.683250000000001</v>
      </c>
      <c r="G30" s="821">
        <v>0.33400000000000002</v>
      </c>
      <c r="H30" s="822">
        <v>66.658199999999994</v>
      </c>
      <c r="I30" s="823">
        <v>10011.616436925</v>
      </c>
      <c r="J30" s="822">
        <v>49.757620000000003</v>
      </c>
      <c r="K30" s="822">
        <v>24.471710000000002</v>
      </c>
      <c r="L30" s="822">
        <v>29.81373</v>
      </c>
      <c r="M30" s="822">
        <v>18.929459999999999</v>
      </c>
      <c r="N30" s="822">
        <v>27.705020000000001</v>
      </c>
      <c r="O30" s="822">
        <v>53.365519999999997</v>
      </c>
      <c r="P30" s="598" t="s">
        <v>429</v>
      </c>
      <c r="Q30" s="598" t="s">
        <v>429</v>
      </c>
      <c r="R30" s="837">
        <v>61.64</v>
      </c>
      <c r="S30" s="598" t="s">
        <v>429</v>
      </c>
      <c r="T30" s="598" t="s">
        <v>429</v>
      </c>
      <c r="U30" s="837">
        <v>50.7</v>
      </c>
      <c r="V30" s="598" t="s">
        <v>429</v>
      </c>
      <c r="W30" s="598" t="s">
        <v>429</v>
      </c>
      <c r="X30" s="598" t="s">
        <v>429</v>
      </c>
      <c r="Y30" s="598" t="s">
        <v>429</v>
      </c>
      <c r="Z30" s="289"/>
      <c r="AB30" s="92"/>
    </row>
    <row r="31" spans="1:28" s="499" customFormat="1" ht="14.5">
      <c r="A31" s="1136"/>
      <c r="B31" s="40">
        <v>2014</v>
      </c>
      <c r="C31" s="598">
        <v>173</v>
      </c>
      <c r="D31" s="841" t="s">
        <v>783</v>
      </c>
      <c r="E31" s="842">
        <v>0.33179999999999998</v>
      </c>
      <c r="F31" s="826">
        <v>66.683250000000001</v>
      </c>
      <c r="G31" s="843">
        <v>0.3339995</v>
      </c>
      <c r="H31" s="674">
        <v>66.658199999999994</v>
      </c>
      <c r="I31" s="834">
        <v>10011.61644</v>
      </c>
      <c r="J31" s="826">
        <v>49.757620000000003</v>
      </c>
      <c r="K31" s="826">
        <v>24.471710000000002</v>
      </c>
      <c r="L31" s="826">
        <v>29.81373</v>
      </c>
      <c r="M31" s="826">
        <v>18.929459999999999</v>
      </c>
      <c r="N31" s="826">
        <v>27.705020000000001</v>
      </c>
      <c r="O31" s="826">
        <v>53.365519999999997</v>
      </c>
      <c r="P31" s="598" t="s">
        <v>429</v>
      </c>
      <c r="Q31" s="598" t="s">
        <v>429</v>
      </c>
      <c r="R31" s="598" t="s">
        <v>429</v>
      </c>
      <c r="S31" s="826">
        <v>72.16</v>
      </c>
      <c r="T31" s="598" t="s">
        <v>429</v>
      </c>
      <c r="U31" s="598" t="s">
        <v>429</v>
      </c>
      <c r="V31" s="826">
        <v>50.7</v>
      </c>
      <c r="W31" s="598" t="s">
        <v>429</v>
      </c>
      <c r="X31" s="598" t="s">
        <v>429</v>
      </c>
      <c r="Y31" s="598" t="s">
        <v>429</v>
      </c>
      <c r="Z31" s="289"/>
      <c r="AB31" s="92"/>
    </row>
    <row r="32" spans="1:28" customFormat="1" ht="14.5">
      <c r="A32" s="1137" t="s">
        <v>9</v>
      </c>
      <c r="B32" s="109">
        <v>2011</v>
      </c>
      <c r="C32" s="382">
        <v>77</v>
      </c>
      <c r="D32" s="598" t="s">
        <v>429</v>
      </c>
      <c r="E32" s="598" t="s">
        <v>429</v>
      </c>
      <c r="F32" s="598" t="s">
        <v>429</v>
      </c>
      <c r="G32" s="598" t="s">
        <v>429</v>
      </c>
      <c r="H32" s="598" t="s">
        <v>429</v>
      </c>
      <c r="I32" s="598" t="s">
        <v>429</v>
      </c>
      <c r="J32" s="598" t="s">
        <v>429</v>
      </c>
      <c r="K32" s="598" t="s">
        <v>429</v>
      </c>
      <c r="L32" s="598" t="s">
        <v>429</v>
      </c>
      <c r="M32" s="598" t="s">
        <v>429</v>
      </c>
      <c r="N32" s="598" t="s">
        <v>429</v>
      </c>
      <c r="O32" s="598" t="s">
        <v>429</v>
      </c>
      <c r="P32" s="598" t="s">
        <v>429</v>
      </c>
      <c r="Q32" s="598" t="s">
        <v>429</v>
      </c>
      <c r="R32" s="598" t="s">
        <v>429</v>
      </c>
      <c r="S32" s="598" t="s">
        <v>429</v>
      </c>
      <c r="T32" s="598" t="s">
        <v>429</v>
      </c>
      <c r="U32" s="598" t="s">
        <v>429</v>
      </c>
      <c r="V32" s="598" t="s">
        <v>429</v>
      </c>
      <c r="W32" s="598" t="s">
        <v>429</v>
      </c>
      <c r="X32" s="598" t="s">
        <v>429</v>
      </c>
      <c r="Y32" s="598" t="s">
        <v>429</v>
      </c>
      <c r="Z32" s="57"/>
    </row>
    <row r="33" spans="1:28" customFormat="1" ht="14.5">
      <c r="A33" s="1137"/>
      <c r="B33" s="40">
        <v>2012</v>
      </c>
      <c r="C33" s="592">
        <v>80</v>
      </c>
      <c r="D33" s="598" t="s">
        <v>429</v>
      </c>
      <c r="E33" s="598" t="s">
        <v>429</v>
      </c>
      <c r="F33" s="598" t="s">
        <v>429</v>
      </c>
      <c r="G33" s="598" t="s">
        <v>429</v>
      </c>
      <c r="H33" s="598" t="s">
        <v>429</v>
      </c>
      <c r="I33" s="598" t="s">
        <v>429</v>
      </c>
      <c r="J33" s="598" t="s">
        <v>429</v>
      </c>
      <c r="K33" s="598" t="s">
        <v>429</v>
      </c>
      <c r="L33" s="598" t="s">
        <v>429</v>
      </c>
      <c r="M33" s="598" t="s">
        <v>429</v>
      </c>
      <c r="N33" s="598" t="s">
        <v>429</v>
      </c>
      <c r="O33" s="598" t="s">
        <v>429</v>
      </c>
      <c r="P33" s="598" t="s">
        <v>429</v>
      </c>
      <c r="Q33" s="598" t="s">
        <v>429</v>
      </c>
      <c r="R33" s="598" t="s">
        <v>429</v>
      </c>
      <c r="S33" s="598" t="s">
        <v>429</v>
      </c>
      <c r="T33" s="598" t="s">
        <v>429</v>
      </c>
      <c r="U33" s="598" t="s">
        <v>429</v>
      </c>
      <c r="V33" s="598" t="s">
        <v>429</v>
      </c>
      <c r="W33" s="598" t="s">
        <v>429</v>
      </c>
      <c r="X33" s="598" t="s">
        <v>429</v>
      </c>
      <c r="Y33" s="598" t="s">
        <v>429</v>
      </c>
      <c r="Z33" s="57"/>
    </row>
    <row r="34" spans="1:28" s="283" customFormat="1" ht="14.5">
      <c r="A34" s="1137"/>
      <c r="B34" s="40">
        <v>2013</v>
      </c>
      <c r="C34" s="382">
        <v>63</v>
      </c>
      <c r="D34" s="598" t="s">
        <v>429</v>
      </c>
      <c r="E34" s="598" t="s">
        <v>429</v>
      </c>
      <c r="F34" s="598" t="s">
        <v>429</v>
      </c>
      <c r="G34" s="598" t="s">
        <v>429</v>
      </c>
      <c r="H34" s="598" t="s">
        <v>429</v>
      </c>
      <c r="I34" s="598" t="s">
        <v>429</v>
      </c>
      <c r="J34" s="598" t="s">
        <v>429</v>
      </c>
      <c r="K34" s="598" t="s">
        <v>429</v>
      </c>
      <c r="L34" s="598" t="s">
        <v>429</v>
      </c>
      <c r="M34" s="598" t="s">
        <v>429</v>
      </c>
      <c r="N34" s="598" t="s">
        <v>429</v>
      </c>
      <c r="O34" s="598" t="s">
        <v>429</v>
      </c>
      <c r="P34" s="598" t="s">
        <v>429</v>
      </c>
      <c r="Q34" s="598" t="s">
        <v>429</v>
      </c>
      <c r="R34" s="598" t="s">
        <v>429</v>
      </c>
      <c r="S34" s="598" t="s">
        <v>429</v>
      </c>
      <c r="T34" s="598" t="s">
        <v>429</v>
      </c>
      <c r="U34" s="598" t="s">
        <v>429</v>
      </c>
      <c r="V34" s="598" t="s">
        <v>429</v>
      </c>
      <c r="W34" s="598" t="s">
        <v>429</v>
      </c>
      <c r="X34" s="598" t="s">
        <v>429</v>
      </c>
      <c r="Y34" s="598" t="s">
        <v>429</v>
      </c>
      <c r="Z34" s="289"/>
      <c r="AB34" s="92"/>
    </row>
    <row r="35" spans="1:28" s="499" customFormat="1" ht="14.5">
      <c r="A35" s="1137"/>
      <c r="B35" s="40">
        <v>2014</v>
      </c>
      <c r="C35" s="598">
        <v>63</v>
      </c>
      <c r="D35" s="598" t="s">
        <v>429</v>
      </c>
      <c r="E35" s="598" t="s">
        <v>429</v>
      </c>
      <c r="F35" s="598" t="s">
        <v>429</v>
      </c>
      <c r="G35" s="598" t="s">
        <v>429</v>
      </c>
      <c r="H35" s="598" t="s">
        <v>429</v>
      </c>
      <c r="I35" s="598" t="s">
        <v>429</v>
      </c>
      <c r="J35" s="598" t="s">
        <v>429</v>
      </c>
      <c r="K35" s="598" t="s">
        <v>429</v>
      </c>
      <c r="L35" s="598" t="s">
        <v>429</v>
      </c>
      <c r="M35" s="598" t="s">
        <v>429</v>
      </c>
      <c r="N35" s="598" t="s">
        <v>429</v>
      </c>
      <c r="O35" s="598" t="s">
        <v>429</v>
      </c>
      <c r="P35" s="598" t="s">
        <v>429</v>
      </c>
      <c r="Q35" s="598" t="s">
        <v>429</v>
      </c>
      <c r="R35" s="598" t="s">
        <v>429</v>
      </c>
      <c r="S35" s="598" t="s">
        <v>429</v>
      </c>
      <c r="T35" s="598" t="s">
        <v>429</v>
      </c>
      <c r="U35" s="598" t="s">
        <v>429</v>
      </c>
      <c r="V35" s="598" t="s">
        <v>429</v>
      </c>
      <c r="W35" s="598" t="s">
        <v>429</v>
      </c>
      <c r="X35" s="598" t="s">
        <v>429</v>
      </c>
      <c r="Y35" s="598" t="s">
        <v>429</v>
      </c>
      <c r="Z35" s="289"/>
      <c r="AB35" s="92"/>
    </row>
    <row r="36" spans="1:28" customFormat="1" ht="14.5">
      <c r="A36" s="1136" t="s">
        <v>7</v>
      </c>
      <c r="B36" s="109">
        <v>2011</v>
      </c>
      <c r="C36" s="382">
        <v>184</v>
      </c>
      <c r="D36" s="598" t="s">
        <v>236</v>
      </c>
      <c r="E36" s="492">
        <v>0.51200000000000001</v>
      </c>
      <c r="F36" s="598" t="s">
        <v>429</v>
      </c>
      <c r="G36" s="598" t="s">
        <v>429</v>
      </c>
      <c r="H36" s="470">
        <v>79.3</v>
      </c>
      <c r="I36" s="570">
        <v>18126.875349999998</v>
      </c>
      <c r="J36" s="470">
        <v>64.599999999999994</v>
      </c>
      <c r="K36" s="470">
        <v>9.5</v>
      </c>
      <c r="L36" s="470">
        <v>60.7</v>
      </c>
      <c r="M36" s="598" t="s">
        <v>429</v>
      </c>
      <c r="N36" s="598" t="s">
        <v>429</v>
      </c>
      <c r="O36" s="598" t="s">
        <v>429</v>
      </c>
      <c r="P36" s="577">
        <v>60</v>
      </c>
      <c r="Q36" s="598" t="s">
        <v>429</v>
      </c>
      <c r="R36" s="598" t="s">
        <v>429</v>
      </c>
      <c r="S36" s="598" t="s">
        <v>429</v>
      </c>
      <c r="T36" s="470">
        <v>54.7</v>
      </c>
      <c r="U36" s="598" t="s">
        <v>429</v>
      </c>
      <c r="V36" s="598" t="s">
        <v>429</v>
      </c>
      <c r="W36" s="470">
        <v>44.1</v>
      </c>
      <c r="X36" s="470">
        <v>63.2</v>
      </c>
      <c r="Y36" s="470">
        <v>78.7</v>
      </c>
      <c r="Z36" s="57"/>
    </row>
    <row r="37" spans="1:28" customFormat="1" ht="14.5">
      <c r="A37" s="1136"/>
      <c r="B37" s="40">
        <v>2012</v>
      </c>
      <c r="C37" s="592">
        <v>185</v>
      </c>
      <c r="D37" s="598" t="s">
        <v>236</v>
      </c>
      <c r="E37" s="492">
        <v>0.51200000000000001</v>
      </c>
      <c r="F37" s="598" t="s">
        <v>429</v>
      </c>
      <c r="G37" s="598" t="s">
        <v>429</v>
      </c>
      <c r="H37" s="470">
        <v>79.3</v>
      </c>
      <c r="I37" s="570">
        <v>18126.900000000001</v>
      </c>
      <c r="J37" s="470">
        <v>64.599999999999994</v>
      </c>
      <c r="K37" s="470">
        <v>9.5</v>
      </c>
      <c r="L37" s="470">
        <v>60.7</v>
      </c>
      <c r="M37" s="470">
        <v>23.9</v>
      </c>
      <c r="N37" s="470">
        <v>36.200000000000003</v>
      </c>
      <c r="O37" s="470">
        <v>39.9</v>
      </c>
      <c r="P37" s="598" t="s">
        <v>429</v>
      </c>
      <c r="Q37" s="470">
        <v>59.58</v>
      </c>
      <c r="R37" s="598" t="s">
        <v>429</v>
      </c>
      <c r="S37" s="598" t="s">
        <v>429</v>
      </c>
      <c r="T37" s="598" t="s">
        <v>429</v>
      </c>
      <c r="U37" s="470">
        <v>54.7</v>
      </c>
      <c r="V37" s="598" t="s">
        <v>429</v>
      </c>
      <c r="W37" s="598" t="s">
        <v>429</v>
      </c>
      <c r="X37" s="598" t="s">
        <v>429</v>
      </c>
      <c r="Y37" s="598" t="s">
        <v>429</v>
      </c>
      <c r="Z37" s="57"/>
    </row>
    <row r="38" spans="1:28" s="283" customFormat="1" ht="14.5">
      <c r="A38" s="1136"/>
      <c r="B38" s="40">
        <v>2013</v>
      </c>
      <c r="C38" s="382">
        <v>178</v>
      </c>
      <c r="D38" s="836" t="s">
        <v>784</v>
      </c>
      <c r="E38" s="821">
        <v>0.3900151</v>
      </c>
      <c r="F38" s="822">
        <v>70.160200000000003</v>
      </c>
      <c r="G38" s="821">
        <v>0.388878</v>
      </c>
      <c r="H38" s="822">
        <v>69.600800000000007</v>
      </c>
      <c r="I38" s="823">
        <v>17246.338354740001</v>
      </c>
      <c r="J38" s="822">
        <v>55.589219999999997</v>
      </c>
      <c r="K38" s="822">
        <v>14.812900000000001</v>
      </c>
      <c r="L38" s="822">
        <v>44.138849999999998</v>
      </c>
      <c r="M38" s="822">
        <v>30.38701</v>
      </c>
      <c r="N38" s="822">
        <v>22.3172</v>
      </c>
      <c r="O38" s="822">
        <v>47.2958</v>
      </c>
      <c r="P38" s="598" t="s">
        <v>429</v>
      </c>
      <c r="Q38" s="598" t="s">
        <v>429</v>
      </c>
      <c r="R38" s="837">
        <v>59.58</v>
      </c>
      <c r="S38" s="598" t="s">
        <v>429</v>
      </c>
      <c r="T38" s="598" t="s">
        <v>429</v>
      </c>
      <c r="U38" s="837">
        <v>54.7</v>
      </c>
      <c r="V38" s="598" t="s">
        <v>429</v>
      </c>
      <c r="W38" s="598" t="s">
        <v>429</v>
      </c>
      <c r="X38" s="598" t="s">
        <v>429</v>
      </c>
      <c r="Y38" s="598" t="s">
        <v>429</v>
      </c>
      <c r="Z38" s="289"/>
      <c r="AB38" s="92"/>
    </row>
    <row r="39" spans="1:28" s="499" customFormat="1" ht="14.5">
      <c r="A39" s="1136"/>
      <c r="B39" s="40">
        <v>2014</v>
      </c>
      <c r="C39" s="598">
        <v>180</v>
      </c>
      <c r="D39" s="598" t="s">
        <v>236</v>
      </c>
      <c r="E39" s="838">
        <v>0.39525280000000002</v>
      </c>
      <c r="F39" s="839">
        <v>69.959999999999994</v>
      </c>
      <c r="G39" s="598" t="s">
        <v>429</v>
      </c>
      <c r="H39" s="598" t="s">
        <v>429</v>
      </c>
      <c r="I39" s="840">
        <v>16343.376587999997</v>
      </c>
      <c r="J39" s="839">
        <v>56.496960000000001</v>
      </c>
      <c r="K39" s="839">
        <v>14.69802</v>
      </c>
      <c r="L39" s="839">
        <v>43.164090000000002</v>
      </c>
      <c r="M39" s="839">
        <v>31.27487</v>
      </c>
      <c r="N39" s="839">
        <v>20.300090000000001</v>
      </c>
      <c r="O39" s="839">
        <v>48.42503</v>
      </c>
      <c r="P39" s="598" t="s">
        <v>429</v>
      </c>
      <c r="Q39" s="598" t="s">
        <v>429</v>
      </c>
      <c r="R39" s="598" t="s">
        <v>429</v>
      </c>
      <c r="S39" s="598" t="s">
        <v>429</v>
      </c>
      <c r="T39" s="598" t="s">
        <v>429</v>
      </c>
      <c r="U39" s="598" t="s">
        <v>429</v>
      </c>
      <c r="V39" s="598" t="s">
        <v>429</v>
      </c>
      <c r="W39" s="598" t="s">
        <v>429</v>
      </c>
      <c r="X39" s="598" t="s">
        <v>429</v>
      </c>
      <c r="Y39" s="598" t="s">
        <v>429</v>
      </c>
      <c r="Z39" s="289"/>
      <c r="AB39" s="92"/>
    </row>
    <row r="40" spans="1:28" s="499" customFormat="1" ht="14.5">
      <c r="A40" s="1136"/>
      <c r="B40" s="40">
        <v>2014</v>
      </c>
      <c r="C40" s="598">
        <v>180</v>
      </c>
      <c r="D40" s="841" t="s">
        <v>784</v>
      </c>
      <c r="E40" s="842">
        <v>0.3900151</v>
      </c>
      <c r="F40" s="826">
        <v>70.160200000000003</v>
      </c>
      <c r="G40" s="843">
        <v>0.38887830000000001</v>
      </c>
      <c r="H40" s="674">
        <v>69.600800000000007</v>
      </c>
      <c r="I40" s="834">
        <v>17246.338350000002</v>
      </c>
      <c r="J40" s="826">
        <v>55.589219999999997</v>
      </c>
      <c r="K40" s="826">
        <v>14.812900000000001</v>
      </c>
      <c r="L40" s="826">
        <v>44.138849999999998</v>
      </c>
      <c r="M40" s="826">
        <v>30.38701</v>
      </c>
      <c r="N40" s="826">
        <v>22.3172</v>
      </c>
      <c r="O40" s="826">
        <v>47.2958</v>
      </c>
      <c r="P40" s="598" t="s">
        <v>429</v>
      </c>
      <c r="Q40" s="598" t="s">
        <v>429</v>
      </c>
      <c r="R40" s="598" t="s">
        <v>429</v>
      </c>
      <c r="S40" s="826">
        <v>60.71</v>
      </c>
      <c r="T40" s="598" t="s">
        <v>429</v>
      </c>
      <c r="U40" s="598" t="s">
        <v>429</v>
      </c>
      <c r="V40" s="826">
        <v>54.7</v>
      </c>
      <c r="W40" s="598" t="s">
        <v>429</v>
      </c>
      <c r="X40" s="598" t="s">
        <v>429</v>
      </c>
      <c r="Y40" s="598" t="s">
        <v>429</v>
      </c>
      <c r="Z40" s="289"/>
      <c r="AB40" s="92"/>
    </row>
    <row r="41" spans="1:28" customFormat="1" ht="14.5">
      <c r="A41" s="1136" t="s">
        <v>32</v>
      </c>
      <c r="B41" s="109">
        <v>2011</v>
      </c>
      <c r="C41" s="382">
        <v>120</v>
      </c>
      <c r="D41" s="598" t="s">
        <v>235</v>
      </c>
      <c r="E41" s="492">
        <v>0.187</v>
      </c>
      <c r="F41" s="598" t="s">
        <v>429</v>
      </c>
      <c r="G41" s="598" t="s">
        <v>429</v>
      </c>
      <c r="H41" s="470">
        <v>39.6</v>
      </c>
      <c r="I41" s="570">
        <v>854.95766400000002</v>
      </c>
      <c r="J41" s="470">
        <v>47.2</v>
      </c>
      <c r="K41" s="470">
        <v>23.6</v>
      </c>
      <c r="L41" s="470">
        <v>14.7</v>
      </c>
      <c r="M41" s="598" t="s">
        <v>429</v>
      </c>
      <c r="N41" s="598" t="s">
        <v>429</v>
      </c>
      <c r="O41" s="598" t="s">
        <v>429</v>
      </c>
      <c r="P41" s="598" t="s">
        <v>429</v>
      </c>
      <c r="Q41" s="598" t="s">
        <v>429</v>
      </c>
      <c r="R41" s="598" t="s">
        <v>429</v>
      </c>
      <c r="S41" s="598" t="s">
        <v>429</v>
      </c>
      <c r="T41" s="470">
        <v>38</v>
      </c>
      <c r="U41" s="598" t="s">
        <v>429</v>
      </c>
      <c r="V41" s="598" t="s">
        <v>429</v>
      </c>
      <c r="W41" s="470">
        <v>14.7</v>
      </c>
      <c r="X41" s="470">
        <v>36.4</v>
      </c>
      <c r="Y41" s="470">
        <v>37.5</v>
      </c>
      <c r="Z41" s="57"/>
    </row>
    <row r="42" spans="1:28" customFormat="1" ht="14.5">
      <c r="A42" s="1136"/>
      <c r="B42" s="40">
        <v>2012</v>
      </c>
      <c r="C42" s="592">
        <v>128</v>
      </c>
      <c r="D42" s="598" t="s">
        <v>353</v>
      </c>
      <c r="E42" s="492">
        <v>0.187</v>
      </c>
      <c r="F42" s="598" t="s">
        <v>429</v>
      </c>
      <c r="G42" s="598" t="s">
        <v>429</v>
      </c>
      <c r="H42" s="470">
        <v>39.6</v>
      </c>
      <c r="I42" s="570">
        <v>855</v>
      </c>
      <c r="J42" s="470">
        <v>47.2</v>
      </c>
      <c r="K42" s="470">
        <v>23.6</v>
      </c>
      <c r="L42" s="470">
        <v>14.7</v>
      </c>
      <c r="M42" s="470">
        <v>15.1</v>
      </c>
      <c r="N42" s="470">
        <v>31</v>
      </c>
      <c r="O42" s="470">
        <v>53.9</v>
      </c>
      <c r="P42" s="598" t="s">
        <v>429</v>
      </c>
      <c r="Q42" s="470">
        <v>31.91</v>
      </c>
      <c r="R42" s="598" t="s">
        <v>429</v>
      </c>
      <c r="S42" s="598" t="s">
        <v>429</v>
      </c>
      <c r="T42" s="598" t="s">
        <v>429</v>
      </c>
      <c r="U42" s="470">
        <v>38</v>
      </c>
      <c r="V42" s="598" t="s">
        <v>429</v>
      </c>
      <c r="W42" s="598" t="s">
        <v>429</v>
      </c>
      <c r="X42" s="598" t="s">
        <v>429</v>
      </c>
      <c r="Y42" s="598" t="s">
        <v>429</v>
      </c>
      <c r="Z42" s="57"/>
    </row>
    <row r="43" spans="1:28" s="283" customFormat="1" ht="14.5">
      <c r="A43" s="1136"/>
      <c r="B43" s="40">
        <v>2013</v>
      </c>
      <c r="C43" s="382">
        <v>127</v>
      </c>
      <c r="D43" s="836" t="s">
        <v>785</v>
      </c>
      <c r="E43" s="821">
        <v>0.19982130000000001</v>
      </c>
      <c r="F43" s="822">
        <v>42.091050000000003</v>
      </c>
      <c r="G43" s="821">
        <v>0.18656400000000001</v>
      </c>
      <c r="H43" s="822">
        <v>39.559179999999998</v>
      </c>
      <c r="I43" s="823">
        <v>875.78847734999999</v>
      </c>
      <c r="J43" s="822">
        <v>47.473590000000002</v>
      </c>
      <c r="K43" s="822">
        <v>22.60003</v>
      </c>
      <c r="L43" s="822">
        <v>15.654339999999999</v>
      </c>
      <c r="M43" s="822">
        <v>14.817119999999999</v>
      </c>
      <c r="N43" s="822">
        <v>33.380360000000003</v>
      </c>
      <c r="O43" s="822">
        <v>51.802509999999998</v>
      </c>
      <c r="P43" s="598" t="s">
        <v>429</v>
      </c>
      <c r="Q43" s="598" t="s">
        <v>429</v>
      </c>
      <c r="R43" s="837">
        <v>31.91</v>
      </c>
      <c r="S43" s="598" t="s">
        <v>429</v>
      </c>
      <c r="T43" s="598" t="s">
        <v>429</v>
      </c>
      <c r="U43" s="837">
        <v>28.7</v>
      </c>
      <c r="V43" s="598" t="s">
        <v>429</v>
      </c>
      <c r="W43" s="598" t="s">
        <v>429</v>
      </c>
      <c r="X43" s="598" t="s">
        <v>429</v>
      </c>
      <c r="Y43" s="598" t="s">
        <v>429</v>
      </c>
      <c r="Z43" s="289"/>
      <c r="AB43" s="92"/>
    </row>
    <row r="44" spans="1:28" s="499" customFormat="1" ht="14.5">
      <c r="A44" s="1136"/>
      <c r="B44" s="40">
        <v>2014</v>
      </c>
      <c r="C44" s="598">
        <v>126</v>
      </c>
      <c r="D44" s="836" t="s">
        <v>785</v>
      </c>
      <c r="E44" s="838">
        <v>0.19982130000000001</v>
      </c>
      <c r="F44" s="839">
        <v>42.091050000000003</v>
      </c>
      <c r="G44" s="598" t="s">
        <v>429</v>
      </c>
      <c r="H44" s="598" t="s">
        <v>429</v>
      </c>
      <c r="I44" s="840">
        <v>875.78847734999999</v>
      </c>
      <c r="J44" s="839">
        <v>47.473590000000002</v>
      </c>
      <c r="K44" s="839">
        <v>22.60003</v>
      </c>
      <c r="L44" s="839">
        <v>15.654339999999999</v>
      </c>
      <c r="M44" s="839">
        <v>14.817119999999999</v>
      </c>
      <c r="N44" s="839">
        <v>33.380360000000003</v>
      </c>
      <c r="O44" s="839">
        <v>51.802509999999998</v>
      </c>
      <c r="P44" s="598" t="s">
        <v>429</v>
      </c>
      <c r="Q44" s="598" t="s">
        <v>429</v>
      </c>
      <c r="R44" s="598" t="s">
        <v>429</v>
      </c>
      <c r="S44" s="598" t="s">
        <v>429</v>
      </c>
      <c r="T44" s="598" t="s">
        <v>429</v>
      </c>
      <c r="U44" s="598" t="s">
        <v>429</v>
      </c>
      <c r="V44" s="598" t="s">
        <v>429</v>
      </c>
      <c r="W44" s="598" t="s">
        <v>429</v>
      </c>
      <c r="X44" s="598" t="s">
        <v>429</v>
      </c>
      <c r="Y44" s="598" t="s">
        <v>429</v>
      </c>
      <c r="Z44" s="289"/>
      <c r="AB44" s="92"/>
    </row>
    <row r="45" spans="1:28" s="499" customFormat="1" ht="14.5">
      <c r="A45" s="1136"/>
      <c r="B45" s="40">
        <v>2014</v>
      </c>
      <c r="C45" s="598">
        <v>126</v>
      </c>
      <c r="D45" s="841" t="s">
        <v>1191</v>
      </c>
      <c r="E45" s="842">
        <v>0.20454729999999999</v>
      </c>
      <c r="F45" s="826">
        <v>44.909100000000002</v>
      </c>
      <c r="G45" s="843">
        <v>0.19311310000000001</v>
      </c>
      <c r="H45" s="674">
        <v>41.963439999999999</v>
      </c>
      <c r="I45" s="834">
        <v>1034.2565729999999</v>
      </c>
      <c r="J45" s="826">
        <v>45.546970000000002</v>
      </c>
      <c r="K45" s="826">
        <v>19.28763</v>
      </c>
      <c r="L45" s="826">
        <v>13.3566</v>
      </c>
      <c r="M45" s="826">
        <v>11.034179999999999</v>
      </c>
      <c r="N45" s="826">
        <v>39.170569999999998</v>
      </c>
      <c r="O45" s="826">
        <v>49.795250000000003</v>
      </c>
      <c r="P45" s="598" t="s">
        <v>429</v>
      </c>
      <c r="Q45" s="598" t="s">
        <v>429</v>
      </c>
      <c r="R45" s="598" t="s">
        <v>429</v>
      </c>
      <c r="S45" s="826">
        <v>23.54</v>
      </c>
      <c r="T45" s="598" t="s">
        <v>429</v>
      </c>
      <c r="U45" s="598" t="s">
        <v>429</v>
      </c>
      <c r="V45" s="826">
        <v>28.7</v>
      </c>
      <c r="W45" s="598" t="s">
        <v>429</v>
      </c>
      <c r="X45" s="598" t="s">
        <v>429</v>
      </c>
      <c r="Y45" s="598" t="s">
        <v>429</v>
      </c>
      <c r="Z45" s="289"/>
      <c r="AB45" s="92"/>
    </row>
    <row r="46" spans="1:28" customFormat="1" ht="14.5">
      <c r="A46" s="1136" t="s">
        <v>5</v>
      </c>
      <c r="B46" s="109">
        <v>2011</v>
      </c>
      <c r="C46" s="382">
        <v>52</v>
      </c>
      <c r="D46" s="598" t="s">
        <v>429</v>
      </c>
      <c r="E46" s="598" t="s">
        <v>429</v>
      </c>
      <c r="F46" s="598" t="s">
        <v>429</v>
      </c>
      <c r="G46" s="598" t="s">
        <v>429</v>
      </c>
      <c r="H46" s="598" t="s">
        <v>429</v>
      </c>
      <c r="I46" s="570" t="s">
        <v>429</v>
      </c>
      <c r="J46" s="570" t="s">
        <v>429</v>
      </c>
      <c r="K46" s="570" t="s">
        <v>429</v>
      </c>
      <c r="L46" s="570" t="s">
        <v>429</v>
      </c>
      <c r="M46" s="570" t="s">
        <v>429</v>
      </c>
      <c r="N46" s="570" t="s">
        <v>429</v>
      </c>
      <c r="O46" s="570" t="s">
        <v>429</v>
      </c>
      <c r="P46" s="470">
        <v>0.25</v>
      </c>
      <c r="Q46" s="570" t="s">
        <v>429</v>
      </c>
      <c r="R46" s="570" t="s">
        <v>429</v>
      </c>
      <c r="S46" s="598" t="s">
        <v>429</v>
      </c>
      <c r="T46" s="470" t="s">
        <v>429</v>
      </c>
      <c r="U46" s="570" t="s">
        <v>429</v>
      </c>
      <c r="V46" s="598" t="s">
        <v>429</v>
      </c>
      <c r="W46" s="470" t="s">
        <v>429</v>
      </c>
      <c r="X46" s="470" t="s">
        <v>429</v>
      </c>
      <c r="Y46" s="470" t="s">
        <v>429</v>
      </c>
      <c r="Z46" s="57"/>
    </row>
    <row r="47" spans="1:28" customFormat="1" ht="14.5">
      <c r="A47" s="1136"/>
      <c r="B47" s="40">
        <v>2012</v>
      </c>
      <c r="C47" s="592">
        <v>46</v>
      </c>
      <c r="D47" s="598" t="s">
        <v>429</v>
      </c>
      <c r="E47" s="598" t="s">
        <v>429</v>
      </c>
      <c r="F47" s="598" t="s">
        <v>429</v>
      </c>
      <c r="G47" s="598" t="s">
        <v>429</v>
      </c>
      <c r="H47" s="598" t="s">
        <v>429</v>
      </c>
      <c r="I47" s="570" t="s">
        <v>429</v>
      </c>
      <c r="J47" s="570" t="s">
        <v>429</v>
      </c>
      <c r="K47" s="570" t="s">
        <v>429</v>
      </c>
      <c r="L47" s="570" t="s">
        <v>429</v>
      </c>
      <c r="M47" s="570" t="s">
        <v>429</v>
      </c>
      <c r="N47" s="570" t="s">
        <v>429</v>
      </c>
      <c r="O47" s="570" t="s">
        <v>429</v>
      </c>
      <c r="P47" s="570" t="s">
        <v>429</v>
      </c>
      <c r="Q47" s="570" t="s">
        <v>429</v>
      </c>
      <c r="R47" s="570" t="s">
        <v>429</v>
      </c>
      <c r="S47" s="598" t="s">
        <v>429</v>
      </c>
      <c r="T47" s="470" t="s">
        <v>429</v>
      </c>
      <c r="U47" s="570" t="s">
        <v>429</v>
      </c>
      <c r="V47" s="598" t="s">
        <v>429</v>
      </c>
      <c r="W47" s="470" t="s">
        <v>429</v>
      </c>
      <c r="X47" s="470" t="s">
        <v>429</v>
      </c>
      <c r="Y47" s="470" t="s">
        <v>429</v>
      </c>
      <c r="Z47" s="57"/>
    </row>
    <row r="48" spans="1:28" s="283" customFormat="1" ht="14.5">
      <c r="A48" s="1136"/>
      <c r="B48" s="40">
        <v>2013</v>
      </c>
      <c r="C48" s="382">
        <v>71</v>
      </c>
      <c r="D48" s="598" t="s">
        <v>429</v>
      </c>
      <c r="E48" s="598" t="s">
        <v>429</v>
      </c>
      <c r="F48" s="598" t="s">
        <v>429</v>
      </c>
      <c r="G48" s="598" t="s">
        <v>429</v>
      </c>
      <c r="H48" s="598" t="s">
        <v>429</v>
      </c>
      <c r="I48" s="570" t="s">
        <v>429</v>
      </c>
      <c r="J48" s="570" t="s">
        <v>429</v>
      </c>
      <c r="K48" s="570" t="s">
        <v>429</v>
      </c>
      <c r="L48" s="570" t="s">
        <v>429</v>
      </c>
      <c r="M48" s="570" t="s">
        <v>429</v>
      </c>
      <c r="N48" s="570" t="s">
        <v>429</v>
      </c>
      <c r="O48" s="570" t="s">
        <v>429</v>
      </c>
      <c r="P48" s="570" t="s">
        <v>429</v>
      </c>
      <c r="Q48" s="570" t="s">
        <v>429</v>
      </c>
      <c r="R48" s="570" t="s">
        <v>429</v>
      </c>
      <c r="S48" s="598" t="s">
        <v>429</v>
      </c>
      <c r="T48" s="470" t="s">
        <v>429</v>
      </c>
      <c r="U48" s="570" t="s">
        <v>429</v>
      </c>
      <c r="V48" s="598" t="s">
        <v>429</v>
      </c>
      <c r="W48" s="470" t="s">
        <v>429</v>
      </c>
      <c r="X48" s="470" t="s">
        <v>429</v>
      </c>
      <c r="Y48" s="470" t="s">
        <v>429</v>
      </c>
      <c r="Z48" s="289"/>
      <c r="AB48" s="92"/>
    </row>
    <row r="49" spans="1:28" s="499" customFormat="1" ht="14.5">
      <c r="A49" s="1136"/>
      <c r="B49" s="40">
        <v>2014</v>
      </c>
      <c r="C49" s="598">
        <v>64</v>
      </c>
      <c r="D49" s="598" t="s">
        <v>429</v>
      </c>
      <c r="E49" s="598" t="s">
        <v>429</v>
      </c>
      <c r="F49" s="598" t="s">
        <v>429</v>
      </c>
      <c r="G49" s="598" t="s">
        <v>429</v>
      </c>
      <c r="H49" s="598" t="s">
        <v>429</v>
      </c>
      <c r="I49" s="598" t="s">
        <v>429</v>
      </c>
      <c r="J49" s="598" t="s">
        <v>429</v>
      </c>
      <c r="K49" s="598" t="s">
        <v>429</v>
      </c>
      <c r="L49" s="598" t="s">
        <v>429</v>
      </c>
      <c r="M49" s="598" t="s">
        <v>429</v>
      </c>
      <c r="N49" s="598" t="s">
        <v>429</v>
      </c>
      <c r="O49" s="598" t="s">
        <v>429</v>
      </c>
      <c r="P49" s="598" t="s">
        <v>429</v>
      </c>
      <c r="Q49" s="598" t="s">
        <v>429</v>
      </c>
      <c r="R49" s="598" t="s">
        <v>429</v>
      </c>
      <c r="S49" s="598" t="s">
        <v>429</v>
      </c>
      <c r="T49" s="598" t="s">
        <v>429</v>
      </c>
      <c r="U49" s="598" t="s">
        <v>429</v>
      </c>
      <c r="V49" s="598" t="s">
        <v>429</v>
      </c>
      <c r="W49" s="598" t="s">
        <v>429</v>
      </c>
      <c r="X49" s="598" t="s">
        <v>429</v>
      </c>
      <c r="Y49" s="598" t="s">
        <v>429</v>
      </c>
      <c r="Z49" s="289"/>
      <c r="AB49" s="92"/>
    </row>
    <row r="50" spans="1:28" customFormat="1" ht="14.5">
      <c r="A50" s="1136" t="s">
        <v>4</v>
      </c>
      <c r="B50" s="109">
        <v>2011</v>
      </c>
      <c r="C50" s="382">
        <v>123</v>
      </c>
      <c r="D50" s="598" t="s">
        <v>238</v>
      </c>
      <c r="E50" s="492">
        <v>5.7000000000000002E-2</v>
      </c>
      <c r="F50" s="598" t="s">
        <v>429</v>
      </c>
      <c r="G50" s="598" t="s">
        <v>429</v>
      </c>
      <c r="H50" s="470">
        <v>13.4</v>
      </c>
      <c r="I50" s="570">
        <v>6609</v>
      </c>
      <c r="J50" s="470">
        <v>42.3</v>
      </c>
      <c r="K50" s="470">
        <v>22.2</v>
      </c>
      <c r="L50" s="470">
        <v>2.4</v>
      </c>
      <c r="M50" s="598" t="s">
        <v>429</v>
      </c>
      <c r="N50" s="598" t="s">
        <v>429</v>
      </c>
      <c r="O50" s="598" t="s">
        <v>429</v>
      </c>
      <c r="P50" s="598">
        <v>17.399999999999999</v>
      </c>
      <c r="Q50" s="598" t="s">
        <v>429</v>
      </c>
      <c r="R50" s="598" t="s">
        <v>429</v>
      </c>
      <c r="S50" s="598" t="s">
        <v>429</v>
      </c>
      <c r="T50" s="470">
        <v>23</v>
      </c>
      <c r="U50" s="598" t="s">
        <v>429</v>
      </c>
      <c r="V50" s="598" t="s">
        <v>429</v>
      </c>
      <c r="W50" s="470">
        <v>4.5999999999999996</v>
      </c>
      <c r="X50" s="470">
        <v>9.6</v>
      </c>
      <c r="Y50" s="470">
        <v>8</v>
      </c>
      <c r="Z50" s="57"/>
    </row>
    <row r="51" spans="1:28" customFormat="1" ht="14.5">
      <c r="A51" s="1136"/>
      <c r="B51" s="40">
        <v>2012</v>
      </c>
      <c r="C51" s="835">
        <v>121</v>
      </c>
      <c r="D51" s="598" t="s">
        <v>238</v>
      </c>
      <c r="E51" s="492">
        <v>5.7000000000000002E-2</v>
      </c>
      <c r="F51" s="598" t="s">
        <v>429</v>
      </c>
      <c r="G51" s="598" t="s">
        <v>429</v>
      </c>
      <c r="H51" s="470">
        <v>13.4</v>
      </c>
      <c r="I51" s="570">
        <v>6609</v>
      </c>
      <c r="J51" s="470">
        <v>42.3</v>
      </c>
      <c r="K51" s="470">
        <v>22.2</v>
      </c>
      <c r="L51" s="470">
        <v>2.4</v>
      </c>
      <c r="M51" s="470">
        <v>7.5</v>
      </c>
      <c r="N51" s="470">
        <v>50.5</v>
      </c>
      <c r="O51" s="470">
        <v>42</v>
      </c>
      <c r="P51" s="598" t="s">
        <v>429</v>
      </c>
      <c r="Q51" s="470">
        <v>13.77</v>
      </c>
      <c r="R51" s="598" t="s">
        <v>429</v>
      </c>
      <c r="S51" s="598" t="s">
        <v>429</v>
      </c>
      <c r="T51" s="598" t="s">
        <v>429</v>
      </c>
      <c r="U51" s="470">
        <v>23</v>
      </c>
      <c r="V51" s="598" t="s">
        <v>429</v>
      </c>
      <c r="W51" s="598" t="s">
        <v>429</v>
      </c>
      <c r="X51" s="598" t="s">
        <v>429</v>
      </c>
      <c r="Y51" s="598" t="s">
        <v>429</v>
      </c>
      <c r="Z51" s="57"/>
    </row>
    <row r="52" spans="1:28" s="283" customFormat="1" ht="14.5">
      <c r="A52" s="1136"/>
      <c r="B52" s="40">
        <v>2013</v>
      </c>
      <c r="C52" s="382">
        <v>118</v>
      </c>
      <c r="D52" s="836" t="s">
        <v>786</v>
      </c>
      <c r="E52" s="821">
        <v>4.0808499999999998E-2</v>
      </c>
      <c r="F52" s="822">
        <v>10.307600000000001</v>
      </c>
      <c r="G52" s="821">
        <v>4.3794E-2</v>
      </c>
      <c r="H52" s="822">
        <v>11.099729999999999</v>
      </c>
      <c r="I52" s="823">
        <v>5399.7310899200002</v>
      </c>
      <c r="J52" s="822">
        <v>39.590710000000001</v>
      </c>
      <c r="K52" s="822">
        <v>17.10848</v>
      </c>
      <c r="L52" s="822">
        <v>1.310886</v>
      </c>
      <c r="M52" s="822">
        <v>8.4330300000000005</v>
      </c>
      <c r="N52" s="822">
        <v>61.35942</v>
      </c>
      <c r="O52" s="822">
        <v>30.207540000000002</v>
      </c>
      <c r="P52" s="598" t="s">
        <v>429</v>
      </c>
      <c r="Q52" s="598" t="s">
        <v>429</v>
      </c>
      <c r="R52" s="837">
        <v>13.77</v>
      </c>
      <c r="S52" s="598" t="s">
        <v>429</v>
      </c>
      <c r="T52" s="598" t="s">
        <v>429</v>
      </c>
      <c r="U52" s="837">
        <v>23</v>
      </c>
      <c r="V52" s="598" t="s">
        <v>429</v>
      </c>
      <c r="W52" s="598" t="s">
        <v>429</v>
      </c>
      <c r="X52" s="598" t="s">
        <v>429</v>
      </c>
      <c r="Y52" s="598" t="s">
        <v>429</v>
      </c>
      <c r="Z52" s="289"/>
      <c r="AB52" s="92"/>
    </row>
    <row r="53" spans="1:28" s="499" customFormat="1" ht="14.5">
      <c r="A53" s="1136"/>
      <c r="B53" s="40">
        <v>2014</v>
      </c>
      <c r="C53" s="598">
        <v>116</v>
      </c>
      <c r="D53" s="598" t="s">
        <v>238</v>
      </c>
      <c r="E53" s="838">
        <v>3.8845600000000001E-2</v>
      </c>
      <c r="F53" s="839">
        <v>9.3511399999999991</v>
      </c>
      <c r="G53" s="598" t="s">
        <v>429</v>
      </c>
      <c r="H53" s="598" t="s">
        <v>429</v>
      </c>
      <c r="I53" s="840">
        <v>4700.5833643859996</v>
      </c>
      <c r="J53" s="839">
        <v>41.541040000000002</v>
      </c>
      <c r="K53" s="839">
        <v>21.374479999999998</v>
      </c>
      <c r="L53" s="839">
        <v>1.449587</v>
      </c>
      <c r="M53" s="839">
        <v>13.350820000000001</v>
      </c>
      <c r="N53" s="839">
        <v>45.577379999999998</v>
      </c>
      <c r="O53" s="839">
        <v>41.071800000000003</v>
      </c>
      <c r="P53" s="598" t="s">
        <v>429</v>
      </c>
      <c r="Q53" s="598" t="s">
        <v>429</v>
      </c>
      <c r="R53" s="598" t="s">
        <v>429</v>
      </c>
      <c r="S53" s="598" t="s">
        <v>429</v>
      </c>
      <c r="T53" s="598" t="s">
        <v>429</v>
      </c>
      <c r="U53" s="598" t="s">
        <v>429</v>
      </c>
      <c r="V53" s="598" t="s">
        <v>429</v>
      </c>
      <c r="W53" s="598" t="s">
        <v>429</v>
      </c>
      <c r="X53" s="598" t="s">
        <v>429</v>
      </c>
      <c r="Y53" s="598" t="s">
        <v>429</v>
      </c>
      <c r="Z53" s="289"/>
      <c r="AB53" s="92"/>
    </row>
    <row r="54" spans="1:28" s="499" customFormat="1" ht="14.5">
      <c r="A54" s="1136"/>
      <c r="B54" s="40">
        <v>2014</v>
      </c>
      <c r="C54" s="598">
        <v>116</v>
      </c>
      <c r="D54" s="841" t="s">
        <v>786</v>
      </c>
      <c r="E54" s="842">
        <v>4.0808499999999998E-2</v>
      </c>
      <c r="F54" s="826">
        <v>10.307600000000001</v>
      </c>
      <c r="G54" s="843">
        <v>4.3794199999999998E-2</v>
      </c>
      <c r="H54" s="674">
        <v>11.099729999999999</v>
      </c>
      <c r="I54" s="834">
        <v>5399.7310900000002</v>
      </c>
      <c r="J54" s="826">
        <v>39.590710000000001</v>
      </c>
      <c r="K54" s="826">
        <v>17.10848</v>
      </c>
      <c r="L54" s="826">
        <v>1.310886</v>
      </c>
      <c r="M54" s="826">
        <v>8.4330300000000005</v>
      </c>
      <c r="N54" s="826">
        <v>61.35942</v>
      </c>
      <c r="O54" s="826">
        <v>30.207540000000002</v>
      </c>
      <c r="P54" s="598" t="s">
        <v>429</v>
      </c>
      <c r="Q54" s="598" t="s">
        <v>429</v>
      </c>
      <c r="R54" s="598" t="s">
        <v>429</v>
      </c>
      <c r="S54" s="826">
        <v>9.42</v>
      </c>
      <c r="T54" s="598" t="s">
        <v>429</v>
      </c>
      <c r="U54" s="598" t="s">
        <v>429</v>
      </c>
      <c r="V54" s="826">
        <v>53.8</v>
      </c>
      <c r="W54" s="598" t="s">
        <v>429</v>
      </c>
      <c r="X54" s="598" t="s">
        <v>429</v>
      </c>
      <c r="Y54" s="598" t="s">
        <v>429</v>
      </c>
      <c r="Z54" s="289"/>
      <c r="AB54" s="92"/>
    </row>
    <row r="55" spans="1:28" customFormat="1" ht="14.5">
      <c r="A55" s="1136" t="s">
        <v>3</v>
      </c>
      <c r="B55" s="109">
        <v>2011</v>
      </c>
      <c r="C55" s="834">
        <v>140</v>
      </c>
      <c r="D55" s="598" t="s">
        <v>235</v>
      </c>
      <c r="E55" s="492">
        <v>0.184</v>
      </c>
      <c r="F55" s="598" t="s">
        <v>429</v>
      </c>
      <c r="G55" s="598" t="s">
        <v>429</v>
      </c>
      <c r="H55" s="470">
        <v>41.4</v>
      </c>
      <c r="I55" s="570">
        <v>469.06489800000003</v>
      </c>
      <c r="J55" s="470">
        <v>44.5</v>
      </c>
      <c r="K55" s="470">
        <v>24.4</v>
      </c>
      <c r="L55" s="470">
        <v>13</v>
      </c>
      <c r="M55" s="598" t="s">
        <v>429</v>
      </c>
      <c r="N55" s="598" t="s">
        <v>429</v>
      </c>
      <c r="O55" s="598" t="s">
        <v>429</v>
      </c>
      <c r="P55" s="598">
        <v>62.9</v>
      </c>
      <c r="Q55" s="598" t="s">
        <v>429</v>
      </c>
      <c r="R55" s="598" t="s">
        <v>429</v>
      </c>
      <c r="S55" s="598" t="s">
        <v>429</v>
      </c>
      <c r="T55" s="470">
        <v>69.2</v>
      </c>
      <c r="U55" s="598" t="s">
        <v>429</v>
      </c>
      <c r="V55" s="598" t="s">
        <v>429</v>
      </c>
      <c r="W55" s="470">
        <v>24</v>
      </c>
      <c r="X55" s="470">
        <v>37.799999999999997</v>
      </c>
      <c r="Y55" s="470">
        <v>37.799999999999997</v>
      </c>
      <c r="Z55" s="57"/>
    </row>
    <row r="56" spans="1:28" customFormat="1" ht="14.5">
      <c r="A56" s="1136"/>
      <c r="B56" s="40">
        <v>2012</v>
      </c>
      <c r="C56" s="835">
        <v>141</v>
      </c>
      <c r="D56" s="598" t="s">
        <v>345</v>
      </c>
      <c r="E56" s="844">
        <v>8.5999999999999993E-2</v>
      </c>
      <c r="F56" s="598" t="s">
        <v>429</v>
      </c>
      <c r="G56" s="598" t="s">
        <v>429</v>
      </c>
      <c r="H56" s="845">
        <v>20.399999999999999</v>
      </c>
      <c r="I56" s="846">
        <v>242</v>
      </c>
      <c r="J56" s="845">
        <v>41.9</v>
      </c>
      <c r="K56" s="845">
        <v>23.1</v>
      </c>
      <c r="L56" s="845">
        <v>3.3</v>
      </c>
      <c r="M56" s="845">
        <v>16.7</v>
      </c>
      <c r="N56" s="845">
        <v>29.9</v>
      </c>
      <c r="O56" s="845">
        <v>53.4</v>
      </c>
      <c r="P56" s="598" t="s">
        <v>429</v>
      </c>
      <c r="Q56" s="845">
        <v>40.630000000000003</v>
      </c>
      <c r="R56" s="598" t="s">
        <v>429</v>
      </c>
      <c r="S56" s="598" t="s">
        <v>429</v>
      </c>
      <c r="T56" s="598" t="s">
        <v>429</v>
      </c>
      <c r="U56" s="845">
        <v>69.2</v>
      </c>
      <c r="V56" s="598" t="s">
        <v>429</v>
      </c>
      <c r="W56" s="598" t="s">
        <v>429</v>
      </c>
      <c r="X56" s="598" t="s">
        <v>429</v>
      </c>
      <c r="Y56" s="598" t="s">
        <v>429</v>
      </c>
      <c r="Z56" s="57"/>
    </row>
    <row r="57" spans="1:28" s="283" customFormat="1" ht="14.5">
      <c r="A57" s="1136"/>
      <c r="B57" s="40">
        <v>2013</v>
      </c>
      <c r="C57" s="382">
        <v>148</v>
      </c>
      <c r="D57" s="836" t="s">
        <v>778</v>
      </c>
      <c r="E57" s="821">
        <v>0.1127676</v>
      </c>
      <c r="F57" s="822">
        <v>25.900739999999999</v>
      </c>
      <c r="G57" s="821">
        <v>8.5649000000000003E-2</v>
      </c>
      <c r="H57" s="822">
        <v>20.44041</v>
      </c>
      <c r="I57" s="823">
        <v>309.03416129519997</v>
      </c>
      <c r="J57" s="822">
        <v>43.538379999999997</v>
      </c>
      <c r="K57" s="822">
        <v>20.522559999999999</v>
      </c>
      <c r="L57" s="822">
        <v>7.4484159999999999</v>
      </c>
      <c r="M57" s="822">
        <v>13.74042</v>
      </c>
      <c r="N57" s="822">
        <v>40.978679999999997</v>
      </c>
      <c r="O57" s="822">
        <v>45.280889999999999</v>
      </c>
      <c r="P57" s="598" t="s">
        <v>429</v>
      </c>
      <c r="Q57" s="598" t="s">
        <v>429</v>
      </c>
      <c r="R57" s="837">
        <v>40.630000000000003</v>
      </c>
      <c r="S57" s="598" t="s">
        <v>429</v>
      </c>
      <c r="T57" s="598" t="s">
        <v>8</v>
      </c>
      <c r="U57" s="837">
        <v>63</v>
      </c>
      <c r="V57" s="598" t="s">
        <v>429</v>
      </c>
      <c r="W57" s="470" t="s">
        <v>8</v>
      </c>
      <c r="X57" s="470" t="s">
        <v>8</v>
      </c>
      <c r="Y57" s="470" t="s">
        <v>8</v>
      </c>
      <c r="Z57" s="289"/>
      <c r="AB57" s="92"/>
    </row>
    <row r="58" spans="1:28" s="499" customFormat="1" ht="14.5">
      <c r="A58" s="1136"/>
      <c r="B58" s="40">
        <v>2014</v>
      </c>
      <c r="C58" s="598">
        <v>150</v>
      </c>
      <c r="D58" s="841" t="s">
        <v>778</v>
      </c>
      <c r="E58" s="842">
        <v>0.1127676</v>
      </c>
      <c r="F58" s="826">
        <v>25.900739999999999</v>
      </c>
      <c r="G58" s="843">
        <v>8.5648600000000005E-2</v>
      </c>
      <c r="H58" s="674">
        <v>20.44041</v>
      </c>
      <c r="I58" s="834">
        <v>309.03416129999999</v>
      </c>
      <c r="J58" s="826">
        <v>43.538379999999997</v>
      </c>
      <c r="K58" s="826">
        <v>20.522559999999999</v>
      </c>
      <c r="L58" s="826">
        <v>7.4484159999999999</v>
      </c>
      <c r="M58" s="826">
        <v>13.74042</v>
      </c>
      <c r="N58" s="826">
        <v>40.978679999999997</v>
      </c>
      <c r="O58" s="826">
        <v>45.280889999999999</v>
      </c>
      <c r="P58" s="598" t="s">
        <v>429</v>
      </c>
      <c r="Q58" s="598" t="s">
        <v>429</v>
      </c>
      <c r="R58" s="598" t="s">
        <v>429</v>
      </c>
      <c r="S58" s="826">
        <v>39.299999999999997</v>
      </c>
      <c r="T58" s="598" t="s">
        <v>429</v>
      </c>
      <c r="U58" s="598" t="s">
        <v>429</v>
      </c>
      <c r="V58" s="826">
        <v>63</v>
      </c>
      <c r="W58" s="598" t="s">
        <v>429</v>
      </c>
      <c r="X58" s="598" t="s">
        <v>429</v>
      </c>
      <c r="Y58" s="598" t="s">
        <v>429</v>
      </c>
      <c r="Z58" s="289"/>
      <c r="AB58" s="92"/>
    </row>
    <row r="59" spans="1:28" customFormat="1" ht="14.5">
      <c r="A59" s="1080" t="s">
        <v>79</v>
      </c>
      <c r="B59" s="109">
        <v>2011</v>
      </c>
      <c r="C59" s="834">
        <v>152</v>
      </c>
      <c r="D59" s="598" t="s">
        <v>239</v>
      </c>
      <c r="E59" s="492">
        <v>0.36699999999999999</v>
      </c>
      <c r="F59" s="598" t="s">
        <v>429</v>
      </c>
      <c r="G59" s="598" t="s">
        <v>429</v>
      </c>
      <c r="H59" s="470">
        <v>65.2</v>
      </c>
      <c r="I59" s="570">
        <v>27558.51888</v>
      </c>
      <c r="J59" s="470">
        <v>56.3</v>
      </c>
      <c r="K59" s="470">
        <v>23</v>
      </c>
      <c r="L59" s="470">
        <v>43.7</v>
      </c>
      <c r="M59" s="598" t="s">
        <v>429</v>
      </c>
      <c r="N59" s="598" t="s">
        <v>429</v>
      </c>
      <c r="O59" s="598" t="s">
        <v>429</v>
      </c>
      <c r="P59" s="598">
        <v>67.900000000000006</v>
      </c>
      <c r="Q59" s="598" t="s">
        <v>429</v>
      </c>
      <c r="R59" s="598" t="s">
        <v>429</v>
      </c>
      <c r="S59" s="598" t="s">
        <v>429</v>
      </c>
      <c r="T59" s="470">
        <v>33.4</v>
      </c>
      <c r="U59" s="598" t="s">
        <v>429</v>
      </c>
      <c r="V59" s="598" t="s">
        <v>429</v>
      </c>
      <c r="W59" s="470">
        <v>47.3</v>
      </c>
      <c r="X59" s="470">
        <v>64.099999999999994</v>
      </c>
      <c r="Y59" s="470">
        <v>65</v>
      </c>
      <c r="Z59" s="57"/>
    </row>
    <row r="60" spans="1:28" customFormat="1" ht="14.5">
      <c r="A60" s="1080"/>
      <c r="B60" s="40">
        <v>2012</v>
      </c>
      <c r="C60" s="835">
        <v>152</v>
      </c>
      <c r="D60" s="598" t="s">
        <v>352</v>
      </c>
      <c r="E60" s="492">
        <v>0.33200000000000002</v>
      </c>
      <c r="F60" s="598" t="s">
        <v>429</v>
      </c>
      <c r="G60" s="598" t="s">
        <v>429</v>
      </c>
      <c r="H60" s="470">
        <v>65.599999999999994</v>
      </c>
      <c r="I60" s="570">
        <v>28552.2</v>
      </c>
      <c r="J60" s="470">
        <v>50.7</v>
      </c>
      <c r="K60" s="470">
        <v>21</v>
      </c>
      <c r="L60" s="470">
        <v>33.4</v>
      </c>
      <c r="M60" s="470">
        <v>18.3</v>
      </c>
      <c r="N60" s="470">
        <v>26.4</v>
      </c>
      <c r="O60" s="470">
        <v>55.3</v>
      </c>
      <c r="P60" s="598" t="s">
        <v>429</v>
      </c>
      <c r="Q60" s="470">
        <v>67.87</v>
      </c>
      <c r="R60" s="598" t="s">
        <v>429</v>
      </c>
      <c r="S60" s="598" t="s">
        <v>429</v>
      </c>
      <c r="T60" s="598" t="s">
        <v>429</v>
      </c>
      <c r="U60" s="470">
        <v>33.4</v>
      </c>
      <c r="V60" s="598" t="s">
        <v>429</v>
      </c>
      <c r="W60" s="598" t="s">
        <v>429</v>
      </c>
      <c r="X60" s="598" t="s">
        <v>429</v>
      </c>
      <c r="Y60" s="598" t="s">
        <v>429</v>
      </c>
      <c r="Z60" s="57"/>
    </row>
    <row r="61" spans="1:28" s="283" customFormat="1" ht="14.5">
      <c r="A61" s="1080"/>
      <c r="B61" s="40">
        <v>2013</v>
      </c>
      <c r="C61" s="382">
        <v>159</v>
      </c>
      <c r="D61" s="836" t="s">
        <v>783</v>
      </c>
      <c r="E61" s="821">
        <v>0.33454669999999997</v>
      </c>
      <c r="F61" s="822">
        <v>66.354129999999998</v>
      </c>
      <c r="G61" s="821">
        <v>0.33243600000000001</v>
      </c>
      <c r="H61" s="822">
        <v>65.55856</v>
      </c>
      <c r="I61" s="823">
        <v>29841.661853529</v>
      </c>
      <c r="J61" s="822">
        <v>50.418370000000003</v>
      </c>
      <c r="K61" s="822">
        <v>21.523319999999998</v>
      </c>
      <c r="L61" s="822">
        <v>32.145580000000002</v>
      </c>
      <c r="M61" s="822">
        <v>16.889520000000001</v>
      </c>
      <c r="N61" s="822">
        <v>28.219059999999999</v>
      </c>
      <c r="O61" s="822">
        <v>54.89141</v>
      </c>
      <c r="P61" s="598" t="s">
        <v>429</v>
      </c>
      <c r="Q61" s="598" t="s">
        <v>429</v>
      </c>
      <c r="R61" s="837">
        <v>67.87</v>
      </c>
      <c r="S61" s="598" t="s">
        <v>429</v>
      </c>
      <c r="T61" s="598" t="s">
        <v>429</v>
      </c>
      <c r="U61" s="837">
        <v>28.2</v>
      </c>
      <c r="V61" s="598" t="s">
        <v>429</v>
      </c>
      <c r="W61" s="598" t="s">
        <v>429</v>
      </c>
      <c r="X61" s="598" t="s">
        <v>429</v>
      </c>
      <c r="Y61" s="598" t="s">
        <v>429</v>
      </c>
      <c r="Z61" s="289"/>
      <c r="AB61" s="92"/>
    </row>
    <row r="62" spans="1:28" s="499" customFormat="1" ht="14.5">
      <c r="A62" s="1080"/>
      <c r="B62" s="40">
        <v>2014</v>
      </c>
      <c r="C62" s="598">
        <v>151</v>
      </c>
      <c r="D62" s="841" t="s">
        <v>783</v>
      </c>
      <c r="E62" s="842">
        <v>0.33454669999999997</v>
      </c>
      <c r="F62" s="826">
        <v>66.354129999999998</v>
      </c>
      <c r="G62" s="843">
        <v>0.3324358</v>
      </c>
      <c r="H62" s="674">
        <v>65.55856</v>
      </c>
      <c r="I62" s="834">
        <v>29841.66185</v>
      </c>
      <c r="J62" s="826">
        <v>50.418370000000003</v>
      </c>
      <c r="K62" s="826">
        <v>21.523319999999998</v>
      </c>
      <c r="L62" s="826">
        <v>32.145580000000002</v>
      </c>
      <c r="M62" s="826">
        <v>16.889520000000001</v>
      </c>
      <c r="N62" s="826">
        <v>28.219059999999999</v>
      </c>
      <c r="O62" s="826">
        <v>54.89141</v>
      </c>
      <c r="P62" s="598" t="s">
        <v>429</v>
      </c>
      <c r="Q62" s="598" t="s">
        <v>429</v>
      </c>
      <c r="R62" s="598" t="s">
        <v>429</v>
      </c>
      <c r="S62" s="826">
        <v>43.48</v>
      </c>
      <c r="T62" s="598" t="s">
        <v>429</v>
      </c>
      <c r="U62" s="598" t="s">
        <v>429</v>
      </c>
      <c r="V62" s="826">
        <v>28.2</v>
      </c>
      <c r="W62" s="598" t="s">
        <v>429</v>
      </c>
      <c r="X62" s="598" t="s">
        <v>429</v>
      </c>
      <c r="Y62" s="598" t="s">
        <v>429</v>
      </c>
      <c r="Z62" s="289"/>
      <c r="AB62" s="92"/>
    </row>
    <row r="63" spans="1:28" customFormat="1" ht="14.5">
      <c r="A63" s="1136" t="s">
        <v>2</v>
      </c>
      <c r="B63" s="109">
        <v>2011</v>
      </c>
      <c r="C63" s="834">
        <v>164</v>
      </c>
      <c r="D63" s="598" t="s">
        <v>235</v>
      </c>
      <c r="E63" s="492">
        <v>0.32800000000000001</v>
      </c>
      <c r="F63" s="598" t="s">
        <v>429</v>
      </c>
      <c r="G63" s="598" t="s">
        <v>429</v>
      </c>
      <c r="H63" s="470">
        <v>64.2</v>
      </c>
      <c r="I63" s="570">
        <v>7739.5565280000001</v>
      </c>
      <c r="J63" s="470">
        <v>51.2</v>
      </c>
      <c r="K63" s="470">
        <v>17.2</v>
      </c>
      <c r="L63" s="470">
        <v>34.799999999999997</v>
      </c>
      <c r="M63" s="598" t="s">
        <v>429</v>
      </c>
      <c r="N63" s="598" t="s">
        <v>429</v>
      </c>
      <c r="O63" s="598" t="s">
        <v>429</v>
      </c>
      <c r="P63" s="598">
        <v>64.3</v>
      </c>
      <c r="Q63" s="598" t="s">
        <v>429</v>
      </c>
      <c r="R63" s="598" t="s">
        <v>429</v>
      </c>
      <c r="S63" s="598" t="s">
        <v>429</v>
      </c>
      <c r="T63" s="470">
        <v>59.3</v>
      </c>
      <c r="U63" s="598" t="s">
        <v>429</v>
      </c>
      <c r="V63" s="598" t="s">
        <v>429</v>
      </c>
      <c r="W63" s="470">
        <v>49.8</v>
      </c>
      <c r="X63" s="470">
        <v>57.4</v>
      </c>
      <c r="Y63" s="470">
        <v>63</v>
      </c>
      <c r="Z63" s="57"/>
    </row>
    <row r="64" spans="1:28" customFormat="1" ht="14.5">
      <c r="A64" s="1136"/>
      <c r="B64" s="40">
        <v>2012</v>
      </c>
      <c r="C64" s="835">
        <v>163</v>
      </c>
      <c r="D64" s="598" t="s">
        <v>235</v>
      </c>
      <c r="E64" s="492">
        <v>0.32800000000000001</v>
      </c>
      <c r="F64" s="598" t="s">
        <v>429</v>
      </c>
      <c r="G64" s="598" t="s">
        <v>429</v>
      </c>
      <c r="H64" s="470">
        <v>64.2</v>
      </c>
      <c r="I64" s="570">
        <v>7739.6</v>
      </c>
      <c r="J64" s="470">
        <v>51.2</v>
      </c>
      <c r="K64" s="470">
        <v>17.2</v>
      </c>
      <c r="L64" s="470">
        <v>34.799999999999997</v>
      </c>
      <c r="M64" s="470">
        <v>17.5</v>
      </c>
      <c r="N64" s="470">
        <v>27.9</v>
      </c>
      <c r="O64" s="470">
        <v>54.7</v>
      </c>
      <c r="P64" s="598" t="s">
        <v>429</v>
      </c>
      <c r="Q64" s="470">
        <v>68.510000000000005</v>
      </c>
      <c r="R64" s="598" t="s">
        <v>429</v>
      </c>
      <c r="S64" s="598" t="s">
        <v>429</v>
      </c>
      <c r="T64" s="598" t="s">
        <v>429</v>
      </c>
      <c r="U64" s="470">
        <v>59.3</v>
      </c>
      <c r="V64" s="598" t="s">
        <v>429</v>
      </c>
      <c r="W64" s="598" t="s">
        <v>429</v>
      </c>
      <c r="X64" s="598" t="s">
        <v>429</v>
      </c>
      <c r="Y64" s="598" t="s">
        <v>429</v>
      </c>
      <c r="Z64" s="57"/>
    </row>
    <row r="65" spans="1:28" s="283" customFormat="1" ht="14.5">
      <c r="A65" s="1136"/>
      <c r="B65" s="40">
        <v>2013</v>
      </c>
      <c r="C65" s="382">
        <v>141</v>
      </c>
      <c r="D65" s="836" t="s">
        <v>787</v>
      </c>
      <c r="E65" s="821">
        <v>0.31811719999999999</v>
      </c>
      <c r="F65" s="822">
        <v>62.75788</v>
      </c>
      <c r="G65" s="821">
        <v>0.32843099999999997</v>
      </c>
      <c r="H65" s="822">
        <v>64.160139999999998</v>
      </c>
      <c r="I65" s="823">
        <v>7599.7407880560004</v>
      </c>
      <c r="J65" s="822">
        <v>50.689599999999999</v>
      </c>
      <c r="K65" s="822">
        <v>18.704879999999999</v>
      </c>
      <c r="L65" s="822">
        <v>31.328489999999999</v>
      </c>
      <c r="M65" s="822">
        <v>16.299790000000002</v>
      </c>
      <c r="N65" s="822">
        <v>29.415040000000001</v>
      </c>
      <c r="O65" s="822">
        <v>54.285170000000001</v>
      </c>
      <c r="P65" s="598" t="s">
        <v>429</v>
      </c>
      <c r="Q65" s="598" t="s">
        <v>429</v>
      </c>
      <c r="R65" s="837">
        <v>74.45</v>
      </c>
      <c r="S65" s="598" t="s">
        <v>429</v>
      </c>
      <c r="T65" s="598" t="s">
        <v>429</v>
      </c>
      <c r="U65" s="837">
        <v>60.5</v>
      </c>
      <c r="V65" s="598" t="s">
        <v>429</v>
      </c>
      <c r="W65" s="598" t="s">
        <v>429</v>
      </c>
      <c r="X65" s="598" t="s">
        <v>429</v>
      </c>
      <c r="Y65" s="598" t="s">
        <v>429</v>
      </c>
      <c r="Z65" s="289"/>
      <c r="AB65" s="92"/>
    </row>
    <row r="66" spans="1:28" s="499" customFormat="1" ht="14.5">
      <c r="A66" s="1136"/>
      <c r="B66" s="40">
        <v>2014</v>
      </c>
      <c r="C66" s="598">
        <v>139</v>
      </c>
      <c r="D66" s="598" t="s">
        <v>235</v>
      </c>
      <c r="E66" s="838">
        <v>0.31811719999999999</v>
      </c>
      <c r="F66" s="839">
        <v>62.75788</v>
      </c>
      <c r="G66" s="598" t="s">
        <v>429</v>
      </c>
      <c r="H66" s="598" t="s">
        <v>429</v>
      </c>
      <c r="I66" s="840">
        <v>7599.7407880560004</v>
      </c>
      <c r="J66" s="839">
        <v>50.689599999999999</v>
      </c>
      <c r="K66" s="839">
        <v>18.704879999999999</v>
      </c>
      <c r="L66" s="839">
        <v>31.328489999999999</v>
      </c>
      <c r="M66" s="839">
        <v>16.299790000000002</v>
      </c>
      <c r="N66" s="839">
        <v>29.415040000000001</v>
      </c>
      <c r="O66" s="839">
        <v>54.285170000000001</v>
      </c>
      <c r="P66" s="598" t="s">
        <v>429</v>
      </c>
      <c r="Q66" s="598" t="s">
        <v>429</v>
      </c>
      <c r="R66" s="598" t="s">
        <v>429</v>
      </c>
      <c r="S66" s="598" t="s">
        <v>429</v>
      </c>
      <c r="T66" s="598" t="s">
        <v>429</v>
      </c>
      <c r="U66" s="598" t="s">
        <v>429</v>
      </c>
      <c r="V66" s="598" t="s">
        <v>429</v>
      </c>
      <c r="W66" s="598" t="s">
        <v>429</v>
      </c>
      <c r="X66" s="598" t="s">
        <v>429</v>
      </c>
      <c r="Y66" s="598" t="s">
        <v>429</v>
      </c>
      <c r="Z66" s="289"/>
      <c r="AB66" s="92"/>
    </row>
    <row r="67" spans="1:28" s="499" customFormat="1" ht="14.5">
      <c r="A67" s="1136"/>
      <c r="B67" s="40">
        <v>2014</v>
      </c>
      <c r="C67" s="598">
        <v>139</v>
      </c>
      <c r="D67" s="841" t="s">
        <v>1190</v>
      </c>
      <c r="E67" s="842">
        <v>0.26447549999999997</v>
      </c>
      <c r="F67" s="826">
        <v>54.412640000000003</v>
      </c>
      <c r="G67" s="843">
        <v>0.28149619999999997</v>
      </c>
      <c r="H67" s="674">
        <v>56.564050000000002</v>
      </c>
      <c r="I67" s="834">
        <v>8173.3226539999996</v>
      </c>
      <c r="J67" s="826">
        <v>48.605530000000002</v>
      </c>
      <c r="K67" s="826">
        <v>23.0853</v>
      </c>
      <c r="L67" s="826">
        <v>22.526979999999998</v>
      </c>
      <c r="M67" s="826">
        <v>17.896920000000001</v>
      </c>
      <c r="N67" s="826">
        <v>29.75825</v>
      </c>
      <c r="O67" s="826">
        <v>52.344839999999998</v>
      </c>
      <c r="P67" s="598" t="s">
        <v>429</v>
      </c>
      <c r="Q67" s="598" t="s">
        <v>429</v>
      </c>
      <c r="R67" s="598" t="s">
        <v>429</v>
      </c>
      <c r="S67" s="826">
        <v>43.48</v>
      </c>
      <c r="T67" s="598" t="s">
        <v>429</v>
      </c>
      <c r="U67" s="598" t="s">
        <v>429</v>
      </c>
      <c r="V67" s="826">
        <v>60.5</v>
      </c>
      <c r="W67" s="598" t="s">
        <v>429</v>
      </c>
      <c r="X67" s="598" t="s">
        <v>429</v>
      </c>
      <c r="Y67" s="598" t="s">
        <v>429</v>
      </c>
      <c r="Z67" s="289"/>
      <c r="AB67" s="92"/>
    </row>
    <row r="68" spans="1:28" customFormat="1" ht="14.5">
      <c r="A68" s="1136" t="s">
        <v>50</v>
      </c>
      <c r="B68" s="109">
        <v>2011</v>
      </c>
      <c r="C68" s="834">
        <v>173</v>
      </c>
      <c r="D68" s="598" t="s">
        <v>240</v>
      </c>
      <c r="E68" s="492">
        <v>0.18</v>
      </c>
      <c r="F68" s="598" t="s">
        <v>429</v>
      </c>
      <c r="G68" s="598" t="s">
        <v>429</v>
      </c>
      <c r="H68" s="470">
        <v>39.700000000000003</v>
      </c>
      <c r="I68" s="570">
        <v>4974.2730350000002</v>
      </c>
      <c r="J68" s="470">
        <v>45.3</v>
      </c>
      <c r="K68" s="470">
        <v>24</v>
      </c>
      <c r="L68" s="470">
        <v>14.8</v>
      </c>
      <c r="M68" s="598" t="s">
        <v>429</v>
      </c>
      <c r="N68" s="598" t="s">
        <v>429</v>
      </c>
      <c r="O68" s="598" t="s">
        <v>429</v>
      </c>
      <c r="P68" s="598" t="s">
        <v>429</v>
      </c>
      <c r="Q68" s="598" t="s">
        <v>429</v>
      </c>
      <c r="R68" s="598" t="s">
        <v>429</v>
      </c>
      <c r="S68" s="598" t="s">
        <v>429</v>
      </c>
      <c r="T68" s="470">
        <v>72</v>
      </c>
      <c r="U68" s="598" t="s">
        <v>429</v>
      </c>
      <c r="V68" s="598" t="s">
        <v>429</v>
      </c>
      <c r="W68" s="470">
        <v>24.2</v>
      </c>
      <c r="X68" s="470">
        <v>31.6</v>
      </c>
      <c r="Y68" s="470">
        <v>39</v>
      </c>
      <c r="Z68" s="57"/>
    </row>
    <row r="69" spans="1:28" customFormat="1" ht="14.5">
      <c r="A69" s="1136"/>
      <c r="B69" s="40">
        <v>2012</v>
      </c>
      <c r="C69" s="835">
        <v>172</v>
      </c>
      <c r="D69" s="598" t="s">
        <v>354</v>
      </c>
      <c r="E69" s="492">
        <v>0.17199999999999999</v>
      </c>
      <c r="F69" s="598" t="s">
        <v>429</v>
      </c>
      <c r="G69" s="598" t="s">
        <v>429</v>
      </c>
      <c r="H69" s="470">
        <v>39.1</v>
      </c>
      <c r="I69" s="570">
        <v>4877.3</v>
      </c>
      <c r="J69" s="470">
        <v>44</v>
      </c>
      <c r="K69" s="470">
        <v>25.1</v>
      </c>
      <c r="L69" s="470">
        <v>11.5</v>
      </c>
      <c r="M69" s="470">
        <v>10.199999999999999</v>
      </c>
      <c r="N69" s="470">
        <v>33.6</v>
      </c>
      <c r="O69" s="470">
        <v>56.3</v>
      </c>
      <c r="P69" s="598" t="s">
        <v>429</v>
      </c>
      <c r="Q69" s="598" t="s">
        <v>429</v>
      </c>
      <c r="R69" s="598" t="s">
        <v>429</v>
      </c>
      <c r="S69" s="598" t="s">
        <v>429</v>
      </c>
      <c r="T69" s="598" t="s">
        <v>429</v>
      </c>
      <c r="U69" s="470">
        <v>72</v>
      </c>
      <c r="V69" s="598" t="s">
        <v>429</v>
      </c>
      <c r="W69" s="598" t="s">
        <v>429</v>
      </c>
      <c r="X69" s="598" t="s">
        <v>429</v>
      </c>
      <c r="Y69" s="598" t="s">
        <v>429</v>
      </c>
      <c r="Z69" s="57"/>
    </row>
    <row r="70" spans="1:28" s="283" customFormat="1" ht="14.5">
      <c r="A70" s="1136"/>
      <c r="B70" s="40">
        <v>2013</v>
      </c>
      <c r="C70" s="382">
        <v>156</v>
      </c>
      <c r="D70" s="836" t="s">
        <v>788</v>
      </c>
      <c r="E70" s="821">
        <v>0.18092150000000001</v>
      </c>
      <c r="F70" s="822">
        <v>41.038049999999998</v>
      </c>
      <c r="G70" s="821">
        <v>0.17184099999999999</v>
      </c>
      <c r="H70" s="822">
        <v>39.053699999999999</v>
      </c>
      <c r="I70" s="823">
        <v>5482.1664005699995</v>
      </c>
      <c r="J70" s="822">
        <v>44.086280000000002</v>
      </c>
      <c r="K70" s="822">
        <v>24.948969999999999</v>
      </c>
      <c r="L70" s="822">
        <v>12.21658</v>
      </c>
      <c r="M70" s="822">
        <v>7.8235250000000001</v>
      </c>
      <c r="N70" s="822">
        <v>37.877249999999997</v>
      </c>
      <c r="O70" s="822">
        <v>54.299219999999998</v>
      </c>
      <c r="P70" s="598" t="s">
        <v>429</v>
      </c>
      <c r="Q70" s="598" t="s">
        <v>429</v>
      </c>
      <c r="R70" s="598" t="s">
        <v>429</v>
      </c>
      <c r="S70" s="598" t="s">
        <v>429</v>
      </c>
      <c r="T70" s="598" t="s">
        <v>429</v>
      </c>
      <c r="U70" s="837">
        <v>72.3</v>
      </c>
      <c r="V70" s="598" t="s">
        <v>429</v>
      </c>
      <c r="W70" s="598" t="s">
        <v>429</v>
      </c>
      <c r="X70" s="598" t="s">
        <v>429</v>
      </c>
      <c r="Y70" s="598" t="s">
        <v>429</v>
      </c>
      <c r="Z70" s="289"/>
      <c r="AB70" s="92"/>
    </row>
    <row r="71" spans="1:28" s="499" customFormat="1" ht="14.5">
      <c r="A71" s="1136"/>
      <c r="B71" s="40">
        <v>2014</v>
      </c>
      <c r="C71" s="598">
        <v>155</v>
      </c>
      <c r="D71" s="847" t="s">
        <v>1199</v>
      </c>
      <c r="E71" s="838">
        <v>0.19282969999999999</v>
      </c>
      <c r="F71" s="839">
        <v>42.431660000000001</v>
      </c>
      <c r="G71" s="598" t="s">
        <v>429</v>
      </c>
      <c r="H71" s="598" t="s">
        <v>429</v>
      </c>
      <c r="I71" s="840">
        <v>5399.1359565459998</v>
      </c>
      <c r="J71" s="839">
        <v>45.444769999999998</v>
      </c>
      <c r="K71" s="839">
        <v>22.811800000000002</v>
      </c>
      <c r="L71" s="839">
        <v>15.66358</v>
      </c>
      <c r="M71" s="839">
        <v>11.507759999999999</v>
      </c>
      <c r="N71" s="839">
        <v>29.594069999999999</v>
      </c>
      <c r="O71" s="839">
        <v>58.89817</v>
      </c>
      <c r="P71" s="598" t="s">
        <v>429</v>
      </c>
      <c r="Q71" s="598" t="s">
        <v>429</v>
      </c>
      <c r="R71" s="598" t="s">
        <v>429</v>
      </c>
      <c r="S71" s="598" t="s">
        <v>429</v>
      </c>
      <c r="T71" s="598" t="s">
        <v>429</v>
      </c>
      <c r="U71" s="598" t="s">
        <v>429</v>
      </c>
      <c r="V71" s="598" t="s">
        <v>429</v>
      </c>
      <c r="W71" s="598" t="s">
        <v>429</v>
      </c>
      <c r="X71" s="598" t="s">
        <v>429</v>
      </c>
      <c r="Y71" s="598" t="s">
        <v>429</v>
      </c>
      <c r="Z71" s="289"/>
      <c r="AB71" s="92"/>
    </row>
    <row r="72" spans="1:28" s="499" customFormat="1" ht="14.5">
      <c r="A72" s="1136"/>
      <c r="B72" s="40">
        <v>2014</v>
      </c>
      <c r="C72" s="598">
        <v>155</v>
      </c>
      <c r="D72" s="847" t="s">
        <v>788</v>
      </c>
      <c r="E72" s="838">
        <v>0.18092150000000001</v>
      </c>
      <c r="F72" s="839">
        <v>41.038049999999998</v>
      </c>
      <c r="G72" s="598" t="s">
        <v>429</v>
      </c>
      <c r="H72" s="598" t="s">
        <v>429</v>
      </c>
      <c r="I72" s="840">
        <v>5482.1664005699995</v>
      </c>
      <c r="J72" s="839">
        <v>44.086280000000002</v>
      </c>
      <c r="K72" s="839">
        <v>24.948969999999999</v>
      </c>
      <c r="L72" s="839">
        <v>12.21658</v>
      </c>
      <c r="M72" s="839">
        <v>7.8235250000000001</v>
      </c>
      <c r="N72" s="839">
        <v>37.877249999999997</v>
      </c>
      <c r="O72" s="839">
        <v>54.299219999999998</v>
      </c>
      <c r="P72" s="598" t="s">
        <v>429</v>
      </c>
      <c r="Q72" s="598" t="s">
        <v>429</v>
      </c>
      <c r="R72" s="598" t="s">
        <v>429</v>
      </c>
      <c r="S72" s="598" t="s">
        <v>429</v>
      </c>
      <c r="T72" s="598" t="s">
        <v>429</v>
      </c>
      <c r="U72" s="598" t="s">
        <v>429</v>
      </c>
      <c r="V72" s="598" t="s">
        <v>429</v>
      </c>
      <c r="W72" s="598" t="s">
        <v>429</v>
      </c>
      <c r="X72" s="598" t="s">
        <v>429</v>
      </c>
      <c r="Y72" s="598" t="s">
        <v>429</v>
      </c>
      <c r="Z72" s="289"/>
      <c r="AB72" s="92"/>
    </row>
    <row r="73" spans="1:28" s="499" customFormat="1" ht="14.5">
      <c r="A73" s="1136"/>
      <c r="B73" s="40">
        <v>2014</v>
      </c>
      <c r="C73" s="598">
        <v>155</v>
      </c>
      <c r="D73" s="841" t="s">
        <v>1192</v>
      </c>
      <c r="E73" s="842">
        <v>0.12757060000000001</v>
      </c>
      <c r="F73" s="826">
        <v>28.92211</v>
      </c>
      <c r="G73" s="843">
        <v>0.12687319999999999</v>
      </c>
      <c r="H73" s="674">
        <v>29.71416</v>
      </c>
      <c r="I73" s="834">
        <v>4222.338839</v>
      </c>
      <c r="J73" s="826">
        <v>44.108319999999999</v>
      </c>
      <c r="K73" s="826">
        <v>29.269729999999999</v>
      </c>
      <c r="L73" s="826">
        <v>7.808522</v>
      </c>
      <c r="M73" s="826">
        <v>10.784509999999999</v>
      </c>
      <c r="N73" s="826">
        <v>34.462159999999997</v>
      </c>
      <c r="O73" s="826">
        <v>54.753320000000002</v>
      </c>
      <c r="P73" s="598" t="s">
        <v>429</v>
      </c>
      <c r="Q73" s="598" t="s">
        <v>429</v>
      </c>
      <c r="R73" s="598" t="s">
        <v>429</v>
      </c>
      <c r="S73" s="598" t="s">
        <v>429</v>
      </c>
      <c r="T73" s="598" t="s">
        <v>429</v>
      </c>
      <c r="U73" s="598" t="s">
        <v>429</v>
      </c>
      <c r="V73" s="826">
        <v>72.3</v>
      </c>
      <c r="W73" s="598" t="s">
        <v>429</v>
      </c>
      <c r="X73" s="598" t="s">
        <v>429</v>
      </c>
      <c r="Y73" s="598" t="s">
        <v>429</v>
      </c>
      <c r="Z73" s="289"/>
      <c r="AB73" s="92"/>
    </row>
    <row r="74" spans="1:28" customFormat="1" ht="14.5">
      <c r="A74" s="57"/>
      <c r="B74" s="57"/>
      <c r="C74" s="57"/>
      <c r="D74" s="57"/>
      <c r="E74" s="57"/>
      <c r="F74" s="289"/>
      <c r="G74" s="289"/>
      <c r="H74" s="57"/>
      <c r="I74" s="57"/>
      <c r="J74" s="57"/>
      <c r="K74" s="57"/>
      <c r="L74" s="57"/>
      <c r="M74" s="57"/>
      <c r="N74" s="57"/>
      <c r="O74" s="57"/>
      <c r="P74" s="289"/>
      <c r="Q74" s="57"/>
      <c r="R74" s="289"/>
      <c r="S74" s="289"/>
      <c r="T74" s="289"/>
      <c r="U74" s="57"/>
      <c r="V74" s="289"/>
      <c r="W74" s="57"/>
      <c r="X74" s="57"/>
      <c r="Y74" s="57"/>
      <c r="Z74" s="57"/>
    </row>
    <row r="75" spans="1:28" ht="14">
      <c r="A75" s="316" t="s">
        <v>84</v>
      </c>
      <c r="B75" s="145"/>
      <c r="C75" s="145"/>
      <c r="E75" s="145"/>
      <c r="F75" s="145"/>
      <c r="G75" s="145"/>
      <c r="H75" s="145"/>
      <c r="I75" s="145"/>
      <c r="J75" s="145"/>
      <c r="K75" s="145"/>
      <c r="L75" s="145"/>
      <c r="M75" s="145"/>
      <c r="N75" s="145"/>
      <c r="O75" s="145"/>
      <c r="P75" s="145"/>
      <c r="Q75" s="145"/>
      <c r="R75" s="145"/>
      <c r="S75" s="145"/>
      <c r="T75" s="145"/>
      <c r="U75" s="145"/>
      <c r="V75" s="145"/>
      <c r="W75" s="145"/>
      <c r="X75" s="145"/>
      <c r="Y75" s="145"/>
      <c r="Z75" s="145"/>
    </row>
    <row r="76" spans="1:28" ht="14">
      <c r="B76" s="145"/>
      <c r="C76" s="145"/>
      <c r="D76" s="145"/>
      <c r="E76" s="145"/>
      <c r="F76" s="145"/>
      <c r="G76" s="145"/>
      <c r="H76" s="145"/>
      <c r="I76" s="145"/>
      <c r="J76" s="145"/>
      <c r="K76" s="145"/>
      <c r="L76" s="145"/>
      <c r="M76" s="145"/>
      <c r="N76" s="145"/>
      <c r="O76" s="145"/>
      <c r="P76" s="145"/>
      <c r="Q76" s="145"/>
      <c r="R76" s="145"/>
      <c r="S76" s="145"/>
      <c r="T76" s="145"/>
      <c r="U76" s="145"/>
      <c r="V76" s="145"/>
      <c r="W76" s="145"/>
      <c r="X76" s="145"/>
      <c r="Y76" s="145"/>
      <c r="Z76" s="145"/>
    </row>
    <row r="77" spans="1:28" ht="14">
      <c r="A77" s="145" t="s">
        <v>1200</v>
      </c>
      <c r="B77" s="145"/>
      <c r="C77" s="145"/>
      <c r="D77" s="145"/>
      <c r="E77" s="145"/>
      <c r="F77" s="145"/>
      <c r="G77" s="145"/>
      <c r="H77" s="145"/>
      <c r="I77" s="145"/>
      <c r="J77" s="145"/>
      <c r="K77" s="145"/>
      <c r="L77" s="145"/>
      <c r="M77" s="145"/>
      <c r="N77" s="145"/>
      <c r="O77" s="145"/>
      <c r="P77" s="145"/>
      <c r="Q77" s="145"/>
      <c r="R77" s="145"/>
      <c r="S77" s="145"/>
      <c r="T77" s="145"/>
      <c r="U77" s="145"/>
      <c r="V77" s="145"/>
      <c r="W77" s="145"/>
      <c r="X77" s="145"/>
      <c r="Y77" s="145"/>
      <c r="Z77" s="145"/>
    </row>
    <row r="78" spans="1:28" ht="14">
      <c r="A78" s="145"/>
      <c r="B78" s="145"/>
      <c r="C78" s="145"/>
      <c r="D78" s="145"/>
      <c r="E78" s="145"/>
      <c r="F78" s="145"/>
      <c r="G78" s="145"/>
      <c r="H78" s="145"/>
      <c r="I78" s="145"/>
      <c r="J78" s="145"/>
      <c r="K78" s="145"/>
      <c r="L78" s="145"/>
      <c r="M78" s="145"/>
      <c r="N78" s="145"/>
      <c r="O78" s="145"/>
      <c r="P78" s="145"/>
      <c r="Q78" s="145"/>
      <c r="R78" s="145"/>
      <c r="S78" s="145"/>
      <c r="T78" s="145"/>
      <c r="U78" s="145"/>
      <c r="V78" s="145"/>
      <c r="W78" s="145"/>
      <c r="X78" s="145"/>
      <c r="Y78" s="145"/>
      <c r="Z78" s="145"/>
    </row>
    <row r="79" spans="1:28" ht="14">
      <c r="A79" s="316" t="s">
        <v>33</v>
      </c>
      <c r="B79" s="145"/>
      <c r="C79" s="244"/>
      <c r="E79" s="148"/>
      <c r="F79" s="244"/>
      <c r="G79" s="244"/>
      <c r="H79" s="145"/>
      <c r="I79" s="145"/>
      <c r="J79" s="145"/>
      <c r="K79" s="145"/>
      <c r="L79" s="145"/>
      <c r="M79" s="145"/>
      <c r="N79" s="145"/>
      <c r="O79" s="145"/>
      <c r="P79" s="145"/>
      <c r="Q79" s="145"/>
      <c r="R79" s="145"/>
      <c r="S79" s="145"/>
      <c r="T79" s="145"/>
      <c r="U79" s="145"/>
      <c r="V79" s="145"/>
      <c r="W79" s="145"/>
      <c r="X79" s="145"/>
      <c r="Y79" s="145"/>
      <c r="Z79" s="145"/>
    </row>
    <row r="80" spans="1:28" s="44" customFormat="1" ht="14">
      <c r="A80" s="204"/>
      <c r="B80" s="204"/>
      <c r="C80" s="204"/>
      <c r="E80" s="204"/>
      <c r="F80" s="204"/>
      <c r="G80" s="204"/>
      <c r="H80" s="204"/>
      <c r="I80" s="211"/>
      <c r="J80" s="211"/>
      <c r="K80" s="212"/>
      <c r="L80" s="204"/>
      <c r="M80" s="204"/>
      <c r="N80" s="204"/>
      <c r="O80" s="204"/>
      <c r="P80" s="204"/>
      <c r="Q80" s="204"/>
      <c r="R80" s="204"/>
      <c r="S80" s="204"/>
      <c r="T80" s="204"/>
      <c r="U80" s="204"/>
      <c r="V80" s="204"/>
      <c r="W80" s="204"/>
      <c r="X80" s="204"/>
      <c r="Y80" s="204"/>
      <c r="Z80" s="204"/>
    </row>
    <row r="81" spans="1:26" s="44" customFormat="1" ht="14">
      <c r="A81" s="145" t="s">
        <v>272</v>
      </c>
      <c r="B81" s="204"/>
      <c r="C81" s="204"/>
      <c r="E81" s="204"/>
      <c r="F81" s="204"/>
      <c r="G81" s="204"/>
      <c r="H81" s="204"/>
      <c r="I81" s="211"/>
      <c r="J81" s="211"/>
      <c r="K81" s="212"/>
      <c r="L81" s="204"/>
      <c r="M81" s="204"/>
      <c r="N81" s="204"/>
      <c r="O81" s="204"/>
      <c r="P81" s="204"/>
      <c r="Q81" s="204"/>
      <c r="R81" s="204"/>
      <c r="S81" s="204"/>
      <c r="T81" s="204"/>
      <c r="U81" s="204"/>
      <c r="V81" s="204"/>
      <c r="W81" s="204"/>
      <c r="X81" s="204"/>
      <c r="Y81" s="204"/>
      <c r="Z81" s="204"/>
    </row>
    <row r="82" spans="1:26" s="44" customFormat="1" ht="15" customHeight="1">
      <c r="A82" s="204"/>
      <c r="B82" s="204"/>
      <c r="C82" s="204"/>
      <c r="E82" s="204"/>
      <c r="F82" s="204"/>
      <c r="G82" s="204"/>
      <c r="H82" s="213"/>
      <c r="I82" s="213"/>
      <c r="J82" s="213"/>
      <c r="K82" s="213"/>
      <c r="L82" s="204"/>
      <c r="M82" s="204"/>
      <c r="N82" s="204"/>
      <c r="O82" s="204"/>
      <c r="P82" s="204"/>
      <c r="Q82" s="204"/>
      <c r="R82" s="204"/>
      <c r="S82" s="204"/>
      <c r="T82" s="204"/>
      <c r="U82" s="204"/>
      <c r="V82" s="204"/>
      <c r="W82" s="204"/>
      <c r="X82" s="204"/>
      <c r="Y82" s="204"/>
      <c r="Z82" s="204"/>
    </row>
    <row r="83" spans="1:26" s="44" customFormat="1" ht="14">
      <c r="A83" s="204" t="s">
        <v>360</v>
      </c>
      <c r="B83" s="204"/>
      <c r="C83" s="204"/>
      <c r="E83" s="204"/>
      <c r="F83" s="204"/>
      <c r="G83" s="204"/>
      <c r="H83" s="204"/>
      <c r="I83" s="211"/>
      <c r="J83" s="214"/>
      <c r="K83" s="215"/>
      <c r="L83" s="204"/>
      <c r="M83" s="204"/>
      <c r="N83" s="204"/>
      <c r="O83" s="204"/>
      <c r="P83" s="204"/>
      <c r="Q83" s="204"/>
      <c r="R83" s="204"/>
      <c r="S83" s="204"/>
      <c r="T83" s="204"/>
      <c r="U83" s="204"/>
      <c r="V83" s="204"/>
      <c r="W83" s="204"/>
      <c r="X83" s="204"/>
      <c r="Y83" s="204"/>
      <c r="Z83" s="204"/>
    </row>
    <row r="84" spans="1:26" s="44" customFormat="1" ht="14">
      <c r="A84" s="204"/>
      <c r="B84" s="204"/>
      <c r="C84" s="204"/>
      <c r="E84" s="204"/>
      <c r="F84" s="204"/>
      <c r="G84" s="204"/>
      <c r="H84" s="204"/>
      <c r="I84" s="211"/>
      <c r="J84" s="214"/>
      <c r="K84" s="215"/>
      <c r="L84" s="204"/>
      <c r="M84" s="204"/>
      <c r="N84" s="204"/>
      <c r="O84" s="204"/>
      <c r="P84" s="204"/>
      <c r="Q84" s="204"/>
      <c r="R84" s="204"/>
      <c r="S84" s="204"/>
      <c r="T84" s="204"/>
      <c r="U84" s="204"/>
      <c r="V84" s="204"/>
      <c r="W84" s="204"/>
      <c r="X84" s="204"/>
      <c r="Y84" s="204"/>
      <c r="Z84" s="204"/>
    </row>
    <row r="85" spans="1:26" s="44" customFormat="1" ht="14">
      <c r="A85" s="204" t="s">
        <v>909</v>
      </c>
      <c r="B85" s="204"/>
      <c r="C85" s="204"/>
      <c r="E85" s="204"/>
      <c r="F85" s="204"/>
      <c r="G85" s="204"/>
      <c r="H85" s="204"/>
      <c r="I85" s="211"/>
      <c r="J85" s="214"/>
      <c r="K85" s="215"/>
      <c r="L85" s="204"/>
      <c r="M85" s="204"/>
      <c r="N85" s="204"/>
      <c r="O85" s="204"/>
      <c r="P85" s="204"/>
      <c r="Q85" s="204"/>
      <c r="R85" s="204"/>
      <c r="S85" s="204"/>
      <c r="T85" s="204"/>
      <c r="U85" s="204"/>
      <c r="V85" s="204"/>
      <c r="W85" s="204"/>
      <c r="X85" s="204"/>
      <c r="Y85" s="204"/>
      <c r="Z85" s="204"/>
    </row>
    <row r="86" spans="1:26" s="44" customFormat="1" ht="14">
      <c r="A86" s="204"/>
      <c r="B86" s="204"/>
      <c r="C86" s="204"/>
      <c r="E86" s="204"/>
      <c r="F86" s="204"/>
      <c r="G86" s="204"/>
      <c r="H86" s="216"/>
      <c r="I86" s="211"/>
      <c r="J86" s="214"/>
      <c r="K86" s="215"/>
      <c r="L86" s="204"/>
      <c r="M86" s="204"/>
      <c r="N86" s="204"/>
      <c r="O86" s="204"/>
      <c r="P86" s="204"/>
      <c r="Q86" s="204"/>
      <c r="R86" s="204"/>
      <c r="S86" s="204"/>
      <c r="T86" s="204"/>
      <c r="U86" s="204"/>
      <c r="V86" s="204"/>
      <c r="W86" s="204"/>
      <c r="X86" s="204"/>
      <c r="Y86" s="204"/>
      <c r="Z86" s="204"/>
    </row>
    <row r="87" spans="1:26" s="44" customFormat="1" ht="14">
      <c r="A87" s="145" t="s">
        <v>1184</v>
      </c>
      <c r="B87" s="204"/>
      <c r="C87" s="204"/>
      <c r="E87" s="204"/>
      <c r="F87" s="204"/>
      <c r="G87" s="204"/>
      <c r="H87" s="204"/>
      <c r="I87" s="211"/>
      <c r="J87" s="214"/>
      <c r="K87" s="215"/>
      <c r="L87" s="204"/>
      <c r="M87" s="204"/>
      <c r="N87" s="204"/>
      <c r="O87" s="204"/>
      <c r="P87" s="204"/>
      <c r="Q87" s="204"/>
      <c r="R87" s="204"/>
      <c r="S87" s="204"/>
      <c r="T87" s="204"/>
      <c r="U87" s="204"/>
      <c r="V87" s="204"/>
      <c r="W87" s="204"/>
      <c r="X87" s="204"/>
      <c r="Y87" s="204"/>
      <c r="Z87" s="204"/>
    </row>
    <row r="88" spans="1:26" s="44" customFormat="1" ht="14">
      <c r="A88" s="204"/>
      <c r="B88" s="204"/>
      <c r="C88" s="204"/>
      <c r="E88" s="204"/>
      <c r="F88" s="204"/>
      <c r="G88" s="204"/>
      <c r="H88" s="204"/>
      <c r="I88" s="211"/>
      <c r="J88" s="214"/>
      <c r="K88" s="215"/>
      <c r="L88" s="204"/>
      <c r="M88" s="204"/>
      <c r="N88" s="204"/>
      <c r="O88" s="204"/>
      <c r="P88" s="204"/>
      <c r="Q88" s="204"/>
      <c r="R88" s="204"/>
      <c r="S88" s="204"/>
      <c r="T88" s="204"/>
      <c r="U88" s="204"/>
      <c r="V88" s="204"/>
      <c r="W88" s="204"/>
      <c r="X88" s="204"/>
      <c r="Y88" s="204"/>
      <c r="Z88" s="204"/>
    </row>
    <row r="89" spans="1:26" s="44" customFormat="1" ht="14">
      <c r="A89" s="145" t="s">
        <v>1197</v>
      </c>
      <c r="B89" s="204"/>
      <c r="C89" s="145"/>
      <c r="E89" s="204"/>
      <c r="F89" s="204"/>
      <c r="G89" s="204"/>
      <c r="H89" s="204"/>
      <c r="I89" s="211"/>
      <c r="J89" s="214"/>
      <c r="K89" s="215"/>
      <c r="L89" s="204"/>
      <c r="M89" s="204"/>
      <c r="N89" s="204"/>
      <c r="O89" s="204"/>
      <c r="P89" s="204"/>
      <c r="Q89" s="204"/>
      <c r="R89" s="204"/>
      <c r="S89" s="204"/>
      <c r="T89" s="204"/>
      <c r="U89" s="204"/>
      <c r="V89" s="204"/>
      <c r="W89" s="204"/>
      <c r="X89" s="204"/>
      <c r="Y89" s="204"/>
      <c r="Z89" s="204"/>
    </row>
    <row r="90" spans="1:26" s="44" customFormat="1" ht="14">
      <c r="A90" s="145"/>
      <c r="B90" s="204"/>
      <c r="C90" s="204"/>
      <c r="D90" s="204"/>
      <c r="E90" s="204"/>
      <c r="F90" s="204"/>
      <c r="G90" s="204"/>
      <c r="H90" s="217"/>
      <c r="I90" s="211"/>
      <c r="J90" s="214"/>
      <c r="K90" s="215"/>
      <c r="L90" s="204"/>
      <c r="M90" s="204"/>
      <c r="N90" s="204"/>
      <c r="O90" s="204"/>
      <c r="P90" s="204"/>
      <c r="Q90" s="204"/>
      <c r="R90" s="204"/>
      <c r="S90" s="204"/>
      <c r="T90" s="204"/>
      <c r="U90" s="204"/>
      <c r="V90" s="204"/>
      <c r="W90" s="204"/>
      <c r="X90" s="204"/>
      <c r="Y90" s="204"/>
      <c r="Z90" s="204"/>
    </row>
    <row r="91" spans="1:26" s="44" customFormat="1" ht="14">
      <c r="A91" s="167" t="s">
        <v>431</v>
      </c>
      <c r="B91" s="204"/>
      <c r="C91" s="204"/>
      <c r="D91" s="204"/>
      <c r="E91" s="204"/>
      <c r="F91" s="204"/>
      <c r="G91" s="204"/>
      <c r="H91" s="217"/>
      <c r="I91" s="211"/>
      <c r="J91" s="214"/>
      <c r="K91" s="215"/>
      <c r="L91" s="204"/>
      <c r="M91" s="204"/>
      <c r="N91" s="204"/>
      <c r="O91" s="204"/>
      <c r="P91" s="204"/>
      <c r="Q91" s="204"/>
      <c r="R91" s="204"/>
      <c r="S91" s="204"/>
      <c r="T91" s="204"/>
      <c r="U91" s="204"/>
      <c r="V91" s="204"/>
      <c r="W91" s="204"/>
      <c r="X91" s="204"/>
      <c r="Y91" s="204"/>
      <c r="Z91" s="204"/>
    </row>
    <row r="92" spans="1:26" s="44" customFormat="1" ht="13">
      <c r="H92" s="56"/>
      <c r="I92" s="55"/>
      <c r="J92" s="45"/>
      <c r="K92" s="54"/>
    </row>
    <row r="93" spans="1:26" s="52" customFormat="1" ht="14.5">
      <c r="A93" s="43"/>
      <c r="B93" s="43"/>
      <c r="C93" s="51"/>
      <c r="D93" s="51"/>
      <c r="E93" s="51"/>
      <c r="F93" s="498"/>
      <c r="G93" s="498"/>
      <c r="H93" s="42"/>
      <c r="I93" s="42"/>
      <c r="J93" s="42"/>
      <c r="K93" s="53"/>
      <c r="L93" s="41"/>
      <c r="M93" s="41"/>
      <c r="N93" s="41"/>
      <c r="O93" s="41"/>
      <c r="P93" s="41"/>
      <c r="Q93" s="41"/>
      <c r="R93" s="41"/>
      <c r="S93" s="41"/>
      <c r="T93" s="41"/>
      <c r="U93" s="41"/>
      <c r="V93" s="41"/>
    </row>
    <row r="94" spans="1:26" s="52" customFormat="1" ht="14.5">
      <c r="A94" s="43"/>
      <c r="B94" s="43"/>
      <c r="C94" s="51"/>
      <c r="D94" s="51"/>
      <c r="E94" s="51"/>
      <c r="F94" s="498"/>
      <c r="G94" s="498"/>
      <c r="H94" s="42"/>
      <c r="I94" s="42"/>
      <c r="J94" s="42"/>
      <c r="K94" s="53"/>
      <c r="L94" s="41"/>
      <c r="M94" s="41"/>
      <c r="N94" s="41"/>
      <c r="O94" s="41"/>
      <c r="P94" s="41"/>
      <c r="Q94" s="41"/>
      <c r="R94" s="41"/>
      <c r="S94" s="41"/>
      <c r="T94" s="41"/>
      <c r="U94" s="41"/>
      <c r="V94" s="41"/>
    </row>
  </sheetData>
  <mergeCells count="42">
    <mergeCell ref="A20:A23"/>
    <mergeCell ref="A15:A19"/>
    <mergeCell ref="A11:A14"/>
    <mergeCell ref="A7:A10"/>
    <mergeCell ref="A46:A49"/>
    <mergeCell ref="A41:A45"/>
    <mergeCell ref="A36:A40"/>
    <mergeCell ref="A32:A35"/>
    <mergeCell ref="A28:A31"/>
    <mergeCell ref="A24:A27"/>
    <mergeCell ref="A68:A73"/>
    <mergeCell ref="A63:A67"/>
    <mergeCell ref="A59:A62"/>
    <mergeCell ref="A55:A58"/>
    <mergeCell ref="A50:A54"/>
    <mergeCell ref="A3:A6"/>
    <mergeCell ref="K3:K4"/>
    <mergeCell ref="I5:I6"/>
    <mergeCell ref="J5:J6"/>
    <mergeCell ref="K5:K6"/>
    <mergeCell ref="C3:C6"/>
    <mergeCell ref="B3:B6"/>
    <mergeCell ref="G4:H4"/>
    <mergeCell ref="E4:F4"/>
    <mergeCell ref="D3:H3"/>
    <mergeCell ref="D4:D6"/>
    <mergeCell ref="I3:J3"/>
    <mergeCell ref="Y5:Y6"/>
    <mergeCell ref="L3:L4"/>
    <mergeCell ref="W3:Y3"/>
    <mergeCell ref="L5:L6"/>
    <mergeCell ref="W5:W6"/>
    <mergeCell ref="X5:X6"/>
    <mergeCell ref="M3:O3"/>
    <mergeCell ref="M5:M6"/>
    <mergeCell ref="N5:N6"/>
    <mergeCell ref="O5:O6"/>
    <mergeCell ref="P3:V3"/>
    <mergeCell ref="T4:V4"/>
    <mergeCell ref="T5:V5"/>
    <mergeCell ref="P4:S4"/>
    <mergeCell ref="P5:S5"/>
  </mergeCells>
  <hyperlinks>
    <hyperlink ref="AB8" location="Content!B58" display="Back to Content Page"/>
  </hyperlinks>
  <pageMargins left="0.75" right="0.75" top="1" bottom="1" header="0.5" footer="0.5"/>
  <pageSetup paperSize="9" orientation="portrait" verticalDpi="300"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57"/>
  <sheetViews>
    <sheetView topLeftCell="P1" zoomScale="102" zoomScaleNormal="102" workbookViewId="0">
      <selection activeCell="AA6" sqref="AA6"/>
    </sheetView>
  </sheetViews>
  <sheetFormatPr defaultRowHeight="14.5"/>
  <cols>
    <col min="1" max="1" width="33.81640625" customWidth="1"/>
    <col min="2" max="2" width="7.7265625" customWidth="1"/>
    <col min="3" max="15" width="7" customWidth="1"/>
    <col min="16" max="17" width="7" style="283" customWidth="1"/>
    <col min="18" max="18" width="7.7265625" customWidth="1"/>
    <col min="19" max="23" width="7" customWidth="1"/>
    <col min="24" max="25" width="7" style="499" customWidth="1"/>
  </cols>
  <sheetData>
    <row r="1" spans="1:27">
      <c r="A1" s="140" t="s">
        <v>1376</v>
      </c>
      <c r="B1" s="36"/>
      <c r="C1" s="57"/>
      <c r="D1" s="57"/>
      <c r="E1" s="57"/>
      <c r="F1" s="57"/>
      <c r="G1" s="57"/>
      <c r="H1" s="57"/>
      <c r="I1" s="57"/>
      <c r="J1" s="57"/>
      <c r="K1" s="57"/>
      <c r="L1" s="57"/>
      <c r="M1" s="57"/>
      <c r="N1" s="57"/>
      <c r="O1" s="57"/>
      <c r="P1" s="289"/>
      <c r="Q1" s="289"/>
      <c r="R1" s="57"/>
      <c r="S1" s="57"/>
      <c r="T1" s="57"/>
      <c r="U1" s="57"/>
      <c r="V1" s="57"/>
      <c r="W1" s="57"/>
      <c r="X1" s="289"/>
      <c r="Y1" s="289"/>
    </row>
    <row r="2" spans="1:27">
      <c r="A2" s="134"/>
      <c r="B2" s="134"/>
      <c r="C2" s="57"/>
      <c r="D2" s="57"/>
      <c r="E2" s="57"/>
      <c r="F2" s="57"/>
      <c r="G2" s="57"/>
      <c r="H2" s="57"/>
      <c r="I2" s="57"/>
      <c r="J2" s="57"/>
      <c r="K2" s="57"/>
      <c r="L2" s="57"/>
      <c r="M2" s="57"/>
      <c r="N2" s="57"/>
      <c r="O2" s="57"/>
      <c r="P2" s="289"/>
      <c r="Q2" s="289"/>
      <c r="R2" s="57"/>
      <c r="S2" s="57"/>
      <c r="T2" s="57"/>
      <c r="U2" s="57"/>
      <c r="V2" s="57"/>
      <c r="W2" s="57"/>
      <c r="X2" s="289"/>
      <c r="Y2" s="289"/>
    </row>
    <row r="3" spans="1:27">
      <c r="A3" s="742" t="s">
        <v>77</v>
      </c>
      <c r="B3" s="742" t="s">
        <v>256</v>
      </c>
      <c r="C3" s="4">
        <v>1991</v>
      </c>
      <c r="D3" s="4">
        <v>1992</v>
      </c>
      <c r="E3" s="4">
        <v>1993</v>
      </c>
      <c r="F3" s="4">
        <v>1995</v>
      </c>
      <c r="G3" s="4">
        <v>1996</v>
      </c>
      <c r="H3" s="4">
        <v>1997</v>
      </c>
      <c r="I3" s="4">
        <v>1998</v>
      </c>
      <c r="J3" s="4">
        <v>1999</v>
      </c>
      <c r="K3" s="4">
        <v>2000</v>
      </c>
      <c r="L3" s="4">
        <v>2001</v>
      </c>
      <c r="M3" s="4">
        <v>2003</v>
      </c>
      <c r="N3" s="4">
        <v>2004</v>
      </c>
      <c r="O3" s="4">
        <v>2005</v>
      </c>
      <c r="P3" s="4">
        <v>2006</v>
      </c>
      <c r="Q3" s="4">
        <v>2007</v>
      </c>
      <c r="R3" s="4">
        <v>2008</v>
      </c>
      <c r="S3" s="4">
        <v>2009</v>
      </c>
      <c r="T3" s="4">
        <v>2010</v>
      </c>
      <c r="U3" s="4">
        <v>2011</v>
      </c>
      <c r="V3" s="4">
        <v>2012</v>
      </c>
      <c r="W3" s="4">
        <v>2013</v>
      </c>
      <c r="X3" s="4">
        <v>2014</v>
      </c>
      <c r="Y3" s="4">
        <v>2015</v>
      </c>
    </row>
    <row r="4" spans="1:27">
      <c r="A4" s="1080" t="s">
        <v>15</v>
      </c>
      <c r="B4" s="284" t="s">
        <v>44</v>
      </c>
      <c r="C4" s="578" t="s">
        <v>429</v>
      </c>
      <c r="D4" s="578" t="s">
        <v>429</v>
      </c>
      <c r="E4" s="578" t="s">
        <v>429</v>
      </c>
      <c r="F4" s="578" t="s">
        <v>429</v>
      </c>
      <c r="G4" s="578" t="s">
        <v>429</v>
      </c>
      <c r="H4" s="578" t="s">
        <v>429</v>
      </c>
      <c r="I4" s="578" t="s">
        <v>429</v>
      </c>
      <c r="J4" s="578" t="s">
        <v>429</v>
      </c>
      <c r="K4" s="578" t="s">
        <v>429</v>
      </c>
      <c r="L4" s="578" t="s">
        <v>429</v>
      </c>
      <c r="M4" s="578" t="s">
        <v>429</v>
      </c>
      <c r="N4" s="578" t="s">
        <v>429</v>
      </c>
      <c r="O4" s="578" t="s">
        <v>429</v>
      </c>
      <c r="P4" s="578" t="s">
        <v>429</v>
      </c>
      <c r="Q4" s="578" t="s">
        <v>429</v>
      </c>
      <c r="R4" s="667">
        <v>18.7</v>
      </c>
      <c r="S4" s="578">
        <v>18.8</v>
      </c>
      <c r="T4" s="578">
        <v>18.899999999999999</v>
      </c>
      <c r="U4" s="578">
        <v>18.100000000000001</v>
      </c>
      <c r="V4" s="578">
        <v>18.11</v>
      </c>
      <c r="W4" s="578">
        <v>18.12</v>
      </c>
      <c r="X4" s="578">
        <v>18.13</v>
      </c>
      <c r="Y4" s="578">
        <v>18.14</v>
      </c>
    </row>
    <row r="5" spans="1:27">
      <c r="A5" s="1080"/>
      <c r="B5" s="284" t="s">
        <v>43</v>
      </c>
      <c r="C5" s="578" t="s">
        <v>429</v>
      </c>
      <c r="D5" s="578" t="s">
        <v>429</v>
      </c>
      <c r="E5" s="578" t="s">
        <v>429</v>
      </c>
      <c r="F5" s="578" t="s">
        <v>429</v>
      </c>
      <c r="G5" s="578" t="s">
        <v>429</v>
      </c>
      <c r="H5" s="578" t="s">
        <v>429</v>
      </c>
      <c r="I5" s="578" t="s">
        <v>429</v>
      </c>
      <c r="J5" s="578" t="s">
        <v>429</v>
      </c>
      <c r="K5" s="578" t="s">
        <v>429</v>
      </c>
      <c r="L5" s="578" t="s">
        <v>429</v>
      </c>
      <c r="M5" s="578" t="s">
        <v>429</v>
      </c>
      <c r="N5" s="578" t="s">
        <v>429</v>
      </c>
      <c r="O5" s="578" t="s">
        <v>429</v>
      </c>
      <c r="P5" s="578" t="s">
        <v>429</v>
      </c>
      <c r="Q5" s="578" t="s">
        <v>429</v>
      </c>
      <c r="R5" s="668">
        <v>58.3</v>
      </c>
      <c r="S5" s="578">
        <v>58.4</v>
      </c>
      <c r="T5" s="578">
        <v>58.5</v>
      </c>
      <c r="U5" s="578">
        <v>58.6</v>
      </c>
      <c r="V5" s="578">
        <v>58.7</v>
      </c>
      <c r="W5" s="578">
        <v>58.8</v>
      </c>
      <c r="X5" s="578">
        <v>58.9</v>
      </c>
      <c r="Y5" s="578">
        <v>58.1</v>
      </c>
    </row>
    <row r="6" spans="1:27">
      <c r="A6" s="1080"/>
      <c r="B6" s="284" t="s">
        <v>59</v>
      </c>
      <c r="C6" s="578" t="s">
        <v>429</v>
      </c>
      <c r="D6" s="578" t="s">
        <v>429</v>
      </c>
      <c r="E6" s="578" t="s">
        <v>429</v>
      </c>
      <c r="F6" s="578" t="s">
        <v>429</v>
      </c>
      <c r="G6" s="578" t="s">
        <v>429</v>
      </c>
      <c r="H6" s="578" t="s">
        <v>429</v>
      </c>
      <c r="I6" s="578" t="s">
        <v>429</v>
      </c>
      <c r="J6" s="578" t="s">
        <v>429</v>
      </c>
      <c r="K6" s="578" t="s">
        <v>429</v>
      </c>
      <c r="L6" s="578" t="s">
        <v>429</v>
      </c>
      <c r="M6" s="578" t="s">
        <v>429</v>
      </c>
      <c r="N6" s="578" t="s">
        <v>429</v>
      </c>
      <c r="O6" s="578" t="s">
        <v>429</v>
      </c>
      <c r="P6" s="578" t="s">
        <v>429</v>
      </c>
      <c r="Q6" s="578" t="s">
        <v>429</v>
      </c>
      <c r="R6" s="668">
        <v>36.6</v>
      </c>
      <c r="S6" s="578">
        <v>36.700000000000003</v>
      </c>
      <c r="T6" s="578">
        <v>36.799999999999997</v>
      </c>
      <c r="U6" s="578">
        <v>36.9</v>
      </c>
      <c r="V6" s="578">
        <v>36.1</v>
      </c>
      <c r="W6" s="578">
        <v>36.11</v>
      </c>
      <c r="X6" s="578">
        <v>36.119999999999997</v>
      </c>
      <c r="Y6" s="578">
        <v>36.130000000000003</v>
      </c>
      <c r="AA6" s="285" t="s">
        <v>13</v>
      </c>
    </row>
    <row r="7" spans="1:27">
      <c r="A7" s="1080" t="s">
        <v>14</v>
      </c>
      <c r="B7" s="284" t="s">
        <v>44</v>
      </c>
      <c r="C7" s="578" t="s">
        <v>429</v>
      </c>
      <c r="D7" s="578" t="s">
        <v>429</v>
      </c>
      <c r="E7" s="578" t="s">
        <v>429</v>
      </c>
      <c r="F7" s="578" t="s">
        <v>429</v>
      </c>
      <c r="G7" s="578" t="s">
        <v>429</v>
      </c>
      <c r="H7" s="578" t="s">
        <v>429</v>
      </c>
      <c r="I7" s="578" t="s">
        <v>429</v>
      </c>
      <c r="J7" s="578" t="s">
        <v>429</v>
      </c>
      <c r="K7" s="578" t="s">
        <v>429</v>
      </c>
      <c r="L7" s="578" t="s">
        <v>429</v>
      </c>
      <c r="M7" s="578">
        <v>19.399999999999999</v>
      </c>
      <c r="N7" s="578" t="s">
        <v>429</v>
      </c>
      <c r="O7" s="578" t="s">
        <v>429</v>
      </c>
      <c r="P7" s="578" t="s">
        <v>429</v>
      </c>
      <c r="Q7" s="578" t="s">
        <v>429</v>
      </c>
      <c r="R7" s="578" t="s">
        <v>429</v>
      </c>
      <c r="S7" s="578" t="s">
        <v>429</v>
      </c>
      <c r="T7" s="578">
        <v>16.399999999999999</v>
      </c>
      <c r="U7" s="578" t="s">
        <v>429</v>
      </c>
      <c r="V7" s="578" t="s">
        <v>429</v>
      </c>
      <c r="W7" s="578" t="s">
        <v>429</v>
      </c>
      <c r="X7" s="578" t="s">
        <v>429</v>
      </c>
      <c r="Y7" s="578" t="s">
        <v>429</v>
      </c>
    </row>
    <row r="8" spans="1:27">
      <c r="A8" s="1080"/>
      <c r="B8" s="284" t="s">
        <v>43</v>
      </c>
      <c r="C8" s="578" t="s">
        <v>429</v>
      </c>
      <c r="D8" s="578" t="s">
        <v>429</v>
      </c>
      <c r="E8" s="578" t="s">
        <v>429</v>
      </c>
      <c r="F8" s="578" t="s">
        <v>429</v>
      </c>
      <c r="G8" s="578" t="s">
        <v>429</v>
      </c>
      <c r="H8" s="578" t="s">
        <v>429</v>
      </c>
      <c r="I8" s="578" t="s">
        <v>429</v>
      </c>
      <c r="J8" s="578" t="s">
        <v>429</v>
      </c>
      <c r="K8" s="578" t="s">
        <v>429</v>
      </c>
      <c r="L8" s="578" t="s">
        <v>429</v>
      </c>
      <c r="M8" s="578">
        <v>44.8</v>
      </c>
      <c r="N8" s="578" t="s">
        <v>429</v>
      </c>
      <c r="O8" s="578" t="s">
        <v>429</v>
      </c>
      <c r="P8" s="578" t="s">
        <v>429</v>
      </c>
      <c r="Q8" s="578" t="s">
        <v>429</v>
      </c>
      <c r="R8" s="578" t="s">
        <v>429</v>
      </c>
      <c r="S8" s="578" t="s">
        <v>429</v>
      </c>
      <c r="T8" s="578">
        <v>24.3</v>
      </c>
      <c r="U8" s="578" t="s">
        <v>429</v>
      </c>
      <c r="V8" s="578" t="s">
        <v>429</v>
      </c>
      <c r="W8" s="578" t="s">
        <v>429</v>
      </c>
      <c r="X8" s="578" t="s">
        <v>429</v>
      </c>
      <c r="Y8" s="578" t="s">
        <v>429</v>
      </c>
    </row>
    <row r="9" spans="1:27">
      <c r="A9" s="1080"/>
      <c r="B9" s="284" t="s">
        <v>59</v>
      </c>
      <c r="C9" s="578" t="s">
        <v>429</v>
      </c>
      <c r="D9" s="578" t="s">
        <v>429</v>
      </c>
      <c r="E9" s="578" t="s">
        <v>429</v>
      </c>
      <c r="F9" s="577">
        <v>47</v>
      </c>
      <c r="G9" s="578" t="s">
        <v>429</v>
      </c>
      <c r="H9" s="578" t="s">
        <v>429</v>
      </c>
      <c r="I9" s="578" t="s">
        <v>429</v>
      </c>
      <c r="J9" s="578" t="s">
        <v>429</v>
      </c>
      <c r="K9" s="578" t="s">
        <v>429</v>
      </c>
      <c r="L9" s="578" t="s">
        <v>429</v>
      </c>
      <c r="M9" s="577">
        <v>30.6</v>
      </c>
      <c r="N9" s="578" t="s">
        <v>429</v>
      </c>
      <c r="O9" s="578" t="s">
        <v>429</v>
      </c>
      <c r="P9" s="578" t="s">
        <v>429</v>
      </c>
      <c r="Q9" s="578" t="s">
        <v>429</v>
      </c>
      <c r="R9" s="578" t="s">
        <v>429</v>
      </c>
      <c r="S9" s="578" t="s">
        <v>429</v>
      </c>
      <c r="T9" s="578">
        <v>19.3</v>
      </c>
      <c r="U9" s="578" t="s">
        <v>429</v>
      </c>
      <c r="V9" s="578" t="s">
        <v>429</v>
      </c>
      <c r="W9" s="578" t="s">
        <v>429</v>
      </c>
      <c r="X9" s="578" t="s">
        <v>429</v>
      </c>
      <c r="Y9" s="578" t="s">
        <v>429</v>
      </c>
      <c r="Z9" s="151" t="s">
        <v>17</v>
      </c>
    </row>
    <row r="10" spans="1:27">
      <c r="A10" s="1080" t="s">
        <v>268</v>
      </c>
      <c r="B10" s="284" t="s">
        <v>44</v>
      </c>
      <c r="C10" s="578" t="s">
        <v>429</v>
      </c>
      <c r="D10" s="578" t="s">
        <v>429</v>
      </c>
      <c r="E10" s="578" t="s">
        <v>429</v>
      </c>
      <c r="F10" s="578" t="s">
        <v>429</v>
      </c>
      <c r="G10" s="578" t="s">
        <v>429</v>
      </c>
      <c r="H10" s="578" t="s">
        <v>429</v>
      </c>
      <c r="I10" s="578" t="s">
        <v>429</v>
      </c>
      <c r="J10" s="578" t="s">
        <v>429</v>
      </c>
      <c r="K10" s="578" t="s">
        <v>429</v>
      </c>
      <c r="L10" s="578" t="s">
        <v>429</v>
      </c>
      <c r="M10" s="577">
        <v>61.5</v>
      </c>
      <c r="N10" s="578" t="s">
        <v>429</v>
      </c>
      <c r="O10" s="577">
        <v>61.5</v>
      </c>
      <c r="P10" s="578" t="s">
        <v>429</v>
      </c>
      <c r="Q10" s="578" t="s">
        <v>429</v>
      </c>
      <c r="R10" s="578" t="s">
        <v>429</v>
      </c>
      <c r="S10" s="578" t="s">
        <v>429</v>
      </c>
      <c r="T10" s="578" t="s">
        <v>429</v>
      </c>
      <c r="U10" s="578" t="s">
        <v>429</v>
      </c>
      <c r="V10" s="578" t="s">
        <v>429</v>
      </c>
      <c r="W10" s="578" t="s">
        <v>429</v>
      </c>
      <c r="X10" s="578" t="s">
        <v>429</v>
      </c>
      <c r="Y10" s="578" t="s">
        <v>429</v>
      </c>
    </row>
    <row r="11" spans="1:27">
      <c r="A11" s="1080"/>
      <c r="B11" s="284" t="s">
        <v>43</v>
      </c>
      <c r="C11" s="578" t="s">
        <v>429</v>
      </c>
      <c r="D11" s="578" t="s">
        <v>429</v>
      </c>
      <c r="E11" s="578" t="s">
        <v>429</v>
      </c>
      <c r="F11" s="578" t="s">
        <v>429</v>
      </c>
      <c r="G11" s="578" t="s">
        <v>429</v>
      </c>
      <c r="H11" s="578" t="s">
        <v>429</v>
      </c>
      <c r="I11" s="578" t="s">
        <v>429</v>
      </c>
      <c r="J11" s="578" t="s">
        <v>429</v>
      </c>
      <c r="K11" s="578" t="s">
        <v>429</v>
      </c>
      <c r="L11" s="578" t="s">
        <v>429</v>
      </c>
      <c r="M11" s="577">
        <v>75.72</v>
      </c>
      <c r="N11" s="578" t="s">
        <v>429</v>
      </c>
      <c r="O11" s="577">
        <v>75.7</v>
      </c>
      <c r="P11" s="578" t="s">
        <v>429</v>
      </c>
      <c r="Q11" s="578" t="s">
        <v>429</v>
      </c>
      <c r="R11" s="578" t="s">
        <v>429</v>
      </c>
      <c r="S11" s="578" t="s">
        <v>429</v>
      </c>
      <c r="T11" s="578" t="s">
        <v>429</v>
      </c>
      <c r="U11" s="578" t="s">
        <v>429</v>
      </c>
      <c r="V11" s="578" t="s">
        <v>429</v>
      </c>
      <c r="W11" s="578" t="s">
        <v>429</v>
      </c>
      <c r="X11" s="578" t="s">
        <v>429</v>
      </c>
      <c r="Y11" s="578" t="s">
        <v>429</v>
      </c>
    </row>
    <row r="12" spans="1:27">
      <c r="A12" s="1080"/>
      <c r="B12" s="284" t="s">
        <v>59</v>
      </c>
      <c r="C12" s="578" t="s">
        <v>429</v>
      </c>
      <c r="D12" s="578" t="s">
        <v>429</v>
      </c>
      <c r="E12" s="578" t="s">
        <v>429</v>
      </c>
      <c r="F12" s="578" t="s">
        <v>429</v>
      </c>
      <c r="G12" s="578" t="s">
        <v>429</v>
      </c>
      <c r="H12" s="578" t="s">
        <v>429</v>
      </c>
      <c r="I12" s="578" t="s">
        <v>429</v>
      </c>
      <c r="J12" s="578" t="s">
        <v>429</v>
      </c>
      <c r="K12" s="578" t="s">
        <v>429</v>
      </c>
      <c r="L12" s="578" t="s">
        <v>429</v>
      </c>
      <c r="M12" s="578" t="s">
        <v>429</v>
      </c>
      <c r="N12" s="578" t="s">
        <v>429</v>
      </c>
      <c r="O12" s="577">
        <v>71.3</v>
      </c>
      <c r="P12" s="578" t="s">
        <v>429</v>
      </c>
      <c r="Q12" s="578" t="s">
        <v>429</v>
      </c>
      <c r="R12" s="578" t="s">
        <v>429</v>
      </c>
      <c r="S12" s="578" t="s">
        <v>429</v>
      </c>
      <c r="T12" s="578" t="s">
        <v>429</v>
      </c>
      <c r="U12" s="578" t="s">
        <v>429</v>
      </c>
      <c r="V12" s="578" t="s">
        <v>429</v>
      </c>
      <c r="W12" s="578" t="s">
        <v>429</v>
      </c>
      <c r="X12" s="578" t="s">
        <v>429</v>
      </c>
      <c r="Y12" s="578" t="s">
        <v>429</v>
      </c>
    </row>
    <row r="13" spans="1:27">
      <c r="A13" s="1080" t="s">
        <v>12</v>
      </c>
      <c r="B13" s="284" t="s">
        <v>44</v>
      </c>
      <c r="C13" s="578" t="s">
        <v>429</v>
      </c>
      <c r="D13" s="577">
        <v>27.8</v>
      </c>
      <c r="E13" s="577">
        <v>36.700000000000003</v>
      </c>
      <c r="F13" s="578" t="s">
        <v>429</v>
      </c>
      <c r="G13" s="578" t="s">
        <v>429</v>
      </c>
      <c r="H13" s="578" t="s">
        <v>429</v>
      </c>
      <c r="I13" s="578" t="s">
        <v>429</v>
      </c>
      <c r="J13" s="578" t="s">
        <v>429</v>
      </c>
      <c r="K13" s="577">
        <v>41.5</v>
      </c>
      <c r="L13" s="578" t="s">
        <v>429</v>
      </c>
      <c r="M13" s="578">
        <v>39</v>
      </c>
      <c r="N13" s="578" t="s">
        <v>429</v>
      </c>
      <c r="O13" s="578" t="s">
        <v>429</v>
      </c>
      <c r="P13" s="578" t="s">
        <v>429</v>
      </c>
      <c r="Q13" s="578" t="s">
        <v>429</v>
      </c>
      <c r="R13" s="578" t="s">
        <v>429</v>
      </c>
      <c r="S13" s="578" t="s">
        <v>429</v>
      </c>
      <c r="T13" s="578">
        <v>39.6</v>
      </c>
      <c r="U13" s="578" t="s">
        <v>429</v>
      </c>
      <c r="V13" s="578" t="s">
        <v>429</v>
      </c>
      <c r="W13" s="578" t="s">
        <v>429</v>
      </c>
      <c r="X13" s="578" t="s">
        <v>429</v>
      </c>
      <c r="Y13" s="578" t="s">
        <v>429</v>
      </c>
    </row>
    <row r="14" spans="1:27">
      <c r="A14" s="1080"/>
      <c r="B14" s="284" t="s">
        <v>43</v>
      </c>
      <c r="C14" s="578" t="s">
        <v>429</v>
      </c>
      <c r="D14" s="577">
        <v>53.9</v>
      </c>
      <c r="E14" s="577">
        <v>68.900000000000006</v>
      </c>
      <c r="F14" s="578" t="s">
        <v>429</v>
      </c>
      <c r="G14" s="578" t="s">
        <v>429</v>
      </c>
      <c r="H14" s="578" t="s">
        <v>429</v>
      </c>
      <c r="I14" s="578" t="s">
        <v>429</v>
      </c>
      <c r="J14" s="578" t="s">
        <v>429</v>
      </c>
      <c r="K14" s="577">
        <v>60.5</v>
      </c>
      <c r="L14" s="578" t="s">
        <v>429</v>
      </c>
      <c r="M14" s="578">
        <v>60.9</v>
      </c>
      <c r="N14" s="578" t="s">
        <v>429</v>
      </c>
      <c r="O14" s="578" t="s">
        <v>429</v>
      </c>
      <c r="P14" s="578" t="s">
        <v>429</v>
      </c>
      <c r="Q14" s="578" t="s">
        <v>429</v>
      </c>
      <c r="R14" s="578" t="s">
        <v>429</v>
      </c>
      <c r="S14" s="578" t="s">
        <v>429</v>
      </c>
      <c r="T14" s="578">
        <v>61.2</v>
      </c>
      <c r="U14" s="578" t="s">
        <v>429</v>
      </c>
      <c r="V14" s="578" t="s">
        <v>429</v>
      </c>
      <c r="W14" s="578" t="s">
        <v>429</v>
      </c>
      <c r="X14" s="578" t="s">
        <v>429</v>
      </c>
      <c r="Y14" s="578" t="s">
        <v>429</v>
      </c>
    </row>
    <row r="15" spans="1:27">
      <c r="A15" s="1080"/>
      <c r="B15" s="284" t="s">
        <v>59</v>
      </c>
      <c r="C15" s="578" t="s">
        <v>429</v>
      </c>
      <c r="D15" s="578" t="s">
        <v>429</v>
      </c>
      <c r="E15" s="577">
        <v>49.2</v>
      </c>
      <c r="F15" s="577">
        <v>66.599999999999994</v>
      </c>
      <c r="G15" s="578" t="s">
        <v>429</v>
      </c>
      <c r="H15" s="578" t="s">
        <v>429</v>
      </c>
      <c r="I15" s="578" t="s">
        <v>429</v>
      </c>
      <c r="J15" s="577">
        <v>68</v>
      </c>
      <c r="K15" s="578" t="s">
        <v>429</v>
      </c>
      <c r="L15" s="578" t="s">
        <v>429</v>
      </c>
      <c r="M15" s="577">
        <v>56.6</v>
      </c>
      <c r="N15" s="578" t="s">
        <v>429</v>
      </c>
      <c r="O15" s="578" t="s">
        <v>429</v>
      </c>
      <c r="P15" s="578" t="s">
        <v>429</v>
      </c>
      <c r="Q15" s="578" t="s">
        <v>429</v>
      </c>
      <c r="R15" s="578" t="s">
        <v>429</v>
      </c>
      <c r="S15" s="578" t="s">
        <v>429</v>
      </c>
      <c r="T15" s="578">
        <v>57.1</v>
      </c>
      <c r="U15" s="578" t="s">
        <v>429</v>
      </c>
      <c r="V15" s="578" t="s">
        <v>429</v>
      </c>
      <c r="W15" s="578" t="s">
        <v>429</v>
      </c>
      <c r="X15" s="578" t="s">
        <v>429</v>
      </c>
      <c r="Y15" s="578" t="s">
        <v>429</v>
      </c>
    </row>
    <row r="16" spans="1:27">
      <c r="A16" s="1080" t="s">
        <v>11</v>
      </c>
      <c r="B16" s="284" t="s">
        <v>44</v>
      </c>
      <c r="C16" s="578" t="s">
        <v>429</v>
      </c>
      <c r="D16" s="578" t="s">
        <v>429</v>
      </c>
      <c r="E16" s="578" t="s">
        <v>429</v>
      </c>
      <c r="F16" s="578" t="s">
        <v>429</v>
      </c>
      <c r="G16" s="577">
        <v>63.2</v>
      </c>
      <c r="H16" s="578" t="s">
        <v>429</v>
      </c>
      <c r="I16" s="577">
        <v>52.1</v>
      </c>
      <c r="J16" s="578" t="s">
        <v>429</v>
      </c>
      <c r="K16" s="578" t="s">
        <v>429</v>
      </c>
      <c r="L16" s="578" t="s">
        <v>429</v>
      </c>
      <c r="M16" s="577">
        <v>52</v>
      </c>
      <c r="N16" s="578" t="s">
        <v>429</v>
      </c>
      <c r="O16" s="577">
        <v>55.2</v>
      </c>
      <c r="P16" s="578" t="s">
        <v>429</v>
      </c>
      <c r="Q16" s="578" t="s">
        <v>429</v>
      </c>
      <c r="R16" s="578" t="s">
        <v>429</v>
      </c>
      <c r="S16" s="578" t="s">
        <v>429</v>
      </c>
      <c r="T16" s="578">
        <v>51.1</v>
      </c>
      <c r="U16" s="578" t="s">
        <v>429</v>
      </c>
      <c r="V16" s="578" t="s">
        <v>429</v>
      </c>
      <c r="W16" s="578" t="s">
        <v>429</v>
      </c>
      <c r="X16" s="578" t="s">
        <v>429</v>
      </c>
      <c r="Y16" s="578" t="s">
        <v>429</v>
      </c>
    </row>
    <row r="17" spans="1:50">
      <c r="A17" s="1080"/>
      <c r="B17" s="284" t="s">
        <v>43</v>
      </c>
      <c r="C17" s="578" t="s">
        <v>429</v>
      </c>
      <c r="D17" s="578" t="s">
        <v>429</v>
      </c>
      <c r="E17" s="578" t="s">
        <v>429</v>
      </c>
      <c r="F17" s="578" t="s">
        <v>429</v>
      </c>
      <c r="G17" s="577">
        <v>76</v>
      </c>
      <c r="H17" s="578" t="s">
        <v>429</v>
      </c>
      <c r="I17" s="577">
        <v>76.7</v>
      </c>
      <c r="J17" s="578" t="s">
        <v>429</v>
      </c>
      <c r="K17" s="578" t="s">
        <v>429</v>
      </c>
      <c r="L17" s="578" t="s">
        <v>429</v>
      </c>
      <c r="M17" s="577">
        <v>53.5</v>
      </c>
      <c r="N17" s="578" t="s">
        <v>429</v>
      </c>
      <c r="O17" s="577">
        <v>80.599999999999994</v>
      </c>
      <c r="P17" s="578" t="s">
        <v>429</v>
      </c>
      <c r="Q17" s="578" t="s">
        <v>429</v>
      </c>
      <c r="R17" s="578" t="s">
        <v>429</v>
      </c>
      <c r="S17" s="578" t="s">
        <v>429</v>
      </c>
      <c r="T17" s="578">
        <v>81.5</v>
      </c>
      <c r="U17" s="578" t="s">
        <v>429</v>
      </c>
      <c r="V17" s="578" t="s">
        <v>429</v>
      </c>
      <c r="W17" s="578" t="s">
        <v>429</v>
      </c>
      <c r="X17" s="578" t="s">
        <v>429</v>
      </c>
      <c r="Y17" s="578" t="s">
        <v>429</v>
      </c>
    </row>
    <row r="18" spans="1:50">
      <c r="A18" s="1080"/>
      <c r="B18" s="284" t="s">
        <v>59</v>
      </c>
      <c r="C18" s="578" t="s">
        <v>429</v>
      </c>
      <c r="D18" s="578" t="s">
        <v>429</v>
      </c>
      <c r="E18" s="578" t="s">
        <v>429</v>
      </c>
      <c r="F18" s="578" t="s">
        <v>429</v>
      </c>
      <c r="G18" s="578" t="s">
        <v>429</v>
      </c>
      <c r="H18" s="577">
        <v>73.3</v>
      </c>
      <c r="I18" s="578" t="s">
        <v>429</v>
      </c>
      <c r="J18" s="577">
        <v>71.3</v>
      </c>
      <c r="K18" s="578" t="s">
        <v>429</v>
      </c>
      <c r="L18" s="578" t="s">
        <v>429</v>
      </c>
      <c r="M18" s="578" t="s">
        <v>429</v>
      </c>
      <c r="N18" s="578" t="s">
        <v>429</v>
      </c>
      <c r="O18" s="577">
        <v>75</v>
      </c>
      <c r="P18" s="578" t="s">
        <v>429</v>
      </c>
      <c r="Q18" s="578" t="s">
        <v>429</v>
      </c>
      <c r="R18" s="578" t="s">
        <v>429</v>
      </c>
      <c r="S18" s="578" t="s">
        <v>429</v>
      </c>
      <c r="T18" s="578">
        <v>75.3</v>
      </c>
      <c r="U18" s="578" t="s">
        <v>429</v>
      </c>
      <c r="V18" s="578">
        <v>71.5</v>
      </c>
      <c r="W18" s="578">
        <v>71.5</v>
      </c>
      <c r="X18" s="578" t="s">
        <v>429</v>
      </c>
      <c r="Y18" s="578" t="s">
        <v>429</v>
      </c>
    </row>
    <row r="19" spans="1:50">
      <c r="A19" s="1080" t="s">
        <v>10</v>
      </c>
      <c r="B19" s="284" t="s">
        <v>44</v>
      </c>
      <c r="C19" s="578" t="s">
        <v>429</v>
      </c>
      <c r="D19" s="578" t="s">
        <v>429</v>
      </c>
      <c r="E19" s="578" t="s">
        <v>429</v>
      </c>
      <c r="F19" s="578" t="s">
        <v>429</v>
      </c>
      <c r="G19" s="578" t="s">
        <v>429</v>
      </c>
      <c r="H19" s="577">
        <v>54.9</v>
      </c>
      <c r="I19" s="578" t="s">
        <v>429</v>
      </c>
      <c r="J19" s="578" t="s">
        <v>429</v>
      </c>
      <c r="K19" s="578" t="s">
        <v>429</v>
      </c>
      <c r="L19" s="578" t="s">
        <v>429</v>
      </c>
      <c r="M19" s="577">
        <v>25.4</v>
      </c>
      <c r="N19" s="577">
        <v>25.4</v>
      </c>
      <c r="O19" s="578" t="s">
        <v>429</v>
      </c>
      <c r="P19" s="578" t="s">
        <v>429</v>
      </c>
      <c r="Q19" s="578" t="s">
        <v>429</v>
      </c>
      <c r="R19" s="578" t="s">
        <v>429</v>
      </c>
      <c r="S19" s="578" t="s">
        <v>429</v>
      </c>
      <c r="T19" s="578">
        <v>17.3</v>
      </c>
      <c r="U19" s="578" t="s">
        <v>429</v>
      </c>
      <c r="V19" s="578" t="s">
        <v>429</v>
      </c>
      <c r="W19" s="578" t="s">
        <v>429</v>
      </c>
      <c r="X19" s="578" t="s">
        <v>429</v>
      </c>
      <c r="Y19" s="578" t="s">
        <v>429</v>
      </c>
    </row>
    <row r="20" spans="1:50">
      <c r="A20" s="1080"/>
      <c r="B20" s="284" t="s">
        <v>43</v>
      </c>
      <c r="C20" s="578" t="s">
        <v>429</v>
      </c>
      <c r="D20" s="578" t="s">
        <v>429</v>
      </c>
      <c r="E20" s="578" t="s">
        <v>429</v>
      </c>
      <c r="F20" s="578" t="s">
        <v>429</v>
      </c>
      <c r="G20" s="578" t="s">
        <v>429</v>
      </c>
      <c r="H20" s="577">
        <v>66.5</v>
      </c>
      <c r="I20" s="578" t="s">
        <v>429</v>
      </c>
      <c r="J20" s="578" t="s">
        <v>429</v>
      </c>
      <c r="K20" s="578" t="s">
        <v>429</v>
      </c>
      <c r="L20" s="578" t="s">
        <v>429</v>
      </c>
      <c r="M20" s="577">
        <v>55.9</v>
      </c>
      <c r="N20" s="577">
        <v>55.9</v>
      </c>
      <c r="O20" s="578" t="s">
        <v>429</v>
      </c>
      <c r="P20" s="578" t="s">
        <v>429</v>
      </c>
      <c r="Q20" s="578" t="s">
        <v>429</v>
      </c>
      <c r="R20" s="578" t="s">
        <v>429</v>
      </c>
      <c r="S20" s="578" t="s">
        <v>429</v>
      </c>
      <c r="T20" s="578">
        <v>56.6</v>
      </c>
      <c r="U20" s="578" t="s">
        <v>429</v>
      </c>
      <c r="V20" s="578" t="s">
        <v>429</v>
      </c>
      <c r="W20" s="578" t="s">
        <v>429</v>
      </c>
      <c r="X20" s="578" t="s">
        <v>429</v>
      </c>
      <c r="Y20" s="578" t="s">
        <v>429</v>
      </c>
    </row>
    <row r="21" spans="1:50">
      <c r="A21" s="1080"/>
      <c r="B21" s="284" t="s">
        <v>59</v>
      </c>
      <c r="C21" s="577">
        <v>54</v>
      </c>
      <c r="D21" s="578" t="s">
        <v>429</v>
      </c>
      <c r="E21" s="578" t="s">
        <v>429</v>
      </c>
      <c r="F21" s="578" t="s">
        <v>429</v>
      </c>
      <c r="G21" s="578" t="s">
        <v>429</v>
      </c>
      <c r="H21" s="578" t="s">
        <v>429</v>
      </c>
      <c r="I21" s="577">
        <v>65.3</v>
      </c>
      <c r="J21" s="578" t="s">
        <v>429</v>
      </c>
      <c r="K21" s="578" t="s">
        <v>429</v>
      </c>
      <c r="L21" s="578" t="s">
        <v>429</v>
      </c>
      <c r="M21" s="578" t="s">
        <v>429</v>
      </c>
      <c r="N21" s="577">
        <v>52.4</v>
      </c>
      <c r="O21" s="577">
        <v>52.4</v>
      </c>
      <c r="P21" s="578" t="s">
        <v>429</v>
      </c>
      <c r="Q21" s="578" t="s">
        <v>429</v>
      </c>
      <c r="R21" s="578" t="s">
        <v>429</v>
      </c>
      <c r="S21" s="578" t="s">
        <v>429</v>
      </c>
      <c r="T21" s="578">
        <v>50.7</v>
      </c>
      <c r="U21" s="578" t="s">
        <v>429</v>
      </c>
      <c r="V21" s="578" t="s">
        <v>429</v>
      </c>
      <c r="W21" s="578" t="s">
        <v>429</v>
      </c>
      <c r="X21" s="578" t="s">
        <v>429</v>
      </c>
      <c r="Y21" s="578" t="s">
        <v>429</v>
      </c>
    </row>
    <row r="22" spans="1:50">
      <c r="A22" s="1104" t="s">
        <v>9</v>
      </c>
      <c r="B22" s="284" t="s">
        <v>44</v>
      </c>
      <c r="C22" s="578" t="s">
        <v>429</v>
      </c>
      <c r="D22" s="578" t="s">
        <v>429</v>
      </c>
      <c r="E22" s="578" t="s">
        <v>429</v>
      </c>
      <c r="F22" s="578" t="s">
        <v>429</v>
      </c>
      <c r="G22" s="578" t="s">
        <v>429</v>
      </c>
      <c r="H22" s="578" t="s">
        <v>429</v>
      </c>
      <c r="I22" s="578" t="s">
        <v>429</v>
      </c>
      <c r="J22" s="578" t="s">
        <v>429</v>
      </c>
      <c r="K22" s="578" t="s">
        <v>429</v>
      </c>
      <c r="L22" s="578" t="s">
        <v>429</v>
      </c>
      <c r="M22" s="578" t="s">
        <v>429</v>
      </c>
      <c r="N22" s="578" t="s">
        <v>429</v>
      </c>
      <c r="O22" s="578" t="s">
        <v>429</v>
      </c>
      <c r="P22" s="581">
        <v>6.3</v>
      </c>
      <c r="Q22" s="578">
        <v>6.3</v>
      </c>
      <c r="R22" s="578">
        <v>6.3</v>
      </c>
      <c r="S22" s="578" t="s">
        <v>429</v>
      </c>
      <c r="T22" s="578" t="s">
        <v>429</v>
      </c>
      <c r="U22" s="578" t="s">
        <v>429</v>
      </c>
      <c r="V22" s="578">
        <v>7.9</v>
      </c>
      <c r="W22" s="578" t="s">
        <v>429</v>
      </c>
      <c r="X22" s="578" t="s">
        <v>429</v>
      </c>
      <c r="Y22" s="578" t="s">
        <v>429</v>
      </c>
      <c r="Z22" s="1138"/>
      <c r="AA22" s="1139"/>
      <c r="AB22" s="1139"/>
      <c r="AC22" s="1139"/>
      <c r="AD22" s="1139"/>
      <c r="AE22" s="1139"/>
      <c r="AF22" s="1139"/>
      <c r="AG22" s="1139"/>
      <c r="AH22" s="1139"/>
      <c r="AI22" s="1139"/>
      <c r="AJ22" s="1139"/>
      <c r="AK22" s="1139"/>
      <c r="AL22" s="1139"/>
      <c r="AM22" s="1139"/>
      <c r="AN22" s="1139"/>
      <c r="AO22" s="1139"/>
      <c r="AP22" s="1139"/>
      <c r="AQ22" s="1139"/>
      <c r="AR22" s="1139"/>
      <c r="AS22" s="1139"/>
      <c r="AT22" s="1139"/>
      <c r="AU22" s="1139"/>
      <c r="AV22" s="1139"/>
      <c r="AW22" s="1139"/>
      <c r="AX22" s="1139"/>
    </row>
    <row r="23" spans="1:50">
      <c r="A23" s="1104"/>
      <c r="B23" s="284" t="s">
        <v>43</v>
      </c>
      <c r="C23" s="578" t="s">
        <v>429</v>
      </c>
      <c r="D23" s="578" t="s">
        <v>429</v>
      </c>
      <c r="E23" s="578" t="s">
        <v>429</v>
      </c>
      <c r="F23" s="578" t="s">
        <v>429</v>
      </c>
      <c r="G23" s="578" t="s">
        <v>429</v>
      </c>
      <c r="H23" s="578" t="s">
        <v>429</v>
      </c>
      <c r="I23" s="578" t="s">
        <v>429</v>
      </c>
      <c r="J23" s="578" t="s">
        <v>429</v>
      </c>
      <c r="K23" s="578" t="s">
        <v>429</v>
      </c>
      <c r="L23" s="578" t="s">
        <v>429</v>
      </c>
      <c r="M23" s="578" t="s">
        <v>429</v>
      </c>
      <c r="N23" s="578" t="s">
        <v>429</v>
      </c>
      <c r="O23" s="578" t="s">
        <v>429</v>
      </c>
      <c r="P23" s="581">
        <v>10.1</v>
      </c>
      <c r="Q23" s="578">
        <v>10.1</v>
      </c>
      <c r="R23" s="578">
        <v>10.1</v>
      </c>
      <c r="S23" s="578" t="s">
        <v>429</v>
      </c>
      <c r="T23" s="578" t="s">
        <v>429</v>
      </c>
      <c r="U23" s="578" t="s">
        <v>429</v>
      </c>
      <c r="V23" s="578">
        <v>11</v>
      </c>
      <c r="W23" s="578" t="s">
        <v>429</v>
      </c>
      <c r="X23" s="578" t="s">
        <v>429</v>
      </c>
      <c r="Y23" s="578" t="s">
        <v>429</v>
      </c>
      <c r="Z23" s="1138"/>
      <c r="AA23" s="1139"/>
      <c r="AB23" s="1139"/>
      <c r="AC23" s="1139"/>
      <c r="AD23" s="1139"/>
      <c r="AE23" s="1139"/>
      <c r="AF23" s="1139"/>
      <c r="AG23" s="1139"/>
      <c r="AH23" s="1139"/>
      <c r="AI23" s="1139"/>
      <c r="AJ23" s="1139"/>
      <c r="AK23" s="1139"/>
      <c r="AL23" s="1139"/>
      <c r="AM23" s="1139"/>
      <c r="AN23" s="1139"/>
      <c r="AO23" s="1139"/>
      <c r="AP23" s="1139"/>
      <c r="AQ23" s="1139"/>
      <c r="AR23" s="1139"/>
      <c r="AS23" s="1139"/>
      <c r="AT23" s="1139"/>
      <c r="AU23" s="1139"/>
      <c r="AV23" s="1139"/>
      <c r="AW23" s="1139"/>
      <c r="AX23" s="1139"/>
    </row>
    <row r="24" spans="1:50">
      <c r="A24" s="1104"/>
      <c r="B24" s="284" t="s">
        <v>59</v>
      </c>
      <c r="C24" s="578" t="s">
        <v>429</v>
      </c>
      <c r="D24" s="578" t="s">
        <v>429</v>
      </c>
      <c r="E24" s="578" t="s">
        <v>429</v>
      </c>
      <c r="F24" s="578" t="s">
        <v>429</v>
      </c>
      <c r="G24" s="577">
        <v>8.1999999999999993</v>
      </c>
      <c r="H24" s="577">
        <v>8.1999999999999993</v>
      </c>
      <c r="I24" s="578" t="s">
        <v>429</v>
      </c>
      <c r="J24" s="578" t="s">
        <v>429</v>
      </c>
      <c r="K24" s="578" t="s">
        <v>429</v>
      </c>
      <c r="L24" s="577">
        <v>7.8</v>
      </c>
      <c r="M24" s="577">
        <v>7.8</v>
      </c>
      <c r="N24" s="578" t="s">
        <v>429</v>
      </c>
      <c r="O24" s="578" t="s">
        <v>429</v>
      </c>
      <c r="P24" s="581">
        <v>8.5</v>
      </c>
      <c r="Q24" s="578">
        <v>8.5</v>
      </c>
      <c r="R24" s="578">
        <v>8.5</v>
      </c>
      <c r="S24" s="578">
        <v>8.5</v>
      </c>
      <c r="T24" s="578">
        <v>8.5</v>
      </c>
      <c r="U24" s="578"/>
      <c r="V24" s="578">
        <v>9.8000000000000007</v>
      </c>
      <c r="W24" s="578" t="s">
        <v>429</v>
      </c>
      <c r="X24" s="578" t="s">
        <v>429</v>
      </c>
      <c r="Y24" s="578" t="s">
        <v>429</v>
      </c>
      <c r="Z24" s="1138"/>
      <c r="AA24" s="1139"/>
      <c r="AB24" s="1139"/>
      <c r="AC24" s="1139"/>
      <c r="AD24" s="1139"/>
      <c r="AE24" s="1139"/>
      <c r="AF24" s="1139"/>
      <c r="AG24" s="1139"/>
      <c r="AH24" s="1139"/>
      <c r="AI24" s="1139"/>
      <c r="AJ24" s="1139"/>
      <c r="AK24" s="1139"/>
      <c r="AL24" s="1139"/>
      <c r="AM24" s="1139"/>
      <c r="AN24" s="1139"/>
      <c r="AO24" s="1139"/>
      <c r="AP24" s="1139"/>
      <c r="AQ24" s="1139"/>
      <c r="AR24" s="1139"/>
      <c r="AS24" s="1139"/>
      <c r="AT24" s="1139"/>
      <c r="AU24" s="1139"/>
      <c r="AV24" s="1139"/>
      <c r="AW24" s="1139"/>
      <c r="AX24" s="1139"/>
    </row>
    <row r="25" spans="1:50">
      <c r="A25" s="1080" t="s">
        <v>7</v>
      </c>
      <c r="B25" s="284" t="s">
        <v>44</v>
      </c>
      <c r="C25" s="578" t="s">
        <v>429</v>
      </c>
      <c r="D25" s="578" t="s">
        <v>429</v>
      </c>
      <c r="E25" s="578" t="s">
        <v>429</v>
      </c>
      <c r="F25" s="578" t="s">
        <v>429</v>
      </c>
      <c r="G25" s="577">
        <v>62</v>
      </c>
      <c r="H25" s="578" t="s">
        <v>429</v>
      </c>
      <c r="I25" s="578" t="s">
        <v>429</v>
      </c>
      <c r="J25" s="578" t="s">
        <v>429</v>
      </c>
      <c r="K25" s="577">
        <v>51.6</v>
      </c>
      <c r="L25" s="578" t="s">
        <v>429</v>
      </c>
      <c r="M25" s="578" t="s">
        <v>429</v>
      </c>
      <c r="N25" s="578" t="s">
        <v>429</v>
      </c>
      <c r="O25" s="578" t="s">
        <v>429</v>
      </c>
      <c r="P25" s="578" t="s">
        <v>429</v>
      </c>
      <c r="Q25" s="578" t="s">
        <v>429</v>
      </c>
      <c r="R25" s="578">
        <v>49.6</v>
      </c>
      <c r="S25" s="578">
        <v>49.6</v>
      </c>
      <c r="T25" s="578" t="s">
        <v>429</v>
      </c>
      <c r="U25" s="578" t="s">
        <v>429</v>
      </c>
      <c r="V25" s="578" t="s">
        <v>429</v>
      </c>
      <c r="W25" s="578" t="s">
        <v>429</v>
      </c>
      <c r="X25" s="578" t="s">
        <v>429</v>
      </c>
      <c r="Y25" s="578" t="s">
        <v>429</v>
      </c>
    </row>
    <row r="26" spans="1:50">
      <c r="A26" s="1080"/>
      <c r="B26" s="284" t="s">
        <v>43</v>
      </c>
      <c r="C26" s="578" t="s">
        <v>429</v>
      </c>
      <c r="D26" s="578" t="s">
        <v>429</v>
      </c>
      <c r="E26" s="578" t="s">
        <v>429</v>
      </c>
      <c r="F26" s="578" t="s">
        <v>429</v>
      </c>
      <c r="G26" s="577">
        <v>71.3</v>
      </c>
      <c r="H26" s="578" t="s">
        <v>429</v>
      </c>
      <c r="I26" s="578" t="s">
        <v>429</v>
      </c>
      <c r="J26" s="578" t="s">
        <v>429</v>
      </c>
      <c r="K26" s="577">
        <v>54.1</v>
      </c>
      <c r="L26" s="578" t="s">
        <v>429</v>
      </c>
      <c r="M26" s="578" t="s">
        <v>429</v>
      </c>
      <c r="N26" s="578" t="s">
        <v>429</v>
      </c>
      <c r="O26" s="578" t="s">
        <v>429</v>
      </c>
      <c r="P26" s="578" t="s">
        <v>429</v>
      </c>
      <c r="Q26" s="578" t="s">
        <v>429</v>
      </c>
      <c r="R26" s="578">
        <v>56.9</v>
      </c>
      <c r="S26" s="578">
        <v>56.9</v>
      </c>
      <c r="T26" s="578" t="s">
        <v>429</v>
      </c>
      <c r="U26" s="578" t="s">
        <v>429</v>
      </c>
      <c r="V26" s="578" t="s">
        <v>429</v>
      </c>
      <c r="W26" s="578" t="s">
        <v>429</v>
      </c>
      <c r="X26" s="578" t="s">
        <v>429</v>
      </c>
      <c r="Y26" s="578" t="s">
        <v>429</v>
      </c>
    </row>
    <row r="27" spans="1:50">
      <c r="A27" s="1080"/>
      <c r="B27" s="284" t="s">
        <v>59</v>
      </c>
      <c r="C27" s="578" t="s">
        <v>429</v>
      </c>
      <c r="D27" s="578" t="s">
        <v>429</v>
      </c>
      <c r="E27" s="578" t="s">
        <v>429</v>
      </c>
      <c r="F27" s="578" t="s">
        <v>429</v>
      </c>
      <c r="G27" s="578" t="s">
        <v>429</v>
      </c>
      <c r="H27" s="577">
        <v>69.400000000000006</v>
      </c>
      <c r="I27" s="578" t="s">
        <v>429</v>
      </c>
      <c r="J27" s="578" t="s">
        <v>429</v>
      </c>
      <c r="K27" s="578" t="s">
        <v>429</v>
      </c>
      <c r="L27" s="578" t="s">
        <v>429</v>
      </c>
      <c r="M27" s="577">
        <v>55.2</v>
      </c>
      <c r="N27" s="578" t="s">
        <v>429</v>
      </c>
      <c r="O27" s="578" t="s">
        <v>429</v>
      </c>
      <c r="P27" s="578" t="s">
        <v>429</v>
      </c>
      <c r="Q27" s="578" t="s">
        <v>429</v>
      </c>
      <c r="R27" s="578">
        <v>54.7</v>
      </c>
      <c r="S27" s="578">
        <v>54.7</v>
      </c>
      <c r="T27" s="578" t="s">
        <v>429</v>
      </c>
      <c r="U27" s="578" t="s">
        <v>429</v>
      </c>
      <c r="V27" s="578" t="s">
        <v>429</v>
      </c>
      <c r="W27" s="578" t="s">
        <v>429</v>
      </c>
      <c r="X27" s="578" t="s">
        <v>429</v>
      </c>
      <c r="Y27" s="578" t="s">
        <v>429</v>
      </c>
    </row>
    <row r="28" spans="1:50">
      <c r="A28" s="1104" t="s">
        <v>32</v>
      </c>
      <c r="B28" s="284" t="s">
        <v>44</v>
      </c>
      <c r="C28" s="578" t="s">
        <v>429</v>
      </c>
      <c r="D28" s="578" t="s">
        <v>429</v>
      </c>
      <c r="E28" s="578">
        <v>39</v>
      </c>
      <c r="F28" s="578" t="s">
        <v>429</v>
      </c>
      <c r="G28" s="578" t="s">
        <v>429</v>
      </c>
      <c r="H28" s="578" t="s">
        <v>429</v>
      </c>
      <c r="I28" s="578" t="s">
        <v>429</v>
      </c>
      <c r="J28" s="578" t="s">
        <v>429</v>
      </c>
      <c r="K28" s="578" t="s">
        <v>429</v>
      </c>
      <c r="L28" s="578" t="s">
        <v>429</v>
      </c>
      <c r="M28" s="578">
        <v>17</v>
      </c>
      <c r="N28" s="578">
        <v>12</v>
      </c>
      <c r="O28" s="578" t="s">
        <v>429</v>
      </c>
      <c r="P28" s="578" t="s">
        <v>429</v>
      </c>
      <c r="Q28" s="578" t="s">
        <v>429</v>
      </c>
      <c r="R28" s="578" t="s">
        <v>429</v>
      </c>
      <c r="S28" s="578">
        <v>14.6</v>
      </c>
      <c r="T28" s="578">
        <v>14.6</v>
      </c>
      <c r="U28" s="578" t="s">
        <v>429</v>
      </c>
      <c r="V28" s="578" t="s">
        <v>429</v>
      </c>
      <c r="W28" s="578" t="s">
        <v>429</v>
      </c>
      <c r="X28" s="578" t="s">
        <v>429</v>
      </c>
      <c r="Y28" s="578" t="s">
        <v>429</v>
      </c>
      <c r="Z28" s="57"/>
    </row>
    <row r="29" spans="1:50">
      <c r="A29" s="1104"/>
      <c r="B29" s="284" t="s">
        <v>43</v>
      </c>
      <c r="C29" s="578" t="s">
        <v>429</v>
      </c>
      <c r="D29" s="578" t="s">
        <v>429</v>
      </c>
      <c r="E29" s="578">
        <v>81.599999999999994</v>
      </c>
      <c r="F29" s="578" t="s">
        <v>429</v>
      </c>
      <c r="G29" s="578" t="s">
        <v>429</v>
      </c>
      <c r="H29" s="578" t="s">
        <v>429</v>
      </c>
      <c r="I29" s="578" t="s">
        <v>429</v>
      </c>
      <c r="J29" s="578" t="s">
        <v>429</v>
      </c>
      <c r="K29" s="578" t="s">
        <v>429</v>
      </c>
      <c r="L29" s="578" t="s">
        <v>429</v>
      </c>
      <c r="M29" s="578">
        <v>48.7</v>
      </c>
      <c r="N29" s="578">
        <v>38.200000000000003</v>
      </c>
      <c r="O29" s="578" t="s">
        <v>429</v>
      </c>
      <c r="P29" s="578" t="s">
        <v>429</v>
      </c>
      <c r="Q29" s="578" t="s">
        <v>429</v>
      </c>
      <c r="R29" s="578" t="s">
        <v>429</v>
      </c>
      <c r="S29" s="578">
        <v>37.4</v>
      </c>
      <c r="T29" s="578">
        <v>37.4</v>
      </c>
      <c r="U29" s="578" t="s">
        <v>429</v>
      </c>
      <c r="V29" s="578" t="s">
        <v>429</v>
      </c>
      <c r="W29" s="578" t="s">
        <v>429</v>
      </c>
      <c r="X29" s="578" t="s">
        <v>429</v>
      </c>
      <c r="Y29" s="578" t="s">
        <v>429</v>
      </c>
      <c r="Z29" s="57"/>
    </row>
    <row r="30" spans="1:50">
      <c r="A30" s="1104"/>
      <c r="B30" s="284" t="s">
        <v>59</v>
      </c>
      <c r="C30" s="578" t="s">
        <v>429</v>
      </c>
      <c r="D30" s="578" t="s">
        <v>429</v>
      </c>
      <c r="E30" s="578">
        <v>69.3</v>
      </c>
      <c r="F30" s="578" t="s">
        <v>429</v>
      </c>
      <c r="G30" s="578" t="s">
        <v>429</v>
      </c>
      <c r="H30" s="578" t="s">
        <v>429</v>
      </c>
      <c r="I30" s="578" t="s">
        <v>429</v>
      </c>
      <c r="J30" s="578" t="s">
        <v>429</v>
      </c>
      <c r="K30" s="578" t="s">
        <v>429</v>
      </c>
      <c r="L30" s="578" t="s">
        <v>429</v>
      </c>
      <c r="M30" s="578">
        <v>37.700000000000003</v>
      </c>
      <c r="N30" s="578">
        <v>37.700000000000003</v>
      </c>
      <c r="O30" s="578" t="s">
        <v>429</v>
      </c>
      <c r="P30" s="578" t="s">
        <v>429</v>
      </c>
      <c r="Q30" s="578" t="s">
        <v>429</v>
      </c>
      <c r="R30" s="578" t="s">
        <v>429</v>
      </c>
      <c r="S30" s="578">
        <v>28.7</v>
      </c>
      <c r="T30" s="578">
        <v>28.7</v>
      </c>
      <c r="U30" s="578" t="s">
        <v>429</v>
      </c>
      <c r="V30" s="578" t="s">
        <v>429</v>
      </c>
      <c r="W30" s="578" t="s">
        <v>429</v>
      </c>
      <c r="X30" s="578" t="s">
        <v>429</v>
      </c>
      <c r="Y30" s="578" t="s">
        <v>429</v>
      </c>
      <c r="Z30" s="57"/>
    </row>
    <row r="31" spans="1:50">
      <c r="A31" s="1140" t="s">
        <v>5</v>
      </c>
      <c r="B31" s="284" t="s">
        <v>44</v>
      </c>
      <c r="C31" s="578" t="s">
        <v>322</v>
      </c>
      <c r="D31" s="578" t="s">
        <v>322</v>
      </c>
      <c r="E31" s="578" t="s">
        <v>322</v>
      </c>
      <c r="F31" s="578" t="s">
        <v>322</v>
      </c>
      <c r="G31" s="578" t="s">
        <v>322</v>
      </c>
      <c r="H31" s="578" t="s">
        <v>322</v>
      </c>
      <c r="I31" s="578" t="s">
        <v>322</v>
      </c>
      <c r="J31" s="578" t="s">
        <v>322</v>
      </c>
      <c r="K31" s="578" t="s">
        <v>322</v>
      </c>
      <c r="L31" s="578" t="s">
        <v>322</v>
      </c>
      <c r="M31" s="578" t="s">
        <v>322</v>
      </c>
      <c r="N31" s="578" t="s">
        <v>322</v>
      </c>
      <c r="O31" s="578" t="s">
        <v>322</v>
      </c>
      <c r="P31" s="578" t="s">
        <v>322</v>
      </c>
      <c r="Q31" s="578" t="s">
        <v>322</v>
      </c>
      <c r="R31" s="578" t="s">
        <v>322</v>
      </c>
      <c r="S31" s="578" t="s">
        <v>322</v>
      </c>
      <c r="T31" s="578" t="s">
        <v>322</v>
      </c>
      <c r="U31" s="578" t="s">
        <v>322</v>
      </c>
      <c r="V31" s="578" t="s">
        <v>322</v>
      </c>
      <c r="W31" s="578" t="s">
        <v>322</v>
      </c>
      <c r="X31" s="578" t="s">
        <v>322</v>
      </c>
      <c r="Y31" s="578" t="s">
        <v>322</v>
      </c>
    </row>
    <row r="32" spans="1:50">
      <c r="A32" s="1140"/>
      <c r="B32" s="284" t="s">
        <v>43</v>
      </c>
      <c r="C32" s="578" t="s">
        <v>322</v>
      </c>
      <c r="D32" s="578" t="s">
        <v>322</v>
      </c>
      <c r="E32" s="578" t="s">
        <v>322</v>
      </c>
      <c r="F32" s="578" t="s">
        <v>322</v>
      </c>
      <c r="G32" s="578" t="s">
        <v>322</v>
      </c>
      <c r="H32" s="578" t="s">
        <v>322</v>
      </c>
      <c r="I32" s="578" t="s">
        <v>322</v>
      </c>
      <c r="J32" s="578" t="s">
        <v>322</v>
      </c>
      <c r="K32" s="578" t="s">
        <v>322</v>
      </c>
      <c r="L32" s="578" t="s">
        <v>322</v>
      </c>
      <c r="M32" s="578" t="s">
        <v>322</v>
      </c>
      <c r="N32" s="578" t="s">
        <v>322</v>
      </c>
      <c r="O32" s="578" t="s">
        <v>322</v>
      </c>
      <c r="P32" s="578" t="s">
        <v>322</v>
      </c>
      <c r="Q32" s="578" t="s">
        <v>322</v>
      </c>
      <c r="R32" s="578" t="s">
        <v>322</v>
      </c>
      <c r="S32" s="578" t="s">
        <v>322</v>
      </c>
      <c r="T32" s="578" t="s">
        <v>322</v>
      </c>
      <c r="U32" s="578" t="s">
        <v>322</v>
      </c>
      <c r="V32" s="578" t="s">
        <v>322</v>
      </c>
      <c r="W32" s="578" t="s">
        <v>322</v>
      </c>
      <c r="X32" s="578" t="s">
        <v>322</v>
      </c>
      <c r="Y32" s="578" t="s">
        <v>322</v>
      </c>
    </row>
    <row r="33" spans="1:26">
      <c r="A33" s="1140"/>
      <c r="B33" s="284" t="s">
        <v>59</v>
      </c>
      <c r="C33" s="578" t="s">
        <v>322</v>
      </c>
      <c r="D33" s="578" t="s">
        <v>322</v>
      </c>
      <c r="E33" s="578" t="s">
        <v>322</v>
      </c>
      <c r="F33" s="578" t="s">
        <v>322</v>
      </c>
      <c r="G33" s="578" t="s">
        <v>322</v>
      </c>
      <c r="H33" s="578" t="s">
        <v>322</v>
      </c>
      <c r="I33" s="578" t="s">
        <v>322</v>
      </c>
      <c r="J33" s="578" t="s">
        <v>322</v>
      </c>
      <c r="K33" s="578" t="s">
        <v>322</v>
      </c>
      <c r="L33" s="578" t="s">
        <v>322</v>
      </c>
      <c r="M33" s="578" t="s">
        <v>322</v>
      </c>
      <c r="N33" s="578" t="s">
        <v>322</v>
      </c>
      <c r="O33" s="578" t="s">
        <v>322</v>
      </c>
      <c r="P33" s="578" t="s">
        <v>322</v>
      </c>
      <c r="Q33" s="578" t="s">
        <v>322</v>
      </c>
      <c r="R33" s="578" t="s">
        <v>322</v>
      </c>
      <c r="S33" s="578" t="s">
        <v>322</v>
      </c>
      <c r="T33" s="578" t="s">
        <v>322</v>
      </c>
      <c r="U33" s="578" t="s">
        <v>322</v>
      </c>
      <c r="V33" s="578" t="s">
        <v>322</v>
      </c>
      <c r="W33" s="578">
        <v>39.299999999999997</v>
      </c>
      <c r="X33" s="578" t="s">
        <v>429</v>
      </c>
      <c r="Y33" s="578" t="s">
        <v>429</v>
      </c>
    </row>
    <row r="34" spans="1:26">
      <c r="A34" s="1140" t="s">
        <v>4</v>
      </c>
      <c r="B34" s="284" t="s">
        <v>44</v>
      </c>
      <c r="C34" s="578" t="s">
        <v>429</v>
      </c>
      <c r="D34" s="578" t="s">
        <v>429</v>
      </c>
      <c r="E34" s="578" t="s">
        <v>429</v>
      </c>
      <c r="F34" s="578" t="s">
        <v>429</v>
      </c>
      <c r="G34" s="578" t="s">
        <v>429</v>
      </c>
      <c r="H34" s="578" t="s">
        <v>429</v>
      </c>
      <c r="I34" s="578" t="s">
        <v>429</v>
      </c>
      <c r="J34" s="578" t="s">
        <v>429</v>
      </c>
      <c r="K34" s="578" t="s">
        <v>429</v>
      </c>
      <c r="L34" s="578" t="s">
        <v>429</v>
      </c>
      <c r="M34" s="578" t="s">
        <v>429</v>
      </c>
      <c r="N34" s="578" t="s">
        <v>429</v>
      </c>
      <c r="O34" s="578" t="s">
        <v>429</v>
      </c>
      <c r="P34" s="578">
        <v>28.7</v>
      </c>
      <c r="Q34" s="578" t="s">
        <v>429</v>
      </c>
      <c r="R34" s="578">
        <v>40.700000000000003</v>
      </c>
      <c r="S34" s="578">
        <v>29.8</v>
      </c>
      <c r="T34" s="578" t="s">
        <v>429</v>
      </c>
      <c r="U34" s="578">
        <v>22</v>
      </c>
      <c r="V34" s="578" t="s">
        <v>429</v>
      </c>
      <c r="W34" s="578" t="s">
        <v>429</v>
      </c>
      <c r="X34" s="578" t="s">
        <v>429</v>
      </c>
      <c r="Y34" s="578" t="s">
        <v>429</v>
      </c>
    </row>
    <row r="35" spans="1:26">
      <c r="A35" s="1140"/>
      <c r="B35" s="284" t="s">
        <v>43</v>
      </c>
      <c r="C35" s="578" t="s">
        <v>429</v>
      </c>
      <c r="D35" s="578" t="s">
        <v>429</v>
      </c>
      <c r="E35" s="578" t="s">
        <v>429</v>
      </c>
      <c r="F35" s="578" t="s">
        <v>429</v>
      </c>
      <c r="G35" s="578" t="s">
        <v>429</v>
      </c>
      <c r="H35" s="578" t="s">
        <v>429</v>
      </c>
      <c r="I35" s="578" t="s">
        <v>429</v>
      </c>
      <c r="J35" s="578" t="s">
        <v>429</v>
      </c>
      <c r="K35" s="578" t="s">
        <v>429</v>
      </c>
      <c r="L35" s="578" t="s">
        <v>429</v>
      </c>
      <c r="M35" s="578" t="s">
        <v>429</v>
      </c>
      <c r="N35" s="578" t="s">
        <v>429</v>
      </c>
      <c r="O35" s="578" t="s">
        <v>429</v>
      </c>
      <c r="P35" s="578">
        <v>67.5</v>
      </c>
      <c r="Q35" s="578" t="s">
        <v>429</v>
      </c>
      <c r="R35" s="578">
        <v>80.8</v>
      </c>
      <c r="S35" s="578">
        <v>69.8</v>
      </c>
      <c r="T35" s="578" t="s">
        <v>429</v>
      </c>
      <c r="U35" s="578">
        <v>55.2</v>
      </c>
      <c r="V35" s="578" t="s">
        <v>429</v>
      </c>
      <c r="W35" s="578" t="s">
        <v>429</v>
      </c>
      <c r="X35" s="578" t="s">
        <v>429</v>
      </c>
      <c r="Y35" s="578" t="s">
        <v>429</v>
      </c>
    </row>
    <row r="36" spans="1:26">
      <c r="A36" s="1140"/>
      <c r="B36" s="284" t="s">
        <v>59</v>
      </c>
      <c r="C36" s="578" t="s">
        <v>429</v>
      </c>
      <c r="D36" s="578" t="s">
        <v>429</v>
      </c>
      <c r="E36" s="578" t="s">
        <v>429</v>
      </c>
      <c r="F36" s="578" t="s">
        <v>429</v>
      </c>
      <c r="G36" s="578" t="s">
        <v>429</v>
      </c>
      <c r="H36" s="578" t="s">
        <v>429</v>
      </c>
      <c r="I36" s="578" t="s">
        <v>429</v>
      </c>
      <c r="J36" s="578" t="s">
        <v>429</v>
      </c>
      <c r="K36" s="577">
        <v>38</v>
      </c>
      <c r="L36" s="578" t="s">
        <v>429</v>
      </c>
      <c r="M36" s="578" t="s">
        <v>429</v>
      </c>
      <c r="N36" s="578" t="s">
        <v>429</v>
      </c>
      <c r="O36" s="578" t="s">
        <v>429</v>
      </c>
      <c r="P36" s="578">
        <v>42.2</v>
      </c>
      <c r="Q36" s="578" t="s">
        <v>429</v>
      </c>
      <c r="R36" s="578">
        <v>57.2</v>
      </c>
      <c r="S36" s="578">
        <v>42.7</v>
      </c>
      <c r="T36" s="578" t="s">
        <v>429</v>
      </c>
      <c r="U36" s="578">
        <v>32</v>
      </c>
      <c r="V36" s="578" t="s">
        <v>429</v>
      </c>
      <c r="W36" s="578" t="s">
        <v>429</v>
      </c>
      <c r="X36" s="578" t="s">
        <v>429</v>
      </c>
      <c r="Y36" s="578" t="s">
        <v>429</v>
      </c>
    </row>
    <row r="37" spans="1:26">
      <c r="A37" s="1080" t="s">
        <v>3</v>
      </c>
      <c r="B37" s="284" t="s">
        <v>44</v>
      </c>
      <c r="C37" s="578" t="s">
        <v>429</v>
      </c>
      <c r="D37" s="578" t="s">
        <v>429</v>
      </c>
      <c r="E37" s="578" t="s">
        <v>429</v>
      </c>
      <c r="F37" s="578" t="s">
        <v>429</v>
      </c>
      <c r="G37" s="578" t="s">
        <v>429</v>
      </c>
      <c r="H37" s="578" t="s">
        <v>429</v>
      </c>
      <c r="I37" s="578" t="s">
        <v>429</v>
      </c>
      <c r="J37" s="577">
        <v>49</v>
      </c>
      <c r="K37" s="578" t="s">
        <v>429</v>
      </c>
      <c r="L37" s="578" t="s">
        <v>429</v>
      </c>
      <c r="M37" s="578" t="s">
        <v>429</v>
      </c>
      <c r="N37" s="578" t="s">
        <v>429</v>
      </c>
      <c r="O37" s="578" t="s">
        <v>429</v>
      </c>
      <c r="P37" s="578" t="s">
        <v>429</v>
      </c>
      <c r="Q37" s="578" t="s">
        <v>429</v>
      </c>
      <c r="R37" s="578" t="s">
        <v>429</v>
      </c>
      <c r="S37" s="578">
        <v>31.1</v>
      </c>
      <c r="T37" s="578">
        <v>31</v>
      </c>
      <c r="U37" s="578">
        <v>31</v>
      </c>
      <c r="V37" s="578">
        <v>31</v>
      </c>
      <c r="W37" s="578">
        <v>31</v>
      </c>
      <c r="X37" s="578">
        <v>31</v>
      </c>
      <c r="Y37" s="578">
        <v>31</v>
      </c>
      <c r="Z37" s="499"/>
    </row>
    <row r="38" spans="1:26">
      <c r="A38" s="1080"/>
      <c r="B38" s="284" t="s">
        <v>43</v>
      </c>
      <c r="C38" s="578" t="s">
        <v>429</v>
      </c>
      <c r="D38" s="578" t="s">
        <v>429</v>
      </c>
      <c r="E38" s="578" t="s">
        <v>429</v>
      </c>
      <c r="F38" s="578" t="s">
        <v>429</v>
      </c>
      <c r="G38" s="578" t="s">
        <v>429</v>
      </c>
      <c r="H38" s="578" t="s">
        <v>429</v>
      </c>
      <c r="I38" s="578" t="s">
        <v>429</v>
      </c>
      <c r="J38" s="577">
        <v>75</v>
      </c>
      <c r="K38" s="578" t="s">
        <v>429</v>
      </c>
      <c r="L38" s="578" t="s">
        <v>429</v>
      </c>
      <c r="M38" s="578" t="s">
        <v>429</v>
      </c>
      <c r="N38" s="578" t="s">
        <v>429</v>
      </c>
      <c r="O38" s="578" t="s">
        <v>429</v>
      </c>
      <c r="P38" s="578" t="s">
        <v>429</v>
      </c>
      <c r="Q38" s="578" t="s">
        <v>429</v>
      </c>
      <c r="R38" s="578" t="s">
        <v>429</v>
      </c>
      <c r="S38" s="578">
        <v>73.099999999999994</v>
      </c>
      <c r="T38" s="578">
        <v>73</v>
      </c>
      <c r="U38" s="578">
        <v>73</v>
      </c>
      <c r="V38" s="578">
        <v>73</v>
      </c>
      <c r="W38" s="578">
        <v>73</v>
      </c>
      <c r="X38" s="578">
        <v>73</v>
      </c>
      <c r="Y38" s="578">
        <v>73</v>
      </c>
      <c r="Z38" s="499" t="s">
        <v>17</v>
      </c>
    </row>
    <row r="39" spans="1:26">
      <c r="A39" s="1080"/>
      <c r="B39" s="284" t="s">
        <v>59</v>
      </c>
      <c r="C39" s="578" t="s">
        <v>429</v>
      </c>
      <c r="D39" s="578" t="s">
        <v>429</v>
      </c>
      <c r="E39" s="578" t="s">
        <v>429</v>
      </c>
      <c r="F39" s="578" t="s">
        <v>429</v>
      </c>
      <c r="G39" s="578" t="s">
        <v>429</v>
      </c>
      <c r="H39" s="578" t="s">
        <v>429</v>
      </c>
      <c r="I39" s="578" t="s">
        <v>429</v>
      </c>
      <c r="J39" s="578" t="s">
        <v>429</v>
      </c>
      <c r="K39" s="578" t="s">
        <v>429</v>
      </c>
      <c r="L39" s="577">
        <v>69.2</v>
      </c>
      <c r="M39" s="578" t="s">
        <v>429</v>
      </c>
      <c r="N39" s="578" t="s">
        <v>429</v>
      </c>
      <c r="O39" s="578" t="s">
        <v>429</v>
      </c>
      <c r="P39" s="578" t="s">
        <v>429</v>
      </c>
      <c r="Q39" s="578" t="s">
        <v>429</v>
      </c>
      <c r="R39" s="578" t="s">
        <v>429</v>
      </c>
      <c r="S39" s="578">
        <v>63</v>
      </c>
      <c r="T39" s="578">
        <v>63</v>
      </c>
      <c r="U39" s="578">
        <v>63</v>
      </c>
      <c r="V39" s="578">
        <v>63</v>
      </c>
      <c r="W39" s="578">
        <v>63</v>
      </c>
      <c r="X39" s="578">
        <v>63</v>
      </c>
      <c r="Y39" s="578">
        <v>63</v>
      </c>
      <c r="Z39" s="499"/>
    </row>
    <row r="40" spans="1:26">
      <c r="A40" s="1080" t="s">
        <v>79</v>
      </c>
      <c r="B40" s="284" t="s">
        <v>44</v>
      </c>
      <c r="C40" s="577">
        <v>28.7</v>
      </c>
      <c r="D40" s="577">
        <v>28.7</v>
      </c>
      <c r="E40" s="577">
        <v>28.7</v>
      </c>
      <c r="F40" s="577">
        <v>28.7</v>
      </c>
      <c r="G40" s="577">
        <v>28.7</v>
      </c>
      <c r="H40" s="577">
        <v>28.7</v>
      </c>
      <c r="I40" s="577">
        <v>28.7</v>
      </c>
      <c r="J40" s="577">
        <v>28.7</v>
      </c>
      <c r="K40" s="577">
        <v>28.7</v>
      </c>
      <c r="L40" s="577">
        <v>25.8</v>
      </c>
      <c r="M40" s="577">
        <v>25.8</v>
      </c>
      <c r="N40" s="577">
        <v>25.8</v>
      </c>
      <c r="O40" s="577">
        <v>25.8</v>
      </c>
      <c r="P40" s="577">
        <v>25.8</v>
      </c>
      <c r="Q40" s="578">
        <v>22.7</v>
      </c>
      <c r="R40" s="578">
        <v>22.7</v>
      </c>
      <c r="S40" s="578">
        <v>22.7</v>
      </c>
      <c r="T40" s="578">
        <v>22.7</v>
      </c>
      <c r="U40" s="578">
        <v>21.7</v>
      </c>
      <c r="V40" s="578">
        <v>21.7</v>
      </c>
      <c r="W40" s="578">
        <v>21.7</v>
      </c>
      <c r="X40" s="578">
        <v>21.7</v>
      </c>
      <c r="Y40" s="578">
        <v>21.7</v>
      </c>
      <c r="Z40" s="283"/>
    </row>
    <row r="41" spans="1:26">
      <c r="A41" s="1080"/>
      <c r="B41" s="284" t="s">
        <v>43</v>
      </c>
      <c r="C41" s="577">
        <v>40.799999999999997</v>
      </c>
      <c r="D41" s="577">
        <v>40.799999999999997</v>
      </c>
      <c r="E41" s="577">
        <v>40.799999999999997</v>
      </c>
      <c r="F41" s="577">
        <v>40.799999999999997</v>
      </c>
      <c r="G41" s="577">
        <v>40.799999999999997</v>
      </c>
      <c r="H41" s="577">
        <v>40.799999999999997</v>
      </c>
      <c r="I41" s="577">
        <v>40.799999999999997</v>
      </c>
      <c r="J41" s="577">
        <v>40.799999999999997</v>
      </c>
      <c r="K41" s="577">
        <v>40.799999999999997</v>
      </c>
      <c r="L41" s="577">
        <v>38.700000000000003</v>
      </c>
      <c r="M41" s="577">
        <v>38.700000000000003</v>
      </c>
      <c r="N41" s="577">
        <v>38.700000000000003</v>
      </c>
      <c r="O41" s="577">
        <v>38.700000000000003</v>
      </c>
      <c r="P41" s="577">
        <v>38.700000000000003</v>
      </c>
      <c r="Q41" s="578">
        <v>39.4</v>
      </c>
      <c r="R41" s="578">
        <v>39.4</v>
      </c>
      <c r="S41" s="578">
        <v>39.4</v>
      </c>
      <c r="T41" s="578">
        <v>39.4</v>
      </c>
      <c r="U41" s="578">
        <v>33.299999999999997</v>
      </c>
      <c r="V41" s="578">
        <v>33.299999999999997</v>
      </c>
      <c r="W41" s="578">
        <v>33.299999999999997</v>
      </c>
      <c r="X41" s="578">
        <v>33.299999999999997</v>
      </c>
      <c r="Y41" s="578">
        <v>33.299999999999997</v>
      </c>
      <c r="Z41" s="283"/>
    </row>
    <row r="42" spans="1:26">
      <c r="A42" s="1080"/>
      <c r="B42" s="284" t="s">
        <v>59</v>
      </c>
      <c r="C42" s="577">
        <v>38.6</v>
      </c>
      <c r="D42" s="577">
        <v>38.6</v>
      </c>
      <c r="E42" s="577">
        <v>38.6</v>
      </c>
      <c r="F42" s="577">
        <v>38.6</v>
      </c>
      <c r="G42" s="577">
        <v>38.6</v>
      </c>
      <c r="H42" s="577">
        <v>38.6</v>
      </c>
      <c r="I42" s="577">
        <v>38.6</v>
      </c>
      <c r="J42" s="577">
        <v>38.6</v>
      </c>
      <c r="K42" s="577">
        <v>38.6</v>
      </c>
      <c r="L42" s="577">
        <v>35.700000000000003</v>
      </c>
      <c r="M42" s="577">
        <v>35.700000000000003</v>
      </c>
      <c r="N42" s="577">
        <v>35.700000000000003</v>
      </c>
      <c r="O42" s="577">
        <v>35.700000000000003</v>
      </c>
      <c r="P42" s="577">
        <v>35.700000000000003</v>
      </c>
      <c r="Q42" s="578">
        <v>34.4</v>
      </c>
      <c r="R42" s="578">
        <v>34.4</v>
      </c>
      <c r="S42" s="578">
        <v>34.4</v>
      </c>
      <c r="T42" s="578">
        <v>34.4</v>
      </c>
      <c r="U42" s="578">
        <v>28.2</v>
      </c>
      <c r="V42" s="578">
        <v>28.2</v>
      </c>
      <c r="W42" s="578">
        <v>28.2</v>
      </c>
      <c r="X42" s="578">
        <v>28.2</v>
      </c>
      <c r="Y42" s="578">
        <v>28.2</v>
      </c>
      <c r="Z42" s="283"/>
    </row>
    <row r="43" spans="1:26">
      <c r="A43" s="1080" t="s">
        <v>2</v>
      </c>
      <c r="B43" s="284" t="s">
        <v>44</v>
      </c>
      <c r="C43" s="577">
        <v>49</v>
      </c>
      <c r="D43" s="577">
        <v>45</v>
      </c>
      <c r="E43" s="578" t="s">
        <v>429</v>
      </c>
      <c r="F43" s="577">
        <v>46</v>
      </c>
      <c r="G43" s="578" t="s">
        <v>429</v>
      </c>
      <c r="H43" s="577">
        <v>56</v>
      </c>
      <c r="I43" s="578" t="s">
        <v>429</v>
      </c>
      <c r="J43" s="578" t="s">
        <v>429</v>
      </c>
      <c r="K43" s="577">
        <v>52</v>
      </c>
      <c r="L43" s="577">
        <v>53</v>
      </c>
      <c r="M43" s="578" t="s">
        <v>429</v>
      </c>
      <c r="N43" s="577">
        <v>29.7</v>
      </c>
      <c r="O43" s="578" t="s">
        <v>429</v>
      </c>
      <c r="P43" s="578" t="s">
        <v>429</v>
      </c>
      <c r="Q43" s="578" t="s">
        <v>429</v>
      </c>
      <c r="R43" s="578" t="s">
        <v>429</v>
      </c>
      <c r="S43" s="578" t="s">
        <v>429</v>
      </c>
      <c r="T43" s="578">
        <v>27.5</v>
      </c>
      <c r="U43" s="578" t="s">
        <v>429</v>
      </c>
      <c r="V43" s="578" t="s">
        <v>429</v>
      </c>
      <c r="W43" s="578" t="s">
        <v>429</v>
      </c>
      <c r="X43" s="578" t="s">
        <v>429</v>
      </c>
      <c r="Y43" s="578">
        <v>23.4</v>
      </c>
    </row>
    <row r="44" spans="1:26">
      <c r="A44" s="1080"/>
      <c r="B44" s="284" t="s">
        <v>43</v>
      </c>
      <c r="C44" s="577">
        <v>88</v>
      </c>
      <c r="D44" s="577">
        <v>92</v>
      </c>
      <c r="E44" s="578" t="s">
        <v>429</v>
      </c>
      <c r="F44" s="577">
        <v>82</v>
      </c>
      <c r="G44" s="578" t="s">
        <v>429</v>
      </c>
      <c r="H44" s="577">
        <v>83.1</v>
      </c>
      <c r="I44" s="578" t="s">
        <v>429</v>
      </c>
      <c r="J44" s="578" t="s">
        <v>429</v>
      </c>
      <c r="K44" s="577">
        <v>74</v>
      </c>
      <c r="L44" s="577">
        <v>78</v>
      </c>
      <c r="M44" s="578" t="s">
        <v>429</v>
      </c>
      <c r="N44" s="577">
        <v>80.3</v>
      </c>
      <c r="O44" s="578" t="s">
        <v>429</v>
      </c>
      <c r="P44" s="578" t="s">
        <v>429</v>
      </c>
      <c r="Q44" s="578" t="s">
        <v>429</v>
      </c>
      <c r="R44" s="578" t="s">
        <v>429</v>
      </c>
      <c r="S44" s="578" t="s">
        <v>429</v>
      </c>
      <c r="T44" s="578">
        <v>77.900000000000006</v>
      </c>
      <c r="U44" s="578" t="s">
        <v>429</v>
      </c>
      <c r="V44" s="578" t="s">
        <v>429</v>
      </c>
      <c r="W44" s="578" t="s">
        <v>429</v>
      </c>
      <c r="X44" s="578" t="s">
        <v>429</v>
      </c>
      <c r="Y44" s="578">
        <v>76.599999999999994</v>
      </c>
    </row>
    <row r="45" spans="1:26">
      <c r="A45" s="1080"/>
      <c r="B45" s="284" t="s">
        <v>59</v>
      </c>
      <c r="C45" s="577">
        <v>70</v>
      </c>
      <c r="D45" s="578" t="s">
        <v>429</v>
      </c>
      <c r="E45" s="577">
        <v>74</v>
      </c>
      <c r="F45" s="578" t="s">
        <v>429</v>
      </c>
      <c r="G45" s="577">
        <v>69</v>
      </c>
      <c r="H45" s="578" t="s">
        <v>429</v>
      </c>
      <c r="I45" s="577">
        <v>72.900000000000006</v>
      </c>
      <c r="J45" s="578" t="s">
        <v>429</v>
      </c>
      <c r="K45" s="578" t="s">
        <v>429</v>
      </c>
      <c r="L45" s="578" t="s">
        <v>429</v>
      </c>
      <c r="M45" s="577">
        <v>67</v>
      </c>
      <c r="N45" s="577">
        <v>68</v>
      </c>
      <c r="O45" s="578" t="s">
        <v>429</v>
      </c>
      <c r="P45" s="578" t="s">
        <v>429</v>
      </c>
      <c r="Q45" s="578" t="s">
        <v>429</v>
      </c>
      <c r="R45" s="578">
        <v>62.8</v>
      </c>
      <c r="S45" s="578" t="s">
        <v>429</v>
      </c>
      <c r="T45" s="578">
        <v>60.5</v>
      </c>
      <c r="U45" s="578" t="s">
        <v>429</v>
      </c>
      <c r="V45" s="578" t="s">
        <v>429</v>
      </c>
      <c r="W45" s="578" t="s">
        <v>429</v>
      </c>
      <c r="X45" s="578" t="s">
        <v>429</v>
      </c>
      <c r="Y45" s="578">
        <v>54.4</v>
      </c>
    </row>
    <row r="46" spans="1:26">
      <c r="A46" s="1080" t="s">
        <v>50</v>
      </c>
      <c r="B46" s="284" t="s">
        <v>44</v>
      </c>
      <c r="C46" s="577">
        <v>3.4</v>
      </c>
      <c r="D46" s="578" t="s">
        <v>429</v>
      </c>
      <c r="E46" s="578" t="s">
        <v>429</v>
      </c>
      <c r="F46" s="577">
        <v>7.9</v>
      </c>
      <c r="G46" s="578" t="s">
        <v>429</v>
      </c>
      <c r="H46" s="578" t="s">
        <v>429</v>
      </c>
      <c r="I46" s="578" t="s">
        <v>429</v>
      </c>
      <c r="J46" s="578" t="s">
        <v>429</v>
      </c>
      <c r="K46" s="578" t="s">
        <v>429</v>
      </c>
      <c r="L46" s="578" t="s">
        <v>429</v>
      </c>
      <c r="M46" s="578" t="s">
        <v>429</v>
      </c>
      <c r="N46" s="578" t="s">
        <v>429</v>
      </c>
      <c r="O46" s="578" t="s">
        <v>429</v>
      </c>
      <c r="P46" s="578" t="s">
        <v>429</v>
      </c>
      <c r="Q46" s="578" t="s">
        <v>429</v>
      </c>
      <c r="R46" s="578" t="s">
        <v>429</v>
      </c>
      <c r="S46" s="578" t="s">
        <v>429</v>
      </c>
      <c r="T46" s="578" t="s">
        <v>429</v>
      </c>
      <c r="U46" s="578">
        <v>46.5</v>
      </c>
      <c r="V46" s="578" t="s">
        <v>429</v>
      </c>
      <c r="W46" s="578" t="s">
        <v>429</v>
      </c>
      <c r="X46" s="578" t="s">
        <v>429</v>
      </c>
      <c r="Y46" s="578" t="s">
        <v>429</v>
      </c>
    </row>
    <row r="47" spans="1:26">
      <c r="A47" s="1080"/>
      <c r="B47" s="284" t="s">
        <v>43</v>
      </c>
      <c r="C47" s="577">
        <v>35.799999999999997</v>
      </c>
      <c r="D47" s="578" t="s">
        <v>429</v>
      </c>
      <c r="E47" s="578" t="s">
        <v>429</v>
      </c>
      <c r="F47" s="577">
        <v>48</v>
      </c>
      <c r="G47" s="578" t="s">
        <v>429</v>
      </c>
      <c r="H47" s="578" t="s">
        <v>429</v>
      </c>
      <c r="I47" s="578" t="s">
        <v>429</v>
      </c>
      <c r="J47" s="578" t="s">
        <v>429</v>
      </c>
      <c r="K47" s="578" t="s">
        <v>429</v>
      </c>
      <c r="L47" s="578" t="s">
        <v>429</v>
      </c>
      <c r="M47" s="578" t="s">
        <v>429</v>
      </c>
      <c r="N47" s="578" t="s">
        <v>429</v>
      </c>
      <c r="O47" s="578" t="s">
        <v>429</v>
      </c>
      <c r="P47" s="578" t="s">
        <v>429</v>
      </c>
      <c r="Q47" s="578" t="s">
        <v>429</v>
      </c>
      <c r="R47" s="578" t="s">
        <v>429</v>
      </c>
      <c r="S47" s="578" t="s">
        <v>429</v>
      </c>
      <c r="T47" s="578" t="s">
        <v>429</v>
      </c>
      <c r="U47" s="578">
        <v>84.3</v>
      </c>
      <c r="V47" s="578" t="s">
        <v>429</v>
      </c>
      <c r="W47" s="578" t="s">
        <v>429</v>
      </c>
      <c r="X47" s="578" t="s">
        <v>429</v>
      </c>
      <c r="Y47" s="578" t="s">
        <v>429</v>
      </c>
    </row>
    <row r="48" spans="1:26">
      <c r="A48" s="1080"/>
      <c r="B48" s="284" t="s">
        <v>59</v>
      </c>
      <c r="C48" s="577">
        <v>25.8</v>
      </c>
      <c r="D48" s="578" t="s">
        <v>429</v>
      </c>
      <c r="E48" s="578" t="s">
        <v>429</v>
      </c>
      <c r="F48" s="578" t="s">
        <v>429</v>
      </c>
      <c r="G48" s="577">
        <v>34.9</v>
      </c>
      <c r="H48" s="578" t="s">
        <v>429</v>
      </c>
      <c r="I48" s="578" t="s">
        <v>429</v>
      </c>
      <c r="J48" s="578" t="s">
        <v>429</v>
      </c>
      <c r="K48" s="578" t="s">
        <v>429</v>
      </c>
      <c r="L48" s="578" t="s">
        <v>429</v>
      </c>
      <c r="M48" s="578" t="s">
        <v>429</v>
      </c>
      <c r="N48" s="578" t="s">
        <v>429</v>
      </c>
      <c r="O48" s="578" t="s">
        <v>429</v>
      </c>
      <c r="P48" s="578" t="s">
        <v>429</v>
      </c>
      <c r="Q48" s="578" t="s">
        <v>429</v>
      </c>
      <c r="R48" s="578" t="s">
        <v>429</v>
      </c>
      <c r="S48" s="578" t="s">
        <v>429</v>
      </c>
      <c r="T48" s="578" t="s">
        <v>429</v>
      </c>
      <c r="U48" s="578">
        <v>72.3</v>
      </c>
      <c r="V48" s="578" t="s">
        <v>429</v>
      </c>
      <c r="W48" s="578" t="s">
        <v>429</v>
      </c>
      <c r="X48" s="578" t="s">
        <v>429</v>
      </c>
      <c r="Y48" s="578" t="s">
        <v>429</v>
      </c>
    </row>
    <row r="49" spans="1:25">
      <c r="A49" s="57"/>
      <c r="B49" s="57"/>
      <c r="C49" s="57"/>
      <c r="D49" s="57"/>
      <c r="E49" s="57"/>
      <c r="F49" s="57"/>
      <c r="G49" s="57"/>
      <c r="H49" s="57"/>
      <c r="I49" s="57"/>
      <c r="J49" s="57"/>
      <c r="K49" s="57"/>
      <c r="L49" s="57"/>
      <c r="M49" s="57"/>
      <c r="N49" s="57"/>
      <c r="O49" s="57"/>
      <c r="P49" s="289"/>
      <c r="Q49" s="289"/>
      <c r="R49" s="57"/>
      <c r="S49" s="57"/>
      <c r="T49" s="57"/>
      <c r="U49" s="57"/>
      <c r="V49" s="57"/>
      <c r="W49" s="57"/>
      <c r="X49" s="289"/>
      <c r="Y49" s="289"/>
    </row>
    <row r="50" spans="1:25">
      <c r="A50" s="316" t="s">
        <v>33</v>
      </c>
      <c r="B50" s="57"/>
      <c r="C50" s="134"/>
      <c r="E50" s="57"/>
      <c r="F50" s="57"/>
      <c r="G50" s="57"/>
      <c r="H50" s="57"/>
      <c r="I50" s="57"/>
      <c r="J50" s="57"/>
      <c r="K50" s="57"/>
      <c r="L50" s="57"/>
      <c r="M50" s="57"/>
      <c r="N50" s="57"/>
      <c r="O50" s="57"/>
      <c r="P50" s="289"/>
      <c r="Q50" s="289"/>
      <c r="R50" s="57"/>
      <c r="S50" s="57"/>
      <c r="T50" s="57"/>
      <c r="U50" s="57"/>
      <c r="V50" s="57"/>
      <c r="W50" s="57"/>
      <c r="X50" s="289"/>
      <c r="Y50" s="289"/>
    </row>
    <row r="51" spans="1:25">
      <c r="A51" s="57"/>
      <c r="B51" s="57"/>
      <c r="C51" s="134"/>
      <c r="E51" s="57"/>
      <c r="F51" s="57"/>
      <c r="G51" s="57"/>
      <c r="H51" s="57"/>
      <c r="I51" s="57"/>
      <c r="J51" s="57"/>
      <c r="K51" s="57"/>
      <c r="L51" s="57"/>
      <c r="M51" s="57"/>
      <c r="N51" s="57"/>
      <c r="O51" s="57"/>
      <c r="P51" s="289"/>
      <c r="Q51" s="289"/>
      <c r="R51" s="57"/>
      <c r="S51" s="57"/>
      <c r="T51" s="57"/>
      <c r="U51" s="57"/>
      <c r="V51" s="57"/>
      <c r="W51" s="57"/>
      <c r="X51" s="289"/>
      <c r="Y51" s="289"/>
    </row>
    <row r="52" spans="1:25" s="499" customFormat="1" ht="15" customHeight="1">
      <c r="A52" s="57" t="s">
        <v>274</v>
      </c>
      <c r="B52" s="414"/>
      <c r="C52" s="289"/>
      <c r="E52" s="96"/>
      <c r="F52" s="96"/>
      <c r="G52" s="96"/>
      <c r="H52" s="96"/>
      <c r="I52" s="96"/>
      <c r="J52" s="96"/>
      <c r="K52" s="96"/>
      <c r="L52" s="96"/>
      <c r="M52" s="96"/>
      <c r="N52" s="96"/>
      <c r="O52" s="96"/>
      <c r="P52" s="96"/>
      <c r="Q52" s="96"/>
      <c r="R52" s="96"/>
      <c r="S52" s="96"/>
      <c r="T52" s="96"/>
      <c r="U52" s="289"/>
      <c r="V52" s="289"/>
      <c r="W52" s="289"/>
      <c r="X52" s="289"/>
      <c r="Y52" s="289"/>
    </row>
    <row r="53" spans="1:25" s="499" customFormat="1">
      <c r="A53" s="57"/>
      <c r="B53" s="414"/>
      <c r="C53" s="289"/>
      <c r="E53" s="289"/>
      <c r="F53" s="289"/>
      <c r="G53" s="289"/>
      <c r="H53" s="289"/>
      <c r="I53" s="289"/>
      <c r="J53" s="289"/>
      <c r="K53" s="289"/>
      <c r="L53" s="289"/>
      <c r="M53" s="289"/>
      <c r="N53" s="289"/>
      <c r="O53" s="289"/>
      <c r="P53" s="289"/>
      <c r="Q53" s="289"/>
      <c r="R53" s="289"/>
      <c r="S53" s="289"/>
      <c r="T53" s="289"/>
      <c r="U53" s="289"/>
      <c r="V53" s="289"/>
      <c r="W53" s="289"/>
      <c r="X53" s="289"/>
      <c r="Y53" s="289"/>
    </row>
    <row r="54" spans="1:25" ht="14.65" customHeight="1">
      <c r="A54" s="96" t="s">
        <v>913</v>
      </c>
      <c r="B54" s="57"/>
      <c r="C54" s="145"/>
      <c r="E54" s="131"/>
      <c r="F54" s="131"/>
      <c r="G54" s="131"/>
      <c r="H54" s="131"/>
      <c r="I54" s="131"/>
      <c r="J54" s="131"/>
      <c r="K54" s="131"/>
      <c r="L54" s="131"/>
      <c r="M54" s="131"/>
      <c r="N54" s="131"/>
      <c r="O54" s="131"/>
      <c r="P54" s="131"/>
      <c r="Q54" s="131"/>
      <c r="R54" s="131"/>
      <c r="S54" s="131"/>
      <c r="T54" s="131"/>
      <c r="U54" s="57"/>
      <c r="V54" s="57"/>
      <c r="W54" s="57"/>
      <c r="X54" s="289"/>
      <c r="Y54" s="289"/>
    </row>
    <row r="55" spans="1:25">
      <c r="A55" s="289"/>
      <c r="B55" s="57"/>
      <c r="C55" s="57"/>
      <c r="D55" s="131"/>
      <c r="E55" s="131"/>
      <c r="F55" s="131"/>
      <c r="G55" s="131"/>
      <c r="H55" s="131"/>
      <c r="I55" s="131"/>
      <c r="J55" s="131"/>
      <c r="K55" s="131"/>
      <c r="L55" s="131"/>
      <c r="M55" s="131"/>
      <c r="N55" s="131"/>
      <c r="O55" s="131"/>
      <c r="P55" s="131"/>
      <c r="Q55" s="131"/>
      <c r="R55" s="131"/>
      <c r="S55" s="131"/>
      <c r="T55" s="131"/>
      <c r="U55" s="57"/>
      <c r="V55" s="57"/>
      <c r="W55" s="57"/>
      <c r="X55" s="289"/>
      <c r="Y55" s="289"/>
    </row>
    <row r="56" spans="1:25">
      <c r="A56" s="167" t="s">
        <v>431</v>
      </c>
      <c r="B56" s="57"/>
      <c r="C56" s="57"/>
      <c r="D56" s="57"/>
      <c r="E56" s="57"/>
      <c r="F56" s="57"/>
      <c r="G56" s="57"/>
      <c r="H56" s="57"/>
      <c r="I56" s="57"/>
      <c r="J56" s="57"/>
      <c r="K56" s="57"/>
      <c r="L56" s="57"/>
      <c r="M56" s="57"/>
      <c r="N56" s="57"/>
      <c r="O56" s="57"/>
      <c r="P56" s="289"/>
      <c r="Q56" s="289"/>
      <c r="R56" s="57"/>
      <c r="S56" s="57"/>
      <c r="T56" s="57"/>
      <c r="U56" s="57"/>
      <c r="V56" s="57"/>
      <c r="W56" s="57"/>
      <c r="X56" s="289"/>
      <c r="Y56" s="289"/>
    </row>
    <row r="57" spans="1:25">
      <c r="A57" s="57"/>
      <c r="B57" s="57"/>
      <c r="C57" s="57"/>
      <c r="D57" s="57"/>
      <c r="E57" s="57"/>
      <c r="F57" s="57"/>
      <c r="G57" s="57"/>
      <c r="H57" s="57"/>
      <c r="I57" s="57"/>
      <c r="J57" s="57"/>
      <c r="K57" s="57"/>
      <c r="L57" s="57"/>
      <c r="M57" s="57"/>
      <c r="N57" s="57"/>
      <c r="O57" s="57"/>
      <c r="P57" s="289"/>
      <c r="Q57" s="289"/>
      <c r="R57" s="57"/>
      <c r="S57" s="57"/>
      <c r="T57" s="57"/>
      <c r="U57" s="57"/>
      <c r="V57" s="57"/>
      <c r="W57" s="57"/>
      <c r="X57" s="289"/>
      <c r="Y57" s="289"/>
    </row>
  </sheetData>
  <mergeCells count="18">
    <mergeCell ref="A40:A42"/>
    <mergeCell ref="A43:A45"/>
    <mergeCell ref="A46:A48"/>
    <mergeCell ref="A4:A6"/>
    <mergeCell ref="A7:A9"/>
    <mergeCell ref="A10:A12"/>
    <mergeCell ref="A13:A15"/>
    <mergeCell ref="A16:A18"/>
    <mergeCell ref="A19:A21"/>
    <mergeCell ref="A22:A24"/>
    <mergeCell ref="A25:A27"/>
    <mergeCell ref="A28:A30"/>
    <mergeCell ref="A31:A33"/>
    <mergeCell ref="Z22:AX22"/>
    <mergeCell ref="Z23:AX23"/>
    <mergeCell ref="Z24:AX24"/>
    <mergeCell ref="A34:A36"/>
    <mergeCell ref="A37:A39"/>
  </mergeCells>
  <hyperlinks>
    <hyperlink ref="AA6" location="Content!B58" display="Back to Content Page"/>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60"/>
  <sheetViews>
    <sheetView topLeftCell="R1" zoomScale="102" zoomScaleNormal="102" workbookViewId="0">
      <selection activeCell="AB7" sqref="AB7"/>
    </sheetView>
  </sheetViews>
  <sheetFormatPr defaultRowHeight="14.5"/>
  <cols>
    <col min="1" max="1" width="33.81640625" customWidth="1"/>
    <col min="2" max="2" width="12.54296875" style="38" customWidth="1"/>
    <col min="3" max="7" width="7" customWidth="1"/>
    <col min="8" max="9" width="7.26953125" customWidth="1"/>
    <col min="10" max="12" width="7" customWidth="1"/>
    <col min="13" max="14" width="7.26953125" customWidth="1"/>
    <col min="15" max="17" width="7" customWidth="1"/>
    <col min="18" max="19" width="7.26953125" customWidth="1"/>
    <col min="20" max="22" width="7" customWidth="1"/>
    <col min="23" max="23" width="7.26953125" customWidth="1"/>
    <col min="24" max="24" width="7" customWidth="1"/>
    <col min="25" max="26" width="7" style="499" customWidth="1"/>
  </cols>
  <sheetData>
    <row r="1" spans="1:28">
      <c r="A1" s="136" t="s">
        <v>1377</v>
      </c>
      <c r="B1" s="457"/>
      <c r="C1" s="57"/>
      <c r="D1" s="57"/>
      <c r="E1" s="57"/>
      <c r="F1" s="57"/>
      <c r="G1" s="57"/>
      <c r="H1" s="57"/>
      <c r="I1" s="57"/>
      <c r="J1" s="57"/>
      <c r="K1" s="57"/>
      <c r="L1" s="57"/>
      <c r="M1" s="57"/>
      <c r="N1" s="57"/>
      <c r="O1" s="57"/>
      <c r="P1" s="57"/>
      <c r="Q1" s="57"/>
      <c r="R1" s="57"/>
      <c r="S1" s="57"/>
      <c r="T1" s="57"/>
      <c r="U1" s="57"/>
      <c r="V1" s="57"/>
      <c r="W1" s="57"/>
      <c r="X1" s="57"/>
      <c r="Y1" s="289"/>
      <c r="Z1" s="289"/>
    </row>
    <row r="2" spans="1:28">
      <c r="A2" s="100"/>
      <c r="B2" s="457"/>
      <c r="C2" s="57"/>
      <c r="D2" s="57"/>
      <c r="E2" s="57"/>
      <c r="F2" s="57"/>
      <c r="G2" s="57"/>
      <c r="H2" s="57"/>
      <c r="I2" s="57"/>
      <c r="J2" s="57"/>
      <c r="K2" s="57"/>
      <c r="L2" s="57"/>
      <c r="M2" s="57"/>
      <c r="N2" s="57"/>
      <c r="O2" s="57"/>
      <c r="P2" s="57"/>
      <c r="Q2" s="57"/>
      <c r="R2" s="57"/>
      <c r="S2" s="57"/>
      <c r="T2" s="57"/>
      <c r="U2" s="57"/>
      <c r="V2" s="57"/>
      <c r="W2" s="57"/>
      <c r="X2" s="57"/>
      <c r="Y2" s="289"/>
      <c r="Z2" s="289"/>
    </row>
    <row r="3" spans="1:28" ht="28">
      <c r="A3" s="742" t="s">
        <v>53</v>
      </c>
      <c r="B3" s="758" t="s">
        <v>327</v>
      </c>
      <c r="C3" s="329">
        <v>1991</v>
      </c>
      <c r="D3" s="329">
        <v>1992</v>
      </c>
      <c r="E3" s="329">
        <v>1993</v>
      </c>
      <c r="F3" s="329">
        <v>1994</v>
      </c>
      <c r="G3" s="329">
        <v>1995</v>
      </c>
      <c r="H3" s="329">
        <v>1996</v>
      </c>
      <c r="I3" s="329">
        <v>1997</v>
      </c>
      <c r="J3" s="329">
        <v>1998</v>
      </c>
      <c r="K3" s="329">
        <v>1999</v>
      </c>
      <c r="L3" s="329">
        <v>2000</v>
      </c>
      <c r="M3" s="329">
        <v>2001</v>
      </c>
      <c r="N3" s="329">
        <v>2003</v>
      </c>
      <c r="O3" s="329">
        <v>2004</v>
      </c>
      <c r="P3" s="329">
        <v>2005</v>
      </c>
      <c r="Q3" s="329">
        <v>2006</v>
      </c>
      <c r="R3" s="329">
        <v>2007</v>
      </c>
      <c r="S3" s="329">
        <v>2008</v>
      </c>
      <c r="T3" s="329">
        <v>2009</v>
      </c>
      <c r="U3" s="329">
        <v>2010</v>
      </c>
      <c r="V3" s="329">
        <v>2011</v>
      </c>
      <c r="W3" s="329">
        <v>2012</v>
      </c>
      <c r="X3" s="329">
        <v>2013</v>
      </c>
      <c r="Y3" s="329">
        <v>2014</v>
      </c>
      <c r="Z3" s="329">
        <v>2015</v>
      </c>
    </row>
    <row r="4" spans="1:28">
      <c r="A4" s="1080" t="s">
        <v>15</v>
      </c>
      <c r="B4" s="458">
        <v>1</v>
      </c>
      <c r="C4" s="578" t="s">
        <v>429</v>
      </c>
      <c r="D4" s="578" t="s">
        <v>429</v>
      </c>
      <c r="E4" s="578" t="s">
        <v>429</v>
      </c>
      <c r="F4" s="578" t="s">
        <v>429</v>
      </c>
      <c r="G4" s="578" t="s">
        <v>429</v>
      </c>
      <c r="H4" s="578" t="s">
        <v>429</v>
      </c>
      <c r="I4" s="578" t="s">
        <v>429</v>
      </c>
      <c r="J4" s="578" t="s">
        <v>429</v>
      </c>
      <c r="K4" s="578" t="s">
        <v>429</v>
      </c>
      <c r="L4" s="577">
        <v>54.31</v>
      </c>
      <c r="M4" s="578" t="s">
        <v>429</v>
      </c>
      <c r="N4" s="578" t="s">
        <v>429</v>
      </c>
      <c r="O4" s="578" t="s">
        <v>429</v>
      </c>
      <c r="P4" s="578" t="s">
        <v>429</v>
      </c>
      <c r="Q4" s="578" t="s">
        <v>429</v>
      </c>
      <c r="R4" s="578" t="s">
        <v>429</v>
      </c>
      <c r="S4" s="578" t="s">
        <v>429</v>
      </c>
      <c r="T4" s="578" t="s">
        <v>429</v>
      </c>
      <c r="U4" s="578" t="s">
        <v>429</v>
      </c>
      <c r="V4" s="578" t="s">
        <v>429</v>
      </c>
      <c r="W4" s="578" t="s">
        <v>429</v>
      </c>
      <c r="X4" s="578" t="s">
        <v>429</v>
      </c>
      <c r="Y4" s="609" t="s">
        <v>429</v>
      </c>
      <c r="Z4" s="609" t="s">
        <v>429</v>
      </c>
    </row>
    <row r="5" spans="1:28">
      <c r="A5" s="1080"/>
      <c r="B5" s="458">
        <v>1.25</v>
      </c>
      <c r="C5" s="578" t="s">
        <v>429</v>
      </c>
      <c r="D5" s="578" t="s">
        <v>429</v>
      </c>
      <c r="E5" s="578" t="s">
        <v>429</v>
      </c>
      <c r="F5" s="578" t="s">
        <v>429</v>
      </c>
      <c r="G5" s="578" t="s">
        <v>429</v>
      </c>
      <c r="H5" s="578" t="s">
        <v>429</v>
      </c>
      <c r="I5" s="578" t="s">
        <v>429</v>
      </c>
      <c r="J5" s="578" t="s">
        <v>429</v>
      </c>
      <c r="K5" s="578" t="s">
        <v>429</v>
      </c>
      <c r="L5" s="578" t="s">
        <v>429</v>
      </c>
      <c r="M5" s="578" t="s">
        <v>429</v>
      </c>
      <c r="N5" s="578" t="s">
        <v>429</v>
      </c>
      <c r="O5" s="578" t="s">
        <v>429</v>
      </c>
      <c r="P5" s="578" t="s">
        <v>429</v>
      </c>
      <c r="Q5" s="578" t="s">
        <v>429</v>
      </c>
      <c r="R5" s="578" t="s">
        <v>429</v>
      </c>
      <c r="S5" s="578" t="s">
        <v>429</v>
      </c>
      <c r="T5" s="592">
        <v>43.4</v>
      </c>
      <c r="U5" s="578" t="s">
        <v>429</v>
      </c>
      <c r="V5" s="578" t="s">
        <v>429</v>
      </c>
      <c r="W5" s="578" t="s">
        <v>429</v>
      </c>
      <c r="X5" s="578" t="s">
        <v>429</v>
      </c>
      <c r="Y5" s="609" t="s">
        <v>429</v>
      </c>
      <c r="Z5" s="609" t="s">
        <v>429</v>
      </c>
    </row>
    <row r="6" spans="1:28">
      <c r="A6" s="1080"/>
      <c r="B6" s="458">
        <v>2</v>
      </c>
      <c r="C6" s="578" t="s">
        <v>429</v>
      </c>
      <c r="D6" s="578" t="s">
        <v>429</v>
      </c>
      <c r="E6" s="578" t="s">
        <v>429</v>
      </c>
      <c r="F6" s="578" t="s">
        <v>429</v>
      </c>
      <c r="G6" s="578" t="s">
        <v>429</v>
      </c>
      <c r="H6" s="578" t="s">
        <v>429</v>
      </c>
      <c r="I6" s="578" t="s">
        <v>429</v>
      </c>
      <c r="J6" s="578" t="s">
        <v>429</v>
      </c>
      <c r="K6" s="578" t="s">
        <v>429</v>
      </c>
      <c r="L6" s="578" t="s">
        <v>429</v>
      </c>
      <c r="M6" s="578" t="s">
        <v>429</v>
      </c>
      <c r="N6" s="578" t="s">
        <v>429</v>
      </c>
      <c r="O6" s="578" t="s">
        <v>429</v>
      </c>
      <c r="P6" s="578" t="s">
        <v>429</v>
      </c>
      <c r="Q6" s="578" t="s">
        <v>429</v>
      </c>
      <c r="R6" s="578" t="s">
        <v>429</v>
      </c>
      <c r="S6" s="578" t="s">
        <v>429</v>
      </c>
      <c r="T6" s="578" t="s">
        <v>429</v>
      </c>
      <c r="U6" s="578" t="s">
        <v>429</v>
      </c>
      <c r="V6" s="578" t="s">
        <v>429</v>
      </c>
      <c r="W6" s="578" t="s">
        <v>429</v>
      </c>
      <c r="X6" s="578" t="s">
        <v>429</v>
      </c>
      <c r="Y6" s="609" t="s">
        <v>429</v>
      </c>
      <c r="Z6" s="609" t="s">
        <v>429</v>
      </c>
    </row>
    <row r="7" spans="1:28" ht="15" customHeight="1">
      <c r="A7" s="1080" t="s">
        <v>14</v>
      </c>
      <c r="B7" s="458">
        <v>1</v>
      </c>
      <c r="C7" s="578" t="s">
        <v>429</v>
      </c>
      <c r="D7" s="578" t="s">
        <v>429</v>
      </c>
      <c r="E7" s="578" t="s">
        <v>429</v>
      </c>
      <c r="F7" s="577">
        <v>31.23</v>
      </c>
      <c r="G7" s="578" t="s">
        <v>429</v>
      </c>
      <c r="H7" s="578" t="s">
        <v>429</v>
      </c>
      <c r="I7" s="578" t="s">
        <v>429</v>
      </c>
      <c r="J7" s="578" t="s">
        <v>429</v>
      </c>
      <c r="K7" s="578" t="s">
        <v>429</v>
      </c>
      <c r="L7" s="578" t="s">
        <v>429</v>
      </c>
      <c r="M7" s="578" t="s">
        <v>429</v>
      </c>
      <c r="N7" s="577">
        <v>23.4</v>
      </c>
      <c r="O7" s="578" t="s">
        <v>429</v>
      </c>
      <c r="P7" s="578" t="s">
        <v>429</v>
      </c>
      <c r="Q7" s="578" t="s">
        <v>429</v>
      </c>
      <c r="R7" s="578" t="s">
        <v>429</v>
      </c>
      <c r="S7" s="578" t="s">
        <v>429</v>
      </c>
      <c r="T7" s="578" t="s">
        <v>429</v>
      </c>
      <c r="U7" s="577">
        <v>6.4</v>
      </c>
      <c r="V7" s="577">
        <v>6.4</v>
      </c>
      <c r="W7" s="577">
        <v>6.4</v>
      </c>
      <c r="X7" s="577">
        <v>6.4</v>
      </c>
      <c r="Y7" s="577">
        <v>6.4</v>
      </c>
      <c r="Z7" s="577">
        <v>6.4</v>
      </c>
      <c r="AB7" s="285" t="s">
        <v>13</v>
      </c>
    </row>
    <row r="8" spans="1:28">
      <c r="A8" s="1080"/>
      <c r="B8" s="458">
        <v>1.25</v>
      </c>
      <c r="C8" s="578" t="s">
        <v>429</v>
      </c>
      <c r="D8" s="578" t="s">
        <v>429</v>
      </c>
      <c r="E8" s="578" t="s">
        <v>429</v>
      </c>
      <c r="F8" s="578" t="s">
        <v>429</v>
      </c>
      <c r="G8" s="578" t="s">
        <v>429</v>
      </c>
      <c r="H8" s="578" t="s">
        <v>429</v>
      </c>
      <c r="I8" s="578" t="s">
        <v>429</v>
      </c>
      <c r="J8" s="578" t="s">
        <v>429</v>
      </c>
      <c r="K8" s="578" t="s">
        <v>429</v>
      </c>
      <c r="L8" s="578" t="s">
        <v>429</v>
      </c>
      <c r="M8" s="578" t="s">
        <v>429</v>
      </c>
      <c r="N8" s="578" t="s">
        <v>429</v>
      </c>
      <c r="O8" s="578" t="s">
        <v>429</v>
      </c>
      <c r="P8" s="578" t="s">
        <v>429</v>
      </c>
      <c r="Q8" s="578" t="s">
        <v>429</v>
      </c>
      <c r="R8" s="578" t="s">
        <v>429</v>
      </c>
      <c r="S8" s="578" t="s">
        <v>429</v>
      </c>
      <c r="T8" s="578" t="s">
        <v>429</v>
      </c>
      <c r="U8" s="578" t="s">
        <v>429</v>
      </c>
      <c r="V8" s="578" t="s">
        <v>429</v>
      </c>
      <c r="W8" s="578" t="s">
        <v>429</v>
      </c>
      <c r="X8" s="578" t="s">
        <v>429</v>
      </c>
      <c r="Y8" s="578" t="s">
        <v>429</v>
      </c>
      <c r="Z8" s="578" t="s">
        <v>429</v>
      </c>
    </row>
    <row r="9" spans="1:28">
      <c r="A9" s="1080"/>
      <c r="B9" s="458">
        <v>2</v>
      </c>
      <c r="C9" s="578" t="s">
        <v>429</v>
      </c>
      <c r="D9" s="578" t="s">
        <v>429</v>
      </c>
      <c r="E9" s="578" t="s">
        <v>429</v>
      </c>
      <c r="F9" s="578" t="s">
        <v>429</v>
      </c>
      <c r="G9" s="578" t="s">
        <v>429</v>
      </c>
      <c r="H9" s="578" t="s">
        <v>429</v>
      </c>
      <c r="I9" s="578" t="s">
        <v>429</v>
      </c>
      <c r="J9" s="578" t="s">
        <v>429</v>
      </c>
      <c r="K9" s="578" t="s">
        <v>429</v>
      </c>
      <c r="L9" s="578" t="s">
        <v>429</v>
      </c>
      <c r="M9" s="578" t="s">
        <v>429</v>
      </c>
      <c r="N9" s="578" t="s">
        <v>429</v>
      </c>
      <c r="O9" s="578" t="s">
        <v>429</v>
      </c>
      <c r="P9" s="578" t="s">
        <v>429</v>
      </c>
      <c r="Q9" s="578" t="s">
        <v>429</v>
      </c>
      <c r="R9" s="578" t="s">
        <v>429</v>
      </c>
      <c r="S9" s="578" t="s">
        <v>429</v>
      </c>
      <c r="T9" s="578" t="s">
        <v>429</v>
      </c>
      <c r="U9" s="578" t="s">
        <v>429</v>
      </c>
      <c r="V9" s="578" t="s">
        <v>429</v>
      </c>
      <c r="W9" s="578" t="s">
        <v>429</v>
      </c>
      <c r="X9" s="578" t="s">
        <v>429</v>
      </c>
      <c r="Y9" s="578" t="s">
        <v>429</v>
      </c>
      <c r="Z9" s="578" t="s">
        <v>429</v>
      </c>
    </row>
    <row r="10" spans="1:28">
      <c r="A10" s="1080" t="s">
        <v>268</v>
      </c>
      <c r="B10" s="458">
        <v>1</v>
      </c>
      <c r="C10" s="578" t="s">
        <v>429</v>
      </c>
      <c r="D10" s="578" t="s">
        <v>429</v>
      </c>
      <c r="E10" s="578" t="s">
        <v>429</v>
      </c>
      <c r="F10" s="578" t="s">
        <v>429</v>
      </c>
      <c r="G10" s="578" t="s">
        <v>429</v>
      </c>
      <c r="H10" s="578" t="s">
        <v>429</v>
      </c>
      <c r="I10" s="578" t="s">
        <v>429</v>
      </c>
      <c r="J10" s="578" t="s">
        <v>429</v>
      </c>
      <c r="K10" s="578" t="s">
        <v>429</v>
      </c>
      <c r="L10" s="578" t="s">
        <v>429</v>
      </c>
      <c r="M10" s="578" t="s">
        <v>429</v>
      </c>
      <c r="N10" s="578" t="s">
        <v>429</v>
      </c>
      <c r="O10" s="578" t="s">
        <v>429</v>
      </c>
      <c r="P10" s="578" t="s">
        <v>429</v>
      </c>
      <c r="Q10" s="577">
        <v>59.22</v>
      </c>
      <c r="R10" s="578" t="s">
        <v>429</v>
      </c>
      <c r="S10" s="578" t="s">
        <v>429</v>
      </c>
      <c r="T10" s="578" t="s">
        <v>429</v>
      </c>
      <c r="U10" s="578" t="s">
        <v>429</v>
      </c>
      <c r="V10" s="578" t="s">
        <v>429</v>
      </c>
      <c r="W10" s="578" t="s">
        <v>429</v>
      </c>
      <c r="X10" s="578" t="s">
        <v>429</v>
      </c>
      <c r="Y10" s="609" t="s">
        <v>429</v>
      </c>
      <c r="Z10" s="609" t="s">
        <v>429</v>
      </c>
    </row>
    <row r="11" spans="1:28">
      <c r="A11" s="1080"/>
      <c r="B11" s="458">
        <v>1.25</v>
      </c>
      <c r="C11" s="578" t="s">
        <v>429</v>
      </c>
      <c r="D11" s="578" t="s">
        <v>429</v>
      </c>
      <c r="E11" s="578" t="s">
        <v>429</v>
      </c>
      <c r="F11" s="578" t="s">
        <v>429</v>
      </c>
      <c r="G11" s="578" t="s">
        <v>429</v>
      </c>
      <c r="H11" s="578" t="s">
        <v>429</v>
      </c>
      <c r="I11" s="578" t="s">
        <v>429</v>
      </c>
      <c r="J11" s="578" t="s">
        <v>429</v>
      </c>
      <c r="K11" s="578" t="s">
        <v>429</v>
      </c>
      <c r="L11" s="578" t="s">
        <v>429</v>
      </c>
      <c r="M11" s="578" t="s">
        <v>429</v>
      </c>
      <c r="N11" s="578" t="s">
        <v>429</v>
      </c>
      <c r="O11" s="578" t="s">
        <v>429</v>
      </c>
      <c r="P11" s="578" t="s">
        <v>429</v>
      </c>
      <c r="Q11" s="578" t="s">
        <v>429</v>
      </c>
      <c r="R11" s="578" t="s">
        <v>429</v>
      </c>
      <c r="S11" s="578" t="s">
        <v>429</v>
      </c>
      <c r="T11" s="578" t="s">
        <v>429</v>
      </c>
      <c r="U11" s="578" t="s">
        <v>429</v>
      </c>
      <c r="V11" s="578" t="s">
        <v>429</v>
      </c>
      <c r="W11" s="578" t="s">
        <v>429</v>
      </c>
      <c r="X11" s="578" t="s">
        <v>429</v>
      </c>
      <c r="Y11" s="609" t="s">
        <v>429</v>
      </c>
      <c r="Z11" s="609" t="s">
        <v>429</v>
      </c>
    </row>
    <row r="12" spans="1:28">
      <c r="A12" s="1080"/>
      <c r="B12" s="458">
        <v>2</v>
      </c>
      <c r="C12" s="578" t="s">
        <v>429</v>
      </c>
      <c r="D12" s="578" t="s">
        <v>429</v>
      </c>
      <c r="E12" s="578" t="s">
        <v>429</v>
      </c>
      <c r="F12" s="578" t="s">
        <v>429</v>
      </c>
      <c r="G12" s="578" t="s">
        <v>429</v>
      </c>
      <c r="H12" s="578" t="s">
        <v>429</v>
      </c>
      <c r="I12" s="578" t="s">
        <v>429</v>
      </c>
      <c r="J12" s="578" t="s">
        <v>429</v>
      </c>
      <c r="K12" s="578" t="s">
        <v>429</v>
      </c>
      <c r="L12" s="578" t="s">
        <v>429</v>
      </c>
      <c r="M12" s="578" t="s">
        <v>429</v>
      </c>
      <c r="N12" s="578" t="s">
        <v>429</v>
      </c>
      <c r="O12" s="578" t="s">
        <v>429</v>
      </c>
      <c r="P12" s="578" t="s">
        <v>429</v>
      </c>
      <c r="Q12" s="578" t="s">
        <v>429</v>
      </c>
      <c r="R12" s="578" t="s">
        <v>429</v>
      </c>
      <c r="S12" s="578" t="s">
        <v>429</v>
      </c>
      <c r="T12" s="578" t="s">
        <v>429</v>
      </c>
      <c r="U12" s="578" t="s">
        <v>429</v>
      </c>
      <c r="V12" s="578" t="s">
        <v>429</v>
      </c>
      <c r="W12" s="578" t="s">
        <v>429</v>
      </c>
      <c r="X12" s="578" t="s">
        <v>429</v>
      </c>
      <c r="Y12" s="609" t="s">
        <v>429</v>
      </c>
      <c r="Z12" s="609" t="s">
        <v>429</v>
      </c>
    </row>
    <row r="13" spans="1:28">
      <c r="A13" s="1080" t="s">
        <v>12</v>
      </c>
      <c r="B13" s="458">
        <v>1</v>
      </c>
      <c r="C13" s="578" t="s">
        <v>429</v>
      </c>
      <c r="D13" s="578" t="s">
        <v>429</v>
      </c>
      <c r="E13" s="577">
        <v>56.43</v>
      </c>
      <c r="F13" s="578" t="s">
        <v>429</v>
      </c>
      <c r="G13" s="577">
        <v>47.59</v>
      </c>
      <c r="H13" s="578" t="s">
        <v>429</v>
      </c>
      <c r="I13" s="578" t="s">
        <v>429</v>
      </c>
      <c r="J13" s="578" t="s">
        <v>429</v>
      </c>
      <c r="K13" s="578" t="s">
        <v>429</v>
      </c>
      <c r="L13" s="578" t="s">
        <v>429</v>
      </c>
      <c r="M13" s="578" t="s">
        <v>429</v>
      </c>
      <c r="N13" s="577" t="s">
        <v>429</v>
      </c>
      <c r="O13" s="578" t="s">
        <v>429</v>
      </c>
      <c r="P13" s="578" t="s">
        <v>429</v>
      </c>
      <c r="Q13" s="578" t="s">
        <v>429</v>
      </c>
      <c r="R13" s="578" t="s">
        <v>429</v>
      </c>
      <c r="S13" s="578" t="s">
        <v>429</v>
      </c>
      <c r="T13" s="578" t="s">
        <v>429</v>
      </c>
      <c r="U13" s="577" t="s">
        <v>429</v>
      </c>
      <c r="V13" s="578" t="s">
        <v>429</v>
      </c>
      <c r="W13" s="578" t="s">
        <v>429</v>
      </c>
      <c r="X13" s="578" t="s">
        <v>429</v>
      </c>
      <c r="Y13" s="609" t="s">
        <v>429</v>
      </c>
      <c r="Z13" s="609" t="s">
        <v>429</v>
      </c>
    </row>
    <row r="14" spans="1:28">
      <c r="A14" s="1080"/>
      <c r="B14" s="458">
        <v>1.25</v>
      </c>
      <c r="C14" s="578" t="s">
        <v>429</v>
      </c>
      <c r="D14" s="578" t="s">
        <v>429</v>
      </c>
      <c r="E14" s="578" t="s">
        <v>429</v>
      </c>
      <c r="F14" s="578" t="s">
        <v>429</v>
      </c>
      <c r="G14" s="578" t="s">
        <v>429</v>
      </c>
      <c r="H14" s="578" t="s">
        <v>429</v>
      </c>
      <c r="I14" s="578" t="s">
        <v>429</v>
      </c>
      <c r="J14" s="578" t="s">
        <v>429</v>
      </c>
      <c r="K14" s="578" t="s">
        <v>429</v>
      </c>
      <c r="L14" s="578" t="s">
        <v>429</v>
      </c>
      <c r="M14" s="578" t="s">
        <v>429</v>
      </c>
      <c r="N14" s="578">
        <v>28.1</v>
      </c>
      <c r="O14" s="578" t="s">
        <v>429</v>
      </c>
      <c r="P14" s="578" t="s">
        <v>429</v>
      </c>
      <c r="Q14" s="578" t="s">
        <v>429</v>
      </c>
      <c r="R14" s="578" t="s">
        <v>429</v>
      </c>
      <c r="S14" s="578" t="s">
        <v>429</v>
      </c>
      <c r="T14" s="578" t="s">
        <v>429</v>
      </c>
      <c r="U14" s="578">
        <v>29.2</v>
      </c>
      <c r="V14" s="578" t="s">
        <v>429</v>
      </c>
      <c r="W14" s="578" t="s">
        <v>429</v>
      </c>
      <c r="X14" s="578" t="s">
        <v>429</v>
      </c>
      <c r="Y14" s="609" t="s">
        <v>429</v>
      </c>
      <c r="Z14" s="609" t="s">
        <v>429</v>
      </c>
    </row>
    <row r="15" spans="1:28">
      <c r="A15" s="1080"/>
      <c r="B15" s="458">
        <v>2</v>
      </c>
      <c r="C15" s="578" t="s">
        <v>429</v>
      </c>
      <c r="D15" s="578" t="s">
        <v>429</v>
      </c>
      <c r="E15" s="578" t="s">
        <v>429</v>
      </c>
      <c r="F15" s="578" t="s">
        <v>429</v>
      </c>
      <c r="G15" s="578" t="s">
        <v>429</v>
      </c>
      <c r="H15" s="578" t="s">
        <v>429</v>
      </c>
      <c r="I15" s="578" t="s">
        <v>429</v>
      </c>
      <c r="J15" s="578" t="s">
        <v>429</v>
      </c>
      <c r="K15" s="578" t="s">
        <v>429</v>
      </c>
      <c r="L15" s="578" t="s">
        <v>429</v>
      </c>
      <c r="M15" s="578" t="s">
        <v>429</v>
      </c>
      <c r="N15" s="578">
        <v>73.8</v>
      </c>
      <c r="O15" s="578" t="s">
        <v>429</v>
      </c>
      <c r="P15" s="578" t="s">
        <v>429</v>
      </c>
      <c r="Q15" s="578" t="s">
        <v>429</v>
      </c>
      <c r="R15" s="578" t="s">
        <v>429</v>
      </c>
      <c r="S15" s="578" t="s">
        <v>429</v>
      </c>
      <c r="T15" s="578" t="s">
        <v>429</v>
      </c>
      <c r="U15" s="578">
        <v>74.099999999999994</v>
      </c>
      <c r="V15" s="578" t="s">
        <v>429</v>
      </c>
      <c r="W15" s="578" t="s">
        <v>429</v>
      </c>
      <c r="X15" s="578" t="s">
        <v>429</v>
      </c>
      <c r="Y15" s="609" t="s">
        <v>429</v>
      </c>
      <c r="Z15" s="609" t="s">
        <v>429</v>
      </c>
    </row>
    <row r="16" spans="1:28">
      <c r="A16" s="1080" t="s">
        <v>11</v>
      </c>
      <c r="B16" s="458">
        <v>1</v>
      </c>
      <c r="C16" s="578" t="s">
        <v>429</v>
      </c>
      <c r="D16" s="578" t="s">
        <v>429</v>
      </c>
      <c r="E16" s="577">
        <v>72.489999999999995</v>
      </c>
      <c r="F16" s="578" t="s">
        <v>429</v>
      </c>
      <c r="G16" s="578" t="s">
        <v>429</v>
      </c>
      <c r="H16" s="578" t="s">
        <v>429</v>
      </c>
      <c r="I16" s="577">
        <v>72.040000000000006</v>
      </c>
      <c r="J16" s="578" t="s">
        <v>429</v>
      </c>
      <c r="K16" s="577">
        <v>82.32</v>
      </c>
      <c r="L16" s="578" t="s">
        <v>429</v>
      </c>
      <c r="M16" s="577">
        <v>76.34</v>
      </c>
      <c r="N16" s="578" t="s">
        <v>429</v>
      </c>
      <c r="O16" s="578" t="s">
        <v>429</v>
      </c>
      <c r="P16" s="577">
        <v>67.83</v>
      </c>
      <c r="Q16" s="578" t="s">
        <v>429</v>
      </c>
      <c r="R16" s="578" t="s">
        <v>429</v>
      </c>
      <c r="S16" s="578" t="s">
        <v>429</v>
      </c>
      <c r="T16" s="578" t="s">
        <v>429</v>
      </c>
      <c r="U16" s="578" t="s">
        <v>429</v>
      </c>
      <c r="V16" s="578" t="s">
        <v>429</v>
      </c>
      <c r="W16" s="578" t="s">
        <v>429</v>
      </c>
      <c r="X16" s="578" t="s">
        <v>429</v>
      </c>
      <c r="Y16" s="578" t="s">
        <v>429</v>
      </c>
      <c r="Z16" s="578" t="s">
        <v>429</v>
      </c>
    </row>
    <row r="17" spans="1:40">
      <c r="A17" s="1080"/>
      <c r="B17" s="458">
        <v>1.25</v>
      </c>
      <c r="C17" s="578" t="s">
        <v>429</v>
      </c>
      <c r="D17" s="578" t="s">
        <v>429</v>
      </c>
      <c r="E17" s="578" t="s">
        <v>429</v>
      </c>
      <c r="F17" s="578" t="s">
        <v>429</v>
      </c>
      <c r="G17" s="578" t="s">
        <v>429</v>
      </c>
      <c r="H17" s="578" t="s">
        <v>429</v>
      </c>
      <c r="I17" s="578" t="s">
        <v>429</v>
      </c>
      <c r="J17" s="578" t="s">
        <v>429</v>
      </c>
      <c r="K17" s="578" t="s">
        <v>429</v>
      </c>
      <c r="L17" s="578" t="s">
        <v>429</v>
      </c>
      <c r="M17" s="578">
        <v>75.599999999999994</v>
      </c>
      <c r="N17" s="578">
        <v>88.1</v>
      </c>
      <c r="O17" s="578" t="s">
        <v>429</v>
      </c>
      <c r="P17" s="578">
        <v>76.3</v>
      </c>
      <c r="Q17" s="578" t="s">
        <v>429</v>
      </c>
      <c r="R17" s="578" t="s">
        <v>429</v>
      </c>
      <c r="S17" s="578" t="s">
        <v>429</v>
      </c>
      <c r="T17" s="578" t="s">
        <v>429</v>
      </c>
      <c r="U17" s="577">
        <v>82</v>
      </c>
      <c r="V17" s="578" t="s">
        <v>429</v>
      </c>
      <c r="W17" s="578">
        <v>77.099999999999994</v>
      </c>
      <c r="X17" s="592">
        <v>77.099999999999994</v>
      </c>
      <c r="Y17" s="578" t="s">
        <v>429</v>
      </c>
      <c r="Z17" s="578" t="s">
        <v>429</v>
      </c>
    </row>
    <row r="18" spans="1:40">
      <c r="A18" s="1080"/>
      <c r="B18" s="458">
        <v>2</v>
      </c>
      <c r="C18" s="578" t="s">
        <v>429</v>
      </c>
      <c r="D18" s="578" t="s">
        <v>429</v>
      </c>
      <c r="E18" s="578" t="s">
        <v>429</v>
      </c>
      <c r="F18" s="578" t="s">
        <v>429</v>
      </c>
      <c r="G18" s="578" t="s">
        <v>429</v>
      </c>
      <c r="H18" s="578" t="s">
        <v>429</v>
      </c>
      <c r="I18" s="578" t="s">
        <v>429</v>
      </c>
      <c r="J18" s="578" t="s">
        <v>429</v>
      </c>
      <c r="K18" s="578" t="s">
        <v>429</v>
      </c>
      <c r="L18" s="578" t="s">
        <v>429</v>
      </c>
      <c r="M18" s="578">
        <v>87.8</v>
      </c>
      <c r="N18" s="578">
        <v>93.9</v>
      </c>
      <c r="O18" s="578" t="s">
        <v>429</v>
      </c>
      <c r="P18" s="578">
        <v>91.1</v>
      </c>
      <c r="Q18" s="578" t="s">
        <v>429</v>
      </c>
      <c r="R18" s="578" t="s">
        <v>429</v>
      </c>
      <c r="S18" s="578" t="s">
        <v>429</v>
      </c>
      <c r="T18" s="578" t="s">
        <v>429</v>
      </c>
      <c r="U18" s="578">
        <v>93.2</v>
      </c>
      <c r="V18" s="578" t="s">
        <v>429</v>
      </c>
      <c r="W18" s="578">
        <v>91</v>
      </c>
      <c r="X18" s="577">
        <v>91</v>
      </c>
      <c r="Y18" s="578" t="s">
        <v>429</v>
      </c>
      <c r="Z18" s="578" t="s">
        <v>429</v>
      </c>
    </row>
    <row r="19" spans="1:40">
      <c r="A19" s="1080" t="s">
        <v>10</v>
      </c>
      <c r="B19" s="458">
        <v>1</v>
      </c>
      <c r="C19" s="578" t="s">
        <v>429</v>
      </c>
      <c r="D19" s="578" t="s">
        <v>429</v>
      </c>
      <c r="E19" s="578" t="s">
        <v>429</v>
      </c>
      <c r="F19" s="578" t="s">
        <v>429</v>
      </c>
      <c r="G19" s="578" t="s">
        <v>429</v>
      </c>
      <c r="H19" s="578" t="s">
        <v>429</v>
      </c>
      <c r="I19" s="578" t="s">
        <v>429</v>
      </c>
      <c r="J19" s="577">
        <v>83.07</v>
      </c>
      <c r="K19" s="578" t="s">
        <v>429</v>
      </c>
      <c r="L19" s="578" t="s">
        <v>429</v>
      </c>
      <c r="M19" s="578" t="s">
        <v>429</v>
      </c>
      <c r="N19" s="578" t="s">
        <v>429</v>
      </c>
      <c r="O19" s="577">
        <v>73.86</v>
      </c>
      <c r="P19" s="578" t="s">
        <v>429</v>
      </c>
      <c r="Q19" s="578" t="s">
        <v>429</v>
      </c>
      <c r="R19" s="578" t="s">
        <v>429</v>
      </c>
      <c r="S19" s="578" t="s">
        <v>429</v>
      </c>
      <c r="T19" s="578" t="s">
        <v>429</v>
      </c>
      <c r="U19" s="578" t="s">
        <v>429</v>
      </c>
      <c r="V19" s="578" t="s">
        <v>429</v>
      </c>
      <c r="W19" s="578" t="s">
        <v>429</v>
      </c>
      <c r="X19" s="578" t="s">
        <v>429</v>
      </c>
      <c r="Y19" s="578" t="s">
        <v>429</v>
      </c>
      <c r="Z19" s="578" t="s">
        <v>429</v>
      </c>
    </row>
    <row r="20" spans="1:40">
      <c r="A20" s="1080"/>
      <c r="B20" s="458">
        <v>1.25</v>
      </c>
      <c r="C20" s="578" t="s">
        <v>429</v>
      </c>
      <c r="D20" s="578" t="s">
        <v>429</v>
      </c>
      <c r="E20" s="578" t="s">
        <v>429</v>
      </c>
      <c r="F20" s="578" t="s">
        <v>429</v>
      </c>
      <c r="G20" s="578" t="s">
        <v>429</v>
      </c>
      <c r="H20" s="578" t="s">
        <v>429</v>
      </c>
      <c r="I20" s="578" t="s">
        <v>429</v>
      </c>
      <c r="J20" s="578" t="s">
        <v>429</v>
      </c>
      <c r="K20" s="578" t="s">
        <v>429</v>
      </c>
      <c r="L20" s="578" t="s">
        <v>429</v>
      </c>
      <c r="M20" s="578" t="s">
        <v>429</v>
      </c>
      <c r="N20" s="578" t="s">
        <v>429</v>
      </c>
      <c r="O20" s="578" t="s">
        <v>429</v>
      </c>
      <c r="P20" s="578" t="s">
        <v>429</v>
      </c>
      <c r="Q20" s="578" t="s">
        <v>429</v>
      </c>
      <c r="R20" s="578" t="s">
        <v>429</v>
      </c>
      <c r="S20" s="578" t="s">
        <v>429</v>
      </c>
      <c r="T20" s="578" t="s">
        <v>429</v>
      </c>
      <c r="U20" s="592">
        <v>61.6</v>
      </c>
      <c r="V20" s="578" t="s">
        <v>429</v>
      </c>
      <c r="W20" s="578" t="s">
        <v>429</v>
      </c>
      <c r="X20" s="578" t="s">
        <v>429</v>
      </c>
      <c r="Y20" s="578" t="s">
        <v>429</v>
      </c>
      <c r="Z20" s="578" t="s">
        <v>429</v>
      </c>
    </row>
    <row r="21" spans="1:40">
      <c r="A21" s="1080"/>
      <c r="B21" s="458">
        <v>2</v>
      </c>
      <c r="C21" s="578" t="s">
        <v>429</v>
      </c>
      <c r="D21" s="578" t="s">
        <v>429</v>
      </c>
      <c r="E21" s="578" t="s">
        <v>429</v>
      </c>
      <c r="F21" s="578" t="s">
        <v>429</v>
      </c>
      <c r="G21" s="578" t="s">
        <v>429</v>
      </c>
      <c r="H21" s="578" t="s">
        <v>429</v>
      </c>
      <c r="I21" s="578" t="s">
        <v>429</v>
      </c>
      <c r="J21" s="578" t="s">
        <v>429</v>
      </c>
      <c r="K21" s="578" t="s">
        <v>429</v>
      </c>
      <c r="L21" s="578" t="s">
        <v>429</v>
      </c>
      <c r="M21" s="578" t="s">
        <v>429</v>
      </c>
      <c r="N21" s="578" t="s">
        <v>429</v>
      </c>
      <c r="O21" s="578" t="s">
        <v>429</v>
      </c>
      <c r="P21" s="578" t="s">
        <v>429</v>
      </c>
      <c r="Q21" s="578" t="s">
        <v>429</v>
      </c>
      <c r="R21" s="578" t="s">
        <v>429</v>
      </c>
      <c r="S21" s="578" t="s">
        <v>429</v>
      </c>
      <c r="T21" s="578" t="s">
        <v>429</v>
      </c>
      <c r="U21" s="578" t="s">
        <v>429</v>
      </c>
      <c r="V21" s="578" t="s">
        <v>429</v>
      </c>
      <c r="W21" s="578" t="s">
        <v>429</v>
      </c>
      <c r="X21" s="578" t="s">
        <v>429</v>
      </c>
      <c r="Y21" s="578" t="s">
        <v>429</v>
      </c>
      <c r="Z21" s="578" t="s">
        <v>429</v>
      </c>
    </row>
    <row r="22" spans="1:40">
      <c r="A22" s="1080" t="s">
        <v>9</v>
      </c>
      <c r="B22" s="458">
        <v>1</v>
      </c>
      <c r="C22" s="578" t="s">
        <v>429</v>
      </c>
      <c r="D22" s="578" t="s">
        <v>429</v>
      </c>
      <c r="E22" s="578" t="s">
        <v>429</v>
      </c>
      <c r="F22" s="578" t="s">
        <v>429</v>
      </c>
      <c r="G22" s="578" t="s">
        <v>429</v>
      </c>
      <c r="H22" s="671" t="s">
        <v>937</v>
      </c>
      <c r="I22" s="671" t="s">
        <v>937</v>
      </c>
      <c r="J22" s="578" t="s">
        <v>429</v>
      </c>
      <c r="K22" s="578" t="s">
        <v>429</v>
      </c>
      <c r="L22" s="578" t="s">
        <v>429</v>
      </c>
      <c r="M22" s="671" t="s">
        <v>937</v>
      </c>
      <c r="N22" s="577" t="s">
        <v>678</v>
      </c>
      <c r="O22" s="578" t="s">
        <v>429</v>
      </c>
      <c r="P22" s="578" t="s">
        <v>429</v>
      </c>
      <c r="Q22" s="671" t="s">
        <v>937</v>
      </c>
      <c r="R22" s="671" t="s">
        <v>937</v>
      </c>
      <c r="S22" s="578" t="s">
        <v>429</v>
      </c>
      <c r="T22" s="578" t="s">
        <v>429</v>
      </c>
      <c r="U22" s="578" t="s">
        <v>429</v>
      </c>
      <c r="V22" s="578" t="s">
        <v>429</v>
      </c>
      <c r="W22" s="671" t="s">
        <v>937</v>
      </c>
      <c r="X22" s="578" t="s">
        <v>429</v>
      </c>
      <c r="Y22" s="578" t="s">
        <v>429</v>
      </c>
      <c r="Z22" s="578" t="s">
        <v>429</v>
      </c>
      <c r="AA22" s="669" t="s">
        <v>17</v>
      </c>
      <c r="AB22" s="670"/>
      <c r="AC22" s="670"/>
      <c r="AD22" s="670"/>
      <c r="AE22" s="670"/>
      <c r="AF22" s="670"/>
      <c r="AG22" s="670"/>
      <c r="AH22" s="670"/>
      <c r="AI22" s="670"/>
      <c r="AJ22" s="670"/>
      <c r="AK22" s="670"/>
      <c r="AL22" s="670"/>
      <c r="AM22" s="670"/>
      <c r="AN22" s="12"/>
    </row>
    <row r="23" spans="1:40">
      <c r="A23" s="1080"/>
      <c r="B23" s="458">
        <v>1.25</v>
      </c>
      <c r="C23" s="578" t="s">
        <v>429</v>
      </c>
      <c r="D23" s="578" t="s">
        <v>429</v>
      </c>
      <c r="E23" s="578" t="s">
        <v>429</v>
      </c>
      <c r="F23" s="578" t="s">
        <v>429</v>
      </c>
      <c r="G23" s="578" t="s">
        <v>429</v>
      </c>
      <c r="H23" s="671" t="s">
        <v>937</v>
      </c>
      <c r="I23" s="671" t="s">
        <v>937</v>
      </c>
      <c r="J23" s="578" t="s">
        <v>429</v>
      </c>
      <c r="K23" s="578" t="s">
        <v>429</v>
      </c>
      <c r="L23" s="578" t="s">
        <v>429</v>
      </c>
      <c r="M23" s="671" t="s">
        <v>937</v>
      </c>
      <c r="N23" s="578" t="s">
        <v>429</v>
      </c>
      <c r="O23" s="578" t="s">
        <v>429</v>
      </c>
      <c r="P23" s="578" t="s">
        <v>429</v>
      </c>
      <c r="Q23" s="671" t="s">
        <v>937</v>
      </c>
      <c r="R23" s="671" t="s">
        <v>937</v>
      </c>
      <c r="S23" s="578" t="s">
        <v>429</v>
      </c>
      <c r="T23" s="578" t="s">
        <v>429</v>
      </c>
      <c r="U23" s="578" t="s">
        <v>429</v>
      </c>
      <c r="V23" s="578" t="s">
        <v>429</v>
      </c>
      <c r="W23" s="671" t="s">
        <v>937</v>
      </c>
      <c r="X23" s="578" t="s">
        <v>429</v>
      </c>
      <c r="Y23" s="578" t="s">
        <v>429</v>
      </c>
      <c r="Z23" s="578" t="s">
        <v>429</v>
      </c>
    </row>
    <row r="24" spans="1:40">
      <c r="A24" s="1080"/>
      <c r="B24" s="458">
        <v>2</v>
      </c>
      <c r="C24" s="578" t="s">
        <v>429</v>
      </c>
      <c r="D24" s="578" t="s">
        <v>429</v>
      </c>
      <c r="E24" s="578" t="s">
        <v>429</v>
      </c>
      <c r="F24" s="578" t="s">
        <v>429</v>
      </c>
      <c r="G24" s="578" t="s">
        <v>429</v>
      </c>
      <c r="H24" s="672">
        <v>2.9</v>
      </c>
      <c r="I24" s="672">
        <v>2.9</v>
      </c>
      <c r="J24" s="578" t="s">
        <v>429</v>
      </c>
      <c r="K24" s="578" t="s">
        <v>429</v>
      </c>
      <c r="L24" s="578" t="s">
        <v>429</v>
      </c>
      <c r="M24" s="672">
        <v>2.5</v>
      </c>
      <c r="N24" s="578" t="s">
        <v>429</v>
      </c>
      <c r="O24" s="578" t="s">
        <v>429</v>
      </c>
      <c r="P24" s="578" t="s">
        <v>429</v>
      </c>
      <c r="Q24" s="672">
        <v>2.2000000000000002</v>
      </c>
      <c r="R24" s="672">
        <v>2.2000000000000002</v>
      </c>
      <c r="S24" s="578" t="s">
        <v>429</v>
      </c>
      <c r="T24" s="578" t="s">
        <v>429</v>
      </c>
      <c r="U24" s="578" t="s">
        <v>429</v>
      </c>
      <c r="V24" s="578" t="s">
        <v>429</v>
      </c>
      <c r="W24" s="578" t="s">
        <v>938</v>
      </c>
      <c r="X24" s="578" t="s">
        <v>429</v>
      </c>
      <c r="Y24" s="578" t="s">
        <v>429</v>
      </c>
      <c r="Z24" s="578" t="s">
        <v>429</v>
      </c>
    </row>
    <row r="25" spans="1:40">
      <c r="A25" s="1080" t="s">
        <v>7</v>
      </c>
      <c r="B25" s="458">
        <v>1</v>
      </c>
      <c r="C25" s="578" t="s">
        <v>429</v>
      </c>
      <c r="D25" s="578" t="s">
        <v>429</v>
      </c>
      <c r="E25" s="578" t="s">
        <v>429</v>
      </c>
      <c r="F25" s="578" t="s">
        <v>429</v>
      </c>
      <c r="G25" s="578" t="s">
        <v>429</v>
      </c>
      <c r="H25" s="578" t="s">
        <v>429</v>
      </c>
      <c r="I25" s="577">
        <v>81.34</v>
      </c>
      <c r="J25" s="578" t="s">
        <v>429</v>
      </c>
      <c r="K25" s="578" t="s">
        <v>429</v>
      </c>
      <c r="L25" s="578" t="s">
        <v>429</v>
      </c>
      <c r="M25" s="578" t="s">
        <v>429</v>
      </c>
      <c r="N25" s="577">
        <v>74.69</v>
      </c>
      <c r="O25" s="578" t="s">
        <v>429</v>
      </c>
      <c r="P25" s="578" t="s">
        <v>429</v>
      </c>
      <c r="Q25" s="578" t="s">
        <v>429</v>
      </c>
      <c r="R25" s="578" t="s">
        <v>429</v>
      </c>
      <c r="S25" s="578" t="s">
        <v>429</v>
      </c>
      <c r="T25" s="578" t="s">
        <v>429</v>
      </c>
      <c r="U25" s="578" t="s">
        <v>429</v>
      </c>
      <c r="V25" s="578" t="s">
        <v>429</v>
      </c>
      <c r="W25" s="578" t="s">
        <v>429</v>
      </c>
      <c r="X25" s="578" t="s">
        <v>429</v>
      </c>
      <c r="Y25" s="609" t="s">
        <v>429</v>
      </c>
      <c r="Z25" s="609" t="s">
        <v>429</v>
      </c>
    </row>
    <row r="26" spans="1:40">
      <c r="A26" s="1080"/>
      <c r="B26" s="458">
        <v>1.25</v>
      </c>
      <c r="C26" s="578" t="s">
        <v>429</v>
      </c>
      <c r="D26" s="578" t="s">
        <v>429</v>
      </c>
      <c r="E26" s="578" t="s">
        <v>429</v>
      </c>
      <c r="F26" s="578" t="s">
        <v>429</v>
      </c>
      <c r="G26" s="578" t="s">
        <v>429</v>
      </c>
      <c r="H26" s="578" t="s">
        <v>429</v>
      </c>
      <c r="I26" s="578" t="s">
        <v>429</v>
      </c>
      <c r="J26" s="578" t="s">
        <v>429</v>
      </c>
      <c r="K26" s="578" t="s">
        <v>429</v>
      </c>
      <c r="L26" s="578" t="s">
        <v>429</v>
      </c>
      <c r="M26" s="578" t="s">
        <v>429</v>
      </c>
      <c r="N26" s="578" t="s">
        <v>429</v>
      </c>
      <c r="O26" s="578" t="s">
        <v>429</v>
      </c>
      <c r="P26" s="578" t="s">
        <v>429</v>
      </c>
      <c r="Q26" s="578" t="s">
        <v>429</v>
      </c>
      <c r="R26" s="578" t="s">
        <v>429</v>
      </c>
      <c r="S26" s="592">
        <v>59.6</v>
      </c>
      <c r="T26" s="578" t="s">
        <v>429</v>
      </c>
      <c r="U26" s="578" t="s">
        <v>429</v>
      </c>
      <c r="V26" s="578" t="s">
        <v>429</v>
      </c>
      <c r="W26" s="578" t="s">
        <v>429</v>
      </c>
      <c r="X26" s="578" t="s">
        <v>429</v>
      </c>
      <c r="Y26" s="609" t="s">
        <v>429</v>
      </c>
      <c r="Z26" s="609" t="s">
        <v>429</v>
      </c>
    </row>
    <row r="27" spans="1:40">
      <c r="A27" s="1080"/>
      <c r="B27" s="458">
        <v>2</v>
      </c>
      <c r="C27" s="578" t="s">
        <v>429</v>
      </c>
      <c r="D27" s="578" t="s">
        <v>429</v>
      </c>
      <c r="E27" s="578" t="s">
        <v>429</v>
      </c>
      <c r="F27" s="578" t="s">
        <v>429</v>
      </c>
      <c r="G27" s="578" t="s">
        <v>429</v>
      </c>
      <c r="H27" s="578" t="s">
        <v>429</v>
      </c>
      <c r="I27" s="578" t="s">
        <v>429</v>
      </c>
      <c r="J27" s="578" t="s">
        <v>429</v>
      </c>
      <c r="K27" s="578" t="s">
        <v>429</v>
      </c>
      <c r="L27" s="578" t="s">
        <v>429</v>
      </c>
      <c r="M27" s="578" t="s">
        <v>429</v>
      </c>
      <c r="N27" s="578" t="s">
        <v>429</v>
      </c>
      <c r="O27" s="578" t="s">
        <v>429</v>
      </c>
      <c r="P27" s="578" t="s">
        <v>429</v>
      </c>
      <c r="Q27" s="578" t="s">
        <v>429</v>
      </c>
      <c r="R27" s="578" t="s">
        <v>429</v>
      </c>
      <c r="S27" s="578" t="s">
        <v>429</v>
      </c>
      <c r="T27" s="578" t="s">
        <v>429</v>
      </c>
      <c r="U27" s="578" t="s">
        <v>429</v>
      </c>
      <c r="V27" s="578" t="s">
        <v>429</v>
      </c>
      <c r="W27" s="578" t="s">
        <v>429</v>
      </c>
      <c r="X27" s="578" t="s">
        <v>429</v>
      </c>
      <c r="Y27" s="609" t="s">
        <v>429</v>
      </c>
      <c r="Z27" s="609" t="s">
        <v>429</v>
      </c>
    </row>
    <row r="28" spans="1:40">
      <c r="A28" s="1080" t="s">
        <v>32</v>
      </c>
      <c r="B28" s="458">
        <v>1</v>
      </c>
      <c r="C28" s="578" t="s">
        <v>429</v>
      </c>
      <c r="D28" s="578" t="s">
        <v>429</v>
      </c>
      <c r="E28" s="577">
        <v>49.14</v>
      </c>
      <c r="F28" s="578" t="s">
        <v>429</v>
      </c>
      <c r="G28" s="578" t="s">
        <v>429</v>
      </c>
      <c r="H28" s="578" t="s">
        <v>429</v>
      </c>
      <c r="I28" s="578" t="s">
        <v>429</v>
      </c>
      <c r="J28" s="578" t="s">
        <v>429</v>
      </c>
      <c r="K28" s="578" t="s">
        <v>429</v>
      </c>
      <c r="L28" s="578" t="s">
        <v>429</v>
      </c>
      <c r="M28" s="578" t="s">
        <v>429</v>
      </c>
      <c r="N28" s="578" t="s">
        <v>429</v>
      </c>
      <c r="O28" s="578" t="s">
        <v>429</v>
      </c>
      <c r="P28" s="578" t="s">
        <v>429</v>
      </c>
      <c r="Q28" s="578" t="s">
        <v>429</v>
      </c>
      <c r="R28" s="578" t="s">
        <v>429</v>
      </c>
      <c r="S28" s="578" t="s">
        <v>429</v>
      </c>
      <c r="T28" s="578" t="s">
        <v>429</v>
      </c>
      <c r="U28" s="578" t="s">
        <v>429</v>
      </c>
      <c r="V28" s="578" t="s">
        <v>429</v>
      </c>
      <c r="W28" s="578" t="s">
        <v>429</v>
      </c>
      <c r="X28" s="578" t="s">
        <v>429</v>
      </c>
      <c r="Y28" s="592" t="s">
        <v>429</v>
      </c>
      <c r="Z28" s="592" t="s">
        <v>429</v>
      </c>
    </row>
    <row r="29" spans="1:40">
      <c r="A29" s="1080"/>
      <c r="B29" s="458">
        <v>1.25</v>
      </c>
      <c r="C29" s="578" t="s">
        <v>429</v>
      </c>
      <c r="D29" s="578" t="s">
        <v>429</v>
      </c>
      <c r="E29" s="578" t="s">
        <v>429</v>
      </c>
      <c r="F29" s="578" t="s">
        <v>429</v>
      </c>
      <c r="G29" s="578" t="s">
        <v>429</v>
      </c>
      <c r="H29" s="578" t="s">
        <v>429</v>
      </c>
      <c r="I29" s="578" t="s">
        <v>429</v>
      </c>
      <c r="J29" s="578" t="s">
        <v>429</v>
      </c>
      <c r="K29" s="578" t="s">
        <v>429</v>
      </c>
      <c r="L29" s="578" t="s">
        <v>429</v>
      </c>
      <c r="M29" s="578" t="s">
        <v>429</v>
      </c>
      <c r="N29" s="578" t="s">
        <v>429</v>
      </c>
      <c r="O29" s="578" t="s">
        <v>429</v>
      </c>
      <c r="P29" s="578" t="s">
        <v>429</v>
      </c>
      <c r="Q29" s="578" t="s">
        <v>429</v>
      </c>
      <c r="R29" s="578" t="s">
        <v>429</v>
      </c>
      <c r="S29" s="578" t="s">
        <v>429</v>
      </c>
      <c r="T29" s="578" t="s">
        <v>429</v>
      </c>
      <c r="U29" s="578" t="s">
        <v>429</v>
      </c>
      <c r="V29" s="578" t="s">
        <v>429</v>
      </c>
      <c r="W29" s="578" t="s">
        <v>429</v>
      </c>
      <c r="X29" s="578" t="s">
        <v>429</v>
      </c>
      <c r="Y29" s="592" t="s">
        <v>429</v>
      </c>
      <c r="Z29" s="592" t="s">
        <v>429</v>
      </c>
    </row>
    <row r="30" spans="1:40">
      <c r="A30" s="1080"/>
      <c r="B30" s="458">
        <v>2</v>
      </c>
      <c r="C30" s="578" t="s">
        <v>429</v>
      </c>
      <c r="D30" s="578" t="s">
        <v>429</v>
      </c>
      <c r="E30" s="578" t="s">
        <v>429</v>
      </c>
      <c r="F30" s="578" t="s">
        <v>429</v>
      </c>
      <c r="G30" s="578" t="s">
        <v>429</v>
      </c>
      <c r="H30" s="578" t="s">
        <v>429</v>
      </c>
      <c r="I30" s="578" t="s">
        <v>429</v>
      </c>
      <c r="J30" s="578" t="s">
        <v>429</v>
      </c>
      <c r="K30" s="578" t="s">
        <v>429</v>
      </c>
      <c r="L30" s="578" t="s">
        <v>429</v>
      </c>
      <c r="M30" s="578" t="s">
        <v>429</v>
      </c>
      <c r="N30" s="578" t="s">
        <v>429</v>
      </c>
      <c r="O30" s="578" t="s">
        <v>429</v>
      </c>
      <c r="P30" s="578" t="s">
        <v>429</v>
      </c>
      <c r="Q30" s="578" t="s">
        <v>429</v>
      </c>
      <c r="R30" s="578" t="s">
        <v>429</v>
      </c>
      <c r="S30" s="578" t="s">
        <v>429</v>
      </c>
      <c r="T30" s="578" t="s">
        <v>429</v>
      </c>
      <c r="U30" s="578" t="s">
        <v>429</v>
      </c>
      <c r="V30" s="578" t="s">
        <v>429</v>
      </c>
      <c r="W30" s="578" t="s">
        <v>429</v>
      </c>
      <c r="X30" s="578" t="s">
        <v>429</v>
      </c>
      <c r="Y30" s="592" t="s">
        <v>429</v>
      </c>
      <c r="Z30" s="592" t="s">
        <v>429</v>
      </c>
    </row>
    <row r="31" spans="1:40">
      <c r="A31" s="1080" t="s">
        <v>5</v>
      </c>
      <c r="B31" s="458">
        <v>1</v>
      </c>
      <c r="C31" s="578" t="s">
        <v>429</v>
      </c>
      <c r="D31" s="578" t="s">
        <v>429</v>
      </c>
      <c r="E31" s="578" t="s">
        <v>429</v>
      </c>
      <c r="F31" s="578" t="s">
        <v>429</v>
      </c>
      <c r="G31" s="578" t="s">
        <v>429</v>
      </c>
      <c r="H31" s="578" t="s">
        <v>429</v>
      </c>
      <c r="I31" s="578" t="s">
        <v>429</v>
      </c>
      <c r="J31" s="578" t="s">
        <v>429</v>
      </c>
      <c r="K31" s="578" t="s">
        <v>429</v>
      </c>
      <c r="L31" s="577">
        <v>2</v>
      </c>
      <c r="M31" s="578" t="s">
        <v>429</v>
      </c>
      <c r="N31" s="578" t="s">
        <v>429</v>
      </c>
      <c r="O31" s="578" t="s">
        <v>429</v>
      </c>
      <c r="P31" s="578" t="s">
        <v>429</v>
      </c>
      <c r="Q31" s="578" t="s">
        <v>429</v>
      </c>
      <c r="R31" s="577">
        <v>2</v>
      </c>
      <c r="S31" s="578" t="s">
        <v>429</v>
      </c>
      <c r="T31" s="578" t="s">
        <v>429</v>
      </c>
      <c r="U31" s="578" t="s">
        <v>429</v>
      </c>
      <c r="V31" s="578" t="s">
        <v>429</v>
      </c>
      <c r="W31" s="578" t="s">
        <v>429</v>
      </c>
      <c r="X31" s="578">
        <v>12.6</v>
      </c>
      <c r="Y31" s="609" t="s">
        <v>429</v>
      </c>
      <c r="Z31" s="609" t="s">
        <v>429</v>
      </c>
    </row>
    <row r="32" spans="1:40">
      <c r="A32" s="1080"/>
      <c r="B32" s="458">
        <v>1.25</v>
      </c>
      <c r="C32" s="578" t="s">
        <v>429</v>
      </c>
      <c r="D32" s="578" t="s">
        <v>429</v>
      </c>
      <c r="E32" s="578" t="s">
        <v>429</v>
      </c>
      <c r="F32" s="578" t="s">
        <v>429</v>
      </c>
      <c r="G32" s="578" t="s">
        <v>429</v>
      </c>
      <c r="H32" s="578" t="s">
        <v>429</v>
      </c>
      <c r="I32" s="578" t="s">
        <v>429</v>
      </c>
      <c r="J32" s="578" t="s">
        <v>429</v>
      </c>
      <c r="K32" s="578" t="s">
        <v>429</v>
      </c>
      <c r="L32" s="577" t="s">
        <v>429</v>
      </c>
      <c r="M32" s="577" t="s">
        <v>429</v>
      </c>
      <c r="N32" s="577" t="s">
        <v>429</v>
      </c>
      <c r="O32" s="577" t="s">
        <v>429</v>
      </c>
      <c r="P32" s="577" t="s">
        <v>429</v>
      </c>
      <c r="Q32" s="577" t="s">
        <v>429</v>
      </c>
      <c r="R32" s="592">
        <v>0.3</v>
      </c>
      <c r="S32" s="578" t="s">
        <v>429</v>
      </c>
      <c r="T32" s="578" t="s">
        <v>429</v>
      </c>
      <c r="U32" s="578" t="s">
        <v>429</v>
      </c>
      <c r="V32" s="578" t="s">
        <v>429</v>
      </c>
      <c r="W32" s="578" t="s">
        <v>429</v>
      </c>
      <c r="X32" s="578" t="s">
        <v>429</v>
      </c>
      <c r="Y32" s="609" t="s">
        <v>429</v>
      </c>
      <c r="Z32" s="609" t="s">
        <v>429</v>
      </c>
    </row>
    <row r="33" spans="1:26">
      <c r="A33" s="1080"/>
      <c r="B33" s="458">
        <v>2</v>
      </c>
      <c r="C33" s="578" t="s">
        <v>429</v>
      </c>
      <c r="D33" s="578" t="s">
        <v>429</v>
      </c>
      <c r="E33" s="578" t="s">
        <v>429</v>
      </c>
      <c r="F33" s="578" t="s">
        <v>429</v>
      </c>
      <c r="G33" s="578" t="s">
        <v>429</v>
      </c>
      <c r="H33" s="578" t="s">
        <v>429</v>
      </c>
      <c r="I33" s="578" t="s">
        <v>429</v>
      </c>
      <c r="J33" s="578" t="s">
        <v>429</v>
      </c>
      <c r="K33" s="578" t="s">
        <v>429</v>
      </c>
      <c r="L33" s="577" t="s">
        <v>429</v>
      </c>
      <c r="M33" s="577" t="s">
        <v>429</v>
      </c>
      <c r="N33" s="577" t="s">
        <v>429</v>
      </c>
      <c r="O33" s="577" t="s">
        <v>429</v>
      </c>
      <c r="P33" s="577" t="s">
        <v>429</v>
      </c>
      <c r="Q33" s="577" t="s">
        <v>429</v>
      </c>
      <c r="R33" s="578" t="s">
        <v>429</v>
      </c>
      <c r="S33" s="578" t="s">
        <v>429</v>
      </c>
      <c r="T33" s="578" t="s">
        <v>429</v>
      </c>
      <c r="U33" s="578" t="s">
        <v>429</v>
      </c>
      <c r="V33" s="578" t="s">
        <v>429</v>
      </c>
      <c r="W33" s="578" t="s">
        <v>429</v>
      </c>
      <c r="X33" s="578" t="s">
        <v>429</v>
      </c>
      <c r="Y33" s="609" t="s">
        <v>429</v>
      </c>
      <c r="Z33" s="609" t="s">
        <v>429</v>
      </c>
    </row>
    <row r="34" spans="1:26">
      <c r="A34" s="1080" t="s">
        <v>4</v>
      </c>
      <c r="B34" s="458">
        <v>1</v>
      </c>
      <c r="C34" s="578" t="s">
        <v>429</v>
      </c>
      <c r="D34" s="578" t="s">
        <v>429</v>
      </c>
      <c r="E34" s="577">
        <v>24.3</v>
      </c>
      <c r="F34" s="578" t="s">
        <v>429</v>
      </c>
      <c r="G34" s="577">
        <v>21.43</v>
      </c>
      <c r="H34" s="578" t="s">
        <v>429</v>
      </c>
      <c r="I34" s="578" t="s">
        <v>429</v>
      </c>
      <c r="J34" s="578" t="s">
        <v>429</v>
      </c>
      <c r="K34" s="578" t="s">
        <v>429</v>
      </c>
      <c r="L34" s="577">
        <v>11.3</v>
      </c>
      <c r="M34" s="578" t="s">
        <v>429</v>
      </c>
      <c r="N34" s="578" t="s">
        <v>429</v>
      </c>
      <c r="O34" s="578" t="s">
        <v>429</v>
      </c>
      <c r="P34" s="578" t="s">
        <v>429</v>
      </c>
      <c r="Q34" s="578">
        <v>5</v>
      </c>
      <c r="R34" s="578" t="s">
        <v>429</v>
      </c>
      <c r="S34" s="578" t="s">
        <v>429</v>
      </c>
      <c r="T34" s="578">
        <v>5.9</v>
      </c>
      <c r="U34" s="578" t="s">
        <v>429</v>
      </c>
      <c r="V34" s="578">
        <v>4</v>
      </c>
      <c r="W34" s="578" t="s">
        <v>429</v>
      </c>
      <c r="X34" s="578" t="s">
        <v>429</v>
      </c>
      <c r="Y34" s="578" t="s">
        <v>429</v>
      </c>
      <c r="Z34" s="578" t="s">
        <v>429</v>
      </c>
    </row>
    <row r="35" spans="1:26">
      <c r="A35" s="1080"/>
      <c r="B35" s="458">
        <v>1.25</v>
      </c>
      <c r="C35" s="578" t="s">
        <v>429</v>
      </c>
      <c r="D35" s="578" t="s">
        <v>429</v>
      </c>
      <c r="E35" s="578" t="s">
        <v>429</v>
      </c>
      <c r="F35" s="578" t="s">
        <v>429</v>
      </c>
      <c r="G35" s="578" t="s">
        <v>429</v>
      </c>
      <c r="H35" s="578" t="s">
        <v>429</v>
      </c>
      <c r="I35" s="578" t="s">
        <v>429</v>
      </c>
      <c r="J35" s="578" t="s">
        <v>429</v>
      </c>
      <c r="K35" s="578" t="s">
        <v>429</v>
      </c>
      <c r="L35" s="577">
        <v>17</v>
      </c>
      <c r="M35" s="578" t="s">
        <v>429</v>
      </c>
      <c r="N35" s="578" t="s">
        <v>429</v>
      </c>
      <c r="O35" s="578" t="s">
        <v>429</v>
      </c>
      <c r="P35" s="578" t="s">
        <v>429</v>
      </c>
      <c r="Q35" s="578">
        <v>9.6999999999999993</v>
      </c>
      <c r="R35" s="578" t="s">
        <v>429</v>
      </c>
      <c r="S35" s="578" t="s">
        <v>429</v>
      </c>
      <c r="T35" s="578">
        <v>10.7</v>
      </c>
      <c r="U35" s="578" t="s">
        <v>429</v>
      </c>
      <c r="V35" s="578">
        <v>7.4</v>
      </c>
      <c r="W35" s="578" t="s">
        <v>429</v>
      </c>
      <c r="X35" s="578" t="s">
        <v>429</v>
      </c>
      <c r="Y35" s="578" t="s">
        <v>429</v>
      </c>
      <c r="Z35" s="578" t="s">
        <v>429</v>
      </c>
    </row>
    <row r="36" spans="1:26">
      <c r="A36" s="1080"/>
      <c r="B36" s="458">
        <v>2</v>
      </c>
      <c r="C36" s="578" t="s">
        <v>429</v>
      </c>
      <c r="D36" s="578" t="s">
        <v>429</v>
      </c>
      <c r="E36" s="578" t="s">
        <v>429</v>
      </c>
      <c r="F36" s="578" t="s">
        <v>429</v>
      </c>
      <c r="G36" s="578" t="s">
        <v>429</v>
      </c>
      <c r="H36" s="578" t="s">
        <v>429</v>
      </c>
      <c r="I36" s="578" t="s">
        <v>429</v>
      </c>
      <c r="J36" s="578" t="s">
        <v>429</v>
      </c>
      <c r="K36" s="578" t="s">
        <v>429</v>
      </c>
      <c r="L36" s="577">
        <v>33.5</v>
      </c>
      <c r="M36" s="578" t="s">
        <v>429</v>
      </c>
      <c r="N36" s="578" t="s">
        <v>429</v>
      </c>
      <c r="O36" s="578" t="s">
        <v>429</v>
      </c>
      <c r="P36" s="578" t="s">
        <v>429</v>
      </c>
      <c r="Q36" s="578">
        <v>25.3</v>
      </c>
      <c r="R36" s="578" t="s">
        <v>429</v>
      </c>
      <c r="S36" s="578" t="s">
        <v>429</v>
      </c>
      <c r="T36" s="578">
        <v>27.2</v>
      </c>
      <c r="U36" s="578" t="s">
        <v>429</v>
      </c>
      <c r="V36" s="578">
        <v>20.8</v>
      </c>
      <c r="W36" s="578" t="s">
        <v>429</v>
      </c>
      <c r="X36" s="578" t="s">
        <v>429</v>
      </c>
      <c r="Y36" s="578" t="s">
        <v>429</v>
      </c>
      <c r="Z36" s="578" t="s">
        <v>429</v>
      </c>
    </row>
    <row r="37" spans="1:26">
      <c r="A37" s="1080" t="s">
        <v>3</v>
      </c>
      <c r="B37" s="458">
        <v>1</v>
      </c>
      <c r="C37" s="578" t="s">
        <v>429</v>
      </c>
      <c r="D37" s="578" t="s">
        <v>429</v>
      </c>
      <c r="E37" s="578" t="s">
        <v>429</v>
      </c>
      <c r="F37" s="578" t="s">
        <v>429</v>
      </c>
      <c r="G37" s="577">
        <v>78.59</v>
      </c>
      <c r="H37" s="578" t="s">
        <v>429</v>
      </c>
      <c r="I37" s="578" t="s">
        <v>429</v>
      </c>
      <c r="J37" s="578" t="s">
        <v>429</v>
      </c>
      <c r="K37" s="578" t="s">
        <v>429</v>
      </c>
      <c r="L37" s="578" t="s">
        <v>429</v>
      </c>
      <c r="M37" s="577">
        <v>62.85</v>
      </c>
      <c r="N37" s="578" t="s">
        <v>429</v>
      </c>
      <c r="O37" s="578" t="s">
        <v>429</v>
      </c>
      <c r="P37" s="578" t="s">
        <v>429</v>
      </c>
      <c r="Q37" s="578" t="s">
        <v>429</v>
      </c>
      <c r="R37" s="578" t="s">
        <v>429</v>
      </c>
      <c r="S37" s="578" t="s">
        <v>429</v>
      </c>
      <c r="T37" s="592">
        <v>63</v>
      </c>
      <c r="U37" s="578" t="s">
        <v>429</v>
      </c>
      <c r="V37" s="578" t="s">
        <v>429</v>
      </c>
      <c r="W37" s="578" t="s">
        <v>429</v>
      </c>
      <c r="X37" s="592" t="s">
        <v>429</v>
      </c>
      <c r="Y37" s="609" t="s">
        <v>429</v>
      </c>
      <c r="Z37" s="609" t="s">
        <v>429</v>
      </c>
    </row>
    <row r="38" spans="1:26">
      <c r="A38" s="1080"/>
      <c r="B38" s="458">
        <v>1.25</v>
      </c>
      <c r="C38" s="578" t="s">
        <v>429</v>
      </c>
      <c r="D38" s="578" t="s">
        <v>429</v>
      </c>
      <c r="E38" s="578" t="s">
        <v>429</v>
      </c>
      <c r="F38" s="578" t="s">
        <v>429</v>
      </c>
      <c r="G38" s="578" t="s">
        <v>429</v>
      </c>
      <c r="H38" s="578" t="s">
        <v>429</v>
      </c>
      <c r="I38" s="578" t="s">
        <v>429</v>
      </c>
      <c r="J38" s="578" t="s">
        <v>429</v>
      </c>
      <c r="K38" s="578" t="s">
        <v>429</v>
      </c>
      <c r="L38" s="578" t="s">
        <v>429</v>
      </c>
      <c r="M38" s="578" t="s">
        <v>429</v>
      </c>
      <c r="N38" s="578" t="s">
        <v>429</v>
      </c>
      <c r="O38" s="578" t="s">
        <v>429</v>
      </c>
      <c r="P38" s="578" t="s">
        <v>429</v>
      </c>
      <c r="Q38" s="578" t="s">
        <v>429</v>
      </c>
      <c r="R38" s="578" t="s">
        <v>429</v>
      </c>
      <c r="S38" s="578" t="s">
        <v>429</v>
      </c>
      <c r="T38" s="578" t="s">
        <v>429</v>
      </c>
      <c r="U38" s="592">
        <v>40.6</v>
      </c>
      <c r="V38" s="578" t="s">
        <v>429</v>
      </c>
      <c r="W38" s="578" t="s">
        <v>429</v>
      </c>
      <c r="X38" s="592" t="s">
        <v>429</v>
      </c>
      <c r="Y38" s="609" t="s">
        <v>429</v>
      </c>
      <c r="Z38" s="609" t="s">
        <v>429</v>
      </c>
    </row>
    <row r="39" spans="1:26">
      <c r="A39" s="1080"/>
      <c r="B39" s="458">
        <v>2</v>
      </c>
      <c r="C39" s="578" t="s">
        <v>429</v>
      </c>
      <c r="D39" s="578" t="s">
        <v>429</v>
      </c>
      <c r="E39" s="578" t="s">
        <v>429</v>
      </c>
      <c r="F39" s="578" t="s">
        <v>429</v>
      </c>
      <c r="G39" s="578" t="s">
        <v>429</v>
      </c>
      <c r="H39" s="578" t="s">
        <v>429</v>
      </c>
      <c r="I39" s="578" t="s">
        <v>429</v>
      </c>
      <c r="J39" s="578" t="s">
        <v>429</v>
      </c>
      <c r="K39" s="578" t="s">
        <v>429</v>
      </c>
      <c r="L39" s="578" t="s">
        <v>429</v>
      </c>
      <c r="M39" s="578" t="s">
        <v>429</v>
      </c>
      <c r="N39" s="578" t="s">
        <v>429</v>
      </c>
      <c r="O39" s="578" t="s">
        <v>429</v>
      </c>
      <c r="P39" s="578" t="s">
        <v>429</v>
      </c>
      <c r="Q39" s="578" t="s">
        <v>429</v>
      </c>
      <c r="R39" s="578" t="s">
        <v>429</v>
      </c>
      <c r="S39" s="578" t="s">
        <v>429</v>
      </c>
      <c r="T39" s="578" t="s">
        <v>429</v>
      </c>
      <c r="U39" s="578" t="s">
        <v>429</v>
      </c>
      <c r="V39" s="578" t="s">
        <v>429</v>
      </c>
      <c r="W39" s="578" t="s">
        <v>429</v>
      </c>
      <c r="X39" s="592" t="s">
        <v>429</v>
      </c>
      <c r="Y39" s="609" t="s">
        <v>429</v>
      </c>
      <c r="Z39" s="609" t="s">
        <v>429</v>
      </c>
    </row>
    <row r="40" spans="1:26">
      <c r="A40" s="1080" t="s">
        <v>79</v>
      </c>
      <c r="B40" s="458">
        <v>1</v>
      </c>
      <c r="C40" s="578" t="s">
        <v>429</v>
      </c>
      <c r="D40" s="577">
        <v>72.59</v>
      </c>
      <c r="E40" s="578" t="s">
        <v>429</v>
      </c>
      <c r="F40" s="578" t="s">
        <v>429</v>
      </c>
      <c r="G40" s="578" t="s">
        <v>429</v>
      </c>
      <c r="H40" s="578" t="s">
        <v>429</v>
      </c>
      <c r="I40" s="578" t="s">
        <v>429</v>
      </c>
      <c r="J40" s="578" t="s">
        <v>429</v>
      </c>
      <c r="K40" s="578" t="s">
        <v>429</v>
      </c>
      <c r="L40" s="578" t="s">
        <v>429</v>
      </c>
      <c r="M40" s="578" t="s">
        <v>429</v>
      </c>
      <c r="N40" s="578" t="s">
        <v>429</v>
      </c>
      <c r="O40" s="578" t="s">
        <v>429</v>
      </c>
      <c r="P40" s="578" t="s">
        <v>429</v>
      </c>
      <c r="Q40" s="578" t="s">
        <v>429</v>
      </c>
      <c r="R40" s="578" t="s">
        <v>429</v>
      </c>
      <c r="S40" s="578" t="s">
        <v>429</v>
      </c>
      <c r="T40" s="578" t="s">
        <v>429</v>
      </c>
      <c r="U40" s="578" t="s">
        <v>429</v>
      </c>
      <c r="V40" s="578" t="s">
        <v>429</v>
      </c>
      <c r="W40" s="578" t="s">
        <v>429</v>
      </c>
      <c r="X40" s="578" t="s">
        <v>429</v>
      </c>
      <c r="Y40" s="578" t="s">
        <v>429</v>
      </c>
      <c r="Z40" s="578" t="s">
        <v>429</v>
      </c>
    </row>
    <row r="41" spans="1:26">
      <c r="A41" s="1080"/>
      <c r="B41" s="458">
        <v>1.25</v>
      </c>
      <c r="C41" s="578" t="s">
        <v>429</v>
      </c>
      <c r="D41" s="578" t="s">
        <v>429</v>
      </c>
      <c r="E41" s="578" t="s">
        <v>429</v>
      </c>
      <c r="F41" s="578" t="s">
        <v>429</v>
      </c>
      <c r="G41" s="578" t="s">
        <v>429</v>
      </c>
      <c r="H41" s="578" t="s">
        <v>429</v>
      </c>
      <c r="I41" s="578" t="s">
        <v>429</v>
      </c>
      <c r="J41" s="578" t="s">
        <v>429</v>
      </c>
      <c r="K41" s="578" t="s">
        <v>429</v>
      </c>
      <c r="L41" s="578" t="s">
        <v>429</v>
      </c>
      <c r="M41" s="578" t="s">
        <v>429</v>
      </c>
      <c r="N41" s="578" t="s">
        <v>429</v>
      </c>
      <c r="O41" s="578" t="s">
        <v>429</v>
      </c>
      <c r="P41" s="578" t="s">
        <v>429</v>
      </c>
      <c r="Q41" s="578" t="s">
        <v>429</v>
      </c>
      <c r="R41" s="592">
        <v>67.900000000000006</v>
      </c>
      <c r="S41" s="578" t="s">
        <v>429</v>
      </c>
      <c r="T41" s="578" t="s">
        <v>429</v>
      </c>
      <c r="U41" s="578" t="s">
        <v>429</v>
      </c>
      <c r="V41" s="578" t="s">
        <v>429</v>
      </c>
      <c r="W41" s="578" t="s">
        <v>429</v>
      </c>
      <c r="X41" s="578" t="s">
        <v>429</v>
      </c>
      <c r="Y41" s="578" t="s">
        <v>429</v>
      </c>
      <c r="Z41" s="578" t="s">
        <v>429</v>
      </c>
    </row>
    <row r="42" spans="1:26">
      <c r="A42" s="1080"/>
      <c r="B42" s="458">
        <v>2</v>
      </c>
      <c r="C42" s="578" t="s">
        <v>429</v>
      </c>
      <c r="D42" s="578" t="s">
        <v>429</v>
      </c>
      <c r="E42" s="578" t="s">
        <v>429</v>
      </c>
      <c r="F42" s="578" t="s">
        <v>429</v>
      </c>
      <c r="G42" s="578" t="s">
        <v>429</v>
      </c>
      <c r="H42" s="578" t="s">
        <v>429</v>
      </c>
      <c r="I42" s="578" t="s">
        <v>429</v>
      </c>
      <c r="J42" s="578" t="s">
        <v>429</v>
      </c>
      <c r="K42" s="578" t="s">
        <v>429</v>
      </c>
      <c r="L42" s="578" t="s">
        <v>429</v>
      </c>
      <c r="M42" s="578" t="s">
        <v>429</v>
      </c>
      <c r="N42" s="578" t="s">
        <v>429</v>
      </c>
      <c r="O42" s="578" t="s">
        <v>429</v>
      </c>
      <c r="P42" s="578" t="s">
        <v>429</v>
      </c>
      <c r="Q42" s="578" t="s">
        <v>429</v>
      </c>
      <c r="R42" s="578" t="s">
        <v>429</v>
      </c>
      <c r="S42" s="578" t="s">
        <v>429</v>
      </c>
      <c r="T42" s="578" t="s">
        <v>429</v>
      </c>
      <c r="U42" s="578" t="s">
        <v>429</v>
      </c>
      <c r="V42" s="578" t="s">
        <v>429</v>
      </c>
      <c r="W42" s="578" t="s">
        <v>429</v>
      </c>
      <c r="X42" s="578" t="s">
        <v>429</v>
      </c>
      <c r="Y42" s="578" t="s">
        <v>429</v>
      </c>
      <c r="Z42" s="578" t="s">
        <v>429</v>
      </c>
    </row>
    <row r="43" spans="1:26">
      <c r="A43" s="1080" t="s">
        <v>2</v>
      </c>
      <c r="B43" s="458">
        <v>1</v>
      </c>
      <c r="C43" s="577">
        <v>62.81</v>
      </c>
      <c r="D43" s="578" t="s">
        <v>429</v>
      </c>
      <c r="E43" s="577">
        <v>65.27</v>
      </c>
      <c r="F43" s="578" t="s">
        <v>429</v>
      </c>
      <c r="G43" s="578" t="s">
        <v>429</v>
      </c>
      <c r="H43" s="577">
        <v>62.07</v>
      </c>
      <c r="I43" s="578" t="s">
        <v>429</v>
      </c>
      <c r="J43" s="577">
        <v>55.4</v>
      </c>
      <c r="K43" s="578" t="s">
        <v>429</v>
      </c>
      <c r="L43" s="578" t="s">
        <v>429</v>
      </c>
      <c r="M43" s="578" t="s">
        <v>429</v>
      </c>
      <c r="N43" s="577">
        <v>64.599999999999994</v>
      </c>
      <c r="O43" s="577">
        <v>64.290000000000006</v>
      </c>
      <c r="P43" s="578" t="s">
        <v>429</v>
      </c>
      <c r="Q43" s="578" t="s">
        <v>429</v>
      </c>
      <c r="R43" s="578" t="s">
        <v>429</v>
      </c>
      <c r="S43" s="578" t="s">
        <v>429</v>
      </c>
      <c r="T43" s="578" t="s">
        <v>429</v>
      </c>
      <c r="U43" s="578" t="s">
        <v>429</v>
      </c>
      <c r="V43" s="578" t="s">
        <v>429</v>
      </c>
      <c r="W43" s="578" t="s">
        <v>429</v>
      </c>
      <c r="X43" s="578" t="s">
        <v>429</v>
      </c>
      <c r="Y43" s="578" t="s">
        <v>429</v>
      </c>
      <c r="Z43" s="578" t="s">
        <v>429</v>
      </c>
    </row>
    <row r="44" spans="1:26">
      <c r="A44" s="1080"/>
      <c r="B44" s="458">
        <v>1.25</v>
      </c>
      <c r="C44" s="578" t="s">
        <v>429</v>
      </c>
      <c r="D44" s="578" t="s">
        <v>429</v>
      </c>
      <c r="E44" s="578" t="s">
        <v>429</v>
      </c>
      <c r="F44" s="578" t="s">
        <v>429</v>
      </c>
      <c r="G44" s="578" t="s">
        <v>429</v>
      </c>
      <c r="H44" s="578" t="s">
        <v>429</v>
      </c>
      <c r="I44" s="578" t="s">
        <v>429</v>
      </c>
      <c r="J44" s="578" t="s">
        <v>429</v>
      </c>
      <c r="K44" s="578" t="s">
        <v>429</v>
      </c>
      <c r="L44" s="578" t="s">
        <v>429</v>
      </c>
      <c r="M44" s="578" t="s">
        <v>429</v>
      </c>
      <c r="N44" s="578" t="s">
        <v>429</v>
      </c>
      <c r="O44" s="578" t="s">
        <v>429</v>
      </c>
      <c r="P44" s="578" t="s">
        <v>429</v>
      </c>
      <c r="Q44" s="578" t="s">
        <v>429</v>
      </c>
      <c r="R44" s="578" t="s">
        <v>429</v>
      </c>
      <c r="S44" s="578" t="s">
        <v>429</v>
      </c>
      <c r="T44" s="578" t="s">
        <v>429</v>
      </c>
      <c r="U44" s="592">
        <v>74.5</v>
      </c>
      <c r="V44" s="578" t="s">
        <v>429</v>
      </c>
      <c r="W44" s="578" t="s">
        <v>429</v>
      </c>
      <c r="X44" s="578" t="s">
        <v>429</v>
      </c>
      <c r="Y44" s="578" t="s">
        <v>429</v>
      </c>
      <c r="Z44" s="578" t="s">
        <v>429</v>
      </c>
    </row>
    <row r="45" spans="1:26">
      <c r="A45" s="1080"/>
      <c r="B45" s="458">
        <v>2</v>
      </c>
      <c r="C45" s="578" t="s">
        <v>429</v>
      </c>
      <c r="D45" s="578" t="s">
        <v>429</v>
      </c>
      <c r="E45" s="578" t="s">
        <v>429</v>
      </c>
      <c r="F45" s="578" t="s">
        <v>429</v>
      </c>
      <c r="G45" s="578" t="s">
        <v>429</v>
      </c>
      <c r="H45" s="578" t="s">
        <v>429</v>
      </c>
      <c r="I45" s="578" t="s">
        <v>429</v>
      </c>
      <c r="J45" s="578" t="s">
        <v>429</v>
      </c>
      <c r="K45" s="578" t="s">
        <v>429</v>
      </c>
      <c r="L45" s="578" t="s">
        <v>429</v>
      </c>
      <c r="M45" s="578" t="s">
        <v>429</v>
      </c>
      <c r="N45" s="578" t="s">
        <v>429</v>
      </c>
      <c r="O45" s="578" t="s">
        <v>429</v>
      </c>
      <c r="P45" s="578" t="s">
        <v>429</v>
      </c>
      <c r="Q45" s="578" t="s">
        <v>429</v>
      </c>
      <c r="R45" s="578" t="s">
        <v>429</v>
      </c>
      <c r="S45" s="578" t="s">
        <v>429</v>
      </c>
      <c r="T45" s="578" t="s">
        <v>429</v>
      </c>
      <c r="U45" s="578" t="s">
        <v>429</v>
      </c>
      <c r="V45" s="578" t="s">
        <v>429</v>
      </c>
      <c r="W45" s="578" t="s">
        <v>429</v>
      </c>
      <c r="X45" s="578" t="s">
        <v>429</v>
      </c>
      <c r="Y45" s="578" t="s">
        <v>429</v>
      </c>
      <c r="Z45" s="578" t="s">
        <v>429</v>
      </c>
    </row>
    <row r="46" spans="1:26">
      <c r="A46" s="1080" t="s">
        <v>50</v>
      </c>
      <c r="B46" s="458">
        <v>1</v>
      </c>
      <c r="C46" s="578" t="s">
        <v>429</v>
      </c>
      <c r="D46" s="578" t="s">
        <v>429</v>
      </c>
      <c r="E46" s="578" t="s">
        <v>429</v>
      </c>
      <c r="F46" s="578" t="s">
        <v>429</v>
      </c>
      <c r="G46" s="578" t="s">
        <v>429</v>
      </c>
      <c r="H46" s="578" t="s">
        <v>429</v>
      </c>
      <c r="I46" s="578" t="s">
        <v>429</v>
      </c>
      <c r="J46" s="578" t="s">
        <v>429</v>
      </c>
      <c r="K46" s="578" t="s">
        <v>429</v>
      </c>
      <c r="L46" s="578" t="s">
        <v>429</v>
      </c>
      <c r="M46" s="578" t="s">
        <v>429</v>
      </c>
      <c r="N46" s="578" t="s">
        <v>429</v>
      </c>
      <c r="O46" s="578" t="s">
        <v>429</v>
      </c>
      <c r="P46" s="578" t="s">
        <v>429</v>
      </c>
      <c r="Q46" s="578" t="s">
        <v>429</v>
      </c>
      <c r="R46" s="578" t="s">
        <v>429</v>
      </c>
      <c r="S46" s="578" t="s">
        <v>429</v>
      </c>
      <c r="T46" s="578" t="s">
        <v>429</v>
      </c>
      <c r="U46" s="578" t="s">
        <v>429</v>
      </c>
      <c r="V46" s="578" t="s">
        <v>429</v>
      </c>
      <c r="W46" s="578" t="s">
        <v>429</v>
      </c>
      <c r="X46" s="578" t="s">
        <v>429</v>
      </c>
      <c r="Y46" s="603" t="s">
        <v>429</v>
      </c>
      <c r="Z46" s="603" t="s">
        <v>429</v>
      </c>
    </row>
    <row r="47" spans="1:26">
      <c r="A47" s="1080"/>
      <c r="B47" s="458">
        <v>1.25</v>
      </c>
      <c r="C47" s="578" t="s">
        <v>429</v>
      </c>
      <c r="D47" s="578" t="s">
        <v>429</v>
      </c>
      <c r="E47" s="578" t="s">
        <v>429</v>
      </c>
      <c r="F47" s="578" t="s">
        <v>429</v>
      </c>
      <c r="G47" s="578" t="s">
        <v>429</v>
      </c>
      <c r="H47" s="578" t="s">
        <v>429</v>
      </c>
      <c r="I47" s="578" t="s">
        <v>429</v>
      </c>
      <c r="J47" s="578" t="s">
        <v>429</v>
      </c>
      <c r="K47" s="578" t="s">
        <v>429</v>
      </c>
      <c r="L47" s="578" t="s">
        <v>429</v>
      </c>
      <c r="M47" s="578" t="s">
        <v>429</v>
      </c>
      <c r="N47" s="578" t="s">
        <v>429</v>
      </c>
      <c r="O47" s="578" t="s">
        <v>429</v>
      </c>
      <c r="P47" s="578" t="s">
        <v>429</v>
      </c>
      <c r="Q47" s="578" t="s">
        <v>429</v>
      </c>
      <c r="R47" s="578" t="s">
        <v>429</v>
      </c>
      <c r="S47" s="578" t="s">
        <v>429</v>
      </c>
      <c r="T47" s="578" t="s">
        <v>429</v>
      </c>
      <c r="U47" s="578" t="s">
        <v>429</v>
      </c>
      <c r="V47" s="578" t="s">
        <v>429</v>
      </c>
      <c r="W47" s="578" t="s">
        <v>429</v>
      </c>
      <c r="X47" s="578" t="s">
        <v>429</v>
      </c>
      <c r="Y47" s="603" t="s">
        <v>429</v>
      </c>
      <c r="Z47" s="603" t="s">
        <v>429</v>
      </c>
    </row>
    <row r="48" spans="1:26">
      <c r="A48" s="1080"/>
      <c r="B48" s="458">
        <v>2</v>
      </c>
      <c r="C48" s="578" t="s">
        <v>429</v>
      </c>
      <c r="D48" s="578" t="s">
        <v>429</v>
      </c>
      <c r="E48" s="578" t="s">
        <v>429</v>
      </c>
      <c r="F48" s="578" t="s">
        <v>429</v>
      </c>
      <c r="G48" s="578" t="s">
        <v>429</v>
      </c>
      <c r="H48" s="578" t="s">
        <v>429</v>
      </c>
      <c r="I48" s="578" t="s">
        <v>429</v>
      </c>
      <c r="J48" s="578" t="s">
        <v>429</v>
      </c>
      <c r="K48" s="578" t="s">
        <v>429</v>
      </c>
      <c r="L48" s="578" t="s">
        <v>429</v>
      </c>
      <c r="M48" s="578" t="s">
        <v>429</v>
      </c>
      <c r="N48" s="578" t="s">
        <v>429</v>
      </c>
      <c r="O48" s="578" t="s">
        <v>429</v>
      </c>
      <c r="P48" s="578" t="s">
        <v>429</v>
      </c>
      <c r="Q48" s="578" t="s">
        <v>429</v>
      </c>
      <c r="R48" s="578" t="s">
        <v>429</v>
      </c>
      <c r="S48" s="578" t="s">
        <v>429</v>
      </c>
      <c r="T48" s="578" t="s">
        <v>429</v>
      </c>
      <c r="U48" s="578" t="s">
        <v>429</v>
      </c>
      <c r="V48" s="578" t="s">
        <v>429</v>
      </c>
      <c r="W48" s="578" t="s">
        <v>429</v>
      </c>
      <c r="X48" s="578" t="s">
        <v>429</v>
      </c>
      <c r="Y48" s="603" t="s">
        <v>429</v>
      </c>
      <c r="Z48" s="603" t="s">
        <v>429</v>
      </c>
    </row>
    <row r="49" spans="1:26">
      <c r="A49" s="57"/>
      <c r="B49" s="414"/>
      <c r="C49" s="57"/>
      <c r="D49" s="57"/>
      <c r="E49" s="57"/>
      <c r="F49" s="57"/>
      <c r="G49" s="57"/>
      <c r="H49" s="57"/>
      <c r="I49" s="57"/>
      <c r="J49" s="57"/>
      <c r="K49" s="57"/>
      <c r="L49" s="57"/>
      <c r="M49" s="57"/>
      <c r="N49" s="57"/>
      <c r="O49" s="57"/>
      <c r="P49" s="57"/>
      <c r="Q49" s="57"/>
      <c r="R49" s="57"/>
      <c r="S49" s="57"/>
      <c r="T49" s="57"/>
      <c r="U49" s="57"/>
      <c r="V49" s="57"/>
      <c r="W49" s="57"/>
      <c r="X49" s="57"/>
      <c r="Y49" s="289"/>
      <c r="Z49" s="289"/>
    </row>
    <row r="50" spans="1:26">
      <c r="A50" s="316" t="s">
        <v>33</v>
      </c>
      <c r="B50" s="414"/>
      <c r="C50" s="134"/>
      <c r="E50" s="57"/>
      <c r="F50" s="57"/>
      <c r="G50" s="57"/>
      <c r="H50" s="57"/>
      <c r="I50" s="57"/>
      <c r="J50" s="57"/>
      <c r="K50" s="57"/>
      <c r="L50" s="57"/>
      <c r="M50" s="57"/>
      <c r="N50" s="57"/>
      <c r="O50" s="57"/>
      <c r="P50" s="57"/>
      <c r="Q50" s="57"/>
      <c r="R50" s="57"/>
      <c r="S50" s="57"/>
      <c r="T50" s="57"/>
      <c r="U50" s="57"/>
      <c r="V50" s="57"/>
      <c r="W50" s="57"/>
      <c r="X50" s="57"/>
      <c r="Y50" s="289"/>
      <c r="Z50" s="289"/>
    </row>
    <row r="51" spans="1:26" s="57" customFormat="1" ht="14">
      <c r="B51" s="414"/>
      <c r="C51" s="134"/>
      <c r="Y51" s="289"/>
      <c r="Z51" s="289"/>
    </row>
    <row r="52" spans="1:26" ht="14.65" customHeight="1">
      <c r="A52" s="57" t="s">
        <v>274</v>
      </c>
      <c r="B52" s="414"/>
      <c r="C52" s="57"/>
      <c r="E52" s="96"/>
      <c r="F52" s="96"/>
      <c r="G52" s="96"/>
      <c r="H52" s="96"/>
      <c r="I52" s="96"/>
      <c r="J52" s="96"/>
      <c r="K52" s="96"/>
      <c r="L52" s="96"/>
      <c r="M52" s="96"/>
      <c r="N52" s="96"/>
      <c r="O52" s="96"/>
      <c r="P52" s="96"/>
      <c r="Q52" s="96"/>
      <c r="R52" s="96"/>
      <c r="S52" s="96"/>
      <c r="T52" s="96"/>
      <c r="U52" s="57"/>
      <c r="V52" s="57"/>
      <c r="W52" s="57"/>
      <c r="X52" s="57"/>
      <c r="Y52" s="289"/>
      <c r="Z52" s="289"/>
    </row>
    <row r="53" spans="1:26" s="499" customFormat="1">
      <c r="A53" s="57"/>
      <c r="B53" s="414"/>
      <c r="C53" s="289"/>
      <c r="E53" s="96"/>
      <c r="F53" s="96"/>
      <c r="G53" s="96"/>
      <c r="H53" s="96"/>
      <c r="I53" s="96"/>
      <c r="J53" s="96"/>
      <c r="K53" s="96"/>
      <c r="L53" s="96"/>
      <c r="M53" s="96"/>
      <c r="N53" s="96"/>
      <c r="O53" s="96"/>
      <c r="P53" s="96"/>
      <c r="Q53" s="96"/>
      <c r="R53" s="96"/>
      <c r="S53" s="96"/>
      <c r="T53" s="96"/>
      <c r="U53" s="289"/>
      <c r="V53" s="289"/>
      <c r="W53" s="289"/>
      <c r="X53" s="289"/>
      <c r="Y53" s="289"/>
      <c r="Z53" s="289"/>
    </row>
    <row r="54" spans="1:26" ht="14.65" customHeight="1">
      <c r="A54" s="96" t="s">
        <v>1588</v>
      </c>
      <c r="B54" s="414"/>
      <c r="C54" s="145"/>
      <c r="E54" s="131"/>
      <c r="F54" s="131"/>
      <c r="G54" s="131"/>
      <c r="H54" s="131"/>
      <c r="I54" s="131"/>
      <c r="J54" s="131"/>
      <c r="K54" s="131"/>
      <c r="L54" s="131"/>
      <c r="M54" s="131"/>
      <c r="N54" s="131"/>
      <c r="O54" s="131"/>
      <c r="P54" s="131"/>
      <c r="Q54" s="131"/>
      <c r="R54" s="131"/>
      <c r="S54" s="131"/>
      <c r="T54" s="131"/>
      <c r="U54" s="57"/>
      <c r="V54" s="57"/>
      <c r="W54" s="57"/>
      <c r="X54" s="57"/>
      <c r="Y54" s="289"/>
      <c r="Z54" s="289"/>
    </row>
    <row r="55" spans="1:26">
      <c r="A55" s="96"/>
      <c r="B55" s="414"/>
      <c r="C55" s="57"/>
      <c r="D55" s="131"/>
      <c r="E55" s="131"/>
      <c r="F55" s="131"/>
      <c r="G55" s="131"/>
      <c r="H55" s="131"/>
      <c r="I55" s="131"/>
      <c r="J55" s="131"/>
      <c r="K55" s="131"/>
      <c r="L55" s="131"/>
      <c r="M55" s="131"/>
      <c r="N55" s="131"/>
      <c r="O55" s="131"/>
      <c r="P55" s="131"/>
      <c r="Q55" s="131"/>
      <c r="R55" s="131"/>
      <c r="S55" s="131"/>
      <c r="T55" s="131"/>
      <c r="U55" s="57"/>
      <c r="V55" s="57"/>
      <c r="W55" s="57"/>
      <c r="X55" s="57"/>
      <c r="Y55" s="289"/>
      <c r="Z55" s="289"/>
    </row>
    <row r="56" spans="1:26">
      <c r="A56" s="167" t="s">
        <v>431</v>
      </c>
      <c r="B56" s="414"/>
      <c r="C56" s="57"/>
      <c r="D56" s="57"/>
      <c r="E56" s="57"/>
      <c r="F56" s="57"/>
      <c r="G56" s="57"/>
      <c r="H56" s="57"/>
      <c r="I56" s="57"/>
      <c r="J56" s="57"/>
      <c r="K56" s="57"/>
      <c r="L56" s="57"/>
      <c r="M56" s="57"/>
      <c r="N56" s="57"/>
      <c r="O56" s="57"/>
      <c r="P56" s="57"/>
      <c r="Q56" s="57"/>
      <c r="R56" s="57"/>
      <c r="S56" s="57"/>
      <c r="T56" s="57"/>
      <c r="U56" s="57"/>
      <c r="V56" s="57"/>
      <c r="W56" s="57"/>
      <c r="X56" s="57"/>
      <c r="Y56" s="289"/>
      <c r="Z56" s="289"/>
    </row>
    <row r="57" spans="1:26">
      <c r="A57" s="57"/>
      <c r="B57" s="414"/>
      <c r="C57" s="57"/>
      <c r="D57" s="57"/>
      <c r="E57" s="57"/>
      <c r="F57" s="57"/>
      <c r="G57" s="57"/>
      <c r="H57" s="57"/>
      <c r="I57" s="57"/>
      <c r="J57" s="57"/>
      <c r="K57" s="57"/>
      <c r="L57" s="57"/>
      <c r="M57" s="57"/>
      <c r="N57" s="57"/>
      <c r="O57" s="57"/>
      <c r="P57" s="57"/>
      <c r="Q57" s="57"/>
      <c r="R57" s="57"/>
      <c r="S57" s="57"/>
      <c r="T57" s="57"/>
      <c r="U57" s="57"/>
      <c r="V57" s="57"/>
      <c r="W57" s="57"/>
      <c r="X57" s="57"/>
      <c r="Y57" s="289"/>
      <c r="Z57" s="289"/>
    </row>
    <row r="58" spans="1:26">
      <c r="A58" s="57"/>
      <c r="B58" s="414"/>
      <c r="C58" s="57"/>
      <c r="D58" s="57"/>
      <c r="E58" s="57"/>
      <c r="F58" s="57"/>
      <c r="G58" s="57"/>
      <c r="H58" s="57"/>
      <c r="I58" s="57"/>
      <c r="J58" s="57"/>
      <c r="K58" s="57"/>
      <c r="L58" s="57"/>
      <c r="M58" s="57"/>
      <c r="N58" s="57"/>
      <c r="O58" s="57"/>
      <c r="P58" s="57"/>
      <c r="Q58" s="57"/>
      <c r="R58" s="57"/>
      <c r="S58" s="57"/>
      <c r="T58" s="57"/>
      <c r="U58" s="57"/>
      <c r="V58" s="57"/>
      <c r="W58" s="57"/>
      <c r="X58" s="57"/>
      <c r="Y58" s="289"/>
      <c r="Z58" s="289"/>
    </row>
    <row r="59" spans="1:26">
      <c r="A59" s="57"/>
      <c r="B59" s="414"/>
      <c r="C59" s="57"/>
      <c r="D59" s="57"/>
      <c r="E59" s="57"/>
      <c r="F59" s="57"/>
      <c r="G59" s="57"/>
      <c r="H59" s="57"/>
      <c r="I59" s="57"/>
      <c r="J59" s="57"/>
      <c r="K59" s="57"/>
      <c r="L59" s="57"/>
      <c r="M59" s="57"/>
      <c r="N59" s="57"/>
      <c r="O59" s="57"/>
      <c r="P59" s="57"/>
      <c r="Q59" s="57"/>
      <c r="R59" s="57"/>
      <c r="S59" s="57"/>
      <c r="T59" s="57"/>
      <c r="U59" s="57"/>
      <c r="V59" s="57"/>
      <c r="W59" s="57"/>
      <c r="X59" s="57"/>
      <c r="Y59" s="289"/>
      <c r="Z59" s="289"/>
    </row>
    <row r="60" spans="1:26">
      <c r="A60" s="57"/>
      <c r="B60" s="414"/>
      <c r="C60" s="57"/>
      <c r="D60" s="57"/>
      <c r="E60" s="57"/>
      <c r="F60" s="57"/>
      <c r="G60" s="57"/>
      <c r="H60" s="57"/>
      <c r="I60" s="57"/>
      <c r="J60" s="57"/>
      <c r="K60" s="57"/>
      <c r="L60" s="57"/>
      <c r="M60" s="57"/>
      <c r="N60" s="57"/>
      <c r="O60" s="57"/>
      <c r="P60" s="57"/>
      <c r="Q60" s="57"/>
      <c r="R60" s="57"/>
      <c r="S60" s="57"/>
      <c r="T60" s="57"/>
      <c r="U60" s="57"/>
      <c r="V60" s="57"/>
      <c r="W60" s="57"/>
      <c r="X60" s="57"/>
      <c r="Y60" s="289"/>
      <c r="Z60" s="289"/>
    </row>
  </sheetData>
  <mergeCells count="15">
    <mergeCell ref="A40:A42"/>
    <mergeCell ref="A43:A45"/>
    <mergeCell ref="A46:A48"/>
    <mergeCell ref="A4:A6"/>
    <mergeCell ref="A7:A9"/>
    <mergeCell ref="A10:A12"/>
    <mergeCell ref="A13:A15"/>
    <mergeCell ref="A16:A18"/>
    <mergeCell ref="A34:A36"/>
    <mergeCell ref="A37:A39"/>
    <mergeCell ref="A19:A21"/>
    <mergeCell ref="A22:A24"/>
    <mergeCell ref="A25:A27"/>
    <mergeCell ref="A28:A30"/>
    <mergeCell ref="A31:A33"/>
  </mergeCells>
  <hyperlinks>
    <hyperlink ref="AB7" location="Content!B58" display="Back to Content Page"/>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58"/>
  <sheetViews>
    <sheetView topLeftCell="Q1" zoomScale="98" zoomScaleNormal="98" workbookViewId="0">
      <selection activeCell="AC5" sqref="AC5"/>
    </sheetView>
  </sheetViews>
  <sheetFormatPr defaultRowHeight="14.5"/>
  <cols>
    <col min="1" max="1" width="33.81640625" customWidth="1"/>
    <col min="2" max="5" width="7" customWidth="1"/>
    <col min="6" max="6" width="8.1796875" customWidth="1"/>
    <col min="7" max="24" width="7" customWidth="1"/>
    <col min="26" max="27" width="9.1796875" style="499"/>
  </cols>
  <sheetData>
    <row r="1" spans="1:29">
      <c r="A1" s="386" t="s">
        <v>1378</v>
      </c>
      <c r="B1" s="57"/>
      <c r="C1" s="57"/>
      <c r="D1" s="57"/>
      <c r="E1" s="57"/>
      <c r="F1" s="57"/>
      <c r="G1" s="57"/>
      <c r="H1" s="57"/>
      <c r="I1" s="57"/>
      <c r="J1" s="57"/>
      <c r="K1" s="57"/>
      <c r="L1" s="57"/>
      <c r="M1" s="57"/>
      <c r="N1" s="57"/>
      <c r="O1" s="57"/>
      <c r="P1" s="57"/>
      <c r="Q1" s="57"/>
      <c r="R1" s="57"/>
      <c r="S1" s="57"/>
      <c r="T1" s="57"/>
      <c r="U1" s="57"/>
      <c r="V1" s="57"/>
      <c r="W1" s="57"/>
      <c r="X1" s="57"/>
      <c r="Y1" s="57"/>
      <c r="Z1" s="289"/>
      <c r="AA1" s="289"/>
      <c r="AB1" s="57"/>
      <c r="AC1" s="57"/>
    </row>
    <row r="2" spans="1:29">
      <c r="A2" s="57"/>
      <c r="B2" s="57"/>
      <c r="C2" s="57"/>
      <c r="D2" s="57"/>
      <c r="E2" s="57"/>
      <c r="F2" s="57"/>
      <c r="G2" s="57"/>
      <c r="H2" s="57"/>
      <c r="I2" s="57"/>
      <c r="J2" s="57"/>
      <c r="K2" s="57"/>
      <c r="L2" s="57"/>
      <c r="M2" s="57"/>
      <c r="N2" s="57"/>
      <c r="O2" s="57"/>
      <c r="P2" s="57"/>
      <c r="Q2" s="57"/>
      <c r="R2" s="57"/>
      <c r="S2" s="57"/>
      <c r="T2" s="57"/>
      <c r="U2" s="57"/>
      <c r="V2" s="57"/>
      <c r="W2" s="57"/>
      <c r="X2" s="57"/>
      <c r="Y2" s="57"/>
      <c r="Z2" s="289"/>
      <c r="AA2" s="289"/>
      <c r="AB2" s="57"/>
      <c r="AC2" s="57"/>
    </row>
    <row r="3" spans="1:29">
      <c r="A3" s="759" t="s">
        <v>16</v>
      </c>
      <c r="B3" s="378">
        <v>1990</v>
      </c>
      <c r="C3" s="378">
        <v>1991</v>
      </c>
      <c r="D3" s="378">
        <v>1992</v>
      </c>
      <c r="E3" s="378">
        <v>1993</v>
      </c>
      <c r="F3" s="378">
        <v>1994</v>
      </c>
      <c r="G3" s="378">
        <v>1995</v>
      </c>
      <c r="H3" s="378">
        <v>1996</v>
      </c>
      <c r="I3" s="378">
        <v>1997</v>
      </c>
      <c r="J3" s="378">
        <v>1998</v>
      </c>
      <c r="K3" s="378">
        <v>1999</v>
      </c>
      <c r="L3" s="122">
        <v>2000</v>
      </c>
      <c r="M3" s="122">
        <v>2001</v>
      </c>
      <c r="N3" s="122">
        <v>2002</v>
      </c>
      <c r="O3" s="122">
        <v>2003</v>
      </c>
      <c r="P3" s="122">
        <v>2004</v>
      </c>
      <c r="Q3" s="122">
        <v>2005</v>
      </c>
      <c r="R3" s="122">
        <v>2006</v>
      </c>
      <c r="S3" s="122">
        <v>2007</v>
      </c>
      <c r="T3" s="122">
        <v>2008</v>
      </c>
      <c r="U3" s="122">
        <v>2009</v>
      </c>
      <c r="V3" s="122">
        <v>2010</v>
      </c>
      <c r="W3" s="122">
        <v>2011</v>
      </c>
      <c r="X3" s="122">
        <v>2012</v>
      </c>
      <c r="Y3" s="122">
        <v>2013</v>
      </c>
      <c r="Z3" s="753">
        <v>2014</v>
      </c>
      <c r="AA3" s="753">
        <v>2015</v>
      </c>
      <c r="AB3" s="57"/>
      <c r="AC3" s="57"/>
    </row>
    <row r="4" spans="1:29">
      <c r="A4" s="284" t="s">
        <v>15</v>
      </c>
      <c r="B4" s="578" t="s">
        <v>429</v>
      </c>
      <c r="C4" s="578" t="s">
        <v>429</v>
      </c>
      <c r="D4" s="578" t="s">
        <v>429</v>
      </c>
      <c r="E4" s="578" t="s">
        <v>429</v>
      </c>
      <c r="F4" s="578" t="s">
        <v>429</v>
      </c>
      <c r="G4" s="578" t="s">
        <v>429</v>
      </c>
      <c r="H4" s="578" t="s">
        <v>429</v>
      </c>
      <c r="I4" s="578" t="s">
        <v>429</v>
      </c>
      <c r="J4" s="578" t="s">
        <v>429</v>
      </c>
      <c r="K4" s="578" t="s">
        <v>429</v>
      </c>
      <c r="L4" s="577">
        <v>58.64</v>
      </c>
      <c r="M4" s="578" t="s">
        <v>429</v>
      </c>
      <c r="N4" s="578" t="s">
        <v>429</v>
      </c>
      <c r="O4" s="578" t="s">
        <v>429</v>
      </c>
      <c r="P4" s="578" t="s">
        <v>429</v>
      </c>
      <c r="Q4" s="578" t="s">
        <v>429</v>
      </c>
      <c r="R4" s="578" t="s">
        <v>429</v>
      </c>
      <c r="S4" s="578" t="s">
        <v>429</v>
      </c>
      <c r="T4" s="578">
        <v>55</v>
      </c>
      <c r="U4" s="578">
        <v>55</v>
      </c>
      <c r="V4" s="578">
        <v>55</v>
      </c>
      <c r="W4" s="578">
        <v>55</v>
      </c>
      <c r="X4" s="578">
        <v>55</v>
      </c>
      <c r="Y4" s="578">
        <v>55</v>
      </c>
      <c r="Z4" s="578">
        <v>55</v>
      </c>
      <c r="AA4" s="578">
        <v>55</v>
      </c>
      <c r="AB4" s="57"/>
      <c r="AC4" s="57"/>
    </row>
    <row r="5" spans="1:29">
      <c r="A5" s="284" t="s">
        <v>14</v>
      </c>
      <c r="B5" s="578" t="s">
        <v>429</v>
      </c>
      <c r="C5" s="578" t="s">
        <v>429</v>
      </c>
      <c r="D5" s="578" t="s">
        <v>429</v>
      </c>
      <c r="E5" s="578" t="s">
        <v>429</v>
      </c>
      <c r="F5" s="577">
        <v>53.7</v>
      </c>
      <c r="G5" s="577">
        <v>53.7</v>
      </c>
      <c r="H5" s="577">
        <v>53.7</v>
      </c>
      <c r="I5" s="577">
        <v>53.7</v>
      </c>
      <c r="J5" s="577">
        <v>53.7</v>
      </c>
      <c r="K5" s="577">
        <v>53.7</v>
      </c>
      <c r="L5" s="577">
        <v>53.7</v>
      </c>
      <c r="M5" s="577">
        <v>53.7</v>
      </c>
      <c r="N5" s="577">
        <v>57.3</v>
      </c>
      <c r="O5" s="577">
        <v>57.3</v>
      </c>
      <c r="P5" s="577">
        <v>57.3</v>
      </c>
      <c r="Q5" s="577">
        <v>57.3</v>
      </c>
      <c r="R5" s="577">
        <v>57.3</v>
      </c>
      <c r="S5" s="577">
        <v>57.3</v>
      </c>
      <c r="T5" s="577">
        <v>57.3</v>
      </c>
      <c r="U5" s="578">
        <v>64.5</v>
      </c>
      <c r="V5" s="578">
        <v>64.5</v>
      </c>
      <c r="W5" s="578">
        <v>64.5</v>
      </c>
      <c r="X5" s="578">
        <v>64.5</v>
      </c>
      <c r="Y5" s="578">
        <v>64.5</v>
      </c>
      <c r="Z5" s="578">
        <v>64.5</v>
      </c>
      <c r="AA5" s="578">
        <v>64.5</v>
      </c>
      <c r="AC5" s="285" t="s">
        <v>13</v>
      </c>
    </row>
    <row r="6" spans="1:29">
      <c r="A6" s="284" t="s">
        <v>268</v>
      </c>
      <c r="B6" s="578" t="s">
        <v>429</v>
      </c>
      <c r="C6" s="578" t="s">
        <v>429</v>
      </c>
      <c r="D6" s="578" t="s">
        <v>429</v>
      </c>
      <c r="E6" s="578" t="s">
        <v>429</v>
      </c>
      <c r="F6" s="578" t="s">
        <v>429</v>
      </c>
      <c r="G6" s="578" t="s">
        <v>429</v>
      </c>
      <c r="H6" s="578" t="s">
        <v>429</v>
      </c>
      <c r="I6" s="578" t="s">
        <v>429</v>
      </c>
      <c r="J6" s="578" t="s">
        <v>429</v>
      </c>
      <c r="K6" s="578" t="s">
        <v>429</v>
      </c>
      <c r="L6" s="578" t="s">
        <v>429</v>
      </c>
      <c r="M6" s="578" t="s">
        <v>429</v>
      </c>
      <c r="N6" s="578" t="s">
        <v>429</v>
      </c>
      <c r="O6" s="578" t="s">
        <v>429</v>
      </c>
      <c r="P6" s="578" t="s">
        <v>429</v>
      </c>
      <c r="Q6" s="578" t="s">
        <v>429</v>
      </c>
      <c r="R6" s="577">
        <v>44.43</v>
      </c>
      <c r="S6" s="578" t="s">
        <v>429</v>
      </c>
      <c r="T6" s="578" t="s">
        <v>429</v>
      </c>
      <c r="U6" s="578" t="s">
        <v>429</v>
      </c>
      <c r="V6" s="578" t="s">
        <v>429</v>
      </c>
      <c r="W6" s="578" t="s">
        <v>429</v>
      </c>
      <c r="X6" s="578" t="s">
        <v>429</v>
      </c>
      <c r="Y6" s="578" t="s">
        <v>429</v>
      </c>
      <c r="Z6" s="578" t="s">
        <v>429</v>
      </c>
      <c r="AA6" s="578" t="s">
        <v>429</v>
      </c>
      <c r="AB6" s="57"/>
      <c r="AC6" s="57"/>
    </row>
    <row r="7" spans="1:29">
      <c r="A7" s="284" t="s">
        <v>12</v>
      </c>
      <c r="B7" s="578" t="s">
        <v>429</v>
      </c>
      <c r="C7" s="578" t="s">
        <v>429</v>
      </c>
      <c r="D7" s="578" t="s">
        <v>429</v>
      </c>
      <c r="E7" s="577">
        <v>57.939999999999898</v>
      </c>
      <c r="F7" s="578" t="s">
        <v>429</v>
      </c>
      <c r="G7" s="577">
        <v>63.159999999999897</v>
      </c>
      <c r="H7" s="578" t="s">
        <v>429</v>
      </c>
      <c r="I7" s="578" t="s">
        <v>429</v>
      </c>
      <c r="J7" s="578" t="s">
        <v>429</v>
      </c>
      <c r="K7" s="578" t="s">
        <v>429</v>
      </c>
      <c r="L7" s="578" t="s">
        <v>429</v>
      </c>
      <c r="M7" s="578" t="s">
        <v>429</v>
      </c>
      <c r="N7" s="578" t="s">
        <v>429</v>
      </c>
      <c r="O7" s="577">
        <v>51.7</v>
      </c>
      <c r="P7" s="578" t="s">
        <v>429</v>
      </c>
      <c r="Q7" s="578" t="s">
        <v>429</v>
      </c>
      <c r="R7" s="578" t="s">
        <v>429</v>
      </c>
      <c r="S7" s="578" t="s">
        <v>429</v>
      </c>
      <c r="T7" s="578" t="s">
        <v>429</v>
      </c>
      <c r="U7" s="578" t="s">
        <v>429</v>
      </c>
      <c r="V7" s="578">
        <v>53.8</v>
      </c>
      <c r="W7" s="578" t="s">
        <v>429</v>
      </c>
      <c r="X7" s="578" t="s">
        <v>429</v>
      </c>
      <c r="Y7" s="578" t="s">
        <v>429</v>
      </c>
      <c r="Z7" s="578" t="s">
        <v>429</v>
      </c>
      <c r="AA7" s="578" t="s">
        <v>429</v>
      </c>
      <c r="AB7" s="57"/>
      <c r="AC7" s="57"/>
    </row>
    <row r="8" spans="1:29">
      <c r="A8" s="284" t="s">
        <v>11</v>
      </c>
      <c r="B8" s="578" t="s">
        <v>429</v>
      </c>
      <c r="C8" s="578" t="s">
        <v>429</v>
      </c>
      <c r="D8" s="578" t="s">
        <v>429</v>
      </c>
      <c r="E8" s="577">
        <v>46.119999999999898</v>
      </c>
      <c r="F8" s="578" t="s">
        <v>429</v>
      </c>
      <c r="G8" s="578" t="s">
        <v>429</v>
      </c>
      <c r="H8" s="578" t="s">
        <v>429</v>
      </c>
      <c r="I8" s="578" t="s">
        <v>429</v>
      </c>
      <c r="J8" s="578" t="s">
        <v>429</v>
      </c>
      <c r="K8" s="577">
        <v>41.81</v>
      </c>
      <c r="L8" s="578" t="s">
        <v>429</v>
      </c>
      <c r="M8" s="577">
        <v>47.469999999999899</v>
      </c>
      <c r="N8" s="578" t="s">
        <v>429</v>
      </c>
      <c r="O8" s="578" t="s">
        <v>429</v>
      </c>
      <c r="P8" s="577" t="s">
        <v>429</v>
      </c>
      <c r="Q8" s="577">
        <v>47.24</v>
      </c>
      <c r="R8" s="578" t="s">
        <v>429</v>
      </c>
      <c r="S8" s="578" t="s">
        <v>429</v>
      </c>
      <c r="T8" s="578" t="s">
        <v>429</v>
      </c>
      <c r="U8" s="578" t="s">
        <v>429</v>
      </c>
      <c r="V8" s="578" t="s">
        <v>429</v>
      </c>
      <c r="W8" s="578" t="s">
        <v>429</v>
      </c>
      <c r="X8" s="578">
        <v>41.3</v>
      </c>
      <c r="Y8" s="577">
        <v>41.3</v>
      </c>
      <c r="Z8" s="578" t="s">
        <v>429</v>
      </c>
      <c r="AA8" s="578" t="s">
        <v>429</v>
      </c>
      <c r="AB8" s="57"/>
      <c r="AC8" s="57"/>
    </row>
    <row r="9" spans="1:29">
      <c r="A9" s="284" t="s">
        <v>10</v>
      </c>
      <c r="B9" s="578" t="s">
        <v>429</v>
      </c>
      <c r="C9" s="578" t="s">
        <v>429</v>
      </c>
      <c r="D9" s="578" t="s">
        <v>429</v>
      </c>
      <c r="E9" s="578" t="s">
        <v>429</v>
      </c>
      <c r="F9" s="578" t="s">
        <v>429</v>
      </c>
      <c r="G9" s="578" t="s">
        <v>429</v>
      </c>
      <c r="H9" s="578" t="s">
        <v>429</v>
      </c>
      <c r="I9" s="578" t="s">
        <v>429</v>
      </c>
      <c r="J9" s="577">
        <v>50.31</v>
      </c>
      <c r="K9" s="578" t="s">
        <v>429</v>
      </c>
      <c r="L9" s="578" t="s">
        <v>429</v>
      </c>
      <c r="M9" s="578" t="s">
        <v>429</v>
      </c>
      <c r="N9" s="578" t="s">
        <v>429</v>
      </c>
      <c r="O9" s="578" t="s">
        <v>429</v>
      </c>
      <c r="P9" s="577">
        <v>39.020000000000003</v>
      </c>
      <c r="Q9" s="578" t="s">
        <v>429</v>
      </c>
      <c r="R9" s="578" t="s">
        <v>429</v>
      </c>
      <c r="S9" s="578" t="s">
        <v>429</v>
      </c>
      <c r="T9" s="578" t="s">
        <v>429</v>
      </c>
      <c r="U9" s="578" t="s">
        <v>429</v>
      </c>
      <c r="V9" s="578">
        <v>45.2</v>
      </c>
      <c r="W9" s="578" t="s">
        <v>429</v>
      </c>
      <c r="X9" s="578" t="s">
        <v>429</v>
      </c>
      <c r="Y9" s="578" t="s">
        <v>429</v>
      </c>
      <c r="Z9" s="578" t="s">
        <v>429</v>
      </c>
      <c r="AA9" s="578" t="s">
        <v>429</v>
      </c>
      <c r="AB9" s="57"/>
      <c r="AC9" s="57"/>
    </row>
    <row r="10" spans="1:29">
      <c r="A10" s="284" t="s">
        <v>9</v>
      </c>
      <c r="B10" s="578" t="s">
        <v>429</v>
      </c>
      <c r="C10" s="577">
        <v>37.9</v>
      </c>
      <c r="D10" s="577">
        <v>37.9</v>
      </c>
      <c r="E10" s="578" t="s">
        <v>429</v>
      </c>
      <c r="F10" s="578" t="s">
        <v>429</v>
      </c>
      <c r="G10" s="578" t="s">
        <v>429</v>
      </c>
      <c r="H10" s="577">
        <v>38.700000000000003</v>
      </c>
      <c r="I10" s="577">
        <v>38.700000000000003</v>
      </c>
      <c r="J10" s="578" t="s">
        <v>429</v>
      </c>
      <c r="K10" s="578" t="s">
        <v>429</v>
      </c>
      <c r="L10" s="578" t="s">
        <v>429</v>
      </c>
      <c r="M10" s="577">
        <v>37.1</v>
      </c>
      <c r="N10" s="577">
        <v>37.1</v>
      </c>
      <c r="O10" s="578" t="s">
        <v>429</v>
      </c>
      <c r="P10" s="578" t="s">
        <v>429</v>
      </c>
      <c r="Q10" s="578" t="s">
        <v>429</v>
      </c>
      <c r="R10" s="577">
        <v>38.799999999999997</v>
      </c>
      <c r="S10" s="577">
        <v>38.799999999999997</v>
      </c>
      <c r="T10" s="578" t="s">
        <v>429</v>
      </c>
      <c r="U10" s="578" t="s">
        <v>429</v>
      </c>
      <c r="V10" s="578" t="s">
        <v>429</v>
      </c>
      <c r="W10" s="578" t="s">
        <v>429</v>
      </c>
      <c r="X10" s="581">
        <v>41.4</v>
      </c>
      <c r="Y10" s="578" t="s">
        <v>429</v>
      </c>
      <c r="Z10" s="578" t="s">
        <v>429</v>
      </c>
      <c r="AA10" s="578" t="s">
        <v>429</v>
      </c>
      <c r="AB10" s="57"/>
      <c r="AC10" s="57"/>
    </row>
    <row r="11" spans="1:29">
      <c r="A11" s="284" t="s">
        <v>7</v>
      </c>
      <c r="B11" s="578" t="s">
        <v>429</v>
      </c>
      <c r="C11" s="578" t="s">
        <v>429</v>
      </c>
      <c r="D11" s="578" t="s">
        <v>429</v>
      </c>
      <c r="E11" s="578" t="s">
        <v>429</v>
      </c>
      <c r="F11" s="578" t="s">
        <v>429</v>
      </c>
      <c r="G11" s="578" t="s">
        <v>429</v>
      </c>
      <c r="H11" s="577">
        <v>44.49</v>
      </c>
      <c r="I11" s="578" t="s">
        <v>429</v>
      </c>
      <c r="J11" s="578" t="s">
        <v>429</v>
      </c>
      <c r="K11" s="578" t="s">
        <v>429</v>
      </c>
      <c r="L11" s="578" t="s">
        <v>429</v>
      </c>
      <c r="M11" s="578" t="s">
        <v>429</v>
      </c>
      <c r="N11" s="577">
        <v>47.2899999999999</v>
      </c>
      <c r="O11" s="578" t="s">
        <v>429</v>
      </c>
      <c r="P11" s="578" t="s">
        <v>429</v>
      </c>
      <c r="Q11" s="578" t="s">
        <v>429</v>
      </c>
      <c r="R11" s="578" t="s">
        <v>429</v>
      </c>
      <c r="S11" s="578" t="s">
        <v>429</v>
      </c>
      <c r="T11" s="578" t="s">
        <v>429</v>
      </c>
      <c r="U11" s="578" t="s">
        <v>429</v>
      </c>
      <c r="V11" s="578" t="s">
        <v>429</v>
      </c>
      <c r="W11" s="578" t="s">
        <v>429</v>
      </c>
      <c r="X11" s="578" t="s">
        <v>429</v>
      </c>
      <c r="Y11" s="578" t="s">
        <v>429</v>
      </c>
      <c r="Z11" s="578" t="s">
        <v>429</v>
      </c>
      <c r="AA11" s="578" t="s">
        <v>429</v>
      </c>
      <c r="AB11" s="57"/>
      <c r="AC11" s="57"/>
    </row>
    <row r="12" spans="1:29">
      <c r="A12" s="284" t="s">
        <v>32</v>
      </c>
      <c r="B12" s="578" t="s">
        <v>429</v>
      </c>
      <c r="C12" s="578" t="s">
        <v>429</v>
      </c>
      <c r="D12" s="578" t="s">
        <v>429</v>
      </c>
      <c r="E12" s="577">
        <v>70.099999999999994</v>
      </c>
      <c r="F12" s="577">
        <v>70.099999999999994</v>
      </c>
      <c r="G12" s="578" t="s">
        <v>429</v>
      </c>
      <c r="H12" s="578" t="s">
        <v>429</v>
      </c>
      <c r="I12" s="578" t="s">
        <v>429</v>
      </c>
      <c r="J12" s="578" t="s">
        <v>429</v>
      </c>
      <c r="K12" s="578" t="s">
        <v>429</v>
      </c>
      <c r="L12" s="578" t="s">
        <v>429</v>
      </c>
      <c r="M12" s="578" t="s">
        <v>429</v>
      </c>
      <c r="N12" s="578" t="s">
        <v>429</v>
      </c>
      <c r="O12" s="578" t="s">
        <v>429</v>
      </c>
      <c r="P12" s="578" t="s">
        <v>429</v>
      </c>
      <c r="Q12" s="578" t="s">
        <v>429</v>
      </c>
      <c r="R12" s="578" t="s">
        <v>429</v>
      </c>
      <c r="S12" s="578" t="s">
        <v>429</v>
      </c>
      <c r="T12" s="578" t="s">
        <v>429</v>
      </c>
      <c r="U12" s="577">
        <v>59.71</v>
      </c>
      <c r="V12" s="577">
        <v>59.71</v>
      </c>
      <c r="W12" s="578" t="s">
        <v>429</v>
      </c>
      <c r="X12" s="578" t="s">
        <v>429</v>
      </c>
      <c r="Y12" s="578" t="s">
        <v>429</v>
      </c>
      <c r="Z12" s="578" t="s">
        <v>429</v>
      </c>
      <c r="AA12" s="578" t="s">
        <v>429</v>
      </c>
      <c r="AB12" s="57"/>
      <c r="AC12" s="57"/>
    </row>
    <row r="13" spans="1:29">
      <c r="A13" s="284" t="s">
        <v>5</v>
      </c>
      <c r="B13" s="578" t="s">
        <v>429</v>
      </c>
      <c r="C13" s="578" t="s">
        <v>429</v>
      </c>
      <c r="D13" s="578" t="s">
        <v>429</v>
      </c>
      <c r="E13" s="578" t="s">
        <v>429</v>
      </c>
      <c r="F13" s="578" t="s">
        <v>429</v>
      </c>
      <c r="G13" s="578" t="s">
        <v>429</v>
      </c>
      <c r="H13" s="578" t="s">
        <v>429</v>
      </c>
      <c r="I13" s="578" t="s">
        <v>429</v>
      </c>
      <c r="J13" s="578" t="s">
        <v>429</v>
      </c>
      <c r="K13" s="578" t="s">
        <v>429</v>
      </c>
      <c r="L13" s="578" t="s">
        <v>429</v>
      </c>
      <c r="M13" s="578" t="s">
        <v>429</v>
      </c>
      <c r="N13" s="578" t="s">
        <v>429</v>
      </c>
      <c r="O13" s="578" t="s">
        <v>429</v>
      </c>
      <c r="P13" s="578" t="s">
        <v>429</v>
      </c>
      <c r="Q13" s="578" t="s">
        <v>429</v>
      </c>
      <c r="R13" s="578" t="s">
        <v>429</v>
      </c>
      <c r="S13" s="578" t="s">
        <v>429</v>
      </c>
      <c r="T13" s="578" t="s">
        <v>429</v>
      </c>
      <c r="U13" s="578" t="s">
        <v>429</v>
      </c>
      <c r="V13" s="578" t="s">
        <v>429</v>
      </c>
      <c r="W13" s="578" t="s">
        <v>429</v>
      </c>
      <c r="X13" s="578" t="s">
        <v>429</v>
      </c>
      <c r="Y13" s="578">
        <v>45.9</v>
      </c>
      <c r="Z13" s="578" t="s">
        <v>429</v>
      </c>
      <c r="AA13" s="578" t="s">
        <v>429</v>
      </c>
      <c r="AB13" s="499"/>
      <c r="AC13" s="57"/>
    </row>
    <row r="14" spans="1:29">
      <c r="A14" s="284" t="s">
        <v>3</v>
      </c>
      <c r="B14" s="578" t="s">
        <v>429</v>
      </c>
      <c r="C14" s="578" t="s">
        <v>429</v>
      </c>
      <c r="D14" s="578" t="s">
        <v>429</v>
      </c>
      <c r="E14" s="578" t="s">
        <v>429</v>
      </c>
      <c r="F14" s="578" t="s">
        <v>429</v>
      </c>
      <c r="G14" s="577">
        <v>60.649999999999899</v>
      </c>
      <c r="H14" s="578" t="s">
        <v>429</v>
      </c>
      <c r="I14" s="578" t="s">
        <v>429</v>
      </c>
      <c r="J14" s="578" t="s">
        <v>429</v>
      </c>
      <c r="K14" s="578" t="s">
        <v>429</v>
      </c>
      <c r="L14" s="578" t="s">
        <v>429</v>
      </c>
      <c r="M14" s="577">
        <v>50.4</v>
      </c>
      <c r="N14" s="578" t="s">
        <v>429</v>
      </c>
      <c r="O14" s="578" t="s">
        <v>429</v>
      </c>
      <c r="P14" s="578" t="s">
        <v>429</v>
      </c>
      <c r="Q14" s="578" t="s">
        <v>429</v>
      </c>
      <c r="R14" s="578" t="s">
        <v>429</v>
      </c>
      <c r="S14" s="578" t="s">
        <v>429</v>
      </c>
      <c r="T14" s="578" t="s">
        <v>429</v>
      </c>
      <c r="U14" s="578" t="s">
        <v>429</v>
      </c>
      <c r="V14" s="577">
        <v>48.3</v>
      </c>
      <c r="W14" s="578" t="s">
        <v>429</v>
      </c>
      <c r="X14" s="578" t="s">
        <v>429</v>
      </c>
      <c r="Y14" s="577">
        <v>51.5</v>
      </c>
      <c r="Z14" s="578" t="s">
        <v>429</v>
      </c>
      <c r="AA14" s="578" t="s">
        <v>429</v>
      </c>
      <c r="AB14" s="499"/>
      <c r="AC14" s="57"/>
    </row>
    <row r="15" spans="1:29">
      <c r="A15" s="284" t="s">
        <v>4</v>
      </c>
      <c r="B15" s="578" t="s">
        <v>429</v>
      </c>
      <c r="C15" s="578" t="s">
        <v>429</v>
      </c>
      <c r="D15" s="578" t="s">
        <v>429</v>
      </c>
      <c r="E15" s="577">
        <v>59.329999999999899</v>
      </c>
      <c r="F15" s="578" t="s">
        <v>429</v>
      </c>
      <c r="G15" s="577">
        <v>56.59</v>
      </c>
      <c r="H15" s="578" t="s">
        <v>429</v>
      </c>
      <c r="I15" s="578" t="s">
        <v>429</v>
      </c>
      <c r="J15" s="578" t="s">
        <v>429</v>
      </c>
      <c r="K15" s="578" t="s">
        <v>429</v>
      </c>
      <c r="L15" s="577">
        <v>57.77</v>
      </c>
      <c r="M15" s="578" t="s">
        <v>429</v>
      </c>
      <c r="N15" s="578" t="s">
        <v>429</v>
      </c>
      <c r="O15" s="578" t="s">
        <v>429</v>
      </c>
      <c r="P15" s="578" t="s">
        <v>429</v>
      </c>
      <c r="Q15" s="578" t="s">
        <v>429</v>
      </c>
      <c r="R15" s="578">
        <v>67</v>
      </c>
      <c r="S15" s="578" t="s">
        <v>429</v>
      </c>
      <c r="T15" s="578" t="s">
        <v>429</v>
      </c>
      <c r="U15" s="578">
        <v>65</v>
      </c>
      <c r="V15" s="578" t="s">
        <v>429</v>
      </c>
      <c r="W15" s="578">
        <v>65</v>
      </c>
      <c r="X15" s="578" t="s">
        <v>429</v>
      </c>
      <c r="Y15" s="578" t="s">
        <v>429</v>
      </c>
      <c r="Z15" s="578" t="s">
        <v>429</v>
      </c>
      <c r="AA15" s="578" t="s">
        <v>429</v>
      </c>
      <c r="AB15" s="499"/>
      <c r="AC15" s="57"/>
    </row>
    <row r="16" spans="1:29">
      <c r="A16" s="284" t="s">
        <v>79</v>
      </c>
      <c r="B16" s="578" t="s">
        <v>429</v>
      </c>
      <c r="C16" s="578" t="s">
        <v>429</v>
      </c>
      <c r="D16" s="577">
        <v>33.829999999999899</v>
      </c>
      <c r="E16" s="578" t="s">
        <v>429</v>
      </c>
      <c r="F16" s="578" t="s">
        <v>429</v>
      </c>
      <c r="G16" s="578" t="s">
        <v>429</v>
      </c>
      <c r="H16" s="578" t="s">
        <v>429</v>
      </c>
      <c r="I16" s="578" t="s">
        <v>429</v>
      </c>
      <c r="J16" s="578" t="s">
        <v>429</v>
      </c>
      <c r="K16" s="578" t="s">
        <v>429</v>
      </c>
      <c r="L16" s="577">
        <v>34.619999999999898</v>
      </c>
      <c r="M16" s="578" t="s">
        <v>429</v>
      </c>
      <c r="N16" s="578" t="s">
        <v>429</v>
      </c>
      <c r="O16" s="578" t="s">
        <v>429</v>
      </c>
      <c r="P16" s="578" t="s">
        <v>429</v>
      </c>
      <c r="Q16" s="578" t="s">
        <v>429</v>
      </c>
      <c r="R16" s="578" t="s">
        <v>429</v>
      </c>
      <c r="S16" s="577">
        <v>35</v>
      </c>
      <c r="T16" s="578" t="s">
        <v>429</v>
      </c>
      <c r="U16" s="578" t="s">
        <v>429</v>
      </c>
      <c r="V16" s="578" t="s">
        <v>429</v>
      </c>
      <c r="W16" s="578" t="s">
        <v>429</v>
      </c>
      <c r="X16" s="578" t="s">
        <v>429</v>
      </c>
      <c r="Y16" s="578" t="s">
        <v>429</v>
      </c>
      <c r="Z16" s="578" t="s">
        <v>429</v>
      </c>
      <c r="AA16" s="578" t="s">
        <v>429</v>
      </c>
      <c r="AB16" s="289"/>
      <c r="AC16" s="57"/>
    </row>
    <row r="17" spans="1:30">
      <c r="A17" s="284" t="s">
        <v>2</v>
      </c>
      <c r="B17" s="578" t="s">
        <v>429</v>
      </c>
      <c r="C17" s="577">
        <v>60.46</v>
      </c>
      <c r="D17" s="578" t="s">
        <v>429</v>
      </c>
      <c r="E17" s="577">
        <v>52.6099999999999</v>
      </c>
      <c r="F17" s="578" t="s">
        <v>429</v>
      </c>
      <c r="G17" s="578" t="s">
        <v>429</v>
      </c>
      <c r="H17" s="577">
        <v>49.7899999999999</v>
      </c>
      <c r="I17" s="578" t="s">
        <v>429</v>
      </c>
      <c r="J17" s="577">
        <v>53.439999999999898</v>
      </c>
      <c r="K17" s="578" t="s">
        <v>429</v>
      </c>
      <c r="L17" s="578" t="s">
        <v>429</v>
      </c>
      <c r="M17" s="578" t="s">
        <v>429</v>
      </c>
      <c r="N17" s="578" t="s">
        <v>429</v>
      </c>
      <c r="O17" s="577">
        <v>42.079999999999899</v>
      </c>
      <c r="P17" s="577">
        <v>50.74</v>
      </c>
      <c r="Q17" s="578" t="s">
        <v>76</v>
      </c>
      <c r="R17" s="577">
        <v>56</v>
      </c>
      <c r="S17" s="578" t="s">
        <v>429</v>
      </c>
      <c r="T17" s="578" t="s">
        <v>429</v>
      </c>
      <c r="U17" s="578" t="s">
        <v>429</v>
      </c>
      <c r="V17" s="577">
        <v>55</v>
      </c>
      <c r="W17" s="578" t="s">
        <v>429</v>
      </c>
      <c r="X17" s="578" t="s">
        <v>429</v>
      </c>
      <c r="Y17" s="578" t="s">
        <v>429</v>
      </c>
      <c r="Z17" s="578" t="s">
        <v>429</v>
      </c>
      <c r="AA17" s="578">
        <v>69</v>
      </c>
      <c r="AB17" s="57"/>
      <c r="AC17" s="57"/>
    </row>
    <row r="18" spans="1:30">
      <c r="A18" s="284" t="s">
        <v>50</v>
      </c>
      <c r="B18" s="578" t="s">
        <v>429</v>
      </c>
      <c r="C18" s="578" t="s">
        <v>429</v>
      </c>
      <c r="D18" s="578" t="s">
        <v>429</v>
      </c>
      <c r="E18" s="578" t="s">
        <v>429</v>
      </c>
      <c r="F18" s="578" t="s">
        <v>429</v>
      </c>
      <c r="G18" s="577">
        <v>50.1</v>
      </c>
      <c r="H18" s="578" t="s">
        <v>429</v>
      </c>
      <c r="I18" s="578" t="s">
        <v>429</v>
      </c>
      <c r="J18" s="578" t="s">
        <v>429</v>
      </c>
      <c r="K18" s="578" t="s">
        <v>429</v>
      </c>
      <c r="L18" s="578" t="s">
        <v>429</v>
      </c>
      <c r="M18" s="578" t="s">
        <v>429</v>
      </c>
      <c r="N18" s="578" t="s">
        <v>429</v>
      </c>
      <c r="O18" s="578" t="s">
        <v>429</v>
      </c>
      <c r="P18" s="578" t="s">
        <v>429</v>
      </c>
      <c r="Q18" s="578" t="s">
        <v>429</v>
      </c>
      <c r="R18" s="578" t="s">
        <v>429</v>
      </c>
      <c r="S18" s="578" t="s">
        <v>429</v>
      </c>
      <c r="T18" s="578" t="s">
        <v>429</v>
      </c>
      <c r="U18" s="578" t="s">
        <v>429</v>
      </c>
      <c r="V18" s="578" t="s">
        <v>429</v>
      </c>
      <c r="W18" s="578" t="s">
        <v>429</v>
      </c>
      <c r="X18" s="578" t="s">
        <v>429</v>
      </c>
      <c r="Y18" s="578" t="s">
        <v>429</v>
      </c>
      <c r="Z18" s="578" t="s">
        <v>429</v>
      </c>
      <c r="AA18" s="578" t="s">
        <v>429</v>
      </c>
      <c r="AB18" s="57"/>
      <c r="AC18" s="57"/>
    </row>
    <row r="19" spans="1:30">
      <c r="A19" s="57"/>
      <c r="B19" s="57"/>
      <c r="C19" s="57"/>
      <c r="D19" s="57"/>
      <c r="E19" s="57"/>
      <c r="F19" s="57"/>
      <c r="G19" s="57"/>
      <c r="H19" s="57"/>
      <c r="I19" s="57"/>
      <c r="J19" s="57"/>
      <c r="K19" s="57"/>
      <c r="L19" s="57"/>
      <c r="M19" s="57"/>
      <c r="N19" s="57"/>
      <c r="O19" s="57"/>
      <c r="P19" s="57"/>
      <c r="Q19" s="57"/>
      <c r="R19" s="57"/>
      <c r="S19" s="57"/>
      <c r="T19" s="57"/>
      <c r="U19" s="57"/>
      <c r="V19" s="57"/>
      <c r="W19" s="57"/>
      <c r="X19" s="57"/>
      <c r="Y19" s="57"/>
      <c r="Z19" s="560"/>
      <c r="AA19" s="560"/>
      <c r="AB19" s="57"/>
      <c r="AC19" s="57"/>
    </row>
    <row r="20" spans="1:30" ht="15" customHeight="1">
      <c r="A20" s="316" t="s">
        <v>33</v>
      </c>
      <c r="B20" s="57"/>
      <c r="C20" s="134"/>
      <c r="E20" s="96"/>
      <c r="F20" s="96"/>
      <c r="G20" s="96"/>
      <c r="H20" s="96"/>
      <c r="I20" s="96"/>
      <c r="J20" s="96"/>
      <c r="K20" s="96"/>
      <c r="L20" s="96"/>
      <c r="M20" s="96"/>
      <c r="N20" s="96"/>
      <c r="O20" s="96"/>
      <c r="P20" s="96"/>
      <c r="Q20" s="96"/>
      <c r="R20" s="96"/>
      <c r="S20" s="96"/>
      <c r="T20" s="96"/>
      <c r="U20" s="96"/>
      <c r="V20" s="96"/>
      <c r="W20" s="96"/>
      <c r="X20" s="57"/>
      <c r="Y20" s="57"/>
      <c r="Z20" s="560"/>
      <c r="AA20" s="560"/>
      <c r="AB20" s="57"/>
      <c r="AC20" s="57"/>
    </row>
    <row r="21" spans="1:30" s="283" customFormat="1">
      <c r="A21" s="289"/>
      <c r="B21" s="289"/>
      <c r="C21" s="134"/>
      <c r="E21" s="379"/>
      <c r="F21" s="379"/>
      <c r="G21" s="379"/>
      <c r="H21" s="379"/>
      <c r="I21" s="379"/>
      <c r="J21" s="379"/>
      <c r="K21" s="379"/>
      <c r="L21" s="379"/>
      <c r="M21" s="379"/>
      <c r="N21" s="379"/>
      <c r="O21" s="379"/>
      <c r="P21" s="379"/>
      <c r="Q21" s="379"/>
      <c r="R21" s="379"/>
      <c r="S21" s="379"/>
      <c r="T21" s="379"/>
      <c r="U21" s="379"/>
      <c r="V21" s="379"/>
      <c r="W21" s="379"/>
      <c r="X21" s="289"/>
      <c r="Y21" s="289"/>
      <c r="Z21" s="560"/>
      <c r="AA21" s="560"/>
      <c r="AB21" s="289"/>
      <c r="AC21" s="289"/>
    </row>
    <row r="22" spans="1:30" ht="14.65" customHeight="1">
      <c r="A22" s="96" t="s">
        <v>276</v>
      </c>
      <c r="B22" s="57"/>
      <c r="C22" s="145"/>
      <c r="E22" s="131"/>
      <c r="F22" s="131"/>
      <c r="G22" s="131"/>
      <c r="H22" s="131"/>
      <c r="I22" s="131"/>
      <c r="J22" s="131"/>
      <c r="K22" s="131"/>
      <c r="L22" s="131"/>
      <c r="M22" s="131"/>
      <c r="N22" s="131"/>
      <c r="O22" s="131"/>
      <c r="P22" s="131"/>
      <c r="Q22" s="131"/>
      <c r="R22" s="131"/>
      <c r="S22" s="131"/>
      <c r="T22" s="131"/>
      <c r="U22" s="131"/>
      <c r="V22" s="131"/>
      <c r="W22" s="131"/>
      <c r="X22" s="57"/>
      <c r="Y22" s="57"/>
      <c r="Z22" s="560"/>
      <c r="AA22" s="560"/>
      <c r="AB22" s="57"/>
      <c r="AC22" s="57"/>
    </row>
    <row r="23" spans="1:30">
      <c r="A23" s="379"/>
      <c r="B23" s="57"/>
      <c r="C23" s="57"/>
      <c r="D23" s="131"/>
      <c r="E23" s="131"/>
      <c r="F23" s="131"/>
      <c r="G23" s="131"/>
      <c r="H23" s="131"/>
      <c r="I23" s="131"/>
      <c r="J23" s="131"/>
      <c r="K23" s="131"/>
      <c r="L23" s="131"/>
      <c r="M23" s="131"/>
      <c r="N23" s="131"/>
      <c r="O23" s="131"/>
      <c r="P23" s="131"/>
      <c r="Q23" s="131"/>
      <c r="R23" s="131"/>
      <c r="S23" s="131"/>
      <c r="T23" s="131"/>
      <c r="U23" s="131"/>
      <c r="V23" s="131"/>
      <c r="W23" s="131"/>
      <c r="X23" s="57"/>
      <c r="Y23" s="57"/>
      <c r="Z23" s="560"/>
      <c r="AA23" s="560"/>
      <c r="AB23" s="57"/>
      <c r="AC23" s="57"/>
    </row>
    <row r="24" spans="1:30">
      <c r="A24" s="167" t="s">
        <v>431</v>
      </c>
      <c r="B24" s="57"/>
      <c r="C24" s="134"/>
      <c r="D24" s="134"/>
      <c r="E24" s="134"/>
      <c r="F24" s="134"/>
      <c r="G24" s="134"/>
      <c r="H24" s="134"/>
      <c r="I24" s="134"/>
      <c r="J24" s="134"/>
      <c r="K24" s="134"/>
      <c r="L24" s="134"/>
      <c r="M24" s="134"/>
      <c r="N24" s="134"/>
      <c r="O24" s="134"/>
      <c r="P24" s="134"/>
      <c r="Q24" s="134"/>
      <c r="R24" s="134"/>
      <c r="S24" s="134"/>
      <c r="T24" s="134"/>
      <c r="U24" s="134"/>
      <c r="V24" s="134"/>
      <c r="W24" s="134"/>
      <c r="X24" s="134"/>
      <c r="Y24" s="134"/>
      <c r="Z24" s="560"/>
      <c r="AA24" s="560"/>
      <c r="AB24" s="134"/>
      <c r="AC24" s="134"/>
      <c r="AD24" s="12"/>
    </row>
    <row r="25" spans="1:30">
      <c r="C25" s="12"/>
      <c r="D25" s="12"/>
      <c r="E25" s="12"/>
      <c r="F25" s="1138"/>
      <c r="G25" s="1139"/>
      <c r="H25" s="1139"/>
      <c r="I25" s="1139"/>
      <c r="J25" s="1139"/>
      <c r="K25" s="1139"/>
      <c r="L25" s="1139"/>
      <c r="M25" s="1139"/>
      <c r="N25" s="1139"/>
      <c r="O25" s="1139"/>
      <c r="P25" s="1139"/>
      <c r="Q25" s="1139"/>
      <c r="R25" s="1139"/>
      <c r="S25" s="1139"/>
      <c r="T25" s="1139"/>
      <c r="U25" s="1139"/>
      <c r="V25" s="1139"/>
      <c r="W25" s="1139"/>
      <c r="X25" s="1139"/>
      <c r="Y25" s="1139"/>
      <c r="Z25" s="1139"/>
      <c r="AA25" s="1139"/>
      <c r="AB25" s="1139"/>
      <c r="AC25" s="1139"/>
      <c r="AD25" s="1139"/>
    </row>
    <row r="26" spans="1:30">
      <c r="C26" s="12"/>
      <c r="D26" s="12"/>
      <c r="E26" s="12"/>
      <c r="F26" s="1138"/>
      <c r="G26" s="1139"/>
      <c r="H26" s="1139"/>
      <c r="I26" s="1139"/>
      <c r="J26" s="1139"/>
      <c r="K26" s="1139"/>
      <c r="L26" s="1139"/>
      <c r="M26" s="1139"/>
      <c r="N26" s="1139"/>
      <c r="O26" s="1139"/>
      <c r="P26" s="1139"/>
      <c r="Q26" s="1139"/>
      <c r="R26" s="1139"/>
      <c r="S26" s="1139"/>
      <c r="T26" s="1139"/>
      <c r="U26" s="1139"/>
      <c r="V26" s="1139"/>
      <c r="W26" s="1139"/>
      <c r="X26" s="1139"/>
      <c r="Y26" s="1139"/>
      <c r="Z26" s="1139"/>
      <c r="AA26" s="1139"/>
      <c r="AB26" s="1139"/>
      <c r="AC26" s="1139"/>
      <c r="AD26" s="1139"/>
    </row>
    <row r="27" spans="1:30">
      <c r="C27" s="12"/>
      <c r="D27" s="12"/>
      <c r="E27" s="12"/>
      <c r="F27" s="12"/>
      <c r="G27" s="12"/>
      <c r="H27" s="12"/>
      <c r="I27" s="12"/>
      <c r="J27" s="12"/>
      <c r="K27" s="12"/>
      <c r="L27" s="12"/>
      <c r="M27" s="12"/>
      <c r="N27" s="12"/>
      <c r="O27" s="12"/>
      <c r="P27" s="12"/>
      <c r="Q27" s="12"/>
      <c r="R27" s="12"/>
      <c r="S27" s="12"/>
      <c r="T27" s="12"/>
      <c r="U27" s="12"/>
      <c r="V27" s="12"/>
      <c r="W27" s="12"/>
      <c r="X27" s="12"/>
      <c r="Y27" s="12"/>
      <c r="Z27" s="560"/>
      <c r="AA27" s="560"/>
      <c r="AB27" s="12"/>
      <c r="AC27" s="12"/>
      <c r="AD27" s="12"/>
    </row>
    <row r="28" spans="1:30">
      <c r="C28" s="12"/>
      <c r="D28" s="12"/>
      <c r="E28" s="12"/>
      <c r="F28" s="12"/>
      <c r="G28" s="12"/>
      <c r="H28" s="12"/>
      <c r="I28" s="12"/>
      <c r="J28" s="12"/>
      <c r="K28" s="12"/>
      <c r="L28" s="12"/>
      <c r="M28" s="12"/>
      <c r="N28" s="12"/>
      <c r="O28" s="12"/>
      <c r="P28" s="12"/>
      <c r="Q28" s="12"/>
      <c r="R28" s="12"/>
      <c r="S28" s="12"/>
      <c r="T28" s="12"/>
      <c r="U28" s="12"/>
      <c r="V28" s="12"/>
      <c r="W28" s="12"/>
      <c r="X28" s="12"/>
      <c r="Y28" s="12"/>
      <c r="Z28" s="560"/>
      <c r="AA28" s="560"/>
      <c r="AB28" s="12"/>
      <c r="AC28" s="12"/>
      <c r="AD28" s="12"/>
    </row>
    <row r="29" spans="1:30">
      <c r="Z29" s="560"/>
      <c r="AA29" s="560"/>
    </row>
    <row r="30" spans="1:30">
      <c r="Z30" s="560"/>
      <c r="AA30" s="560"/>
    </row>
    <row r="31" spans="1:30">
      <c r="Z31" s="560"/>
      <c r="AA31" s="560"/>
    </row>
    <row r="32" spans="1:30">
      <c r="Z32" s="560"/>
      <c r="AA32" s="560"/>
    </row>
    <row r="33" spans="26:27">
      <c r="Z33" s="561"/>
      <c r="AA33" s="561"/>
    </row>
    <row r="34" spans="26:27">
      <c r="Z34" s="561"/>
      <c r="AA34" s="561"/>
    </row>
    <row r="35" spans="26:27">
      <c r="Z35" s="561"/>
      <c r="AA35" s="561"/>
    </row>
    <row r="36" spans="26:27">
      <c r="Z36" s="560"/>
      <c r="AA36" s="560"/>
    </row>
    <row r="37" spans="26:27">
      <c r="Z37" s="560"/>
      <c r="AA37" s="560"/>
    </row>
    <row r="38" spans="26:27">
      <c r="Z38" s="560"/>
      <c r="AA38" s="560"/>
    </row>
    <row r="39" spans="26:27">
      <c r="Z39" s="560"/>
      <c r="AA39" s="560"/>
    </row>
    <row r="40" spans="26:27">
      <c r="Z40" s="560"/>
      <c r="AA40" s="560"/>
    </row>
    <row r="41" spans="26:27">
      <c r="Z41" s="560"/>
      <c r="AA41" s="560"/>
    </row>
    <row r="42" spans="26:27">
      <c r="Z42" s="560"/>
      <c r="AA42" s="560"/>
    </row>
    <row r="43" spans="26:27">
      <c r="Z43" s="560"/>
      <c r="AA43" s="560"/>
    </row>
    <row r="44" spans="26:27">
      <c r="Z44" s="560"/>
      <c r="AA44" s="560"/>
    </row>
    <row r="45" spans="26:27">
      <c r="Z45" s="289"/>
      <c r="AA45" s="289"/>
    </row>
    <row r="46" spans="26:27">
      <c r="Z46" s="289"/>
      <c r="AA46" s="289"/>
    </row>
    <row r="47" spans="26:27">
      <c r="Z47" s="289"/>
      <c r="AA47" s="289"/>
    </row>
    <row r="48" spans="26:27">
      <c r="Z48" s="289"/>
      <c r="AA48" s="289"/>
    </row>
    <row r="49" spans="26:27">
      <c r="Z49" s="289"/>
      <c r="AA49" s="289"/>
    </row>
    <row r="50" spans="26:27">
      <c r="Z50" s="289"/>
      <c r="AA50" s="289"/>
    </row>
    <row r="51" spans="26:27">
      <c r="Z51" s="289"/>
      <c r="AA51" s="289"/>
    </row>
    <row r="52" spans="26:27">
      <c r="Z52" s="289"/>
      <c r="AA52" s="289"/>
    </row>
    <row r="53" spans="26:27">
      <c r="Z53" s="289"/>
      <c r="AA53" s="289"/>
    </row>
    <row r="54" spans="26:27">
      <c r="Z54" s="289"/>
      <c r="AA54" s="289"/>
    </row>
    <row r="55" spans="26:27">
      <c r="Z55" s="289"/>
      <c r="AA55" s="289"/>
    </row>
    <row r="56" spans="26:27">
      <c r="Z56" s="289"/>
      <c r="AA56" s="289"/>
    </row>
    <row r="57" spans="26:27">
      <c r="Z57" s="289"/>
      <c r="AA57" s="289"/>
    </row>
    <row r="58" spans="26:27">
      <c r="Z58" s="289"/>
      <c r="AA58" s="289"/>
    </row>
  </sheetData>
  <mergeCells count="2">
    <mergeCell ref="F25:AD25"/>
    <mergeCell ref="F26:AD26"/>
  </mergeCells>
  <hyperlinks>
    <hyperlink ref="AC5" location="Content!B58" display="Back to Content Page"/>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114"/>
  <sheetViews>
    <sheetView topLeftCell="P1" workbookViewId="0">
      <selection activeCell="AD5" sqref="AD5"/>
    </sheetView>
  </sheetViews>
  <sheetFormatPr defaultRowHeight="14.5"/>
  <cols>
    <col min="1" max="1" width="33.81640625" bestFit="1" customWidth="1"/>
    <col min="2" max="2" width="27.26953125" bestFit="1" customWidth="1"/>
    <col min="3" max="26" width="7" customWidth="1"/>
    <col min="27" max="28" width="7" style="499" customWidth="1"/>
  </cols>
  <sheetData>
    <row r="1" spans="1:30">
      <c r="A1" s="386" t="s">
        <v>1379</v>
      </c>
      <c r="AA1" s="289"/>
      <c r="AB1" s="289"/>
    </row>
    <row r="2" spans="1:30">
      <c r="A2" s="123"/>
      <c r="AA2" s="289"/>
      <c r="AB2" s="289"/>
    </row>
    <row r="3" spans="1:30">
      <c r="A3" s="90" t="s">
        <v>53</v>
      </c>
      <c r="B3" s="73" t="s">
        <v>331</v>
      </c>
      <c r="C3" s="267">
        <v>1990</v>
      </c>
      <c r="D3" s="267">
        <v>1991</v>
      </c>
      <c r="E3" s="267">
        <v>1992</v>
      </c>
      <c r="F3" s="267">
        <v>1993</v>
      </c>
      <c r="G3" s="267">
        <v>1994</v>
      </c>
      <c r="H3" s="267">
        <v>1995</v>
      </c>
      <c r="I3" s="267">
        <v>1996</v>
      </c>
      <c r="J3" s="267">
        <v>1997</v>
      </c>
      <c r="K3" s="267">
        <v>1998</v>
      </c>
      <c r="L3" s="267">
        <v>1999</v>
      </c>
      <c r="M3" s="267">
        <v>2000</v>
      </c>
      <c r="N3" s="267">
        <v>2001</v>
      </c>
      <c r="O3" s="267">
        <v>2002</v>
      </c>
      <c r="P3" s="267">
        <v>2003</v>
      </c>
      <c r="Q3" s="267">
        <v>2004</v>
      </c>
      <c r="R3" s="267">
        <v>2005</v>
      </c>
      <c r="S3" s="267">
        <v>2006</v>
      </c>
      <c r="T3" s="267">
        <v>2007</v>
      </c>
      <c r="U3" s="267">
        <v>2008</v>
      </c>
      <c r="V3" s="267">
        <v>2009</v>
      </c>
      <c r="W3" s="267">
        <v>2010</v>
      </c>
      <c r="X3" s="267">
        <v>2011</v>
      </c>
      <c r="Y3" s="267">
        <v>2012</v>
      </c>
      <c r="Z3" s="4">
        <v>2013</v>
      </c>
      <c r="AA3" s="329">
        <v>2014</v>
      </c>
      <c r="AB3" s="329">
        <v>2015</v>
      </c>
    </row>
    <row r="4" spans="1:30">
      <c r="A4" s="1104" t="s">
        <v>15</v>
      </c>
      <c r="B4" s="73" t="s">
        <v>333</v>
      </c>
      <c r="C4" s="577" t="s">
        <v>429</v>
      </c>
      <c r="D4" s="577" t="s">
        <v>429</v>
      </c>
      <c r="E4" s="577" t="s">
        <v>429</v>
      </c>
      <c r="F4" s="577" t="s">
        <v>429</v>
      </c>
      <c r="G4" s="577" t="s">
        <v>429</v>
      </c>
      <c r="H4" s="577" t="s">
        <v>429</v>
      </c>
      <c r="I4" s="577" t="s">
        <v>429</v>
      </c>
      <c r="J4" s="577" t="s">
        <v>429</v>
      </c>
      <c r="K4" s="577" t="s">
        <v>429</v>
      </c>
      <c r="L4" s="577" t="s">
        <v>429</v>
      </c>
      <c r="M4" s="577">
        <v>0.6</v>
      </c>
      <c r="N4" s="577" t="s">
        <v>429</v>
      </c>
      <c r="O4" s="577" t="s">
        <v>429</v>
      </c>
      <c r="P4" s="577" t="s">
        <v>429</v>
      </c>
      <c r="Q4" s="577" t="s">
        <v>429</v>
      </c>
      <c r="R4" s="577" t="s">
        <v>429</v>
      </c>
      <c r="S4" s="577" t="s">
        <v>429</v>
      </c>
      <c r="T4" s="577" t="s">
        <v>429</v>
      </c>
      <c r="U4" s="577" t="s">
        <v>429</v>
      </c>
      <c r="V4" s="577" t="s">
        <v>429</v>
      </c>
      <c r="W4" s="577" t="s">
        <v>429</v>
      </c>
      <c r="X4" s="577" t="s">
        <v>429</v>
      </c>
      <c r="Y4" s="577" t="s">
        <v>429</v>
      </c>
      <c r="Z4" s="577" t="s">
        <v>429</v>
      </c>
      <c r="AA4" s="577" t="s">
        <v>429</v>
      </c>
      <c r="AB4" s="577" t="s">
        <v>429</v>
      </c>
    </row>
    <row r="5" spans="1:30">
      <c r="A5" s="1104"/>
      <c r="B5" s="73" t="s">
        <v>335</v>
      </c>
      <c r="C5" s="577" t="s">
        <v>429</v>
      </c>
      <c r="D5" s="577" t="s">
        <v>429</v>
      </c>
      <c r="E5" s="577" t="s">
        <v>429</v>
      </c>
      <c r="F5" s="577" t="s">
        <v>429</v>
      </c>
      <c r="G5" s="577" t="s">
        <v>429</v>
      </c>
      <c r="H5" s="577" t="s">
        <v>429</v>
      </c>
      <c r="I5" s="577" t="s">
        <v>429</v>
      </c>
      <c r="J5" s="577" t="s">
        <v>429</v>
      </c>
      <c r="K5" s="577" t="s">
        <v>429</v>
      </c>
      <c r="L5" s="577" t="s">
        <v>429</v>
      </c>
      <c r="M5" s="577">
        <v>2</v>
      </c>
      <c r="N5" s="577" t="s">
        <v>429</v>
      </c>
      <c r="O5" s="577" t="s">
        <v>429</v>
      </c>
      <c r="P5" s="577" t="s">
        <v>429</v>
      </c>
      <c r="Q5" s="577" t="s">
        <v>429</v>
      </c>
      <c r="R5" s="577" t="s">
        <v>429</v>
      </c>
      <c r="S5" s="577" t="s">
        <v>429</v>
      </c>
      <c r="T5" s="577" t="s">
        <v>429</v>
      </c>
      <c r="U5" s="577">
        <v>3.2</v>
      </c>
      <c r="V5" s="577">
        <v>3.2</v>
      </c>
      <c r="W5" s="577">
        <v>3.2</v>
      </c>
      <c r="X5" s="577">
        <v>3.2</v>
      </c>
      <c r="Y5" s="577">
        <v>3.2</v>
      </c>
      <c r="Z5" s="577">
        <v>3.2</v>
      </c>
      <c r="AA5" s="577">
        <v>3.2</v>
      </c>
      <c r="AB5" s="577">
        <v>3.2</v>
      </c>
      <c r="AD5" s="285" t="s">
        <v>13</v>
      </c>
    </row>
    <row r="6" spans="1:30">
      <c r="A6" s="1104"/>
      <c r="B6" s="73" t="s">
        <v>336</v>
      </c>
      <c r="C6" s="577" t="s">
        <v>429</v>
      </c>
      <c r="D6" s="577" t="s">
        <v>429</v>
      </c>
      <c r="E6" s="577" t="s">
        <v>429</v>
      </c>
      <c r="F6" s="577" t="s">
        <v>429</v>
      </c>
      <c r="G6" s="577" t="s">
        <v>429</v>
      </c>
      <c r="H6" s="577" t="s">
        <v>429</v>
      </c>
      <c r="I6" s="577" t="s">
        <v>429</v>
      </c>
      <c r="J6" s="577" t="s">
        <v>429</v>
      </c>
      <c r="K6" s="577" t="s">
        <v>429</v>
      </c>
      <c r="L6" s="577" t="s">
        <v>429</v>
      </c>
      <c r="M6" s="577">
        <v>5.66</v>
      </c>
      <c r="N6" s="577" t="s">
        <v>429</v>
      </c>
      <c r="O6" s="577" t="s">
        <v>429</v>
      </c>
      <c r="P6" s="577" t="s">
        <v>429</v>
      </c>
      <c r="Q6" s="577" t="s">
        <v>429</v>
      </c>
      <c r="R6" s="577" t="s">
        <v>429</v>
      </c>
      <c r="S6" s="577" t="s">
        <v>429</v>
      </c>
      <c r="T6" s="577" t="s">
        <v>429</v>
      </c>
      <c r="U6" s="577">
        <v>6.9</v>
      </c>
      <c r="V6" s="577">
        <v>6.9</v>
      </c>
      <c r="W6" s="577">
        <v>6.9</v>
      </c>
      <c r="X6" s="577">
        <v>6.9</v>
      </c>
      <c r="Y6" s="577">
        <v>6.9</v>
      </c>
      <c r="Z6" s="577">
        <v>6.9</v>
      </c>
      <c r="AA6" s="577">
        <v>6.9</v>
      </c>
      <c r="AB6" s="577">
        <v>6.9</v>
      </c>
    </row>
    <row r="7" spans="1:30">
      <c r="A7" s="1104"/>
      <c r="B7" s="73" t="s">
        <v>337</v>
      </c>
      <c r="C7" s="577" t="s">
        <v>429</v>
      </c>
      <c r="D7" s="577" t="s">
        <v>429</v>
      </c>
      <c r="E7" s="577" t="s">
        <v>429</v>
      </c>
      <c r="F7" s="577" t="s">
        <v>429</v>
      </c>
      <c r="G7" s="577" t="s">
        <v>429</v>
      </c>
      <c r="H7" s="577" t="s">
        <v>429</v>
      </c>
      <c r="I7" s="577" t="s">
        <v>429</v>
      </c>
      <c r="J7" s="577" t="s">
        <v>429</v>
      </c>
      <c r="K7" s="577" t="s">
        <v>429</v>
      </c>
      <c r="L7" s="577" t="s">
        <v>429</v>
      </c>
      <c r="M7" s="577">
        <v>10.79</v>
      </c>
      <c r="N7" s="577" t="s">
        <v>429</v>
      </c>
      <c r="O7" s="577" t="s">
        <v>429</v>
      </c>
      <c r="P7" s="577" t="s">
        <v>429</v>
      </c>
      <c r="Q7" s="577" t="s">
        <v>429</v>
      </c>
      <c r="R7" s="577" t="s">
        <v>429</v>
      </c>
      <c r="S7" s="577" t="s">
        <v>429</v>
      </c>
      <c r="T7" s="577" t="s">
        <v>429</v>
      </c>
      <c r="U7" s="577">
        <v>11.6</v>
      </c>
      <c r="V7" s="577">
        <v>11.6</v>
      </c>
      <c r="W7" s="577">
        <v>11.6</v>
      </c>
      <c r="X7" s="577">
        <v>11.6</v>
      </c>
      <c r="Y7" s="577">
        <v>11.6</v>
      </c>
      <c r="Z7" s="577">
        <v>11.6</v>
      </c>
      <c r="AA7" s="577">
        <v>11.6</v>
      </c>
      <c r="AB7" s="577">
        <v>11.6</v>
      </c>
    </row>
    <row r="8" spans="1:30">
      <c r="A8" s="1104"/>
      <c r="B8" s="73" t="s">
        <v>338</v>
      </c>
      <c r="C8" s="577" t="s">
        <v>429</v>
      </c>
      <c r="D8" s="577" t="s">
        <v>429</v>
      </c>
      <c r="E8" s="577" t="s">
        <v>429</v>
      </c>
      <c r="F8" s="577" t="s">
        <v>429</v>
      </c>
      <c r="G8" s="577" t="s">
        <v>429</v>
      </c>
      <c r="H8" s="577" t="s">
        <v>429</v>
      </c>
      <c r="I8" s="577" t="s">
        <v>429</v>
      </c>
      <c r="J8" s="577" t="s">
        <v>429</v>
      </c>
      <c r="K8" s="577" t="s">
        <v>429</v>
      </c>
      <c r="L8" s="577" t="s">
        <v>429</v>
      </c>
      <c r="M8" s="577">
        <v>19.690000000000001</v>
      </c>
      <c r="N8" s="577" t="s">
        <v>429</v>
      </c>
      <c r="O8" s="577" t="s">
        <v>429</v>
      </c>
      <c r="P8" s="577" t="s">
        <v>429</v>
      </c>
      <c r="Q8" s="577" t="s">
        <v>429</v>
      </c>
      <c r="R8" s="577" t="s">
        <v>429</v>
      </c>
      <c r="S8" s="577" t="s">
        <v>429</v>
      </c>
      <c r="T8" s="577" t="s">
        <v>429</v>
      </c>
      <c r="U8" s="577">
        <v>18.899999999999999</v>
      </c>
      <c r="V8" s="577">
        <v>18.899999999999999</v>
      </c>
      <c r="W8" s="577">
        <v>18.899999999999999</v>
      </c>
      <c r="X8" s="577">
        <v>18.899999999999999</v>
      </c>
      <c r="Y8" s="577">
        <v>18.899999999999999</v>
      </c>
      <c r="Z8" s="577">
        <v>18.899999999999999</v>
      </c>
      <c r="AA8" s="577">
        <v>18.899999999999999</v>
      </c>
      <c r="AB8" s="577">
        <v>18.899999999999999</v>
      </c>
    </row>
    <row r="9" spans="1:30">
      <c r="A9" s="1104"/>
      <c r="B9" s="73" t="s">
        <v>339</v>
      </c>
      <c r="C9" s="577" t="s">
        <v>429</v>
      </c>
      <c r="D9" s="577" t="s">
        <v>429</v>
      </c>
      <c r="E9" s="577" t="s">
        <v>429</v>
      </c>
      <c r="F9" s="577" t="s">
        <v>429</v>
      </c>
      <c r="G9" s="577" t="s">
        <v>429</v>
      </c>
      <c r="H9" s="577" t="s">
        <v>429</v>
      </c>
      <c r="I9" s="577" t="s">
        <v>429</v>
      </c>
      <c r="J9" s="577" t="s">
        <v>429</v>
      </c>
      <c r="K9" s="577" t="s">
        <v>429</v>
      </c>
      <c r="L9" s="577" t="s">
        <v>429</v>
      </c>
      <c r="M9" s="577">
        <v>61.86</v>
      </c>
      <c r="N9" s="577" t="s">
        <v>429</v>
      </c>
      <c r="O9" s="577" t="s">
        <v>429</v>
      </c>
      <c r="P9" s="577" t="s">
        <v>429</v>
      </c>
      <c r="Q9" s="577" t="s">
        <v>429</v>
      </c>
      <c r="R9" s="577" t="s">
        <v>429</v>
      </c>
      <c r="S9" s="577" t="s">
        <v>429</v>
      </c>
      <c r="T9" s="577" t="s">
        <v>429</v>
      </c>
      <c r="U9" s="577">
        <v>59.4</v>
      </c>
      <c r="V9" s="577">
        <v>59.4</v>
      </c>
      <c r="W9" s="577">
        <v>59.4</v>
      </c>
      <c r="X9" s="577">
        <v>59.4</v>
      </c>
      <c r="Y9" s="577">
        <v>59.4</v>
      </c>
      <c r="Z9" s="577">
        <v>59.4</v>
      </c>
      <c r="AA9" s="577">
        <v>59.4</v>
      </c>
      <c r="AB9" s="577">
        <v>59.4</v>
      </c>
    </row>
    <row r="10" spans="1:30">
      <c r="A10" s="1104"/>
      <c r="B10" s="73" t="s">
        <v>334</v>
      </c>
      <c r="C10" s="577" t="s">
        <v>429</v>
      </c>
      <c r="D10" s="577" t="s">
        <v>429</v>
      </c>
      <c r="E10" s="577" t="s">
        <v>429</v>
      </c>
      <c r="F10" s="577" t="s">
        <v>429</v>
      </c>
      <c r="G10" s="577" t="s">
        <v>429</v>
      </c>
      <c r="H10" s="577" t="s">
        <v>429</v>
      </c>
      <c r="I10" s="577" t="s">
        <v>429</v>
      </c>
      <c r="J10" s="577" t="s">
        <v>429</v>
      </c>
      <c r="K10" s="577" t="s">
        <v>429</v>
      </c>
      <c r="L10" s="577" t="s">
        <v>429</v>
      </c>
      <c r="M10" s="577">
        <v>44.74</v>
      </c>
      <c r="N10" s="577" t="s">
        <v>429</v>
      </c>
      <c r="O10" s="577" t="s">
        <v>429</v>
      </c>
      <c r="P10" s="577" t="s">
        <v>429</v>
      </c>
      <c r="Q10" s="577" t="s">
        <v>429</v>
      </c>
      <c r="R10" s="577" t="s">
        <v>429</v>
      </c>
      <c r="S10" s="577" t="s">
        <v>429</v>
      </c>
      <c r="T10" s="577" t="s">
        <v>429</v>
      </c>
      <c r="U10" s="577" t="s">
        <v>429</v>
      </c>
      <c r="V10" s="577" t="s">
        <v>429</v>
      </c>
      <c r="W10" s="577" t="s">
        <v>429</v>
      </c>
      <c r="X10" s="577" t="s">
        <v>429</v>
      </c>
      <c r="Y10" s="577" t="s">
        <v>429</v>
      </c>
      <c r="Z10" s="577" t="s">
        <v>429</v>
      </c>
      <c r="AA10" s="577" t="s">
        <v>429</v>
      </c>
      <c r="AB10" s="577" t="s">
        <v>429</v>
      </c>
    </row>
    <row r="11" spans="1:30">
      <c r="A11" s="1104" t="s">
        <v>14</v>
      </c>
      <c r="B11" s="73" t="s">
        <v>333</v>
      </c>
      <c r="C11" s="577" t="s">
        <v>429</v>
      </c>
      <c r="D11" s="577" t="s">
        <v>429</v>
      </c>
      <c r="E11" s="577" t="s">
        <v>429</v>
      </c>
      <c r="F11" s="577" t="s">
        <v>429</v>
      </c>
      <c r="G11" s="577">
        <v>1.28</v>
      </c>
      <c r="H11" s="577" t="s">
        <v>429</v>
      </c>
      <c r="I11" s="577" t="s">
        <v>429</v>
      </c>
      <c r="J11" s="577" t="s">
        <v>429</v>
      </c>
      <c r="K11" s="577" t="s">
        <v>429</v>
      </c>
      <c r="L11" s="577" t="s">
        <v>429</v>
      </c>
      <c r="M11" s="577" t="s">
        <v>429</v>
      </c>
      <c r="N11" s="577" t="s">
        <v>429</v>
      </c>
      <c r="O11" s="577" t="s">
        <v>429</v>
      </c>
      <c r="P11" s="577">
        <v>7.7</v>
      </c>
      <c r="Q11" s="577" t="s">
        <v>429</v>
      </c>
      <c r="R11" s="577" t="s">
        <v>429</v>
      </c>
      <c r="S11" s="577" t="s">
        <v>429</v>
      </c>
      <c r="T11" s="577" t="s">
        <v>429</v>
      </c>
      <c r="U11" s="577" t="s">
        <v>429</v>
      </c>
      <c r="V11" s="577" t="s">
        <v>429</v>
      </c>
      <c r="W11" s="577" t="s">
        <v>429</v>
      </c>
      <c r="X11" s="577" t="s">
        <v>429</v>
      </c>
      <c r="Y11" s="577" t="s">
        <v>429</v>
      </c>
      <c r="Z11" s="577" t="s">
        <v>429</v>
      </c>
      <c r="AA11" s="577" t="s">
        <v>429</v>
      </c>
      <c r="AB11" s="577" t="s">
        <v>429</v>
      </c>
    </row>
    <row r="12" spans="1:30">
      <c r="A12" s="1104"/>
      <c r="B12" s="73" t="s">
        <v>335</v>
      </c>
      <c r="C12" s="577" t="s">
        <v>429</v>
      </c>
      <c r="D12" s="577" t="s">
        <v>429</v>
      </c>
      <c r="E12" s="577" t="s">
        <v>429</v>
      </c>
      <c r="F12" s="577" t="s">
        <v>429</v>
      </c>
      <c r="G12" s="577">
        <v>3.13</v>
      </c>
      <c r="H12" s="577" t="s">
        <v>429</v>
      </c>
      <c r="I12" s="577" t="s">
        <v>429</v>
      </c>
      <c r="J12" s="577" t="s">
        <v>429</v>
      </c>
      <c r="K12" s="577" t="s">
        <v>429</v>
      </c>
      <c r="L12" s="577" t="s">
        <v>429</v>
      </c>
      <c r="M12" s="577" t="s">
        <v>429</v>
      </c>
      <c r="N12" s="577" t="s">
        <v>429</v>
      </c>
      <c r="O12" s="577" t="s">
        <v>429</v>
      </c>
      <c r="P12" s="577">
        <v>16.7</v>
      </c>
      <c r="Q12" s="577" t="s">
        <v>429</v>
      </c>
      <c r="R12" s="577" t="s">
        <v>429</v>
      </c>
      <c r="S12" s="577" t="s">
        <v>429</v>
      </c>
      <c r="T12" s="577" t="s">
        <v>429</v>
      </c>
      <c r="U12" s="577" t="s">
        <v>429</v>
      </c>
      <c r="V12" s="577" t="s">
        <v>429</v>
      </c>
      <c r="W12" s="577" t="s">
        <v>429</v>
      </c>
      <c r="X12" s="577" t="s">
        <v>429</v>
      </c>
      <c r="Y12" s="577" t="s">
        <v>429</v>
      </c>
      <c r="Z12" s="577" t="s">
        <v>429</v>
      </c>
      <c r="AA12" s="577" t="s">
        <v>429</v>
      </c>
      <c r="AB12" s="577" t="s">
        <v>429</v>
      </c>
    </row>
    <row r="13" spans="1:30">
      <c r="A13" s="1104"/>
      <c r="B13" s="73" t="s">
        <v>336</v>
      </c>
      <c r="C13" s="577" t="s">
        <v>429</v>
      </c>
      <c r="D13" s="577" t="s">
        <v>429</v>
      </c>
      <c r="E13" s="577" t="s">
        <v>429</v>
      </c>
      <c r="F13" s="577" t="s">
        <v>429</v>
      </c>
      <c r="G13" s="577">
        <v>5.81</v>
      </c>
      <c r="H13" s="577" t="s">
        <v>429</v>
      </c>
      <c r="I13" s="577" t="s">
        <v>429</v>
      </c>
      <c r="J13" s="577" t="s">
        <v>429</v>
      </c>
      <c r="K13" s="577" t="s">
        <v>429</v>
      </c>
      <c r="L13" s="577" t="s">
        <v>429</v>
      </c>
      <c r="M13" s="577" t="s">
        <v>429</v>
      </c>
      <c r="N13" s="577" t="s">
        <v>429</v>
      </c>
      <c r="O13" s="577" t="s">
        <v>429</v>
      </c>
      <c r="P13" s="577">
        <v>18.8</v>
      </c>
      <c r="Q13" s="577" t="s">
        <v>429</v>
      </c>
      <c r="R13" s="577" t="s">
        <v>429</v>
      </c>
      <c r="S13" s="577" t="s">
        <v>429</v>
      </c>
      <c r="T13" s="577" t="s">
        <v>429</v>
      </c>
      <c r="U13" s="577" t="s">
        <v>429</v>
      </c>
      <c r="V13" s="577" t="s">
        <v>429</v>
      </c>
      <c r="W13" s="577" t="s">
        <v>429</v>
      </c>
      <c r="X13" s="577" t="s">
        <v>429</v>
      </c>
      <c r="Y13" s="577" t="s">
        <v>429</v>
      </c>
      <c r="Z13" s="577" t="s">
        <v>429</v>
      </c>
      <c r="AA13" s="577" t="s">
        <v>429</v>
      </c>
      <c r="AB13" s="577" t="s">
        <v>429</v>
      </c>
    </row>
    <row r="14" spans="1:30">
      <c r="A14" s="1104"/>
      <c r="B14" s="73" t="s">
        <v>337</v>
      </c>
      <c r="C14" s="577" t="s">
        <v>429</v>
      </c>
      <c r="D14" s="577" t="s">
        <v>429</v>
      </c>
      <c r="E14" s="577" t="s">
        <v>429</v>
      </c>
      <c r="F14" s="577" t="s">
        <v>429</v>
      </c>
      <c r="G14" s="577">
        <v>9.64</v>
      </c>
      <c r="H14" s="577" t="s">
        <v>429</v>
      </c>
      <c r="I14" s="577" t="s">
        <v>429</v>
      </c>
      <c r="J14" s="577" t="s">
        <v>429</v>
      </c>
      <c r="K14" s="577" t="s">
        <v>429</v>
      </c>
      <c r="L14" s="577" t="s">
        <v>429</v>
      </c>
      <c r="M14" s="577" t="s">
        <v>429</v>
      </c>
      <c r="N14" s="577" t="s">
        <v>429</v>
      </c>
      <c r="O14" s="577" t="s">
        <v>429</v>
      </c>
      <c r="P14" s="577">
        <v>21.5</v>
      </c>
      <c r="Q14" s="577" t="s">
        <v>429</v>
      </c>
      <c r="R14" s="577" t="s">
        <v>429</v>
      </c>
      <c r="S14" s="577" t="s">
        <v>429</v>
      </c>
      <c r="T14" s="577" t="s">
        <v>429</v>
      </c>
      <c r="U14" s="577" t="s">
        <v>429</v>
      </c>
      <c r="V14" s="577" t="s">
        <v>429</v>
      </c>
      <c r="W14" s="577" t="s">
        <v>429</v>
      </c>
      <c r="X14" s="577" t="s">
        <v>429</v>
      </c>
      <c r="Y14" s="577" t="s">
        <v>429</v>
      </c>
      <c r="Z14" s="577" t="s">
        <v>429</v>
      </c>
      <c r="AA14" s="577" t="s">
        <v>429</v>
      </c>
      <c r="AB14" s="577" t="s">
        <v>429</v>
      </c>
    </row>
    <row r="15" spans="1:30">
      <c r="A15" s="1104"/>
      <c r="B15" s="73" t="s">
        <v>338</v>
      </c>
      <c r="C15" s="577" t="s">
        <v>429</v>
      </c>
      <c r="D15" s="577" t="s">
        <v>429</v>
      </c>
      <c r="E15" s="577" t="s">
        <v>429</v>
      </c>
      <c r="F15" s="577" t="s">
        <v>429</v>
      </c>
      <c r="G15" s="577">
        <v>16.420000000000002</v>
      </c>
      <c r="H15" s="577" t="s">
        <v>429</v>
      </c>
      <c r="I15" s="577" t="s">
        <v>429</v>
      </c>
      <c r="J15" s="577" t="s">
        <v>429</v>
      </c>
      <c r="K15" s="577" t="s">
        <v>429</v>
      </c>
      <c r="L15" s="577" t="s">
        <v>429</v>
      </c>
      <c r="M15" s="577" t="s">
        <v>429</v>
      </c>
      <c r="N15" s="577" t="s">
        <v>429</v>
      </c>
      <c r="O15" s="577" t="s">
        <v>429</v>
      </c>
      <c r="P15" s="577">
        <v>22.5</v>
      </c>
      <c r="Q15" s="577" t="s">
        <v>429</v>
      </c>
      <c r="R15" s="577" t="s">
        <v>429</v>
      </c>
      <c r="S15" s="577" t="s">
        <v>429</v>
      </c>
      <c r="T15" s="577" t="s">
        <v>429</v>
      </c>
      <c r="U15" s="577" t="s">
        <v>429</v>
      </c>
      <c r="V15" s="577" t="s">
        <v>429</v>
      </c>
      <c r="W15" s="577" t="s">
        <v>429</v>
      </c>
      <c r="X15" s="577" t="s">
        <v>429</v>
      </c>
      <c r="Y15" s="577" t="s">
        <v>429</v>
      </c>
      <c r="Z15" s="577" t="s">
        <v>429</v>
      </c>
      <c r="AA15" s="577" t="s">
        <v>429</v>
      </c>
      <c r="AB15" s="577" t="s">
        <v>429</v>
      </c>
    </row>
    <row r="16" spans="1:30">
      <c r="A16" s="1104"/>
      <c r="B16" s="73" t="s">
        <v>339</v>
      </c>
      <c r="C16" s="577" t="s">
        <v>429</v>
      </c>
      <c r="D16" s="577" t="s">
        <v>429</v>
      </c>
      <c r="E16" s="577" t="s">
        <v>429</v>
      </c>
      <c r="F16" s="577" t="s">
        <v>429</v>
      </c>
      <c r="G16" s="577">
        <v>65</v>
      </c>
      <c r="H16" s="577" t="s">
        <v>429</v>
      </c>
      <c r="I16" s="577" t="s">
        <v>429</v>
      </c>
      <c r="J16" s="577" t="s">
        <v>429</v>
      </c>
      <c r="K16" s="577" t="s">
        <v>429</v>
      </c>
      <c r="L16" s="577" t="s">
        <v>429</v>
      </c>
      <c r="M16" s="577" t="s">
        <v>429</v>
      </c>
      <c r="N16" s="577" t="s">
        <v>429</v>
      </c>
      <c r="O16" s="577" t="s">
        <v>429</v>
      </c>
      <c r="P16" s="577">
        <v>20.5</v>
      </c>
      <c r="Q16" s="577" t="s">
        <v>429</v>
      </c>
      <c r="R16" s="577" t="s">
        <v>429</v>
      </c>
      <c r="S16" s="577" t="s">
        <v>429</v>
      </c>
      <c r="T16" s="577" t="s">
        <v>429</v>
      </c>
      <c r="U16" s="577" t="s">
        <v>429</v>
      </c>
      <c r="V16" s="577" t="s">
        <v>429</v>
      </c>
      <c r="W16" s="577" t="s">
        <v>429</v>
      </c>
      <c r="X16" s="577" t="s">
        <v>429</v>
      </c>
      <c r="Y16" s="577" t="s">
        <v>429</v>
      </c>
      <c r="Z16" s="577" t="s">
        <v>429</v>
      </c>
      <c r="AA16" s="577" t="s">
        <v>429</v>
      </c>
      <c r="AB16" s="577" t="s">
        <v>429</v>
      </c>
    </row>
    <row r="17" spans="1:28">
      <c r="A17" s="1104"/>
      <c r="B17" s="73" t="s">
        <v>334</v>
      </c>
      <c r="C17" s="577" t="s">
        <v>429</v>
      </c>
      <c r="D17" s="577" t="s">
        <v>429</v>
      </c>
      <c r="E17" s="577" t="s">
        <v>429</v>
      </c>
      <c r="F17" s="577" t="s">
        <v>429</v>
      </c>
      <c r="G17" s="577">
        <v>51.19</v>
      </c>
      <c r="H17" s="577" t="s">
        <v>429</v>
      </c>
      <c r="I17" s="577" t="s">
        <v>429</v>
      </c>
      <c r="J17" s="577" t="s">
        <v>429</v>
      </c>
      <c r="K17" s="577" t="s">
        <v>429</v>
      </c>
      <c r="L17" s="577" t="s">
        <v>429</v>
      </c>
      <c r="M17" s="577" t="s">
        <v>429</v>
      </c>
      <c r="N17" s="577" t="s">
        <v>429</v>
      </c>
      <c r="O17" s="577" t="s">
        <v>429</v>
      </c>
      <c r="P17" s="577">
        <v>10.6</v>
      </c>
      <c r="Q17" s="577" t="s">
        <v>429</v>
      </c>
      <c r="R17" s="577" t="s">
        <v>429</v>
      </c>
      <c r="S17" s="577" t="s">
        <v>429</v>
      </c>
      <c r="T17" s="577" t="s">
        <v>429</v>
      </c>
      <c r="U17" s="577" t="s">
        <v>429</v>
      </c>
      <c r="V17" s="577" t="s">
        <v>429</v>
      </c>
      <c r="W17" s="577" t="s">
        <v>429</v>
      </c>
      <c r="X17" s="577" t="s">
        <v>429</v>
      </c>
      <c r="Y17" s="577" t="s">
        <v>429</v>
      </c>
      <c r="Z17" s="577" t="s">
        <v>429</v>
      </c>
      <c r="AA17" s="577" t="s">
        <v>429</v>
      </c>
      <c r="AB17" s="577" t="s">
        <v>429</v>
      </c>
    </row>
    <row r="18" spans="1:28">
      <c r="A18" s="1080" t="s">
        <v>268</v>
      </c>
      <c r="B18" s="73" t="s">
        <v>333</v>
      </c>
      <c r="C18" s="577" t="s">
        <v>429</v>
      </c>
      <c r="D18" s="577" t="s">
        <v>429</v>
      </c>
      <c r="E18" s="577" t="s">
        <v>429</v>
      </c>
      <c r="F18" s="577" t="s">
        <v>429</v>
      </c>
      <c r="G18" s="577" t="s">
        <v>429</v>
      </c>
      <c r="H18" s="577" t="s">
        <v>429</v>
      </c>
      <c r="I18" s="577" t="s">
        <v>429</v>
      </c>
      <c r="J18" s="577" t="s">
        <v>429</v>
      </c>
      <c r="K18" s="577" t="s">
        <v>429</v>
      </c>
      <c r="L18" s="577" t="s">
        <v>429</v>
      </c>
      <c r="M18" s="577" t="s">
        <v>429</v>
      </c>
      <c r="N18" s="577" t="s">
        <v>429</v>
      </c>
      <c r="O18" s="577" t="s">
        <v>429</v>
      </c>
      <c r="P18" s="577" t="s">
        <v>429</v>
      </c>
      <c r="Q18" s="577" t="s">
        <v>429</v>
      </c>
      <c r="R18" s="577" t="s">
        <v>429</v>
      </c>
      <c r="S18" s="577">
        <v>2.29</v>
      </c>
      <c r="T18" s="577" t="s">
        <v>429</v>
      </c>
      <c r="U18" s="577" t="s">
        <v>429</v>
      </c>
      <c r="V18" s="577" t="s">
        <v>429</v>
      </c>
      <c r="W18" s="577" t="s">
        <v>429</v>
      </c>
      <c r="X18" s="577" t="s">
        <v>429</v>
      </c>
      <c r="Y18" s="577" t="s">
        <v>429</v>
      </c>
      <c r="Z18" s="577" t="s">
        <v>429</v>
      </c>
      <c r="AA18" s="609" t="s">
        <v>429</v>
      </c>
      <c r="AB18" s="609" t="s">
        <v>429</v>
      </c>
    </row>
    <row r="19" spans="1:28">
      <c r="A19" s="1080"/>
      <c r="B19" s="73" t="s">
        <v>335</v>
      </c>
      <c r="C19" s="577" t="s">
        <v>429</v>
      </c>
      <c r="D19" s="577" t="s">
        <v>429</v>
      </c>
      <c r="E19" s="577" t="s">
        <v>429</v>
      </c>
      <c r="F19" s="577" t="s">
        <v>429</v>
      </c>
      <c r="G19" s="577" t="s">
        <v>429</v>
      </c>
      <c r="H19" s="577" t="s">
        <v>429</v>
      </c>
      <c r="I19" s="577" t="s">
        <v>429</v>
      </c>
      <c r="J19" s="577" t="s">
        <v>429</v>
      </c>
      <c r="K19" s="577" t="s">
        <v>429</v>
      </c>
      <c r="L19" s="577" t="s">
        <v>429</v>
      </c>
      <c r="M19" s="577" t="s">
        <v>429</v>
      </c>
      <c r="N19" s="577" t="s">
        <v>429</v>
      </c>
      <c r="O19" s="577" t="s">
        <v>429</v>
      </c>
      <c r="P19" s="577" t="s">
        <v>429</v>
      </c>
      <c r="Q19" s="577" t="s">
        <v>429</v>
      </c>
      <c r="R19" s="577" t="s">
        <v>429</v>
      </c>
      <c r="S19" s="577">
        <v>5.47</v>
      </c>
      <c r="T19" s="577" t="s">
        <v>429</v>
      </c>
      <c r="U19" s="577" t="s">
        <v>429</v>
      </c>
      <c r="V19" s="577" t="s">
        <v>429</v>
      </c>
      <c r="W19" s="577" t="s">
        <v>429</v>
      </c>
      <c r="X19" s="577" t="s">
        <v>429</v>
      </c>
      <c r="Y19" s="577" t="s">
        <v>429</v>
      </c>
      <c r="Z19" s="577" t="s">
        <v>429</v>
      </c>
      <c r="AA19" s="609" t="s">
        <v>429</v>
      </c>
      <c r="AB19" s="609" t="s">
        <v>429</v>
      </c>
    </row>
    <row r="20" spans="1:28">
      <c r="A20" s="1080"/>
      <c r="B20" s="73" t="s">
        <v>336</v>
      </c>
      <c r="C20" s="577" t="s">
        <v>429</v>
      </c>
      <c r="D20" s="577" t="s">
        <v>429</v>
      </c>
      <c r="E20" s="577" t="s">
        <v>429</v>
      </c>
      <c r="F20" s="577" t="s">
        <v>429</v>
      </c>
      <c r="G20" s="577" t="s">
        <v>429</v>
      </c>
      <c r="H20" s="577" t="s">
        <v>429</v>
      </c>
      <c r="I20" s="577" t="s">
        <v>429</v>
      </c>
      <c r="J20" s="577" t="s">
        <v>429</v>
      </c>
      <c r="K20" s="577" t="s">
        <v>429</v>
      </c>
      <c r="L20" s="577" t="s">
        <v>429</v>
      </c>
      <c r="M20" s="577" t="s">
        <v>429</v>
      </c>
      <c r="N20" s="577" t="s">
        <v>429</v>
      </c>
      <c r="O20" s="577" t="s">
        <v>429</v>
      </c>
      <c r="P20" s="577" t="s">
        <v>429</v>
      </c>
      <c r="Q20" s="577" t="s">
        <v>429</v>
      </c>
      <c r="R20" s="577" t="s">
        <v>429</v>
      </c>
      <c r="S20" s="577">
        <v>9.1999999999999993</v>
      </c>
      <c r="T20" s="577" t="s">
        <v>429</v>
      </c>
      <c r="U20" s="577" t="s">
        <v>429</v>
      </c>
      <c r="V20" s="577" t="s">
        <v>429</v>
      </c>
      <c r="W20" s="577" t="s">
        <v>429</v>
      </c>
      <c r="X20" s="577" t="s">
        <v>429</v>
      </c>
      <c r="Y20" s="577" t="s">
        <v>429</v>
      </c>
      <c r="Z20" s="577" t="s">
        <v>429</v>
      </c>
      <c r="AA20" s="609" t="s">
        <v>429</v>
      </c>
      <c r="AB20" s="609" t="s">
        <v>429</v>
      </c>
    </row>
    <row r="21" spans="1:28">
      <c r="A21" s="1080"/>
      <c r="B21" s="73" t="s">
        <v>337</v>
      </c>
      <c r="C21" s="577" t="s">
        <v>429</v>
      </c>
      <c r="D21" s="577" t="s">
        <v>429</v>
      </c>
      <c r="E21" s="577" t="s">
        <v>429</v>
      </c>
      <c r="F21" s="577" t="s">
        <v>429</v>
      </c>
      <c r="G21" s="577" t="s">
        <v>429</v>
      </c>
      <c r="H21" s="577" t="s">
        <v>429</v>
      </c>
      <c r="I21" s="577" t="s">
        <v>429</v>
      </c>
      <c r="J21" s="577" t="s">
        <v>429</v>
      </c>
      <c r="K21" s="577" t="s">
        <v>429</v>
      </c>
      <c r="L21" s="577" t="s">
        <v>429</v>
      </c>
      <c r="M21" s="577" t="s">
        <v>429</v>
      </c>
      <c r="N21" s="577" t="s">
        <v>429</v>
      </c>
      <c r="O21" s="577" t="s">
        <v>429</v>
      </c>
      <c r="P21" s="577" t="s">
        <v>429</v>
      </c>
      <c r="Q21" s="577" t="s">
        <v>429</v>
      </c>
      <c r="R21" s="577" t="s">
        <v>429</v>
      </c>
      <c r="S21" s="577">
        <v>13.79</v>
      </c>
      <c r="T21" s="577" t="s">
        <v>429</v>
      </c>
      <c r="U21" s="577" t="s">
        <v>429</v>
      </c>
      <c r="V21" s="577" t="s">
        <v>429</v>
      </c>
      <c r="W21" s="577" t="s">
        <v>429</v>
      </c>
      <c r="X21" s="577" t="s">
        <v>429</v>
      </c>
      <c r="Y21" s="577" t="s">
        <v>429</v>
      </c>
      <c r="Z21" s="577" t="s">
        <v>429</v>
      </c>
      <c r="AA21" s="609" t="s">
        <v>429</v>
      </c>
      <c r="AB21" s="609" t="s">
        <v>429</v>
      </c>
    </row>
    <row r="22" spans="1:28">
      <c r="A22" s="1080"/>
      <c r="B22" s="73" t="s">
        <v>338</v>
      </c>
      <c r="C22" s="577" t="s">
        <v>429</v>
      </c>
      <c r="D22" s="577" t="s">
        <v>429</v>
      </c>
      <c r="E22" s="577" t="s">
        <v>429</v>
      </c>
      <c r="F22" s="577" t="s">
        <v>429</v>
      </c>
      <c r="G22" s="577" t="s">
        <v>429</v>
      </c>
      <c r="H22" s="577" t="s">
        <v>429</v>
      </c>
      <c r="I22" s="577" t="s">
        <v>429</v>
      </c>
      <c r="J22" s="577" t="s">
        <v>429</v>
      </c>
      <c r="K22" s="577" t="s">
        <v>429</v>
      </c>
      <c r="L22" s="577" t="s">
        <v>429</v>
      </c>
      <c r="M22" s="577" t="s">
        <v>429</v>
      </c>
      <c r="N22" s="577" t="s">
        <v>429</v>
      </c>
      <c r="O22" s="577" t="s">
        <v>429</v>
      </c>
      <c r="P22" s="577" t="s">
        <v>429</v>
      </c>
      <c r="Q22" s="577" t="s">
        <v>429</v>
      </c>
      <c r="R22" s="577" t="s">
        <v>429</v>
      </c>
      <c r="S22" s="577">
        <v>20.94</v>
      </c>
      <c r="T22" s="577" t="s">
        <v>429</v>
      </c>
      <c r="U22" s="577" t="s">
        <v>429</v>
      </c>
      <c r="V22" s="577" t="s">
        <v>429</v>
      </c>
      <c r="W22" s="577" t="s">
        <v>429</v>
      </c>
      <c r="X22" s="577" t="s">
        <v>429</v>
      </c>
      <c r="Y22" s="577" t="s">
        <v>429</v>
      </c>
      <c r="Z22" s="577" t="s">
        <v>429</v>
      </c>
      <c r="AA22" s="609" t="s">
        <v>429</v>
      </c>
      <c r="AB22" s="609" t="s">
        <v>429</v>
      </c>
    </row>
    <row r="23" spans="1:28">
      <c r="A23" s="1080"/>
      <c r="B23" s="73" t="s">
        <v>339</v>
      </c>
      <c r="C23" s="577" t="s">
        <v>429</v>
      </c>
      <c r="D23" s="577" t="s">
        <v>429</v>
      </c>
      <c r="E23" s="577" t="s">
        <v>429</v>
      </c>
      <c r="F23" s="577" t="s">
        <v>429</v>
      </c>
      <c r="G23" s="577" t="s">
        <v>429</v>
      </c>
      <c r="H23" s="577" t="s">
        <v>429</v>
      </c>
      <c r="I23" s="577" t="s">
        <v>429</v>
      </c>
      <c r="J23" s="577" t="s">
        <v>429</v>
      </c>
      <c r="K23" s="577" t="s">
        <v>429</v>
      </c>
      <c r="L23" s="577" t="s">
        <v>429</v>
      </c>
      <c r="M23" s="577" t="s">
        <v>429</v>
      </c>
      <c r="N23" s="577" t="s">
        <v>429</v>
      </c>
      <c r="O23" s="577" t="s">
        <v>429</v>
      </c>
      <c r="P23" s="577" t="s">
        <v>429</v>
      </c>
      <c r="Q23" s="577" t="s">
        <v>429</v>
      </c>
      <c r="R23" s="577" t="s">
        <v>429</v>
      </c>
      <c r="S23" s="577">
        <v>50.6</v>
      </c>
      <c r="T23" s="577" t="s">
        <v>429</v>
      </c>
      <c r="U23" s="577" t="s">
        <v>429</v>
      </c>
      <c r="V23" s="577" t="s">
        <v>429</v>
      </c>
      <c r="W23" s="577" t="s">
        <v>429</v>
      </c>
      <c r="X23" s="577" t="s">
        <v>429</v>
      </c>
      <c r="Y23" s="577" t="s">
        <v>429</v>
      </c>
      <c r="Z23" s="577" t="s">
        <v>429</v>
      </c>
      <c r="AA23" s="609" t="s">
        <v>429</v>
      </c>
      <c r="AB23" s="609" t="s">
        <v>429</v>
      </c>
    </row>
    <row r="24" spans="1:28">
      <c r="A24" s="1080"/>
      <c r="B24" s="73" t="s">
        <v>334</v>
      </c>
      <c r="C24" s="577" t="s">
        <v>429</v>
      </c>
      <c r="D24" s="577" t="s">
        <v>429</v>
      </c>
      <c r="E24" s="577" t="s">
        <v>429</v>
      </c>
      <c r="F24" s="577" t="s">
        <v>429</v>
      </c>
      <c r="G24" s="577" t="s">
        <v>429</v>
      </c>
      <c r="H24" s="577" t="s">
        <v>429</v>
      </c>
      <c r="I24" s="577" t="s">
        <v>429</v>
      </c>
      <c r="J24" s="577" t="s">
        <v>429</v>
      </c>
      <c r="K24" s="577" t="s">
        <v>429</v>
      </c>
      <c r="L24" s="577" t="s">
        <v>429</v>
      </c>
      <c r="M24" s="577" t="s">
        <v>429</v>
      </c>
      <c r="N24" s="577" t="s">
        <v>429</v>
      </c>
      <c r="O24" s="577" t="s">
        <v>429</v>
      </c>
      <c r="P24" s="577" t="s">
        <v>429</v>
      </c>
      <c r="Q24" s="577" t="s">
        <v>429</v>
      </c>
      <c r="R24" s="577" t="s">
        <v>429</v>
      </c>
      <c r="S24" s="577">
        <v>34.69</v>
      </c>
      <c r="T24" s="577" t="s">
        <v>429</v>
      </c>
      <c r="U24" s="577" t="s">
        <v>429</v>
      </c>
      <c r="V24" s="577" t="s">
        <v>429</v>
      </c>
      <c r="W24" s="577" t="s">
        <v>429</v>
      </c>
      <c r="X24" s="577" t="s">
        <v>429</v>
      </c>
      <c r="Y24" s="577" t="s">
        <v>429</v>
      </c>
      <c r="Z24" s="577" t="s">
        <v>429</v>
      </c>
      <c r="AA24" s="609" t="s">
        <v>429</v>
      </c>
      <c r="AB24" s="609" t="s">
        <v>429</v>
      </c>
    </row>
    <row r="25" spans="1:28">
      <c r="A25" s="1104" t="s">
        <v>12</v>
      </c>
      <c r="B25" s="73" t="s">
        <v>333</v>
      </c>
      <c r="C25" s="577" t="s">
        <v>429</v>
      </c>
      <c r="D25" s="577" t="s">
        <v>429</v>
      </c>
      <c r="E25" s="577" t="s">
        <v>429</v>
      </c>
      <c r="F25" s="577">
        <v>1.01</v>
      </c>
      <c r="G25" s="577">
        <v>0.46</v>
      </c>
      <c r="H25" s="577" t="s">
        <v>429</v>
      </c>
      <c r="I25" s="577" t="s">
        <v>429</v>
      </c>
      <c r="J25" s="577" t="s">
        <v>429</v>
      </c>
      <c r="K25" s="577" t="s">
        <v>429</v>
      </c>
      <c r="L25" s="577" t="s">
        <v>429</v>
      </c>
      <c r="M25" s="577" t="s">
        <v>429</v>
      </c>
      <c r="N25" s="577" t="s">
        <v>429</v>
      </c>
      <c r="O25" s="577" t="s">
        <v>429</v>
      </c>
      <c r="P25" s="577">
        <v>0.99</v>
      </c>
      <c r="Q25" s="577" t="s">
        <v>429</v>
      </c>
      <c r="R25" s="577" t="s">
        <v>429</v>
      </c>
      <c r="S25" s="577" t="s">
        <v>429</v>
      </c>
      <c r="T25" s="577" t="s">
        <v>429</v>
      </c>
      <c r="U25" s="577" t="s">
        <v>429</v>
      </c>
      <c r="V25" s="577" t="s">
        <v>429</v>
      </c>
      <c r="W25" s="577" t="s">
        <v>429</v>
      </c>
      <c r="X25" s="577" t="s">
        <v>429</v>
      </c>
      <c r="Y25" s="577" t="s">
        <v>429</v>
      </c>
      <c r="Z25" s="577" t="s">
        <v>429</v>
      </c>
      <c r="AA25" s="609" t="s">
        <v>429</v>
      </c>
      <c r="AB25" s="609" t="s">
        <v>429</v>
      </c>
    </row>
    <row r="26" spans="1:28">
      <c r="A26" s="1104"/>
      <c r="B26" s="73" t="s">
        <v>335</v>
      </c>
      <c r="C26" s="577" t="s">
        <v>429</v>
      </c>
      <c r="D26" s="577" t="s">
        <v>429</v>
      </c>
      <c r="E26" s="577" t="s">
        <v>429</v>
      </c>
      <c r="F26" s="577">
        <v>2.61</v>
      </c>
      <c r="G26" s="577">
        <v>1.48</v>
      </c>
      <c r="H26" s="577" t="s">
        <v>429</v>
      </c>
      <c r="I26" s="577" t="s">
        <v>429</v>
      </c>
      <c r="J26" s="577" t="s">
        <v>429</v>
      </c>
      <c r="K26" s="577" t="s">
        <v>429</v>
      </c>
      <c r="L26" s="577" t="s">
        <v>429</v>
      </c>
      <c r="M26" s="577" t="s">
        <v>429</v>
      </c>
      <c r="N26" s="577" t="s">
        <v>429</v>
      </c>
      <c r="O26" s="577" t="s">
        <v>429</v>
      </c>
      <c r="P26" s="577">
        <v>2.97</v>
      </c>
      <c r="Q26" s="577" t="s">
        <v>429</v>
      </c>
      <c r="R26" s="577" t="s">
        <v>429</v>
      </c>
      <c r="S26" s="577" t="s">
        <v>429</v>
      </c>
      <c r="T26" s="577" t="s">
        <v>429</v>
      </c>
      <c r="U26" s="577" t="s">
        <v>429</v>
      </c>
      <c r="V26" s="577" t="s">
        <v>429</v>
      </c>
      <c r="W26" s="577" t="s">
        <v>429</v>
      </c>
      <c r="X26" s="577" t="s">
        <v>429</v>
      </c>
      <c r="Y26" s="577" t="s">
        <v>429</v>
      </c>
      <c r="Z26" s="577" t="s">
        <v>429</v>
      </c>
      <c r="AA26" s="609" t="s">
        <v>429</v>
      </c>
      <c r="AB26" s="609" t="s">
        <v>429</v>
      </c>
    </row>
    <row r="27" spans="1:28">
      <c r="A27" s="1104"/>
      <c r="B27" s="73" t="s">
        <v>336</v>
      </c>
      <c r="C27" s="577" t="s">
        <v>429</v>
      </c>
      <c r="D27" s="577" t="s">
        <v>429</v>
      </c>
      <c r="E27" s="577" t="s">
        <v>429</v>
      </c>
      <c r="F27" s="577">
        <v>5.51</v>
      </c>
      <c r="G27" s="577">
        <v>4.3</v>
      </c>
      <c r="H27" s="577" t="s">
        <v>429</v>
      </c>
      <c r="I27" s="577" t="s">
        <v>429</v>
      </c>
      <c r="J27" s="577" t="s">
        <v>429</v>
      </c>
      <c r="K27" s="577" t="s">
        <v>429</v>
      </c>
      <c r="L27" s="577" t="s">
        <v>429</v>
      </c>
      <c r="M27" s="577" t="s">
        <v>429</v>
      </c>
      <c r="N27" s="577" t="s">
        <v>429</v>
      </c>
      <c r="O27" s="577" t="s">
        <v>429</v>
      </c>
      <c r="P27" s="577">
        <v>7.21</v>
      </c>
      <c r="Q27" s="577" t="s">
        <v>429</v>
      </c>
      <c r="R27" s="577" t="s">
        <v>429</v>
      </c>
      <c r="S27" s="577" t="s">
        <v>429</v>
      </c>
      <c r="T27" s="577" t="s">
        <v>429</v>
      </c>
      <c r="U27" s="577" t="s">
        <v>429</v>
      </c>
      <c r="V27" s="577" t="s">
        <v>429</v>
      </c>
      <c r="W27" s="577" t="s">
        <v>429</v>
      </c>
      <c r="X27" s="577" t="s">
        <v>429</v>
      </c>
      <c r="Y27" s="577" t="s">
        <v>429</v>
      </c>
      <c r="Z27" s="577" t="s">
        <v>429</v>
      </c>
      <c r="AA27" s="609" t="s">
        <v>429</v>
      </c>
      <c r="AB27" s="609" t="s">
        <v>429</v>
      </c>
    </row>
    <row r="28" spans="1:28">
      <c r="A28" s="1104"/>
      <c r="B28" s="73" t="s">
        <v>337</v>
      </c>
      <c r="C28" s="577" t="s">
        <v>429</v>
      </c>
      <c r="D28" s="577" t="s">
        <v>429</v>
      </c>
      <c r="E28" s="577" t="s">
        <v>429</v>
      </c>
      <c r="F28" s="577">
        <v>10.19</v>
      </c>
      <c r="G28" s="577">
        <v>9</v>
      </c>
      <c r="H28" s="577" t="s">
        <v>429</v>
      </c>
      <c r="I28" s="577" t="s">
        <v>429</v>
      </c>
      <c r="J28" s="577" t="s">
        <v>429</v>
      </c>
      <c r="K28" s="577" t="s">
        <v>429</v>
      </c>
      <c r="L28" s="577" t="s">
        <v>429</v>
      </c>
      <c r="M28" s="577" t="s">
        <v>429</v>
      </c>
      <c r="N28" s="577" t="s">
        <v>429</v>
      </c>
      <c r="O28" s="577" t="s">
        <v>429</v>
      </c>
      <c r="P28" s="577">
        <v>12.52</v>
      </c>
      <c r="Q28" s="577" t="s">
        <v>429</v>
      </c>
      <c r="R28" s="577" t="s">
        <v>429</v>
      </c>
      <c r="S28" s="577" t="s">
        <v>429</v>
      </c>
      <c r="T28" s="577" t="s">
        <v>429</v>
      </c>
      <c r="U28" s="577" t="s">
        <v>429</v>
      </c>
      <c r="V28" s="577" t="s">
        <v>429</v>
      </c>
      <c r="W28" s="577" t="s">
        <v>429</v>
      </c>
      <c r="X28" s="577" t="s">
        <v>429</v>
      </c>
      <c r="Y28" s="577" t="s">
        <v>429</v>
      </c>
      <c r="Z28" s="577" t="s">
        <v>429</v>
      </c>
      <c r="AA28" s="609" t="s">
        <v>429</v>
      </c>
      <c r="AB28" s="609" t="s">
        <v>429</v>
      </c>
    </row>
    <row r="29" spans="1:28">
      <c r="A29" s="1104"/>
      <c r="B29" s="73" t="s">
        <v>338</v>
      </c>
      <c r="C29" s="577" t="s">
        <v>429</v>
      </c>
      <c r="D29" s="577" t="s">
        <v>429</v>
      </c>
      <c r="E29" s="577" t="s">
        <v>429</v>
      </c>
      <c r="F29" s="577">
        <v>19.510000000000002</v>
      </c>
      <c r="G29" s="577">
        <v>18.64</v>
      </c>
      <c r="H29" s="577" t="s">
        <v>429</v>
      </c>
      <c r="I29" s="577" t="s">
        <v>429</v>
      </c>
      <c r="J29" s="577" t="s">
        <v>429</v>
      </c>
      <c r="K29" s="577" t="s">
        <v>429</v>
      </c>
      <c r="L29" s="577" t="s">
        <v>429</v>
      </c>
      <c r="M29" s="577" t="s">
        <v>429</v>
      </c>
      <c r="N29" s="577" t="s">
        <v>429</v>
      </c>
      <c r="O29" s="577" t="s">
        <v>429</v>
      </c>
      <c r="P29" s="577">
        <v>20.95</v>
      </c>
      <c r="Q29" s="577" t="s">
        <v>429</v>
      </c>
      <c r="R29" s="577" t="s">
        <v>429</v>
      </c>
      <c r="S29" s="577" t="s">
        <v>429</v>
      </c>
      <c r="T29" s="577" t="s">
        <v>429</v>
      </c>
      <c r="U29" s="577" t="s">
        <v>429</v>
      </c>
      <c r="V29" s="577" t="s">
        <v>429</v>
      </c>
      <c r="W29" s="577" t="s">
        <v>429</v>
      </c>
      <c r="X29" s="577" t="s">
        <v>429</v>
      </c>
      <c r="Y29" s="577" t="s">
        <v>429</v>
      </c>
      <c r="Z29" s="577" t="s">
        <v>429</v>
      </c>
      <c r="AA29" s="609" t="s">
        <v>429</v>
      </c>
      <c r="AB29" s="609" t="s">
        <v>429</v>
      </c>
    </row>
    <row r="30" spans="1:28">
      <c r="A30" s="1104"/>
      <c r="B30" s="73" t="s">
        <v>339</v>
      </c>
      <c r="C30" s="577" t="s">
        <v>429</v>
      </c>
      <c r="D30" s="577" t="s">
        <v>429</v>
      </c>
      <c r="E30" s="577" t="s">
        <v>429</v>
      </c>
      <c r="F30" s="577">
        <v>62.18</v>
      </c>
      <c r="G30" s="577">
        <v>66.58</v>
      </c>
      <c r="H30" s="577" t="s">
        <v>429</v>
      </c>
      <c r="I30" s="577" t="s">
        <v>429</v>
      </c>
      <c r="J30" s="577" t="s">
        <v>429</v>
      </c>
      <c r="K30" s="577" t="s">
        <v>429</v>
      </c>
      <c r="L30" s="577" t="s">
        <v>429</v>
      </c>
      <c r="M30" s="577" t="s">
        <v>429</v>
      </c>
      <c r="N30" s="577" t="s">
        <v>429</v>
      </c>
      <c r="O30" s="577" t="s">
        <v>429</v>
      </c>
      <c r="P30" s="577">
        <v>56.35</v>
      </c>
      <c r="Q30" s="577" t="s">
        <v>429</v>
      </c>
      <c r="R30" s="577" t="s">
        <v>429</v>
      </c>
      <c r="S30" s="577" t="s">
        <v>429</v>
      </c>
      <c r="T30" s="577" t="s">
        <v>429</v>
      </c>
      <c r="U30" s="577" t="s">
        <v>429</v>
      </c>
      <c r="V30" s="577" t="s">
        <v>429</v>
      </c>
      <c r="W30" s="577" t="s">
        <v>429</v>
      </c>
      <c r="X30" s="577" t="s">
        <v>429</v>
      </c>
      <c r="Y30" s="577" t="s">
        <v>429</v>
      </c>
      <c r="Z30" s="577" t="s">
        <v>429</v>
      </c>
      <c r="AA30" s="609" t="s">
        <v>429</v>
      </c>
      <c r="AB30" s="609" t="s">
        <v>429</v>
      </c>
    </row>
    <row r="31" spans="1:28">
      <c r="A31" s="1104"/>
      <c r="B31" s="73" t="s">
        <v>334</v>
      </c>
      <c r="C31" s="577" t="s">
        <v>429</v>
      </c>
      <c r="D31" s="577" t="s">
        <v>429</v>
      </c>
      <c r="E31" s="577" t="s">
        <v>429</v>
      </c>
      <c r="F31" s="577">
        <v>44.12</v>
      </c>
      <c r="G31" s="577">
        <v>48.36</v>
      </c>
      <c r="H31" s="577" t="s">
        <v>429</v>
      </c>
      <c r="I31" s="577" t="s">
        <v>429</v>
      </c>
      <c r="J31" s="577" t="s">
        <v>429</v>
      </c>
      <c r="K31" s="577" t="s">
        <v>429</v>
      </c>
      <c r="L31" s="577" t="s">
        <v>429</v>
      </c>
      <c r="M31" s="577" t="s">
        <v>429</v>
      </c>
      <c r="N31" s="577" t="s">
        <v>429</v>
      </c>
      <c r="O31" s="577" t="s">
        <v>429</v>
      </c>
      <c r="P31" s="577">
        <v>39.4</v>
      </c>
      <c r="Q31" s="577" t="s">
        <v>429</v>
      </c>
      <c r="R31" s="577" t="s">
        <v>429</v>
      </c>
      <c r="S31" s="577" t="s">
        <v>429</v>
      </c>
      <c r="T31" s="577" t="s">
        <v>429</v>
      </c>
      <c r="U31" s="577" t="s">
        <v>429</v>
      </c>
      <c r="V31" s="577" t="s">
        <v>429</v>
      </c>
      <c r="W31" s="577" t="s">
        <v>429</v>
      </c>
      <c r="X31" s="577" t="s">
        <v>429</v>
      </c>
      <c r="Y31" s="577" t="s">
        <v>429</v>
      </c>
      <c r="Z31" s="577" t="s">
        <v>429</v>
      </c>
      <c r="AA31" s="609" t="s">
        <v>429</v>
      </c>
      <c r="AB31" s="609" t="s">
        <v>429</v>
      </c>
    </row>
    <row r="32" spans="1:28">
      <c r="A32" s="1104" t="s">
        <v>11</v>
      </c>
      <c r="B32" s="73" t="s">
        <v>333</v>
      </c>
      <c r="C32" s="577" t="s">
        <v>429</v>
      </c>
      <c r="D32" s="577" t="s">
        <v>429</v>
      </c>
      <c r="E32" s="577" t="s">
        <v>429</v>
      </c>
      <c r="F32" s="577">
        <v>1.94</v>
      </c>
      <c r="G32" s="577" t="s">
        <v>429</v>
      </c>
      <c r="H32" s="577" t="s">
        <v>429</v>
      </c>
      <c r="I32" s="577" t="s">
        <v>429</v>
      </c>
      <c r="J32" s="577">
        <v>2.4300000000000002</v>
      </c>
      <c r="K32" s="577" t="s">
        <v>429</v>
      </c>
      <c r="L32" s="577">
        <v>2.44</v>
      </c>
      <c r="M32" s="577" t="s">
        <v>429</v>
      </c>
      <c r="N32" s="577">
        <v>2.1</v>
      </c>
      <c r="O32" s="577" t="s">
        <v>429</v>
      </c>
      <c r="P32" s="577" t="s">
        <v>429</v>
      </c>
      <c r="Q32" s="577" t="s">
        <v>429</v>
      </c>
      <c r="R32" s="577">
        <v>2.62</v>
      </c>
      <c r="S32" s="577" t="s">
        <v>429</v>
      </c>
      <c r="T32" s="577" t="s">
        <v>429</v>
      </c>
      <c r="U32" s="577" t="s">
        <v>429</v>
      </c>
      <c r="V32" s="577" t="s">
        <v>429</v>
      </c>
      <c r="W32" s="577">
        <v>2.2000000000000002</v>
      </c>
      <c r="X32" s="577" t="s">
        <v>429</v>
      </c>
      <c r="Y32" s="577" t="s">
        <v>429</v>
      </c>
      <c r="Z32" s="577" t="s">
        <v>429</v>
      </c>
      <c r="AA32" s="577" t="s">
        <v>429</v>
      </c>
      <c r="AB32" s="577" t="s">
        <v>429</v>
      </c>
    </row>
    <row r="33" spans="1:53">
      <c r="A33" s="1104"/>
      <c r="B33" s="73" t="s">
        <v>335</v>
      </c>
      <c r="C33" s="577" t="s">
        <v>429</v>
      </c>
      <c r="D33" s="577" t="s">
        <v>429</v>
      </c>
      <c r="E33" s="577" t="s">
        <v>429</v>
      </c>
      <c r="F33" s="577">
        <v>5.12</v>
      </c>
      <c r="G33" s="577" t="s">
        <v>429</v>
      </c>
      <c r="H33" s="577" t="s">
        <v>429</v>
      </c>
      <c r="I33" s="577" t="s">
        <v>429</v>
      </c>
      <c r="J33" s="577">
        <v>6.09</v>
      </c>
      <c r="K33" s="577" t="s">
        <v>429</v>
      </c>
      <c r="L33" s="577">
        <v>5.85</v>
      </c>
      <c r="M33" s="577" t="s">
        <v>429</v>
      </c>
      <c r="N33" s="577">
        <v>4.9400000000000004</v>
      </c>
      <c r="O33" s="577" t="s">
        <v>429</v>
      </c>
      <c r="P33" s="577" t="s">
        <v>429</v>
      </c>
      <c r="Q33" s="577" t="s">
        <v>429</v>
      </c>
      <c r="R33" s="577">
        <v>6.15</v>
      </c>
      <c r="S33" s="577" t="s">
        <v>429</v>
      </c>
      <c r="T33" s="577" t="s">
        <v>429</v>
      </c>
      <c r="U33" s="577" t="s">
        <v>429</v>
      </c>
      <c r="V33" s="577" t="s">
        <v>429</v>
      </c>
      <c r="W33" s="577">
        <v>5.41</v>
      </c>
      <c r="X33" s="577" t="s">
        <v>429</v>
      </c>
      <c r="Y33" s="577" t="s">
        <v>429</v>
      </c>
      <c r="Z33" s="577" t="s">
        <v>429</v>
      </c>
      <c r="AA33" s="577" t="s">
        <v>429</v>
      </c>
      <c r="AB33" s="577" t="s">
        <v>429</v>
      </c>
    </row>
    <row r="34" spans="1:53">
      <c r="A34" s="1104"/>
      <c r="B34" s="73" t="s">
        <v>336</v>
      </c>
      <c r="C34" s="577" t="s">
        <v>429</v>
      </c>
      <c r="D34" s="577" t="s">
        <v>429</v>
      </c>
      <c r="E34" s="577" t="s">
        <v>429</v>
      </c>
      <c r="F34" s="577">
        <v>9.24</v>
      </c>
      <c r="G34" s="577" t="s">
        <v>429</v>
      </c>
      <c r="H34" s="577" t="s">
        <v>429</v>
      </c>
      <c r="I34" s="577" t="s">
        <v>429</v>
      </c>
      <c r="J34" s="577">
        <v>10.69</v>
      </c>
      <c r="K34" s="577" t="s">
        <v>429</v>
      </c>
      <c r="L34" s="577">
        <v>9.85</v>
      </c>
      <c r="M34" s="577" t="s">
        <v>429</v>
      </c>
      <c r="N34" s="577">
        <v>8.2899999999999991</v>
      </c>
      <c r="O34" s="577" t="s">
        <v>429</v>
      </c>
      <c r="P34" s="577" t="s">
        <v>429</v>
      </c>
      <c r="Q34" s="577" t="s">
        <v>429</v>
      </c>
      <c r="R34" s="577">
        <v>9.57</v>
      </c>
      <c r="S34" s="577" t="s">
        <v>429</v>
      </c>
      <c r="T34" s="577" t="s">
        <v>429</v>
      </c>
      <c r="U34" s="577" t="s">
        <v>429</v>
      </c>
      <c r="V34" s="577" t="s">
        <v>429</v>
      </c>
      <c r="W34" s="577">
        <v>9.48</v>
      </c>
      <c r="X34" s="577" t="s">
        <v>429</v>
      </c>
      <c r="Y34" s="577" t="s">
        <v>429</v>
      </c>
      <c r="Z34" s="577" t="s">
        <v>429</v>
      </c>
      <c r="AA34" s="577" t="s">
        <v>429</v>
      </c>
      <c r="AB34" s="577" t="s">
        <v>429</v>
      </c>
    </row>
    <row r="35" spans="1:53">
      <c r="A35" s="1104"/>
      <c r="B35" s="73" t="s">
        <v>337</v>
      </c>
      <c r="C35" s="577" t="s">
        <v>429</v>
      </c>
      <c r="D35" s="577" t="s">
        <v>429</v>
      </c>
      <c r="E35" s="577" t="s">
        <v>429</v>
      </c>
      <c r="F35" s="577">
        <v>13.61</v>
      </c>
      <c r="G35" s="577" t="s">
        <v>429</v>
      </c>
      <c r="H35" s="577" t="s">
        <v>429</v>
      </c>
      <c r="I35" s="577" t="s">
        <v>429</v>
      </c>
      <c r="J35" s="577">
        <v>15.47</v>
      </c>
      <c r="K35" s="577" t="s">
        <v>429</v>
      </c>
      <c r="L35" s="577">
        <v>14.51</v>
      </c>
      <c r="M35" s="577" t="s">
        <v>429</v>
      </c>
      <c r="N35" s="577">
        <v>12.86</v>
      </c>
      <c r="O35" s="577" t="s">
        <v>429</v>
      </c>
      <c r="P35" s="577" t="s">
        <v>429</v>
      </c>
      <c r="Q35" s="577" t="s">
        <v>429</v>
      </c>
      <c r="R35" s="577">
        <v>13.06</v>
      </c>
      <c r="S35" s="577" t="s">
        <v>429</v>
      </c>
      <c r="T35" s="577" t="s">
        <v>429</v>
      </c>
      <c r="U35" s="577" t="s">
        <v>429</v>
      </c>
      <c r="V35" s="577" t="s">
        <v>429</v>
      </c>
      <c r="W35" s="577">
        <v>14.09</v>
      </c>
      <c r="X35" s="577" t="s">
        <v>429</v>
      </c>
      <c r="Y35" s="577" t="s">
        <v>429</v>
      </c>
      <c r="Z35" s="577" t="s">
        <v>429</v>
      </c>
      <c r="AA35" s="577" t="s">
        <v>429</v>
      </c>
      <c r="AB35" s="577" t="s">
        <v>429</v>
      </c>
    </row>
    <row r="36" spans="1:53">
      <c r="A36" s="1104"/>
      <c r="B36" s="73" t="s">
        <v>338</v>
      </c>
      <c r="C36" s="577" t="s">
        <v>429</v>
      </c>
      <c r="D36" s="577" t="s">
        <v>429</v>
      </c>
      <c r="E36" s="577" t="s">
        <v>429</v>
      </c>
      <c r="F36" s="577">
        <v>20.18</v>
      </c>
      <c r="G36" s="577" t="s">
        <v>429</v>
      </c>
      <c r="H36" s="577" t="s">
        <v>429</v>
      </c>
      <c r="I36" s="577" t="s">
        <v>429</v>
      </c>
      <c r="J36" s="577">
        <v>22.05</v>
      </c>
      <c r="K36" s="577" t="s">
        <v>429</v>
      </c>
      <c r="L36" s="577">
        <v>21.53</v>
      </c>
      <c r="M36" s="577" t="s">
        <v>429</v>
      </c>
      <c r="N36" s="577">
        <v>20.58</v>
      </c>
      <c r="O36" s="577" t="s">
        <v>429</v>
      </c>
      <c r="P36" s="577" t="s">
        <v>429</v>
      </c>
      <c r="Q36" s="577" t="s">
        <v>429</v>
      </c>
      <c r="R36" s="577">
        <v>17.73</v>
      </c>
      <c r="S36" s="577" t="s">
        <v>429</v>
      </c>
      <c r="T36" s="577" t="s">
        <v>429</v>
      </c>
      <c r="U36" s="577" t="s">
        <v>429</v>
      </c>
      <c r="V36" s="577" t="s">
        <v>429</v>
      </c>
      <c r="W36" s="577">
        <v>20.88</v>
      </c>
      <c r="X36" s="577" t="s">
        <v>429</v>
      </c>
      <c r="Y36" s="577" t="s">
        <v>429</v>
      </c>
      <c r="Z36" s="577" t="s">
        <v>429</v>
      </c>
      <c r="AA36" s="577" t="s">
        <v>429</v>
      </c>
      <c r="AB36" s="577" t="s">
        <v>429</v>
      </c>
    </row>
    <row r="37" spans="1:53">
      <c r="A37" s="1104"/>
      <c r="B37" s="73" t="s">
        <v>339</v>
      </c>
      <c r="C37" s="577" t="s">
        <v>429</v>
      </c>
      <c r="D37" s="577" t="s">
        <v>429</v>
      </c>
      <c r="E37" s="577" t="s">
        <v>429</v>
      </c>
      <c r="F37" s="577">
        <v>51.85</v>
      </c>
      <c r="G37" s="577" t="s">
        <v>429</v>
      </c>
      <c r="H37" s="577" t="s">
        <v>429</v>
      </c>
      <c r="I37" s="577" t="s">
        <v>429</v>
      </c>
      <c r="J37" s="577">
        <v>45.7</v>
      </c>
      <c r="K37" s="577" t="s">
        <v>429</v>
      </c>
      <c r="L37" s="577">
        <v>48.26</v>
      </c>
      <c r="M37" s="577" t="s">
        <v>429</v>
      </c>
      <c r="N37" s="577">
        <v>53.33</v>
      </c>
      <c r="O37" s="577" t="s">
        <v>429</v>
      </c>
      <c r="P37" s="577" t="s">
        <v>429</v>
      </c>
      <c r="Q37" s="577" t="s">
        <v>429</v>
      </c>
      <c r="R37" s="577">
        <v>53.49</v>
      </c>
      <c r="S37" s="577" t="s">
        <v>429</v>
      </c>
      <c r="T37" s="577" t="s">
        <v>429</v>
      </c>
      <c r="U37" s="577" t="s">
        <v>429</v>
      </c>
      <c r="V37" s="577" t="s">
        <v>429</v>
      </c>
      <c r="W37" s="577">
        <v>50.14</v>
      </c>
      <c r="X37" s="577" t="s">
        <v>429</v>
      </c>
      <c r="Y37" s="577" t="s">
        <v>429</v>
      </c>
      <c r="Z37" s="577" t="s">
        <v>429</v>
      </c>
      <c r="AA37" s="577" t="s">
        <v>429</v>
      </c>
      <c r="AB37" s="577" t="s">
        <v>429</v>
      </c>
    </row>
    <row r="38" spans="1:53">
      <c r="A38" s="1104"/>
      <c r="B38" s="73" t="s">
        <v>334</v>
      </c>
      <c r="C38" s="577" t="s">
        <v>429</v>
      </c>
      <c r="D38" s="577" t="s">
        <v>429</v>
      </c>
      <c r="E38" s="577" t="s">
        <v>429</v>
      </c>
      <c r="F38" s="577">
        <v>36.93</v>
      </c>
      <c r="G38" s="577" t="s">
        <v>429</v>
      </c>
      <c r="H38" s="577" t="s">
        <v>429</v>
      </c>
      <c r="I38" s="577" t="s">
        <v>429</v>
      </c>
      <c r="J38" s="577">
        <v>30.02</v>
      </c>
      <c r="K38" s="577" t="s">
        <v>429</v>
      </c>
      <c r="L38" s="577">
        <v>32.29</v>
      </c>
      <c r="M38" s="577" t="s">
        <v>429</v>
      </c>
      <c r="N38" s="577">
        <v>36.869999999999997</v>
      </c>
      <c r="O38" s="577" t="s">
        <v>429</v>
      </c>
      <c r="P38" s="577" t="s">
        <v>429</v>
      </c>
      <c r="Q38" s="577" t="s">
        <v>429</v>
      </c>
      <c r="R38" s="577">
        <v>41.54</v>
      </c>
      <c r="S38" s="577" t="s">
        <v>429</v>
      </c>
      <c r="T38" s="577" t="s">
        <v>429</v>
      </c>
      <c r="U38" s="577" t="s">
        <v>429</v>
      </c>
      <c r="V38" s="577" t="s">
        <v>429</v>
      </c>
      <c r="W38" s="577">
        <v>34.68</v>
      </c>
      <c r="X38" s="577" t="s">
        <v>429</v>
      </c>
      <c r="Y38" s="577" t="s">
        <v>429</v>
      </c>
      <c r="Z38" s="577" t="s">
        <v>429</v>
      </c>
      <c r="AA38" s="577" t="s">
        <v>429</v>
      </c>
      <c r="AB38" s="577" t="s">
        <v>429</v>
      </c>
    </row>
    <row r="39" spans="1:53">
      <c r="A39" s="1104" t="s">
        <v>10</v>
      </c>
      <c r="B39" s="73" t="s">
        <v>333</v>
      </c>
      <c r="C39" s="577" t="s">
        <v>429</v>
      </c>
      <c r="D39" s="577" t="s">
        <v>429</v>
      </c>
      <c r="E39" s="577" t="s">
        <v>429</v>
      </c>
      <c r="F39" s="577" t="s">
        <v>429</v>
      </c>
      <c r="G39" s="577" t="s">
        <v>429</v>
      </c>
      <c r="H39" s="577" t="s">
        <v>429</v>
      </c>
      <c r="I39" s="577" t="s">
        <v>429</v>
      </c>
      <c r="J39" s="577" t="s">
        <v>429</v>
      </c>
      <c r="K39" s="577">
        <v>1.87</v>
      </c>
      <c r="L39" s="577" t="s">
        <v>429</v>
      </c>
      <c r="M39" s="577" t="s">
        <v>429</v>
      </c>
      <c r="N39" s="577" t="s">
        <v>429</v>
      </c>
      <c r="O39" s="577" t="s">
        <v>429</v>
      </c>
      <c r="P39" s="577" t="s">
        <v>429</v>
      </c>
      <c r="Q39" s="577">
        <v>3.02</v>
      </c>
      <c r="R39" s="577" t="s">
        <v>429</v>
      </c>
      <c r="S39" s="577" t="s">
        <v>429</v>
      </c>
      <c r="T39" s="577" t="s">
        <v>429</v>
      </c>
      <c r="U39" s="577" t="s">
        <v>429</v>
      </c>
      <c r="V39" s="577" t="s">
        <v>429</v>
      </c>
      <c r="W39" s="577" t="s">
        <v>429</v>
      </c>
      <c r="X39" s="577" t="s">
        <v>429</v>
      </c>
      <c r="Y39" s="577" t="s">
        <v>429</v>
      </c>
      <c r="Z39" s="577" t="s">
        <v>429</v>
      </c>
      <c r="AA39" s="577" t="s">
        <v>429</v>
      </c>
      <c r="AB39" s="577" t="s">
        <v>429</v>
      </c>
    </row>
    <row r="40" spans="1:53">
      <c r="A40" s="1104"/>
      <c r="B40" s="73" t="s">
        <v>335</v>
      </c>
      <c r="C40" s="577" t="s">
        <v>429</v>
      </c>
      <c r="D40" s="577" t="s">
        <v>429</v>
      </c>
      <c r="E40" s="577" t="s">
        <v>429</v>
      </c>
      <c r="F40" s="577" t="s">
        <v>429</v>
      </c>
      <c r="G40" s="577" t="s">
        <v>429</v>
      </c>
      <c r="H40" s="577" t="s">
        <v>429</v>
      </c>
      <c r="I40" s="577" t="s">
        <v>429</v>
      </c>
      <c r="J40" s="577" t="s">
        <v>429</v>
      </c>
      <c r="K40" s="577">
        <v>4.84</v>
      </c>
      <c r="L40" s="577" t="s">
        <v>429</v>
      </c>
      <c r="M40" s="577" t="s">
        <v>429</v>
      </c>
      <c r="N40" s="577" t="s">
        <v>429</v>
      </c>
      <c r="O40" s="577" t="s">
        <v>429</v>
      </c>
      <c r="P40" s="577" t="s">
        <v>429</v>
      </c>
      <c r="Q40" s="577">
        <v>7.01</v>
      </c>
      <c r="R40" s="577" t="s">
        <v>429</v>
      </c>
      <c r="S40" s="577" t="s">
        <v>429</v>
      </c>
      <c r="T40" s="577" t="s">
        <v>429</v>
      </c>
      <c r="U40" s="577" t="s">
        <v>429</v>
      </c>
      <c r="V40" s="577" t="s">
        <v>429</v>
      </c>
      <c r="W40" s="577" t="s">
        <v>429</v>
      </c>
      <c r="X40" s="577" t="s">
        <v>429</v>
      </c>
      <c r="Y40" s="577" t="s">
        <v>429</v>
      </c>
      <c r="Z40" s="577" t="s">
        <v>429</v>
      </c>
      <c r="AA40" s="577" t="s">
        <v>429</v>
      </c>
      <c r="AB40" s="577" t="s">
        <v>429</v>
      </c>
    </row>
    <row r="41" spans="1:53">
      <c r="A41" s="1104"/>
      <c r="B41" s="73" t="s">
        <v>336</v>
      </c>
      <c r="C41" s="577" t="s">
        <v>429</v>
      </c>
      <c r="D41" s="577" t="s">
        <v>429</v>
      </c>
      <c r="E41" s="577" t="s">
        <v>429</v>
      </c>
      <c r="F41" s="577" t="s">
        <v>429</v>
      </c>
      <c r="G41" s="577" t="s">
        <v>429</v>
      </c>
      <c r="H41" s="577" t="s">
        <v>429</v>
      </c>
      <c r="I41" s="577" t="s">
        <v>429</v>
      </c>
      <c r="J41" s="577" t="s">
        <v>429</v>
      </c>
      <c r="K41" s="577">
        <v>8.43</v>
      </c>
      <c r="L41" s="577" t="s">
        <v>429</v>
      </c>
      <c r="M41" s="577" t="s">
        <v>429</v>
      </c>
      <c r="N41" s="577" t="s">
        <v>429</v>
      </c>
      <c r="O41" s="577" t="s">
        <v>429</v>
      </c>
      <c r="P41" s="577" t="s">
        <v>429</v>
      </c>
      <c r="Q41" s="577">
        <v>10.78</v>
      </c>
      <c r="R41" s="577" t="s">
        <v>429</v>
      </c>
      <c r="S41" s="577" t="s">
        <v>429</v>
      </c>
      <c r="T41" s="577" t="s">
        <v>429</v>
      </c>
      <c r="U41" s="577" t="s">
        <v>429</v>
      </c>
      <c r="V41" s="577" t="s">
        <v>429</v>
      </c>
      <c r="W41" s="577" t="s">
        <v>429</v>
      </c>
      <c r="X41" s="577" t="s">
        <v>429</v>
      </c>
      <c r="Y41" s="577" t="s">
        <v>429</v>
      </c>
      <c r="Z41" s="577" t="s">
        <v>429</v>
      </c>
      <c r="AA41" s="577" t="s">
        <v>429</v>
      </c>
      <c r="AB41" s="577" t="s">
        <v>429</v>
      </c>
    </row>
    <row r="42" spans="1:53">
      <c r="A42" s="1104"/>
      <c r="B42" s="73" t="s">
        <v>337</v>
      </c>
      <c r="C42" s="577" t="s">
        <v>429</v>
      </c>
      <c r="D42" s="577" t="s">
        <v>429</v>
      </c>
      <c r="E42" s="577" t="s">
        <v>429</v>
      </c>
      <c r="F42" s="577" t="s">
        <v>429</v>
      </c>
      <c r="G42" s="577" t="s">
        <v>429</v>
      </c>
      <c r="H42" s="577" t="s">
        <v>429</v>
      </c>
      <c r="I42" s="577" t="s">
        <v>429</v>
      </c>
      <c r="J42" s="577" t="s">
        <v>429</v>
      </c>
      <c r="K42" s="577">
        <v>12.32</v>
      </c>
      <c r="L42" s="577" t="s">
        <v>429</v>
      </c>
      <c r="M42" s="577" t="s">
        <v>429</v>
      </c>
      <c r="N42" s="577" t="s">
        <v>429</v>
      </c>
      <c r="O42" s="577" t="s">
        <v>429</v>
      </c>
      <c r="P42" s="577" t="s">
        <v>429</v>
      </c>
      <c r="Q42" s="577">
        <v>14.89</v>
      </c>
      <c r="R42" s="577" t="s">
        <v>429</v>
      </c>
      <c r="S42" s="577" t="s">
        <v>429</v>
      </c>
      <c r="T42" s="577" t="s">
        <v>429</v>
      </c>
      <c r="U42" s="577" t="s">
        <v>429</v>
      </c>
      <c r="V42" s="577" t="s">
        <v>429</v>
      </c>
      <c r="W42" s="577" t="s">
        <v>429</v>
      </c>
      <c r="X42" s="577" t="s">
        <v>429</v>
      </c>
      <c r="Y42" s="577" t="s">
        <v>429</v>
      </c>
      <c r="Z42" s="577" t="s">
        <v>429</v>
      </c>
      <c r="AA42" s="577" t="s">
        <v>429</v>
      </c>
      <c r="AB42" s="577" t="s">
        <v>429</v>
      </c>
    </row>
    <row r="43" spans="1:53">
      <c r="A43" s="1104"/>
      <c r="B43" s="73" t="s">
        <v>338</v>
      </c>
      <c r="C43" s="577" t="s">
        <v>429</v>
      </c>
      <c r="D43" s="577" t="s">
        <v>429</v>
      </c>
      <c r="E43" s="577" t="s">
        <v>429</v>
      </c>
      <c r="F43" s="577" t="s">
        <v>429</v>
      </c>
      <c r="G43" s="577" t="s">
        <v>429</v>
      </c>
      <c r="H43" s="577" t="s">
        <v>429</v>
      </c>
      <c r="I43" s="577" t="s">
        <v>429</v>
      </c>
      <c r="J43" s="577" t="s">
        <v>429</v>
      </c>
      <c r="K43" s="577">
        <v>18.43</v>
      </c>
      <c r="L43" s="577" t="s">
        <v>429</v>
      </c>
      <c r="M43" s="577" t="s">
        <v>429</v>
      </c>
      <c r="N43" s="577" t="s">
        <v>429</v>
      </c>
      <c r="O43" s="577" t="s">
        <v>429</v>
      </c>
      <c r="P43" s="577" t="s">
        <v>429</v>
      </c>
      <c r="Q43" s="577">
        <v>20.79</v>
      </c>
      <c r="R43" s="577" t="s">
        <v>429</v>
      </c>
      <c r="S43" s="577" t="s">
        <v>429</v>
      </c>
      <c r="T43" s="577" t="s">
        <v>429</v>
      </c>
      <c r="U43" s="577" t="s">
        <v>429</v>
      </c>
      <c r="V43" s="577" t="s">
        <v>429</v>
      </c>
      <c r="W43" s="577" t="s">
        <v>429</v>
      </c>
      <c r="X43" s="577" t="s">
        <v>429</v>
      </c>
      <c r="Y43" s="577" t="s">
        <v>429</v>
      </c>
      <c r="Z43" s="577" t="s">
        <v>429</v>
      </c>
      <c r="AA43" s="577" t="s">
        <v>429</v>
      </c>
      <c r="AB43" s="577" t="s">
        <v>429</v>
      </c>
    </row>
    <row r="44" spans="1:53">
      <c r="A44" s="1104"/>
      <c r="B44" s="73" t="s">
        <v>339</v>
      </c>
      <c r="C44" s="577" t="s">
        <v>429</v>
      </c>
      <c r="D44" s="577" t="s">
        <v>429</v>
      </c>
      <c r="E44" s="577" t="s">
        <v>429</v>
      </c>
      <c r="F44" s="577" t="s">
        <v>429</v>
      </c>
      <c r="G44" s="577" t="s">
        <v>429</v>
      </c>
      <c r="H44" s="577" t="s">
        <v>429</v>
      </c>
      <c r="I44" s="577" t="s">
        <v>429</v>
      </c>
      <c r="J44" s="577" t="s">
        <v>429</v>
      </c>
      <c r="K44" s="577">
        <v>55.98</v>
      </c>
      <c r="L44" s="577" t="s">
        <v>429</v>
      </c>
      <c r="M44" s="577" t="s">
        <v>429</v>
      </c>
      <c r="N44" s="577" t="s">
        <v>429</v>
      </c>
      <c r="O44" s="577" t="s">
        <v>429</v>
      </c>
      <c r="P44" s="577" t="s">
        <v>429</v>
      </c>
      <c r="Q44" s="577">
        <v>46.53</v>
      </c>
      <c r="R44" s="577" t="s">
        <v>429</v>
      </c>
      <c r="S44" s="577" t="s">
        <v>429</v>
      </c>
      <c r="T44" s="577" t="s">
        <v>429</v>
      </c>
      <c r="U44" s="577" t="s">
        <v>429</v>
      </c>
      <c r="V44" s="577" t="s">
        <v>429</v>
      </c>
      <c r="W44" s="577" t="s">
        <v>429</v>
      </c>
      <c r="X44" s="577" t="s">
        <v>429</v>
      </c>
      <c r="Y44" s="577" t="s">
        <v>429</v>
      </c>
      <c r="Z44" s="577" t="s">
        <v>429</v>
      </c>
      <c r="AA44" s="577" t="s">
        <v>429</v>
      </c>
      <c r="AB44" s="577" t="s">
        <v>429</v>
      </c>
    </row>
    <row r="45" spans="1:53">
      <c r="A45" s="1104"/>
      <c r="B45" s="73" t="s">
        <v>334</v>
      </c>
      <c r="C45" s="577" t="s">
        <v>429</v>
      </c>
      <c r="D45" s="577" t="s">
        <v>429</v>
      </c>
      <c r="E45" s="577" t="s">
        <v>429</v>
      </c>
      <c r="F45" s="577" t="s">
        <v>429</v>
      </c>
      <c r="G45" s="577" t="s">
        <v>429</v>
      </c>
      <c r="H45" s="577" t="s">
        <v>429</v>
      </c>
      <c r="I45" s="577" t="s">
        <v>429</v>
      </c>
      <c r="J45" s="577" t="s">
        <v>429</v>
      </c>
      <c r="K45" s="577">
        <v>41.97</v>
      </c>
      <c r="L45" s="577" t="s">
        <v>429</v>
      </c>
      <c r="M45" s="577" t="s">
        <v>429</v>
      </c>
      <c r="N45" s="577" t="s">
        <v>429</v>
      </c>
      <c r="O45" s="577" t="s">
        <v>429</v>
      </c>
      <c r="P45" s="577" t="s">
        <v>429</v>
      </c>
      <c r="Q45" s="577">
        <v>31.85</v>
      </c>
      <c r="R45" s="577" t="s">
        <v>429</v>
      </c>
      <c r="S45" s="577" t="s">
        <v>429</v>
      </c>
      <c r="T45" s="577" t="s">
        <v>429</v>
      </c>
      <c r="U45" s="577" t="s">
        <v>429</v>
      </c>
      <c r="V45" s="577" t="s">
        <v>429</v>
      </c>
      <c r="W45" s="577" t="s">
        <v>429</v>
      </c>
      <c r="X45" s="577" t="s">
        <v>429</v>
      </c>
      <c r="Y45" s="577" t="s">
        <v>429</v>
      </c>
      <c r="Z45" s="577" t="s">
        <v>429</v>
      </c>
      <c r="AA45" s="577" t="s">
        <v>429</v>
      </c>
      <c r="AB45" s="577" t="s">
        <v>429</v>
      </c>
    </row>
    <row r="46" spans="1:53">
      <c r="A46" s="1104" t="s">
        <v>9</v>
      </c>
      <c r="B46" s="73" t="s">
        <v>333</v>
      </c>
      <c r="C46" s="577" t="s">
        <v>429</v>
      </c>
      <c r="D46" s="577" t="s">
        <v>429</v>
      </c>
      <c r="E46" s="577" t="s">
        <v>429</v>
      </c>
      <c r="F46" s="577" t="s">
        <v>429</v>
      </c>
      <c r="G46" s="577" t="s">
        <v>429</v>
      </c>
      <c r="H46" s="577" t="s">
        <v>429</v>
      </c>
      <c r="I46" s="577">
        <v>2.1</v>
      </c>
      <c r="J46" s="577">
        <v>2.1</v>
      </c>
      <c r="K46" s="577" t="s">
        <v>429</v>
      </c>
      <c r="L46" s="577" t="s">
        <v>429</v>
      </c>
      <c r="M46" s="577" t="s">
        <v>429</v>
      </c>
      <c r="N46" s="577">
        <v>2.2999999999999998</v>
      </c>
      <c r="O46" s="577">
        <v>2.2999999999999998</v>
      </c>
      <c r="P46" s="577" t="s">
        <v>429</v>
      </c>
      <c r="Q46" s="577" t="s">
        <v>429</v>
      </c>
      <c r="R46" s="577" t="s">
        <v>429</v>
      </c>
      <c r="S46" s="577">
        <v>2.2000000000000002</v>
      </c>
      <c r="T46" s="577">
        <v>2.2000000000000002</v>
      </c>
      <c r="U46" s="577" t="s">
        <v>429</v>
      </c>
      <c r="V46" s="577" t="s">
        <v>429</v>
      </c>
      <c r="W46" s="577" t="s">
        <v>429</v>
      </c>
      <c r="X46" s="577" t="s">
        <v>429</v>
      </c>
      <c r="Y46" s="577">
        <v>1.9</v>
      </c>
      <c r="Z46" s="577" t="s">
        <v>429</v>
      </c>
      <c r="AA46" s="577" t="s">
        <v>429</v>
      </c>
      <c r="AB46" s="577" t="s">
        <v>429</v>
      </c>
      <c r="AC46" s="669"/>
      <c r="AD46" s="670"/>
      <c r="AE46" s="670"/>
      <c r="AF46" s="670"/>
      <c r="AG46" s="670"/>
      <c r="AH46" s="670"/>
      <c r="AI46" s="670"/>
      <c r="AJ46" s="670"/>
      <c r="AK46" s="670"/>
      <c r="AL46" s="670"/>
      <c r="AM46" s="670"/>
      <c r="AN46" s="670"/>
      <c r="AO46" s="670"/>
      <c r="AP46" s="670"/>
      <c r="AQ46" s="670"/>
      <c r="AR46" s="670"/>
      <c r="AS46" s="670"/>
      <c r="AT46" s="670"/>
      <c r="AU46" s="670"/>
      <c r="AV46" s="670"/>
      <c r="AW46" s="670"/>
      <c r="AX46" s="670"/>
      <c r="AY46" s="670"/>
      <c r="AZ46" s="670"/>
      <c r="BA46" s="670"/>
    </row>
    <row r="47" spans="1:53">
      <c r="A47" s="1104"/>
      <c r="B47" s="73" t="s">
        <v>335</v>
      </c>
      <c r="C47" s="577" t="s">
        <v>429</v>
      </c>
      <c r="D47" s="577" t="s">
        <v>429</v>
      </c>
      <c r="E47" s="577" t="s">
        <v>429</v>
      </c>
      <c r="F47" s="577" t="s">
        <v>429</v>
      </c>
      <c r="G47" s="577" t="s">
        <v>429</v>
      </c>
      <c r="H47" s="577" t="s">
        <v>429</v>
      </c>
      <c r="I47" s="577">
        <v>5.9</v>
      </c>
      <c r="J47" s="577">
        <v>5.9</v>
      </c>
      <c r="K47" s="577" t="s">
        <v>429</v>
      </c>
      <c r="L47" s="577" t="s">
        <v>429</v>
      </c>
      <c r="M47" s="577" t="s">
        <v>429</v>
      </c>
      <c r="N47" s="577">
        <v>6.4</v>
      </c>
      <c r="O47" s="577">
        <v>6.4</v>
      </c>
      <c r="P47" s="577" t="s">
        <v>429</v>
      </c>
      <c r="Q47" s="577" t="s">
        <v>429</v>
      </c>
      <c r="R47" s="577" t="s">
        <v>429</v>
      </c>
      <c r="S47" s="577">
        <v>6.1</v>
      </c>
      <c r="T47" s="577">
        <v>6.1</v>
      </c>
      <c r="U47" s="577" t="s">
        <v>429</v>
      </c>
      <c r="V47" s="577" t="s">
        <v>429</v>
      </c>
      <c r="W47" s="577" t="s">
        <v>429</v>
      </c>
      <c r="X47" s="577" t="s">
        <v>429</v>
      </c>
      <c r="Y47" s="577">
        <v>5.4</v>
      </c>
      <c r="Z47" s="577" t="s">
        <v>429</v>
      </c>
      <c r="AA47" s="577" t="s">
        <v>429</v>
      </c>
      <c r="AB47" s="577" t="s">
        <v>429</v>
      </c>
      <c r="AC47" s="1138"/>
      <c r="AD47" s="1139"/>
      <c r="AE47" s="1139"/>
      <c r="AF47" s="1139"/>
      <c r="AG47" s="1139"/>
      <c r="AH47" s="1139"/>
      <c r="AI47" s="1139"/>
      <c r="AJ47" s="1139"/>
      <c r="AK47" s="1139"/>
      <c r="AL47" s="1139"/>
      <c r="AM47" s="1139"/>
      <c r="AN47" s="1139"/>
      <c r="AO47" s="1139"/>
      <c r="AP47" s="1139"/>
      <c r="AQ47" s="1139"/>
      <c r="AR47" s="1139"/>
      <c r="AS47" s="1139"/>
      <c r="AT47" s="1139"/>
      <c r="AU47" s="1139"/>
      <c r="AV47" s="1139"/>
      <c r="AW47" s="1139"/>
      <c r="AX47" s="1139"/>
      <c r="AY47" s="1139"/>
      <c r="AZ47" s="1139"/>
      <c r="BA47" s="1139"/>
    </row>
    <row r="48" spans="1:53">
      <c r="A48" s="1104"/>
      <c r="B48" s="73" t="s">
        <v>336</v>
      </c>
      <c r="C48" s="577" t="s">
        <v>429</v>
      </c>
      <c r="D48" s="577" t="s">
        <v>429</v>
      </c>
      <c r="E48" s="577" t="s">
        <v>429</v>
      </c>
      <c r="F48" s="577" t="s">
        <v>429</v>
      </c>
      <c r="G48" s="577" t="s">
        <v>429</v>
      </c>
      <c r="H48" s="577" t="s">
        <v>429</v>
      </c>
      <c r="I48" s="577">
        <v>11</v>
      </c>
      <c r="J48" s="577">
        <v>11</v>
      </c>
      <c r="K48" s="577" t="s">
        <v>429</v>
      </c>
      <c r="L48" s="577" t="s">
        <v>429</v>
      </c>
      <c r="M48" s="577" t="s">
        <v>429</v>
      </c>
      <c r="N48" s="577">
        <v>11.4</v>
      </c>
      <c r="O48" s="577">
        <v>11.4</v>
      </c>
      <c r="P48" s="577" t="s">
        <v>429</v>
      </c>
      <c r="Q48" s="577" t="s">
        <v>429</v>
      </c>
      <c r="R48" s="577" t="s">
        <v>429</v>
      </c>
      <c r="S48" s="577">
        <v>11.1</v>
      </c>
      <c r="T48" s="577">
        <v>11.1</v>
      </c>
      <c r="U48" s="577" t="s">
        <v>429</v>
      </c>
      <c r="V48" s="577" t="s">
        <v>429</v>
      </c>
      <c r="W48" s="577" t="s">
        <v>429</v>
      </c>
      <c r="X48" s="577" t="s">
        <v>429</v>
      </c>
      <c r="Y48" s="577">
        <v>10.3</v>
      </c>
      <c r="Z48" s="577" t="s">
        <v>429</v>
      </c>
      <c r="AA48" s="577" t="s">
        <v>429</v>
      </c>
      <c r="AB48" s="577" t="s">
        <v>429</v>
      </c>
      <c r="AC48" s="1138"/>
      <c r="AD48" s="1139"/>
      <c r="AE48" s="1139"/>
      <c r="AF48" s="1139"/>
      <c r="AG48" s="1139"/>
      <c r="AH48" s="1139"/>
      <c r="AI48" s="1139"/>
      <c r="AJ48" s="1139"/>
      <c r="AK48" s="1139"/>
      <c r="AL48" s="1139"/>
      <c r="AM48" s="1139"/>
      <c r="AN48" s="1139"/>
      <c r="AO48" s="1139"/>
      <c r="AP48" s="1139"/>
      <c r="AQ48" s="1139"/>
      <c r="AR48" s="1139"/>
      <c r="AS48" s="1139"/>
      <c r="AT48" s="1139"/>
      <c r="AU48" s="1139"/>
      <c r="AV48" s="1139"/>
      <c r="AW48" s="1139"/>
      <c r="AX48" s="1139"/>
      <c r="AY48" s="1139"/>
      <c r="AZ48" s="1139"/>
      <c r="BA48" s="1139"/>
    </row>
    <row r="49" spans="1:53">
      <c r="A49" s="1104"/>
      <c r="B49" s="73" t="s">
        <v>337</v>
      </c>
      <c r="C49" s="577" t="s">
        <v>429</v>
      </c>
      <c r="D49" s="577" t="s">
        <v>429</v>
      </c>
      <c r="E49" s="577" t="s">
        <v>429</v>
      </c>
      <c r="F49" s="577" t="s">
        <v>429</v>
      </c>
      <c r="G49" s="577" t="s">
        <v>429</v>
      </c>
      <c r="H49" s="577" t="s">
        <v>429</v>
      </c>
      <c r="I49" s="577">
        <v>15.5</v>
      </c>
      <c r="J49" s="577">
        <v>15.5</v>
      </c>
      <c r="K49" s="577" t="s">
        <v>429</v>
      </c>
      <c r="L49" s="577" t="s">
        <v>429</v>
      </c>
      <c r="M49" s="577" t="s">
        <v>429</v>
      </c>
      <c r="N49" s="577">
        <v>15.8</v>
      </c>
      <c r="O49" s="577">
        <v>15.8</v>
      </c>
      <c r="P49" s="577" t="s">
        <v>429</v>
      </c>
      <c r="Q49" s="577" t="s">
        <v>429</v>
      </c>
      <c r="R49" s="577" t="s">
        <v>429</v>
      </c>
      <c r="S49" s="577">
        <v>15.3</v>
      </c>
      <c r="T49" s="577">
        <v>15.3</v>
      </c>
      <c r="U49" s="577" t="s">
        <v>429</v>
      </c>
      <c r="V49" s="577" t="s">
        <v>429</v>
      </c>
      <c r="W49" s="577" t="s">
        <v>429</v>
      </c>
      <c r="X49" s="577" t="s">
        <v>429</v>
      </c>
      <c r="Y49" s="577">
        <v>15</v>
      </c>
      <c r="Z49" s="577" t="s">
        <v>429</v>
      </c>
      <c r="AA49" s="577" t="s">
        <v>429</v>
      </c>
      <c r="AB49" s="577" t="s">
        <v>429</v>
      </c>
      <c r="AC49" s="12"/>
      <c r="AD49" s="12"/>
      <c r="AE49" s="12"/>
      <c r="AF49" s="12"/>
      <c r="AG49" s="12"/>
      <c r="AH49" s="12"/>
      <c r="AI49" s="12"/>
      <c r="AJ49" s="12"/>
      <c r="AK49" s="12"/>
      <c r="AL49" s="12"/>
      <c r="AM49" s="12"/>
      <c r="AN49" s="12"/>
      <c r="AO49" s="12"/>
      <c r="AP49" s="12"/>
      <c r="AQ49" s="12"/>
      <c r="AR49" s="12"/>
      <c r="AS49" s="12"/>
      <c r="AT49" s="12"/>
      <c r="AU49" s="12"/>
      <c r="AV49" s="12"/>
      <c r="AW49" s="12"/>
      <c r="AX49" s="12"/>
      <c r="AY49" s="12"/>
      <c r="AZ49" s="12"/>
      <c r="BA49" s="12"/>
    </row>
    <row r="50" spans="1:53">
      <c r="A50" s="1104"/>
      <c r="B50" s="73" t="s">
        <v>338</v>
      </c>
      <c r="C50" s="577" t="s">
        <v>429</v>
      </c>
      <c r="D50" s="577" t="s">
        <v>429</v>
      </c>
      <c r="E50" s="577" t="s">
        <v>429</v>
      </c>
      <c r="F50" s="577" t="s">
        <v>429</v>
      </c>
      <c r="G50" s="577" t="s">
        <v>429</v>
      </c>
      <c r="H50" s="577" t="s">
        <v>429</v>
      </c>
      <c r="I50" s="577">
        <v>21.4</v>
      </c>
      <c r="J50" s="577">
        <v>21.4</v>
      </c>
      <c r="K50" s="577" t="s">
        <v>429</v>
      </c>
      <c r="L50" s="577" t="s">
        <v>429</v>
      </c>
      <c r="M50" s="577" t="s">
        <v>429</v>
      </c>
      <c r="N50" s="577">
        <v>22.4</v>
      </c>
      <c r="O50" s="577">
        <v>22.4</v>
      </c>
      <c r="P50" s="577" t="s">
        <v>429</v>
      </c>
      <c r="Q50" s="577" t="s">
        <v>429</v>
      </c>
      <c r="R50" s="577" t="s">
        <v>429</v>
      </c>
      <c r="S50" s="577">
        <v>21.9</v>
      </c>
      <c r="T50" s="577">
        <v>21.9</v>
      </c>
      <c r="U50" s="577" t="s">
        <v>429</v>
      </c>
      <c r="V50" s="577" t="s">
        <v>429</v>
      </c>
      <c r="W50" s="577" t="s">
        <v>429</v>
      </c>
      <c r="X50" s="577" t="s">
        <v>429</v>
      </c>
      <c r="Y50" s="577">
        <v>21.9</v>
      </c>
      <c r="Z50" s="577" t="s">
        <v>429</v>
      </c>
      <c r="AA50" s="577" t="s">
        <v>429</v>
      </c>
      <c r="AB50" s="577" t="s">
        <v>429</v>
      </c>
    </row>
    <row r="51" spans="1:53">
      <c r="A51" s="1104"/>
      <c r="B51" s="73" t="s">
        <v>339</v>
      </c>
      <c r="C51" s="577" t="s">
        <v>429</v>
      </c>
      <c r="D51" s="577" t="s">
        <v>429</v>
      </c>
      <c r="E51" s="577" t="s">
        <v>429</v>
      </c>
      <c r="F51" s="577" t="s">
        <v>429</v>
      </c>
      <c r="G51" s="577" t="s">
        <v>429</v>
      </c>
      <c r="H51" s="577" t="s">
        <v>429</v>
      </c>
      <c r="I51" s="577">
        <v>46.2</v>
      </c>
      <c r="J51" s="577">
        <v>46.2</v>
      </c>
      <c r="K51" s="577" t="s">
        <v>429</v>
      </c>
      <c r="L51" s="577" t="s">
        <v>429</v>
      </c>
      <c r="M51" s="577" t="s">
        <v>429</v>
      </c>
      <c r="N51" s="577">
        <v>44</v>
      </c>
      <c r="O51" s="577">
        <v>44</v>
      </c>
      <c r="P51" s="577" t="s">
        <v>429</v>
      </c>
      <c r="Q51" s="577" t="s">
        <v>429</v>
      </c>
      <c r="R51" s="577" t="s">
        <v>429</v>
      </c>
      <c r="S51" s="577">
        <v>45.6</v>
      </c>
      <c r="T51" s="577">
        <v>45.6</v>
      </c>
      <c r="U51" s="577" t="s">
        <v>429</v>
      </c>
      <c r="V51" s="577" t="s">
        <v>429</v>
      </c>
      <c r="W51" s="577" t="s">
        <v>429</v>
      </c>
      <c r="X51" s="577" t="s">
        <v>429</v>
      </c>
      <c r="Y51" s="577">
        <v>47.4</v>
      </c>
      <c r="Z51" s="577" t="s">
        <v>429</v>
      </c>
      <c r="AA51" s="577" t="s">
        <v>429</v>
      </c>
      <c r="AB51" s="577" t="s">
        <v>429</v>
      </c>
    </row>
    <row r="52" spans="1:53">
      <c r="A52" s="1104"/>
      <c r="B52" s="73" t="s">
        <v>334</v>
      </c>
      <c r="C52" s="577" t="s">
        <v>429</v>
      </c>
      <c r="D52" s="577" t="s">
        <v>429</v>
      </c>
      <c r="E52" s="577" t="s">
        <v>429</v>
      </c>
      <c r="F52" s="577" t="s">
        <v>429</v>
      </c>
      <c r="G52" s="577" t="s">
        <v>429</v>
      </c>
      <c r="H52" s="577" t="s">
        <v>429</v>
      </c>
      <c r="I52" s="577">
        <v>30.2</v>
      </c>
      <c r="J52" s="577">
        <v>30.2</v>
      </c>
      <c r="K52" s="577" t="s">
        <v>429</v>
      </c>
      <c r="L52" s="577" t="s">
        <v>429</v>
      </c>
      <c r="M52" s="577" t="s">
        <v>429</v>
      </c>
      <c r="N52" s="577">
        <v>28.2</v>
      </c>
      <c r="O52" s="577">
        <v>28.2</v>
      </c>
      <c r="P52" s="577" t="s">
        <v>429</v>
      </c>
      <c r="Q52" s="577" t="s">
        <v>429</v>
      </c>
      <c r="R52" s="577" t="s">
        <v>429</v>
      </c>
      <c r="S52" s="577">
        <v>30</v>
      </c>
      <c r="T52" s="577">
        <v>30</v>
      </c>
      <c r="U52" s="577" t="s">
        <v>429</v>
      </c>
      <c r="V52" s="577" t="s">
        <v>429</v>
      </c>
      <c r="W52" s="577" t="s">
        <v>429</v>
      </c>
      <c r="X52" s="577" t="s">
        <v>429</v>
      </c>
      <c r="Y52" s="577">
        <v>31.2</v>
      </c>
      <c r="Z52" s="577" t="s">
        <v>429</v>
      </c>
      <c r="AA52" s="577" t="s">
        <v>429</v>
      </c>
      <c r="AB52" s="577" t="s">
        <v>429</v>
      </c>
    </row>
    <row r="53" spans="1:53">
      <c r="A53" s="1104" t="s">
        <v>7</v>
      </c>
      <c r="B53" s="73" t="s">
        <v>333</v>
      </c>
      <c r="C53" s="577" t="s">
        <v>429</v>
      </c>
      <c r="D53" s="577" t="s">
        <v>429</v>
      </c>
      <c r="E53" s="577" t="s">
        <v>429</v>
      </c>
      <c r="F53" s="577" t="s">
        <v>429</v>
      </c>
      <c r="G53" s="577" t="s">
        <v>429</v>
      </c>
      <c r="H53" s="577" t="s">
        <v>429</v>
      </c>
      <c r="I53" s="577">
        <v>2.21</v>
      </c>
      <c r="J53" s="577" t="s">
        <v>429</v>
      </c>
      <c r="K53" s="577" t="s">
        <v>429</v>
      </c>
      <c r="L53" s="577" t="s">
        <v>429</v>
      </c>
      <c r="M53" s="577" t="s">
        <v>429</v>
      </c>
      <c r="N53" s="577" t="s">
        <v>429</v>
      </c>
      <c r="O53" s="577" t="s">
        <v>429</v>
      </c>
      <c r="P53" s="577">
        <v>2.12</v>
      </c>
      <c r="Q53" s="577" t="s">
        <v>429</v>
      </c>
      <c r="R53" s="577" t="s">
        <v>429</v>
      </c>
      <c r="S53" s="577" t="s">
        <v>429</v>
      </c>
      <c r="T53" s="577" t="s">
        <v>429</v>
      </c>
      <c r="U53" s="577">
        <v>1.94</v>
      </c>
      <c r="V53" s="577" t="s">
        <v>429</v>
      </c>
      <c r="W53" s="577" t="s">
        <v>429</v>
      </c>
      <c r="X53" s="577" t="s">
        <v>429</v>
      </c>
      <c r="Y53" s="577" t="s">
        <v>429</v>
      </c>
      <c r="Z53" s="577" t="s">
        <v>429</v>
      </c>
      <c r="AA53" s="609" t="s">
        <v>429</v>
      </c>
      <c r="AB53" s="609" t="s">
        <v>429</v>
      </c>
    </row>
    <row r="54" spans="1:53">
      <c r="A54" s="1104"/>
      <c r="B54" s="73" t="s">
        <v>335</v>
      </c>
      <c r="C54" s="577" t="s">
        <v>429</v>
      </c>
      <c r="D54" s="577" t="s">
        <v>429</v>
      </c>
      <c r="E54" s="577" t="s">
        <v>429</v>
      </c>
      <c r="F54" s="577" t="s">
        <v>429</v>
      </c>
      <c r="G54" s="577" t="s">
        <v>429</v>
      </c>
      <c r="H54" s="577" t="s">
        <v>429</v>
      </c>
      <c r="I54" s="577">
        <v>5.63</v>
      </c>
      <c r="J54" s="577" t="s">
        <v>429</v>
      </c>
      <c r="K54" s="577" t="s">
        <v>429</v>
      </c>
      <c r="L54" s="577" t="s">
        <v>429</v>
      </c>
      <c r="M54" s="577" t="s">
        <v>429</v>
      </c>
      <c r="N54" s="577" t="s">
        <v>429</v>
      </c>
      <c r="O54" s="577" t="s">
        <v>429</v>
      </c>
      <c r="P54" s="577">
        <v>5.43</v>
      </c>
      <c r="Q54" s="577" t="s">
        <v>429</v>
      </c>
      <c r="R54" s="577" t="s">
        <v>429</v>
      </c>
      <c r="S54" s="577" t="s">
        <v>429</v>
      </c>
      <c r="T54" s="577" t="s">
        <v>429</v>
      </c>
      <c r="U54" s="577">
        <v>5.23</v>
      </c>
      <c r="V54" s="577" t="s">
        <v>429</v>
      </c>
      <c r="W54" s="577" t="s">
        <v>429</v>
      </c>
      <c r="X54" s="577" t="s">
        <v>429</v>
      </c>
      <c r="Y54" s="577" t="s">
        <v>429</v>
      </c>
      <c r="Z54" s="577" t="s">
        <v>429</v>
      </c>
      <c r="AA54" s="609" t="s">
        <v>429</v>
      </c>
      <c r="AB54" s="609" t="s">
        <v>429</v>
      </c>
    </row>
    <row r="55" spans="1:53">
      <c r="A55" s="1104"/>
      <c r="B55" s="73" t="s">
        <v>336</v>
      </c>
      <c r="C55" s="577" t="s">
        <v>429</v>
      </c>
      <c r="D55" s="577" t="s">
        <v>429</v>
      </c>
      <c r="E55" s="577" t="s">
        <v>429</v>
      </c>
      <c r="F55" s="577" t="s">
        <v>429</v>
      </c>
      <c r="G55" s="577" t="s">
        <v>429</v>
      </c>
      <c r="H55" s="577" t="s">
        <v>429</v>
      </c>
      <c r="I55" s="577">
        <v>9.6199999999999992</v>
      </c>
      <c r="J55" s="577" t="s">
        <v>429</v>
      </c>
      <c r="K55" s="577" t="s">
        <v>429</v>
      </c>
      <c r="L55" s="577" t="s">
        <v>429</v>
      </c>
      <c r="M55" s="577" t="s">
        <v>429</v>
      </c>
      <c r="N55" s="577" t="s">
        <v>429</v>
      </c>
      <c r="O55" s="577" t="s">
        <v>429</v>
      </c>
      <c r="P55" s="577">
        <v>9.1999999999999993</v>
      </c>
      <c r="Q55" s="577" t="s">
        <v>429</v>
      </c>
      <c r="R55" s="577" t="s">
        <v>429</v>
      </c>
      <c r="S55" s="577" t="s">
        <v>429</v>
      </c>
      <c r="T55" s="577" t="s">
        <v>429</v>
      </c>
      <c r="U55" s="577">
        <v>9.4700000000000006</v>
      </c>
      <c r="V55" s="577" t="s">
        <v>429</v>
      </c>
      <c r="W55" s="577" t="s">
        <v>429</v>
      </c>
      <c r="X55" s="577" t="s">
        <v>429</v>
      </c>
      <c r="Y55" s="577" t="s">
        <v>429</v>
      </c>
      <c r="Z55" s="577" t="s">
        <v>429</v>
      </c>
      <c r="AA55" s="609" t="s">
        <v>429</v>
      </c>
      <c r="AB55" s="609" t="s">
        <v>429</v>
      </c>
    </row>
    <row r="56" spans="1:53">
      <c r="A56" s="1104"/>
      <c r="B56" s="73" t="s">
        <v>337</v>
      </c>
      <c r="C56" s="577" t="s">
        <v>429</v>
      </c>
      <c r="D56" s="577" t="s">
        <v>429</v>
      </c>
      <c r="E56" s="577" t="s">
        <v>429</v>
      </c>
      <c r="F56" s="577" t="s">
        <v>429</v>
      </c>
      <c r="G56" s="577" t="s">
        <v>429</v>
      </c>
      <c r="H56" s="577" t="s">
        <v>429</v>
      </c>
      <c r="I56" s="577">
        <v>13.86</v>
      </c>
      <c r="J56" s="577" t="s">
        <v>429</v>
      </c>
      <c r="K56" s="577" t="s">
        <v>429</v>
      </c>
      <c r="L56" s="577" t="s">
        <v>429</v>
      </c>
      <c r="M56" s="577" t="s">
        <v>429</v>
      </c>
      <c r="N56" s="577" t="s">
        <v>429</v>
      </c>
      <c r="O56" s="577" t="s">
        <v>429</v>
      </c>
      <c r="P56" s="577">
        <v>13.06</v>
      </c>
      <c r="Q56" s="577" t="s">
        <v>429</v>
      </c>
      <c r="R56" s="577" t="s">
        <v>429</v>
      </c>
      <c r="S56" s="577" t="s">
        <v>429</v>
      </c>
      <c r="T56" s="577" t="s">
        <v>429</v>
      </c>
      <c r="U56" s="577">
        <v>13.74</v>
      </c>
      <c r="V56" s="577" t="s">
        <v>429</v>
      </c>
      <c r="W56" s="577" t="s">
        <v>429</v>
      </c>
      <c r="X56" s="577" t="s">
        <v>429</v>
      </c>
      <c r="Y56" s="577" t="s">
        <v>429</v>
      </c>
      <c r="Z56" s="577" t="s">
        <v>429</v>
      </c>
      <c r="AA56" s="609" t="s">
        <v>429</v>
      </c>
      <c r="AB56" s="609" t="s">
        <v>429</v>
      </c>
    </row>
    <row r="57" spans="1:53">
      <c r="A57" s="1104"/>
      <c r="B57" s="73" t="s">
        <v>338</v>
      </c>
      <c r="C57" s="577" t="s">
        <v>429</v>
      </c>
      <c r="D57" s="577" t="s">
        <v>429</v>
      </c>
      <c r="E57" s="577" t="s">
        <v>429</v>
      </c>
      <c r="F57" s="577" t="s">
        <v>429</v>
      </c>
      <c r="G57" s="577" t="s">
        <v>429</v>
      </c>
      <c r="H57" s="577" t="s">
        <v>429</v>
      </c>
      <c r="I57" s="577">
        <v>20.2</v>
      </c>
      <c r="J57" s="577" t="s">
        <v>429</v>
      </c>
      <c r="K57" s="577" t="s">
        <v>429</v>
      </c>
      <c r="L57" s="577" t="s">
        <v>429</v>
      </c>
      <c r="M57" s="577" t="s">
        <v>429</v>
      </c>
      <c r="N57" s="577" t="s">
        <v>429</v>
      </c>
      <c r="O57" s="577" t="s">
        <v>429</v>
      </c>
      <c r="P57" s="577">
        <v>19.02</v>
      </c>
      <c r="Q57" s="577" t="s">
        <v>429</v>
      </c>
      <c r="R57" s="577" t="s">
        <v>429</v>
      </c>
      <c r="S57" s="577" t="s">
        <v>429</v>
      </c>
      <c r="T57" s="577" t="s">
        <v>429</v>
      </c>
      <c r="U57" s="577">
        <v>20.100000000000001</v>
      </c>
      <c r="V57" s="577" t="s">
        <v>429</v>
      </c>
      <c r="W57" s="577" t="s">
        <v>429</v>
      </c>
      <c r="X57" s="577" t="s">
        <v>429</v>
      </c>
      <c r="Y57" s="577" t="s">
        <v>429</v>
      </c>
      <c r="Z57" s="577" t="s">
        <v>429</v>
      </c>
      <c r="AA57" s="609" t="s">
        <v>429</v>
      </c>
      <c r="AB57" s="609" t="s">
        <v>429</v>
      </c>
    </row>
    <row r="58" spans="1:53">
      <c r="A58" s="1104"/>
      <c r="B58" s="73" t="s">
        <v>339</v>
      </c>
      <c r="C58" s="577" t="s">
        <v>429</v>
      </c>
      <c r="D58" s="577" t="s">
        <v>429</v>
      </c>
      <c r="E58" s="577" t="s">
        <v>429</v>
      </c>
      <c r="F58" s="577" t="s">
        <v>429</v>
      </c>
      <c r="G58" s="577" t="s">
        <v>429</v>
      </c>
      <c r="H58" s="577" t="s">
        <v>429</v>
      </c>
      <c r="I58" s="577">
        <v>50.69</v>
      </c>
      <c r="J58" s="577" t="s">
        <v>429</v>
      </c>
      <c r="K58" s="577" t="s">
        <v>429</v>
      </c>
      <c r="L58" s="577" t="s">
        <v>429</v>
      </c>
      <c r="M58" s="577" t="s">
        <v>429</v>
      </c>
      <c r="N58" s="577" t="s">
        <v>429</v>
      </c>
      <c r="O58" s="577" t="s">
        <v>429</v>
      </c>
      <c r="P58" s="577">
        <v>53.29</v>
      </c>
      <c r="Q58" s="577" t="s">
        <v>429</v>
      </c>
      <c r="R58" s="577" t="s">
        <v>429</v>
      </c>
      <c r="S58" s="577" t="s">
        <v>429</v>
      </c>
      <c r="T58" s="577" t="s">
        <v>429</v>
      </c>
      <c r="U58" s="577">
        <v>51.46</v>
      </c>
      <c r="V58" s="577" t="s">
        <v>429</v>
      </c>
      <c r="W58" s="577" t="s">
        <v>429</v>
      </c>
      <c r="X58" s="577" t="s">
        <v>429</v>
      </c>
      <c r="Y58" s="577" t="s">
        <v>429</v>
      </c>
      <c r="Z58" s="577" t="s">
        <v>429</v>
      </c>
      <c r="AA58" s="609" t="s">
        <v>429</v>
      </c>
      <c r="AB58" s="609" t="s">
        <v>429</v>
      </c>
    </row>
    <row r="59" spans="1:53">
      <c r="A59" s="1104"/>
      <c r="B59" s="73" t="s">
        <v>334</v>
      </c>
      <c r="C59" s="577" t="s">
        <v>429</v>
      </c>
      <c r="D59" s="577" t="s">
        <v>429</v>
      </c>
      <c r="E59" s="577" t="s">
        <v>429</v>
      </c>
      <c r="F59" s="577" t="s">
        <v>429</v>
      </c>
      <c r="G59" s="577" t="s">
        <v>429</v>
      </c>
      <c r="H59" s="577" t="s">
        <v>429</v>
      </c>
      <c r="I59" s="577">
        <v>35.94</v>
      </c>
      <c r="J59" s="577" t="s">
        <v>429</v>
      </c>
      <c r="K59" s="577" t="s">
        <v>429</v>
      </c>
      <c r="L59" s="577" t="s">
        <v>429</v>
      </c>
      <c r="M59" s="577" t="s">
        <v>429</v>
      </c>
      <c r="N59" s="577" t="s">
        <v>429</v>
      </c>
      <c r="O59" s="577" t="s">
        <v>429</v>
      </c>
      <c r="P59" s="577">
        <v>39.200000000000003</v>
      </c>
      <c r="Q59" s="577" t="s">
        <v>429</v>
      </c>
      <c r="R59" s="577" t="s">
        <v>429</v>
      </c>
      <c r="S59" s="577" t="s">
        <v>429</v>
      </c>
      <c r="T59" s="577" t="s">
        <v>429</v>
      </c>
      <c r="U59" s="577">
        <v>36.729999999999997</v>
      </c>
      <c r="V59" s="577" t="s">
        <v>429</v>
      </c>
      <c r="W59" s="577" t="s">
        <v>429</v>
      </c>
      <c r="X59" s="577" t="s">
        <v>429</v>
      </c>
      <c r="Y59" s="577" t="s">
        <v>429</v>
      </c>
      <c r="Z59" s="577" t="s">
        <v>429</v>
      </c>
      <c r="AA59" s="609" t="s">
        <v>429</v>
      </c>
      <c r="AB59" s="609" t="s">
        <v>429</v>
      </c>
    </row>
    <row r="60" spans="1:53">
      <c r="A60" s="1104" t="s">
        <v>32</v>
      </c>
      <c r="B60" s="73" t="s">
        <v>333</v>
      </c>
      <c r="C60" s="577" t="s">
        <v>429</v>
      </c>
      <c r="D60" s="577" t="s">
        <v>429</v>
      </c>
      <c r="E60" s="577" t="s">
        <v>429</v>
      </c>
      <c r="F60" s="577">
        <v>0.61</v>
      </c>
      <c r="G60" s="577" t="s">
        <v>429</v>
      </c>
      <c r="H60" s="577" t="s">
        <v>429</v>
      </c>
      <c r="I60" s="577" t="s">
        <v>429</v>
      </c>
      <c r="J60" s="577" t="s">
        <v>429</v>
      </c>
      <c r="K60" s="577" t="s">
        <v>429</v>
      </c>
      <c r="L60" s="577" t="s">
        <v>429</v>
      </c>
      <c r="M60" s="577" t="s">
        <v>429</v>
      </c>
      <c r="N60" s="577" t="s">
        <v>429</v>
      </c>
      <c r="O60" s="577" t="s">
        <v>429</v>
      </c>
      <c r="P60" s="577" t="s">
        <v>429</v>
      </c>
      <c r="Q60" s="577">
        <v>1.39</v>
      </c>
      <c r="R60" s="577" t="s">
        <v>429</v>
      </c>
      <c r="S60" s="577" t="s">
        <v>429</v>
      </c>
      <c r="T60" s="577" t="s">
        <v>429</v>
      </c>
      <c r="U60" s="577" t="s">
        <v>429</v>
      </c>
      <c r="V60" s="577" t="s">
        <v>429</v>
      </c>
      <c r="W60" s="577" t="s">
        <v>429</v>
      </c>
      <c r="X60" s="577" t="s">
        <v>429</v>
      </c>
      <c r="Y60" s="577" t="s">
        <v>429</v>
      </c>
      <c r="Z60" s="577" t="s">
        <v>429</v>
      </c>
      <c r="AA60" s="592" t="s">
        <v>429</v>
      </c>
      <c r="AB60" s="592" t="s">
        <v>429</v>
      </c>
    </row>
    <row r="61" spans="1:53">
      <c r="A61" s="1104"/>
      <c r="B61" s="73" t="s">
        <v>335</v>
      </c>
      <c r="C61" s="577" t="s">
        <v>429</v>
      </c>
      <c r="D61" s="577" t="s">
        <v>429</v>
      </c>
      <c r="E61" s="577" t="s">
        <v>429</v>
      </c>
      <c r="F61" s="577">
        <v>1.48</v>
      </c>
      <c r="G61" s="577" t="s">
        <v>429</v>
      </c>
      <c r="H61" s="577" t="s">
        <v>429</v>
      </c>
      <c r="I61" s="577" t="s">
        <v>429</v>
      </c>
      <c r="J61" s="577" t="s">
        <v>429</v>
      </c>
      <c r="K61" s="577" t="s">
        <v>429</v>
      </c>
      <c r="L61" s="577" t="s">
        <v>429</v>
      </c>
      <c r="M61" s="577" t="s">
        <v>429</v>
      </c>
      <c r="N61" s="577" t="s">
        <v>429</v>
      </c>
      <c r="O61" s="577" t="s">
        <v>429</v>
      </c>
      <c r="P61" s="577" t="s">
        <v>429</v>
      </c>
      <c r="Q61" s="577">
        <v>3.15</v>
      </c>
      <c r="R61" s="577" t="s">
        <v>429</v>
      </c>
      <c r="S61" s="577" t="s">
        <v>429</v>
      </c>
      <c r="T61" s="577" t="s">
        <v>429</v>
      </c>
      <c r="U61" s="577" t="s">
        <v>429</v>
      </c>
      <c r="V61" s="577" t="s">
        <v>429</v>
      </c>
      <c r="W61" s="577" t="s">
        <v>429</v>
      </c>
      <c r="X61" s="577" t="s">
        <v>429</v>
      </c>
      <c r="Y61" s="577" t="s">
        <v>429</v>
      </c>
      <c r="Z61" s="577" t="s">
        <v>429</v>
      </c>
      <c r="AA61" s="592" t="s">
        <v>429</v>
      </c>
      <c r="AB61" s="592" t="s">
        <v>429</v>
      </c>
    </row>
    <row r="62" spans="1:53">
      <c r="A62" s="1104"/>
      <c r="B62" s="73" t="s">
        <v>336</v>
      </c>
      <c r="C62" s="577" t="s">
        <v>429</v>
      </c>
      <c r="D62" s="577" t="s">
        <v>429</v>
      </c>
      <c r="E62" s="577" t="s">
        <v>429</v>
      </c>
      <c r="F62" s="577">
        <v>2.83</v>
      </c>
      <c r="G62" s="577" t="s">
        <v>429</v>
      </c>
      <c r="H62" s="577" t="s">
        <v>429</v>
      </c>
      <c r="I62" s="577" t="s">
        <v>429</v>
      </c>
      <c r="J62" s="577" t="s">
        <v>429</v>
      </c>
      <c r="K62" s="577" t="s">
        <v>429</v>
      </c>
      <c r="L62" s="577" t="s">
        <v>429</v>
      </c>
      <c r="M62" s="577" t="s">
        <v>429</v>
      </c>
      <c r="N62" s="577" t="s">
        <v>429</v>
      </c>
      <c r="O62" s="577" t="s">
        <v>429</v>
      </c>
      <c r="P62" s="577" t="s">
        <v>429</v>
      </c>
      <c r="Q62" s="577">
        <v>5.03</v>
      </c>
      <c r="R62" s="577" t="s">
        <v>429</v>
      </c>
      <c r="S62" s="577" t="s">
        <v>429</v>
      </c>
      <c r="T62" s="577" t="s">
        <v>429</v>
      </c>
      <c r="U62" s="577" t="s">
        <v>429</v>
      </c>
      <c r="V62" s="577" t="s">
        <v>429</v>
      </c>
      <c r="W62" s="577" t="s">
        <v>429</v>
      </c>
      <c r="X62" s="577" t="s">
        <v>429</v>
      </c>
      <c r="Y62" s="577" t="s">
        <v>429</v>
      </c>
      <c r="Z62" s="577" t="s">
        <v>429</v>
      </c>
      <c r="AA62" s="592" t="s">
        <v>429</v>
      </c>
      <c r="AB62" s="592" t="s">
        <v>429</v>
      </c>
    </row>
    <row r="63" spans="1:53">
      <c r="A63" s="1104"/>
      <c r="B63" s="73" t="s">
        <v>337</v>
      </c>
      <c r="C63" s="577" t="s">
        <v>429</v>
      </c>
      <c r="D63" s="577" t="s">
        <v>429</v>
      </c>
      <c r="E63" s="577" t="s">
        <v>429</v>
      </c>
      <c r="F63" s="577">
        <v>5.46</v>
      </c>
      <c r="G63" s="577" t="s">
        <v>429</v>
      </c>
      <c r="H63" s="577" t="s">
        <v>429</v>
      </c>
      <c r="I63" s="577" t="s">
        <v>429</v>
      </c>
      <c r="J63" s="577" t="s">
        <v>429</v>
      </c>
      <c r="K63" s="577" t="s">
        <v>429</v>
      </c>
      <c r="L63" s="577" t="s">
        <v>429</v>
      </c>
      <c r="M63" s="577" t="s">
        <v>429</v>
      </c>
      <c r="N63" s="577" t="s">
        <v>429</v>
      </c>
      <c r="O63" s="577" t="s">
        <v>429</v>
      </c>
      <c r="P63" s="577" t="s">
        <v>429</v>
      </c>
      <c r="Q63" s="577">
        <v>8.24</v>
      </c>
      <c r="R63" s="577" t="s">
        <v>429</v>
      </c>
      <c r="S63" s="577" t="s">
        <v>429</v>
      </c>
      <c r="T63" s="577" t="s">
        <v>429</v>
      </c>
      <c r="U63" s="577" t="s">
        <v>429</v>
      </c>
      <c r="V63" s="577" t="s">
        <v>429</v>
      </c>
      <c r="W63" s="577" t="s">
        <v>429</v>
      </c>
      <c r="X63" s="577" t="s">
        <v>429</v>
      </c>
      <c r="Y63" s="577" t="s">
        <v>429</v>
      </c>
      <c r="Z63" s="577" t="s">
        <v>429</v>
      </c>
      <c r="AA63" s="592" t="s">
        <v>429</v>
      </c>
      <c r="AB63" s="592" t="s">
        <v>429</v>
      </c>
    </row>
    <row r="64" spans="1:53">
      <c r="A64" s="1104"/>
      <c r="B64" s="73" t="s">
        <v>338</v>
      </c>
      <c r="C64" s="577" t="s">
        <v>429</v>
      </c>
      <c r="D64" s="577" t="s">
        <v>429</v>
      </c>
      <c r="E64" s="577" t="s">
        <v>429</v>
      </c>
      <c r="F64" s="577">
        <v>11.98</v>
      </c>
      <c r="G64" s="577" t="s">
        <v>429</v>
      </c>
      <c r="H64" s="577" t="s">
        <v>429</v>
      </c>
      <c r="I64" s="577" t="s">
        <v>429</v>
      </c>
      <c r="J64" s="577" t="s">
        <v>429</v>
      </c>
      <c r="K64" s="577" t="s">
        <v>429</v>
      </c>
      <c r="L64" s="577" t="s">
        <v>429</v>
      </c>
      <c r="M64" s="577" t="s">
        <v>429</v>
      </c>
      <c r="N64" s="577" t="s">
        <v>429</v>
      </c>
      <c r="O64" s="577" t="s">
        <v>429</v>
      </c>
      <c r="P64" s="577" t="s">
        <v>429</v>
      </c>
      <c r="Q64" s="577">
        <v>14.96</v>
      </c>
      <c r="R64" s="577" t="s">
        <v>429</v>
      </c>
      <c r="S64" s="577" t="s">
        <v>429</v>
      </c>
      <c r="T64" s="577" t="s">
        <v>429</v>
      </c>
      <c r="U64" s="577" t="s">
        <v>429</v>
      </c>
      <c r="V64" s="577" t="s">
        <v>429</v>
      </c>
      <c r="W64" s="577" t="s">
        <v>429</v>
      </c>
      <c r="X64" s="577" t="s">
        <v>429</v>
      </c>
      <c r="Y64" s="577" t="s">
        <v>429</v>
      </c>
      <c r="Z64" s="577" t="s">
        <v>429</v>
      </c>
      <c r="AA64" s="592" t="s">
        <v>429</v>
      </c>
      <c r="AB64" s="592" t="s">
        <v>429</v>
      </c>
    </row>
    <row r="65" spans="1:29">
      <c r="A65" s="1104"/>
      <c r="B65" s="73" t="s">
        <v>339</v>
      </c>
      <c r="C65" s="577" t="s">
        <v>429</v>
      </c>
      <c r="D65" s="577" t="s">
        <v>429</v>
      </c>
      <c r="E65" s="577" t="s">
        <v>429</v>
      </c>
      <c r="F65" s="577">
        <v>78.25</v>
      </c>
      <c r="G65" s="577" t="s">
        <v>429</v>
      </c>
      <c r="H65" s="577" t="s">
        <v>429</v>
      </c>
      <c r="I65" s="577" t="s">
        <v>429</v>
      </c>
      <c r="J65" s="577" t="s">
        <v>429</v>
      </c>
      <c r="K65" s="577" t="s">
        <v>429</v>
      </c>
      <c r="L65" s="577" t="s">
        <v>429</v>
      </c>
      <c r="M65" s="577" t="s">
        <v>429</v>
      </c>
      <c r="N65" s="577" t="s">
        <v>429</v>
      </c>
      <c r="O65" s="577" t="s">
        <v>429</v>
      </c>
      <c r="P65" s="577" t="s">
        <v>429</v>
      </c>
      <c r="Q65" s="577">
        <v>68.62</v>
      </c>
      <c r="R65" s="577" t="s">
        <v>429</v>
      </c>
      <c r="S65" s="577" t="s">
        <v>429</v>
      </c>
      <c r="T65" s="577" t="s">
        <v>429</v>
      </c>
      <c r="U65" s="577" t="s">
        <v>429</v>
      </c>
      <c r="V65" s="577" t="s">
        <v>429</v>
      </c>
      <c r="W65" s="577" t="s">
        <v>429</v>
      </c>
      <c r="X65" s="577" t="s">
        <v>429</v>
      </c>
      <c r="Y65" s="577" t="s">
        <v>429</v>
      </c>
      <c r="Z65" s="577" t="s">
        <v>429</v>
      </c>
      <c r="AA65" s="592" t="s">
        <v>429</v>
      </c>
      <c r="AB65" s="592" t="s">
        <v>429</v>
      </c>
    </row>
    <row r="66" spans="1:29">
      <c r="A66" s="1104"/>
      <c r="B66" s="73" t="s">
        <v>334</v>
      </c>
      <c r="C66" s="577" t="s">
        <v>429</v>
      </c>
      <c r="D66" s="577" t="s">
        <v>429</v>
      </c>
      <c r="E66" s="577" t="s">
        <v>429</v>
      </c>
      <c r="F66" s="577">
        <v>65</v>
      </c>
      <c r="G66" s="577" t="s">
        <v>429</v>
      </c>
      <c r="H66" s="577" t="s">
        <v>429</v>
      </c>
      <c r="I66" s="577" t="s">
        <v>429</v>
      </c>
      <c r="J66" s="577" t="s">
        <v>429</v>
      </c>
      <c r="K66" s="577" t="s">
        <v>429</v>
      </c>
      <c r="L66" s="577" t="s">
        <v>429</v>
      </c>
      <c r="M66" s="577" t="s">
        <v>429</v>
      </c>
      <c r="N66" s="577" t="s">
        <v>429</v>
      </c>
      <c r="O66" s="577" t="s">
        <v>429</v>
      </c>
      <c r="P66" s="577" t="s">
        <v>429</v>
      </c>
      <c r="Q66" s="577">
        <v>54.75</v>
      </c>
      <c r="R66" s="577" t="s">
        <v>429</v>
      </c>
      <c r="S66" s="577" t="s">
        <v>429</v>
      </c>
      <c r="T66" s="577" t="s">
        <v>429</v>
      </c>
      <c r="U66" s="577" t="s">
        <v>429</v>
      </c>
      <c r="V66" s="577" t="s">
        <v>429</v>
      </c>
      <c r="W66" s="577" t="s">
        <v>429</v>
      </c>
      <c r="X66" s="577" t="s">
        <v>429</v>
      </c>
      <c r="Y66" s="577" t="s">
        <v>429</v>
      </c>
      <c r="Z66" s="577" t="s">
        <v>429</v>
      </c>
      <c r="AA66" s="592" t="s">
        <v>429</v>
      </c>
      <c r="AB66" s="592" t="s">
        <v>429</v>
      </c>
    </row>
    <row r="67" spans="1:29">
      <c r="A67" s="1104" t="s">
        <v>5</v>
      </c>
      <c r="B67" s="73" t="s">
        <v>333</v>
      </c>
      <c r="C67" s="577" t="s">
        <v>429</v>
      </c>
      <c r="D67" s="577" t="s">
        <v>429</v>
      </c>
      <c r="E67" s="577" t="s">
        <v>429</v>
      </c>
      <c r="F67" s="577" t="s">
        <v>429</v>
      </c>
      <c r="G67" s="577" t="s">
        <v>429</v>
      </c>
      <c r="H67" s="577" t="s">
        <v>429</v>
      </c>
      <c r="I67" s="577" t="s">
        <v>429</v>
      </c>
      <c r="J67" s="577" t="s">
        <v>429</v>
      </c>
      <c r="K67" s="577" t="s">
        <v>429</v>
      </c>
      <c r="L67" s="577" t="s">
        <v>429</v>
      </c>
      <c r="M67" s="577">
        <v>2.12</v>
      </c>
      <c r="N67" s="577" t="s">
        <v>429</v>
      </c>
      <c r="O67" s="577" t="s">
        <v>429</v>
      </c>
      <c r="P67" s="577" t="s">
        <v>429</v>
      </c>
      <c r="Q67" s="577" t="s">
        <v>429</v>
      </c>
      <c r="R67" s="577" t="s">
        <v>429</v>
      </c>
      <c r="S67" s="577" t="s">
        <v>429</v>
      </c>
      <c r="T67" s="577">
        <v>1.64</v>
      </c>
      <c r="U67" s="577" t="s">
        <v>429</v>
      </c>
      <c r="V67" s="577" t="s">
        <v>429</v>
      </c>
      <c r="W67" s="577" t="s">
        <v>429</v>
      </c>
      <c r="X67" s="577" t="s">
        <v>429</v>
      </c>
      <c r="Y67" s="577" t="s">
        <v>429</v>
      </c>
      <c r="Z67" s="577" t="s">
        <v>429</v>
      </c>
      <c r="AA67" s="609" t="s">
        <v>429</v>
      </c>
      <c r="AB67" s="609" t="s">
        <v>429</v>
      </c>
    </row>
    <row r="68" spans="1:29">
      <c r="A68" s="1104"/>
      <c r="B68" s="73" t="s">
        <v>335</v>
      </c>
      <c r="C68" s="577" t="s">
        <v>429</v>
      </c>
      <c r="D68" s="577" t="s">
        <v>429</v>
      </c>
      <c r="E68" s="577" t="s">
        <v>429</v>
      </c>
      <c r="F68" s="577" t="s">
        <v>429</v>
      </c>
      <c r="G68" s="577" t="s">
        <v>429</v>
      </c>
      <c r="H68" s="577" t="s">
        <v>429</v>
      </c>
      <c r="I68" s="577" t="s">
        <v>429</v>
      </c>
      <c r="J68" s="577" t="s">
        <v>429</v>
      </c>
      <c r="K68" s="577" t="s">
        <v>429</v>
      </c>
      <c r="L68" s="577" t="s">
        <v>429</v>
      </c>
      <c r="M68" s="577">
        <v>5.68</v>
      </c>
      <c r="N68" s="577" t="s">
        <v>429</v>
      </c>
      <c r="O68" s="577" t="s">
        <v>429</v>
      </c>
      <c r="P68" s="577" t="s">
        <v>429</v>
      </c>
      <c r="Q68" s="577" t="s">
        <v>429</v>
      </c>
      <c r="R68" s="577" t="s">
        <v>429</v>
      </c>
      <c r="S68" s="577" t="s">
        <v>429</v>
      </c>
      <c r="T68" s="577">
        <v>3.71</v>
      </c>
      <c r="U68" s="577" t="s">
        <v>429</v>
      </c>
      <c r="V68" s="577" t="s">
        <v>429</v>
      </c>
      <c r="W68" s="577" t="s">
        <v>429</v>
      </c>
      <c r="X68" s="577" t="s">
        <v>429</v>
      </c>
      <c r="Y68" s="577" t="s">
        <v>429</v>
      </c>
      <c r="Z68" s="577" t="s">
        <v>429</v>
      </c>
      <c r="AA68" s="609" t="s">
        <v>429</v>
      </c>
      <c r="AB68" s="609" t="s">
        <v>429</v>
      </c>
    </row>
    <row r="69" spans="1:29">
      <c r="A69" s="1104"/>
      <c r="B69" s="73" t="s">
        <v>336</v>
      </c>
      <c r="C69" s="577" t="s">
        <v>429</v>
      </c>
      <c r="D69" s="577" t="s">
        <v>429</v>
      </c>
      <c r="E69" s="577" t="s">
        <v>429</v>
      </c>
      <c r="F69" s="577" t="s">
        <v>429</v>
      </c>
      <c r="G69" s="577" t="s">
        <v>429</v>
      </c>
      <c r="H69" s="577" t="s">
        <v>429</v>
      </c>
      <c r="I69" s="577" t="s">
        <v>429</v>
      </c>
      <c r="J69" s="577" t="s">
        <v>429</v>
      </c>
      <c r="K69" s="577" t="s">
        <v>429</v>
      </c>
      <c r="L69" s="577" t="s">
        <v>429</v>
      </c>
      <c r="M69" s="577">
        <v>10.11</v>
      </c>
      <c r="N69" s="577" t="s">
        <v>429</v>
      </c>
      <c r="O69" s="577" t="s">
        <v>429</v>
      </c>
      <c r="P69" s="577" t="s">
        <v>429</v>
      </c>
      <c r="Q69" s="577" t="s">
        <v>429</v>
      </c>
      <c r="R69" s="577" t="s">
        <v>429</v>
      </c>
      <c r="S69" s="577" t="s">
        <v>429</v>
      </c>
      <c r="T69" s="577">
        <v>5.66</v>
      </c>
      <c r="U69" s="577" t="s">
        <v>429</v>
      </c>
      <c r="V69" s="577" t="s">
        <v>429</v>
      </c>
      <c r="W69" s="577" t="s">
        <v>429</v>
      </c>
      <c r="X69" s="577" t="s">
        <v>429</v>
      </c>
      <c r="Y69" s="577" t="s">
        <v>429</v>
      </c>
      <c r="Z69" s="577" t="s">
        <v>429</v>
      </c>
      <c r="AA69" s="609" t="s">
        <v>429</v>
      </c>
      <c r="AB69" s="609" t="s">
        <v>429</v>
      </c>
      <c r="AC69" s="192" t="s">
        <v>17</v>
      </c>
    </row>
    <row r="70" spans="1:29">
      <c r="A70" s="1104"/>
      <c r="B70" s="73" t="s">
        <v>337</v>
      </c>
      <c r="C70" s="577" t="s">
        <v>429</v>
      </c>
      <c r="D70" s="577" t="s">
        <v>429</v>
      </c>
      <c r="E70" s="577" t="s">
        <v>429</v>
      </c>
      <c r="F70" s="577" t="s">
        <v>429</v>
      </c>
      <c r="G70" s="577" t="s">
        <v>429</v>
      </c>
      <c r="H70" s="577" t="s">
        <v>429</v>
      </c>
      <c r="I70" s="577" t="s">
        <v>429</v>
      </c>
      <c r="J70" s="577" t="s">
        <v>429</v>
      </c>
      <c r="K70" s="577" t="s">
        <v>429</v>
      </c>
      <c r="L70" s="577" t="s">
        <v>429</v>
      </c>
      <c r="M70" s="577">
        <v>14.48</v>
      </c>
      <c r="N70" s="577" t="s">
        <v>429</v>
      </c>
      <c r="O70" s="577" t="s">
        <v>429</v>
      </c>
      <c r="P70" s="577" t="s">
        <v>429</v>
      </c>
      <c r="Q70" s="577" t="s">
        <v>429</v>
      </c>
      <c r="R70" s="577" t="s">
        <v>429</v>
      </c>
      <c r="S70" s="577" t="s">
        <v>429</v>
      </c>
      <c r="T70" s="577">
        <v>8.32</v>
      </c>
      <c r="U70" s="577" t="s">
        <v>429</v>
      </c>
      <c r="V70" s="577" t="s">
        <v>429</v>
      </c>
      <c r="W70" s="577" t="s">
        <v>429</v>
      </c>
      <c r="X70" s="577" t="s">
        <v>429</v>
      </c>
      <c r="Y70" s="577" t="s">
        <v>429</v>
      </c>
      <c r="Z70" s="577" t="s">
        <v>429</v>
      </c>
      <c r="AA70" s="609" t="s">
        <v>429</v>
      </c>
      <c r="AB70" s="609" t="s">
        <v>429</v>
      </c>
    </row>
    <row r="71" spans="1:29">
      <c r="A71" s="1104"/>
      <c r="B71" s="73" t="s">
        <v>338</v>
      </c>
      <c r="C71" s="577" t="s">
        <v>429</v>
      </c>
      <c r="D71" s="577" t="s">
        <v>429</v>
      </c>
      <c r="E71" s="577" t="s">
        <v>429</v>
      </c>
      <c r="F71" s="577" t="s">
        <v>429</v>
      </c>
      <c r="G71" s="577" t="s">
        <v>429</v>
      </c>
      <c r="H71" s="577" t="s">
        <v>429</v>
      </c>
      <c r="I71" s="577" t="s">
        <v>429</v>
      </c>
      <c r="J71" s="577" t="s">
        <v>429</v>
      </c>
      <c r="K71" s="577" t="s">
        <v>429</v>
      </c>
      <c r="L71" s="577" t="s">
        <v>429</v>
      </c>
      <c r="M71" s="577">
        <v>20.82</v>
      </c>
      <c r="N71" s="577" t="s">
        <v>429</v>
      </c>
      <c r="O71" s="577" t="s">
        <v>429</v>
      </c>
      <c r="P71" s="577" t="s">
        <v>429</v>
      </c>
      <c r="Q71" s="577" t="s">
        <v>429</v>
      </c>
      <c r="R71" s="577" t="s">
        <v>429</v>
      </c>
      <c r="S71" s="577" t="s">
        <v>429</v>
      </c>
      <c r="T71" s="577">
        <v>12.68</v>
      </c>
      <c r="U71" s="577" t="s">
        <v>429</v>
      </c>
      <c r="V71" s="577" t="s">
        <v>429</v>
      </c>
      <c r="W71" s="577" t="s">
        <v>429</v>
      </c>
      <c r="X71" s="577" t="s">
        <v>429</v>
      </c>
      <c r="Y71" s="577" t="s">
        <v>429</v>
      </c>
      <c r="Z71" s="577" t="s">
        <v>429</v>
      </c>
      <c r="AA71" s="609" t="s">
        <v>429</v>
      </c>
      <c r="AB71" s="609" t="s">
        <v>429</v>
      </c>
    </row>
    <row r="72" spans="1:29">
      <c r="A72" s="1104"/>
      <c r="B72" s="73" t="s">
        <v>339</v>
      </c>
      <c r="C72" s="577" t="s">
        <v>429</v>
      </c>
      <c r="D72" s="577" t="s">
        <v>429</v>
      </c>
      <c r="E72" s="577" t="s">
        <v>429</v>
      </c>
      <c r="F72" s="577" t="s">
        <v>429</v>
      </c>
      <c r="G72" s="577" t="s">
        <v>429</v>
      </c>
      <c r="H72" s="577" t="s">
        <v>429</v>
      </c>
      <c r="I72" s="577" t="s">
        <v>429</v>
      </c>
      <c r="J72" s="577" t="s">
        <v>429</v>
      </c>
      <c r="K72" s="577" t="s">
        <v>429</v>
      </c>
      <c r="L72" s="577" t="s">
        <v>429</v>
      </c>
      <c r="M72" s="577">
        <v>48.91</v>
      </c>
      <c r="N72" s="577" t="s">
        <v>429</v>
      </c>
      <c r="O72" s="577" t="s">
        <v>429</v>
      </c>
      <c r="P72" s="577" t="s">
        <v>429</v>
      </c>
      <c r="Q72" s="577" t="s">
        <v>429</v>
      </c>
      <c r="R72" s="577" t="s">
        <v>429</v>
      </c>
      <c r="S72" s="577" t="s">
        <v>429</v>
      </c>
      <c r="T72" s="577">
        <v>69.63</v>
      </c>
      <c r="U72" s="577" t="s">
        <v>429</v>
      </c>
      <c r="V72" s="577" t="s">
        <v>429</v>
      </c>
      <c r="W72" s="577" t="s">
        <v>429</v>
      </c>
      <c r="X72" s="577" t="s">
        <v>429</v>
      </c>
      <c r="Y72" s="577" t="s">
        <v>429</v>
      </c>
      <c r="Z72" s="577" t="s">
        <v>429</v>
      </c>
      <c r="AA72" s="609" t="s">
        <v>429</v>
      </c>
      <c r="AB72" s="609" t="s">
        <v>429</v>
      </c>
    </row>
    <row r="73" spans="1:29">
      <c r="A73" s="1104"/>
      <c r="B73" s="73" t="s">
        <v>334</v>
      </c>
      <c r="C73" s="577" t="s">
        <v>429</v>
      </c>
      <c r="D73" s="577" t="s">
        <v>429</v>
      </c>
      <c r="E73" s="577" t="s">
        <v>429</v>
      </c>
      <c r="F73" s="577" t="s">
        <v>429</v>
      </c>
      <c r="G73" s="577" t="s">
        <v>429</v>
      </c>
      <c r="H73" s="577" t="s">
        <v>429</v>
      </c>
      <c r="I73" s="577" t="s">
        <v>429</v>
      </c>
      <c r="J73" s="577" t="s">
        <v>429</v>
      </c>
      <c r="K73" s="577" t="s">
        <v>429</v>
      </c>
      <c r="L73" s="577" t="s">
        <v>429</v>
      </c>
      <c r="M73" s="577">
        <v>33.979999999999997</v>
      </c>
      <c r="N73" s="577" t="s">
        <v>429</v>
      </c>
      <c r="O73" s="577" t="s">
        <v>429</v>
      </c>
      <c r="P73" s="577" t="s">
        <v>429</v>
      </c>
      <c r="Q73" s="577" t="s">
        <v>429</v>
      </c>
      <c r="R73" s="577" t="s">
        <v>429</v>
      </c>
      <c r="S73" s="577" t="s">
        <v>429</v>
      </c>
      <c r="T73" s="577">
        <v>60.16</v>
      </c>
      <c r="U73" s="577" t="s">
        <v>429</v>
      </c>
      <c r="V73" s="577" t="s">
        <v>429</v>
      </c>
      <c r="W73" s="577" t="s">
        <v>429</v>
      </c>
      <c r="X73" s="577" t="s">
        <v>429</v>
      </c>
      <c r="Y73" s="577" t="s">
        <v>429</v>
      </c>
      <c r="Z73" s="577" t="s">
        <v>429</v>
      </c>
      <c r="AA73" s="609" t="s">
        <v>429</v>
      </c>
      <c r="AB73" s="609" t="s">
        <v>429</v>
      </c>
    </row>
    <row r="74" spans="1:29">
      <c r="A74" s="1104" t="s">
        <v>4</v>
      </c>
      <c r="B74" s="73" t="s">
        <v>333</v>
      </c>
      <c r="C74" s="577" t="s">
        <v>429</v>
      </c>
      <c r="D74" s="577" t="s">
        <v>429</v>
      </c>
      <c r="E74" s="577" t="s">
        <v>429</v>
      </c>
      <c r="F74" s="577">
        <v>1.25</v>
      </c>
      <c r="G74" s="577" t="s">
        <v>429</v>
      </c>
      <c r="H74" s="577">
        <v>1.53</v>
      </c>
      <c r="I74" s="577" t="s">
        <v>429</v>
      </c>
      <c r="J74" s="577" t="s">
        <v>429</v>
      </c>
      <c r="K74" s="577" t="s">
        <v>429</v>
      </c>
      <c r="L74" s="577" t="s">
        <v>429</v>
      </c>
      <c r="M74" s="577">
        <v>1.28</v>
      </c>
      <c r="N74" s="577" t="s">
        <v>429</v>
      </c>
      <c r="O74" s="577" t="s">
        <v>429</v>
      </c>
      <c r="P74" s="577" t="s">
        <v>429</v>
      </c>
      <c r="Q74" s="577" t="s">
        <v>429</v>
      </c>
      <c r="R74" s="577" t="s">
        <v>429</v>
      </c>
      <c r="S74" s="577">
        <v>1.07</v>
      </c>
      <c r="T74" s="577" t="s">
        <v>429</v>
      </c>
      <c r="U74" s="577" t="s">
        <v>429</v>
      </c>
      <c r="V74" s="577">
        <v>1.17</v>
      </c>
      <c r="W74" s="577" t="s">
        <v>429</v>
      </c>
      <c r="X74" s="577" t="s">
        <v>429</v>
      </c>
      <c r="Y74" s="577" t="s">
        <v>429</v>
      </c>
      <c r="Z74" s="577" t="s">
        <v>429</v>
      </c>
      <c r="AA74" s="592" t="s">
        <v>429</v>
      </c>
      <c r="AB74" s="592" t="s">
        <v>429</v>
      </c>
    </row>
    <row r="75" spans="1:29">
      <c r="A75" s="1104"/>
      <c r="B75" s="73" t="s">
        <v>335</v>
      </c>
      <c r="C75" s="577" t="s">
        <v>429</v>
      </c>
      <c r="D75" s="577" t="s">
        <v>429</v>
      </c>
      <c r="E75" s="577" t="s">
        <v>429</v>
      </c>
      <c r="F75" s="577">
        <v>2.95</v>
      </c>
      <c r="G75" s="577" t="s">
        <v>429</v>
      </c>
      <c r="H75" s="577">
        <v>3.57</v>
      </c>
      <c r="I75" s="577" t="s">
        <v>429</v>
      </c>
      <c r="J75" s="577" t="s">
        <v>429</v>
      </c>
      <c r="K75" s="577" t="s">
        <v>429</v>
      </c>
      <c r="L75" s="577" t="s">
        <v>429</v>
      </c>
      <c r="M75" s="577">
        <v>3.06</v>
      </c>
      <c r="N75" s="577" t="s">
        <v>429</v>
      </c>
      <c r="O75" s="577" t="s">
        <v>429</v>
      </c>
      <c r="P75" s="577" t="s">
        <v>429</v>
      </c>
      <c r="Q75" s="577" t="s">
        <v>429</v>
      </c>
      <c r="R75" s="577" t="s">
        <v>429</v>
      </c>
      <c r="S75" s="577">
        <v>2.4500000000000002</v>
      </c>
      <c r="T75" s="577" t="s">
        <v>429</v>
      </c>
      <c r="U75" s="577" t="s">
        <v>429</v>
      </c>
      <c r="V75" s="577">
        <v>2.7</v>
      </c>
      <c r="W75" s="577" t="s">
        <v>429</v>
      </c>
      <c r="X75" s="577" t="s">
        <v>429</v>
      </c>
      <c r="Y75" s="577" t="s">
        <v>429</v>
      </c>
      <c r="Z75" s="577" t="s">
        <v>429</v>
      </c>
      <c r="AA75" s="592" t="s">
        <v>429</v>
      </c>
      <c r="AB75" s="592" t="s">
        <v>429</v>
      </c>
    </row>
    <row r="76" spans="1:29">
      <c r="A76" s="1104"/>
      <c r="B76" s="73" t="s">
        <v>336</v>
      </c>
      <c r="C76" s="577" t="s">
        <v>429</v>
      </c>
      <c r="D76" s="577" t="s">
        <v>429</v>
      </c>
      <c r="E76" s="577" t="s">
        <v>429</v>
      </c>
      <c r="F76" s="577">
        <v>5.25</v>
      </c>
      <c r="G76" s="577" t="s">
        <v>429</v>
      </c>
      <c r="H76" s="577">
        <v>6.07</v>
      </c>
      <c r="I76" s="577" t="s">
        <v>429</v>
      </c>
      <c r="J76" s="577" t="s">
        <v>429</v>
      </c>
      <c r="K76" s="577" t="s">
        <v>429</v>
      </c>
      <c r="L76" s="577" t="s">
        <v>429</v>
      </c>
      <c r="M76" s="577">
        <v>5.6</v>
      </c>
      <c r="N76" s="577" t="s">
        <v>429</v>
      </c>
      <c r="O76" s="577" t="s">
        <v>429</v>
      </c>
      <c r="P76" s="577" t="s">
        <v>429</v>
      </c>
      <c r="Q76" s="577" t="s">
        <v>429</v>
      </c>
      <c r="R76" s="577" t="s">
        <v>429</v>
      </c>
      <c r="S76" s="577">
        <v>4.0599999999999996</v>
      </c>
      <c r="T76" s="577" t="s">
        <v>429</v>
      </c>
      <c r="U76" s="577" t="s">
        <v>429</v>
      </c>
      <c r="V76" s="577">
        <v>4.63</v>
      </c>
      <c r="W76" s="577" t="s">
        <v>429</v>
      </c>
      <c r="X76" s="577" t="s">
        <v>429</v>
      </c>
      <c r="Y76" s="577" t="s">
        <v>429</v>
      </c>
      <c r="Z76" s="577" t="s">
        <v>429</v>
      </c>
      <c r="AA76" s="592" t="s">
        <v>429</v>
      </c>
      <c r="AB76" s="592" t="s">
        <v>429</v>
      </c>
    </row>
    <row r="77" spans="1:29">
      <c r="A77" s="1104"/>
      <c r="B77" s="73" t="s">
        <v>337</v>
      </c>
      <c r="C77" s="577" t="s">
        <v>429</v>
      </c>
      <c r="D77" s="577" t="s">
        <v>429</v>
      </c>
      <c r="E77" s="577" t="s">
        <v>429</v>
      </c>
      <c r="F77" s="577">
        <v>9.3000000000000007</v>
      </c>
      <c r="G77" s="577" t="s">
        <v>429</v>
      </c>
      <c r="H77" s="577">
        <v>10.15</v>
      </c>
      <c r="I77" s="577" t="s">
        <v>429</v>
      </c>
      <c r="J77" s="577" t="s">
        <v>429</v>
      </c>
      <c r="K77" s="577" t="s">
        <v>429</v>
      </c>
      <c r="L77" s="577" t="s">
        <v>429</v>
      </c>
      <c r="M77" s="577">
        <v>9.8800000000000008</v>
      </c>
      <c r="N77" s="577" t="s">
        <v>429</v>
      </c>
      <c r="O77" s="577" t="s">
        <v>429</v>
      </c>
      <c r="P77" s="577" t="s">
        <v>429</v>
      </c>
      <c r="Q77" s="577" t="s">
        <v>429</v>
      </c>
      <c r="R77" s="577" t="s">
        <v>429</v>
      </c>
      <c r="S77" s="577">
        <v>7.08</v>
      </c>
      <c r="T77" s="577" t="s">
        <v>429</v>
      </c>
      <c r="U77" s="577" t="s">
        <v>429</v>
      </c>
      <c r="V77" s="577">
        <v>8.16</v>
      </c>
      <c r="W77" s="577" t="s">
        <v>429</v>
      </c>
      <c r="X77" s="577" t="s">
        <v>429</v>
      </c>
      <c r="Y77" s="577" t="s">
        <v>429</v>
      </c>
      <c r="Z77" s="577" t="s">
        <v>429</v>
      </c>
      <c r="AA77" s="592" t="s">
        <v>429</v>
      </c>
      <c r="AB77" s="592" t="s">
        <v>429</v>
      </c>
    </row>
    <row r="78" spans="1:29">
      <c r="A78" s="1104"/>
      <c r="B78" s="73" t="s">
        <v>338</v>
      </c>
      <c r="C78" s="577" t="s">
        <v>429</v>
      </c>
      <c r="D78" s="577" t="s">
        <v>429</v>
      </c>
      <c r="E78" s="577" t="s">
        <v>429</v>
      </c>
      <c r="F78" s="577">
        <v>18.170000000000002</v>
      </c>
      <c r="G78" s="577" t="s">
        <v>429</v>
      </c>
      <c r="H78" s="577">
        <v>18.38</v>
      </c>
      <c r="I78" s="577" t="s">
        <v>429</v>
      </c>
      <c r="J78" s="577" t="s">
        <v>429</v>
      </c>
      <c r="K78" s="577" t="s">
        <v>429</v>
      </c>
      <c r="L78" s="577" t="s">
        <v>429</v>
      </c>
      <c r="M78" s="577">
        <v>18.809999999999999</v>
      </c>
      <c r="N78" s="577" t="s">
        <v>429</v>
      </c>
      <c r="O78" s="577" t="s">
        <v>429</v>
      </c>
      <c r="P78" s="577" t="s">
        <v>429</v>
      </c>
      <c r="Q78" s="577" t="s">
        <v>429</v>
      </c>
      <c r="R78" s="577" t="s">
        <v>429</v>
      </c>
      <c r="S78" s="577">
        <v>14.2</v>
      </c>
      <c r="T78" s="577" t="s">
        <v>429</v>
      </c>
      <c r="U78" s="577" t="s">
        <v>429</v>
      </c>
      <c r="V78" s="577">
        <v>16.3</v>
      </c>
      <c r="W78" s="577" t="s">
        <v>429</v>
      </c>
      <c r="X78" s="577" t="s">
        <v>429</v>
      </c>
      <c r="Y78" s="577" t="s">
        <v>429</v>
      </c>
      <c r="Z78" s="577" t="s">
        <v>429</v>
      </c>
      <c r="AA78" s="592" t="s">
        <v>429</v>
      </c>
      <c r="AB78" s="592" t="s">
        <v>429</v>
      </c>
    </row>
    <row r="79" spans="1:29">
      <c r="A79" s="1104"/>
      <c r="B79" s="73" t="s">
        <v>339</v>
      </c>
      <c r="C79" s="577" t="s">
        <v>429</v>
      </c>
      <c r="D79" s="577" t="s">
        <v>429</v>
      </c>
      <c r="E79" s="577" t="s">
        <v>429</v>
      </c>
      <c r="F79" s="577">
        <v>64.33</v>
      </c>
      <c r="G79" s="577" t="s">
        <v>429</v>
      </c>
      <c r="H79" s="577">
        <v>61.83</v>
      </c>
      <c r="I79" s="577" t="s">
        <v>429</v>
      </c>
      <c r="J79" s="577" t="s">
        <v>429</v>
      </c>
      <c r="K79" s="577" t="s">
        <v>429</v>
      </c>
      <c r="L79" s="577" t="s">
        <v>429</v>
      </c>
      <c r="M79" s="577">
        <v>62.65</v>
      </c>
      <c r="N79" s="577" t="s">
        <v>429</v>
      </c>
      <c r="O79" s="577" t="s">
        <v>429</v>
      </c>
      <c r="P79" s="577" t="s">
        <v>429</v>
      </c>
      <c r="Q79" s="577" t="s">
        <v>429</v>
      </c>
      <c r="R79" s="577" t="s">
        <v>429</v>
      </c>
      <c r="S79" s="577">
        <v>72.209999999999994</v>
      </c>
      <c r="T79" s="577" t="s">
        <v>429</v>
      </c>
      <c r="U79" s="577" t="s">
        <v>429</v>
      </c>
      <c r="V79" s="577">
        <v>68.209999999999994</v>
      </c>
      <c r="W79" s="577" t="s">
        <v>429</v>
      </c>
      <c r="X79" s="577" t="s">
        <v>429</v>
      </c>
      <c r="Y79" s="577" t="s">
        <v>429</v>
      </c>
      <c r="Z79" s="577" t="s">
        <v>429</v>
      </c>
      <c r="AA79" s="592" t="s">
        <v>429</v>
      </c>
      <c r="AB79" s="592" t="s">
        <v>429</v>
      </c>
    </row>
    <row r="80" spans="1:29">
      <c r="A80" s="1104"/>
      <c r="B80" s="73" t="s">
        <v>334</v>
      </c>
      <c r="C80" s="577" t="s">
        <v>429</v>
      </c>
      <c r="D80" s="577" t="s">
        <v>429</v>
      </c>
      <c r="E80" s="577" t="s">
        <v>429</v>
      </c>
      <c r="F80" s="577">
        <v>46.66</v>
      </c>
      <c r="G80" s="577" t="s">
        <v>429</v>
      </c>
      <c r="H80" s="577">
        <v>45.09</v>
      </c>
      <c r="I80" s="577" t="s">
        <v>429</v>
      </c>
      <c r="J80" s="577" t="s">
        <v>429</v>
      </c>
      <c r="K80" s="577" t="s">
        <v>429</v>
      </c>
      <c r="L80" s="577" t="s">
        <v>429</v>
      </c>
      <c r="M80" s="577">
        <v>44.93</v>
      </c>
      <c r="N80" s="577" t="s">
        <v>429</v>
      </c>
      <c r="O80" s="577" t="s">
        <v>429</v>
      </c>
      <c r="P80" s="577" t="s">
        <v>429</v>
      </c>
      <c r="Q80" s="577" t="s">
        <v>429</v>
      </c>
      <c r="R80" s="577" t="s">
        <v>429</v>
      </c>
      <c r="S80" s="577">
        <v>57.54</v>
      </c>
      <c r="T80" s="577" t="s">
        <v>429</v>
      </c>
      <c r="U80" s="577" t="s">
        <v>429</v>
      </c>
      <c r="V80" s="577">
        <v>51.69</v>
      </c>
      <c r="W80" s="577" t="s">
        <v>429</v>
      </c>
      <c r="X80" s="577" t="s">
        <v>429</v>
      </c>
      <c r="Y80" s="577" t="s">
        <v>429</v>
      </c>
      <c r="Z80" s="577" t="s">
        <v>429</v>
      </c>
      <c r="AA80" s="592" t="s">
        <v>429</v>
      </c>
      <c r="AB80" s="592" t="s">
        <v>429</v>
      </c>
    </row>
    <row r="81" spans="1:29">
      <c r="A81" s="1104" t="s">
        <v>3</v>
      </c>
      <c r="B81" s="73" t="s">
        <v>333</v>
      </c>
      <c r="C81" s="577" t="s">
        <v>429</v>
      </c>
      <c r="D81" s="577" t="s">
        <v>429</v>
      </c>
      <c r="E81" s="577" t="s">
        <v>429</v>
      </c>
      <c r="F81" s="577" t="s">
        <v>429</v>
      </c>
      <c r="G81" s="577" t="s">
        <v>429</v>
      </c>
      <c r="H81" s="577">
        <v>1.04</v>
      </c>
      <c r="I81" s="577" t="s">
        <v>429</v>
      </c>
      <c r="J81" s="577" t="s">
        <v>429</v>
      </c>
      <c r="K81" s="577" t="s">
        <v>429</v>
      </c>
      <c r="L81" s="577" t="s">
        <v>429</v>
      </c>
      <c r="M81" s="577" t="s">
        <v>429</v>
      </c>
      <c r="N81" s="577">
        <v>1.82</v>
      </c>
      <c r="O81" s="577" t="s">
        <v>429</v>
      </c>
      <c r="P81" s="577" t="s">
        <v>429</v>
      </c>
      <c r="Q81" s="577" t="s">
        <v>429</v>
      </c>
      <c r="R81" s="577" t="s">
        <v>429</v>
      </c>
      <c r="S81" s="577" t="s">
        <v>429</v>
      </c>
      <c r="T81" s="577" t="s">
        <v>429</v>
      </c>
      <c r="U81" s="577" t="s">
        <v>429</v>
      </c>
      <c r="V81" s="577" t="s">
        <v>429</v>
      </c>
      <c r="W81" s="577">
        <v>1.66</v>
      </c>
      <c r="X81" s="577">
        <v>1.66</v>
      </c>
      <c r="Y81" s="577">
        <v>1.66</v>
      </c>
      <c r="Z81" s="577">
        <v>1.66</v>
      </c>
      <c r="AA81" s="577">
        <v>1.66</v>
      </c>
      <c r="AB81" s="577">
        <v>1.66</v>
      </c>
      <c r="AC81" s="499"/>
    </row>
    <row r="82" spans="1:29">
      <c r="A82" s="1104"/>
      <c r="B82" s="73" t="s">
        <v>335</v>
      </c>
      <c r="C82" s="577" t="s">
        <v>429</v>
      </c>
      <c r="D82" s="577" t="s">
        <v>429</v>
      </c>
      <c r="E82" s="577" t="s">
        <v>429</v>
      </c>
      <c r="F82" s="577" t="s">
        <v>429</v>
      </c>
      <c r="G82" s="577" t="s">
        <v>429</v>
      </c>
      <c r="H82" s="577">
        <v>2.74</v>
      </c>
      <c r="I82" s="577" t="s">
        <v>429</v>
      </c>
      <c r="J82" s="577" t="s">
        <v>429</v>
      </c>
      <c r="K82" s="577" t="s">
        <v>429</v>
      </c>
      <c r="L82" s="577" t="s">
        <v>429</v>
      </c>
      <c r="M82" s="577" t="s">
        <v>429</v>
      </c>
      <c r="N82" s="577">
        <v>4.45</v>
      </c>
      <c r="O82" s="577" t="s">
        <v>429</v>
      </c>
      <c r="P82" s="577" t="s">
        <v>429</v>
      </c>
      <c r="Q82" s="577" t="s">
        <v>429</v>
      </c>
      <c r="R82" s="577" t="s">
        <v>429</v>
      </c>
      <c r="S82" s="577" t="s">
        <v>429</v>
      </c>
      <c r="T82" s="577" t="s">
        <v>429</v>
      </c>
      <c r="U82" s="577" t="s">
        <v>429</v>
      </c>
      <c r="V82" s="577" t="s">
        <v>429</v>
      </c>
      <c r="W82" s="577">
        <v>4.05</v>
      </c>
      <c r="X82" s="577">
        <v>4.05</v>
      </c>
      <c r="Y82" s="577">
        <v>4.05</v>
      </c>
      <c r="Z82" s="577">
        <v>4.05</v>
      </c>
      <c r="AA82" s="577">
        <v>4.05</v>
      </c>
      <c r="AB82" s="577">
        <v>4.05</v>
      </c>
      <c r="AC82" s="499"/>
    </row>
    <row r="83" spans="1:29">
      <c r="A83" s="1104"/>
      <c r="B83" s="73" t="s">
        <v>336</v>
      </c>
      <c r="C83" s="577" t="s">
        <v>429</v>
      </c>
      <c r="D83" s="577" t="s">
        <v>429</v>
      </c>
      <c r="E83" s="577" t="s">
        <v>429</v>
      </c>
      <c r="F83" s="577" t="s">
        <v>429</v>
      </c>
      <c r="G83" s="577" t="s">
        <v>429</v>
      </c>
      <c r="H83" s="577">
        <v>5.77</v>
      </c>
      <c r="I83" s="577" t="s">
        <v>429</v>
      </c>
      <c r="J83" s="577" t="s">
        <v>429</v>
      </c>
      <c r="K83" s="577" t="s">
        <v>429</v>
      </c>
      <c r="L83" s="577" t="s">
        <v>429</v>
      </c>
      <c r="M83" s="577" t="s">
        <v>429</v>
      </c>
      <c r="N83" s="577">
        <v>7.95</v>
      </c>
      <c r="O83" s="577" t="s">
        <v>429</v>
      </c>
      <c r="P83" s="577" t="s">
        <v>429</v>
      </c>
      <c r="Q83" s="577" t="s">
        <v>429</v>
      </c>
      <c r="R83" s="577" t="s">
        <v>429</v>
      </c>
      <c r="S83" s="577" t="s">
        <v>429</v>
      </c>
      <c r="T83" s="577" t="s">
        <v>429</v>
      </c>
      <c r="U83" s="577" t="s">
        <v>429</v>
      </c>
      <c r="V83" s="577" t="s">
        <v>429</v>
      </c>
      <c r="W83" s="577">
        <v>7.37</v>
      </c>
      <c r="X83" s="577">
        <v>7.37</v>
      </c>
      <c r="Y83" s="577">
        <v>7.37</v>
      </c>
      <c r="Z83" s="577">
        <v>7.37</v>
      </c>
      <c r="AA83" s="577">
        <v>7.37</v>
      </c>
      <c r="AB83" s="577">
        <v>7.37</v>
      </c>
      <c r="AC83" s="499"/>
    </row>
    <row r="84" spans="1:29">
      <c r="A84" s="1104"/>
      <c r="B84" s="73" t="s">
        <v>337</v>
      </c>
      <c r="C84" s="577" t="s">
        <v>429</v>
      </c>
      <c r="D84" s="577" t="s">
        <v>429</v>
      </c>
      <c r="E84" s="577" t="s">
        <v>429</v>
      </c>
      <c r="F84" s="577" t="s">
        <v>429</v>
      </c>
      <c r="G84" s="577" t="s">
        <v>429</v>
      </c>
      <c r="H84" s="577">
        <v>9.9600000000000009</v>
      </c>
      <c r="I84" s="577" t="s">
        <v>429</v>
      </c>
      <c r="J84" s="577" t="s">
        <v>429</v>
      </c>
      <c r="K84" s="577" t="s">
        <v>429</v>
      </c>
      <c r="L84" s="577" t="s">
        <v>429</v>
      </c>
      <c r="M84" s="577" t="s">
        <v>429</v>
      </c>
      <c r="N84" s="577">
        <v>12.34</v>
      </c>
      <c r="O84" s="577" t="s">
        <v>429</v>
      </c>
      <c r="P84" s="577" t="s">
        <v>429</v>
      </c>
      <c r="Q84" s="577" t="s">
        <v>429</v>
      </c>
      <c r="R84" s="577" t="s">
        <v>429</v>
      </c>
      <c r="S84" s="577" t="s">
        <v>429</v>
      </c>
      <c r="T84" s="577" t="s">
        <v>429</v>
      </c>
      <c r="U84" s="577" t="s">
        <v>429</v>
      </c>
      <c r="V84" s="577" t="s">
        <v>429</v>
      </c>
      <c r="W84" s="577">
        <v>12</v>
      </c>
      <c r="X84" s="577">
        <v>12</v>
      </c>
      <c r="Y84" s="577">
        <v>12</v>
      </c>
      <c r="Z84" s="577">
        <v>12</v>
      </c>
      <c r="AA84" s="577">
        <v>12</v>
      </c>
      <c r="AB84" s="577">
        <v>12</v>
      </c>
      <c r="AC84" s="499" t="s">
        <v>17</v>
      </c>
    </row>
    <row r="85" spans="1:29">
      <c r="A85" s="1104"/>
      <c r="B85" s="73" t="s">
        <v>338</v>
      </c>
      <c r="C85" s="577" t="s">
        <v>429</v>
      </c>
      <c r="D85" s="577" t="s">
        <v>429</v>
      </c>
      <c r="E85" s="577" t="s">
        <v>429</v>
      </c>
      <c r="F85" s="577" t="s">
        <v>429</v>
      </c>
      <c r="G85" s="577" t="s">
        <v>429</v>
      </c>
      <c r="H85" s="577">
        <v>17.2</v>
      </c>
      <c r="I85" s="577" t="s">
        <v>429</v>
      </c>
      <c r="J85" s="577" t="s">
        <v>429</v>
      </c>
      <c r="K85" s="577" t="s">
        <v>429</v>
      </c>
      <c r="L85" s="577" t="s">
        <v>429</v>
      </c>
      <c r="M85" s="577" t="s">
        <v>429</v>
      </c>
      <c r="N85" s="577">
        <v>19.36</v>
      </c>
      <c r="O85" s="577" t="s">
        <v>429</v>
      </c>
      <c r="P85" s="577" t="s">
        <v>429</v>
      </c>
      <c r="Q85" s="577" t="s">
        <v>429</v>
      </c>
      <c r="R85" s="577" t="s">
        <v>429</v>
      </c>
      <c r="S85" s="577" t="s">
        <v>429</v>
      </c>
      <c r="T85" s="577" t="s">
        <v>429</v>
      </c>
      <c r="U85" s="577" t="s">
        <v>429</v>
      </c>
      <c r="V85" s="577" t="s">
        <v>429</v>
      </c>
      <c r="W85" s="577">
        <v>19.97</v>
      </c>
      <c r="X85" s="577">
        <v>19.97</v>
      </c>
      <c r="Y85" s="577">
        <v>19.97</v>
      </c>
      <c r="Z85" s="577">
        <v>19.97</v>
      </c>
      <c r="AA85" s="577">
        <v>19.97</v>
      </c>
      <c r="AB85" s="577">
        <v>19.97</v>
      </c>
      <c r="AC85" s="499"/>
    </row>
    <row r="86" spans="1:29">
      <c r="A86" s="1104"/>
      <c r="B86" s="73" t="s">
        <v>339</v>
      </c>
      <c r="C86" s="577" t="s">
        <v>429</v>
      </c>
      <c r="D86" s="577" t="s">
        <v>429</v>
      </c>
      <c r="E86" s="577" t="s">
        <v>429</v>
      </c>
      <c r="F86" s="577" t="s">
        <v>429</v>
      </c>
      <c r="G86" s="577" t="s">
        <v>429</v>
      </c>
      <c r="H86" s="577">
        <v>64.33</v>
      </c>
      <c r="I86" s="577" t="s">
        <v>429</v>
      </c>
      <c r="J86" s="577" t="s">
        <v>429</v>
      </c>
      <c r="K86" s="577" t="s">
        <v>429</v>
      </c>
      <c r="L86" s="577" t="s">
        <v>429</v>
      </c>
      <c r="M86" s="577" t="s">
        <v>429</v>
      </c>
      <c r="N86" s="577">
        <v>55.9</v>
      </c>
      <c r="O86" s="577" t="s">
        <v>429</v>
      </c>
      <c r="P86" s="577" t="s">
        <v>429</v>
      </c>
      <c r="Q86" s="577" t="s">
        <v>429</v>
      </c>
      <c r="R86" s="577" t="s">
        <v>429</v>
      </c>
      <c r="S86" s="577" t="s">
        <v>429</v>
      </c>
      <c r="T86" s="577" t="s">
        <v>429</v>
      </c>
      <c r="U86" s="577" t="s">
        <v>429</v>
      </c>
      <c r="V86" s="577" t="s">
        <v>429</v>
      </c>
      <c r="W86" s="577">
        <v>56.61</v>
      </c>
      <c r="X86" s="577">
        <v>56.61</v>
      </c>
      <c r="Y86" s="577">
        <v>56.61</v>
      </c>
      <c r="Z86" s="577">
        <v>56.61</v>
      </c>
      <c r="AA86" s="577">
        <v>56.61</v>
      </c>
      <c r="AB86" s="577">
        <v>56.61</v>
      </c>
      <c r="AC86" s="499"/>
    </row>
    <row r="87" spans="1:29">
      <c r="A87" s="1104"/>
      <c r="B87" s="73" t="s">
        <v>334</v>
      </c>
      <c r="C87" s="577" t="s">
        <v>429</v>
      </c>
      <c r="D87" s="577" t="s">
        <v>429</v>
      </c>
      <c r="E87" s="577" t="s">
        <v>429</v>
      </c>
      <c r="F87" s="577" t="s">
        <v>429</v>
      </c>
      <c r="G87" s="577" t="s">
        <v>429</v>
      </c>
      <c r="H87" s="577">
        <v>49.85</v>
      </c>
      <c r="I87" s="577" t="s">
        <v>429</v>
      </c>
      <c r="J87" s="577" t="s">
        <v>429</v>
      </c>
      <c r="K87" s="577" t="s">
        <v>429</v>
      </c>
      <c r="L87" s="577" t="s">
        <v>429</v>
      </c>
      <c r="M87" s="577" t="s">
        <v>429</v>
      </c>
      <c r="N87" s="577">
        <v>40.81</v>
      </c>
      <c r="O87" s="577" t="s">
        <v>429</v>
      </c>
      <c r="P87" s="577" t="s">
        <v>429</v>
      </c>
      <c r="Q87" s="577" t="s">
        <v>429</v>
      </c>
      <c r="R87" s="577" t="s">
        <v>429</v>
      </c>
      <c r="S87" s="577" t="s">
        <v>429</v>
      </c>
      <c r="T87" s="577" t="s">
        <v>429</v>
      </c>
      <c r="U87" s="577" t="s">
        <v>429</v>
      </c>
      <c r="V87" s="577" t="s">
        <v>429</v>
      </c>
      <c r="W87" s="577">
        <v>40.119999999999997</v>
      </c>
      <c r="X87" s="577">
        <v>40.119999999999997</v>
      </c>
      <c r="Y87" s="577">
        <v>40.119999999999997</v>
      </c>
      <c r="Z87" s="577">
        <v>40.119999999999997</v>
      </c>
      <c r="AA87" s="577">
        <v>40.119999999999997</v>
      </c>
      <c r="AB87" s="577">
        <v>40.119999999999997</v>
      </c>
      <c r="AC87" s="499"/>
    </row>
    <row r="88" spans="1:29">
      <c r="A88" s="1080" t="s">
        <v>79</v>
      </c>
      <c r="B88" s="73" t="s">
        <v>333</v>
      </c>
      <c r="C88" s="578" t="s">
        <v>429</v>
      </c>
      <c r="D88" s="578" t="s">
        <v>429</v>
      </c>
      <c r="E88" s="577">
        <v>3.04</v>
      </c>
      <c r="F88" s="578" t="s">
        <v>429</v>
      </c>
      <c r="G88" s="578" t="s">
        <v>429</v>
      </c>
      <c r="H88" s="578" t="s">
        <v>429</v>
      </c>
      <c r="I88" s="578" t="s">
        <v>429</v>
      </c>
      <c r="J88" s="578" t="s">
        <v>429</v>
      </c>
      <c r="K88" s="578" t="s">
        <v>429</v>
      </c>
      <c r="L88" s="578" t="s">
        <v>429</v>
      </c>
      <c r="M88" s="577">
        <v>3.05</v>
      </c>
      <c r="N88" s="578" t="s">
        <v>429</v>
      </c>
      <c r="O88" s="578" t="s">
        <v>429</v>
      </c>
      <c r="P88" s="578" t="s">
        <v>429</v>
      </c>
      <c r="Q88" s="578" t="s">
        <v>429</v>
      </c>
      <c r="R88" s="578" t="s">
        <v>429</v>
      </c>
      <c r="S88" s="578" t="s">
        <v>429</v>
      </c>
      <c r="T88" s="577">
        <v>2.82</v>
      </c>
      <c r="U88" s="578" t="s">
        <v>429</v>
      </c>
      <c r="V88" s="578" t="s">
        <v>429</v>
      </c>
      <c r="W88" s="578" t="s">
        <v>429</v>
      </c>
      <c r="X88" s="578" t="s">
        <v>429</v>
      </c>
      <c r="Y88" s="578" t="s">
        <v>429</v>
      </c>
      <c r="Z88" s="578" t="s">
        <v>429</v>
      </c>
      <c r="AA88" s="578" t="s">
        <v>429</v>
      </c>
      <c r="AB88" s="578" t="s">
        <v>429</v>
      </c>
      <c r="AC88" s="283"/>
    </row>
    <row r="89" spans="1:29">
      <c r="A89" s="1080"/>
      <c r="B89" s="73" t="s">
        <v>335</v>
      </c>
      <c r="C89" s="578" t="s">
        <v>429</v>
      </c>
      <c r="D89" s="578" t="s">
        <v>429</v>
      </c>
      <c r="E89" s="577">
        <v>7.43</v>
      </c>
      <c r="F89" s="578" t="s">
        <v>429</v>
      </c>
      <c r="G89" s="578" t="s">
        <v>429</v>
      </c>
      <c r="H89" s="578" t="s">
        <v>429</v>
      </c>
      <c r="I89" s="578" t="s">
        <v>429</v>
      </c>
      <c r="J89" s="578" t="s">
        <v>429</v>
      </c>
      <c r="K89" s="578" t="s">
        <v>429</v>
      </c>
      <c r="L89" s="578" t="s">
        <v>429</v>
      </c>
      <c r="M89" s="577">
        <v>7.33</v>
      </c>
      <c r="N89" s="578" t="s">
        <v>429</v>
      </c>
      <c r="O89" s="578" t="s">
        <v>429</v>
      </c>
      <c r="P89" s="578" t="s">
        <v>429</v>
      </c>
      <c r="Q89" s="578" t="s">
        <v>429</v>
      </c>
      <c r="R89" s="578" t="s">
        <v>429</v>
      </c>
      <c r="S89" s="578" t="s">
        <v>429</v>
      </c>
      <c r="T89" s="577">
        <v>6.8</v>
      </c>
      <c r="U89" s="578" t="s">
        <v>429</v>
      </c>
      <c r="V89" s="578" t="s">
        <v>429</v>
      </c>
      <c r="W89" s="578" t="s">
        <v>429</v>
      </c>
      <c r="X89" s="578" t="s">
        <v>429</v>
      </c>
      <c r="Y89" s="578" t="s">
        <v>429</v>
      </c>
      <c r="Z89" s="578" t="s">
        <v>429</v>
      </c>
      <c r="AA89" s="578" t="s">
        <v>429</v>
      </c>
      <c r="AB89" s="578" t="s">
        <v>429</v>
      </c>
      <c r="AC89" s="283"/>
    </row>
    <row r="90" spans="1:29">
      <c r="A90" s="1080"/>
      <c r="B90" s="73" t="s">
        <v>336</v>
      </c>
      <c r="C90" s="578" t="s">
        <v>429</v>
      </c>
      <c r="D90" s="578" t="s">
        <v>429</v>
      </c>
      <c r="E90" s="577">
        <v>12.18</v>
      </c>
      <c r="F90" s="578" t="s">
        <v>429</v>
      </c>
      <c r="G90" s="578" t="s">
        <v>429</v>
      </c>
      <c r="H90" s="578" t="s">
        <v>429</v>
      </c>
      <c r="I90" s="578" t="s">
        <v>429</v>
      </c>
      <c r="J90" s="578" t="s">
        <v>429</v>
      </c>
      <c r="K90" s="578" t="s">
        <v>429</v>
      </c>
      <c r="L90" s="578" t="s">
        <v>429</v>
      </c>
      <c r="M90" s="577">
        <v>11.83</v>
      </c>
      <c r="N90" s="578" t="s">
        <v>429</v>
      </c>
      <c r="O90" s="578" t="s">
        <v>429</v>
      </c>
      <c r="P90" s="578" t="s">
        <v>429</v>
      </c>
      <c r="Q90" s="578" t="s">
        <v>429</v>
      </c>
      <c r="R90" s="578" t="s">
        <v>429</v>
      </c>
      <c r="S90" s="578" t="s">
        <v>429</v>
      </c>
      <c r="T90" s="577">
        <v>11.11</v>
      </c>
      <c r="U90" s="578" t="s">
        <v>429</v>
      </c>
      <c r="V90" s="578" t="s">
        <v>429</v>
      </c>
      <c r="W90" s="578" t="s">
        <v>429</v>
      </c>
      <c r="X90" s="578" t="s">
        <v>429</v>
      </c>
      <c r="Y90" s="578" t="s">
        <v>429</v>
      </c>
      <c r="Z90" s="578" t="s">
        <v>429</v>
      </c>
      <c r="AA90" s="578" t="s">
        <v>429</v>
      </c>
      <c r="AB90" s="578" t="s">
        <v>429</v>
      </c>
      <c r="AC90" s="283"/>
    </row>
    <row r="91" spans="1:29">
      <c r="A91" s="1080"/>
      <c r="B91" s="73" t="s">
        <v>337</v>
      </c>
      <c r="C91" s="578" t="s">
        <v>429</v>
      </c>
      <c r="D91" s="578" t="s">
        <v>429</v>
      </c>
      <c r="E91" s="577">
        <v>16.55</v>
      </c>
      <c r="F91" s="578" t="s">
        <v>429</v>
      </c>
      <c r="G91" s="578" t="s">
        <v>429</v>
      </c>
      <c r="H91" s="578" t="s">
        <v>429</v>
      </c>
      <c r="I91" s="578" t="s">
        <v>429</v>
      </c>
      <c r="J91" s="578" t="s">
        <v>429</v>
      </c>
      <c r="K91" s="578" t="s">
        <v>429</v>
      </c>
      <c r="L91" s="578" t="s">
        <v>429</v>
      </c>
      <c r="M91" s="577">
        <v>16.28</v>
      </c>
      <c r="N91" s="578" t="s">
        <v>429</v>
      </c>
      <c r="O91" s="578" t="s">
        <v>429</v>
      </c>
      <c r="P91" s="578" t="s">
        <v>429</v>
      </c>
      <c r="Q91" s="578" t="s">
        <v>429</v>
      </c>
      <c r="R91" s="578" t="s">
        <v>429</v>
      </c>
      <c r="S91" s="578" t="s">
        <v>429</v>
      </c>
      <c r="T91" s="577">
        <v>15.56</v>
      </c>
      <c r="U91" s="578" t="s">
        <v>429</v>
      </c>
      <c r="V91" s="578" t="s">
        <v>429</v>
      </c>
      <c r="W91" s="578" t="s">
        <v>429</v>
      </c>
      <c r="X91" s="578" t="s">
        <v>429</v>
      </c>
      <c r="Y91" s="578" t="s">
        <v>429</v>
      </c>
      <c r="Z91" s="578" t="s">
        <v>429</v>
      </c>
      <c r="AA91" s="578" t="s">
        <v>429</v>
      </c>
      <c r="AB91" s="578" t="s">
        <v>429</v>
      </c>
      <c r="AC91" s="283"/>
    </row>
    <row r="92" spans="1:29">
      <c r="A92" s="1080"/>
      <c r="B92" s="73" t="s">
        <v>338</v>
      </c>
      <c r="C92" s="578" t="s">
        <v>429</v>
      </c>
      <c r="D92" s="578" t="s">
        <v>429</v>
      </c>
      <c r="E92" s="577">
        <v>22.23</v>
      </c>
      <c r="F92" s="578" t="s">
        <v>429</v>
      </c>
      <c r="G92" s="578" t="s">
        <v>429</v>
      </c>
      <c r="H92" s="578" t="s">
        <v>429</v>
      </c>
      <c r="I92" s="578" t="s">
        <v>429</v>
      </c>
      <c r="J92" s="578" t="s">
        <v>429</v>
      </c>
      <c r="K92" s="578" t="s">
        <v>429</v>
      </c>
      <c r="L92" s="578" t="s">
        <v>429</v>
      </c>
      <c r="M92" s="577">
        <v>22.25</v>
      </c>
      <c r="N92" s="578" t="s">
        <v>429</v>
      </c>
      <c r="O92" s="578" t="s">
        <v>429</v>
      </c>
      <c r="P92" s="578" t="s">
        <v>429</v>
      </c>
      <c r="Q92" s="578" t="s">
        <v>429</v>
      </c>
      <c r="R92" s="578" t="s">
        <v>429</v>
      </c>
      <c r="S92" s="578" t="s">
        <v>429</v>
      </c>
      <c r="T92" s="577">
        <v>21.7</v>
      </c>
      <c r="U92" s="578" t="s">
        <v>429</v>
      </c>
      <c r="V92" s="578" t="s">
        <v>429</v>
      </c>
      <c r="W92" s="578" t="s">
        <v>429</v>
      </c>
      <c r="X92" s="578" t="s">
        <v>429</v>
      </c>
      <c r="Y92" s="578" t="s">
        <v>429</v>
      </c>
      <c r="Z92" s="578" t="s">
        <v>429</v>
      </c>
      <c r="AA92" s="578" t="s">
        <v>429</v>
      </c>
      <c r="AB92" s="578" t="s">
        <v>429</v>
      </c>
      <c r="AC92" s="283"/>
    </row>
    <row r="93" spans="1:29">
      <c r="A93" s="1080"/>
      <c r="B93" s="73" t="s">
        <v>339</v>
      </c>
      <c r="C93" s="578" t="s">
        <v>429</v>
      </c>
      <c r="D93" s="578" t="s">
        <v>429</v>
      </c>
      <c r="E93" s="577">
        <v>41.61</v>
      </c>
      <c r="F93" s="578" t="s">
        <v>429</v>
      </c>
      <c r="G93" s="578" t="s">
        <v>429</v>
      </c>
      <c r="H93" s="578" t="s">
        <v>429</v>
      </c>
      <c r="I93" s="578" t="s">
        <v>429</v>
      </c>
      <c r="J93" s="578" t="s">
        <v>429</v>
      </c>
      <c r="K93" s="578" t="s">
        <v>429</v>
      </c>
      <c r="L93" s="578" t="s">
        <v>429</v>
      </c>
      <c r="M93" s="577">
        <v>42.31</v>
      </c>
      <c r="N93" s="578" t="s">
        <v>429</v>
      </c>
      <c r="O93" s="578" t="s">
        <v>429</v>
      </c>
      <c r="P93" s="578" t="s">
        <v>429</v>
      </c>
      <c r="Q93" s="578" t="s">
        <v>429</v>
      </c>
      <c r="R93" s="578" t="s">
        <v>429</v>
      </c>
      <c r="S93" s="578" t="s">
        <v>429</v>
      </c>
      <c r="T93" s="577">
        <v>44.83</v>
      </c>
      <c r="U93" s="578" t="s">
        <v>429</v>
      </c>
      <c r="V93" s="578" t="s">
        <v>429</v>
      </c>
      <c r="W93" s="578" t="s">
        <v>429</v>
      </c>
      <c r="X93" s="578" t="s">
        <v>429</v>
      </c>
      <c r="Y93" s="578" t="s">
        <v>429</v>
      </c>
      <c r="Z93" s="578" t="s">
        <v>429</v>
      </c>
      <c r="AA93" s="578" t="s">
        <v>429</v>
      </c>
      <c r="AB93" s="578" t="s">
        <v>429</v>
      </c>
      <c r="AC93" s="283"/>
    </row>
    <row r="94" spans="1:29">
      <c r="A94" s="1080"/>
      <c r="B94" s="73" t="s">
        <v>334</v>
      </c>
      <c r="C94" s="578" t="s">
        <v>429</v>
      </c>
      <c r="D94" s="578" t="s">
        <v>429</v>
      </c>
      <c r="E94" s="577">
        <v>26.61</v>
      </c>
      <c r="F94" s="578" t="s">
        <v>429</v>
      </c>
      <c r="G94" s="578" t="s">
        <v>429</v>
      </c>
      <c r="H94" s="578" t="s">
        <v>429</v>
      </c>
      <c r="I94" s="578" t="s">
        <v>429</v>
      </c>
      <c r="J94" s="578" t="s">
        <v>429</v>
      </c>
      <c r="K94" s="578" t="s">
        <v>429</v>
      </c>
      <c r="L94" s="578" t="s">
        <v>429</v>
      </c>
      <c r="M94" s="577">
        <v>27.03</v>
      </c>
      <c r="N94" s="578" t="s">
        <v>429</v>
      </c>
      <c r="O94" s="578" t="s">
        <v>429</v>
      </c>
      <c r="P94" s="578" t="s">
        <v>429</v>
      </c>
      <c r="Q94" s="578" t="s">
        <v>429</v>
      </c>
      <c r="R94" s="578" t="s">
        <v>429</v>
      </c>
      <c r="S94" s="578" t="s">
        <v>429</v>
      </c>
      <c r="T94" s="577">
        <v>29.61</v>
      </c>
      <c r="U94" s="578" t="s">
        <v>429</v>
      </c>
      <c r="V94" s="578" t="s">
        <v>429</v>
      </c>
      <c r="W94" s="578" t="s">
        <v>429</v>
      </c>
      <c r="X94" s="578" t="s">
        <v>429</v>
      </c>
      <c r="Y94" s="578" t="s">
        <v>429</v>
      </c>
      <c r="Z94" s="578" t="s">
        <v>429</v>
      </c>
      <c r="AA94" s="578" t="s">
        <v>429</v>
      </c>
      <c r="AB94" s="578" t="s">
        <v>429</v>
      </c>
      <c r="AC94" s="283"/>
    </row>
    <row r="95" spans="1:29">
      <c r="A95" s="1104" t="s">
        <v>2</v>
      </c>
      <c r="B95" s="73" t="s">
        <v>333</v>
      </c>
      <c r="C95" s="577" t="s">
        <v>429</v>
      </c>
      <c r="D95" s="577" t="s">
        <v>429</v>
      </c>
      <c r="E95" s="577" t="s">
        <v>429</v>
      </c>
      <c r="F95" s="577">
        <v>1.07</v>
      </c>
      <c r="G95" s="577" t="s">
        <v>429</v>
      </c>
      <c r="H95" s="577" t="s">
        <v>429</v>
      </c>
      <c r="I95" s="577">
        <v>1.63</v>
      </c>
      <c r="J95" s="577" t="s">
        <v>429</v>
      </c>
      <c r="K95" s="577">
        <v>1.22</v>
      </c>
      <c r="L95" s="577" t="s">
        <v>429</v>
      </c>
      <c r="M95" s="577" t="s">
        <v>429</v>
      </c>
      <c r="N95" s="577" t="s">
        <v>429</v>
      </c>
      <c r="O95" s="577" t="s">
        <v>429</v>
      </c>
      <c r="P95" s="577">
        <v>2.59</v>
      </c>
      <c r="Q95" s="577">
        <v>1.32</v>
      </c>
      <c r="R95" s="577" t="s">
        <v>429</v>
      </c>
      <c r="S95" s="577">
        <v>0.2</v>
      </c>
      <c r="T95" s="577" t="s">
        <v>429</v>
      </c>
      <c r="U95" s="577" t="s">
        <v>429</v>
      </c>
      <c r="V95" s="577" t="s">
        <v>429</v>
      </c>
      <c r="W95" s="577">
        <v>0.5</v>
      </c>
      <c r="X95" s="577" t="s">
        <v>429</v>
      </c>
      <c r="Y95" s="577" t="s">
        <v>429</v>
      </c>
      <c r="Z95" s="577" t="s">
        <v>429</v>
      </c>
      <c r="AA95" s="577" t="s">
        <v>429</v>
      </c>
      <c r="AB95" s="592">
        <v>0</v>
      </c>
    </row>
    <row r="96" spans="1:29">
      <c r="A96" s="1104"/>
      <c r="B96" s="73" t="s">
        <v>335</v>
      </c>
      <c r="C96" s="577" t="s">
        <v>429</v>
      </c>
      <c r="D96" s="577" t="s">
        <v>429</v>
      </c>
      <c r="E96" s="577" t="s">
        <v>429</v>
      </c>
      <c r="F96" s="577">
        <v>3.04</v>
      </c>
      <c r="G96" s="577" t="s">
        <v>429</v>
      </c>
      <c r="H96" s="577" t="s">
        <v>429</v>
      </c>
      <c r="I96" s="577">
        <v>4.2</v>
      </c>
      <c r="J96" s="577" t="s">
        <v>429</v>
      </c>
      <c r="K96" s="577">
        <v>3.37</v>
      </c>
      <c r="L96" s="577" t="s">
        <v>429</v>
      </c>
      <c r="M96" s="577" t="s">
        <v>429</v>
      </c>
      <c r="N96" s="577" t="s">
        <v>429</v>
      </c>
      <c r="O96" s="577" t="s">
        <v>429</v>
      </c>
      <c r="P96" s="577">
        <v>6.16</v>
      </c>
      <c r="Q96" s="577">
        <v>3.63</v>
      </c>
      <c r="R96" s="577" t="s">
        <v>429</v>
      </c>
      <c r="S96" s="577">
        <v>0.9</v>
      </c>
      <c r="T96" s="577" t="s">
        <v>429</v>
      </c>
      <c r="U96" s="577" t="s">
        <v>429</v>
      </c>
      <c r="V96" s="577" t="s">
        <v>429</v>
      </c>
      <c r="W96" s="577">
        <v>1.6</v>
      </c>
      <c r="X96" s="577" t="s">
        <v>429</v>
      </c>
      <c r="Y96" s="577" t="s">
        <v>429</v>
      </c>
      <c r="Z96" s="577" t="s">
        <v>429</v>
      </c>
      <c r="AA96" s="577" t="s">
        <v>429</v>
      </c>
      <c r="AB96" s="592">
        <v>0.2</v>
      </c>
    </row>
    <row r="97" spans="1:28">
      <c r="A97" s="1104"/>
      <c r="B97" s="73" t="s">
        <v>336</v>
      </c>
      <c r="C97" s="577" t="s">
        <v>429</v>
      </c>
      <c r="D97" s="577" t="s">
        <v>429</v>
      </c>
      <c r="E97" s="577" t="s">
        <v>429</v>
      </c>
      <c r="F97" s="577">
        <v>7.04</v>
      </c>
      <c r="G97" s="577" t="s">
        <v>429</v>
      </c>
      <c r="H97" s="577" t="s">
        <v>429</v>
      </c>
      <c r="I97" s="577">
        <v>8.15</v>
      </c>
      <c r="J97" s="577" t="s">
        <v>429</v>
      </c>
      <c r="K97" s="577">
        <v>7.3</v>
      </c>
      <c r="L97" s="577" t="s">
        <v>429</v>
      </c>
      <c r="M97" s="577" t="s">
        <v>429</v>
      </c>
      <c r="N97" s="577" t="s">
        <v>429</v>
      </c>
      <c r="O97" s="577" t="s">
        <v>429</v>
      </c>
      <c r="P97" s="577">
        <v>10.039999999999999</v>
      </c>
      <c r="Q97" s="577">
        <v>7.76</v>
      </c>
      <c r="R97" s="577" t="s">
        <v>429</v>
      </c>
      <c r="S97" s="577">
        <v>3.4</v>
      </c>
      <c r="T97" s="577" t="s">
        <v>429</v>
      </c>
      <c r="U97" s="577" t="s">
        <v>429</v>
      </c>
      <c r="V97" s="577" t="s">
        <v>429</v>
      </c>
      <c r="W97" s="577">
        <v>4.0999999999999996</v>
      </c>
      <c r="X97" s="577" t="s">
        <v>429</v>
      </c>
      <c r="Y97" s="577" t="s">
        <v>429</v>
      </c>
      <c r="Z97" s="577" t="s">
        <v>429</v>
      </c>
      <c r="AA97" s="577" t="s">
        <v>429</v>
      </c>
      <c r="AB97" s="592">
        <v>1.9</v>
      </c>
    </row>
    <row r="98" spans="1:28">
      <c r="A98" s="1104"/>
      <c r="B98" s="73" t="s">
        <v>337</v>
      </c>
      <c r="C98" s="577" t="s">
        <v>429</v>
      </c>
      <c r="D98" s="577" t="s">
        <v>429</v>
      </c>
      <c r="E98" s="577" t="s">
        <v>429</v>
      </c>
      <c r="F98" s="577">
        <v>12.31</v>
      </c>
      <c r="G98" s="577" t="s">
        <v>429</v>
      </c>
      <c r="H98" s="577" t="s">
        <v>429</v>
      </c>
      <c r="I98" s="577">
        <v>12.86</v>
      </c>
      <c r="J98" s="577" t="s">
        <v>429</v>
      </c>
      <c r="K98" s="577">
        <v>12.12</v>
      </c>
      <c r="L98" s="577" t="s">
        <v>429</v>
      </c>
      <c r="M98" s="577" t="s">
        <v>429</v>
      </c>
      <c r="N98" s="577" t="s">
        <v>429</v>
      </c>
      <c r="O98" s="577" t="s">
        <v>429</v>
      </c>
      <c r="P98" s="577">
        <v>14.37</v>
      </c>
      <c r="Q98" s="577">
        <v>12.81</v>
      </c>
      <c r="R98" s="577" t="s">
        <v>429</v>
      </c>
      <c r="S98" s="577">
        <v>8.5</v>
      </c>
      <c r="T98" s="577" t="s">
        <v>429</v>
      </c>
      <c r="U98" s="577" t="s">
        <v>429</v>
      </c>
      <c r="V98" s="577" t="s">
        <v>429</v>
      </c>
      <c r="W98" s="577">
        <v>7.9</v>
      </c>
      <c r="X98" s="577" t="s">
        <v>429</v>
      </c>
      <c r="Y98" s="577" t="s">
        <v>429</v>
      </c>
      <c r="Z98" s="577" t="s">
        <v>429</v>
      </c>
      <c r="AA98" s="577" t="s">
        <v>429</v>
      </c>
      <c r="AB98" s="592">
        <v>5.6</v>
      </c>
    </row>
    <row r="99" spans="1:28">
      <c r="A99" s="1104"/>
      <c r="B99" s="73" t="s">
        <v>338</v>
      </c>
      <c r="C99" s="577" t="s">
        <v>429</v>
      </c>
      <c r="D99" s="577" t="s">
        <v>429</v>
      </c>
      <c r="E99" s="577" t="s">
        <v>429</v>
      </c>
      <c r="F99" s="577">
        <v>21</v>
      </c>
      <c r="G99" s="577" t="s">
        <v>429</v>
      </c>
      <c r="H99" s="577" t="s">
        <v>429</v>
      </c>
      <c r="I99" s="577">
        <v>20.07</v>
      </c>
      <c r="J99" s="577" t="s">
        <v>429</v>
      </c>
      <c r="K99" s="577">
        <v>19.61</v>
      </c>
      <c r="L99" s="577" t="s">
        <v>429</v>
      </c>
      <c r="M99" s="577" t="s">
        <v>429</v>
      </c>
      <c r="N99" s="577" t="s">
        <v>429</v>
      </c>
      <c r="O99" s="577" t="s">
        <v>429</v>
      </c>
      <c r="P99" s="577">
        <v>20.64</v>
      </c>
      <c r="Q99" s="577">
        <v>20.62</v>
      </c>
      <c r="R99" s="577" t="s">
        <v>429</v>
      </c>
      <c r="S99" s="577">
        <v>18.5</v>
      </c>
      <c r="T99" s="577" t="s">
        <v>429</v>
      </c>
      <c r="U99" s="577" t="s">
        <v>429</v>
      </c>
      <c r="V99" s="577" t="s">
        <v>429</v>
      </c>
      <c r="W99" s="577">
        <v>16.7</v>
      </c>
      <c r="X99" s="577" t="s">
        <v>429</v>
      </c>
      <c r="Y99" s="577" t="s">
        <v>429</v>
      </c>
      <c r="Z99" s="577" t="s">
        <v>429</v>
      </c>
      <c r="AA99" s="577" t="s">
        <v>429</v>
      </c>
      <c r="AB99" s="592">
        <v>2.2000000000000002</v>
      </c>
    </row>
    <row r="100" spans="1:28">
      <c r="A100" s="1104"/>
      <c r="B100" s="73" t="s">
        <v>339</v>
      </c>
      <c r="C100" s="577" t="s">
        <v>429</v>
      </c>
      <c r="D100" s="577" t="s">
        <v>429</v>
      </c>
      <c r="E100" s="577" t="s">
        <v>429</v>
      </c>
      <c r="F100" s="577">
        <v>56.61</v>
      </c>
      <c r="G100" s="577" t="s">
        <v>429</v>
      </c>
      <c r="H100" s="577" t="s">
        <v>429</v>
      </c>
      <c r="I100" s="577">
        <v>54.72</v>
      </c>
      <c r="J100" s="577" t="s">
        <v>429</v>
      </c>
      <c r="K100" s="577">
        <v>57.6</v>
      </c>
      <c r="L100" s="577" t="s">
        <v>429</v>
      </c>
      <c r="M100" s="577" t="s">
        <v>429</v>
      </c>
      <c r="N100" s="577" t="s">
        <v>429</v>
      </c>
      <c r="O100" s="577" t="s">
        <v>429</v>
      </c>
      <c r="P100" s="577">
        <v>48.79</v>
      </c>
      <c r="Q100" s="577">
        <v>55.18</v>
      </c>
      <c r="R100" s="577" t="s">
        <v>429</v>
      </c>
      <c r="S100" s="577">
        <v>68.7</v>
      </c>
      <c r="T100" s="577" t="s">
        <v>429</v>
      </c>
      <c r="U100" s="577" t="s">
        <v>429</v>
      </c>
      <c r="V100" s="577" t="s">
        <v>429</v>
      </c>
      <c r="W100" s="577">
        <v>69.7</v>
      </c>
      <c r="X100" s="577" t="s">
        <v>429</v>
      </c>
      <c r="Y100" s="577" t="s">
        <v>429</v>
      </c>
      <c r="Z100" s="577" t="s">
        <v>429</v>
      </c>
      <c r="AA100" s="577" t="s">
        <v>429</v>
      </c>
      <c r="AB100" s="592">
        <v>15.4</v>
      </c>
    </row>
    <row r="101" spans="1:28">
      <c r="A101" s="1104"/>
      <c r="B101" s="73" t="s">
        <v>334</v>
      </c>
      <c r="C101" s="577" t="s">
        <v>429</v>
      </c>
      <c r="D101" s="577" t="s">
        <v>429</v>
      </c>
      <c r="E101" s="577" t="s">
        <v>429</v>
      </c>
      <c r="F101" s="577">
        <v>39.28</v>
      </c>
      <c r="G101" s="577" t="s">
        <v>429</v>
      </c>
      <c r="H101" s="577" t="s">
        <v>429</v>
      </c>
      <c r="I101" s="577">
        <v>39.229999999999997</v>
      </c>
      <c r="J101" s="577" t="s">
        <v>429</v>
      </c>
      <c r="K101" s="577">
        <v>42.06</v>
      </c>
      <c r="L101" s="577" t="s">
        <v>429</v>
      </c>
      <c r="M101" s="577" t="s">
        <v>429</v>
      </c>
      <c r="N101" s="577" t="s">
        <v>429</v>
      </c>
      <c r="O101" s="577" t="s">
        <v>429</v>
      </c>
      <c r="P101" s="577">
        <v>33.86</v>
      </c>
      <c r="Q101" s="577">
        <v>38.9</v>
      </c>
      <c r="R101" s="577" t="s">
        <v>429</v>
      </c>
      <c r="S101" s="577">
        <v>51.9</v>
      </c>
      <c r="T101" s="577" t="s">
        <v>429</v>
      </c>
      <c r="U101" s="577" t="s">
        <v>429</v>
      </c>
      <c r="V101" s="577" t="s">
        <v>429</v>
      </c>
      <c r="W101" s="577">
        <v>52.6</v>
      </c>
      <c r="X101" s="577" t="s">
        <v>429</v>
      </c>
      <c r="Y101" s="577" t="s">
        <v>429</v>
      </c>
      <c r="Z101" s="577" t="s">
        <v>429</v>
      </c>
      <c r="AA101" s="577" t="s">
        <v>429</v>
      </c>
      <c r="AB101" s="592">
        <v>77.099999999999994</v>
      </c>
    </row>
    <row r="102" spans="1:28">
      <c r="A102" s="1104" t="s">
        <v>50</v>
      </c>
      <c r="B102" s="73" t="s">
        <v>333</v>
      </c>
      <c r="C102" s="577" t="s">
        <v>429</v>
      </c>
      <c r="D102" s="577" t="s">
        <v>429</v>
      </c>
      <c r="E102" s="577" t="s">
        <v>429</v>
      </c>
      <c r="F102" s="577" t="s">
        <v>429</v>
      </c>
      <c r="G102" s="577" t="s">
        <v>429</v>
      </c>
      <c r="H102" s="577">
        <v>1.83</v>
      </c>
      <c r="I102" s="577" t="s">
        <v>429</v>
      </c>
      <c r="J102" s="577" t="s">
        <v>429</v>
      </c>
      <c r="K102" s="577" t="s">
        <v>429</v>
      </c>
      <c r="L102" s="577" t="s">
        <v>429</v>
      </c>
      <c r="M102" s="577" t="s">
        <v>429</v>
      </c>
      <c r="N102" s="577" t="s">
        <v>429</v>
      </c>
      <c r="O102" s="577" t="s">
        <v>429</v>
      </c>
      <c r="P102" s="577" t="s">
        <v>429</v>
      </c>
      <c r="Q102" s="577" t="s">
        <v>429</v>
      </c>
      <c r="R102" s="577" t="s">
        <v>429</v>
      </c>
      <c r="S102" s="577" t="s">
        <v>429</v>
      </c>
      <c r="T102" s="577" t="s">
        <v>429</v>
      </c>
      <c r="U102" s="577" t="s">
        <v>429</v>
      </c>
      <c r="V102" s="577" t="s">
        <v>429</v>
      </c>
      <c r="W102" s="577" t="s">
        <v>429</v>
      </c>
      <c r="X102" s="577" t="s">
        <v>429</v>
      </c>
      <c r="Y102" s="577" t="s">
        <v>429</v>
      </c>
      <c r="Z102" s="577" t="s">
        <v>429</v>
      </c>
      <c r="AA102" s="577" t="s">
        <v>429</v>
      </c>
      <c r="AB102" s="577" t="s">
        <v>429</v>
      </c>
    </row>
    <row r="103" spans="1:28">
      <c r="A103" s="1104"/>
      <c r="B103" s="73" t="s">
        <v>335</v>
      </c>
      <c r="C103" s="577" t="s">
        <v>429</v>
      </c>
      <c r="D103" s="577" t="s">
        <v>429</v>
      </c>
      <c r="E103" s="577" t="s">
        <v>429</v>
      </c>
      <c r="F103" s="577" t="s">
        <v>429</v>
      </c>
      <c r="G103" s="577" t="s">
        <v>429</v>
      </c>
      <c r="H103" s="577">
        <v>4.63</v>
      </c>
      <c r="I103" s="577" t="s">
        <v>429</v>
      </c>
      <c r="J103" s="577" t="s">
        <v>429</v>
      </c>
      <c r="K103" s="577" t="s">
        <v>429</v>
      </c>
      <c r="L103" s="577" t="s">
        <v>429</v>
      </c>
      <c r="M103" s="577" t="s">
        <v>429</v>
      </c>
      <c r="N103" s="577" t="s">
        <v>429</v>
      </c>
      <c r="O103" s="577" t="s">
        <v>429</v>
      </c>
      <c r="P103" s="577" t="s">
        <v>429</v>
      </c>
      <c r="Q103" s="577" t="s">
        <v>429</v>
      </c>
      <c r="R103" s="577" t="s">
        <v>429</v>
      </c>
      <c r="S103" s="577" t="s">
        <v>429</v>
      </c>
      <c r="T103" s="577" t="s">
        <v>429</v>
      </c>
      <c r="U103" s="577" t="s">
        <v>429</v>
      </c>
      <c r="V103" s="577" t="s">
        <v>429</v>
      </c>
      <c r="W103" s="577" t="s">
        <v>429</v>
      </c>
      <c r="X103" s="577" t="s">
        <v>429</v>
      </c>
      <c r="Y103" s="577" t="s">
        <v>429</v>
      </c>
      <c r="Z103" s="577" t="s">
        <v>429</v>
      </c>
      <c r="AA103" s="577" t="s">
        <v>429</v>
      </c>
      <c r="AB103" s="577" t="s">
        <v>429</v>
      </c>
    </row>
    <row r="104" spans="1:28">
      <c r="A104" s="1104"/>
      <c r="B104" s="73" t="s">
        <v>336</v>
      </c>
      <c r="C104" s="577" t="s">
        <v>429</v>
      </c>
      <c r="D104" s="577" t="s">
        <v>429</v>
      </c>
      <c r="E104" s="577" t="s">
        <v>429</v>
      </c>
      <c r="F104" s="577" t="s">
        <v>429</v>
      </c>
      <c r="G104" s="577" t="s">
        <v>429</v>
      </c>
      <c r="H104" s="577">
        <v>8.14</v>
      </c>
      <c r="I104" s="577" t="s">
        <v>429</v>
      </c>
      <c r="J104" s="577" t="s">
        <v>429</v>
      </c>
      <c r="K104" s="577" t="s">
        <v>429</v>
      </c>
      <c r="L104" s="577" t="s">
        <v>429</v>
      </c>
      <c r="M104" s="577" t="s">
        <v>429</v>
      </c>
      <c r="N104" s="577" t="s">
        <v>429</v>
      </c>
      <c r="O104" s="577" t="s">
        <v>429</v>
      </c>
      <c r="P104" s="577" t="s">
        <v>429</v>
      </c>
      <c r="Q104" s="577" t="s">
        <v>429</v>
      </c>
      <c r="R104" s="577" t="s">
        <v>429</v>
      </c>
      <c r="S104" s="577" t="s">
        <v>429</v>
      </c>
      <c r="T104" s="577" t="s">
        <v>429</v>
      </c>
      <c r="U104" s="577" t="s">
        <v>429</v>
      </c>
      <c r="V104" s="577" t="s">
        <v>429</v>
      </c>
      <c r="W104" s="577" t="s">
        <v>429</v>
      </c>
      <c r="X104" s="577" t="s">
        <v>429</v>
      </c>
      <c r="Y104" s="577" t="s">
        <v>429</v>
      </c>
      <c r="Z104" s="577" t="s">
        <v>429</v>
      </c>
      <c r="AA104" s="577" t="s">
        <v>429</v>
      </c>
      <c r="AB104" s="577" t="s">
        <v>429</v>
      </c>
    </row>
    <row r="105" spans="1:28">
      <c r="A105" s="1104"/>
      <c r="B105" s="73" t="s">
        <v>337</v>
      </c>
      <c r="C105" s="577" t="s">
        <v>429</v>
      </c>
      <c r="D105" s="577" t="s">
        <v>429</v>
      </c>
      <c r="E105" s="577" t="s">
        <v>429</v>
      </c>
      <c r="F105" s="577" t="s">
        <v>429</v>
      </c>
      <c r="G105" s="577" t="s">
        <v>429</v>
      </c>
      <c r="H105" s="577">
        <v>12.19</v>
      </c>
      <c r="I105" s="577" t="s">
        <v>429</v>
      </c>
      <c r="J105" s="577" t="s">
        <v>429</v>
      </c>
      <c r="K105" s="577" t="s">
        <v>429</v>
      </c>
      <c r="L105" s="577" t="s">
        <v>429</v>
      </c>
      <c r="M105" s="577" t="s">
        <v>429</v>
      </c>
      <c r="N105" s="577" t="s">
        <v>429</v>
      </c>
      <c r="O105" s="577" t="s">
        <v>429</v>
      </c>
      <c r="P105" s="577" t="s">
        <v>429</v>
      </c>
      <c r="Q105" s="577" t="s">
        <v>429</v>
      </c>
      <c r="R105" s="577" t="s">
        <v>429</v>
      </c>
      <c r="S105" s="577" t="s">
        <v>429</v>
      </c>
      <c r="T105" s="577" t="s">
        <v>429</v>
      </c>
      <c r="U105" s="577" t="s">
        <v>429</v>
      </c>
      <c r="V105" s="577" t="s">
        <v>429</v>
      </c>
      <c r="W105" s="577" t="s">
        <v>429</v>
      </c>
      <c r="X105" s="577" t="s">
        <v>429</v>
      </c>
      <c r="Y105" s="577" t="s">
        <v>429</v>
      </c>
      <c r="Z105" s="577" t="s">
        <v>429</v>
      </c>
      <c r="AA105" s="577" t="s">
        <v>429</v>
      </c>
      <c r="AB105" s="577" t="s">
        <v>429</v>
      </c>
    </row>
    <row r="106" spans="1:28">
      <c r="A106" s="1104"/>
      <c r="B106" s="73" t="s">
        <v>338</v>
      </c>
      <c r="C106" s="577" t="s">
        <v>429</v>
      </c>
      <c r="D106" s="577" t="s">
        <v>429</v>
      </c>
      <c r="E106" s="577" t="s">
        <v>429</v>
      </c>
      <c r="F106" s="577" t="s">
        <v>429</v>
      </c>
      <c r="G106" s="577" t="s">
        <v>429</v>
      </c>
      <c r="H106" s="577">
        <v>19.3</v>
      </c>
      <c r="I106" s="577" t="s">
        <v>429</v>
      </c>
      <c r="J106" s="577" t="s">
        <v>429</v>
      </c>
      <c r="K106" s="577" t="s">
        <v>429</v>
      </c>
      <c r="L106" s="577" t="s">
        <v>429</v>
      </c>
      <c r="M106" s="577" t="s">
        <v>429</v>
      </c>
      <c r="N106" s="577" t="s">
        <v>429</v>
      </c>
      <c r="O106" s="577" t="s">
        <v>429</v>
      </c>
      <c r="P106" s="577" t="s">
        <v>429</v>
      </c>
      <c r="Q106" s="577" t="s">
        <v>429</v>
      </c>
      <c r="R106" s="577" t="s">
        <v>429</v>
      </c>
      <c r="S106" s="577" t="s">
        <v>429</v>
      </c>
      <c r="T106" s="577" t="s">
        <v>429</v>
      </c>
      <c r="U106" s="577" t="s">
        <v>429</v>
      </c>
      <c r="V106" s="577" t="s">
        <v>429</v>
      </c>
      <c r="W106" s="577" t="s">
        <v>429</v>
      </c>
      <c r="X106" s="577" t="s">
        <v>429</v>
      </c>
      <c r="Y106" s="577" t="s">
        <v>429</v>
      </c>
      <c r="Z106" s="577" t="s">
        <v>429</v>
      </c>
      <c r="AA106" s="577" t="s">
        <v>429</v>
      </c>
      <c r="AB106" s="577" t="s">
        <v>429</v>
      </c>
    </row>
    <row r="107" spans="1:28">
      <c r="A107" s="1104"/>
      <c r="B107" s="73" t="s">
        <v>339</v>
      </c>
      <c r="C107" s="577" t="s">
        <v>429</v>
      </c>
      <c r="D107" s="577" t="s">
        <v>429</v>
      </c>
      <c r="E107" s="577" t="s">
        <v>429</v>
      </c>
      <c r="F107" s="577" t="s">
        <v>429</v>
      </c>
      <c r="G107" s="577" t="s">
        <v>429</v>
      </c>
      <c r="H107" s="577">
        <v>55.74</v>
      </c>
      <c r="I107" s="577" t="s">
        <v>429</v>
      </c>
      <c r="J107" s="577" t="s">
        <v>429</v>
      </c>
      <c r="K107" s="577" t="s">
        <v>429</v>
      </c>
      <c r="L107" s="577" t="s">
        <v>429</v>
      </c>
      <c r="M107" s="577" t="s">
        <v>429</v>
      </c>
      <c r="N107" s="577" t="s">
        <v>429</v>
      </c>
      <c r="O107" s="577" t="s">
        <v>429</v>
      </c>
      <c r="P107" s="577" t="s">
        <v>429</v>
      </c>
      <c r="Q107" s="577" t="s">
        <v>429</v>
      </c>
      <c r="R107" s="577" t="s">
        <v>429</v>
      </c>
      <c r="S107" s="577" t="s">
        <v>429</v>
      </c>
      <c r="T107" s="577" t="s">
        <v>429</v>
      </c>
      <c r="U107" s="577" t="s">
        <v>429</v>
      </c>
      <c r="V107" s="577" t="s">
        <v>429</v>
      </c>
      <c r="W107" s="577" t="s">
        <v>429</v>
      </c>
      <c r="X107" s="577" t="s">
        <v>429</v>
      </c>
      <c r="Y107" s="577" t="s">
        <v>429</v>
      </c>
      <c r="Z107" s="577" t="s">
        <v>429</v>
      </c>
      <c r="AA107" s="577" t="s">
        <v>429</v>
      </c>
      <c r="AB107" s="577" t="s">
        <v>429</v>
      </c>
    </row>
    <row r="108" spans="1:28">
      <c r="A108" s="1104"/>
      <c r="B108" s="73" t="s">
        <v>334</v>
      </c>
      <c r="C108" s="577" t="s">
        <v>429</v>
      </c>
      <c r="D108" s="577" t="s">
        <v>429</v>
      </c>
      <c r="E108" s="577" t="s">
        <v>429</v>
      </c>
      <c r="F108" s="577" t="s">
        <v>429</v>
      </c>
      <c r="G108" s="577" t="s">
        <v>429</v>
      </c>
      <c r="H108" s="577">
        <v>40.32</v>
      </c>
      <c r="I108" s="577" t="s">
        <v>429</v>
      </c>
      <c r="J108" s="577" t="s">
        <v>429</v>
      </c>
      <c r="K108" s="577" t="s">
        <v>429</v>
      </c>
      <c r="L108" s="577" t="s">
        <v>429</v>
      </c>
      <c r="M108" s="577" t="s">
        <v>429</v>
      </c>
      <c r="N108" s="577" t="s">
        <v>429</v>
      </c>
      <c r="O108" s="577" t="s">
        <v>429</v>
      </c>
      <c r="P108" s="577" t="s">
        <v>429</v>
      </c>
      <c r="Q108" s="577" t="s">
        <v>429</v>
      </c>
      <c r="R108" s="577" t="s">
        <v>429</v>
      </c>
      <c r="S108" s="577" t="s">
        <v>429</v>
      </c>
      <c r="T108" s="577" t="s">
        <v>429</v>
      </c>
      <c r="U108" s="577" t="s">
        <v>429</v>
      </c>
      <c r="V108" s="577" t="s">
        <v>429</v>
      </c>
      <c r="W108" s="577" t="s">
        <v>429</v>
      </c>
      <c r="X108" s="577" t="s">
        <v>429</v>
      </c>
      <c r="Y108" s="577" t="s">
        <v>429</v>
      </c>
      <c r="Z108" s="577" t="s">
        <v>429</v>
      </c>
      <c r="AA108" s="577" t="s">
        <v>429</v>
      </c>
      <c r="AB108" s="577" t="s">
        <v>429</v>
      </c>
    </row>
    <row r="110" spans="1:28">
      <c r="A110" s="316" t="s">
        <v>33</v>
      </c>
    </row>
    <row r="112" spans="1:28">
      <c r="A112" s="289" t="s">
        <v>332</v>
      </c>
      <c r="B112" s="145"/>
    </row>
    <row r="114" spans="1:1">
      <c r="A114" s="167" t="s">
        <v>431</v>
      </c>
    </row>
  </sheetData>
  <mergeCells count="17">
    <mergeCell ref="A88:A94"/>
    <mergeCell ref="A95:A101"/>
    <mergeCell ref="A102:A108"/>
    <mergeCell ref="A46:A52"/>
    <mergeCell ref="A53:A59"/>
    <mergeCell ref="A60:A66"/>
    <mergeCell ref="A67:A73"/>
    <mergeCell ref="A74:A80"/>
    <mergeCell ref="A81:A87"/>
    <mergeCell ref="AC47:BA47"/>
    <mergeCell ref="AC48:BA48"/>
    <mergeCell ref="A39:A45"/>
    <mergeCell ref="A4:A10"/>
    <mergeCell ref="A11:A17"/>
    <mergeCell ref="A18:A24"/>
    <mergeCell ref="A25:A31"/>
    <mergeCell ref="A32:A38"/>
  </mergeCells>
  <hyperlinks>
    <hyperlink ref="AD5" location="Content!B58" display="Back to Content Page"/>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6"/>
  <sheetViews>
    <sheetView topLeftCell="D1" workbookViewId="0">
      <selection activeCell="T5" sqref="T5"/>
    </sheetView>
  </sheetViews>
  <sheetFormatPr defaultRowHeight="14.5"/>
  <cols>
    <col min="1" max="1" width="33.81640625" customWidth="1"/>
    <col min="2" max="2" width="12.54296875" customWidth="1"/>
    <col min="3" max="17" width="7" customWidth="1"/>
    <col min="18" max="18" width="7" style="499" customWidth="1"/>
    <col min="19" max="19" width="9.1796875" style="499"/>
  </cols>
  <sheetData>
    <row r="1" spans="1:23">
      <c r="A1" s="140" t="s">
        <v>1380</v>
      </c>
      <c r="B1" s="36"/>
      <c r="C1" s="36"/>
      <c r="D1" s="36"/>
      <c r="E1" s="36"/>
      <c r="F1" s="36"/>
      <c r="G1" s="36"/>
      <c r="H1" s="36"/>
      <c r="I1" s="36"/>
      <c r="J1" s="36"/>
      <c r="K1" s="36"/>
      <c r="L1" s="36"/>
      <c r="M1" s="36"/>
      <c r="N1" s="36"/>
      <c r="O1" s="36"/>
      <c r="R1" s="289"/>
    </row>
    <row r="2" spans="1:23">
      <c r="A2" s="36"/>
      <c r="B2" s="36"/>
      <c r="C2" s="36"/>
      <c r="D2" s="36"/>
      <c r="E2" s="36"/>
      <c r="F2" s="36"/>
      <c r="G2" s="36"/>
      <c r="H2" s="36"/>
      <c r="I2" s="36"/>
      <c r="J2" s="36"/>
      <c r="K2" s="36"/>
      <c r="L2" s="36"/>
      <c r="M2" s="36"/>
      <c r="N2" s="36"/>
      <c r="O2" s="36"/>
      <c r="R2" s="289"/>
    </row>
    <row r="3" spans="1:23">
      <c r="A3" s="756" t="s">
        <v>31</v>
      </c>
      <c r="B3" s="73" t="s">
        <v>254</v>
      </c>
      <c r="C3" s="4">
        <v>2000</v>
      </c>
      <c r="D3" s="741">
        <v>2001</v>
      </c>
      <c r="E3" s="741">
        <v>2002</v>
      </c>
      <c r="F3" s="741">
        <v>2003</v>
      </c>
      <c r="G3" s="741">
        <v>2004</v>
      </c>
      <c r="H3" s="741">
        <v>2005</v>
      </c>
      <c r="I3" s="741">
        <v>2006</v>
      </c>
      <c r="J3" s="741">
        <v>2007</v>
      </c>
      <c r="K3" s="741">
        <v>2008</v>
      </c>
      <c r="L3" s="741">
        <v>2009</v>
      </c>
      <c r="M3" s="741">
        <v>2010</v>
      </c>
      <c r="N3" s="741">
        <v>2011</v>
      </c>
      <c r="O3" s="741">
        <v>2012</v>
      </c>
      <c r="P3" s="4">
        <v>2013</v>
      </c>
      <c r="Q3" s="4">
        <v>2014</v>
      </c>
      <c r="R3" s="329">
        <v>2015</v>
      </c>
      <c r="S3" s="59"/>
    </row>
    <row r="4" spans="1:23">
      <c r="A4" s="1080" t="s">
        <v>15</v>
      </c>
      <c r="B4" s="72" t="s">
        <v>246</v>
      </c>
      <c r="C4" s="368" t="s">
        <v>429</v>
      </c>
      <c r="D4" s="368" t="s">
        <v>429</v>
      </c>
      <c r="E4" s="368" t="s">
        <v>429</v>
      </c>
      <c r="F4" s="368" t="s">
        <v>429</v>
      </c>
      <c r="G4" s="368" t="s">
        <v>429</v>
      </c>
      <c r="H4" s="368" t="s">
        <v>429</v>
      </c>
      <c r="I4" s="368" t="s">
        <v>429</v>
      </c>
      <c r="J4" s="368" t="s">
        <v>429</v>
      </c>
      <c r="K4" s="368">
        <v>0.98</v>
      </c>
      <c r="L4" s="368">
        <v>0.98</v>
      </c>
      <c r="M4" s="368">
        <v>0.81325000000000003</v>
      </c>
      <c r="N4" s="368">
        <v>0.98</v>
      </c>
      <c r="O4" s="368" t="s">
        <v>429</v>
      </c>
      <c r="P4" s="368" t="s">
        <v>429</v>
      </c>
      <c r="Q4" s="666">
        <v>0.99</v>
      </c>
      <c r="R4" s="368" t="s">
        <v>429</v>
      </c>
      <c r="S4" s="285"/>
    </row>
    <row r="5" spans="1:23">
      <c r="A5" s="1080"/>
      <c r="B5" s="284" t="s">
        <v>247</v>
      </c>
      <c r="C5" s="368">
        <v>0.82</v>
      </c>
      <c r="D5" s="368">
        <v>0.77854000000000001</v>
      </c>
      <c r="E5" s="368">
        <v>0.82777000000000001</v>
      </c>
      <c r="F5" s="368" t="s">
        <v>429</v>
      </c>
      <c r="G5" s="368" t="s">
        <v>429</v>
      </c>
      <c r="H5" s="368" t="s">
        <v>429</v>
      </c>
      <c r="I5" s="368" t="s">
        <v>429</v>
      </c>
      <c r="J5" s="368" t="s">
        <v>429</v>
      </c>
      <c r="K5" s="368">
        <v>0.85</v>
      </c>
      <c r="L5" s="368">
        <v>0.85</v>
      </c>
      <c r="M5" s="368">
        <v>0.68581000000000003</v>
      </c>
      <c r="N5" s="368">
        <v>0.93</v>
      </c>
      <c r="O5" s="368" t="s">
        <v>429</v>
      </c>
      <c r="P5" s="368" t="s">
        <v>429</v>
      </c>
      <c r="Q5" s="666">
        <v>0.98</v>
      </c>
      <c r="R5" s="666" t="s">
        <v>429</v>
      </c>
      <c r="S5" s="285"/>
      <c r="T5" s="285" t="s">
        <v>13</v>
      </c>
    </row>
    <row r="6" spans="1:23">
      <c r="A6" s="1080"/>
      <c r="B6" s="284" t="s">
        <v>248</v>
      </c>
      <c r="C6" s="368" t="s">
        <v>429</v>
      </c>
      <c r="D6" s="368" t="s">
        <v>429</v>
      </c>
      <c r="E6" s="368">
        <v>0.65373000000000003</v>
      </c>
      <c r="F6" s="368" t="s">
        <v>429</v>
      </c>
      <c r="G6" s="368" t="s">
        <v>429</v>
      </c>
      <c r="H6" s="368" t="s">
        <v>429</v>
      </c>
      <c r="I6" s="368" t="s">
        <v>429</v>
      </c>
      <c r="J6" s="368" t="s">
        <v>429</v>
      </c>
      <c r="K6" s="368" t="s">
        <v>429</v>
      </c>
      <c r="L6" s="368" t="s">
        <v>429</v>
      </c>
      <c r="M6" s="368">
        <v>0.81501000000000001</v>
      </c>
      <c r="N6" s="368" t="s">
        <v>429</v>
      </c>
      <c r="O6" s="368" t="s">
        <v>429</v>
      </c>
      <c r="P6" s="368" t="s">
        <v>429</v>
      </c>
      <c r="Q6" s="666">
        <v>0.79</v>
      </c>
      <c r="R6" s="666" t="s">
        <v>429</v>
      </c>
    </row>
    <row r="7" spans="1:23">
      <c r="A7" s="1080" t="s">
        <v>14</v>
      </c>
      <c r="B7" s="72" t="s">
        <v>246</v>
      </c>
      <c r="C7" s="368">
        <v>0.99932749045036195</v>
      </c>
      <c r="D7" s="368">
        <v>0.99804229942669198</v>
      </c>
      <c r="E7" s="368">
        <v>0.99100665137347799</v>
      </c>
      <c r="F7" s="368">
        <v>0.99187105023820499</v>
      </c>
      <c r="G7" s="368">
        <v>0.98451749387899701</v>
      </c>
      <c r="H7" s="368">
        <v>0.98607970269148004</v>
      </c>
      <c r="I7" s="368">
        <v>0.97881835342425605</v>
      </c>
      <c r="J7" s="368">
        <v>0.96</v>
      </c>
      <c r="K7" s="368">
        <v>0.96</v>
      </c>
      <c r="L7" s="368">
        <v>0.95</v>
      </c>
      <c r="M7" s="368">
        <v>0.95</v>
      </c>
      <c r="N7" s="368">
        <v>0.96</v>
      </c>
      <c r="O7" s="368" t="s">
        <v>429</v>
      </c>
      <c r="P7" s="368" t="s">
        <v>429</v>
      </c>
      <c r="Q7" s="666">
        <v>0.96</v>
      </c>
      <c r="R7" s="666">
        <v>0.97</v>
      </c>
    </row>
    <row r="8" spans="1:23">
      <c r="A8" s="1080"/>
      <c r="B8" s="284" t="s">
        <v>247</v>
      </c>
      <c r="C8" s="368">
        <v>1.05182283753479</v>
      </c>
      <c r="D8" s="368">
        <v>1.0489798776789001</v>
      </c>
      <c r="E8" s="368">
        <v>1.0572767561831</v>
      </c>
      <c r="F8" s="368">
        <v>1.0544597892751699</v>
      </c>
      <c r="G8" s="368">
        <v>1.08</v>
      </c>
      <c r="H8" s="368">
        <v>1.08</v>
      </c>
      <c r="I8" s="368">
        <v>1.08</v>
      </c>
      <c r="J8" s="368">
        <v>1.08</v>
      </c>
      <c r="K8" s="368">
        <v>1.0900000000000001</v>
      </c>
      <c r="L8" s="368">
        <v>1.08</v>
      </c>
      <c r="M8" s="368" t="s">
        <v>429</v>
      </c>
      <c r="N8" s="368" t="s">
        <v>429</v>
      </c>
      <c r="O8" s="368" t="s">
        <v>429</v>
      </c>
      <c r="P8" s="368" t="s">
        <v>429</v>
      </c>
      <c r="Q8" s="666">
        <v>1.08</v>
      </c>
      <c r="R8" s="666">
        <v>1.0900000000000001</v>
      </c>
    </row>
    <row r="9" spans="1:23">
      <c r="A9" s="1080"/>
      <c r="B9" s="284" t="s">
        <v>248</v>
      </c>
      <c r="C9" s="368">
        <v>0.95486155455525301</v>
      </c>
      <c r="D9" s="368">
        <v>0.98758544955873895</v>
      </c>
      <c r="E9" s="368">
        <v>1.0217937315424299</v>
      </c>
      <c r="F9" s="368">
        <v>1.0247886466762901</v>
      </c>
      <c r="G9" s="368">
        <v>1.0900000000000001</v>
      </c>
      <c r="H9" s="368">
        <v>1.1200000000000001</v>
      </c>
      <c r="I9" s="368">
        <v>1.1399999999999999</v>
      </c>
      <c r="J9" s="368">
        <v>1.0900000000000001</v>
      </c>
      <c r="K9" s="368">
        <v>1.1200000000000001</v>
      </c>
      <c r="L9" s="368">
        <v>1.2</v>
      </c>
      <c r="M9" s="368" t="s">
        <v>429</v>
      </c>
      <c r="N9" s="368" t="s">
        <v>429</v>
      </c>
      <c r="O9" s="368" t="s">
        <v>429</v>
      </c>
      <c r="P9" s="368" t="s">
        <v>429</v>
      </c>
      <c r="Q9" s="666">
        <v>1.1000000000000001</v>
      </c>
      <c r="R9" s="666">
        <v>1.1100000000000001</v>
      </c>
    </row>
    <row r="10" spans="1:23">
      <c r="A10" s="1080" t="s">
        <v>268</v>
      </c>
      <c r="B10" s="72" t="s">
        <v>246</v>
      </c>
      <c r="C10" s="368" t="s">
        <v>429</v>
      </c>
      <c r="D10" s="368" t="s">
        <v>429</v>
      </c>
      <c r="E10" s="368">
        <v>0.78732999999999997</v>
      </c>
      <c r="F10" s="368" t="s">
        <v>429</v>
      </c>
      <c r="G10" s="368" t="s">
        <v>429</v>
      </c>
      <c r="H10" s="368" t="s">
        <v>429</v>
      </c>
      <c r="I10" s="368" t="s">
        <v>429</v>
      </c>
      <c r="J10" s="368">
        <v>0.82</v>
      </c>
      <c r="K10" s="368">
        <v>0.84</v>
      </c>
      <c r="L10" s="368">
        <v>0.86</v>
      </c>
      <c r="M10" s="368">
        <v>0.87</v>
      </c>
      <c r="N10" s="368">
        <v>0.87</v>
      </c>
      <c r="O10" s="368" t="s">
        <v>429</v>
      </c>
      <c r="P10" s="368" t="s">
        <v>429</v>
      </c>
      <c r="Q10" s="666" t="s">
        <v>429</v>
      </c>
      <c r="R10" s="666" t="s">
        <v>429</v>
      </c>
    </row>
    <row r="11" spans="1:23">
      <c r="A11" s="1080"/>
      <c r="B11" s="284" t="s">
        <v>247</v>
      </c>
      <c r="C11" s="368" t="s">
        <v>429</v>
      </c>
      <c r="D11" s="368" t="s">
        <v>429</v>
      </c>
      <c r="E11" s="368">
        <v>0.58340000000000003</v>
      </c>
      <c r="F11" s="368" t="s">
        <v>429</v>
      </c>
      <c r="G11" s="368" t="s">
        <v>429</v>
      </c>
      <c r="H11" s="368" t="s">
        <v>429</v>
      </c>
      <c r="I11" s="368" t="s">
        <v>429</v>
      </c>
      <c r="J11" s="368">
        <v>0.53</v>
      </c>
      <c r="K11" s="368">
        <v>0.56000000000000005</v>
      </c>
      <c r="L11" s="368">
        <v>0.56000000000000005</v>
      </c>
      <c r="M11" s="368">
        <v>0.57999999999999996</v>
      </c>
      <c r="N11" s="368">
        <v>0.59</v>
      </c>
      <c r="O11" s="368" t="s">
        <v>429</v>
      </c>
      <c r="P11" s="368" t="s">
        <v>429</v>
      </c>
      <c r="Q11" s="666" t="s">
        <v>429</v>
      </c>
      <c r="R11" s="666" t="s">
        <v>429</v>
      </c>
    </row>
    <row r="12" spans="1:23">
      <c r="A12" s="1080"/>
      <c r="B12" s="284" t="s">
        <v>248</v>
      </c>
      <c r="C12" s="368" t="s">
        <v>429</v>
      </c>
      <c r="D12" s="368" t="s">
        <v>429</v>
      </c>
      <c r="E12" s="368" t="s">
        <v>429</v>
      </c>
      <c r="F12" s="368" t="s">
        <v>429</v>
      </c>
      <c r="G12" s="368" t="s">
        <v>429</v>
      </c>
      <c r="H12" s="368" t="s">
        <v>429</v>
      </c>
      <c r="I12" s="368" t="s">
        <v>429</v>
      </c>
      <c r="J12" s="368">
        <v>0.35</v>
      </c>
      <c r="K12" s="368">
        <v>0.36</v>
      </c>
      <c r="L12" s="368">
        <v>0.31</v>
      </c>
      <c r="M12" s="368" t="s">
        <v>429</v>
      </c>
      <c r="N12" s="368">
        <v>0.45</v>
      </c>
      <c r="O12" s="368" t="s">
        <v>429</v>
      </c>
      <c r="P12" s="368" t="s">
        <v>429</v>
      </c>
      <c r="Q12" s="666" t="s">
        <v>429</v>
      </c>
      <c r="R12" s="666" t="s">
        <v>429</v>
      </c>
    </row>
    <row r="13" spans="1:23">
      <c r="A13" s="1080" t="s">
        <v>12</v>
      </c>
      <c r="B13" s="72" t="s">
        <v>246</v>
      </c>
      <c r="C13" s="368">
        <v>1.0371493095964801</v>
      </c>
      <c r="D13" s="368">
        <v>1.0201586232553299</v>
      </c>
      <c r="E13" s="368">
        <v>1.01604431665743</v>
      </c>
      <c r="F13" s="368">
        <v>1.3</v>
      </c>
      <c r="G13" s="368">
        <v>1.3</v>
      </c>
      <c r="H13" s="368">
        <v>0.99786207825477402</v>
      </c>
      <c r="I13" s="368">
        <v>1.02</v>
      </c>
      <c r="J13" s="368">
        <v>0.98</v>
      </c>
      <c r="K13" s="368">
        <v>0.98</v>
      </c>
      <c r="L13" s="368">
        <v>1</v>
      </c>
      <c r="M13" s="368">
        <v>0.98</v>
      </c>
      <c r="N13" s="368">
        <v>0.97</v>
      </c>
      <c r="O13" s="368">
        <v>0.96</v>
      </c>
      <c r="P13" s="368">
        <v>0.96</v>
      </c>
      <c r="Q13" s="666">
        <v>0.96160895148065983</v>
      </c>
      <c r="R13" s="666">
        <v>0.95799999999999996</v>
      </c>
      <c r="T13" s="283"/>
      <c r="U13" s="283"/>
      <c r="V13" s="283"/>
      <c r="W13" s="283"/>
    </row>
    <row r="14" spans="1:23">
      <c r="A14" s="1080"/>
      <c r="B14" s="284" t="s">
        <v>247</v>
      </c>
      <c r="C14" s="368">
        <v>1.3122975968255399</v>
      </c>
      <c r="D14" s="368">
        <v>1.2718803120205799</v>
      </c>
      <c r="E14" s="368">
        <v>1.28050120308197</v>
      </c>
      <c r="F14" s="368">
        <v>1.27305254711973</v>
      </c>
      <c r="G14" s="368">
        <v>1.2604891700897101</v>
      </c>
      <c r="H14" s="368">
        <v>1.26527779453307</v>
      </c>
      <c r="I14" s="368">
        <v>1.27325108542986</v>
      </c>
      <c r="J14" s="368">
        <v>1.27</v>
      </c>
      <c r="K14" s="368">
        <v>1.36</v>
      </c>
      <c r="L14" s="368">
        <v>1.4</v>
      </c>
      <c r="M14" s="368">
        <v>1.38</v>
      </c>
      <c r="N14" s="368">
        <v>1.4</v>
      </c>
      <c r="O14" s="368">
        <v>1.33</v>
      </c>
      <c r="P14" s="368">
        <v>1.33</v>
      </c>
      <c r="Q14" s="666">
        <v>1.3718265850800677</v>
      </c>
      <c r="R14" s="666">
        <v>1.3360000000000001</v>
      </c>
      <c r="T14" s="283"/>
      <c r="U14" s="283"/>
      <c r="V14" s="283"/>
      <c r="W14" s="283"/>
    </row>
    <row r="15" spans="1:23">
      <c r="A15" s="1080"/>
      <c r="B15" s="284" t="s">
        <v>248</v>
      </c>
      <c r="C15" s="368">
        <v>1.53448774552042</v>
      </c>
      <c r="D15" s="368">
        <v>1.65540571381274</v>
      </c>
      <c r="E15" s="368">
        <v>1.3240044201157399</v>
      </c>
      <c r="F15" s="368">
        <v>1.5212432421120501</v>
      </c>
      <c r="G15" s="368" t="s">
        <v>429</v>
      </c>
      <c r="H15" s="368">
        <v>1.2696981951544899</v>
      </c>
      <c r="I15" s="368">
        <v>1.1866872813328599</v>
      </c>
      <c r="J15" s="368" t="s">
        <v>429</v>
      </c>
      <c r="K15" s="368" t="s">
        <v>429</v>
      </c>
      <c r="L15" s="368" t="s">
        <v>429</v>
      </c>
      <c r="M15" s="368" t="s">
        <v>429</v>
      </c>
      <c r="N15" s="368" t="s">
        <v>429</v>
      </c>
      <c r="O15" s="368">
        <v>1.46</v>
      </c>
      <c r="P15" s="368">
        <v>1.46</v>
      </c>
      <c r="Q15" s="666">
        <v>1.4172105633095693</v>
      </c>
      <c r="R15" s="666">
        <v>1.4119999999999999</v>
      </c>
      <c r="T15" s="283"/>
      <c r="U15" s="283"/>
      <c r="V15" s="283"/>
      <c r="W15" s="283"/>
    </row>
    <row r="16" spans="1:23">
      <c r="A16" s="1080" t="s">
        <v>11</v>
      </c>
      <c r="B16" s="72" t="s">
        <v>246</v>
      </c>
      <c r="C16" s="368">
        <v>0.96184999999999998</v>
      </c>
      <c r="D16" s="368">
        <v>0.96304000000000001</v>
      </c>
      <c r="E16" s="368">
        <v>0.96304000000000001</v>
      </c>
      <c r="F16" s="368">
        <v>0.95994000000000002</v>
      </c>
      <c r="G16" s="368">
        <v>0.96021000000000001</v>
      </c>
      <c r="H16" s="368">
        <v>0.95882000000000001</v>
      </c>
      <c r="I16" s="368">
        <v>0.96353999999999995</v>
      </c>
      <c r="J16" s="368">
        <v>0.96975</v>
      </c>
      <c r="K16" s="368">
        <v>0.97289000000000003</v>
      </c>
      <c r="L16" s="368">
        <v>0.97931000000000001</v>
      </c>
      <c r="M16" s="368">
        <v>0.98353999999999997</v>
      </c>
      <c r="N16" s="368">
        <v>0.98</v>
      </c>
      <c r="O16" s="368" t="s">
        <v>429</v>
      </c>
      <c r="P16" s="368" t="s">
        <v>429</v>
      </c>
      <c r="Q16" s="666" t="s">
        <v>429</v>
      </c>
      <c r="R16" s="666" t="s">
        <v>429</v>
      </c>
    </row>
    <row r="17" spans="1:21">
      <c r="A17" s="1080"/>
      <c r="B17" s="284" t="s">
        <v>247</v>
      </c>
      <c r="C17" s="368" t="s">
        <v>429</v>
      </c>
      <c r="D17" s="368" t="s">
        <v>429</v>
      </c>
      <c r="E17" s="368" t="s">
        <v>429</v>
      </c>
      <c r="F17" s="368" t="s">
        <v>429</v>
      </c>
      <c r="G17" s="368" t="s">
        <v>429</v>
      </c>
      <c r="H17" s="368">
        <v>0.95913999999999999</v>
      </c>
      <c r="I17" s="368">
        <v>0.95094000000000001</v>
      </c>
      <c r="J17" s="368">
        <v>0.95309999999999995</v>
      </c>
      <c r="K17" s="368">
        <v>0.94511000000000001</v>
      </c>
      <c r="L17" s="368">
        <v>0.94201000000000001</v>
      </c>
      <c r="M17" s="368" t="s">
        <v>429</v>
      </c>
      <c r="N17" s="368" t="s">
        <v>429</v>
      </c>
      <c r="O17" s="368" t="s">
        <v>429</v>
      </c>
      <c r="P17" s="368" t="s">
        <v>429</v>
      </c>
      <c r="Q17" s="666" t="s">
        <v>429</v>
      </c>
      <c r="R17" s="666" t="s">
        <v>429</v>
      </c>
    </row>
    <row r="18" spans="1:21">
      <c r="A18" s="1080"/>
      <c r="B18" s="284" t="s">
        <v>248</v>
      </c>
      <c r="C18" s="368">
        <v>0.86338999999999999</v>
      </c>
      <c r="D18" s="368">
        <v>0.83613999999999999</v>
      </c>
      <c r="E18" s="368">
        <v>0.83133000000000001</v>
      </c>
      <c r="F18" s="368">
        <v>0.83143</v>
      </c>
      <c r="G18" s="368">
        <v>0.89890000000000003</v>
      </c>
      <c r="H18" s="368">
        <v>0.88827999999999996</v>
      </c>
      <c r="I18" s="368">
        <v>0.86987000000000003</v>
      </c>
      <c r="J18" s="368">
        <v>0.88432999999999995</v>
      </c>
      <c r="K18" s="368">
        <v>0.89202999999999999</v>
      </c>
      <c r="L18" s="368">
        <v>0.90225999999999995</v>
      </c>
      <c r="M18" s="368">
        <v>0.91139999999999999</v>
      </c>
      <c r="N18" s="368">
        <v>0.93</v>
      </c>
      <c r="O18" s="368" t="s">
        <v>429</v>
      </c>
      <c r="P18" s="368" t="s">
        <v>429</v>
      </c>
      <c r="Q18" s="666" t="s">
        <v>429</v>
      </c>
      <c r="R18" s="666" t="s">
        <v>429</v>
      </c>
    </row>
    <row r="19" spans="1:21">
      <c r="A19" s="1080" t="s">
        <v>10</v>
      </c>
      <c r="B19" s="72" t="s">
        <v>246</v>
      </c>
      <c r="C19" s="368">
        <v>0.96443483763155902</v>
      </c>
      <c r="D19" s="368">
        <v>0.96761908883265102</v>
      </c>
      <c r="E19" s="368">
        <v>0.96934637046930905</v>
      </c>
      <c r="F19" s="368">
        <v>0.99777667142555404</v>
      </c>
      <c r="G19" s="368">
        <v>1.0271308317721699</v>
      </c>
      <c r="H19" s="368">
        <v>1.0264047196517301</v>
      </c>
      <c r="I19" s="368">
        <v>1.03703496723407</v>
      </c>
      <c r="J19" s="368">
        <v>1.03</v>
      </c>
      <c r="K19" s="368">
        <v>1.02</v>
      </c>
      <c r="L19" s="368">
        <v>1.03</v>
      </c>
      <c r="M19" s="368">
        <v>1.03</v>
      </c>
      <c r="N19" s="368">
        <v>1.02</v>
      </c>
      <c r="O19" s="368">
        <v>1.01</v>
      </c>
      <c r="P19" s="368">
        <v>1</v>
      </c>
      <c r="Q19" s="666">
        <v>1</v>
      </c>
      <c r="R19" s="666">
        <v>1.002</v>
      </c>
    </row>
    <row r="20" spans="1:21">
      <c r="A20" s="1080"/>
      <c r="B20" s="284" t="s">
        <v>247</v>
      </c>
      <c r="C20" s="368">
        <v>0.75116000000000005</v>
      </c>
      <c r="D20" s="368">
        <v>0.77625</v>
      </c>
      <c r="E20" s="368">
        <v>0.77729000000000004</v>
      </c>
      <c r="F20" s="368">
        <v>0.79351000000000005</v>
      </c>
      <c r="G20" s="368">
        <v>0.81054000000000004</v>
      </c>
      <c r="H20" s="368">
        <v>0.81633</v>
      </c>
      <c r="I20" s="368">
        <v>0.84318000000000004</v>
      </c>
      <c r="J20" s="368">
        <v>0.83540999999999999</v>
      </c>
      <c r="K20" s="368">
        <v>0.84909000000000001</v>
      </c>
      <c r="L20" s="368">
        <v>0.79</v>
      </c>
      <c r="M20" s="368">
        <v>0.81</v>
      </c>
      <c r="N20" s="368">
        <v>0.83</v>
      </c>
      <c r="O20" s="368">
        <v>0.82107635445776594</v>
      </c>
      <c r="P20" s="368">
        <v>0.85</v>
      </c>
      <c r="Q20" s="666">
        <v>0.87</v>
      </c>
      <c r="R20" s="666">
        <v>0.88</v>
      </c>
    </row>
    <row r="21" spans="1:21">
      <c r="A21" s="1080"/>
      <c r="B21" s="284" t="s">
        <v>248</v>
      </c>
      <c r="C21" s="368">
        <v>0.38212000000000002</v>
      </c>
      <c r="D21" s="368" t="s">
        <v>429</v>
      </c>
      <c r="E21" s="368">
        <v>0.41388999999999998</v>
      </c>
      <c r="F21" s="368" t="s">
        <v>429</v>
      </c>
      <c r="G21" s="368">
        <v>0.54803999999999997</v>
      </c>
      <c r="H21" s="368">
        <v>0.54766000000000004</v>
      </c>
      <c r="I21" s="368">
        <v>0.50743000000000005</v>
      </c>
      <c r="J21" s="368">
        <v>0.50827999999999995</v>
      </c>
      <c r="K21" s="368" t="s">
        <v>429</v>
      </c>
      <c r="L21" s="368" t="s">
        <v>429</v>
      </c>
      <c r="M21" s="368">
        <v>0.61678999999999995</v>
      </c>
      <c r="N21" s="368">
        <v>0.64</v>
      </c>
      <c r="O21" s="368" t="s">
        <v>429</v>
      </c>
      <c r="P21" s="368" t="s">
        <v>429</v>
      </c>
      <c r="Q21" s="666" t="s">
        <v>429</v>
      </c>
      <c r="R21" s="666" t="s">
        <v>429</v>
      </c>
      <c r="T21" s="499"/>
      <c r="U21" s="499"/>
    </row>
    <row r="22" spans="1:21">
      <c r="A22" s="1080" t="s">
        <v>9</v>
      </c>
      <c r="B22" s="72" t="s">
        <v>246</v>
      </c>
      <c r="C22" s="368">
        <v>0.96820014262636256</v>
      </c>
      <c r="D22" s="368">
        <v>0.97143235216279</v>
      </c>
      <c r="E22" s="368">
        <v>0.97544712779128562</v>
      </c>
      <c r="F22" s="368">
        <v>0.97513104961599417</v>
      </c>
      <c r="G22" s="368">
        <v>0.97169590277886253</v>
      </c>
      <c r="H22" s="368">
        <v>0.96977474533309949</v>
      </c>
      <c r="I22" s="368">
        <v>0.9677889993029325</v>
      </c>
      <c r="J22" s="368">
        <v>0.96748074734915324</v>
      </c>
      <c r="K22" s="368">
        <v>0.96104987395581043</v>
      </c>
      <c r="L22" s="368">
        <v>0.96707146193367588</v>
      </c>
      <c r="M22" s="368">
        <v>0.96795817133664031</v>
      </c>
      <c r="N22" s="368">
        <v>0.96942394163060996</v>
      </c>
      <c r="O22" s="368">
        <v>0.96775645909815056</v>
      </c>
      <c r="P22" s="368">
        <v>0.97835411290029439</v>
      </c>
      <c r="Q22" s="666">
        <v>0.98</v>
      </c>
      <c r="R22" s="666">
        <v>0.98</v>
      </c>
      <c r="T22" s="499"/>
      <c r="U22" s="499"/>
    </row>
    <row r="23" spans="1:21">
      <c r="A23" s="1080"/>
      <c r="B23" s="284" t="s">
        <v>247</v>
      </c>
      <c r="C23" s="368">
        <v>1.01</v>
      </c>
      <c r="D23" s="368">
        <v>1.02</v>
      </c>
      <c r="E23" s="368">
        <v>1.04</v>
      </c>
      <c r="F23" s="368">
        <v>1.04</v>
      </c>
      <c r="G23" s="368">
        <v>1.03</v>
      </c>
      <c r="H23" s="368">
        <v>1.03</v>
      </c>
      <c r="I23" s="368">
        <v>1.03</v>
      </c>
      <c r="J23" s="368">
        <v>1.03</v>
      </c>
      <c r="K23" s="368">
        <v>1.04</v>
      </c>
      <c r="L23" s="368">
        <v>1.05</v>
      </c>
      <c r="M23" s="368">
        <v>1.05</v>
      </c>
      <c r="N23" s="368">
        <v>1.05</v>
      </c>
      <c r="O23" s="368">
        <v>1.05</v>
      </c>
      <c r="P23" s="368">
        <v>1.03</v>
      </c>
      <c r="Q23" s="666">
        <v>1.03</v>
      </c>
      <c r="R23" s="666">
        <v>1.0900000000000001</v>
      </c>
      <c r="T23" s="499"/>
      <c r="U23" s="499"/>
    </row>
    <row r="24" spans="1:21">
      <c r="A24" s="1080"/>
      <c r="B24" s="284" t="s">
        <v>248</v>
      </c>
      <c r="C24" s="368">
        <v>1.1499999999999999</v>
      </c>
      <c r="D24" s="368">
        <v>1.1599999999999999</v>
      </c>
      <c r="E24" s="368">
        <v>1.0900000000000001</v>
      </c>
      <c r="F24" s="368">
        <v>1.06</v>
      </c>
      <c r="G24" s="368">
        <v>1.1399999999999999</v>
      </c>
      <c r="H24" s="368">
        <v>1.1000000000000001</v>
      </c>
      <c r="I24" s="368">
        <v>1.18</v>
      </c>
      <c r="J24" s="368">
        <v>1.25</v>
      </c>
      <c r="K24" s="368">
        <v>1.28</v>
      </c>
      <c r="L24" s="368">
        <v>1.21</v>
      </c>
      <c r="M24" s="368">
        <v>1.25</v>
      </c>
      <c r="N24" s="368">
        <v>1.34</v>
      </c>
      <c r="O24" s="368">
        <v>1.33</v>
      </c>
      <c r="P24" s="368">
        <v>1.26</v>
      </c>
      <c r="Q24" s="666">
        <v>1.27</v>
      </c>
      <c r="R24" s="666" t="s">
        <v>429</v>
      </c>
      <c r="T24" s="499"/>
      <c r="U24" s="499"/>
    </row>
    <row r="25" spans="1:21">
      <c r="A25" s="1080" t="s">
        <v>7</v>
      </c>
      <c r="B25" s="72" t="s">
        <v>246</v>
      </c>
      <c r="C25" s="368">
        <v>0.75</v>
      </c>
      <c r="D25" s="368">
        <v>0.77</v>
      </c>
      <c r="E25" s="368">
        <v>0.79</v>
      </c>
      <c r="F25" s="368">
        <v>0.81</v>
      </c>
      <c r="G25" s="368">
        <v>0.82</v>
      </c>
      <c r="H25" s="368">
        <v>0.84</v>
      </c>
      <c r="I25" s="368">
        <v>0.85</v>
      </c>
      <c r="J25" s="368">
        <v>0.87</v>
      </c>
      <c r="K25" s="368">
        <v>0.88</v>
      </c>
      <c r="L25" s="368">
        <v>0.9205561454978799</v>
      </c>
      <c r="M25" s="368">
        <v>0.89504894093675202</v>
      </c>
      <c r="N25" s="368">
        <v>0.90109409673537433</v>
      </c>
      <c r="O25" s="368">
        <v>0.90345592434638833</v>
      </c>
      <c r="P25" s="368">
        <v>0.9062208868360796</v>
      </c>
      <c r="Q25" s="666">
        <v>0.91</v>
      </c>
      <c r="R25" s="666">
        <v>0.91</v>
      </c>
    </row>
    <row r="26" spans="1:21">
      <c r="A26" s="1080"/>
      <c r="B26" s="284" t="s">
        <v>247</v>
      </c>
      <c r="C26" s="368">
        <v>0.62625955809754796</v>
      </c>
      <c r="D26" s="368">
        <v>0.638146101081285</v>
      </c>
      <c r="E26" s="368">
        <v>0.66026898290837766</v>
      </c>
      <c r="F26" s="368">
        <v>0.66706236397904883</v>
      </c>
      <c r="G26" s="368">
        <v>0.66291781085477408</v>
      </c>
      <c r="H26" s="368">
        <v>0.69031596901224745</v>
      </c>
      <c r="I26" s="368">
        <v>0.71712719569976224</v>
      </c>
      <c r="J26" s="368">
        <v>0.73</v>
      </c>
      <c r="K26" s="368">
        <v>0.74922429898850229</v>
      </c>
      <c r="L26" s="368">
        <v>0.78960542712773785</v>
      </c>
      <c r="M26" s="368">
        <v>0.81202400815274178</v>
      </c>
      <c r="N26" s="368">
        <v>0.85875881689738387</v>
      </c>
      <c r="O26" s="368">
        <v>0.8832116112954761</v>
      </c>
      <c r="P26" s="368">
        <v>0.91</v>
      </c>
      <c r="Q26" s="666">
        <v>0.92</v>
      </c>
      <c r="R26" s="666">
        <v>0.95</v>
      </c>
    </row>
    <row r="27" spans="1:21">
      <c r="A27" s="1080"/>
      <c r="B27" s="284" t="s">
        <v>248</v>
      </c>
      <c r="C27" s="368">
        <v>0.35</v>
      </c>
      <c r="D27" s="368">
        <v>0.38</v>
      </c>
      <c r="E27" s="368">
        <v>0.4</v>
      </c>
      <c r="F27" s="368">
        <v>0.45</v>
      </c>
      <c r="G27" s="368">
        <v>0.48</v>
      </c>
      <c r="H27" s="368">
        <v>0.5</v>
      </c>
      <c r="I27" s="368">
        <v>0.51</v>
      </c>
      <c r="J27" s="368">
        <v>0.61619350732017819</v>
      </c>
      <c r="K27" s="368">
        <v>0.62794761709563984</v>
      </c>
      <c r="L27" s="368">
        <v>0.61133587180707605</v>
      </c>
      <c r="M27" s="368">
        <v>0.6578129599947663</v>
      </c>
      <c r="N27" s="368">
        <v>0.63001910672470518</v>
      </c>
      <c r="O27" s="368">
        <v>0.65</v>
      </c>
      <c r="P27" s="368">
        <v>0.7</v>
      </c>
      <c r="Q27" s="666">
        <v>0.72</v>
      </c>
      <c r="R27" s="666">
        <v>0.73686929909977938</v>
      </c>
    </row>
    <row r="28" spans="1:21">
      <c r="A28" s="1080" t="s">
        <v>6</v>
      </c>
      <c r="B28" s="72" t="s">
        <v>246</v>
      </c>
      <c r="C28" s="368">
        <v>1.0109399999999999</v>
      </c>
      <c r="D28" s="368">
        <v>1.0096799999999999</v>
      </c>
      <c r="E28" s="368">
        <v>1.01383</v>
      </c>
      <c r="F28" s="368">
        <v>1.00804</v>
      </c>
      <c r="G28" s="368">
        <v>1.01023</v>
      </c>
      <c r="H28" s="368">
        <v>1.00556</v>
      </c>
      <c r="I28" s="368">
        <v>1.0053399999999999</v>
      </c>
      <c r="J28" s="368">
        <v>0.99768999999999997</v>
      </c>
      <c r="K28" s="368">
        <v>0.99416000000000004</v>
      </c>
      <c r="L28" s="368">
        <v>0.98994000000000004</v>
      </c>
      <c r="M28" s="368">
        <v>0.99</v>
      </c>
      <c r="N28" s="368" t="s">
        <v>429</v>
      </c>
      <c r="O28" s="368" t="s">
        <v>429</v>
      </c>
      <c r="P28" s="368" t="s">
        <v>429</v>
      </c>
      <c r="Q28" s="666" t="s">
        <v>429</v>
      </c>
      <c r="R28" s="666" t="s">
        <v>429</v>
      </c>
    </row>
    <row r="29" spans="1:21">
      <c r="A29" s="1080"/>
      <c r="B29" s="284" t="s">
        <v>247</v>
      </c>
      <c r="C29" s="368">
        <v>1.1255900000000001</v>
      </c>
      <c r="D29" s="368">
        <v>1.1373500000000001</v>
      </c>
      <c r="E29" s="368">
        <v>1.11982</v>
      </c>
      <c r="F29" s="368">
        <v>1.12764</v>
      </c>
      <c r="G29" s="368">
        <v>1.1333899999999999</v>
      </c>
      <c r="H29" s="368">
        <v>1.14008</v>
      </c>
      <c r="I29" s="368">
        <v>1.1667700000000001</v>
      </c>
      <c r="J29" s="368">
        <v>1.17635</v>
      </c>
      <c r="K29" s="368" t="s">
        <v>429</v>
      </c>
      <c r="L29" s="368" t="s">
        <v>429</v>
      </c>
      <c r="M29" s="368" t="s">
        <v>429</v>
      </c>
      <c r="N29" s="368" t="s">
        <v>429</v>
      </c>
      <c r="O29" s="368" t="s">
        <v>429</v>
      </c>
      <c r="P29" s="368" t="s">
        <v>429</v>
      </c>
      <c r="Q29" s="666" t="s">
        <v>429</v>
      </c>
      <c r="R29" s="666" t="s">
        <v>429</v>
      </c>
    </row>
    <row r="30" spans="1:21">
      <c r="A30" s="1080"/>
      <c r="B30" s="284" t="s">
        <v>248</v>
      </c>
      <c r="C30" s="368" t="s">
        <v>429</v>
      </c>
      <c r="D30" s="368">
        <v>0.84640000000000004</v>
      </c>
      <c r="E30" s="368">
        <v>1.38473</v>
      </c>
      <c r="F30" s="368">
        <v>1.1435299999999999</v>
      </c>
      <c r="G30" s="368" t="s">
        <v>429</v>
      </c>
      <c r="H30" s="368">
        <v>0.88012999999999997</v>
      </c>
      <c r="I30" s="368">
        <v>0.88034999999999997</v>
      </c>
      <c r="J30" s="368" t="s">
        <v>429</v>
      </c>
      <c r="K30" s="368">
        <v>1.32311</v>
      </c>
      <c r="L30" s="368" t="s">
        <v>429</v>
      </c>
      <c r="M30" s="368" t="s">
        <v>429</v>
      </c>
      <c r="N30" s="368" t="s">
        <v>429</v>
      </c>
      <c r="O30" s="368" t="s">
        <v>429</v>
      </c>
      <c r="P30" s="368" t="s">
        <v>429</v>
      </c>
      <c r="Q30" s="666">
        <v>1.37</v>
      </c>
      <c r="R30" s="666" t="s">
        <v>429</v>
      </c>
    </row>
    <row r="31" spans="1:21">
      <c r="A31" s="1080" t="s">
        <v>5</v>
      </c>
      <c r="B31" s="72" t="s">
        <v>246</v>
      </c>
      <c r="C31" s="368">
        <v>1.0115499999999999</v>
      </c>
      <c r="D31" s="368">
        <v>1</v>
      </c>
      <c r="E31" s="368">
        <v>1</v>
      </c>
      <c r="F31" s="368">
        <v>1</v>
      </c>
      <c r="G31" s="368">
        <v>1</v>
      </c>
      <c r="H31" s="368">
        <v>1</v>
      </c>
      <c r="I31" s="368">
        <v>1</v>
      </c>
      <c r="J31" s="368">
        <v>1</v>
      </c>
      <c r="K31" s="368">
        <v>1</v>
      </c>
      <c r="L31" s="368">
        <v>1</v>
      </c>
      <c r="M31" s="368">
        <v>1</v>
      </c>
      <c r="N31" s="368">
        <v>1</v>
      </c>
      <c r="O31" s="368" t="s">
        <v>429</v>
      </c>
      <c r="P31" s="368" t="s">
        <v>429</v>
      </c>
      <c r="Q31" s="666" t="s">
        <v>429</v>
      </c>
      <c r="R31" s="666" t="s">
        <v>429</v>
      </c>
    </row>
    <row r="32" spans="1:21">
      <c r="A32" s="1080"/>
      <c r="B32" s="284" t="s">
        <v>247</v>
      </c>
      <c r="C32" s="368">
        <v>1.05501</v>
      </c>
      <c r="D32" s="368">
        <v>1</v>
      </c>
      <c r="E32" s="368">
        <v>1</v>
      </c>
      <c r="F32" s="368">
        <v>1</v>
      </c>
      <c r="G32" s="368">
        <v>1</v>
      </c>
      <c r="H32" s="368">
        <v>1</v>
      </c>
      <c r="I32" s="368">
        <v>1</v>
      </c>
      <c r="J32" s="368">
        <v>1</v>
      </c>
      <c r="K32" s="368">
        <v>1</v>
      </c>
      <c r="L32" s="368">
        <v>1</v>
      </c>
      <c r="M32" s="368">
        <v>1</v>
      </c>
      <c r="N32" s="368">
        <v>1</v>
      </c>
      <c r="O32" s="368" t="s">
        <v>429</v>
      </c>
      <c r="P32" s="368" t="s">
        <v>429</v>
      </c>
      <c r="Q32" s="666" t="s">
        <v>429</v>
      </c>
      <c r="R32" s="666" t="s">
        <v>429</v>
      </c>
      <c r="S32" s="192" t="s">
        <v>17</v>
      </c>
    </row>
    <row r="33" spans="1:20">
      <c r="A33" s="1080"/>
      <c r="B33" s="284" t="s">
        <v>248</v>
      </c>
      <c r="C33" s="368">
        <v>1.1255900000000001</v>
      </c>
      <c r="D33" s="368">
        <v>1.1373500000000001</v>
      </c>
      <c r="E33" s="368">
        <v>1.11982</v>
      </c>
      <c r="F33" s="368">
        <v>1.12764</v>
      </c>
      <c r="G33" s="368">
        <v>1.1333899999999999</v>
      </c>
      <c r="H33" s="368">
        <v>1.14008</v>
      </c>
      <c r="I33" s="368">
        <v>1.1667700000000001</v>
      </c>
      <c r="J33" s="368">
        <v>1.17635</v>
      </c>
      <c r="K33" s="368" t="s">
        <v>429</v>
      </c>
      <c r="L33" s="368" t="s">
        <v>429</v>
      </c>
      <c r="M33" s="368" t="s">
        <v>429</v>
      </c>
      <c r="N33" s="368" t="s">
        <v>429</v>
      </c>
      <c r="O33" s="368">
        <v>0</v>
      </c>
      <c r="P33" s="368" t="s">
        <v>429</v>
      </c>
      <c r="Q33" s="666" t="s">
        <v>429</v>
      </c>
      <c r="R33" s="666" t="s">
        <v>429</v>
      </c>
    </row>
    <row r="34" spans="1:20">
      <c r="A34" s="1080" t="s">
        <v>4</v>
      </c>
      <c r="B34" s="72" t="s">
        <v>246</v>
      </c>
      <c r="C34" s="368">
        <v>0.95196000000000003</v>
      </c>
      <c r="D34" s="368">
        <v>0.96325000000000005</v>
      </c>
      <c r="E34" s="368">
        <v>0.96480999999999995</v>
      </c>
      <c r="F34" s="368">
        <v>0.96179999999999999</v>
      </c>
      <c r="G34" s="368">
        <v>0.95798000000000005</v>
      </c>
      <c r="H34" s="368">
        <v>0.95859000000000005</v>
      </c>
      <c r="I34" s="368">
        <v>0.95748999999999995</v>
      </c>
      <c r="J34" s="368">
        <v>0.96220000000000006</v>
      </c>
      <c r="K34" s="368">
        <v>0.96187999999999996</v>
      </c>
      <c r="L34" s="368">
        <v>0.95799000000000001</v>
      </c>
      <c r="M34" s="368" t="s">
        <v>429</v>
      </c>
      <c r="N34" s="368" t="s">
        <v>429</v>
      </c>
      <c r="O34" s="368" t="s">
        <v>429</v>
      </c>
      <c r="P34" s="368" t="s">
        <v>429</v>
      </c>
      <c r="Q34" s="666" t="s">
        <v>429</v>
      </c>
      <c r="R34" s="666" t="s">
        <v>429</v>
      </c>
    </row>
    <row r="35" spans="1:20">
      <c r="A35" s="1080"/>
      <c r="B35" s="284" t="s">
        <v>247</v>
      </c>
      <c r="C35" s="368">
        <v>1.1047</v>
      </c>
      <c r="D35" s="368">
        <v>1.0960399999999999</v>
      </c>
      <c r="E35" s="368">
        <v>1.0748200000000001</v>
      </c>
      <c r="F35" s="368">
        <v>1.06602</v>
      </c>
      <c r="G35" s="368">
        <v>1.0681400000000001</v>
      </c>
      <c r="H35" s="368">
        <v>1.06084</v>
      </c>
      <c r="I35" s="368">
        <v>1.05677</v>
      </c>
      <c r="J35" s="368">
        <v>1.0467299999999999</v>
      </c>
      <c r="K35" s="368">
        <v>1.03979</v>
      </c>
      <c r="L35" s="368">
        <v>1.0483100000000001</v>
      </c>
      <c r="M35" s="368" t="s">
        <v>429</v>
      </c>
      <c r="N35" s="368" t="s">
        <v>429</v>
      </c>
      <c r="O35" s="368" t="s">
        <v>429</v>
      </c>
      <c r="P35" s="368" t="s">
        <v>429</v>
      </c>
      <c r="Q35" s="666" t="s">
        <v>429</v>
      </c>
      <c r="R35" s="666" t="s">
        <v>429</v>
      </c>
    </row>
    <row r="36" spans="1:20">
      <c r="A36" s="1080"/>
      <c r="B36" s="284" t="s">
        <v>248</v>
      </c>
      <c r="C36" s="368" t="s">
        <v>429</v>
      </c>
      <c r="D36" s="368" t="s">
        <v>429</v>
      </c>
      <c r="E36" s="368" t="s">
        <v>429</v>
      </c>
      <c r="F36" s="368" t="s">
        <v>429</v>
      </c>
      <c r="G36" s="368" t="s">
        <v>429</v>
      </c>
      <c r="H36" s="368" t="s">
        <v>429</v>
      </c>
      <c r="I36" s="368" t="s">
        <v>429</v>
      </c>
      <c r="J36" s="368" t="s">
        <v>429</v>
      </c>
      <c r="K36" s="368" t="s">
        <v>429</v>
      </c>
      <c r="L36" s="368" t="s">
        <v>429</v>
      </c>
      <c r="M36" s="368" t="s">
        <v>429</v>
      </c>
      <c r="N36" s="368" t="s">
        <v>429</v>
      </c>
      <c r="O36" s="368" t="s">
        <v>429</v>
      </c>
      <c r="P36" s="368" t="s">
        <v>429</v>
      </c>
      <c r="Q36" s="666" t="s">
        <v>429</v>
      </c>
      <c r="R36" s="666" t="s">
        <v>429</v>
      </c>
      <c r="T36" s="499"/>
    </row>
    <row r="37" spans="1:20">
      <c r="A37" s="1080" t="s">
        <v>3</v>
      </c>
      <c r="B37" s="72" t="s">
        <v>246</v>
      </c>
      <c r="C37" s="368">
        <v>0.95230999999999999</v>
      </c>
      <c r="D37" s="368">
        <v>0.96235000000000004</v>
      </c>
      <c r="E37" s="368">
        <v>0.94106999999999996</v>
      </c>
      <c r="F37" s="368">
        <v>0.95791999999999999</v>
      </c>
      <c r="G37" s="368">
        <v>0.94477999999999995</v>
      </c>
      <c r="H37" s="368">
        <v>0.94091999999999998</v>
      </c>
      <c r="I37" s="368">
        <v>0.93542000000000003</v>
      </c>
      <c r="J37" s="368">
        <v>0.93330000000000002</v>
      </c>
      <c r="K37" s="368" t="s">
        <v>429</v>
      </c>
      <c r="L37" s="368">
        <v>0.92110000000000003</v>
      </c>
      <c r="M37" s="368">
        <v>1.01</v>
      </c>
      <c r="N37" s="368">
        <v>0.9</v>
      </c>
      <c r="O37" s="368">
        <v>0.91</v>
      </c>
      <c r="P37" s="368">
        <v>0.9</v>
      </c>
      <c r="Q37" s="666">
        <v>0.91</v>
      </c>
      <c r="R37" s="666" t="s">
        <v>429</v>
      </c>
      <c r="T37" s="499"/>
    </row>
    <row r="38" spans="1:20">
      <c r="A38" s="1080"/>
      <c r="B38" s="284" t="s">
        <v>247</v>
      </c>
      <c r="C38" s="368">
        <v>1.00732</v>
      </c>
      <c r="D38" s="368">
        <v>1.0057499999999999</v>
      </c>
      <c r="E38" s="368">
        <v>1.02763</v>
      </c>
      <c r="F38" s="368">
        <v>1.02234</v>
      </c>
      <c r="G38" s="368">
        <v>0.9819</v>
      </c>
      <c r="H38" s="368">
        <v>1.0198100000000001</v>
      </c>
      <c r="I38" s="368">
        <v>1.0245200000000001</v>
      </c>
      <c r="J38" s="368">
        <v>0.90805999999999998</v>
      </c>
      <c r="K38" s="368" t="s">
        <v>429</v>
      </c>
      <c r="L38" s="368">
        <v>1.0122599999999999</v>
      </c>
      <c r="M38" s="368">
        <v>1.24</v>
      </c>
      <c r="N38" s="368">
        <v>0.98</v>
      </c>
      <c r="O38" s="368">
        <v>0.97</v>
      </c>
      <c r="P38" s="368">
        <v>0.97</v>
      </c>
      <c r="Q38" s="666">
        <v>0.99</v>
      </c>
      <c r="R38" s="666" t="s">
        <v>429</v>
      </c>
      <c r="T38" s="499"/>
    </row>
    <row r="39" spans="1:20">
      <c r="A39" s="1080"/>
      <c r="B39" s="284" t="s">
        <v>248</v>
      </c>
      <c r="C39" s="368">
        <v>0.90381</v>
      </c>
      <c r="D39" s="368" t="s">
        <v>429</v>
      </c>
      <c r="E39" s="368">
        <v>1.1621600000000001</v>
      </c>
      <c r="F39" s="368">
        <v>1.1609400000000001</v>
      </c>
      <c r="G39" s="368">
        <v>1.0777099999999999</v>
      </c>
      <c r="H39" s="368">
        <v>1.0646</v>
      </c>
      <c r="I39" s="368">
        <v>0.98372000000000004</v>
      </c>
      <c r="J39" s="368" t="s">
        <v>429</v>
      </c>
      <c r="K39" s="368" t="s">
        <v>429</v>
      </c>
      <c r="L39" s="368" t="s">
        <v>429</v>
      </c>
      <c r="M39" s="368" t="s">
        <v>429</v>
      </c>
      <c r="N39" s="368">
        <v>1.04</v>
      </c>
      <c r="O39" s="368">
        <v>1.03</v>
      </c>
      <c r="P39" s="368">
        <v>1.1299999999999999</v>
      </c>
      <c r="Q39" s="666">
        <v>0.96</v>
      </c>
      <c r="R39" s="666" t="s">
        <v>429</v>
      </c>
      <c r="T39" s="499"/>
    </row>
    <row r="40" spans="1:20">
      <c r="A40" s="1080" t="s">
        <v>79</v>
      </c>
      <c r="B40" s="72" t="s">
        <v>246</v>
      </c>
      <c r="C40" s="368">
        <v>0.98699000000000003</v>
      </c>
      <c r="D40" s="368">
        <v>0.97921000000000002</v>
      </c>
      <c r="E40" s="368">
        <v>0.96650999999999998</v>
      </c>
      <c r="F40" s="368">
        <v>0.95738000000000001</v>
      </c>
      <c r="G40" s="368">
        <v>0.96142000000000005</v>
      </c>
      <c r="H40" s="368">
        <v>0.96479999999999999</v>
      </c>
      <c r="I40" s="368">
        <v>0.97436999999999996</v>
      </c>
      <c r="J40" s="368">
        <v>0.98377000000000003</v>
      </c>
      <c r="K40" s="368">
        <v>0.98558000000000001</v>
      </c>
      <c r="L40" s="368">
        <v>0.99905999999999995</v>
      </c>
      <c r="M40" s="368">
        <v>1.01589</v>
      </c>
      <c r="N40" s="368" t="s">
        <v>429</v>
      </c>
      <c r="O40" s="368">
        <v>1.01825915013166</v>
      </c>
      <c r="P40" s="368">
        <v>1.0244299037426527</v>
      </c>
      <c r="Q40" s="666">
        <v>1.0315010295035407</v>
      </c>
      <c r="R40" s="666">
        <v>1.0339400059560211</v>
      </c>
      <c r="T40" s="499"/>
    </row>
    <row r="41" spans="1:20">
      <c r="A41" s="1080"/>
      <c r="B41" s="284" t="s">
        <v>247</v>
      </c>
      <c r="C41" s="368" t="s">
        <v>429</v>
      </c>
      <c r="D41" s="368" t="s">
        <v>429</v>
      </c>
      <c r="E41" s="368" t="s">
        <v>429</v>
      </c>
      <c r="F41" s="368" t="s">
        <v>429</v>
      </c>
      <c r="G41" s="368" t="s">
        <v>429</v>
      </c>
      <c r="H41" s="368" t="s">
        <v>429</v>
      </c>
      <c r="I41" s="368" t="s">
        <v>429</v>
      </c>
      <c r="J41" s="368" t="s">
        <v>429</v>
      </c>
      <c r="K41" s="368" t="s">
        <v>429</v>
      </c>
      <c r="L41" s="368" t="s">
        <v>429</v>
      </c>
      <c r="M41" s="368" t="s">
        <v>429</v>
      </c>
      <c r="N41" s="368" t="s">
        <v>429</v>
      </c>
      <c r="O41" s="368">
        <v>0.86474255126064725</v>
      </c>
      <c r="P41" s="368">
        <v>0.92086167776309613</v>
      </c>
      <c r="Q41" s="666">
        <v>0.95196931135998908</v>
      </c>
      <c r="R41" s="666">
        <v>1.0940820050263367</v>
      </c>
    </row>
    <row r="42" spans="1:20">
      <c r="A42" s="1080"/>
      <c r="B42" s="284" t="s">
        <v>248</v>
      </c>
      <c r="C42" s="368" t="s">
        <v>429</v>
      </c>
      <c r="D42" s="368">
        <v>0.31484000000000001</v>
      </c>
      <c r="E42" s="368">
        <v>0.38756000000000002</v>
      </c>
      <c r="F42" s="368">
        <v>0.44408999999999998</v>
      </c>
      <c r="G42" s="368">
        <v>0.41266000000000003</v>
      </c>
      <c r="H42" s="368">
        <v>0.48348000000000002</v>
      </c>
      <c r="I42" s="368" t="s">
        <v>429</v>
      </c>
      <c r="J42" s="368" t="s">
        <v>429</v>
      </c>
      <c r="K42" s="368" t="s">
        <v>429</v>
      </c>
      <c r="L42" s="368" t="s">
        <v>429</v>
      </c>
      <c r="M42" s="368">
        <v>0.82264999999999999</v>
      </c>
      <c r="N42" s="368" t="s">
        <v>429</v>
      </c>
      <c r="O42" s="368">
        <v>0.55000000000000004</v>
      </c>
      <c r="P42" s="368">
        <v>0.57448892247661498</v>
      </c>
      <c r="Q42" s="666">
        <v>0.57448892247661498</v>
      </c>
      <c r="R42" s="666">
        <v>0.55000000000000004</v>
      </c>
    </row>
    <row r="43" spans="1:20">
      <c r="A43" s="1080" t="s">
        <v>2</v>
      </c>
      <c r="B43" s="72" t="s">
        <v>246</v>
      </c>
      <c r="C43" s="368">
        <v>0.93306</v>
      </c>
      <c r="D43" s="368">
        <v>0.93674000000000002</v>
      </c>
      <c r="E43" s="368">
        <v>0.93301999999999996</v>
      </c>
      <c r="F43" s="368" t="s">
        <v>429</v>
      </c>
      <c r="G43" s="368">
        <v>0.95591999999999999</v>
      </c>
      <c r="H43" s="368">
        <v>0.95608000000000004</v>
      </c>
      <c r="I43" s="368">
        <v>0.98206000000000004</v>
      </c>
      <c r="J43" s="368">
        <v>0.97092000000000001</v>
      </c>
      <c r="K43" s="368">
        <v>0.97885999999999995</v>
      </c>
      <c r="L43" s="368">
        <v>0.98970999999999998</v>
      </c>
      <c r="M43" s="368">
        <v>1.01264</v>
      </c>
      <c r="N43" s="368">
        <v>0.99</v>
      </c>
      <c r="O43" s="368" t="s">
        <v>429</v>
      </c>
      <c r="P43" s="368">
        <v>1</v>
      </c>
      <c r="Q43" s="666">
        <v>0.98</v>
      </c>
      <c r="R43" s="666" t="s">
        <v>429</v>
      </c>
    </row>
    <row r="44" spans="1:20">
      <c r="A44" s="1080"/>
      <c r="B44" s="284" t="s">
        <v>247</v>
      </c>
      <c r="C44" s="368">
        <v>0.80740724084111903</v>
      </c>
      <c r="D44" s="368">
        <v>0.77345851335028104</v>
      </c>
      <c r="E44" s="368">
        <v>0.83041331238552096</v>
      </c>
      <c r="F44" s="368" t="s">
        <v>429</v>
      </c>
      <c r="G44" s="368">
        <v>0.79499900256808398</v>
      </c>
      <c r="H44" s="368">
        <v>0.81183155299045895</v>
      </c>
      <c r="I44" s="368" t="s">
        <v>429</v>
      </c>
      <c r="J44" s="368">
        <v>0.889614321096173</v>
      </c>
      <c r="K44" s="368">
        <v>0.83257159456026197</v>
      </c>
      <c r="L44" s="368" t="s">
        <v>429</v>
      </c>
      <c r="M44" s="368" t="s">
        <v>429</v>
      </c>
      <c r="N44" s="368" t="s">
        <v>429</v>
      </c>
      <c r="O44" s="368" t="s">
        <v>429</v>
      </c>
      <c r="P44" s="368">
        <v>0.91</v>
      </c>
      <c r="Q44" s="666">
        <v>0.94</v>
      </c>
      <c r="R44" s="666" t="s">
        <v>429</v>
      </c>
    </row>
    <row r="45" spans="1:20">
      <c r="A45" s="1080"/>
      <c r="B45" s="284" t="s">
        <v>248</v>
      </c>
      <c r="C45" s="368">
        <v>0.46400999999999998</v>
      </c>
      <c r="D45" s="368" t="s">
        <v>429</v>
      </c>
      <c r="E45" s="368" t="s">
        <v>429</v>
      </c>
      <c r="F45" s="368" t="s">
        <v>429</v>
      </c>
      <c r="G45" s="368" t="s">
        <v>429</v>
      </c>
      <c r="H45" s="368" t="s">
        <v>429</v>
      </c>
      <c r="I45" s="368" t="s">
        <v>429</v>
      </c>
      <c r="J45" s="368" t="s">
        <v>429</v>
      </c>
      <c r="K45" s="368" t="s">
        <v>429</v>
      </c>
      <c r="L45" s="368" t="s">
        <v>429</v>
      </c>
      <c r="M45" s="368" t="s">
        <v>429</v>
      </c>
      <c r="N45" s="368" t="s">
        <v>429</v>
      </c>
      <c r="O45" s="368" t="s">
        <v>429</v>
      </c>
      <c r="P45" s="368" t="s">
        <v>429</v>
      </c>
      <c r="Q45" s="666" t="s">
        <v>429</v>
      </c>
      <c r="R45" s="666" t="s">
        <v>429</v>
      </c>
    </row>
    <row r="46" spans="1:20">
      <c r="A46" s="1080" t="s">
        <v>1</v>
      </c>
      <c r="B46" s="72" t="s">
        <v>246</v>
      </c>
      <c r="C46" s="368">
        <v>0.96925584663699804</v>
      </c>
      <c r="D46" s="368">
        <v>0.97269539009374195</v>
      </c>
      <c r="E46" s="368">
        <v>0.97972220278169098</v>
      </c>
      <c r="F46" s="368">
        <v>0.98375043400303097</v>
      </c>
      <c r="G46" s="368" t="s">
        <v>429</v>
      </c>
      <c r="H46" s="368" t="s">
        <v>429</v>
      </c>
      <c r="I46" s="368">
        <v>0.98959660140309502</v>
      </c>
      <c r="J46" s="368" t="s">
        <v>429</v>
      </c>
      <c r="K46" s="368" t="s">
        <v>429</v>
      </c>
      <c r="L46" s="368">
        <v>0.98</v>
      </c>
      <c r="M46" s="368" t="s">
        <v>429</v>
      </c>
      <c r="N46" s="368" t="s">
        <v>429</v>
      </c>
      <c r="O46" s="368">
        <v>0.98</v>
      </c>
      <c r="P46" s="368">
        <v>0.98</v>
      </c>
      <c r="Q46" s="666">
        <v>0.98</v>
      </c>
      <c r="R46" s="666" t="s">
        <v>429</v>
      </c>
    </row>
    <row r="47" spans="1:20">
      <c r="A47" s="1080"/>
      <c r="B47" s="284" t="s">
        <v>247</v>
      </c>
      <c r="C47" s="368">
        <v>0.87872790645351895</v>
      </c>
      <c r="D47" s="368">
        <v>0.885856736109361</v>
      </c>
      <c r="E47" s="368">
        <v>0.88275094558490397</v>
      </c>
      <c r="F47" s="368">
        <v>0.90380350885613603</v>
      </c>
      <c r="G47" s="368" t="s">
        <v>429</v>
      </c>
      <c r="H47" s="368" t="s">
        <v>429</v>
      </c>
      <c r="I47" s="368">
        <v>0.92378618766746501</v>
      </c>
      <c r="J47" s="368" t="s">
        <v>429</v>
      </c>
      <c r="K47" s="368" t="s">
        <v>429</v>
      </c>
      <c r="L47" s="368">
        <v>0.99</v>
      </c>
      <c r="M47" s="368" t="s">
        <v>429</v>
      </c>
      <c r="N47" s="368" t="s">
        <v>429</v>
      </c>
      <c r="O47" s="368">
        <v>1</v>
      </c>
      <c r="P47" s="368">
        <v>0.98</v>
      </c>
      <c r="Q47" s="666">
        <v>0.98</v>
      </c>
      <c r="R47" s="666" t="s">
        <v>429</v>
      </c>
    </row>
    <row r="48" spans="1:20">
      <c r="A48" s="1080"/>
      <c r="B48" s="284" t="s">
        <v>248</v>
      </c>
      <c r="C48" s="368" t="s">
        <v>429</v>
      </c>
      <c r="D48" s="368" t="s">
        <v>429</v>
      </c>
      <c r="E48" s="368" t="s">
        <v>429</v>
      </c>
      <c r="F48" s="368" t="s">
        <v>429</v>
      </c>
      <c r="G48" s="368" t="s">
        <v>429</v>
      </c>
      <c r="H48" s="368" t="s">
        <v>429</v>
      </c>
      <c r="I48" s="368" t="s">
        <v>429</v>
      </c>
      <c r="J48" s="368" t="s">
        <v>429</v>
      </c>
      <c r="K48" s="368" t="s">
        <v>429</v>
      </c>
      <c r="L48" s="368" t="s">
        <v>429</v>
      </c>
      <c r="M48" s="368">
        <v>0.79686000000000001</v>
      </c>
      <c r="N48" s="368">
        <v>0.76</v>
      </c>
      <c r="O48" s="368" t="s">
        <v>429</v>
      </c>
      <c r="P48" s="368" t="s">
        <v>429</v>
      </c>
      <c r="Q48" s="666" t="s">
        <v>429</v>
      </c>
      <c r="R48" s="666" t="s">
        <v>429</v>
      </c>
    </row>
    <row r="49" spans="1:19">
      <c r="A49" s="144"/>
      <c r="B49" s="144"/>
      <c r="C49" s="181"/>
      <c r="D49" s="181"/>
      <c r="E49" s="181"/>
      <c r="F49" s="181"/>
      <c r="G49" s="181"/>
      <c r="H49" s="181"/>
      <c r="I49" s="181"/>
      <c r="J49" s="181"/>
      <c r="K49" s="181"/>
      <c r="L49" s="208"/>
      <c r="M49" s="93"/>
      <c r="N49" s="93"/>
      <c r="O49" s="93"/>
      <c r="P49" s="57"/>
      <c r="R49" s="289"/>
    </row>
    <row r="50" spans="1:19" ht="15" customHeight="1">
      <c r="A50" s="332" t="s">
        <v>269</v>
      </c>
      <c r="B50" s="142"/>
      <c r="D50" s="486"/>
      <c r="E50" s="486"/>
      <c r="F50" s="486"/>
      <c r="G50" s="486"/>
      <c r="H50" s="486"/>
      <c r="I50" s="486"/>
      <c r="J50" s="486"/>
      <c r="K50" s="486"/>
      <c r="L50" s="486"/>
      <c r="M50" s="486"/>
      <c r="N50" s="486"/>
      <c r="O50" s="57"/>
      <c r="P50" s="57"/>
      <c r="R50" s="289"/>
    </row>
    <row r="51" spans="1:19" s="283" customFormat="1">
      <c r="A51" s="134"/>
      <c r="B51" s="134"/>
      <c r="D51" s="289"/>
      <c r="E51" s="289"/>
      <c r="F51" s="289"/>
      <c r="G51" s="289"/>
      <c r="H51" s="289"/>
      <c r="I51" s="289"/>
      <c r="J51" s="289"/>
      <c r="K51" s="289"/>
      <c r="L51" s="289"/>
      <c r="M51" s="289"/>
      <c r="N51" s="289"/>
      <c r="O51" s="289"/>
      <c r="P51" s="289"/>
      <c r="R51" s="289"/>
      <c r="S51" s="499"/>
    </row>
    <row r="52" spans="1:19" ht="15" customHeight="1">
      <c r="A52" s="486" t="s">
        <v>1148</v>
      </c>
      <c r="B52" s="142"/>
      <c r="D52" s="486"/>
      <c r="E52" s="486"/>
      <c r="F52" s="486"/>
      <c r="G52" s="486"/>
      <c r="H52" s="486"/>
      <c r="I52" s="486"/>
      <c r="J52" s="486"/>
      <c r="K52" s="486"/>
      <c r="L52" s="486"/>
      <c r="M52" s="486"/>
      <c r="N52" s="486"/>
      <c r="O52" s="387"/>
      <c r="R52" s="289"/>
    </row>
    <row r="53" spans="1:19">
      <c r="A53" s="140"/>
      <c r="B53" s="134"/>
      <c r="C53" s="57"/>
      <c r="D53" s="57"/>
      <c r="E53" s="57"/>
      <c r="F53" s="57"/>
      <c r="G53" s="57"/>
      <c r="H53" s="57"/>
      <c r="I53" s="57"/>
      <c r="J53" s="57"/>
      <c r="K53" s="57"/>
      <c r="L53" s="57"/>
      <c r="M53" s="57"/>
      <c r="N53" s="57"/>
      <c r="O53" s="57"/>
      <c r="P53" s="57"/>
      <c r="R53" s="289"/>
    </row>
    <row r="54" spans="1:19" ht="15" customHeight="1">
      <c r="A54" s="486" t="s">
        <v>1147</v>
      </c>
      <c r="B54" s="283"/>
      <c r="C54" s="167" t="s">
        <v>431</v>
      </c>
      <c r="D54" s="167"/>
      <c r="E54" s="167"/>
      <c r="F54" s="167"/>
      <c r="G54" s="167"/>
      <c r="H54" s="167"/>
      <c r="I54" s="167"/>
      <c r="J54" s="167"/>
      <c r="K54" s="167"/>
      <c r="L54" s="167"/>
      <c r="M54" s="167"/>
      <c r="N54" s="167"/>
      <c r="O54" s="171"/>
      <c r="R54" s="289"/>
    </row>
    <row r="55" spans="1:19">
      <c r="C55" s="167"/>
      <c r="D55" s="167"/>
      <c r="E55" s="167"/>
      <c r="F55" s="167"/>
      <c r="G55" s="167"/>
      <c r="H55" s="167"/>
      <c r="I55" s="167"/>
      <c r="J55" s="167"/>
      <c r="K55" s="167"/>
      <c r="L55" s="167"/>
      <c r="M55" s="167"/>
      <c r="N55" s="167"/>
      <c r="O55" s="171"/>
    </row>
    <row r="56" spans="1:19">
      <c r="C56" s="167"/>
      <c r="D56" s="167"/>
      <c r="E56" s="167"/>
      <c r="F56" s="167"/>
      <c r="G56" s="167"/>
      <c r="H56" s="167"/>
      <c r="I56" s="167"/>
      <c r="J56" s="167"/>
      <c r="K56" s="167"/>
      <c r="L56" s="167"/>
      <c r="M56" s="167"/>
      <c r="N56" s="167"/>
    </row>
  </sheetData>
  <mergeCells count="15">
    <mergeCell ref="A22:A24"/>
    <mergeCell ref="A19:A21"/>
    <mergeCell ref="A4:A6"/>
    <mergeCell ref="A7:A9"/>
    <mergeCell ref="A10:A12"/>
    <mergeCell ref="A13:A15"/>
    <mergeCell ref="A16:A18"/>
    <mergeCell ref="A40:A42"/>
    <mergeCell ref="A43:A45"/>
    <mergeCell ref="A46:A48"/>
    <mergeCell ref="A25:A27"/>
    <mergeCell ref="A28:A30"/>
    <mergeCell ref="A31:A33"/>
    <mergeCell ref="A34:A36"/>
    <mergeCell ref="A37:A39"/>
  </mergeCells>
  <hyperlinks>
    <hyperlink ref="T5" location="Content!B69" display="Back to Content Page"/>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72"/>
  <sheetViews>
    <sheetView zoomScale="96" zoomScaleNormal="96" workbookViewId="0">
      <selection activeCell="R8" sqref="R8"/>
    </sheetView>
  </sheetViews>
  <sheetFormatPr defaultRowHeight="14.5"/>
  <cols>
    <col min="1" max="1" width="33.81640625" customWidth="1"/>
    <col min="2" max="2" width="13.1796875" bestFit="1" customWidth="1"/>
    <col min="3" max="3" width="9.26953125" customWidth="1"/>
    <col min="4" max="4" width="10" customWidth="1"/>
    <col min="5" max="8" width="11" customWidth="1"/>
    <col min="9" max="9" width="10.26953125" customWidth="1"/>
    <col min="10" max="17" width="11" customWidth="1"/>
    <col min="18" max="18" width="10.7265625" bestFit="1" customWidth="1"/>
    <col min="19" max="20" width="10" bestFit="1" customWidth="1"/>
    <col min="21" max="22" width="9.1796875" style="499"/>
  </cols>
  <sheetData>
    <row r="1" spans="1:29" s="292" customFormat="1" ht="15" customHeight="1">
      <c r="A1" s="162" t="s">
        <v>1343</v>
      </c>
      <c r="B1" s="162"/>
      <c r="C1" s="156"/>
      <c r="D1" s="156"/>
      <c r="E1" s="156"/>
      <c r="F1" s="156"/>
      <c r="G1" s="156"/>
      <c r="H1" s="156"/>
      <c r="I1" s="156"/>
      <c r="J1" s="156"/>
      <c r="K1" s="158"/>
      <c r="L1" s="158"/>
      <c r="M1" s="136"/>
      <c r="N1" s="136"/>
      <c r="O1" s="136"/>
      <c r="P1" s="136"/>
      <c r="Q1" s="136"/>
      <c r="R1" s="136"/>
    </row>
    <row r="2" spans="1:29" ht="15" customHeight="1">
      <c r="A2" s="157"/>
      <c r="B2" s="157"/>
      <c r="C2" s="157"/>
      <c r="D2" s="157"/>
      <c r="E2" s="157"/>
      <c r="F2" s="157"/>
      <c r="G2" s="157"/>
      <c r="H2" s="157"/>
      <c r="I2" s="157"/>
      <c r="J2" s="157"/>
      <c r="K2" s="158"/>
      <c r="L2" s="158"/>
      <c r="M2" s="57"/>
      <c r="N2" s="57"/>
      <c r="O2" s="57"/>
      <c r="P2" s="57"/>
      <c r="Q2" s="57"/>
      <c r="R2" s="57"/>
    </row>
    <row r="3" spans="1:29" ht="15" customHeight="1">
      <c r="A3" s="758" t="s">
        <v>16</v>
      </c>
      <c r="B3" s="739" t="s">
        <v>57</v>
      </c>
      <c r="C3" s="631">
        <v>1980</v>
      </c>
      <c r="D3" s="631">
        <v>1990</v>
      </c>
      <c r="E3" s="632">
        <v>2000</v>
      </c>
      <c r="F3" s="632">
        <v>2001</v>
      </c>
      <c r="G3" s="632">
        <v>2002</v>
      </c>
      <c r="H3" s="632">
        <v>2003</v>
      </c>
      <c r="I3" s="632">
        <v>2004</v>
      </c>
      <c r="J3" s="632">
        <v>2005</v>
      </c>
      <c r="K3" s="632">
        <v>2006</v>
      </c>
      <c r="L3" s="632">
        <v>2007</v>
      </c>
      <c r="M3" s="633">
        <v>2008</v>
      </c>
      <c r="N3" s="632">
        <v>2009</v>
      </c>
      <c r="O3" s="632">
        <v>2010</v>
      </c>
      <c r="P3" s="632">
        <v>2011</v>
      </c>
      <c r="Q3" s="632">
        <v>2012</v>
      </c>
      <c r="R3" s="632">
        <v>2013</v>
      </c>
      <c r="S3" s="632">
        <v>2014</v>
      </c>
      <c r="T3" s="632">
        <v>2015</v>
      </c>
    </row>
    <row r="4" spans="1:29" ht="15" customHeight="1">
      <c r="A4" s="1080" t="s">
        <v>15</v>
      </c>
      <c r="B4" s="284" t="s">
        <v>55</v>
      </c>
      <c r="C4" s="634">
        <v>8191.7957762399319</v>
      </c>
      <c r="D4" s="634">
        <v>8474.1055642961746</v>
      </c>
      <c r="E4" s="634">
        <v>8697.8974734357034</v>
      </c>
      <c r="F4" s="634">
        <v>8954.1227064220238</v>
      </c>
      <c r="G4" s="634">
        <v>9232.4171184320312</v>
      </c>
      <c r="H4" s="634">
        <v>9448.7910237698125</v>
      </c>
      <c r="I4" s="634">
        <v>9798.746246872397</v>
      </c>
      <c r="J4" s="634">
        <v>10102.782891993331</v>
      </c>
      <c r="K4" s="634">
        <v>10399.862176814015</v>
      </c>
      <c r="L4" s="634">
        <v>10721.292222685575</v>
      </c>
      <c r="M4" s="634">
        <v>11054.549781067559</v>
      </c>
      <c r="N4" s="634">
        <v>11387.807339449544</v>
      </c>
      <c r="O4" s="634">
        <v>11750.285811092579</v>
      </c>
      <c r="P4" s="634">
        <v>12126.679003336116</v>
      </c>
      <c r="Q4" s="634">
        <v>12517.682652210178</v>
      </c>
      <c r="R4" s="634">
        <v>12923.992493744789</v>
      </c>
      <c r="S4" s="634">
        <v>13347</v>
      </c>
      <c r="T4" s="634">
        <v>13738</v>
      </c>
      <c r="U4" s="617"/>
      <c r="V4" s="241"/>
      <c r="W4" s="240"/>
      <c r="X4" s="240"/>
      <c r="Y4" s="240"/>
      <c r="Z4" s="241"/>
      <c r="AA4" s="240"/>
      <c r="AB4" s="240"/>
      <c r="AC4" s="240"/>
    </row>
    <row r="5" spans="1:29" ht="15" customHeight="1">
      <c r="A5" s="1080"/>
      <c r="B5" s="284" t="s">
        <v>56</v>
      </c>
      <c r="C5" s="634">
        <v>7705.0875983304168</v>
      </c>
      <c r="D5" s="634">
        <v>7970.6242042537006</v>
      </c>
      <c r="E5" s="634">
        <v>8181.119718402022</v>
      </c>
      <c r="F5" s="634">
        <v>8422.1215596330312</v>
      </c>
      <c r="G5" s="634">
        <v>8683.8813594662242</v>
      </c>
      <c r="H5" s="634">
        <v>8887.3996038365331</v>
      </c>
      <c r="I5" s="634">
        <v>9216.5625521267739</v>
      </c>
      <c r="J5" s="634">
        <v>9502.5351334445386</v>
      </c>
      <c r="K5" s="634">
        <v>9781.9637197664724</v>
      </c>
      <c r="L5" s="634">
        <v>10084.296288573812</v>
      </c>
      <c r="M5" s="634">
        <v>10397.753648874062</v>
      </c>
      <c r="N5" s="634">
        <v>10711.211009174312</v>
      </c>
      <c r="O5" s="634">
        <v>11052.153148457048</v>
      </c>
      <c r="P5" s="634">
        <v>11406.183277731443</v>
      </c>
      <c r="Q5" s="634">
        <v>11773.955796497083</v>
      </c>
      <c r="R5" s="634">
        <v>12156.125104253546</v>
      </c>
      <c r="S5" s="634">
        <v>12554</v>
      </c>
      <c r="T5" s="634">
        <v>12944</v>
      </c>
      <c r="U5" s="617"/>
      <c r="V5" s="241"/>
      <c r="W5" s="240"/>
      <c r="X5" s="240"/>
      <c r="Y5" s="240"/>
      <c r="Z5" s="241"/>
      <c r="AA5" s="240"/>
      <c r="AB5" s="240"/>
      <c r="AC5" s="240"/>
    </row>
    <row r="6" spans="1:29" ht="15" customHeight="1">
      <c r="A6" s="1080"/>
      <c r="B6" s="284" t="s">
        <v>54</v>
      </c>
      <c r="C6" s="634">
        <f>C4+C5</f>
        <v>15896.883374570349</v>
      </c>
      <c r="D6" s="634">
        <f t="shared" ref="D6:T6" si="0">+D4+D5</f>
        <v>16444.729768549874</v>
      </c>
      <c r="E6" s="634">
        <f t="shared" si="0"/>
        <v>16879.017191837724</v>
      </c>
      <c r="F6" s="634">
        <f t="shared" si="0"/>
        <v>17376.244266055055</v>
      </c>
      <c r="G6" s="634">
        <f t="shared" si="0"/>
        <v>17916.298477898257</v>
      </c>
      <c r="H6" s="634">
        <f t="shared" si="0"/>
        <v>18336.190627606346</v>
      </c>
      <c r="I6" s="634">
        <f t="shared" si="0"/>
        <v>19015.308798999169</v>
      </c>
      <c r="J6" s="634">
        <f t="shared" si="0"/>
        <v>19605.318025437868</v>
      </c>
      <c r="K6" s="634">
        <f t="shared" si="0"/>
        <v>20181.825896580485</v>
      </c>
      <c r="L6" s="634">
        <f t="shared" si="0"/>
        <v>20805.58851125939</v>
      </c>
      <c r="M6" s="634">
        <f t="shared" si="0"/>
        <v>21452.303429941621</v>
      </c>
      <c r="N6" s="634">
        <f t="shared" si="0"/>
        <v>22099.018348623857</v>
      </c>
      <c r="O6" s="634">
        <f t="shared" si="0"/>
        <v>22802.438959549625</v>
      </c>
      <c r="P6" s="634">
        <f t="shared" si="0"/>
        <v>23532.862281067559</v>
      </c>
      <c r="Q6" s="634">
        <f t="shared" si="0"/>
        <v>24291.638448707261</v>
      </c>
      <c r="R6" s="634">
        <f t="shared" si="0"/>
        <v>25080.117597998335</v>
      </c>
      <c r="S6" s="634">
        <f t="shared" si="0"/>
        <v>25901</v>
      </c>
      <c r="T6" s="634">
        <f t="shared" si="0"/>
        <v>26682</v>
      </c>
      <c r="X6" s="285" t="s">
        <v>13</v>
      </c>
    </row>
    <row r="7" spans="1:29" ht="15" customHeight="1">
      <c r="A7" s="1080" t="s">
        <v>14</v>
      </c>
      <c r="B7" s="284" t="s">
        <v>55</v>
      </c>
      <c r="C7" s="634">
        <v>503.1376422882077</v>
      </c>
      <c r="D7" s="634">
        <v>684.68306610107481</v>
      </c>
      <c r="E7" s="634">
        <v>827.00753902191673</v>
      </c>
      <c r="F7" s="634">
        <v>867</v>
      </c>
      <c r="G7" s="634">
        <v>861.74713235657214</v>
      </c>
      <c r="H7" s="634">
        <v>877.31130862758084</v>
      </c>
      <c r="I7" s="634">
        <v>893.07686451478776</v>
      </c>
      <c r="J7" s="634">
        <v>909.03609242161883</v>
      </c>
      <c r="K7" s="634">
        <v>925.18748115631502</v>
      </c>
      <c r="L7" s="634">
        <v>941.53783686758732</v>
      </c>
      <c r="M7" s="634">
        <v>958.09876534737487</v>
      </c>
      <c r="N7" s="634">
        <v>974.88755047116808</v>
      </c>
      <c r="O7" s="634">
        <v>991.92166239577421</v>
      </c>
      <c r="P7" s="634">
        <v>1036</v>
      </c>
      <c r="Q7" s="634">
        <v>1055</v>
      </c>
      <c r="R7" s="634">
        <v>1075</v>
      </c>
      <c r="S7" s="634">
        <v>1098</v>
      </c>
      <c r="T7" s="634">
        <v>1117</v>
      </c>
      <c r="U7" s="240"/>
      <c r="V7" s="241"/>
      <c r="W7" s="240"/>
      <c r="X7" s="240"/>
      <c r="Y7" s="240"/>
      <c r="Z7" s="241"/>
      <c r="AA7" s="240"/>
      <c r="AB7" s="240"/>
      <c r="AC7" s="240"/>
    </row>
    <row r="8" spans="1:29" ht="15" customHeight="1">
      <c r="A8" s="1080"/>
      <c r="B8" s="284" t="s">
        <v>56</v>
      </c>
      <c r="C8" s="634">
        <v>481.8623577117923</v>
      </c>
      <c r="D8" s="634">
        <v>667.31693389892519</v>
      </c>
      <c r="E8" s="634">
        <v>814.39248221805099</v>
      </c>
      <c r="F8" s="634">
        <v>814</v>
      </c>
      <c r="G8" s="634">
        <v>850.70929295259293</v>
      </c>
      <c r="H8" s="634">
        <v>867.33237059115618</v>
      </c>
      <c r="I8" s="634">
        <v>884.35905878957942</v>
      </c>
      <c r="J8" s="634">
        <v>901.80843651256077</v>
      </c>
      <c r="K8" s="634">
        <v>919.69360005570763</v>
      </c>
      <c r="L8" s="634">
        <v>938.01954612724819</v>
      </c>
      <c r="M8" s="634">
        <v>956.78669363814947</v>
      </c>
      <c r="N8" s="634">
        <v>975.99000943160252</v>
      </c>
      <c r="O8" s="634">
        <v>995.62450433343895</v>
      </c>
      <c r="P8" s="634">
        <v>989</v>
      </c>
      <c r="Q8" s="634">
        <v>1008</v>
      </c>
      <c r="R8" s="634">
        <v>1026</v>
      </c>
      <c r="S8" s="634">
        <v>1058</v>
      </c>
      <c r="T8" s="634">
        <v>1078</v>
      </c>
      <c r="U8" s="240"/>
      <c r="V8" s="241"/>
      <c r="W8" s="240"/>
      <c r="X8" s="240"/>
      <c r="Y8" s="240"/>
      <c r="Z8" s="241"/>
      <c r="AA8" s="240"/>
      <c r="AB8" s="240"/>
      <c r="AC8" s="240"/>
    </row>
    <row r="9" spans="1:29" ht="15" customHeight="1">
      <c r="A9" s="1080"/>
      <c r="B9" s="284" t="s">
        <v>54</v>
      </c>
      <c r="C9" s="634">
        <f t="shared" ref="C9:T9" si="1">C7+C8</f>
        <v>985</v>
      </c>
      <c r="D9" s="634">
        <f t="shared" si="1"/>
        <v>1352</v>
      </c>
      <c r="E9" s="634">
        <f t="shared" si="1"/>
        <v>1641.4000212399678</v>
      </c>
      <c r="F9" s="634">
        <f t="shared" si="1"/>
        <v>1681</v>
      </c>
      <c r="G9" s="634">
        <f t="shared" si="1"/>
        <v>1712.4564253091651</v>
      </c>
      <c r="H9" s="634">
        <f t="shared" si="1"/>
        <v>1744.6436792187369</v>
      </c>
      <c r="I9" s="634">
        <f t="shared" si="1"/>
        <v>1777.4359233043672</v>
      </c>
      <c r="J9" s="634">
        <f t="shared" si="1"/>
        <v>1810.8445289341796</v>
      </c>
      <c r="K9" s="634">
        <f t="shared" si="1"/>
        <v>1844.8810812120228</v>
      </c>
      <c r="L9" s="634">
        <f t="shared" si="1"/>
        <v>1879.5573829948355</v>
      </c>
      <c r="M9" s="634">
        <f t="shared" si="1"/>
        <v>1914.8854589855243</v>
      </c>
      <c r="N9" s="634">
        <f t="shared" si="1"/>
        <v>1950.8775599027706</v>
      </c>
      <c r="O9" s="634">
        <f t="shared" si="1"/>
        <v>1987.5461667292132</v>
      </c>
      <c r="P9" s="634">
        <f t="shared" si="1"/>
        <v>2025</v>
      </c>
      <c r="Q9" s="634">
        <f t="shared" si="1"/>
        <v>2063</v>
      </c>
      <c r="R9" s="634">
        <f t="shared" si="1"/>
        <v>2101</v>
      </c>
      <c r="S9" s="634">
        <f t="shared" si="1"/>
        <v>2156</v>
      </c>
      <c r="T9" s="634">
        <f t="shared" si="1"/>
        <v>2195</v>
      </c>
    </row>
    <row r="10" spans="1:29" ht="15" customHeight="1">
      <c r="A10" s="1080" t="s">
        <v>268</v>
      </c>
      <c r="B10" s="284" t="s">
        <v>55</v>
      </c>
      <c r="C10" s="634">
        <v>13862.54974212647</v>
      </c>
      <c r="D10" s="634">
        <v>18750.523538513185</v>
      </c>
      <c r="E10" s="634">
        <v>26228.079339141837</v>
      </c>
      <c r="F10" s="634">
        <v>26972.990956878642</v>
      </c>
      <c r="G10" s="634">
        <v>27691.76976776122</v>
      </c>
      <c r="H10" s="634">
        <v>28430.351881790179</v>
      </c>
      <c r="I10" s="634">
        <v>29189.43824054717</v>
      </c>
      <c r="J10" s="634">
        <v>27211.645670700062</v>
      </c>
      <c r="K10" s="634">
        <v>27997.32339134215</v>
      </c>
      <c r="L10" s="634">
        <v>28803.146694564806</v>
      </c>
      <c r="M10" s="634">
        <v>29624.079184722887</v>
      </c>
      <c r="N10" s="634">
        <v>30465.157257461535</v>
      </c>
      <c r="O10" s="634">
        <v>31321.344517135607</v>
      </c>
      <c r="P10" s="634">
        <v>32212.786546325668</v>
      </c>
      <c r="Q10" s="634">
        <v>33094.155784225448</v>
      </c>
      <c r="R10" s="634">
        <v>34000.707000350936</v>
      </c>
      <c r="S10" s="634">
        <v>34939.994788169846</v>
      </c>
      <c r="T10" s="634">
        <v>35952.813952407821</v>
      </c>
      <c r="U10" s="617" t="s">
        <v>17</v>
      </c>
      <c r="V10" s="241"/>
      <c r="W10" s="92"/>
      <c r="X10" s="240"/>
      <c r="Y10" s="240"/>
      <c r="Z10" s="241"/>
      <c r="AA10" s="240"/>
      <c r="AB10" s="240"/>
      <c r="AC10" s="240"/>
    </row>
    <row r="11" spans="1:29" ht="15" customHeight="1">
      <c r="A11" s="1080"/>
      <c r="B11" s="284" t="s">
        <v>56</v>
      </c>
      <c r="C11" s="634">
        <v>13307.45025787353</v>
      </c>
      <c r="D11" s="634">
        <v>18265.476461486815</v>
      </c>
      <c r="E11" s="634">
        <v>25780.920660858163</v>
      </c>
      <c r="F11" s="634">
        <v>26532.009043121358</v>
      </c>
      <c r="G11" s="634">
        <v>27258.23023223878</v>
      </c>
      <c r="H11" s="634">
        <v>28003.648118209821</v>
      </c>
      <c r="I11" s="634">
        <v>28767.56175945283</v>
      </c>
      <c r="J11" s="634">
        <v>26818.354329299935</v>
      </c>
      <c r="K11" s="634">
        <v>27592.676608657846</v>
      </c>
      <c r="L11" s="634">
        <v>28386.85330543519</v>
      </c>
      <c r="M11" s="634">
        <v>29195.92081527711</v>
      </c>
      <c r="N11" s="634">
        <v>30024.842742538462</v>
      </c>
      <c r="O11" s="634">
        <v>30868.655482864389</v>
      </c>
      <c r="P11" s="634">
        <v>31747.213453674329</v>
      </c>
      <c r="Q11" s="634">
        <v>32615.844215774549</v>
      </c>
      <c r="R11" s="634">
        <v>33509.292999649057</v>
      </c>
      <c r="S11" s="634">
        <v>34435.005211830146</v>
      </c>
      <c r="T11" s="634">
        <v>35433.186047592171</v>
      </c>
      <c r="U11" s="617" t="s">
        <v>17</v>
      </c>
      <c r="V11" s="241"/>
      <c r="W11" s="240"/>
      <c r="X11" s="240"/>
      <c r="Y11" s="240"/>
      <c r="Z11" s="241"/>
      <c r="AA11" s="240"/>
      <c r="AB11" s="240"/>
      <c r="AC11" s="240"/>
    </row>
    <row r="12" spans="1:29" ht="15" customHeight="1">
      <c r="A12" s="1080"/>
      <c r="B12" s="284" t="s">
        <v>54</v>
      </c>
      <c r="C12" s="634">
        <f t="shared" ref="C12:T12" si="2">C10+C11</f>
        <v>27170</v>
      </c>
      <c r="D12" s="634">
        <f t="shared" si="2"/>
        <v>37016</v>
      </c>
      <c r="E12" s="634">
        <f t="shared" si="2"/>
        <v>52009</v>
      </c>
      <c r="F12" s="634">
        <f t="shared" si="2"/>
        <v>53505</v>
      </c>
      <c r="G12" s="634">
        <f t="shared" si="2"/>
        <v>54950</v>
      </c>
      <c r="H12" s="634">
        <f t="shared" si="2"/>
        <v>56434</v>
      </c>
      <c r="I12" s="634">
        <f t="shared" si="2"/>
        <v>57957</v>
      </c>
      <c r="J12" s="634">
        <f t="shared" si="2"/>
        <v>54030</v>
      </c>
      <c r="K12" s="634">
        <f t="shared" si="2"/>
        <v>55590</v>
      </c>
      <c r="L12" s="634">
        <f t="shared" si="2"/>
        <v>57190</v>
      </c>
      <c r="M12" s="634">
        <f t="shared" si="2"/>
        <v>58820</v>
      </c>
      <c r="N12" s="634">
        <f t="shared" si="2"/>
        <v>60490</v>
      </c>
      <c r="O12" s="634">
        <f t="shared" si="2"/>
        <v>62190</v>
      </c>
      <c r="P12" s="634">
        <f t="shared" si="2"/>
        <v>63960</v>
      </c>
      <c r="Q12" s="634">
        <f t="shared" si="2"/>
        <v>65710</v>
      </c>
      <c r="R12" s="634">
        <f t="shared" si="2"/>
        <v>67510</v>
      </c>
      <c r="S12" s="634">
        <f t="shared" si="2"/>
        <v>69375</v>
      </c>
      <c r="T12" s="634">
        <f t="shared" si="2"/>
        <v>71386</v>
      </c>
    </row>
    <row r="13" spans="1:29" ht="15" customHeight="1">
      <c r="A13" s="1080" t="s">
        <v>12</v>
      </c>
      <c r="B13" s="284" t="s">
        <v>55</v>
      </c>
      <c r="C13" s="634">
        <v>686.69801696777301</v>
      </c>
      <c r="D13" s="634">
        <v>823.60298652648942</v>
      </c>
      <c r="E13" s="634">
        <v>961.77421485900891</v>
      </c>
      <c r="F13" s="634">
        <v>1065</v>
      </c>
      <c r="G13" s="634">
        <v>995</v>
      </c>
      <c r="H13" s="634">
        <v>994</v>
      </c>
      <c r="I13" s="634">
        <v>995</v>
      </c>
      <c r="J13" s="634">
        <v>994</v>
      </c>
      <c r="K13" s="634">
        <v>964</v>
      </c>
      <c r="L13" s="634">
        <v>967</v>
      </c>
      <c r="M13" s="634">
        <v>971</v>
      </c>
      <c r="N13" s="634">
        <v>975</v>
      </c>
      <c r="O13" s="634">
        <v>979</v>
      </c>
      <c r="P13" s="634">
        <v>983</v>
      </c>
      <c r="Q13" s="634">
        <v>987</v>
      </c>
      <c r="R13" s="634">
        <v>992</v>
      </c>
      <c r="S13" s="634">
        <v>996.15932914046118</v>
      </c>
      <c r="T13" s="634">
        <v>1002.816</v>
      </c>
      <c r="U13" s="240"/>
      <c r="V13" s="241"/>
      <c r="W13" s="240"/>
      <c r="X13" s="240"/>
      <c r="Y13" s="240"/>
      <c r="Z13" s="241"/>
      <c r="AA13" s="240"/>
      <c r="AB13" s="240"/>
      <c r="AC13" s="240"/>
    </row>
    <row r="14" spans="1:29" ht="15" customHeight="1">
      <c r="A14" s="1080"/>
      <c r="B14" s="284" t="s">
        <v>56</v>
      </c>
      <c r="C14" s="634">
        <v>609.30198303222699</v>
      </c>
      <c r="D14" s="634">
        <v>778.39701347351058</v>
      </c>
      <c r="E14" s="634">
        <v>904.22578514099109</v>
      </c>
      <c r="F14" s="634">
        <v>1092</v>
      </c>
      <c r="G14" s="634">
        <v>875</v>
      </c>
      <c r="H14" s="634">
        <v>877</v>
      </c>
      <c r="I14" s="634">
        <v>878</v>
      </c>
      <c r="J14" s="634">
        <v>881</v>
      </c>
      <c r="K14" s="634">
        <v>913</v>
      </c>
      <c r="L14" s="634">
        <v>913</v>
      </c>
      <c r="M14" s="634">
        <v>913</v>
      </c>
      <c r="N14" s="634">
        <v>912</v>
      </c>
      <c r="O14" s="634">
        <v>913</v>
      </c>
      <c r="P14" s="634">
        <v>914</v>
      </c>
      <c r="Q14" s="634">
        <v>914</v>
      </c>
      <c r="R14" s="634">
        <v>916</v>
      </c>
      <c r="S14" s="634">
        <v>919.84067085953882</v>
      </c>
      <c r="T14" s="634">
        <v>921.56500000000005</v>
      </c>
      <c r="U14" s="240"/>
      <c r="V14" s="241"/>
      <c r="W14" s="240"/>
      <c r="X14" s="240"/>
      <c r="Y14" s="240"/>
      <c r="Z14" s="241"/>
      <c r="AA14" s="240"/>
      <c r="AB14" s="240"/>
      <c r="AC14" s="240"/>
    </row>
    <row r="15" spans="1:29" ht="15" customHeight="1">
      <c r="A15" s="1080"/>
      <c r="B15" s="284" t="s">
        <v>54</v>
      </c>
      <c r="C15" s="634">
        <f t="shared" ref="C15:T15" si="3">C13+C14</f>
        <v>1296</v>
      </c>
      <c r="D15" s="634">
        <f t="shared" si="3"/>
        <v>1602</v>
      </c>
      <c r="E15" s="634">
        <f t="shared" si="3"/>
        <v>1866</v>
      </c>
      <c r="F15" s="634">
        <f t="shared" si="3"/>
        <v>2157</v>
      </c>
      <c r="G15" s="634">
        <f t="shared" si="3"/>
        <v>1870</v>
      </c>
      <c r="H15" s="634">
        <f t="shared" si="3"/>
        <v>1871</v>
      </c>
      <c r="I15" s="634">
        <f t="shared" si="3"/>
        <v>1873</v>
      </c>
      <c r="J15" s="634">
        <f t="shared" si="3"/>
        <v>1875</v>
      </c>
      <c r="K15" s="634">
        <f t="shared" si="3"/>
        <v>1877</v>
      </c>
      <c r="L15" s="634">
        <f t="shared" si="3"/>
        <v>1880</v>
      </c>
      <c r="M15" s="634">
        <f t="shared" si="3"/>
        <v>1884</v>
      </c>
      <c r="N15" s="634">
        <f t="shared" si="3"/>
        <v>1887</v>
      </c>
      <c r="O15" s="634">
        <f t="shared" si="3"/>
        <v>1892</v>
      </c>
      <c r="P15" s="634">
        <f t="shared" si="3"/>
        <v>1897</v>
      </c>
      <c r="Q15" s="634">
        <f t="shared" si="3"/>
        <v>1901</v>
      </c>
      <c r="R15" s="634">
        <f t="shared" si="3"/>
        <v>1908</v>
      </c>
      <c r="S15" s="634">
        <f t="shared" si="3"/>
        <v>1916</v>
      </c>
      <c r="T15" s="634">
        <f t="shared" si="3"/>
        <v>1924.3810000000001</v>
      </c>
    </row>
    <row r="16" spans="1:29" ht="15" customHeight="1">
      <c r="A16" s="1080" t="s">
        <v>11</v>
      </c>
      <c r="B16" s="284" t="s">
        <v>55</v>
      </c>
      <c r="C16" s="634">
        <v>4289.7253573608432</v>
      </c>
      <c r="D16" s="634">
        <v>5644.6086611938445</v>
      </c>
      <c r="E16" s="634">
        <v>7631.9337768554642</v>
      </c>
      <c r="F16" s="634">
        <v>7862.3045487976042</v>
      </c>
      <c r="G16" s="634">
        <v>8092</v>
      </c>
      <c r="H16" s="634">
        <v>8326</v>
      </c>
      <c r="I16" s="634">
        <v>8565</v>
      </c>
      <c r="J16" s="634">
        <v>8810</v>
      </c>
      <c r="K16" s="634">
        <v>9060</v>
      </c>
      <c r="L16" s="634">
        <v>9315</v>
      </c>
      <c r="M16" s="634">
        <v>9574</v>
      </c>
      <c r="N16" s="634">
        <v>9840</v>
      </c>
      <c r="O16" s="634">
        <v>10111</v>
      </c>
      <c r="P16" s="634">
        <v>10410.27573291541</v>
      </c>
      <c r="Q16" s="634">
        <v>10695.206951047663</v>
      </c>
      <c r="R16" s="634">
        <v>10987</v>
      </c>
      <c r="S16" s="634">
        <v>11284</v>
      </c>
      <c r="T16" s="634">
        <v>11634</v>
      </c>
      <c r="U16" s="617"/>
      <c r="V16" s="241"/>
      <c r="W16" s="240"/>
      <c r="X16" s="240"/>
      <c r="Y16" s="240"/>
      <c r="Z16" s="241"/>
      <c r="AA16" s="240"/>
      <c r="AB16" s="240"/>
      <c r="AC16" s="240"/>
    </row>
    <row r="17" spans="1:29" ht="15" customHeight="1">
      <c r="A17" s="1080"/>
      <c r="B17" s="284" t="s">
        <v>56</v>
      </c>
      <c r="C17" s="634">
        <v>4314.2746426391568</v>
      </c>
      <c r="D17" s="634">
        <v>5628.3913388061555</v>
      </c>
      <c r="E17" s="634">
        <v>7568.0662231445358</v>
      </c>
      <c r="F17" s="634">
        <v>7795.6954512023958</v>
      </c>
      <c r="G17" s="634">
        <v>8027</v>
      </c>
      <c r="H17" s="634">
        <v>8259</v>
      </c>
      <c r="I17" s="634">
        <v>8497</v>
      </c>
      <c r="J17" s="634">
        <v>8740</v>
      </c>
      <c r="K17" s="634">
        <v>8988</v>
      </c>
      <c r="L17" s="634">
        <v>9241</v>
      </c>
      <c r="M17" s="634">
        <v>9498</v>
      </c>
      <c r="N17" s="634">
        <v>9761</v>
      </c>
      <c r="O17" s="634">
        <v>10031</v>
      </c>
      <c r="P17" s="634">
        <v>10286.256267084589</v>
      </c>
      <c r="Q17" s="634">
        <v>10567.793048952337</v>
      </c>
      <c r="R17" s="634">
        <v>10856</v>
      </c>
      <c r="S17" s="634">
        <v>11150</v>
      </c>
      <c r="T17" s="634">
        <v>11407</v>
      </c>
      <c r="U17" s="617"/>
      <c r="V17" s="241"/>
      <c r="W17" s="240"/>
      <c r="X17" s="240"/>
      <c r="Y17" s="240"/>
      <c r="Z17" s="241"/>
      <c r="AA17" s="240"/>
      <c r="AB17" s="240"/>
      <c r="AC17" s="240"/>
    </row>
    <row r="18" spans="1:29" ht="15" customHeight="1">
      <c r="A18" s="1080"/>
      <c r="B18" s="284" t="s">
        <v>54</v>
      </c>
      <c r="C18" s="634">
        <f t="shared" ref="C18:T18" si="4">C16+C17</f>
        <v>8604</v>
      </c>
      <c r="D18" s="634">
        <f t="shared" si="4"/>
        <v>11273</v>
      </c>
      <c r="E18" s="634">
        <f t="shared" si="4"/>
        <v>15200</v>
      </c>
      <c r="F18" s="634">
        <f t="shared" si="4"/>
        <v>15658</v>
      </c>
      <c r="G18" s="634">
        <f t="shared" si="4"/>
        <v>16119</v>
      </c>
      <c r="H18" s="634">
        <f t="shared" si="4"/>
        <v>16585</v>
      </c>
      <c r="I18" s="634">
        <f t="shared" si="4"/>
        <v>17062</v>
      </c>
      <c r="J18" s="634">
        <f t="shared" si="4"/>
        <v>17550</v>
      </c>
      <c r="K18" s="634">
        <f t="shared" si="4"/>
        <v>18048</v>
      </c>
      <c r="L18" s="634">
        <f t="shared" si="4"/>
        <v>18556</v>
      </c>
      <c r="M18" s="634">
        <f t="shared" si="4"/>
        <v>19072</v>
      </c>
      <c r="N18" s="634">
        <f t="shared" si="4"/>
        <v>19601</v>
      </c>
      <c r="O18" s="634">
        <f t="shared" si="4"/>
        <v>20142</v>
      </c>
      <c r="P18" s="634">
        <f t="shared" si="4"/>
        <v>20696.531999999999</v>
      </c>
      <c r="Q18" s="634">
        <f t="shared" si="4"/>
        <v>21263</v>
      </c>
      <c r="R18" s="634">
        <f t="shared" si="4"/>
        <v>21843</v>
      </c>
      <c r="S18" s="634">
        <f t="shared" si="4"/>
        <v>22434</v>
      </c>
      <c r="T18" s="634">
        <f t="shared" si="4"/>
        <v>23041</v>
      </c>
    </row>
    <row r="19" spans="1:29" ht="15" customHeight="1">
      <c r="A19" s="1080" t="s">
        <v>10</v>
      </c>
      <c r="B19" s="284" t="s">
        <v>55</v>
      </c>
      <c r="C19" s="634">
        <v>3116.8087627906789</v>
      </c>
      <c r="D19" s="634">
        <v>4393.5996328048714</v>
      </c>
      <c r="E19" s="634">
        <v>5275.4733934402457</v>
      </c>
      <c r="F19" s="634">
        <v>5442.5793969726601</v>
      </c>
      <c r="G19" s="634">
        <v>5643</v>
      </c>
      <c r="H19" s="634">
        <v>5821</v>
      </c>
      <c r="I19" s="634">
        <v>6017</v>
      </c>
      <c r="J19" s="634">
        <v>6220</v>
      </c>
      <c r="K19" s="634">
        <v>6430</v>
      </c>
      <c r="L19" s="634">
        <v>6502</v>
      </c>
      <c r="M19" s="634">
        <v>6578</v>
      </c>
      <c r="N19" s="634">
        <v>6934</v>
      </c>
      <c r="O19" s="634">
        <v>7144</v>
      </c>
      <c r="P19" s="634">
        <v>7360</v>
      </c>
      <c r="Q19" s="634">
        <v>7583</v>
      </c>
      <c r="R19" s="634">
        <v>7815</v>
      </c>
      <c r="S19" s="634">
        <v>8055</v>
      </c>
      <c r="T19" s="634">
        <v>8304</v>
      </c>
      <c r="U19" s="240"/>
      <c r="V19" s="241"/>
      <c r="W19" s="240"/>
      <c r="X19" s="240"/>
      <c r="Y19" s="240"/>
      <c r="Z19" s="241"/>
      <c r="AA19" s="240"/>
      <c r="AB19" s="240"/>
      <c r="AC19" s="240"/>
    </row>
    <row r="20" spans="1:29" ht="15" customHeight="1">
      <c r="A20" s="1080"/>
      <c r="B20" s="284" t="s">
        <v>56</v>
      </c>
      <c r="C20" s="634">
        <v>2928.8912372093209</v>
      </c>
      <c r="D20" s="634">
        <v>4249.8003671951274</v>
      </c>
      <c r="E20" s="634">
        <v>5199.5266065597543</v>
      </c>
      <c r="F20" s="634">
        <v>5373.4206030273399</v>
      </c>
      <c r="G20" s="634">
        <v>5532</v>
      </c>
      <c r="H20" s="634">
        <v>5728</v>
      </c>
      <c r="I20" s="634">
        <v>5921</v>
      </c>
      <c r="J20" s="634">
        <v>6121</v>
      </c>
      <c r="K20" s="634">
        <v>6328</v>
      </c>
      <c r="L20" s="634">
        <v>6398</v>
      </c>
      <c r="M20" s="634">
        <v>6499</v>
      </c>
      <c r="N20" s="634">
        <v>6586</v>
      </c>
      <c r="O20" s="634">
        <v>6804</v>
      </c>
      <c r="P20" s="634">
        <v>7029</v>
      </c>
      <c r="Q20" s="634">
        <v>7262</v>
      </c>
      <c r="R20" s="634">
        <v>7502</v>
      </c>
      <c r="S20" s="634">
        <v>7750</v>
      </c>
      <c r="T20" s="634">
        <v>8007</v>
      </c>
      <c r="U20" s="240"/>
      <c r="V20" s="241"/>
      <c r="W20" s="240"/>
      <c r="X20" s="240"/>
      <c r="Y20" s="240"/>
      <c r="Z20" s="241"/>
      <c r="AA20" s="240"/>
      <c r="AB20" s="240"/>
      <c r="AC20" s="240"/>
    </row>
    <row r="21" spans="1:29" ht="15" customHeight="1">
      <c r="A21" s="1080"/>
      <c r="B21" s="284" t="s">
        <v>54</v>
      </c>
      <c r="C21" s="634">
        <f t="shared" ref="C21:T21" si="5">C19+C20</f>
        <v>6045.7</v>
      </c>
      <c r="D21" s="634">
        <f t="shared" si="5"/>
        <v>8643.3999999999978</v>
      </c>
      <c r="E21" s="634">
        <f t="shared" si="5"/>
        <v>10475</v>
      </c>
      <c r="F21" s="634">
        <f t="shared" si="5"/>
        <v>10816</v>
      </c>
      <c r="G21" s="634">
        <f t="shared" si="5"/>
        <v>11175</v>
      </c>
      <c r="H21" s="634">
        <f t="shared" si="5"/>
        <v>11549</v>
      </c>
      <c r="I21" s="634">
        <f t="shared" si="5"/>
        <v>11938</v>
      </c>
      <c r="J21" s="634">
        <f t="shared" si="5"/>
        <v>12341</v>
      </c>
      <c r="K21" s="634">
        <f t="shared" si="5"/>
        <v>12758</v>
      </c>
      <c r="L21" s="634">
        <f t="shared" si="5"/>
        <v>12900</v>
      </c>
      <c r="M21" s="634">
        <f t="shared" si="5"/>
        <v>13077</v>
      </c>
      <c r="N21" s="634">
        <f t="shared" si="5"/>
        <v>13520</v>
      </c>
      <c r="O21" s="634">
        <f t="shared" si="5"/>
        <v>13948</v>
      </c>
      <c r="P21" s="634">
        <f t="shared" si="5"/>
        <v>14389</v>
      </c>
      <c r="Q21" s="634">
        <f t="shared" si="5"/>
        <v>14845</v>
      </c>
      <c r="R21" s="634">
        <f t="shared" si="5"/>
        <v>15317</v>
      </c>
      <c r="S21" s="634">
        <f t="shared" si="5"/>
        <v>15805</v>
      </c>
      <c r="T21" s="634">
        <f t="shared" si="5"/>
        <v>16311</v>
      </c>
    </row>
    <row r="22" spans="1:29" ht="15" customHeight="1">
      <c r="A22" s="1080" t="s">
        <v>9</v>
      </c>
      <c r="B22" s="284" t="s">
        <v>55</v>
      </c>
      <c r="C22" s="634">
        <v>483</v>
      </c>
      <c r="D22" s="634">
        <v>530</v>
      </c>
      <c r="E22" s="634">
        <v>599</v>
      </c>
      <c r="F22" s="634">
        <v>603</v>
      </c>
      <c r="G22" s="634">
        <v>608</v>
      </c>
      <c r="H22" s="634">
        <v>612</v>
      </c>
      <c r="I22" s="634">
        <v>616</v>
      </c>
      <c r="J22" s="634">
        <v>620</v>
      </c>
      <c r="K22" s="634">
        <v>623</v>
      </c>
      <c r="L22" s="634">
        <v>626</v>
      </c>
      <c r="M22" s="634">
        <v>628</v>
      </c>
      <c r="N22" s="634">
        <v>630</v>
      </c>
      <c r="O22" s="634">
        <v>631</v>
      </c>
      <c r="P22" s="634">
        <v>633</v>
      </c>
      <c r="Q22" s="634">
        <v>635</v>
      </c>
      <c r="R22" s="634">
        <v>636</v>
      </c>
      <c r="S22" s="634">
        <v>637</v>
      </c>
      <c r="T22" s="634">
        <v>638</v>
      </c>
      <c r="U22" s="240"/>
      <c r="V22" s="241"/>
      <c r="W22" s="240"/>
      <c r="X22" s="240"/>
      <c r="Y22" s="240"/>
      <c r="Z22" s="241"/>
      <c r="AA22" s="240"/>
      <c r="AB22" s="240"/>
      <c r="AC22" s="240"/>
    </row>
    <row r="23" spans="1:29" ht="15" customHeight="1">
      <c r="A23" s="1080"/>
      <c r="B23" s="284" t="s">
        <v>56</v>
      </c>
      <c r="C23" s="634">
        <v>483</v>
      </c>
      <c r="D23" s="634">
        <v>529</v>
      </c>
      <c r="E23" s="634">
        <v>588</v>
      </c>
      <c r="F23" s="634">
        <v>593</v>
      </c>
      <c r="G23" s="634">
        <v>597</v>
      </c>
      <c r="H23" s="634">
        <v>601</v>
      </c>
      <c r="I23" s="634">
        <v>605</v>
      </c>
      <c r="J23" s="634">
        <v>608</v>
      </c>
      <c r="K23" s="634">
        <v>611</v>
      </c>
      <c r="L23" s="634">
        <v>614</v>
      </c>
      <c r="M23" s="634">
        <v>616</v>
      </c>
      <c r="N23" s="634">
        <v>617</v>
      </c>
      <c r="O23" s="634">
        <v>619</v>
      </c>
      <c r="P23" s="634">
        <v>619</v>
      </c>
      <c r="Q23" s="634">
        <v>621</v>
      </c>
      <c r="R23" s="634">
        <v>623</v>
      </c>
      <c r="S23" s="634">
        <v>624</v>
      </c>
      <c r="T23" s="634">
        <v>625</v>
      </c>
      <c r="U23" s="240"/>
      <c r="V23" s="241"/>
      <c r="W23" s="240"/>
      <c r="X23" s="240"/>
      <c r="Y23" s="240"/>
      <c r="Z23" s="241"/>
      <c r="AA23" s="240"/>
      <c r="AB23" s="240"/>
      <c r="AC23" s="240"/>
    </row>
    <row r="24" spans="1:29" ht="15" customHeight="1">
      <c r="A24" s="1080"/>
      <c r="B24" s="284" t="s">
        <v>54</v>
      </c>
      <c r="C24" s="634">
        <f t="shared" ref="C24:T24" si="6">C22+C23</f>
        <v>966</v>
      </c>
      <c r="D24" s="634">
        <f t="shared" si="6"/>
        <v>1059</v>
      </c>
      <c r="E24" s="634">
        <f t="shared" si="6"/>
        <v>1187</v>
      </c>
      <c r="F24" s="634">
        <f t="shared" si="6"/>
        <v>1196</v>
      </c>
      <c r="G24" s="634">
        <f t="shared" si="6"/>
        <v>1205</v>
      </c>
      <c r="H24" s="634">
        <f t="shared" si="6"/>
        <v>1213</v>
      </c>
      <c r="I24" s="634">
        <f t="shared" si="6"/>
        <v>1221</v>
      </c>
      <c r="J24" s="634">
        <f t="shared" si="6"/>
        <v>1228</v>
      </c>
      <c r="K24" s="634">
        <f t="shared" si="6"/>
        <v>1234</v>
      </c>
      <c r="L24" s="634">
        <f t="shared" si="6"/>
        <v>1240</v>
      </c>
      <c r="M24" s="634">
        <f t="shared" si="6"/>
        <v>1244</v>
      </c>
      <c r="N24" s="634">
        <f t="shared" si="6"/>
        <v>1247</v>
      </c>
      <c r="O24" s="634">
        <f t="shared" si="6"/>
        <v>1250</v>
      </c>
      <c r="P24" s="634">
        <f t="shared" si="6"/>
        <v>1252</v>
      </c>
      <c r="Q24" s="634">
        <f t="shared" si="6"/>
        <v>1256</v>
      </c>
      <c r="R24" s="634">
        <f t="shared" si="6"/>
        <v>1259</v>
      </c>
      <c r="S24" s="634">
        <f t="shared" si="6"/>
        <v>1261</v>
      </c>
      <c r="T24" s="634">
        <f t="shared" si="6"/>
        <v>1263</v>
      </c>
    </row>
    <row r="25" spans="1:29" ht="15" customHeight="1">
      <c r="A25" s="1080" t="s">
        <v>7</v>
      </c>
      <c r="B25" s="284" t="s">
        <v>55</v>
      </c>
      <c r="C25" s="634">
        <v>6202.1571160125768</v>
      </c>
      <c r="D25" s="634">
        <v>7069.6976994323704</v>
      </c>
      <c r="E25" s="634">
        <v>8970.5086824164046</v>
      </c>
      <c r="F25" s="634">
        <v>9189.2373740808707</v>
      </c>
      <c r="G25" s="634">
        <v>9416.9485962506569</v>
      </c>
      <c r="H25" s="634">
        <v>9654.4659271923556</v>
      </c>
      <c r="I25" s="634">
        <v>9902.3680876600174</v>
      </c>
      <c r="J25" s="634">
        <v>10160.734118997663</v>
      </c>
      <c r="K25" s="634">
        <v>10429.287401779138</v>
      </c>
      <c r="L25" s="634">
        <v>10702.237999999999</v>
      </c>
      <c r="M25" s="634">
        <v>10997.662</v>
      </c>
      <c r="N25" s="634">
        <v>11302.912</v>
      </c>
      <c r="O25" s="634">
        <v>11617.597</v>
      </c>
      <c r="P25" s="634">
        <v>11941.493</v>
      </c>
      <c r="Q25" s="634">
        <v>12274.394</v>
      </c>
      <c r="R25" s="634">
        <v>12614.263000000001</v>
      </c>
      <c r="S25" s="634">
        <v>12959.14</v>
      </c>
      <c r="T25" s="634">
        <v>13308.897000000001</v>
      </c>
      <c r="U25" s="240"/>
      <c r="V25" s="241"/>
      <c r="W25" s="240"/>
      <c r="X25" s="240"/>
      <c r="Y25" s="240"/>
      <c r="Z25" s="241"/>
      <c r="AA25" s="240"/>
      <c r="AB25" s="240"/>
      <c r="AC25" s="240"/>
    </row>
    <row r="26" spans="1:29" ht="15" customHeight="1">
      <c r="A26" s="1080"/>
      <c r="B26" s="284" t="s">
        <v>56</v>
      </c>
      <c r="C26" s="634">
        <v>5935.8428839874232</v>
      </c>
      <c r="D26" s="634">
        <v>6473.3023005676296</v>
      </c>
      <c r="E26" s="634">
        <v>8278.2337906676894</v>
      </c>
      <c r="F26" s="634">
        <v>8488.4233768831782</v>
      </c>
      <c r="G26" s="634">
        <v>8707.2779151161612</v>
      </c>
      <c r="H26" s="634">
        <v>8935.3293986272365</v>
      </c>
      <c r="I26" s="634">
        <v>9172.6546718120098</v>
      </c>
      <c r="J26" s="634">
        <v>9418.7417317249474</v>
      </c>
      <c r="K26" s="634">
        <v>9672.6241903458595</v>
      </c>
      <c r="L26" s="634">
        <v>9930.1959999999999</v>
      </c>
      <c r="M26" s="634">
        <v>10210.267</v>
      </c>
      <c r="N26" s="634">
        <v>10499.954</v>
      </c>
      <c r="O26" s="634">
        <v>10799.284</v>
      </c>
      <c r="P26" s="634">
        <v>11108.128000000001</v>
      </c>
      <c r="Q26" s="634">
        <v>11426.321</v>
      </c>
      <c r="R26" s="634">
        <v>11751.849</v>
      </c>
      <c r="S26" s="634">
        <v>12082.781999999999</v>
      </c>
      <c r="T26" s="634">
        <v>12419.013999999999</v>
      </c>
      <c r="U26" s="240"/>
      <c r="V26" s="241"/>
      <c r="W26" s="240"/>
      <c r="X26" s="240"/>
      <c r="Y26" s="240"/>
      <c r="Z26" s="241"/>
      <c r="AA26" s="240"/>
      <c r="AB26" s="240"/>
      <c r="AC26" s="240"/>
    </row>
    <row r="27" spans="1:29" ht="15" customHeight="1">
      <c r="A27" s="1080"/>
      <c r="B27" s="284" t="s">
        <v>54</v>
      </c>
      <c r="C27" s="634">
        <f t="shared" ref="C27:T27" si="7">C25+C26</f>
        <v>12138</v>
      </c>
      <c r="D27" s="634">
        <f t="shared" si="7"/>
        <v>13543</v>
      </c>
      <c r="E27" s="634">
        <f t="shared" si="7"/>
        <v>17248.742473084094</v>
      </c>
      <c r="F27" s="634">
        <f t="shared" si="7"/>
        <v>17677.660750964049</v>
      </c>
      <c r="G27" s="634">
        <f t="shared" si="7"/>
        <v>18124.226511366818</v>
      </c>
      <c r="H27" s="634">
        <f t="shared" si="7"/>
        <v>18589.795325819592</v>
      </c>
      <c r="I27" s="634">
        <f t="shared" si="7"/>
        <v>19075.022759472027</v>
      </c>
      <c r="J27" s="634">
        <f t="shared" si="7"/>
        <v>19579.475850722611</v>
      </c>
      <c r="K27" s="634">
        <f t="shared" si="7"/>
        <v>20101.911592124998</v>
      </c>
      <c r="L27" s="634">
        <f t="shared" si="7"/>
        <v>20632.434000000001</v>
      </c>
      <c r="M27" s="634">
        <f t="shared" si="7"/>
        <v>21207.929</v>
      </c>
      <c r="N27" s="634">
        <f t="shared" si="7"/>
        <v>21802.866000000002</v>
      </c>
      <c r="O27" s="634">
        <f t="shared" si="7"/>
        <v>22416.881000000001</v>
      </c>
      <c r="P27" s="634">
        <f t="shared" si="7"/>
        <v>23049.620999999999</v>
      </c>
      <c r="Q27" s="634">
        <f t="shared" si="7"/>
        <v>23700.715</v>
      </c>
      <c r="R27" s="634">
        <f t="shared" si="7"/>
        <v>24366.112000000001</v>
      </c>
      <c r="S27" s="634">
        <f t="shared" si="7"/>
        <v>25041.921999999999</v>
      </c>
      <c r="T27" s="634">
        <f t="shared" si="7"/>
        <v>25727.911</v>
      </c>
    </row>
    <row r="28" spans="1:29" ht="15" customHeight="1">
      <c r="A28" s="1080" t="s">
        <v>6</v>
      </c>
      <c r="B28" s="284" t="s">
        <v>55</v>
      </c>
      <c r="C28" s="634">
        <v>517.87318019866916</v>
      </c>
      <c r="D28" s="634">
        <v>724.50703403472949</v>
      </c>
      <c r="E28" s="634">
        <v>923.4789920043936</v>
      </c>
      <c r="F28" s="634">
        <v>931.24587135314971</v>
      </c>
      <c r="G28" s="634">
        <v>949</v>
      </c>
      <c r="H28" s="634">
        <v>963</v>
      </c>
      <c r="I28" s="634">
        <v>979</v>
      </c>
      <c r="J28" s="634">
        <v>994</v>
      </c>
      <c r="K28" s="634">
        <v>1011</v>
      </c>
      <c r="L28" s="634">
        <v>1030</v>
      </c>
      <c r="M28" s="634">
        <v>1047</v>
      </c>
      <c r="N28" s="634">
        <v>1066</v>
      </c>
      <c r="O28" s="634">
        <v>1087</v>
      </c>
      <c r="P28" s="634">
        <v>1089.1659999999999</v>
      </c>
      <c r="Q28" s="634">
        <v>1109.0060000000001</v>
      </c>
      <c r="R28" s="634">
        <v>1129.5450000000001</v>
      </c>
      <c r="S28" s="634">
        <v>1150.7159999999999</v>
      </c>
      <c r="T28" s="634">
        <v>1172.44</v>
      </c>
      <c r="U28" s="617"/>
      <c r="V28" s="241"/>
      <c r="W28" s="240"/>
      <c r="X28" s="240"/>
      <c r="Y28" s="240"/>
      <c r="Z28" s="241"/>
      <c r="AA28" s="240"/>
      <c r="AB28" s="240"/>
      <c r="AC28" s="240"/>
    </row>
    <row r="29" spans="1:29" ht="15" customHeight="1">
      <c r="A29" s="1080"/>
      <c r="B29" s="284" t="s">
        <v>56</v>
      </c>
      <c r="C29" s="634">
        <v>495.12681980133078</v>
      </c>
      <c r="D29" s="634">
        <v>692.49296596527051</v>
      </c>
      <c r="E29" s="634">
        <v>892.5210079956064</v>
      </c>
      <c r="F29" s="634">
        <v>898.75412864685029</v>
      </c>
      <c r="G29" s="634">
        <v>911</v>
      </c>
      <c r="H29" s="634">
        <v>928</v>
      </c>
      <c r="I29" s="634">
        <v>944</v>
      </c>
      <c r="J29" s="634">
        <v>963</v>
      </c>
      <c r="K29" s="634">
        <v>980</v>
      </c>
      <c r="L29" s="634">
        <v>998</v>
      </c>
      <c r="M29" s="634">
        <v>1018</v>
      </c>
      <c r="N29" s="634">
        <v>1037</v>
      </c>
      <c r="O29" s="634">
        <v>1056</v>
      </c>
      <c r="P29" s="634">
        <v>1026.9110000000001</v>
      </c>
      <c r="Q29" s="634">
        <v>1046.434</v>
      </c>
      <c r="R29" s="634">
        <v>1066.5409999999999</v>
      </c>
      <c r="S29" s="634">
        <v>1087.1780000000001</v>
      </c>
      <c r="T29" s="634">
        <v>1108.2760000000001</v>
      </c>
      <c r="U29" s="617"/>
      <c r="V29" s="241"/>
      <c r="W29" s="240"/>
      <c r="X29" s="240"/>
      <c r="Y29" s="240"/>
      <c r="Z29" s="241"/>
      <c r="AA29" s="240"/>
      <c r="AB29" s="240"/>
      <c r="AC29" s="240"/>
    </row>
    <row r="30" spans="1:29" ht="15" customHeight="1">
      <c r="A30" s="1080"/>
      <c r="B30" s="284" t="s">
        <v>54</v>
      </c>
      <c r="C30" s="634">
        <f t="shared" ref="C30:T30" si="8">C28+C29</f>
        <v>1013</v>
      </c>
      <c r="D30" s="634">
        <f t="shared" si="8"/>
        <v>1417</v>
      </c>
      <c r="E30" s="634">
        <f t="shared" si="8"/>
        <v>1816</v>
      </c>
      <c r="F30" s="634">
        <f t="shared" si="8"/>
        <v>1830</v>
      </c>
      <c r="G30" s="634">
        <f t="shared" si="8"/>
        <v>1860</v>
      </c>
      <c r="H30" s="634">
        <f t="shared" si="8"/>
        <v>1891</v>
      </c>
      <c r="I30" s="634">
        <f t="shared" si="8"/>
        <v>1923</v>
      </c>
      <c r="J30" s="634">
        <f t="shared" si="8"/>
        <v>1957</v>
      </c>
      <c r="K30" s="634">
        <f t="shared" si="8"/>
        <v>1991</v>
      </c>
      <c r="L30" s="634">
        <f t="shared" si="8"/>
        <v>2028</v>
      </c>
      <c r="M30" s="634">
        <f t="shared" si="8"/>
        <v>2065</v>
      </c>
      <c r="N30" s="634">
        <f t="shared" si="8"/>
        <v>2103</v>
      </c>
      <c r="O30" s="634">
        <f t="shared" si="8"/>
        <v>2143</v>
      </c>
      <c r="P30" s="634">
        <f t="shared" si="8"/>
        <v>2116.0770000000002</v>
      </c>
      <c r="Q30" s="634">
        <f t="shared" si="8"/>
        <v>2155.44</v>
      </c>
      <c r="R30" s="634">
        <f t="shared" si="8"/>
        <v>2196.0860000000002</v>
      </c>
      <c r="S30" s="634">
        <f t="shared" si="8"/>
        <v>2237.8940000000002</v>
      </c>
      <c r="T30" s="634">
        <f t="shared" si="8"/>
        <v>2280.7160000000003</v>
      </c>
    </row>
    <row r="31" spans="1:29" ht="15" customHeight="1">
      <c r="A31" s="1080" t="s">
        <v>5</v>
      </c>
      <c r="B31" s="284" t="s">
        <v>55</v>
      </c>
      <c r="C31" s="634">
        <v>31.322761915512107</v>
      </c>
      <c r="D31" s="634">
        <v>40</v>
      </c>
      <c r="E31" s="634">
        <v>40.723135740432703</v>
      </c>
      <c r="F31" s="634">
        <v>39</v>
      </c>
      <c r="G31" s="634">
        <v>41</v>
      </c>
      <c r="H31" s="634">
        <v>40</v>
      </c>
      <c r="I31" s="634">
        <v>40</v>
      </c>
      <c r="J31" s="634">
        <v>41</v>
      </c>
      <c r="K31" s="634">
        <v>42</v>
      </c>
      <c r="L31" s="634">
        <v>43</v>
      </c>
      <c r="M31" s="634">
        <v>44</v>
      </c>
      <c r="N31" s="634">
        <v>45</v>
      </c>
      <c r="O31" s="634">
        <v>45</v>
      </c>
      <c r="P31" s="634">
        <v>42.78369075428013</v>
      </c>
      <c r="Q31" s="634">
        <v>43.248726551055917</v>
      </c>
      <c r="R31" s="634">
        <v>44</v>
      </c>
      <c r="S31" s="634">
        <v>46.081000000000003</v>
      </c>
      <c r="T31" s="634">
        <v>47.097000000000001</v>
      </c>
      <c r="U31" s="616"/>
      <c r="V31" s="241"/>
      <c r="W31" s="240"/>
      <c r="X31" s="240"/>
      <c r="Y31" s="240"/>
      <c r="Z31" s="241"/>
      <c r="AA31" s="240"/>
      <c r="AB31" s="240"/>
      <c r="AC31" s="240"/>
    </row>
    <row r="32" spans="1:29" ht="15" customHeight="1">
      <c r="A32" s="1080"/>
      <c r="B32" s="284" t="s">
        <v>56</v>
      </c>
      <c r="C32" s="634">
        <v>31.938238084487899</v>
      </c>
      <c r="D32" s="634">
        <v>40</v>
      </c>
      <c r="E32" s="634">
        <v>41</v>
      </c>
      <c r="F32" s="634">
        <v>41</v>
      </c>
      <c r="G32" s="634">
        <v>41</v>
      </c>
      <c r="H32" s="634">
        <v>41</v>
      </c>
      <c r="I32" s="634">
        <v>41</v>
      </c>
      <c r="J32" s="634">
        <v>41</v>
      </c>
      <c r="K32" s="634">
        <v>41</v>
      </c>
      <c r="L32" s="634">
        <v>41</v>
      </c>
      <c r="M32" s="634">
        <v>41</v>
      </c>
      <c r="N32" s="634">
        <v>42</v>
      </c>
      <c r="O32" s="634">
        <v>43</v>
      </c>
      <c r="P32" s="634">
        <v>44</v>
      </c>
      <c r="Q32" s="634">
        <v>44</v>
      </c>
      <c r="R32" s="634">
        <v>45</v>
      </c>
      <c r="S32" s="634">
        <v>45.277999999999999</v>
      </c>
      <c r="T32" s="634">
        <v>46.322000000000003</v>
      </c>
      <c r="U32" s="240"/>
      <c r="V32" s="241"/>
      <c r="W32" s="240"/>
      <c r="X32" s="240"/>
      <c r="Y32" s="240"/>
      <c r="Z32" s="241"/>
      <c r="AA32" s="240"/>
      <c r="AB32" s="240"/>
      <c r="AC32" s="240"/>
    </row>
    <row r="33" spans="1:29" ht="15" customHeight="1">
      <c r="A33" s="1080"/>
      <c r="B33" s="284" t="s">
        <v>54</v>
      </c>
      <c r="C33" s="634">
        <f t="shared" ref="C33:T33" si="9">C31+C32</f>
        <v>63.26100000000001</v>
      </c>
      <c r="D33" s="634">
        <f t="shared" si="9"/>
        <v>80</v>
      </c>
      <c r="E33" s="634">
        <f t="shared" si="9"/>
        <v>81.723135740432696</v>
      </c>
      <c r="F33" s="634">
        <f t="shared" si="9"/>
        <v>80</v>
      </c>
      <c r="G33" s="634">
        <f t="shared" si="9"/>
        <v>82</v>
      </c>
      <c r="H33" s="634">
        <f t="shared" si="9"/>
        <v>81</v>
      </c>
      <c r="I33" s="634">
        <f t="shared" si="9"/>
        <v>81</v>
      </c>
      <c r="J33" s="634">
        <f t="shared" si="9"/>
        <v>82</v>
      </c>
      <c r="K33" s="634">
        <f t="shared" si="9"/>
        <v>83</v>
      </c>
      <c r="L33" s="634">
        <f t="shared" si="9"/>
        <v>84</v>
      </c>
      <c r="M33" s="634">
        <f t="shared" si="9"/>
        <v>85</v>
      </c>
      <c r="N33" s="634">
        <f t="shared" si="9"/>
        <v>87</v>
      </c>
      <c r="O33" s="634">
        <f t="shared" si="9"/>
        <v>88</v>
      </c>
      <c r="P33" s="634">
        <f t="shared" si="9"/>
        <v>86.78369075428013</v>
      </c>
      <c r="Q33" s="634">
        <f t="shared" si="9"/>
        <v>87.24872655105591</v>
      </c>
      <c r="R33" s="634">
        <f t="shared" si="9"/>
        <v>89</v>
      </c>
      <c r="S33" s="634">
        <f t="shared" si="9"/>
        <v>91.359000000000009</v>
      </c>
      <c r="T33" s="634">
        <f t="shared" si="9"/>
        <v>93.419000000000011</v>
      </c>
    </row>
    <row r="34" spans="1:29" ht="15" customHeight="1">
      <c r="A34" s="1080" t="s">
        <v>4</v>
      </c>
      <c r="B34" s="284" t="s">
        <v>55</v>
      </c>
      <c r="C34" s="592" t="s">
        <v>429</v>
      </c>
      <c r="D34" s="592" t="s">
        <v>429</v>
      </c>
      <c r="E34" s="634">
        <v>22547</v>
      </c>
      <c r="F34" s="634">
        <v>23146</v>
      </c>
      <c r="G34" s="634">
        <v>23793.088713322035</v>
      </c>
      <c r="H34" s="634">
        <v>24043.270847508335</v>
      </c>
      <c r="I34" s="634">
        <v>24305.262600106656</v>
      </c>
      <c r="J34" s="634">
        <v>24579.428680209203</v>
      </c>
      <c r="K34" s="634">
        <v>24866.157354752333</v>
      </c>
      <c r="L34" s="634">
        <v>25165.861567410822</v>
      </c>
      <c r="M34" s="634">
        <v>25478.980134341899</v>
      </c>
      <c r="N34" s="634">
        <v>25805.979021358871</v>
      </c>
      <c r="O34" s="634">
        <v>26147.352707462469</v>
      </c>
      <c r="P34" s="634">
        <v>26503.625640030343</v>
      </c>
      <c r="Q34" s="634">
        <v>26875.353787364849</v>
      </c>
      <c r="R34" s="634">
        <v>27263.12629472751</v>
      </c>
      <c r="S34" s="634">
        <v>27667.567250448599</v>
      </c>
      <c r="T34" s="634">
        <v>28089.337569193678</v>
      </c>
      <c r="U34" s="617" t="s">
        <v>17</v>
      </c>
      <c r="V34" s="241"/>
      <c r="W34" s="240"/>
      <c r="X34" s="240"/>
      <c r="Y34" s="240"/>
      <c r="Z34" s="241"/>
      <c r="AA34" s="240"/>
      <c r="AB34" s="240"/>
      <c r="AC34" s="240"/>
    </row>
    <row r="35" spans="1:29" ht="15" customHeight="1">
      <c r="A35" s="1080"/>
      <c r="B35" s="284" t="s">
        <v>56</v>
      </c>
      <c r="C35" s="592" t="s">
        <v>429</v>
      </c>
      <c r="D35" s="592" t="s">
        <v>429</v>
      </c>
      <c r="E35" s="634">
        <v>21434</v>
      </c>
      <c r="F35" s="634">
        <v>21051</v>
      </c>
      <c r="G35" s="634">
        <v>22062.394169550349</v>
      </c>
      <c r="H35" s="634">
        <v>22374.923051418315</v>
      </c>
      <c r="I35" s="634">
        <v>22696.438391265765</v>
      </c>
      <c r="J35" s="634">
        <v>23027.241563756572</v>
      </c>
      <c r="K35" s="634">
        <v>23367.64713023424</v>
      </c>
      <c r="L35" s="634">
        <v>23717.983423517999</v>
      </c>
      <c r="M35" s="634">
        <v>24078.593161192297</v>
      </c>
      <c r="N35" s="634">
        <v>24449.834088841879</v>
      </c>
      <c r="O35" s="634">
        <v>24832.079654765264</v>
      </c>
      <c r="P35" s="634">
        <v>25225.719717785552</v>
      </c>
      <c r="Q35" s="634">
        <v>25631.161289868585</v>
      </c>
      <c r="R35" s="634">
        <v>26048.829315354797</v>
      </c>
      <c r="S35" s="634">
        <v>26479.167488713392</v>
      </c>
      <c r="T35" s="634">
        <v>26922.639112835768</v>
      </c>
      <c r="U35" s="617" t="s">
        <v>17</v>
      </c>
      <c r="V35" s="241"/>
      <c r="W35" s="240"/>
      <c r="X35" s="240"/>
      <c r="Y35" s="240"/>
      <c r="Z35" s="241"/>
      <c r="AA35" s="240"/>
      <c r="AB35" s="240"/>
      <c r="AC35" s="240"/>
    </row>
    <row r="36" spans="1:29" ht="15" customHeight="1">
      <c r="A36" s="1080"/>
      <c r="B36" s="284" t="s">
        <v>54</v>
      </c>
      <c r="C36" s="592" t="s">
        <v>429</v>
      </c>
      <c r="D36" s="592" t="s">
        <v>429</v>
      </c>
      <c r="E36" s="634">
        <f t="shared" ref="E36:T36" si="10">E34+E35</f>
        <v>43981</v>
      </c>
      <c r="F36" s="634">
        <f t="shared" si="10"/>
        <v>44197</v>
      </c>
      <c r="G36" s="634">
        <f t="shared" si="10"/>
        <v>45855.482882872384</v>
      </c>
      <c r="H36" s="634">
        <f t="shared" si="10"/>
        <v>46418.193898926649</v>
      </c>
      <c r="I36" s="634">
        <f t="shared" si="10"/>
        <v>47001.700991372418</v>
      </c>
      <c r="J36" s="634">
        <f t="shared" si="10"/>
        <v>47606.670243965775</v>
      </c>
      <c r="K36" s="634">
        <f t="shared" si="10"/>
        <v>48233.804484986569</v>
      </c>
      <c r="L36" s="634">
        <f t="shared" si="10"/>
        <v>48883.844990928817</v>
      </c>
      <c r="M36" s="634">
        <f t="shared" si="10"/>
        <v>49557.573295534195</v>
      </c>
      <c r="N36" s="634">
        <f t="shared" si="10"/>
        <v>50255.813110200746</v>
      </c>
      <c r="O36" s="634">
        <f t="shared" si="10"/>
        <v>50979.43236222773</v>
      </c>
      <c r="P36" s="634">
        <f t="shared" si="10"/>
        <v>51729.345357815895</v>
      </c>
      <c r="Q36" s="634">
        <f t="shared" si="10"/>
        <v>52506.515077233431</v>
      </c>
      <c r="R36" s="634">
        <f t="shared" si="10"/>
        <v>53311.95561008231</v>
      </c>
      <c r="S36" s="634">
        <f t="shared" si="10"/>
        <v>54146.734739161991</v>
      </c>
      <c r="T36" s="634">
        <f t="shared" si="10"/>
        <v>55011.976682029446</v>
      </c>
    </row>
    <row r="37" spans="1:29" ht="15" customHeight="1">
      <c r="A37" s="1080" t="s">
        <v>3</v>
      </c>
      <c r="B37" s="284" t="s">
        <v>55</v>
      </c>
      <c r="C37" s="634">
        <v>316.66712551116927</v>
      </c>
      <c r="D37" s="634">
        <v>456.51710083007833</v>
      </c>
      <c r="E37" s="634">
        <v>517.44150318145796</v>
      </c>
      <c r="F37" s="634">
        <v>530.53824844360361</v>
      </c>
      <c r="G37" s="634">
        <v>546</v>
      </c>
      <c r="H37" s="634">
        <v>558</v>
      </c>
      <c r="I37" s="634">
        <v>569</v>
      </c>
      <c r="J37" s="634">
        <v>520</v>
      </c>
      <c r="K37" s="634">
        <v>521</v>
      </c>
      <c r="L37" s="634">
        <v>522</v>
      </c>
      <c r="M37" s="634">
        <v>528</v>
      </c>
      <c r="N37" s="634">
        <v>533</v>
      </c>
      <c r="O37" s="634">
        <v>538</v>
      </c>
      <c r="P37" s="634">
        <v>541.89007225036642</v>
      </c>
      <c r="Q37" s="634">
        <v>547.87901000976581</v>
      </c>
      <c r="R37" s="634">
        <v>574</v>
      </c>
      <c r="S37" s="634">
        <v>581</v>
      </c>
      <c r="T37" s="634">
        <v>587</v>
      </c>
      <c r="U37" s="616"/>
      <c r="V37" s="241"/>
      <c r="W37" s="240"/>
      <c r="X37" s="240"/>
      <c r="Y37" s="240"/>
      <c r="Z37" s="241"/>
      <c r="AA37" s="240"/>
      <c r="AB37" s="240"/>
      <c r="AC37" s="240"/>
    </row>
    <row r="38" spans="1:29" ht="15" customHeight="1">
      <c r="A38" s="1080"/>
      <c r="B38" s="284" t="s">
        <v>56</v>
      </c>
      <c r="C38" s="634">
        <v>286.33287448883073</v>
      </c>
      <c r="D38" s="634">
        <v>407.48289916992167</v>
      </c>
      <c r="E38" s="634">
        <v>485.55849681854204</v>
      </c>
      <c r="F38" s="634">
        <v>499.46175155639639</v>
      </c>
      <c r="G38" s="634">
        <v>510</v>
      </c>
      <c r="H38" s="634">
        <v>523</v>
      </c>
      <c r="I38" s="634">
        <v>536</v>
      </c>
      <c r="J38" s="634">
        <v>491</v>
      </c>
      <c r="K38" s="634">
        <v>494</v>
      </c>
      <c r="L38" s="634">
        <v>496</v>
      </c>
      <c r="M38" s="634">
        <v>504</v>
      </c>
      <c r="N38" s="634">
        <v>511</v>
      </c>
      <c r="O38" s="634">
        <v>517</v>
      </c>
      <c r="P38" s="634">
        <v>525.10992774963358</v>
      </c>
      <c r="Q38" s="634">
        <v>532.12098999023419</v>
      </c>
      <c r="R38" s="634">
        <v>519</v>
      </c>
      <c r="S38" s="634">
        <v>525</v>
      </c>
      <c r="T38" s="634">
        <v>532</v>
      </c>
      <c r="U38" s="240"/>
      <c r="V38" s="241"/>
      <c r="W38" s="240"/>
      <c r="X38" s="240"/>
      <c r="Y38" s="240"/>
      <c r="Z38" s="241"/>
      <c r="AA38" s="240"/>
      <c r="AB38" s="240"/>
      <c r="AC38" s="240"/>
    </row>
    <row r="39" spans="1:29" ht="15" customHeight="1">
      <c r="A39" s="1080"/>
      <c r="B39" s="284" t="s">
        <v>54</v>
      </c>
      <c r="C39" s="634">
        <f t="shared" ref="C39:T39" si="11">C37+C38</f>
        <v>603</v>
      </c>
      <c r="D39" s="634">
        <f t="shared" si="11"/>
        <v>864</v>
      </c>
      <c r="E39" s="634">
        <f t="shared" si="11"/>
        <v>1003</v>
      </c>
      <c r="F39" s="634">
        <f t="shared" si="11"/>
        <v>1030</v>
      </c>
      <c r="G39" s="634">
        <f t="shared" si="11"/>
        <v>1056</v>
      </c>
      <c r="H39" s="634">
        <f t="shared" si="11"/>
        <v>1081</v>
      </c>
      <c r="I39" s="634">
        <f t="shared" si="11"/>
        <v>1105</v>
      </c>
      <c r="J39" s="634">
        <f t="shared" si="11"/>
        <v>1011</v>
      </c>
      <c r="K39" s="634">
        <f t="shared" si="11"/>
        <v>1015</v>
      </c>
      <c r="L39" s="634">
        <f t="shared" si="11"/>
        <v>1018</v>
      </c>
      <c r="M39" s="634">
        <f t="shared" si="11"/>
        <v>1032</v>
      </c>
      <c r="N39" s="634">
        <f t="shared" si="11"/>
        <v>1044</v>
      </c>
      <c r="O39" s="634">
        <f t="shared" si="11"/>
        <v>1055</v>
      </c>
      <c r="P39" s="634">
        <f t="shared" si="11"/>
        <v>1067</v>
      </c>
      <c r="Q39" s="634">
        <f t="shared" si="11"/>
        <v>1080</v>
      </c>
      <c r="R39" s="634">
        <f t="shared" si="11"/>
        <v>1093</v>
      </c>
      <c r="S39" s="634">
        <f t="shared" si="11"/>
        <v>1106</v>
      </c>
      <c r="T39" s="634">
        <f t="shared" si="11"/>
        <v>1119</v>
      </c>
    </row>
    <row r="40" spans="1:29" ht="15" customHeight="1">
      <c r="A40" s="1081" t="s">
        <v>79</v>
      </c>
      <c r="B40" s="284" t="s">
        <v>55</v>
      </c>
      <c r="C40" s="634">
        <v>9449.4013736343422</v>
      </c>
      <c r="D40" s="634">
        <v>12848.913855743413</v>
      </c>
      <c r="E40" s="634">
        <v>16038.437366485596</v>
      </c>
      <c r="F40" s="634">
        <v>16523.261654663089</v>
      </c>
      <c r="G40" s="634">
        <v>17659</v>
      </c>
      <c r="H40" s="634">
        <v>17816</v>
      </c>
      <c r="I40" s="634">
        <v>18355</v>
      </c>
      <c r="J40" s="634">
        <v>18922</v>
      </c>
      <c r="K40" s="634">
        <v>19502</v>
      </c>
      <c r="L40" s="634">
        <v>20094</v>
      </c>
      <c r="M40" s="634">
        <v>20697</v>
      </c>
      <c r="N40" s="634">
        <v>21311</v>
      </c>
      <c r="O40" s="634">
        <v>21935</v>
      </c>
      <c r="P40" s="634">
        <v>22571</v>
      </c>
      <c r="Q40" s="634">
        <v>23059</v>
      </c>
      <c r="R40" s="634">
        <v>23690</v>
      </c>
      <c r="S40" s="634">
        <v>24585</v>
      </c>
      <c r="T40" s="634">
        <v>25030</v>
      </c>
      <c r="U40" s="240"/>
      <c r="V40" s="241"/>
      <c r="W40" s="240"/>
      <c r="X40" s="240"/>
      <c r="Y40" s="240"/>
      <c r="Z40" s="241"/>
      <c r="AA40" s="240"/>
      <c r="AB40" s="240"/>
      <c r="AC40" s="240"/>
    </row>
    <row r="41" spans="1:29" ht="15" customHeight="1">
      <c r="A41" s="1081"/>
      <c r="B41" s="284" t="s">
        <v>56</v>
      </c>
      <c r="C41" s="634">
        <v>9211.5986263656578</v>
      </c>
      <c r="D41" s="634">
        <v>12606.086144256587</v>
      </c>
      <c r="E41" s="634">
        <v>15861.562633514404</v>
      </c>
      <c r="F41" s="634">
        <v>16360.738345336909</v>
      </c>
      <c r="G41" s="634">
        <v>16910</v>
      </c>
      <c r="H41" s="634">
        <v>17043</v>
      </c>
      <c r="I41" s="634">
        <v>17589</v>
      </c>
      <c r="J41" s="634">
        <v>18161</v>
      </c>
      <c r="K41" s="634">
        <v>18749</v>
      </c>
      <c r="L41" s="634">
        <v>19352</v>
      </c>
      <c r="M41" s="634">
        <v>19971</v>
      </c>
      <c r="N41" s="634">
        <v>20605</v>
      </c>
      <c r="O41" s="634">
        <v>21252</v>
      </c>
      <c r="P41" s="634">
        <v>21914</v>
      </c>
      <c r="Q41" s="634">
        <v>21870</v>
      </c>
      <c r="R41" s="634">
        <v>22469</v>
      </c>
      <c r="S41" s="634">
        <v>23322</v>
      </c>
      <c r="T41" s="634">
        <v>23746</v>
      </c>
      <c r="U41" s="240"/>
      <c r="V41" s="241"/>
      <c r="W41" s="240"/>
      <c r="X41" s="240"/>
      <c r="Y41" s="240"/>
      <c r="Z41" s="241"/>
      <c r="AA41" s="240"/>
      <c r="AB41" s="240"/>
      <c r="AC41" s="240"/>
    </row>
    <row r="42" spans="1:29" ht="15" customHeight="1">
      <c r="A42" s="1081"/>
      <c r="B42" s="284" t="s">
        <v>54</v>
      </c>
      <c r="C42" s="634">
        <f t="shared" ref="C42:T42" si="12">C40+C41</f>
        <v>18661</v>
      </c>
      <c r="D42" s="634">
        <f t="shared" si="12"/>
        <v>25455</v>
      </c>
      <c r="E42" s="634">
        <f t="shared" si="12"/>
        <v>31900</v>
      </c>
      <c r="F42" s="634">
        <f t="shared" si="12"/>
        <v>32884</v>
      </c>
      <c r="G42" s="634">
        <f t="shared" si="12"/>
        <v>34569</v>
      </c>
      <c r="H42" s="634">
        <f t="shared" si="12"/>
        <v>34859</v>
      </c>
      <c r="I42" s="634">
        <f t="shared" si="12"/>
        <v>35944</v>
      </c>
      <c r="J42" s="634">
        <f t="shared" si="12"/>
        <v>37083</v>
      </c>
      <c r="K42" s="634">
        <f t="shared" si="12"/>
        <v>38251</v>
      </c>
      <c r="L42" s="634">
        <f t="shared" si="12"/>
        <v>39446</v>
      </c>
      <c r="M42" s="634">
        <f t="shared" si="12"/>
        <v>40668</v>
      </c>
      <c r="N42" s="634">
        <f t="shared" si="12"/>
        <v>41916</v>
      </c>
      <c r="O42" s="634">
        <f t="shared" si="12"/>
        <v>43187</v>
      </c>
      <c r="P42" s="634">
        <f t="shared" si="12"/>
        <v>44485</v>
      </c>
      <c r="Q42" s="634">
        <f t="shared" si="12"/>
        <v>44929</v>
      </c>
      <c r="R42" s="634">
        <f t="shared" si="12"/>
        <v>46159</v>
      </c>
      <c r="S42" s="634">
        <f t="shared" si="12"/>
        <v>47907</v>
      </c>
      <c r="T42" s="634">
        <f t="shared" si="12"/>
        <v>48776</v>
      </c>
    </row>
    <row r="43" spans="1:29" ht="15" customHeight="1">
      <c r="A43" s="1080" t="s">
        <v>2</v>
      </c>
      <c r="B43" s="284" t="s">
        <v>55</v>
      </c>
      <c r="C43" s="634">
        <v>2849.4761754226702</v>
      </c>
      <c r="D43" s="634">
        <v>3909.1562486267121</v>
      </c>
      <c r="E43" s="634">
        <v>4915.6232958984338</v>
      </c>
      <c r="F43" s="634">
        <v>5063.3853160858134</v>
      </c>
      <c r="G43" s="634">
        <v>5236</v>
      </c>
      <c r="H43" s="634">
        <v>5393</v>
      </c>
      <c r="I43" s="634">
        <v>5567</v>
      </c>
      <c r="J43" s="634">
        <v>5680</v>
      </c>
      <c r="K43" s="634">
        <v>5844</v>
      </c>
      <c r="L43" s="634">
        <v>6009</v>
      </c>
      <c r="M43" s="634">
        <v>6158</v>
      </c>
      <c r="N43" s="634">
        <v>6326</v>
      </c>
      <c r="O43" s="634">
        <v>6560</v>
      </c>
      <c r="P43" s="634">
        <v>6873.2883946609463</v>
      </c>
      <c r="Q43" s="634">
        <v>7087.8955513000465</v>
      </c>
      <c r="R43" s="634">
        <v>7387</v>
      </c>
      <c r="S43" s="634">
        <v>7591.192</v>
      </c>
      <c r="T43" s="634">
        <f>7818.236</f>
        <v>7818.2359999999999</v>
      </c>
      <c r="U43" s="617"/>
      <c r="V43" s="241"/>
      <c r="W43" s="240"/>
      <c r="X43" s="240"/>
      <c r="Y43" s="240"/>
      <c r="Z43" s="241"/>
      <c r="AA43" s="240"/>
      <c r="AB43" s="240"/>
      <c r="AC43" s="240"/>
    </row>
    <row r="44" spans="1:29" ht="15" customHeight="1">
      <c r="A44" s="1080"/>
      <c r="B44" s="284" t="s">
        <v>56</v>
      </c>
      <c r="C44" s="634">
        <v>2811.5238245773298</v>
      </c>
      <c r="D44" s="634">
        <v>3849.8437513732879</v>
      </c>
      <c r="E44" s="634">
        <v>4876.3767041015662</v>
      </c>
      <c r="F44" s="634">
        <v>5025.6146839141866</v>
      </c>
      <c r="G44" s="634">
        <v>5173</v>
      </c>
      <c r="H44" s="634">
        <v>5351</v>
      </c>
      <c r="I44" s="634">
        <v>5523</v>
      </c>
      <c r="J44" s="634">
        <v>5634</v>
      </c>
      <c r="K44" s="634">
        <v>5798</v>
      </c>
      <c r="L44" s="634">
        <v>5961</v>
      </c>
      <c r="M44" s="634">
        <v>6134</v>
      </c>
      <c r="N44" s="634">
        <v>6300</v>
      </c>
      <c r="O44" s="634">
        <v>6533</v>
      </c>
      <c r="P44" s="634">
        <v>6845.7116053390537</v>
      </c>
      <c r="Q44" s="634">
        <v>7057.1044486999535</v>
      </c>
      <c r="R44" s="634">
        <v>7213</v>
      </c>
      <c r="S44" s="634">
        <v>7432.1229999999996</v>
      </c>
      <c r="T44" s="634">
        <v>7655.6689999999999</v>
      </c>
      <c r="U44" s="617"/>
      <c r="V44" s="241"/>
      <c r="W44" s="240"/>
      <c r="X44" s="240"/>
      <c r="Y44" s="240"/>
      <c r="Z44" s="241"/>
      <c r="AA44" s="240"/>
      <c r="AB44" s="240"/>
      <c r="AC44" s="240"/>
    </row>
    <row r="45" spans="1:29" ht="15" customHeight="1">
      <c r="A45" s="1080"/>
      <c r="B45" s="284" t="s">
        <v>54</v>
      </c>
      <c r="C45" s="634">
        <f t="shared" ref="C45:T45" si="13">C43+C44</f>
        <v>5661</v>
      </c>
      <c r="D45" s="634">
        <f t="shared" si="13"/>
        <v>7759</v>
      </c>
      <c r="E45" s="634">
        <f t="shared" si="13"/>
        <v>9792</v>
      </c>
      <c r="F45" s="634">
        <f t="shared" si="13"/>
        <v>10089</v>
      </c>
      <c r="G45" s="634">
        <f t="shared" si="13"/>
        <v>10409</v>
      </c>
      <c r="H45" s="634">
        <f t="shared" si="13"/>
        <v>10744</v>
      </c>
      <c r="I45" s="634">
        <f t="shared" si="13"/>
        <v>11090</v>
      </c>
      <c r="J45" s="634">
        <f t="shared" si="13"/>
        <v>11314</v>
      </c>
      <c r="K45" s="634">
        <f t="shared" si="13"/>
        <v>11642</v>
      </c>
      <c r="L45" s="634">
        <f t="shared" si="13"/>
        <v>11970</v>
      </c>
      <c r="M45" s="634">
        <f t="shared" si="13"/>
        <v>12292</v>
      </c>
      <c r="N45" s="634">
        <f t="shared" si="13"/>
        <v>12626</v>
      </c>
      <c r="O45" s="634">
        <f t="shared" si="13"/>
        <v>13093</v>
      </c>
      <c r="P45" s="634">
        <f t="shared" si="13"/>
        <v>13719</v>
      </c>
      <c r="Q45" s="634">
        <f t="shared" si="13"/>
        <v>14145</v>
      </c>
      <c r="R45" s="634">
        <f t="shared" si="13"/>
        <v>14600</v>
      </c>
      <c r="S45" s="634">
        <f t="shared" si="13"/>
        <v>15023.314999999999</v>
      </c>
      <c r="T45" s="634">
        <f t="shared" si="13"/>
        <v>15473.904999999999</v>
      </c>
      <c r="U45" s="14"/>
      <c r="V45" s="14"/>
      <c r="W45" s="14"/>
      <c r="X45" s="14"/>
      <c r="Y45" s="14"/>
      <c r="Z45" s="14"/>
      <c r="AA45" s="14"/>
      <c r="AB45" s="14"/>
      <c r="AC45" s="14"/>
    </row>
    <row r="46" spans="1:29" ht="15" customHeight="1">
      <c r="A46" s="1080" t="s">
        <v>1</v>
      </c>
      <c r="B46" s="284" t="s">
        <v>55</v>
      </c>
      <c r="C46" s="634">
        <v>3661.1920050811755</v>
      </c>
      <c r="D46" s="634">
        <v>5254.0362922668492</v>
      </c>
      <c r="E46" s="634">
        <v>5889.1852288818382</v>
      </c>
      <c r="F46" s="634">
        <v>5876.535224227905</v>
      </c>
      <c r="G46" s="634">
        <v>5969</v>
      </c>
      <c r="H46" s="634">
        <v>6034</v>
      </c>
      <c r="I46" s="634">
        <v>6159</v>
      </c>
      <c r="J46" s="634">
        <v>6092</v>
      </c>
      <c r="K46" s="634">
        <v>6197</v>
      </c>
      <c r="L46" s="634">
        <v>6213</v>
      </c>
      <c r="M46" s="634">
        <v>6267</v>
      </c>
      <c r="N46" s="634">
        <v>6323</v>
      </c>
      <c r="O46" s="634">
        <v>6365</v>
      </c>
      <c r="P46" s="634">
        <v>6469.5918292236292</v>
      </c>
      <c r="Q46" s="634">
        <v>6781</v>
      </c>
      <c r="R46" s="634">
        <v>6940</v>
      </c>
      <c r="S46" s="634">
        <v>7088</v>
      </c>
      <c r="T46" s="634">
        <v>7240</v>
      </c>
      <c r="U46" s="240"/>
      <c r="V46" s="241"/>
      <c r="W46" s="240"/>
      <c r="X46" s="240"/>
      <c r="Y46" s="240"/>
      <c r="Z46" s="241"/>
      <c r="AA46" s="240"/>
      <c r="AB46" s="240"/>
      <c r="AC46" s="240"/>
    </row>
    <row r="47" spans="1:29" ht="15" customHeight="1">
      <c r="A47" s="1080"/>
      <c r="B47" s="284" t="s">
        <v>56</v>
      </c>
      <c r="C47" s="634">
        <v>3620.8079949188245</v>
      </c>
      <c r="D47" s="634">
        <v>5206.9637077331508</v>
      </c>
      <c r="E47" s="634">
        <v>5806.8147711181618</v>
      </c>
      <c r="F47" s="634">
        <v>5789.464775772095</v>
      </c>
      <c r="G47" s="634">
        <v>5666</v>
      </c>
      <c r="H47" s="634">
        <v>5729</v>
      </c>
      <c r="I47" s="634">
        <v>5823</v>
      </c>
      <c r="J47" s="634">
        <v>5738</v>
      </c>
      <c r="K47" s="634">
        <v>5813</v>
      </c>
      <c r="L47" s="634">
        <v>5827</v>
      </c>
      <c r="M47" s="634">
        <v>5855</v>
      </c>
      <c r="N47" s="634">
        <v>5908</v>
      </c>
      <c r="O47" s="634">
        <v>5971</v>
      </c>
      <c r="P47" s="634">
        <v>6284.4081707763708</v>
      </c>
      <c r="Q47" s="634">
        <v>6281</v>
      </c>
      <c r="R47" s="634">
        <v>6428</v>
      </c>
      <c r="S47" s="634">
        <v>6564</v>
      </c>
      <c r="T47" s="634">
        <v>6704</v>
      </c>
      <c r="U47" s="240"/>
      <c r="V47" s="241"/>
      <c r="W47" s="240"/>
      <c r="X47" s="240"/>
      <c r="Y47" s="240"/>
      <c r="Z47" s="241"/>
      <c r="AA47" s="240"/>
      <c r="AB47" s="240"/>
      <c r="AC47" s="240"/>
    </row>
    <row r="48" spans="1:29" ht="15" customHeight="1">
      <c r="A48" s="1080"/>
      <c r="B48" s="284" t="s">
        <v>54</v>
      </c>
      <c r="C48" s="634">
        <f t="shared" ref="C48:T48" si="14">C46+C47</f>
        <v>7282</v>
      </c>
      <c r="D48" s="634">
        <f t="shared" si="14"/>
        <v>10461</v>
      </c>
      <c r="E48" s="634">
        <f t="shared" si="14"/>
        <v>11696</v>
      </c>
      <c r="F48" s="634">
        <f t="shared" si="14"/>
        <v>11666</v>
      </c>
      <c r="G48" s="634">
        <f t="shared" si="14"/>
        <v>11635</v>
      </c>
      <c r="H48" s="634">
        <f t="shared" si="14"/>
        <v>11763</v>
      </c>
      <c r="I48" s="634">
        <f t="shared" si="14"/>
        <v>11982</v>
      </c>
      <c r="J48" s="634">
        <f t="shared" si="14"/>
        <v>11830</v>
      </c>
      <c r="K48" s="634">
        <f t="shared" si="14"/>
        <v>12010</v>
      </c>
      <c r="L48" s="634">
        <f t="shared" si="14"/>
        <v>12040</v>
      </c>
      <c r="M48" s="634">
        <f t="shared" si="14"/>
        <v>12122</v>
      </c>
      <c r="N48" s="634">
        <f t="shared" si="14"/>
        <v>12231</v>
      </c>
      <c r="O48" s="634">
        <f t="shared" si="14"/>
        <v>12336</v>
      </c>
      <c r="P48" s="634">
        <f t="shared" si="14"/>
        <v>12754</v>
      </c>
      <c r="Q48" s="634">
        <f t="shared" si="14"/>
        <v>13062</v>
      </c>
      <c r="R48" s="634">
        <f t="shared" si="14"/>
        <v>13368</v>
      </c>
      <c r="S48" s="634">
        <f t="shared" si="14"/>
        <v>13652</v>
      </c>
      <c r="T48" s="634">
        <f t="shared" si="14"/>
        <v>13944</v>
      </c>
      <c r="U48" s="240"/>
      <c r="V48" s="241"/>
      <c r="W48" s="240"/>
      <c r="X48" s="240"/>
      <c r="Y48" s="240"/>
      <c r="Z48" s="241"/>
      <c r="AA48" s="240"/>
      <c r="AB48" s="240"/>
      <c r="AC48" s="240"/>
    </row>
    <row r="49" spans="1:29" ht="15" customHeight="1">
      <c r="A49" s="1080" t="s">
        <v>0</v>
      </c>
      <c r="B49" s="284" t="s">
        <v>55</v>
      </c>
      <c r="C49" s="592" t="s">
        <v>429</v>
      </c>
      <c r="D49" s="592" t="s">
        <v>429</v>
      </c>
      <c r="E49" s="634">
        <f t="shared" ref="E49:S49" si="15">E46+E43+E40+E37+E34+E31+E28+E25+E22+E19+E16+E13+E10+E7+E4</f>
        <v>110063.56394136272</v>
      </c>
      <c r="F49" s="634">
        <f t="shared" si="15"/>
        <v>113066.20129792536</v>
      </c>
      <c r="G49" s="634">
        <f t="shared" si="15"/>
        <v>116733.97132812251</v>
      </c>
      <c r="H49" s="634">
        <f t="shared" si="15"/>
        <v>119011.19098888827</v>
      </c>
      <c r="I49" s="634">
        <f t="shared" si="15"/>
        <v>121950.89203970102</v>
      </c>
      <c r="J49" s="634">
        <f t="shared" si="15"/>
        <v>121856.62745432189</v>
      </c>
      <c r="K49" s="634">
        <f t="shared" si="15"/>
        <v>124811.81780584394</v>
      </c>
      <c r="L49" s="634">
        <f t="shared" si="15"/>
        <v>127655.0763215288</v>
      </c>
      <c r="M49" s="634">
        <f t="shared" si="15"/>
        <v>130605.3698654797</v>
      </c>
      <c r="N49" s="634">
        <f t="shared" si="15"/>
        <v>133919.74316874112</v>
      </c>
      <c r="O49" s="634">
        <f t="shared" si="15"/>
        <v>137223.50169808642</v>
      </c>
      <c r="P49" s="634">
        <f t="shared" si="15"/>
        <v>140794.57990949677</v>
      </c>
      <c r="Q49" s="634">
        <f t="shared" si="15"/>
        <v>144344.82246270901</v>
      </c>
      <c r="R49" s="634">
        <f t="shared" si="15"/>
        <v>148071.63378882324</v>
      </c>
      <c r="S49" s="634">
        <f t="shared" si="15"/>
        <v>152025.85036775889</v>
      </c>
      <c r="T49" s="634">
        <f>T46+T43+T40+T37+T34+T31+T28+T25+T22+T19+T16+T13+T10+T7+T4</f>
        <v>155679.63752160151</v>
      </c>
      <c r="U49" s="240"/>
      <c r="V49" s="241"/>
      <c r="W49" s="240"/>
      <c r="X49" s="240"/>
      <c r="Y49" s="240"/>
      <c r="Z49" s="241"/>
      <c r="AA49" s="240"/>
      <c r="AB49" s="240"/>
      <c r="AC49" s="240"/>
    </row>
    <row r="50" spans="1:29" ht="15" customHeight="1">
      <c r="A50" s="1080"/>
      <c r="B50" s="284" t="s">
        <v>56</v>
      </c>
      <c r="C50" s="592" t="s">
        <v>429</v>
      </c>
      <c r="D50" s="592" t="s">
        <v>429</v>
      </c>
      <c r="E50" s="634">
        <f t="shared" ref="E50:S50" si="16">E47+E44+E41+E38+E35+E32+E29+E26+E23+E20+E17+E14+E11+E8+E5</f>
        <v>106712.3188805395</v>
      </c>
      <c r="F50" s="634">
        <f t="shared" si="16"/>
        <v>108776.70371909374</v>
      </c>
      <c r="G50" s="634">
        <f t="shared" si="16"/>
        <v>111804.4929693241</v>
      </c>
      <c r="H50" s="634">
        <f t="shared" si="16"/>
        <v>114148.63254268306</v>
      </c>
      <c r="I50" s="634">
        <f t="shared" si="16"/>
        <v>117094.57643344696</v>
      </c>
      <c r="J50" s="634">
        <f t="shared" si="16"/>
        <v>117046.68119473856</v>
      </c>
      <c r="K50" s="634">
        <f t="shared" si="16"/>
        <v>120049.60524906011</v>
      </c>
      <c r="L50" s="634">
        <f t="shared" si="16"/>
        <v>122898.34856365425</v>
      </c>
      <c r="M50" s="634">
        <f t="shared" si="16"/>
        <v>125888.32131898163</v>
      </c>
      <c r="N50" s="634">
        <f t="shared" si="16"/>
        <v>128940.83184998624</v>
      </c>
      <c r="O50" s="634">
        <f t="shared" si="16"/>
        <v>132286.79679042014</v>
      </c>
      <c r="P50" s="634">
        <f t="shared" si="16"/>
        <v>135964.64142014098</v>
      </c>
      <c r="Q50" s="634">
        <f t="shared" si="16"/>
        <v>138650.73478978273</v>
      </c>
      <c r="R50" s="634">
        <f t="shared" si="16"/>
        <v>142129.6374192574</v>
      </c>
      <c r="S50" s="634">
        <f t="shared" si="16"/>
        <v>146028.37437140307</v>
      </c>
      <c r="T50" s="634">
        <f>T47+T44+T41+T38+T35+T32+T29+T26+T23+T20+T17+T14+T11+T8+T5</f>
        <v>149549.67116042794</v>
      </c>
      <c r="U50" s="240"/>
      <c r="V50" s="241"/>
      <c r="W50" s="240"/>
      <c r="X50" s="240"/>
      <c r="Y50" s="240"/>
      <c r="Z50" s="241"/>
      <c r="AA50" s="240"/>
      <c r="AB50" s="240"/>
      <c r="AC50" s="240"/>
    </row>
    <row r="51" spans="1:29" ht="15" customHeight="1">
      <c r="A51" s="1080"/>
      <c r="B51" s="284" t="s">
        <v>54</v>
      </c>
      <c r="C51" s="592" t="s">
        <v>429</v>
      </c>
      <c r="D51" s="592" t="s">
        <v>429</v>
      </c>
      <c r="E51" s="634">
        <f t="shared" ref="E51:S51" si="17">E48+E45+E42+E39+E36+E33+E30+E27+E24+E21+E18+E15+E12+E9+E6</f>
        <v>216775.88282190223</v>
      </c>
      <c r="F51" s="634">
        <f t="shared" si="17"/>
        <v>221842.9050170191</v>
      </c>
      <c r="G51" s="634">
        <f t="shared" si="17"/>
        <v>228538.46429744663</v>
      </c>
      <c r="H51" s="634">
        <f t="shared" si="17"/>
        <v>233159.82353157134</v>
      </c>
      <c r="I51" s="634">
        <f t="shared" si="17"/>
        <v>239045.46847314801</v>
      </c>
      <c r="J51" s="634">
        <f t="shared" si="17"/>
        <v>238903.30864906043</v>
      </c>
      <c r="K51" s="634">
        <f t="shared" si="17"/>
        <v>244861.42305490409</v>
      </c>
      <c r="L51" s="634">
        <f t="shared" si="17"/>
        <v>250553.42488518302</v>
      </c>
      <c r="M51" s="634">
        <f t="shared" si="17"/>
        <v>256493.69118446132</v>
      </c>
      <c r="N51" s="634">
        <f t="shared" si="17"/>
        <v>262860.5750187274</v>
      </c>
      <c r="O51" s="634">
        <f t="shared" si="17"/>
        <v>269510.29848850658</v>
      </c>
      <c r="P51" s="634">
        <f t="shared" si="17"/>
        <v>276759.22132963774</v>
      </c>
      <c r="Q51" s="634">
        <f t="shared" si="17"/>
        <v>282995.55725249177</v>
      </c>
      <c r="R51" s="634">
        <f t="shared" si="17"/>
        <v>290201.2712080807</v>
      </c>
      <c r="S51" s="634">
        <f t="shared" si="17"/>
        <v>298054.22473916202</v>
      </c>
      <c r="T51" s="634">
        <f>T48+T45+T42+T39+T36+T33+T30+T27+T24+T21+T18+T15+T12+T9+T6</f>
        <v>305229.30868202948</v>
      </c>
      <c r="U51" s="135"/>
      <c r="V51" s="135"/>
      <c r="W51" s="135"/>
      <c r="X51" s="135"/>
      <c r="Y51" s="135"/>
      <c r="Z51" s="135"/>
      <c r="AA51" s="135"/>
      <c r="AB51" s="135"/>
      <c r="AC51" s="135"/>
    </row>
    <row r="52" spans="1:29" ht="15" customHeight="1">
      <c r="A52" s="289"/>
      <c r="B52" s="289"/>
      <c r="C52" s="57"/>
      <c r="D52" s="57"/>
      <c r="E52" s="57"/>
      <c r="F52" s="57"/>
      <c r="G52" s="57"/>
      <c r="H52" s="57"/>
      <c r="I52" s="57"/>
      <c r="J52" s="57"/>
      <c r="K52" s="57"/>
      <c r="L52" s="57"/>
      <c r="M52" s="57"/>
      <c r="N52" s="57"/>
      <c r="O52" s="57"/>
      <c r="P52" s="57"/>
      <c r="Q52" s="57"/>
      <c r="R52" s="57"/>
    </row>
    <row r="53" spans="1:29">
      <c r="A53" s="136" t="s">
        <v>84</v>
      </c>
      <c r="B53" s="289"/>
      <c r="D53" s="57"/>
      <c r="E53" s="57"/>
      <c r="F53" s="57"/>
      <c r="G53" s="57"/>
      <c r="H53" s="57"/>
      <c r="I53" s="57"/>
      <c r="J53" s="57"/>
      <c r="K53" s="57"/>
      <c r="L53" s="57"/>
      <c r="M53" s="57"/>
      <c r="N53" s="57"/>
      <c r="O53" s="57"/>
      <c r="P53" s="57"/>
      <c r="Q53" s="57"/>
      <c r="R53" s="57"/>
      <c r="T53" s="618" t="s">
        <v>17</v>
      </c>
    </row>
    <row r="54" spans="1:29" s="283" customFormat="1">
      <c r="A54" s="289"/>
      <c r="B54" s="289"/>
      <c r="C54" s="57"/>
      <c r="D54" s="289"/>
      <c r="E54" s="289"/>
      <c r="F54" s="289"/>
      <c r="G54" s="289"/>
      <c r="H54" s="289"/>
      <c r="I54" s="289"/>
      <c r="J54" s="289"/>
      <c r="K54" s="289"/>
      <c r="L54" s="289"/>
      <c r="M54" s="289"/>
      <c r="N54" s="289"/>
      <c r="O54" s="289"/>
      <c r="P54" s="289"/>
      <c r="Q54" s="289"/>
      <c r="R54" s="289"/>
      <c r="U54" s="499"/>
      <c r="V54" s="499"/>
    </row>
    <row r="55" spans="1:29" ht="15" customHeight="1">
      <c r="A55" s="136" t="s">
        <v>33</v>
      </c>
      <c r="B55" s="289"/>
      <c r="C55" s="171"/>
      <c r="E55" s="180"/>
      <c r="F55" s="180"/>
      <c r="G55" s="180"/>
      <c r="H55" s="180"/>
      <c r="I55" s="180"/>
      <c r="J55" s="180"/>
      <c r="K55" s="180"/>
      <c r="L55" s="180"/>
      <c r="M55" s="180"/>
      <c r="N55" s="180"/>
      <c r="O55" s="180"/>
      <c r="P55" s="180"/>
      <c r="Q55" s="180"/>
      <c r="R55" s="57"/>
    </row>
    <row r="56" spans="1:29">
      <c r="B56" s="57"/>
      <c r="C56" s="134"/>
      <c r="E56" s="57"/>
      <c r="F56" s="57"/>
      <c r="G56" s="57"/>
      <c r="H56" s="57"/>
      <c r="I56" s="57"/>
      <c r="J56" s="57"/>
      <c r="K56" s="57"/>
      <c r="L56" s="57"/>
      <c r="M56" s="57"/>
      <c r="N56" s="57"/>
      <c r="O56" s="57"/>
      <c r="P56" s="57"/>
      <c r="Q56" s="57"/>
      <c r="R56" s="57"/>
    </row>
    <row r="57" spans="1:29" ht="15" customHeight="1">
      <c r="A57" s="180" t="s">
        <v>1137</v>
      </c>
      <c r="B57" s="57"/>
      <c r="C57" s="192"/>
      <c r="E57" s="131"/>
      <c r="F57" s="131"/>
      <c r="G57" s="131"/>
      <c r="H57" s="131"/>
      <c r="I57" s="131"/>
      <c r="J57" s="131"/>
      <c r="K57" s="131"/>
      <c r="L57" s="131"/>
      <c r="M57" s="131"/>
      <c r="N57" s="131"/>
      <c r="O57" s="131"/>
      <c r="P57" s="131"/>
      <c r="Q57" s="131"/>
      <c r="R57" s="57"/>
    </row>
    <row r="58" spans="1:29">
      <c r="A58" s="57"/>
      <c r="B58" s="57"/>
      <c r="C58" s="134"/>
      <c r="D58" s="131"/>
      <c r="E58" s="131"/>
      <c r="F58" s="131"/>
      <c r="G58" s="131"/>
      <c r="H58" s="131"/>
      <c r="I58" s="131"/>
      <c r="J58" s="131"/>
      <c r="K58" s="131"/>
      <c r="L58" s="131"/>
      <c r="M58" s="131"/>
      <c r="N58" s="131"/>
      <c r="O58" s="131"/>
      <c r="P58" s="131"/>
      <c r="Q58" s="131"/>
      <c r="R58" s="57"/>
    </row>
    <row r="59" spans="1:29">
      <c r="A59" s="167" t="s">
        <v>431</v>
      </c>
      <c r="B59" s="57"/>
      <c r="C59" s="134"/>
      <c r="D59" s="131"/>
      <c r="E59" s="131"/>
      <c r="F59" s="131"/>
      <c r="G59" s="131"/>
      <c r="H59" s="131"/>
      <c r="I59" s="131"/>
      <c r="J59" s="131"/>
      <c r="K59" s="131"/>
      <c r="L59" s="131"/>
      <c r="M59" s="131"/>
      <c r="N59" s="131"/>
      <c r="O59" s="131"/>
      <c r="P59" s="131"/>
      <c r="Q59" s="131"/>
      <c r="R59" s="57"/>
    </row>
    <row r="61" spans="1:29">
      <c r="F61" s="12"/>
      <c r="G61" s="12"/>
      <c r="H61" s="12"/>
      <c r="I61" s="12"/>
      <c r="J61" s="12"/>
      <c r="K61" s="12"/>
      <c r="L61" s="12"/>
      <c r="M61" s="12"/>
      <c r="N61" s="12"/>
      <c r="O61" s="12"/>
      <c r="P61" s="12"/>
    </row>
    <row r="62" spans="1:29">
      <c r="F62" s="12"/>
      <c r="G62" s="12"/>
      <c r="H62" s="12"/>
      <c r="I62" s="12"/>
      <c r="J62" s="12"/>
      <c r="K62" s="12"/>
      <c r="L62" s="12"/>
      <c r="M62" s="12"/>
      <c r="N62" s="12"/>
      <c r="O62" s="12"/>
      <c r="P62" s="12"/>
    </row>
    <row r="63" spans="1:29">
      <c r="F63" s="12"/>
      <c r="G63" s="24"/>
      <c r="H63" s="635"/>
      <c r="I63" s="12"/>
      <c r="J63" s="12"/>
      <c r="K63" s="12"/>
      <c r="L63" s="12"/>
      <c r="M63" s="12"/>
      <c r="N63" s="12"/>
      <c r="O63" s="12"/>
      <c r="P63" s="12"/>
    </row>
    <row r="64" spans="1:29">
      <c r="F64" s="12"/>
      <c r="G64" s="12"/>
      <c r="H64" s="12"/>
      <c r="I64" s="12"/>
      <c r="J64" s="12"/>
      <c r="K64" s="12"/>
      <c r="L64" s="12"/>
      <c r="M64" s="12"/>
      <c r="N64" s="12"/>
      <c r="O64" s="12"/>
      <c r="P64" s="12"/>
    </row>
    <row r="65" spans="6:16">
      <c r="F65" s="12"/>
      <c r="G65" s="12"/>
      <c r="H65" s="636"/>
      <c r="I65" s="12"/>
      <c r="J65" s="12"/>
      <c r="K65" s="12"/>
      <c r="L65" s="12"/>
      <c r="M65" s="12"/>
      <c r="N65" s="24"/>
      <c r="O65" s="12"/>
      <c r="P65" s="12"/>
    </row>
    <row r="66" spans="6:16">
      <c r="F66" s="12"/>
      <c r="G66" s="12"/>
      <c r="H66" s="12"/>
      <c r="I66" s="12"/>
      <c r="J66" s="12"/>
      <c r="K66" s="12"/>
      <c r="L66" s="12"/>
      <c r="M66" s="12"/>
      <c r="N66" s="12"/>
      <c r="O66" s="12"/>
      <c r="P66" s="12"/>
    </row>
    <row r="67" spans="6:16">
      <c r="F67" s="12"/>
      <c r="G67" s="12"/>
      <c r="H67" s="12"/>
      <c r="I67" s="12"/>
      <c r="J67" s="12"/>
      <c r="K67" s="12"/>
      <c r="L67" s="12"/>
      <c r="M67" s="12"/>
      <c r="N67" s="12"/>
      <c r="O67" s="12"/>
      <c r="P67" s="12"/>
    </row>
    <row r="68" spans="6:16">
      <c r="F68" s="12"/>
      <c r="G68" s="12"/>
      <c r="H68" s="12"/>
      <c r="I68" s="12"/>
      <c r="J68" s="12"/>
      <c r="K68" s="12"/>
      <c r="L68" s="12"/>
      <c r="M68" s="12"/>
      <c r="N68" s="12"/>
      <c r="O68" s="12"/>
      <c r="P68" s="12"/>
    </row>
    <row r="69" spans="6:16">
      <c r="F69" s="12"/>
      <c r="G69" s="12"/>
      <c r="H69" s="12"/>
      <c r="I69" s="12"/>
      <c r="J69" s="12"/>
      <c r="K69" s="12"/>
      <c r="L69" s="12"/>
      <c r="M69" s="12"/>
      <c r="N69" s="12"/>
      <c r="O69" s="12"/>
      <c r="P69" s="12"/>
    </row>
    <row r="70" spans="6:16">
      <c r="F70" s="12"/>
      <c r="G70" s="12"/>
      <c r="H70" s="12"/>
      <c r="I70" s="12"/>
      <c r="J70" s="12"/>
      <c r="K70" s="12"/>
      <c r="L70" s="12"/>
      <c r="M70" s="12"/>
      <c r="N70" s="12"/>
      <c r="O70" s="12"/>
      <c r="P70" s="12"/>
    </row>
    <row r="71" spans="6:16">
      <c r="F71" s="12"/>
      <c r="G71" s="12"/>
      <c r="H71" s="12"/>
      <c r="I71" s="12"/>
      <c r="J71" s="12"/>
      <c r="K71" s="12"/>
      <c r="L71" s="12"/>
      <c r="M71" s="12"/>
      <c r="N71" s="12"/>
      <c r="O71" s="12"/>
      <c r="P71" s="12"/>
    </row>
    <row r="72" spans="6:16">
      <c r="F72" s="12"/>
      <c r="G72" s="12"/>
      <c r="H72" s="12"/>
      <c r="I72" s="12"/>
      <c r="J72" s="12"/>
      <c r="K72" s="12"/>
      <c r="L72" s="12"/>
      <c r="M72" s="12"/>
      <c r="N72" s="12"/>
      <c r="O72" s="12"/>
      <c r="P72" s="12"/>
    </row>
  </sheetData>
  <mergeCells count="16">
    <mergeCell ref="A46:A48"/>
    <mergeCell ref="A49:A51"/>
    <mergeCell ref="A37:A39"/>
    <mergeCell ref="A19:A21"/>
    <mergeCell ref="A22:A24"/>
    <mergeCell ref="A25:A27"/>
    <mergeCell ref="A28:A30"/>
    <mergeCell ref="A31:A33"/>
    <mergeCell ref="A34:A36"/>
    <mergeCell ref="A40:A42"/>
    <mergeCell ref="A43:A45"/>
    <mergeCell ref="A4:A6"/>
    <mergeCell ref="A7:A9"/>
    <mergeCell ref="A10:A12"/>
    <mergeCell ref="A13:A15"/>
    <mergeCell ref="A16:A18"/>
  </mergeCells>
  <hyperlinks>
    <hyperlink ref="X6" location="Content!B5" display="Back to Content Page"/>
  </hyperlinks>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50"/>
  <sheetViews>
    <sheetView topLeftCell="O1" workbookViewId="0">
      <selection activeCell="AE6" sqref="AE6"/>
    </sheetView>
  </sheetViews>
  <sheetFormatPr defaultRowHeight="14.5"/>
  <cols>
    <col min="1" max="1" width="33.81640625" customWidth="1"/>
    <col min="2" max="2" width="13.36328125" customWidth="1"/>
    <col min="3" max="3" width="9" customWidth="1"/>
    <col min="4" max="5" width="7" customWidth="1"/>
    <col min="6" max="6" width="7.36328125" customWidth="1"/>
    <col min="7" max="27" width="7" customWidth="1"/>
    <col min="28" max="29" width="7" style="499" customWidth="1"/>
  </cols>
  <sheetData>
    <row r="1" spans="1:31" ht="15" customHeight="1">
      <c r="A1" s="207" t="s">
        <v>1381</v>
      </c>
      <c r="B1" s="102"/>
      <c r="C1" s="102"/>
      <c r="D1" s="102"/>
      <c r="E1" s="57"/>
      <c r="F1" s="57"/>
      <c r="G1" s="57"/>
      <c r="H1" s="57"/>
      <c r="I1" s="57"/>
      <c r="J1" s="57"/>
      <c r="K1" s="57"/>
      <c r="L1" s="57"/>
      <c r="M1" s="57"/>
      <c r="N1" s="57"/>
      <c r="O1" s="57"/>
      <c r="P1" s="57"/>
      <c r="Q1" s="57"/>
      <c r="R1" s="57"/>
      <c r="S1" s="57"/>
      <c r="T1" s="57"/>
      <c r="U1" s="57"/>
      <c r="V1" s="57"/>
      <c r="W1" s="57"/>
      <c r="X1" s="57"/>
      <c r="Y1" s="57"/>
      <c r="Z1" s="57"/>
      <c r="AA1" s="57"/>
      <c r="AB1" s="289"/>
      <c r="AC1" s="289"/>
      <c r="AD1" s="57"/>
    </row>
    <row r="2" spans="1:31">
      <c r="A2" s="207"/>
      <c r="B2" s="207"/>
      <c r="C2" s="207"/>
      <c r="D2" s="207"/>
      <c r="E2" s="57"/>
      <c r="F2" s="57"/>
      <c r="G2" s="57"/>
      <c r="H2" s="57"/>
      <c r="I2" s="57"/>
      <c r="J2" s="57"/>
      <c r="K2" s="57"/>
      <c r="L2" s="57"/>
      <c r="M2" s="57"/>
      <c r="N2" s="57"/>
      <c r="O2" s="57"/>
      <c r="P2" s="57"/>
      <c r="Q2" s="57"/>
      <c r="R2" s="57"/>
      <c r="S2" s="57"/>
      <c r="T2" s="57"/>
      <c r="U2" s="57"/>
      <c r="V2" s="57"/>
      <c r="W2" s="57"/>
      <c r="X2" s="57"/>
      <c r="Y2" s="57"/>
      <c r="Z2" s="57"/>
      <c r="AA2" s="57"/>
      <c r="AB2" s="289"/>
      <c r="AC2" s="289"/>
      <c r="AD2" s="57"/>
    </row>
    <row r="3" spans="1:31">
      <c r="A3" s="742" t="s">
        <v>16</v>
      </c>
      <c r="B3" s="459" t="s">
        <v>111</v>
      </c>
      <c r="C3" s="459" t="s">
        <v>57</v>
      </c>
      <c r="D3" s="744">
        <v>1985</v>
      </c>
      <c r="E3" s="744">
        <v>1990</v>
      </c>
      <c r="F3" s="744">
        <v>1991</v>
      </c>
      <c r="G3" s="744">
        <v>1992</v>
      </c>
      <c r="H3" s="744">
        <v>1994</v>
      </c>
      <c r="I3" s="744">
        <v>1995</v>
      </c>
      <c r="J3" s="744">
        <v>1996</v>
      </c>
      <c r="K3" s="744">
        <v>1997</v>
      </c>
      <c r="L3" s="744">
        <v>1998</v>
      </c>
      <c r="M3" s="744">
        <v>1999</v>
      </c>
      <c r="N3" s="744">
        <v>2000</v>
      </c>
      <c r="O3" s="744">
        <v>2001</v>
      </c>
      <c r="P3" s="744">
        <v>2002</v>
      </c>
      <c r="Q3" s="744">
        <v>2003</v>
      </c>
      <c r="R3" s="744">
        <v>2004</v>
      </c>
      <c r="S3" s="744">
        <v>2005</v>
      </c>
      <c r="T3" s="744">
        <v>2006</v>
      </c>
      <c r="U3" s="744">
        <v>2007</v>
      </c>
      <c r="V3" s="744">
        <v>2008</v>
      </c>
      <c r="W3" s="744">
        <v>2009</v>
      </c>
      <c r="X3" s="744">
        <v>2010</v>
      </c>
      <c r="Y3" s="744">
        <v>2011</v>
      </c>
      <c r="Z3" s="744">
        <v>2012</v>
      </c>
      <c r="AA3" s="4">
        <v>2013</v>
      </c>
      <c r="AB3" s="4">
        <v>2014</v>
      </c>
      <c r="AC3" s="329">
        <v>2015</v>
      </c>
      <c r="AD3" s="57"/>
    </row>
    <row r="4" spans="1:31">
      <c r="A4" s="1080" t="s">
        <v>15</v>
      </c>
      <c r="B4" s="1080" t="s">
        <v>66</v>
      </c>
      <c r="C4" s="284" t="s">
        <v>56</v>
      </c>
      <c r="D4" s="592" t="s">
        <v>429</v>
      </c>
      <c r="E4" s="592" t="s">
        <v>429</v>
      </c>
      <c r="F4" s="592" t="s">
        <v>429</v>
      </c>
      <c r="G4" s="592" t="s">
        <v>429</v>
      </c>
      <c r="H4" s="592" t="s">
        <v>429</v>
      </c>
      <c r="I4" s="592" t="s">
        <v>429</v>
      </c>
      <c r="J4" s="592" t="s">
        <v>429</v>
      </c>
      <c r="K4" s="592" t="s">
        <v>429</v>
      </c>
      <c r="L4" s="592" t="s">
        <v>429</v>
      </c>
      <c r="M4" s="592" t="s">
        <v>429</v>
      </c>
      <c r="N4" s="578" t="s">
        <v>429</v>
      </c>
      <c r="O4" s="578" t="s">
        <v>429</v>
      </c>
      <c r="P4" s="578" t="s">
        <v>429</v>
      </c>
      <c r="Q4" s="578" t="s">
        <v>429</v>
      </c>
      <c r="R4" s="578" t="s">
        <v>429</v>
      </c>
      <c r="S4" s="578" t="s">
        <v>429</v>
      </c>
      <c r="T4" s="578" t="s">
        <v>429</v>
      </c>
      <c r="U4" s="578" t="s">
        <v>429</v>
      </c>
      <c r="V4" s="578" t="s">
        <v>429</v>
      </c>
      <c r="W4" s="578">
        <v>47</v>
      </c>
      <c r="X4" s="578">
        <v>43.7</v>
      </c>
      <c r="Y4" s="578">
        <v>48.4</v>
      </c>
      <c r="Z4" s="578">
        <v>48.4</v>
      </c>
      <c r="AA4" s="578">
        <v>48.4</v>
      </c>
      <c r="AB4" s="578">
        <v>35.413496362647955</v>
      </c>
      <c r="AC4" s="578">
        <v>35.413496362647955</v>
      </c>
      <c r="AD4" s="57"/>
    </row>
    <row r="5" spans="1:31">
      <c r="A5" s="1080"/>
      <c r="B5" s="1080"/>
      <c r="C5" s="284" t="s">
        <v>55</v>
      </c>
      <c r="D5" s="592" t="s">
        <v>429</v>
      </c>
      <c r="E5" s="592" t="s">
        <v>429</v>
      </c>
      <c r="F5" s="592" t="s">
        <v>429</v>
      </c>
      <c r="G5" s="592" t="s">
        <v>429</v>
      </c>
      <c r="H5" s="592" t="s">
        <v>429</v>
      </c>
      <c r="I5" s="592" t="s">
        <v>429</v>
      </c>
      <c r="J5" s="592" t="s">
        <v>429</v>
      </c>
      <c r="K5" s="592" t="s">
        <v>429</v>
      </c>
      <c r="L5" s="592" t="s">
        <v>429</v>
      </c>
      <c r="M5" s="592" t="s">
        <v>429</v>
      </c>
      <c r="N5" s="578" t="s">
        <v>429</v>
      </c>
      <c r="O5" s="578" t="s">
        <v>429</v>
      </c>
      <c r="P5" s="578" t="s">
        <v>429</v>
      </c>
      <c r="Q5" s="578" t="s">
        <v>429</v>
      </c>
      <c r="R5" s="578" t="s">
        <v>429</v>
      </c>
      <c r="S5" s="578" t="s">
        <v>429</v>
      </c>
      <c r="T5" s="578" t="s">
        <v>429</v>
      </c>
      <c r="U5" s="578" t="s">
        <v>429</v>
      </c>
      <c r="V5" s="578" t="s">
        <v>429</v>
      </c>
      <c r="W5" s="578">
        <v>57.9</v>
      </c>
      <c r="X5" s="578">
        <v>56.9</v>
      </c>
      <c r="Y5" s="578">
        <v>60.5</v>
      </c>
      <c r="Z5" s="578">
        <v>60.5</v>
      </c>
      <c r="AA5" s="578">
        <v>60.5</v>
      </c>
      <c r="AB5" s="578">
        <v>54.931723436935123</v>
      </c>
      <c r="AC5" s="578">
        <v>54.931723436935123</v>
      </c>
      <c r="AD5" s="57"/>
    </row>
    <row r="6" spans="1:31" s="283" customFormat="1">
      <c r="A6" s="1080"/>
      <c r="B6" s="1080"/>
      <c r="C6" s="284" t="s">
        <v>59</v>
      </c>
      <c r="D6" s="592" t="s">
        <v>429</v>
      </c>
      <c r="E6" s="592" t="s">
        <v>429</v>
      </c>
      <c r="F6" s="592" t="s">
        <v>429</v>
      </c>
      <c r="G6" s="578">
        <v>5.0999999046325684</v>
      </c>
      <c r="H6" s="592" t="s">
        <v>429</v>
      </c>
      <c r="I6" s="592" t="s">
        <v>429</v>
      </c>
      <c r="J6" s="592" t="s">
        <v>429</v>
      </c>
      <c r="K6" s="592" t="s">
        <v>429</v>
      </c>
      <c r="L6" s="592" t="s">
        <v>429</v>
      </c>
      <c r="M6" s="592" t="s">
        <v>429</v>
      </c>
      <c r="N6" s="578" t="s">
        <v>429</v>
      </c>
      <c r="O6" s="578" t="s">
        <v>429</v>
      </c>
      <c r="P6" s="578" t="s">
        <v>429</v>
      </c>
      <c r="Q6" s="578" t="s">
        <v>429</v>
      </c>
      <c r="R6" s="578" t="s">
        <v>429</v>
      </c>
      <c r="S6" s="578" t="s">
        <v>429</v>
      </c>
      <c r="T6" s="578" t="s">
        <v>429</v>
      </c>
      <c r="U6" s="578" t="s">
        <v>429</v>
      </c>
      <c r="V6" s="578" t="s">
        <v>429</v>
      </c>
      <c r="W6" s="578">
        <v>52.5</v>
      </c>
      <c r="X6" s="578">
        <v>50.3</v>
      </c>
      <c r="Y6" s="578">
        <v>54.5</v>
      </c>
      <c r="Z6" s="578">
        <v>54.5</v>
      </c>
      <c r="AA6" s="578">
        <v>54.5</v>
      </c>
      <c r="AB6" s="578">
        <v>44.152646322536036</v>
      </c>
      <c r="AC6" s="578">
        <v>44.152646322536036</v>
      </c>
      <c r="AD6" s="289"/>
      <c r="AE6" s="285" t="s">
        <v>13</v>
      </c>
    </row>
    <row r="7" spans="1:31">
      <c r="A7" s="1080"/>
      <c r="B7" s="1080" t="s">
        <v>110</v>
      </c>
      <c r="C7" s="284" t="s">
        <v>56</v>
      </c>
      <c r="D7" s="592" t="s">
        <v>429</v>
      </c>
      <c r="E7" s="592" t="s">
        <v>429</v>
      </c>
      <c r="F7" s="592" t="s">
        <v>429</v>
      </c>
      <c r="G7" s="592" t="s">
        <v>429</v>
      </c>
      <c r="H7" s="592" t="s">
        <v>429</v>
      </c>
      <c r="I7" s="592" t="s">
        <v>429</v>
      </c>
      <c r="J7" s="592" t="s">
        <v>429</v>
      </c>
      <c r="K7" s="592" t="s">
        <v>429</v>
      </c>
      <c r="L7" s="592" t="s">
        <v>429</v>
      </c>
      <c r="M7" s="592" t="s">
        <v>429</v>
      </c>
      <c r="N7" s="578" t="s">
        <v>429</v>
      </c>
      <c r="O7" s="578" t="s">
        <v>429</v>
      </c>
      <c r="P7" s="578" t="s">
        <v>429</v>
      </c>
      <c r="Q7" s="578" t="s">
        <v>429</v>
      </c>
      <c r="R7" s="578" t="s">
        <v>429</v>
      </c>
      <c r="S7" s="578" t="s">
        <v>429</v>
      </c>
      <c r="T7" s="578" t="s">
        <v>429</v>
      </c>
      <c r="U7" s="578" t="s">
        <v>429</v>
      </c>
      <c r="V7" s="578" t="s">
        <v>429</v>
      </c>
      <c r="W7" s="578">
        <v>11.4</v>
      </c>
      <c r="X7" s="578">
        <v>12.3</v>
      </c>
      <c r="Y7" s="578">
        <v>13.7</v>
      </c>
      <c r="Z7" s="578">
        <v>13.7</v>
      </c>
      <c r="AA7" s="578">
        <v>13.7</v>
      </c>
      <c r="AB7" s="578">
        <v>10.145394273258193</v>
      </c>
      <c r="AC7" s="578">
        <v>10.145394273258193</v>
      </c>
      <c r="AD7" s="285"/>
    </row>
    <row r="8" spans="1:31">
      <c r="A8" s="1080"/>
      <c r="B8" s="1080"/>
      <c r="C8" s="284" t="s">
        <v>55</v>
      </c>
      <c r="D8" s="592" t="s">
        <v>429</v>
      </c>
      <c r="E8" s="592" t="s">
        <v>429</v>
      </c>
      <c r="F8" s="592" t="s">
        <v>429</v>
      </c>
      <c r="G8" s="592" t="s">
        <v>429</v>
      </c>
      <c r="H8" s="592" t="s">
        <v>429</v>
      </c>
      <c r="I8" s="592" t="s">
        <v>429</v>
      </c>
      <c r="J8" s="592" t="s">
        <v>429</v>
      </c>
      <c r="K8" s="592" t="s">
        <v>429</v>
      </c>
      <c r="L8" s="592" t="s">
        <v>429</v>
      </c>
      <c r="M8" s="592" t="s">
        <v>429</v>
      </c>
      <c r="N8" s="578" t="s">
        <v>429</v>
      </c>
      <c r="O8" s="578" t="s">
        <v>429</v>
      </c>
      <c r="P8" s="578" t="s">
        <v>429</v>
      </c>
      <c r="Q8" s="578" t="s">
        <v>429</v>
      </c>
      <c r="R8" s="578" t="s">
        <v>429</v>
      </c>
      <c r="S8" s="578" t="s">
        <v>429</v>
      </c>
      <c r="T8" s="578" t="s">
        <v>429</v>
      </c>
      <c r="U8" s="578" t="s">
        <v>429</v>
      </c>
      <c r="V8" s="578" t="s">
        <v>429</v>
      </c>
      <c r="W8" s="578">
        <v>1</v>
      </c>
      <c r="X8" s="578">
        <v>1.8</v>
      </c>
      <c r="Y8" s="578">
        <v>1</v>
      </c>
      <c r="Z8" s="578">
        <v>1</v>
      </c>
      <c r="AA8" s="578">
        <v>1</v>
      </c>
      <c r="AB8" s="578">
        <v>1.176276515463943</v>
      </c>
      <c r="AC8" s="578">
        <v>1.176276515463943</v>
      </c>
      <c r="AD8" s="57"/>
    </row>
    <row r="9" spans="1:31" s="283" customFormat="1">
      <c r="A9" s="1080"/>
      <c r="B9" s="1080"/>
      <c r="C9" s="284" t="s">
        <v>59</v>
      </c>
      <c r="D9" s="592" t="s">
        <v>429</v>
      </c>
      <c r="E9" s="592" t="s">
        <v>429</v>
      </c>
      <c r="F9" s="592" t="s">
        <v>429</v>
      </c>
      <c r="G9" s="578">
        <v>20.600000381469727</v>
      </c>
      <c r="H9" s="592" t="s">
        <v>429</v>
      </c>
      <c r="I9" s="592" t="s">
        <v>429</v>
      </c>
      <c r="J9" s="592" t="s">
        <v>429</v>
      </c>
      <c r="K9" s="592" t="s">
        <v>429</v>
      </c>
      <c r="L9" s="592" t="s">
        <v>429</v>
      </c>
      <c r="M9" s="592" t="s">
        <v>429</v>
      </c>
      <c r="N9" s="578" t="s">
        <v>429</v>
      </c>
      <c r="O9" s="578" t="s">
        <v>429</v>
      </c>
      <c r="P9" s="578" t="s">
        <v>429</v>
      </c>
      <c r="Q9" s="578" t="s">
        <v>429</v>
      </c>
      <c r="R9" s="578" t="s">
        <v>429</v>
      </c>
      <c r="S9" s="578" t="s">
        <v>429</v>
      </c>
      <c r="T9" s="578" t="s">
        <v>429</v>
      </c>
      <c r="U9" s="578" t="s">
        <v>429</v>
      </c>
      <c r="V9" s="578" t="s">
        <v>429</v>
      </c>
      <c r="W9" s="578">
        <v>6.2</v>
      </c>
      <c r="X9" s="578">
        <v>7</v>
      </c>
      <c r="Y9" s="578">
        <v>7.3</v>
      </c>
      <c r="Z9" s="578">
        <v>7.3</v>
      </c>
      <c r="AA9" s="578">
        <v>7.3</v>
      </c>
      <c r="AB9" s="578">
        <v>6.1</v>
      </c>
      <c r="AC9" s="578">
        <v>6.1</v>
      </c>
      <c r="AD9" s="289"/>
    </row>
    <row r="10" spans="1:31">
      <c r="A10" s="1080"/>
      <c r="B10" s="1080" t="s">
        <v>70</v>
      </c>
      <c r="C10" s="284" t="s">
        <v>56</v>
      </c>
      <c r="D10" s="592" t="s">
        <v>429</v>
      </c>
      <c r="E10" s="592" t="s">
        <v>429</v>
      </c>
      <c r="F10" s="592" t="s">
        <v>429</v>
      </c>
      <c r="G10" s="592" t="s">
        <v>429</v>
      </c>
      <c r="H10" s="592" t="s">
        <v>429</v>
      </c>
      <c r="I10" s="592" t="s">
        <v>429</v>
      </c>
      <c r="J10" s="592" t="s">
        <v>429</v>
      </c>
      <c r="K10" s="592" t="s">
        <v>429</v>
      </c>
      <c r="L10" s="592" t="s">
        <v>429</v>
      </c>
      <c r="M10" s="592" t="s">
        <v>429</v>
      </c>
      <c r="N10" s="578" t="s">
        <v>429</v>
      </c>
      <c r="O10" s="578" t="s">
        <v>429</v>
      </c>
      <c r="P10" s="578" t="s">
        <v>429</v>
      </c>
      <c r="Q10" s="578" t="s">
        <v>429</v>
      </c>
      <c r="R10" s="578" t="s">
        <v>429</v>
      </c>
      <c r="S10" s="578" t="s">
        <v>429</v>
      </c>
      <c r="T10" s="578" t="s">
        <v>429</v>
      </c>
      <c r="U10" s="578" t="s">
        <v>429</v>
      </c>
      <c r="V10" s="578" t="s">
        <v>429</v>
      </c>
      <c r="W10" s="578">
        <v>38.299999999999997</v>
      </c>
      <c r="X10" s="578">
        <v>42.9</v>
      </c>
      <c r="Y10" s="578">
        <v>37.4</v>
      </c>
      <c r="Z10" s="578">
        <v>37.4</v>
      </c>
      <c r="AA10" s="578">
        <v>37.4</v>
      </c>
      <c r="AB10" s="578">
        <v>29.606009532370869</v>
      </c>
      <c r="AC10" s="578">
        <v>29.606009532370869</v>
      </c>
      <c r="AD10" s="57"/>
    </row>
    <row r="11" spans="1:31">
      <c r="A11" s="1080"/>
      <c r="B11" s="1080"/>
      <c r="C11" s="284" t="s">
        <v>55</v>
      </c>
      <c r="D11" s="592" t="s">
        <v>429</v>
      </c>
      <c r="E11" s="592" t="s">
        <v>429</v>
      </c>
      <c r="F11" s="592" t="s">
        <v>429</v>
      </c>
      <c r="G11" s="592" t="s">
        <v>429</v>
      </c>
      <c r="H11" s="592" t="s">
        <v>429</v>
      </c>
      <c r="I11" s="592" t="s">
        <v>429</v>
      </c>
      <c r="J11" s="592" t="s">
        <v>429</v>
      </c>
      <c r="K11" s="592" t="s">
        <v>429</v>
      </c>
      <c r="L11" s="592" t="s">
        <v>429</v>
      </c>
      <c r="M11" s="592" t="s">
        <v>429</v>
      </c>
      <c r="N11" s="578" t="s">
        <v>429</v>
      </c>
      <c r="O11" s="578" t="s">
        <v>429</v>
      </c>
      <c r="P11" s="578" t="s">
        <v>429</v>
      </c>
      <c r="Q11" s="578" t="s">
        <v>429</v>
      </c>
      <c r="R11" s="578" t="s">
        <v>429</v>
      </c>
      <c r="S11" s="578" t="s">
        <v>429</v>
      </c>
      <c r="T11" s="578" t="s">
        <v>429</v>
      </c>
      <c r="U11" s="578" t="s">
        <v>429</v>
      </c>
      <c r="V11" s="578" t="s">
        <v>429</v>
      </c>
      <c r="W11" s="578">
        <v>38.6</v>
      </c>
      <c r="X11" s="578">
        <v>40.299999999999997</v>
      </c>
      <c r="Y11" s="578">
        <v>38</v>
      </c>
      <c r="Z11" s="578">
        <v>38</v>
      </c>
      <c r="AA11" s="578">
        <v>38</v>
      </c>
      <c r="AB11" s="578">
        <v>22.019371117805335</v>
      </c>
      <c r="AC11" s="578">
        <v>22.019371117805335</v>
      </c>
      <c r="AD11" s="57"/>
    </row>
    <row r="12" spans="1:31" s="283" customFormat="1">
      <c r="A12" s="1080"/>
      <c r="B12" s="1080"/>
      <c r="C12" s="284" t="s">
        <v>59</v>
      </c>
      <c r="D12" s="592" t="s">
        <v>429</v>
      </c>
      <c r="E12" s="592" t="s">
        <v>429</v>
      </c>
      <c r="F12" s="592" t="s">
        <v>429</v>
      </c>
      <c r="G12" s="578">
        <v>66.599998474121094</v>
      </c>
      <c r="H12" s="592" t="s">
        <v>429</v>
      </c>
      <c r="I12" s="592" t="s">
        <v>429</v>
      </c>
      <c r="J12" s="592" t="s">
        <v>429</v>
      </c>
      <c r="K12" s="592" t="s">
        <v>429</v>
      </c>
      <c r="L12" s="592" t="s">
        <v>429</v>
      </c>
      <c r="M12" s="592" t="s">
        <v>429</v>
      </c>
      <c r="N12" s="578" t="s">
        <v>429</v>
      </c>
      <c r="O12" s="578" t="s">
        <v>429</v>
      </c>
      <c r="P12" s="578" t="s">
        <v>429</v>
      </c>
      <c r="Q12" s="578" t="s">
        <v>429</v>
      </c>
      <c r="R12" s="578" t="s">
        <v>429</v>
      </c>
      <c r="S12" s="578" t="s">
        <v>429</v>
      </c>
      <c r="T12" s="578" t="s">
        <v>429</v>
      </c>
      <c r="U12" s="578" t="s">
        <v>429</v>
      </c>
      <c r="V12" s="578" t="s">
        <v>429</v>
      </c>
      <c r="W12" s="578">
        <v>38.4</v>
      </c>
      <c r="X12" s="578">
        <v>41.6</v>
      </c>
      <c r="Y12" s="578">
        <v>37.700000000000003</v>
      </c>
      <c r="Z12" s="578">
        <v>37.700000000000003</v>
      </c>
      <c r="AA12" s="578">
        <v>37.700000000000003</v>
      </c>
      <c r="AB12" s="578">
        <v>26.2</v>
      </c>
      <c r="AC12" s="578">
        <v>26.2</v>
      </c>
      <c r="AD12" s="289"/>
    </row>
    <row r="13" spans="1:31">
      <c r="A13" s="1080" t="s">
        <v>14</v>
      </c>
      <c r="B13" s="1080" t="s">
        <v>66</v>
      </c>
      <c r="C13" s="284" t="s">
        <v>56</v>
      </c>
      <c r="D13" s="577">
        <v>55.3</v>
      </c>
      <c r="E13" s="578" t="s">
        <v>429</v>
      </c>
      <c r="F13" s="578" t="s">
        <v>429</v>
      </c>
      <c r="G13" s="578" t="s">
        <v>429</v>
      </c>
      <c r="H13" s="578" t="s">
        <v>429</v>
      </c>
      <c r="I13" s="578" t="s">
        <v>429</v>
      </c>
      <c r="J13" s="577">
        <v>19.600000000000001</v>
      </c>
      <c r="K13" s="578" t="s">
        <v>429</v>
      </c>
      <c r="L13" s="577">
        <v>26.2</v>
      </c>
      <c r="M13" s="578" t="s">
        <v>429</v>
      </c>
      <c r="N13" s="578">
        <v>21.9</v>
      </c>
      <c r="O13" s="578">
        <v>16.8</v>
      </c>
      <c r="P13" s="578" t="s">
        <v>429</v>
      </c>
      <c r="Q13" s="578">
        <v>28.6</v>
      </c>
      <c r="R13" s="578" t="s">
        <v>429</v>
      </c>
      <c r="S13" s="578">
        <v>35.1</v>
      </c>
      <c r="T13" s="578">
        <v>35.1</v>
      </c>
      <c r="U13" s="578" t="s">
        <v>429</v>
      </c>
      <c r="V13" s="578">
        <v>17.158068809744687</v>
      </c>
      <c r="W13" s="578" t="s">
        <v>429</v>
      </c>
      <c r="X13" s="578">
        <v>30.732115900303832</v>
      </c>
      <c r="Y13" s="578">
        <v>20.44438811217714</v>
      </c>
      <c r="Z13" s="578" t="s">
        <v>429</v>
      </c>
      <c r="AA13" s="578">
        <v>30.470312320046904</v>
      </c>
      <c r="AB13" s="578">
        <v>30.470312320046904</v>
      </c>
      <c r="AC13" s="578">
        <v>30.470312320046904</v>
      </c>
      <c r="AD13" s="57"/>
    </row>
    <row r="14" spans="1:31">
      <c r="A14" s="1080"/>
      <c r="B14" s="1080"/>
      <c r="C14" s="284" t="s">
        <v>55</v>
      </c>
      <c r="D14" s="577">
        <v>60.5</v>
      </c>
      <c r="E14" s="578" t="s">
        <v>429</v>
      </c>
      <c r="F14" s="578" t="s">
        <v>429</v>
      </c>
      <c r="G14" s="578" t="s">
        <v>429</v>
      </c>
      <c r="H14" s="578" t="s">
        <v>429</v>
      </c>
      <c r="I14" s="578" t="s">
        <v>429</v>
      </c>
      <c r="J14" s="577">
        <v>10.7</v>
      </c>
      <c r="K14" s="578" t="s">
        <v>429</v>
      </c>
      <c r="L14" s="577">
        <v>12.9</v>
      </c>
      <c r="M14" s="578" t="s">
        <v>429</v>
      </c>
      <c r="N14" s="578">
        <v>17</v>
      </c>
      <c r="O14" s="578">
        <v>5.9</v>
      </c>
      <c r="P14" s="578" t="s">
        <v>429</v>
      </c>
      <c r="Q14" s="578">
        <v>12.9</v>
      </c>
      <c r="R14" s="578" t="s">
        <v>429</v>
      </c>
      <c r="S14" s="578">
        <v>24.3</v>
      </c>
      <c r="T14" s="578">
        <v>24.3</v>
      </c>
      <c r="U14" s="578" t="s">
        <v>429</v>
      </c>
      <c r="V14" s="578">
        <v>6.4645442515762426</v>
      </c>
      <c r="W14" s="578" t="s">
        <v>429</v>
      </c>
      <c r="X14" s="578">
        <v>21.332986731164809</v>
      </c>
      <c r="Y14" s="578">
        <v>8.6395741262997898</v>
      </c>
      <c r="Z14" s="578" t="s">
        <v>429</v>
      </c>
      <c r="AA14" s="578">
        <v>19.805469327420546</v>
      </c>
      <c r="AB14" s="578">
        <v>19.805469327420546</v>
      </c>
      <c r="AC14" s="578">
        <v>19.805469327420546</v>
      </c>
      <c r="AD14" s="57"/>
    </row>
    <row r="15" spans="1:31" s="283" customFormat="1">
      <c r="A15" s="1080"/>
      <c r="B15" s="1080"/>
      <c r="C15" s="284" t="s">
        <v>59</v>
      </c>
      <c r="D15" s="578">
        <v>57.900001525878906</v>
      </c>
      <c r="E15" s="578" t="s">
        <v>429</v>
      </c>
      <c r="F15" s="578" t="s">
        <v>429</v>
      </c>
      <c r="G15" s="578" t="s">
        <v>429</v>
      </c>
      <c r="H15" s="578" t="s">
        <v>429</v>
      </c>
      <c r="I15" s="578" t="s">
        <v>429</v>
      </c>
      <c r="J15" s="578">
        <v>15.600000381469727</v>
      </c>
      <c r="K15" s="578" t="s">
        <v>429</v>
      </c>
      <c r="L15" s="578">
        <v>20.399999618530273</v>
      </c>
      <c r="M15" s="578" t="s">
        <v>429</v>
      </c>
      <c r="N15" s="578">
        <v>19.700000762939453</v>
      </c>
      <c r="O15" s="578">
        <v>12.399999618530273</v>
      </c>
      <c r="P15" s="578" t="s">
        <v>429</v>
      </c>
      <c r="Q15" s="578">
        <v>21.200000762939453</v>
      </c>
      <c r="R15" s="578" t="s">
        <v>429</v>
      </c>
      <c r="S15" s="578" t="s">
        <v>429</v>
      </c>
      <c r="T15" s="578">
        <v>29.899999618530273</v>
      </c>
      <c r="U15" s="578" t="s">
        <v>429</v>
      </c>
      <c r="V15" s="578">
        <v>12.481418861415911</v>
      </c>
      <c r="W15" s="578" t="s">
        <v>429</v>
      </c>
      <c r="X15" s="578">
        <v>26.426315516973574</v>
      </c>
      <c r="Y15" s="578">
        <v>15.327826753485585</v>
      </c>
      <c r="Z15" s="578" t="s">
        <v>429</v>
      </c>
      <c r="AA15" s="578">
        <v>25.462102974618698</v>
      </c>
      <c r="AB15" s="578">
        <v>25.462102974618698</v>
      </c>
      <c r="AC15" s="578">
        <v>25.462102974618698</v>
      </c>
      <c r="AD15" s="289"/>
    </row>
    <row r="16" spans="1:31">
      <c r="A16" s="1080"/>
      <c r="B16" s="1080" t="s">
        <v>110</v>
      </c>
      <c r="C16" s="284" t="s">
        <v>56</v>
      </c>
      <c r="D16" s="577">
        <v>17.2</v>
      </c>
      <c r="E16" s="578" t="s">
        <v>429</v>
      </c>
      <c r="F16" s="578" t="s">
        <v>429</v>
      </c>
      <c r="G16" s="578" t="s">
        <v>429</v>
      </c>
      <c r="H16" s="578" t="s">
        <v>429</v>
      </c>
      <c r="I16" s="578" t="s">
        <v>429</v>
      </c>
      <c r="J16" s="577">
        <v>30.4</v>
      </c>
      <c r="K16" s="578" t="s">
        <v>429</v>
      </c>
      <c r="L16" s="577">
        <v>26.7</v>
      </c>
      <c r="M16" s="578" t="s">
        <v>429</v>
      </c>
      <c r="N16" s="578">
        <v>26.3</v>
      </c>
      <c r="O16" s="578">
        <v>31.1</v>
      </c>
      <c r="P16" s="578" t="s">
        <v>429</v>
      </c>
      <c r="Q16" s="578">
        <v>28</v>
      </c>
      <c r="R16" s="578" t="s">
        <v>429</v>
      </c>
      <c r="S16" s="578">
        <v>19.2</v>
      </c>
      <c r="T16" s="578">
        <v>19.2</v>
      </c>
      <c r="U16" s="578" t="s">
        <v>429</v>
      </c>
      <c r="V16" s="578">
        <v>28.21091974885384</v>
      </c>
      <c r="W16" s="578" t="s">
        <v>429</v>
      </c>
      <c r="X16" s="578">
        <v>23.641534551615635</v>
      </c>
      <c r="Y16" s="578">
        <v>25.584829965337285</v>
      </c>
      <c r="Z16" s="578" t="s">
        <v>429</v>
      </c>
      <c r="AA16" s="578">
        <v>19.570782422966985</v>
      </c>
      <c r="AB16" s="578">
        <v>19.570782422966985</v>
      </c>
      <c r="AC16" s="578">
        <v>19.570782422966985</v>
      </c>
      <c r="AD16" s="57"/>
    </row>
    <row r="17" spans="1:30">
      <c r="A17" s="1080"/>
      <c r="B17" s="1080"/>
      <c r="C17" s="284" t="s">
        <v>55</v>
      </c>
      <c r="D17" s="577">
        <v>3.9</v>
      </c>
      <c r="E17" s="578" t="s">
        <v>429</v>
      </c>
      <c r="F17" s="578" t="s">
        <v>429</v>
      </c>
      <c r="G17" s="578" t="s">
        <v>429</v>
      </c>
      <c r="H17" s="578" t="s">
        <v>429</v>
      </c>
      <c r="I17" s="578" t="s">
        <v>429</v>
      </c>
      <c r="J17" s="577">
        <v>19.8</v>
      </c>
      <c r="K17" s="578" t="s">
        <v>429</v>
      </c>
      <c r="L17" s="577">
        <v>15.7</v>
      </c>
      <c r="M17" s="578" t="s">
        <v>429</v>
      </c>
      <c r="N17" s="578">
        <v>14.1</v>
      </c>
      <c r="O17" s="578">
        <v>17.399999999999999</v>
      </c>
      <c r="P17" s="578" t="s">
        <v>429</v>
      </c>
      <c r="Q17" s="578">
        <v>16.5</v>
      </c>
      <c r="R17" s="578" t="s">
        <v>429</v>
      </c>
      <c r="S17" s="578">
        <v>10.8</v>
      </c>
      <c r="T17" s="578">
        <v>10.8</v>
      </c>
      <c r="U17" s="578" t="s">
        <v>429</v>
      </c>
      <c r="V17" s="578">
        <v>13.732129420617007</v>
      </c>
      <c r="W17" s="578" t="s">
        <v>429</v>
      </c>
      <c r="X17" s="578">
        <v>10.283158902024608</v>
      </c>
      <c r="Y17" s="578">
        <v>8.5448474829005807</v>
      </c>
      <c r="Z17" s="578" t="s">
        <v>429</v>
      </c>
      <c r="AA17" s="578">
        <v>6.4487804878048784</v>
      </c>
      <c r="AB17" s="578">
        <v>6.4487804878048784</v>
      </c>
      <c r="AC17" s="578">
        <v>6.4487804878048784</v>
      </c>
      <c r="AD17" s="57"/>
    </row>
    <row r="18" spans="1:30" s="283" customFormat="1">
      <c r="A18" s="1080"/>
      <c r="B18" s="1080"/>
      <c r="C18" s="284" t="s">
        <v>59</v>
      </c>
      <c r="D18" s="578">
        <v>10.600000381469727</v>
      </c>
      <c r="E18" s="578" t="s">
        <v>429</v>
      </c>
      <c r="F18" s="578" t="s">
        <v>429</v>
      </c>
      <c r="G18" s="578" t="s">
        <v>429</v>
      </c>
      <c r="H18" s="578" t="s">
        <v>429</v>
      </c>
      <c r="I18" s="578" t="s">
        <v>429</v>
      </c>
      <c r="J18" s="578">
        <v>25.600000381469727</v>
      </c>
      <c r="K18" s="578" t="s">
        <v>429</v>
      </c>
      <c r="L18" s="578">
        <v>21.899999618530273</v>
      </c>
      <c r="M18" s="578" t="s">
        <v>429</v>
      </c>
      <c r="N18" s="578">
        <v>20.899999618530273</v>
      </c>
      <c r="O18" s="578">
        <v>25.5</v>
      </c>
      <c r="P18" s="578" t="s">
        <v>429</v>
      </c>
      <c r="Q18" s="578">
        <v>22.600000381469727</v>
      </c>
      <c r="R18" s="578" t="s">
        <v>429</v>
      </c>
      <c r="S18" s="578" t="s">
        <v>429</v>
      </c>
      <c r="T18" s="578">
        <v>15.199999809265137</v>
      </c>
      <c r="U18" s="578" t="s">
        <v>429</v>
      </c>
      <c r="V18" s="578">
        <v>21.87884152038157</v>
      </c>
      <c r="W18" s="578" t="s">
        <v>429</v>
      </c>
      <c r="X18" s="578">
        <v>17.522047529468615</v>
      </c>
      <c r="Y18" s="578">
        <v>18.199189155857233</v>
      </c>
      <c r="Z18" s="578" t="s">
        <v>429</v>
      </c>
      <c r="AA18" s="578">
        <v>13.408691450990846</v>
      </c>
      <c r="AB18" s="578">
        <v>13.408691450990846</v>
      </c>
      <c r="AC18" s="578">
        <v>13.408691450990846</v>
      </c>
      <c r="AD18" s="289"/>
    </row>
    <row r="19" spans="1:30">
      <c r="A19" s="1080"/>
      <c r="B19" s="1080" t="s">
        <v>70</v>
      </c>
      <c r="C19" s="284" t="s">
        <v>56</v>
      </c>
      <c r="D19" s="577">
        <v>27.4</v>
      </c>
      <c r="E19" s="578" t="s">
        <v>429</v>
      </c>
      <c r="F19" s="578" t="s">
        <v>429</v>
      </c>
      <c r="G19" s="578" t="s">
        <v>429</v>
      </c>
      <c r="H19" s="578" t="s">
        <v>429</v>
      </c>
      <c r="I19" s="578" t="s">
        <v>429</v>
      </c>
      <c r="J19" s="577">
        <v>49.7</v>
      </c>
      <c r="K19" s="578" t="s">
        <v>429</v>
      </c>
      <c r="L19" s="577">
        <v>45.5</v>
      </c>
      <c r="M19" s="578" t="s">
        <v>429</v>
      </c>
      <c r="N19" s="578">
        <v>50.6</v>
      </c>
      <c r="O19" s="578">
        <v>51.4</v>
      </c>
      <c r="P19" s="578" t="s">
        <v>429</v>
      </c>
      <c r="Q19" s="578">
        <v>43.3</v>
      </c>
      <c r="R19" s="578" t="s">
        <v>429</v>
      </c>
      <c r="S19" s="578">
        <v>45.5</v>
      </c>
      <c r="T19" s="578">
        <v>45.5</v>
      </c>
      <c r="U19" s="578" t="s">
        <v>429</v>
      </c>
      <c r="V19" s="578">
        <v>52.224754298928467</v>
      </c>
      <c r="W19" s="578" t="s">
        <v>429</v>
      </c>
      <c r="X19" s="578">
        <v>45.611062631770032</v>
      </c>
      <c r="Y19" s="578">
        <v>53.823644489510258</v>
      </c>
      <c r="Z19" s="578" t="s">
        <v>429</v>
      </c>
      <c r="AA19" s="578">
        <v>49.696370051617087</v>
      </c>
      <c r="AB19" s="578">
        <v>49.696370051617087</v>
      </c>
      <c r="AC19" s="578">
        <v>49.696370051617087</v>
      </c>
      <c r="AD19" s="57"/>
    </row>
    <row r="20" spans="1:30">
      <c r="A20" s="1080"/>
      <c r="B20" s="1080"/>
      <c r="C20" s="284" t="s">
        <v>55</v>
      </c>
      <c r="D20" s="577">
        <v>35.6</v>
      </c>
      <c r="E20" s="578" t="s">
        <v>429</v>
      </c>
      <c r="F20" s="578" t="s">
        <v>429</v>
      </c>
      <c r="G20" s="578" t="s">
        <v>429</v>
      </c>
      <c r="H20" s="578" t="s">
        <v>429</v>
      </c>
      <c r="I20" s="578" t="s">
        <v>429</v>
      </c>
      <c r="J20" s="577">
        <v>69.400000000000006</v>
      </c>
      <c r="K20" s="578" t="s">
        <v>429</v>
      </c>
      <c r="L20" s="577">
        <v>69.5</v>
      </c>
      <c r="M20" s="578" t="s">
        <v>429</v>
      </c>
      <c r="N20" s="578">
        <v>67.400000000000006</v>
      </c>
      <c r="O20" s="578">
        <v>75.599999999999994</v>
      </c>
      <c r="P20" s="578" t="s">
        <v>429</v>
      </c>
      <c r="Q20" s="578">
        <v>70.599999999999994</v>
      </c>
      <c r="R20" s="578" t="s">
        <v>429</v>
      </c>
      <c r="S20" s="578">
        <v>64.8</v>
      </c>
      <c r="T20" s="578">
        <v>64.8</v>
      </c>
      <c r="U20" s="578" t="s">
        <v>429</v>
      </c>
      <c r="V20" s="578">
        <v>76.516782993003119</v>
      </c>
      <c r="W20" s="578" t="s">
        <v>429</v>
      </c>
      <c r="X20" s="578">
        <v>68.383854366810581</v>
      </c>
      <c r="Y20" s="578">
        <v>82.66862603145789</v>
      </c>
      <c r="Z20" s="578" t="s">
        <v>429</v>
      </c>
      <c r="AA20" s="578">
        <v>73.288987435328906</v>
      </c>
      <c r="AB20" s="578">
        <v>73.288987435328906</v>
      </c>
      <c r="AC20" s="578">
        <v>73.288987435328906</v>
      </c>
      <c r="AD20" s="57"/>
    </row>
    <row r="21" spans="1:30" s="283" customFormat="1">
      <c r="A21" s="1080"/>
      <c r="B21" s="1080"/>
      <c r="C21" s="284" t="s">
        <v>59</v>
      </c>
      <c r="D21" s="578">
        <v>31.399999618530273</v>
      </c>
      <c r="E21" s="578" t="s">
        <v>429</v>
      </c>
      <c r="F21" s="578" t="s">
        <v>429</v>
      </c>
      <c r="G21" s="578" t="s">
        <v>429</v>
      </c>
      <c r="H21" s="578" t="s">
        <v>429</v>
      </c>
      <c r="I21" s="578" t="s">
        <v>429</v>
      </c>
      <c r="J21" s="578">
        <v>58.700000762939453</v>
      </c>
      <c r="K21" s="578" t="s">
        <v>429</v>
      </c>
      <c r="L21" s="578">
        <v>56.099998474121094</v>
      </c>
      <c r="M21" s="578" t="s">
        <v>429</v>
      </c>
      <c r="N21" s="578">
        <v>58.200000762939453</v>
      </c>
      <c r="O21" s="578">
        <v>61.400001525878906</v>
      </c>
      <c r="P21" s="578" t="s">
        <v>429</v>
      </c>
      <c r="Q21" s="578">
        <v>56.099998474121094</v>
      </c>
      <c r="R21" s="578" t="s">
        <v>429</v>
      </c>
      <c r="S21" s="578" t="s">
        <v>429</v>
      </c>
      <c r="T21" s="578">
        <v>54.900001525878906</v>
      </c>
      <c r="U21" s="578" t="s">
        <v>429</v>
      </c>
      <c r="V21" s="578">
        <v>62.848502729016076</v>
      </c>
      <c r="W21" s="578" t="s">
        <v>429</v>
      </c>
      <c r="X21" s="578">
        <v>56.043352950313242</v>
      </c>
      <c r="Y21" s="578">
        <v>66.325926874159919</v>
      </c>
      <c r="Z21" s="578" t="s">
        <v>429</v>
      </c>
      <c r="AA21" s="578">
        <v>60.775461131149221</v>
      </c>
      <c r="AB21" s="578">
        <v>60.775461131149221</v>
      </c>
      <c r="AC21" s="578">
        <v>60.775461131149221</v>
      </c>
      <c r="AD21" s="289"/>
    </row>
    <row r="22" spans="1:30">
      <c r="A22" s="1080" t="s">
        <v>268</v>
      </c>
      <c r="B22" s="1080" t="s">
        <v>66</v>
      </c>
      <c r="C22" s="284" t="s">
        <v>56</v>
      </c>
      <c r="D22" s="592" t="s">
        <v>429</v>
      </c>
      <c r="E22" s="592" t="s">
        <v>429</v>
      </c>
      <c r="F22" s="592" t="s">
        <v>429</v>
      </c>
      <c r="G22" s="592" t="s">
        <v>429</v>
      </c>
      <c r="H22" s="592" t="s">
        <v>429</v>
      </c>
      <c r="I22" s="592" t="s">
        <v>429</v>
      </c>
      <c r="J22" s="592" t="s">
        <v>429</v>
      </c>
      <c r="K22" s="592" t="s">
        <v>429</v>
      </c>
      <c r="L22" s="592" t="s">
        <v>429</v>
      </c>
      <c r="M22" s="592" t="s">
        <v>429</v>
      </c>
      <c r="N22" s="578" t="s">
        <v>429</v>
      </c>
      <c r="O22" s="578" t="s">
        <v>429</v>
      </c>
      <c r="P22" s="578" t="s">
        <v>429</v>
      </c>
      <c r="Q22" s="578" t="s">
        <v>429</v>
      </c>
      <c r="R22" s="578" t="s">
        <v>429</v>
      </c>
      <c r="S22" s="578" t="s">
        <v>429</v>
      </c>
      <c r="T22" s="578" t="s">
        <v>429</v>
      </c>
      <c r="U22" s="578" t="s">
        <v>429</v>
      </c>
      <c r="V22" s="578" t="s">
        <v>429</v>
      </c>
      <c r="W22" s="578" t="s">
        <v>429</v>
      </c>
      <c r="X22" s="578" t="s">
        <v>429</v>
      </c>
      <c r="Y22" s="578" t="s">
        <v>429</v>
      </c>
      <c r="Z22" s="578" t="s">
        <v>429</v>
      </c>
      <c r="AA22" s="578" t="s">
        <v>429</v>
      </c>
      <c r="AB22" s="578" t="s">
        <v>429</v>
      </c>
      <c r="AC22" s="578" t="s">
        <v>429</v>
      </c>
      <c r="AD22" s="57"/>
    </row>
    <row r="23" spans="1:30">
      <c r="A23" s="1080"/>
      <c r="B23" s="1080"/>
      <c r="C23" s="284" t="s">
        <v>55</v>
      </c>
      <c r="D23" s="592" t="s">
        <v>429</v>
      </c>
      <c r="E23" s="592" t="s">
        <v>429</v>
      </c>
      <c r="F23" s="592" t="s">
        <v>429</v>
      </c>
      <c r="G23" s="592" t="s">
        <v>429</v>
      </c>
      <c r="H23" s="592" t="s">
        <v>429</v>
      </c>
      <c r="I23" s="592" t="s">
        <v>429</v>
      </c>
      <c r="J23" s="592" t="s">
        <v>429</v>
      </c>
      <c r="K23" s="592" t="s">
        <v>429</v>
      </c>
      <c r="L23" s="592" t="s">
        <v>429</v>
      </c>
      <c r="M23" s="592" t="s">
        <v>429</v>
      </c>
      <c r="N23" s="578" t="s">
        <v>429</v>
      </c>
      <c r="O23" s="578" t="s">
        <v>429</v>
      </c>
      <c r="P23" s="578" t="s">
        <v>429</v>
      </c>
      <c r="Q23" s="578" t="s">
        <v>429</v>
      </c>
      <c r="R23" s="578" t="s">
        <v>429</v>
      </c>
      <c r="S23" s="578" t="s">
        <v>429</v>
      </c>
      <c r="T23" s="578" t="s">
        <v>429</v>
      </c>
      <c r="U23" s="578" t="s">
        <v>429</v>
      </c>
      <c r="V23" s="578" t="s">
        <v>429</v>
      </c>
      <c r="W23" s="578" t="s">
        <v>429</v>
      </c>
      <c r="X23" s="578" t="s">
        <v>429</v>
      </c>
      <c r="Y23" s="578" t="s">
        <v>429</v>
      </c>
      <c r="Z23" s="578" t="s">
        <v>429</v>
      </c>
      <c r="AA23" s="578" t="s">
        <v>429</v>
      </c>
      <c r="AB23" s="578" t="s">
        <v>429</v>
      </c>
      <c r="AC23" s="578" t="s">
        <v>429</v>
      </c>
      <c r="AD23" s="57"/>
    </row>
    <row r="24" spans="1:30" s="283" customFormat="1">
      <c r="A24" s="1080"/>
      <c r="B24" s="1080"/>
      <c r="C24" s="284" t="s">
        <v>59</v>
      </c>
      <c r="D24" s="592" t="s">
        <v>429</v>
      </c>
      <c r="E24" s="592" t="s">
        <v>429</v>
      </c>
      <c r="F24" s="592" t="s">
        <v>429</v>
      </c>
      <c r="G24" s="592" t="s">
        <v>429</v>
      </c>
      <c r="H24" s="592" t="s">
        <v>429</v>
      </c>
      <c r="I24" s="592" t="s">
        <v>429</v>
      </c>
      <c r="J24" s="592" t="s">
        <v>429</v>
      </c>
      <c r="K24" s="592" t="s">
        <v>429</v>
      </c>
      <c r="L24" s="592" t="s">
        <v>429</v>
      </c>
      <c r="M24" s="592" t="s">
        <v>429</v>
      </c>
      <c r="N24" s="578" t="s">
        <v>429</v>
      </c>
      <c r="O24" s="578" t="s">
        <v>429</v>
      </c>
      <c r="P24" s="578" t="s">
        <v>429</v>
      </c>
      <c r="Q24" s="578" t="s">
        <v>429</v>
      </c>
      <c r="R24" s="578" t="s">
        <v>429</v>
      </c>
      <c r="S24" s="578" t="s">
        <v>429</v>
      </c>
      <c r="T24" s="578" t="s">
        <v>429</v>
      </c>
      <c r="U24" s="578" t="s">
        <v>429</v>
      </c>
      <c r="V24" s="578" t="s">
        <v>429</v>
      </c>
      <c r="W24" s="578" t="s">
        <v>429</v>
      </c>
      <c r="X24" s="578" t="s">
        <v>429</v>
      </c>
      <c r="Y24" s="578" t="s">
        <v>429</v>
      </c>
      <c r="Z24" s="578" t="s">
        <v>429</v>
      </c>
      <c r="AA24" s="578" t="s">
        <v>429</v>
      </c>
      <c r="AB24" s="578" t="s">
        <v>429</v>
      </c>
      <c r="AC24" s="578" t="s">
        <v>429</v>
      </c>
      <c r="AD24" s="289"/>
    </row>
    <row r="25" spans="1:30">
      <c r="A25" s="1080"/>
      <c r="B25" s="1080" t="s">
        <v>110</v>
      </c>
      <c r="C25" s="284" t="s">
        <v>56</v>
      </c>
      <c r="D25" s="592" t="s">
        <v>429</v>
      </c>
      <c r="E25" s="592" t="s">
        <v>429</v>
      </c>
      <c r="F25" s="592" t="s">
        <v>429</v>
      </c>
      <c r="G25" s="592" t="s">
        <v>429</v>
      </c>
      <c r="H25" s="592" t="s">
        <v>429</v>
      </c>
      <c r="I25" s="592" t="s">
        <v>429</v>
      </c>
      <c r="J25" s="592" t="s">
        <v>429</v>
      </c>
      <c r="K25" s="592" t="s">
        <v>429</v>
      </c>
      <c r="L25" s="592" t="s">
        <v>429</v>
      </c>
      <c r="M25" s="592" t="s">
        <v>429</v>
      </c>
      <c r="N25" s="578" t="s">
        <v>429</v>
      </c>
      <c r="O25" s="578" t="s">
        <v>429</v>
      </c>
      <c r="P25" s="578" t="s">
        <v>429</v>
      </c>
      <c r="Q25" s="578" t="s">
        <v>429</v>
      </c>
      <c r="R25" s="578" t="s">
        <v>429</v>
      </c>
      <c r="S25" s="578" t="s">
        <v>429</v>
      </c>
      <c r="T25" s="578" t="s">
        <v>429</v>
      </c>
      <c r="U25" s="578" t="s">
        <v>429</v>
      </c>
      <c r="V25" s="578" t="s">
        <v>429</v>
      </c>
      <c r="W25" s="578" t="s">
        <v>429</v>
      </c>
      <c r="X25" s="578" t="s">
        <v>429</v>
      </c>
      <c r="Y25" s="578" t="s">
        <v>429</v>
      </c>
      <c r="Z25" s="578" t="s">
        <v>429</v>
      </c>
      <c r="AA25" s="578" t="s">
        <v>429</v>
      </c>
      <c r="AB25" s="578" t="s">
        <v>429</v>
      </c>
      <c r="AC25" s="578" t="s">
        <v>429</v>
      </c>
      <c r="AD25" s="57"/>
    </row>
    <row r="26" spans="1:30">
      <c r="A26" s="1080"/>
      <c r="B26" s="1080"/>
      <c r="C26" s="284" t="s">
        <v>55</v>
      </c>
      <c r="D26" s="592" t="s">
        <v>429</v>
      </c>
      <c r="E26" s="592" t="s">
        <v>429</v>
      </c>
      <c r="F26" s="592" t="s">
        <v>429</v>
      </c>
      <c r="G26" s="592" t="s">
        <v>429</v>
      </c>
      <c r="H26" s="592" t="s">
        <v>429</v>
      </c>
      <c r="I26" s="592" t="s">
        <v>429</v>
      </c>
      <c r="J26" s="592" t="s">
        <v>429</v>
      </c>
      <c r="K26" s="592" t="s">
        <v>429</v>
      </c>
      <c r="L26" s="592" t="s">
        <v>429</v>
      </c>
      <c r="M26" s="592" t="s">
        <v>429</v>
      </c>
      <c r="N26" s="578" t="s">
        <v>429</v>
      </c>
      <c r="O26" s="578" t="s">
        <v>429</v>
      </c>
      <c r="P26" s="578" t="s">
        <v>429</v>
      </c>
      <c r="Q26" s="578" t="s">
        <v>429</v>
      </c>
      <c r="R26" s="578" t="s">
        <v>429</v>
      </c>
      <c r="S26" s="578" t="s">
        <v>429</v>
      </c>
      <c r="T26" s="578" t="s">
        <v>429</v>
      </c>
      <c r="U26" s="578" t="s">
        <v>429</v>
      </c>
      <c r="V26" s="578" t="s">
        <v>429</v>
      </c>
      <c r="W26" s="578" t="s">
        <v>429</v>
      </c>
      <c r="X26" s="578" t="s">
        <v>429</v>
      </c>
      <c r="Y26" s="578" t="s">
        <v>429</v>
      </c>
      <c r="Z26" s="578" t="s">
        <v>429</v>
      </c>
      <c r="AA26" s="578" t="s">
        <v>429</v>
      </c>
      <c r="AB26" s="578" t="s">
        <v>429</v>
      </c>
      <c r="AC26" s="578" t="s">
        <v>429</v>
      </c>
      <c r="AD26" s="57"/>
    </row>
    <row r="27" spans="1:30" s="283" customFormat="1">
      <c r="A27" s="1080"/>
      <c r="B27" s="1080"/>
      <c r="C27" s="284" t="s">
        <v>59</v>
      </c>
      <c r="D27" s="592" t="s">
        <v>429</v>
      </c>
      <c r="E27" s="592" t="s">
        <v>429</v>
      </c>
      <c r="F27" s="592" t="s">
        <v>429</v>
      </c>
      <c r="G27" s="592" t="s">
        <v>429</v>
      </c>
      <c r="H27" s="592" t="s">
        <v>429</v>
      </c>
      <c r="I27" s="592" t="s">
        <v>429</v>
      </c>
      <c r="J27" s="592" t="s">
        <v>429</v>
      </c>
      <c r="K27" s="592" t="s">
        <v>429</v>
      </c>
      <c r="L27" s="592" t="s">
        <v>429</v>
      </c>
      <c r="M27" s="592" t="s">
        <v>429</v>
      </c>
      <c r="N27" s="578" t="s">
        <v>429</v>
      </c>
      <c r="O27" s="578" t="s">
        <v>429</v>
      </c>
      <c r="P27" s="578" t="s">
        <v>429</v>
      </c>
      <c r="Q27" s="578" t="s">
        <v>429</v>
      </c>
      <c r="R27" s="578" t="s">
        <v>429</v>
      </c>
      <c r="S27" s="578" t="s">
        <v>429</v>
      </c>
      <c r="T27" s="578" t="s">
        <v>429</v>
      </c>
      <c r="U27" s="578" t="s">
        <v>429</v>
      </c>
      <c r="V27" s="578" t="s">
        <v>429</v>
      </c>
      <c r="W27" s="578" t="s">
        <v>429</v>
      </c>
      <c r="X27" s="578" t="s">
        <v>429</v>
      </c>
      <c r="Y27" s="578" t="s">
        <v>429</v>
      </c>
      <c r="Z27" s="578" t="s">
        <v>429</v>
      </c>
      <c r="AA27" s="578" t="s">
        <v>429</v>
      </c>
      <c r="AB27" s="578" t="s">
        <v>429</v>
      </c>
      <c r="AC27" s="578" t="s">
        <v>429</v>
      </c>
      <c r="AD27" s="289"/>
    </row>
    <row r="28" spans="1:30">
      <c r="A28" s="1080"/>
      <c r="B28" s="1080" t="s">
        <v>70</v>
      </c>
      <c r="C28" s="284" t="s">
        <v>56</v>
      </c>
      <c r="D28" s="592" t="s">
        <v>429</v>
      </c>
      <c r="E28" s="592" t="s">
        <v>429</v>
      </c>
      <c r="F28" s="592" t="s">
        <v>429</v>
      </c>
      <c r="G28" s="592" t="s">
        <v>429</v>
      </c>
      <c r="H28" s="592" t="s">
        <v>429</v>
      </c>
      <c r="I28" s="592" t="s">
        <v>429</v>
      </c>
      <c r="J28" s="592" t="s">
        <v>429</v>
      </c>
      <c r="K28" s="592" t="s">
        <v>429</v>
      </c>
      <c r="L28" s="592" t="s">
        <v>429</v>
      </c>
      <c r="M28" s="592" t="s">
        <v>429</v>
      </c>
      <c r="N28" s="578" t="s">
        <v>429</v>
      </c>
      <c r="O28" s="578" t="s">
        <v>429</v>
      </c>
      <c r="P28" s="578" t="s">
        <v>429</v>
      </c>
      <c r="Q28" s="578" t="s">
        <v>429</v>
      </c>
      <c r="R28" s="578" t="s">
        <v>429</v>
      </c>
      <c r="S28" s="578" t="s">
        <v>429</v>
      </c>
      <c r="T28" s="578" t="s">
        <v>429</v>
      </c>
      <c r="U28" s="578" t="s">
        <v>429</v>
      </c>
      <c r="V28" s="578" t="s">
        <v>429</v>
      </c>
      <c r="W28" s="578" t="s">
        <v>429</v>
      </c>
      <c r="X28" s="578" t="s">
        <v>429</v>
      </c>
      <c r="Y28" s="578" t="s">
        <v>429</v>
      </c>
      <c r="Z28" s="578" t="s">
        <v>429</v>
      </c>
      <c r="AA28" s="578" t="s">
        <v>429</v>
      </c>
      <c r="AB28" s="578" t="s">
        <v>429</v>
      </c>
      <c r="AC28" s="578" t="s">
        <v>429</v>
      </c>
      <c r="AD28" s="57"/>
    </row>
    <row r="29" spans="1:30">
      <c r="A29" s="1080"/>
      <c r="B29" s="1080"/>
      <c r="C29" s="284" t="s">
        <v>55</v>
      </c>
      <c r="D29" s="592" t="s">
        <v>429</v>
      </c>
      <c r="E29" s="592" t="s">
        <v>429</v>
      </c>
      <c r="F29" s="592" t="s">
        <v>429</v>
      </c>
      <c r="G29" s="592" t="s">
        <v>429</v>
      </c>
      <c r="H29" s="592" t="s">
        <v>429</v>
      </c>
      <c r="I29" s="592" t="s">
        <v>429</v>
      </c>
      <c r="J29" s="592" t="s">
        <v>429</v>
      </c>
      <c r="K29" s="592" t="s">
        <v>429</v>
      </c>
      <c r="L29" s="592" t="s">
        <v>429</v>
      </c>
      <c r="M29" s="592" t="s">
        <v>429</v>
      </c>
      <c r="N29" s="578" t="s">
        <v>429</v>
      </c>
      <c r="O29" s="578" t="s">
        <v>429</v>
      </c>
      <c r="P29" s="578" t="s">
        <v>429</v>
      </c>
      <c r="Q29" s="578" t="s">
        <v>429</v>
      </c>
      <c r="R29" s="578" t="s">
        <v>429</v>
      </c>
      <c r="S29" s="578" t="s">
        <v>429</v>
      </c>
      <c r="T29" s="578" t="s">
        <v>429</v>
      </c>
      <c r="U29" s="578" t="s">
        <v>429</v>
      </c>
      <c r="V29" s="578" t="s">
        <v>429</v>
      </c>
      <c r="W29" s="578" t="s">
        <v>429</v>
      </c>
      <c r="X29" s="578" t="s">
        <v>429</v>
      </c>
      <c r="Y29" s="578" t="s">
        <v>429</v>
      </c>
      <c r="Z29" s="578" t="s">
        <v>429</v>
      </c>
      <c r="AA29" s="578" t="s">
        <v>429</v>
      </c>
      <c r="AB29" s="578" t="s">
        <v>429</v>
      </c>
      <c r="AC29" s="578" t="s">
        <v>429</v>
      </c>
      <c r="AD29" s="57"/>
    </row>
    <row r="30" spans="1:30" s="283" customFormat="1">
      <c r="A30" s="1080"/>
      <c r="B30" s="1080"/>
      <c r="C30" s="284" t="s">
        <v>59</v>
      </c>
      <c r="D30" s="592" t="s">
        <v>429</v>
      </c>
      <c r="E30" s="592" t="s">
        <v>429</v>
      </c>
      <c r="F30" s="592" t="s">
        <v>429</v>
      </c>
      <c r="G30" s="592" t="s">
        <v>429</v>
      </c>
      <c r="H30" s="592" t="s">
        <v>429</v>
      </c>
      <c r="I30" s="592" t="s">
        <v>429</v>
      </c>
      <c r="J30" s="592" t="s">
        <v>429</v>
      </c>
      <c r="K30" s="592" t="s">
        <v>429</v>
      </c>
      <c r="L30" s="592" t="s">
        <v>429</v>
      </c>
      <c r="M30" s="592" t="s">
        <v>429</v>
      </c>
      <c r="N30" s="578" t="s">
        <v>429</v>
      </c>
      <c r="O30" s="578" t="s">
        <v>429</v>
      </c>
      <c r="P30" s="578" t="s">
        <v>429</v>
      </c>
      <c r="Q30" s="578" t="s">
        <v>429</v>
      </c>
      <c r="R30" s="578" t="s">
        <v>429</v>
      </c>
      <c r="S30" s="578" t="s">
        <v>429</v>
      </c>
      <c r="T30" s="578" t="s">
        <v>429</v>
      </c>
      <c r="U30" s="578" t="s">
        <v>429</v>
      </c>
      <c r="V30" s="578" t="s">
        <v>429</v>
      </c>
      <c r="W30" s="578" t="s">
        <v>429</v>
      </c>
      <c r="X30" s="578" t="s">
        <v>429</v>
      </c>
      <c r="Y30" s="578" t="s">
        <v>429</v>
      </c>
      <c r="Z30" s="578" t="s">
        <v>429</v>
      </c>
      <c r="AA30" s="578" t="s">
        <v>429</v>
      </c>
      <c r="AB30" s="578" t="s">
        <v>429</v>
      </c>
      <c r="AC30" s="578" t="s">
        <v>429</v>
      </c>
      <c r="AD30" s="289"/>
    </row>
    <row r="31" spans="1:30">
      <c r="A31" s="1080" t="s">
        <v>12</v>
      </c>
      <c r="B31" s="1080" t="s">
        <v>66</v>
      </c>
      <c r="C31" s="284" t="s">
        <v>56</v>
      </c>
      <c r="D31" s="578" t="s">
        <v>429</v>
      </c>
      <c r="E31" s="578" t="s">
        <v>429</v>
      </c>
      <c r="F31" s="578" t="s">
        <v>429</v>
      </c>
      <c r="G31" s="578" t="s">
        <v>429</v>
      </c>
      <c r="H31" s="578" t="s">
        <v>429</v>
      </c>
      <c r="I31" s="578" t="s">
        <v>429</v>
      </c>
      <c r="J31" s="578" t="s">
        <v>429</v>
      </c>
      <c r="K31" s="577">
        <v>65.599999999999994</v>
      </c>
      <c r="L31" s="578" t="s">
        <v>429</v>
      </c>
      <c r="M31" s="577">
        <v>78.2</v>
      </c>
      <c r="N31" s="578" t="s">
        <v>429</v>
      </c>
      <c r="O31" s="578" t="s">
        <v>429</v>
      </c>
      <c r="P31" s="578" t="s">
        <v>429</v>
      </c>
      <c r="Q31" s="578" t="s">
        <v>429</v>
      </c>
      <c r="R31" s="578" t="s">
        <v>429</v>
      </c>
      <c r="S31" s="578" t="s">
        <v>429</v>
      </c>
      <c r="T31" s="578">
        <v>52.4</v>
      </c>
      <c r="U31" s="578">
        <v>78.2</v>
      </c>
      <c r="V31" s="578" t="s">
        <v>429</v>
      </c>
      <c r="W31" s="578" t="s">
        <v>429</v>
      </c>
      <c r="X31" s="578" t="s">
        <v>429</v>
      </c>
      <c r="Y31" s="578">
        <v>51.6</v>
      </c>
      <c r="Z31" s="578" t="s">
        <v>429</v>
      </c>
      <c r="AA31" s="578" t="s">
        <v>429</v>
      </c>
      <c r="AB31" s="578" t="s">
        <v>429</v>
      </c>
      <c r="AC31" s="578" t="s">
        <v>429</v>
      </c>
      <c r="AD31" s="57"/>
    </row>
    <row r="32" spans="1:30">
      <c r="A32" s="1080"/>
      <c r="B32" s="1080"/>
      <c r="C32" s="284" t="s">
        <v>55</v>
      </c>
      <c r="D32" s="578" t="s">
        <v>429</v>
      </c>
      <c r="E32" s="578" t="s">
        <v>429</v>
      </c>
      <c r="F32" s="578" t="s">
        <v>429</v>
      </c>
      <c r="G32" s="578" t="s">
        <v>429</v>
      </c>
      <c r="H32" s="578" t="s">
        <v>429</v>
      </c>
      <c r="I32" s="578" t="s">
        <v>429</v>
      </c>
      <c r="J32" s="578" t="s">
        <v>429</v>
      </c>
      <c r="K32" s="577">
        <v>45.1</v>
      </c>
      <c r="L32" s="578" t="s">
        <v>429</v>
      </c>
      <c r="M32" s="577">
        <v>64.900000000000006</v>
      </c>
      <c r="N32" s="578" t="s">
        <v>429</v>
      </c>
      <c r="O32" s="578" t="s">
        <v>429</v>
      </c>
      <c r="P32" s="578" t="s">
        <v>429</v>
      </c>
      <c r="Q32" s="578" t="s">
        <v>429</v>
      </c>
      <c r="R32" s="578" t="s">
        <v>429</v>
      </c>
      <c r="S32" s="578" t="s">
        <v>429</v>
      </c>
      <c r="T32" s="578">
        <v>27</v>
      </c>
      <c r="U32" s="578">
        <v>64.900000000000006</v>
      </c>
      <c r="V32" s="578" t="s">
        <v>429</v>
      </c>
      <c r="W32" s="578" t="s">
        <v>429</v>
      </c>
      <c r="X32" s="578" t="s">
        <v>429</v>
      </c>
      <c r="Y32" s="578">
        <v>16.3</v>
      </c>
      <c r="Z32" s="578" t="s">
        <v>429</v>
      </c>
      <c r="AA32" s="578" t="s">
        <v>429</v>
      </c>
      <c r="AB32" s="578" t="s">
        <v>429</v>
      </c>
      <c r="AC32" s="578" t="s">
        <v>429</v>
      </c>
      <c r="AD32" s="57"/>
    </row>
    <row r="33" spans="1:30" s="283" customFormat="1">
      <c r="A33" s="1080"/>
      <c r="B33" s="1080"/>
      <c r="C33" s="284" t="s">
        <v>59</v>
      </c>
      <c r="D33" s="578" t="s">
        <v>429</v>
      </c>
      <c r="E33" s="578" t="s">
        <v>429</v>
      </c>
      <c r="F33" s="578" t="s">
        <v>429</v>
      </c>
      <c r="G33" s="578" t="s">
        <v>429</v>
      </c>
      <c r="H33" s="578" t="s">
        <v>429</v>
      </c>
      <c r="I33" s="578" t="s">
        <v>429</v>
      </c>
      <c r="J33" s="578" t="s">
        <v>429</v>
      </c>
      <c r="K33" s="578">
        <v>56.5</v>
      </c>
      <c r="L33" s="578" t="s">
        <v>429</v>
      </c>
      <c r="M33" s="578">
        <v>72.300003051757813</v>
      </c>
      <c r="N33" s="578" t="s">
        <v>429</v>
      </c>
      <c r="O33" s="578" t="s">
        <v>429</v>
      </c>
      <c r="P33" s="578" t="s">
        <v>429</v>
      </c>
      <c r="Q33" s="578" t="s">
        <v>429</v>
      </c>
      <c r="R33" s="578" t="s">
        <v>429</v>
      </c>
      <c r="S33" s="578" t="s">
        <v>429</v>
      </c>
      <c r="T33" s="578">
        <v>42.2</v>
      </c>
      <c r="U33" s="578" t="s">
        <v>429</v>
      </c>
      <c r="V33" s="578" t="s">
        <v>429</v>
      </c>
      <c r="W33" s="578" t="s">
        <v>429</v>
      </c>
      <c r="X33" s="578" t="s">
        <v>429</v>
      </c>
      <c r="Y33" s="578">
        <v>38.4</v>
      </c>
      <c r="Z33" s="578" t="s">
        <v>429</v>
      </c>
      <c r="AA33" s="578" t="s">
        <v>429</v>
      </c>
      <c r="AB33" s="578" t="s">
        <v>429</v>
      </c>
      <c r="AC33" s="578" t="s">
        <v>429</v>
      </c>
      <c r="AD33" s="289"/>
    </row>
    <row r="34" spans="1:30">
      <c r="A34" s="1080"/>
      <c r="B34" s="1080" t="s">
        <v>110</v>
      </c>
      <c r="C34" s="284" t="s">
        <v>56</v>
      </c>
      <c r="D34" s="578" t="s">
        <v>429</v>
      </c>
      <c r="E34" s="578" t="s">
        <v>429</v>
      </c>
      <c r="F34" s="578" t="s">
        <v>429</v>
      </c>
      <c r="G34" s="578" t="s">
        <v>429</v>
      </c>
      <c r="H34" s="578" t="s">
        <v>429</v>
      </c>
      <c r="I34" s="578" t="s">
        <v>429</v>
      </c>
      <c r="J34" s="578" t="s">
        <v>429</v>
      </c>
      <c r="K34" s="577">
        <v>16.600000000000001</v>
      </c>
      <c r="L34" s="578" t="s">
        <v>429</v>
      </c>
      <c r="M34" s="577">
        <v>8.9</v>
      </c>
      <c r="N34" s="578" t="s">
        <v>429</v>
      </c>
      <c r="O34" s="578" t="s">
        <v>429</v>
      </c>
      <c r="P34" s="578" t="s">
        <v>429</v>
      </c>
      <c r="Q34" s="578" t="s">
        <v>429</v>
      </c>
      <c r="R34" s="578" t="s">
        <v>429</v>
      </c>
      <c r="S34" s="578" t="s">
        <v>429</v>
      </c>
      <c r="T34" s="578">
        <v>18.799999999999997</v>
      </c>
      <c r="U34" s="578" t="s">
        <v>429</v>
      </c>
      <c r="V34" s="578" t="s">
        <v>429</v>
      </c>
      <c r="W34" s="578" t="s">
        <v>429</v>
      </c>
      <c r="X34" s="578" t="s">
        <v>429</v>
      </c>
      <c r="Y34" s="578">
        <v>19</v>
      </c>
      <c r="Z34" s="578" t="s">
        <v>429</v>
      </c>
      <c r="AA34" s="578" t="s">
        <v>429</v>
      </c>
      <c r="AB34" s="578" t="s">
        <v>429</v>
      </c>
      <c r="AC34" s="578" t="s">
        <v>429</v>
      </c>
      <c r="AD34" s="57"/>
    </row>
    <row r="35" spans="1:30">
      <c r="A35" s="1080"/>
      <c r="B35" s="1080"/>
      <c r="C35" s="284" t="s">
        <v>55</v>
      </c>
      <c r="D35" s="578" t="s">
        <v>429</v>
      </c>
      <c r="E35" s="578" t="s">
        <v>429</v>
      </c>
      <c r="F35" s="578" t="s">
        <v>429</v>
      </c>
      <c r="G35" s="578" t="s">
        <v>429</v>
      </c>
      <c r="H35" s="578" t="s">
        <v>429</v>
      </c>
      <c r="I35" s="578" t="s">
        <v>429</v>
      </c>
      <c r="J35" s="578" t="s">
        <v>429</v>
      </c>
      <c r="K35" s="577">
        <v>13.4</v>
      </c>
      <c r="L35" s="578" t="s">
        <v>429</v>
      </c>
      <c r="M35" s="577">
        <v>9.8000000000000007</v>
      </c>
      <c r="N35" s="578" t="s">
        <v>429</v>
      </c>
      <c r="O35" s="578" t="s">
        <v>429</v>
      </c>
      <c r="P35" s="578" t="s">
        <v>429</v>
      </c>
      <c r="Q35" s="578" t="s">
        <v>429</v>
      </c>
      <c r="R35" s="578" t="s">
        <v>429</v>
      </c>
      <c r="S35" s="578" t="s">
        <v>429</v>
      </c>
      <c r="T35" s="578">
        <v>24.499999999999996</v>
      </c>
      <c r="U35" s="578" t="s">
        <v>429</v>
      </c>
      <c r="V35" s="578" t="s">
        <v>429</v>
      </c>
      <c r="W35" s="578" t="s">
        <v>429</v>
      </c>
      <c r="X35" s="578" t="s">
        <v>429</v>
      </c>
      <c r="Y35" s="578">
        <v>24.8</v>
      </c>
      <c r="Z35" s="578" t="s">
        <v>429</v>
      </c>
      <c r="AA35" s="578" t="s">
        <v>429</v>
      </c>
      <c r="AB35" s="578" t="s">
        <v>429</v>
      </c>
      <c r="AC35" s="578" t="s">
        <v>429</v>
      </c>
      <c r="AD35" s="57"/>
    </row>
    <row r="36" spans="1:30" s="283" customFormat="1">
      <c r="A36" s="1080"/>
      <c r="B36" s="1080"/>
      <c r="C36" s="284" t="s">
        <v>59</v>
      </c>
      <c r="D36" s="578" t="s">
        <v>429</v>
      </c>
      <c r="E36" s="578" t="s">
        <v>429</v>
      </c>
      <c r="F36" s="578" t="s">
        <v>429</v>
      </c>
      <c r="G36" s="578" t="s">
        <v>429</v>
      </c>
      <c r="H36" s="578" t="s">
        <v>429</v>
      </c>
      <c r="I36" s="578" t="s">
        <v>429</v>
      </c>
      <c r="J36" s="578" t="s">
        <v>429</v>
      </c>
      <c r="K36" s="578">
        <v>15.199999809265137</v>
      </c>
      <c r="L36" s="578" t="s">
        <v>429</v>
      </c>
      <c r="M36" s="578">
        <v>9.3000001907348633</v>
      </c>
      <c r="N36" s="578" t="s">
        <v>429</v>
      </c>
      <c r="O36" s="578" t="s">
        <v>429</v>
      </c>
      <c r="P36" s="578" t="s">
        <v>429</v>
      </c>
      <c r="Q36" s="578" t="s">
        <v>429</v>
      </c>
      <c r="R36" s="578" t="s">
        <v>429</v>
      </c>
      <c r="S36" s="578" t="s">
        <v>429</v>
      </c>
      <c r="T36" s="578">
        <v>21.1</v>
      </c>
      <c r="U36" s="578" t="s">
        <v>429</v>
      </c>
      <c r="V36" s="578" t="s">
        <v>429</v>
      </c>
      <c r="W36" s="578" t="s">
        <v>429</v>
      </c>
      <c r="X36" s="578" t="s">
        <v>429</v>
      </c>
      <c r="Y36" s="578">
        <v>21.2</v>
      </c>
      <c r="Z36" s="578" t="s">
        <v>429</v>
      </c>
      <c r="AA36" s="578" t="s">
        <v>429</v>
      </c>
      <c r="AB36" s="578" t="s">
        <v>429</v>
      </c>
      <c r="AC36" s="578" t="s">
        <v>429</v>
      </c>
      <c r="AD36" s="289"/>
    </row>
    <row r="37" spans="1:30">
      <c r="A37" s="1080"/>
      <c r="B37" s="1080" t="s">
        <v>70</v>
      </c>
      <c r="C37" s="284" t="s">
        <v>56</v>
      </c>
      <c r="D37" s="578" t="s">
        <v>429</v>
      </c>
      <c r="E37" s="578" t="s">
        <v>429</v>
      </c>
      <c r="F37" s="578" t="s">
        <v>429</v>
      </c>
      <c r="G37" s="578" t="s">
        <v>429</v>
      </c>
      <c r="H37" s="578" t="s">
        <v>429</v>
      </c>
      <c r="I37" s="578" t="s">
        <v>429</v>
      </c>
      <c r="J37" s="578" t="s">
        <v>429</v>
      </c>
      <c r="K37" s="577">
        <v>17.8</v>
      </c>
      <c r="L37" s="578" t="s">
        <v>429</v>
      </c>
      <c r="M37" s="577">
        <v>12.8</v>
      </c>
      <c r="N37" s="578" t="s">
        <v>429</v>
      </c>
      <c r="O37" s="578" t="s">
        <v>429</v>
      </c>
      <c r="P37" s="578" t="s">
        <v>429</v>
      </c>
      <c r="Q37" s="578" t="s">
        <v>429</v>
      </c>
      <c r="R37" s="578" t="s">
        <v>429</v>
      </c>
      <c r="S37" s="578" t="s">
        <v>429</v>
      </c>
      <c r="T37" s="578">
        <v>28.7</v>
      </c>
      <c r="U37" s="578" t="s">
        <v>429</v>
      </c>
      <c r="V37" s="578" t="s">
        <v>429</v>
      </c>
      <c r="W37" s="578" t="s">
        <v>429</v>
      </c>
      <c r="X37" s="578" t="s">
        <v>429</v>
      </c>
      <c r="Y37" s="578">
        <v>29.499999999999996</v>
      </c>
      <c r="Z37" s="578" t="s">
        <v>429</v>
      </c>
      <c r="AA37" s="578" t="s">
        <v>429</v>
      </c>
      <c r="AB37" s="578" t="s">
        <v>429</v>
      </c>
      <c r="AC37" s="578" t="s">
        <v>429</v>
      </c>
      <c r="AD37" s="57"/>
    </row>
    <row r="38" spans="1:30">
      <c r="A38" s="1080"/>
      <c r="B38" s="1080"/>
      <c r="C38" s="284" t="s">
        <v>55</v>
      </c>
      <c r="D38" s="578" t="s">
        <v>429</v>
      </c>
      <c r="E38" s="578" t="s">
        <v>429</v>
      </c>
      <c r="F38" s="578" t="s">
        <v>429</v>
      </c>
      <c r="G38" s="578" t="s">
        <v>429</v>
      </c>
      <c r="H38" s="578" t="s">
        <v>429</v>
      </c>
      <c r="I38" s="578" t="s">
        <v>429</v>
      </c>
      <c r="J38" s="578" t="s">
        <v>429</v>
      </c>
      <c r="K38" s="577">
        <v>41.4</v>
      </c>
      <c r="L38" s="578" t="s">
        <v>429</v>
      </c>
      <c r="M38" s="577">
        <v>25.3</v>
      </c>
      <c r="N38" s="578" t="s">
        <v>429</v>
      </c>
      <c r="O38" s="578" t="s">
        <v>429</v>
      </c>
      <c r="P38" s="578" t="s">
        <v>429</v>
      </c>
      <c r="Q38" s="578" t="s">
        <v>429</v>
      </c>
      <c r="R38" s="578" t="s">
        <v>429</v>
      </c>
      <c r="S38" s="578" t="s">
        <v>429</v>
      </c>
      <c r="T38" s="578">
        <v>48.599999999999994</v>
      </c>
      <c r="U38" s="578" t="s">
        <v>429</v>
      </c>
      <c r="V38" s="578" t="s">
        <v>429</v>
      </c>
      <c r="W38" s="578" t="s">
        <v>429</v>
      </c>
      <c r="X38" s="578" t="s">
        <v>429</v>
      </c>
      <c r="Y38" s="578">
        <v>58.8</v>
      </c>
      <c r="Z38" s="578" t="s">
        <v>429</v>
      </c>
      <c r="AA38" s="578" t="s">
        <v>429</v>
      </c>
      <c r="AB38" s="578" t="s">
        <v>429</v>
      </c>
      <c r="AC38" s="578" t="s">
        <v>429</v>
      </c>
      <c r="AD38" s="57"/>
    </row>
    <row r="39" spans="1:30" s="283" customFormat="1">
      <c r="A39" s="1080"/>
      <c r="B39" s="1080"/>
      <c r="C39" s="284" t="s">
        <v>59</v>
      </c>
      <c r="D39" s="578" t="s">
        <v>429</v>
      </c>
      <c r="E39" s="578" t="s">
        <v>429</v>
      </c>
      <c r="F39" s="578" t="s">
        <v>429</v>
      </c>
      <c r="G39" s="578" t="s">
        <v>429</v>
      </c>
      <c r="H39" s="578" t="s">
        <v>429</v>
      </c>
      <c r="I39" s="578" t="s">
        <v>429</v>
      </c>
      <c r="J39" s="578" t="s">
        <v>429</v>
      </c>
      <c r="K39" s="578">
        <v>28.299999237060547</v>
      </c>
      <c r="L39" s="578" t="s">
        <v>429</v>
      </c>
      <c r="M39" s="578">
        <v>18.299999237060547</v>
      </c>
      <c r="N39" s="578" t="s">
        <v>429</v>
      </c>
      <c r="O39" s="578" t="s">
        <v>429</v>
      </c>
      <c r="P39" s="578" t="s">
        <v>429</v>
      </c>
      <c r="Q39" s="578" t="s">
        <v>429</v>
      </c>
      <c r="R39" s="578" t="s">
        <v>429</v>
      </c>
      <c r="S39" s="578" t="s">
        <v>429</v>
      </c>
      <c r="T39" s="578">
        <v>36.700000000000003</v>
      </c>
      <c r="U39" s="578" t="s">
        <v>429</v>
      </c>
      <c r="V39" s="578" t="s">
        <v>429</v>
      </c>
      <c r="W39" s="578" t="s">
        <v>429</v>
      </c>
      <c r="X39" s="578" t="s">
        <v>429</v>
      </c>
      <c r="Y39" s="578">
        <v>40.6</v>
      </c>
      <c r="Z39" s="578" t="s">
        <v>429</v>
      </c>
      <c r="AA39" s="578" t="s">
        <v>429</v>
      </c>
      <c r="AB39" s="578" t="s">
        <v>429</v>
      </c>
      <c r="AC39" s="578" t="s">
        <v>429</v>
      </c>
      <c r="AD39" s="289"/>
    </row>
    <row r="40" spans="1:30">
      <c r="A40" s="1080" t="s">
        <v>11</v>
      </c>
      <c r="B40" s="1080" t="s">
        <v>66</v>
      </c>
      <c r="C40" s="284" t="s">
        <v>56</v>
      </c>
      <c r="D40" s="592" t="s">
        <v>429</v>
      </c>
      <c r="E40" s="592" t="s">
        <v>429</v>
      </c>
      <c r="F40" s="592" t="s">
        <v>429</v>
      </c>
      <c r="G40" s="592" t="s">
        <v>429</v>
      </c>
      <c r="H40" s="592" t="s">
        <v>429</v>
      </c>
      <c r="I40" s="592" t="s">
        <v>429</v>
      </c>
      <c r="J40" s="592" t="s">
        <v>429</v>
      </c>
      <c r="K40" s="592" t="s">
        <v>429</v>
      </c>
      <c r="L40" s="592" t="s">
        <v>429</v>
      </c>
      <c r="M40" s="592" t="s">
        <v>429</v>
      </c>
      <c r="N40" s="578" t="s">
        <v>429</v>
      </c>
      <c r="O40" s="578" t="s">
        <v>429</v>
      </c>
      <c r="P40" s="578" t="s">
        <v>429</v>
      </c>
      <c r="Q40" s="578">
        <v>76.699996948242188</v>
      </c>
      <c r="R40" s="578" t="s">
        <v>429</v>
      </c>
      <c r="S40" s="578">
        <v>79.800003051757813</v>
      </c>
      <c r="T40" s="578" t="s">
        <v>429</v>
      </c>
      <c r="U40" s="578" t="s">
        <v>429</v>
      </c>
      <c r="V40" s="578" t="s">
        <v>429</v>
      </c>
      <c r="W40" s="578" t="s">
        <v>429</v>
      </c>
      <c r="X40" s="578" t="s">
        <v>429</v>
      </c>
      <c r="Y40" s="578" t="s">
        <v>429</v>
      </c>
      <c r="Z40" s="578" t="s">
        <v>429</v>
      </c>
      <c r="AA40" s="578" t="s">
        <v>429</v>
      </c>
      <c r="AB40" s="578" t="s">
        <v>429</v>
      </c>
      <c r="AC40" s="578" t="s">
        <v>429</v>
      </c>
      <c r="AD40" s="57"/>
    </row>
    <row r="41" spans="1:30">
      <c r="A41" s="1080"/>
      <c r="B41" s="1080"/>
      <c r="C41" s="284" t="s">
        <v>55</v>
      </c>
      <c r="D41" s="592" t="s">
        <v>429</v>
      </c>
      <c r="E41" s="592" t="s">
        <v>429</v>
      </c>
      <c r="F41" s="592" t="s">
        <v>429</v>
      </c>
      <c r="G41" s="592" t="s">
        <v>429</v>
      </c>
      <c r="H41" s="592" t="s">
        <v>429</v>
      </c>
      <c r="I41" s="592" t="s">
        <v>429</v>
      </c>
      <c r="J41" s="592" t="s">
        <v>429</v>
      </c>
      <c r="K41" s="592" t="s">
        <v>429</v>
      </c>
      <c r="L41" s="592" t="s">
        <v>429</v>
      </c>
      <c r="M41" s="592" t="s">
        <v>429</v>
      </c>
      <c r="N41" s="578" t="s">
        <v>429</v>
      </c>
      <c r="O41" s="578" t="s">
        <v>429</v>
      </c>
      <c r="P41" s="578" t="s">
        <v>429</v>
      </c>
      <c r="Q41" s="578">
        <v>79.300003051757813</v>
      </c>
      <c r="R41" s="578" t="s">
        <v>429</v>
      </c>
      <c r="S41" s="578">
        <v>81.099998474121094</v>
      </c>
      <c r="T41" s="578" t="s">
        <v>429</v>
      </c>
      <c r="U41" s="578" t="s">
        <v>429</v>
      </c>
      <c r="V41" s="578" t="s">
        <v>429</v>
      </c>
      <c r="W41" s="578" t="s">
        <v>429</v>
      </c>
      <c r="X41" s="578" t="s">
        <v>429</v>
      </c>
      <c r="Y41" s="578" t="s">
        <v>429</v>
      </c>
      <c r="Z41" s="578" t="s">
        <v>429</v>
      </c>
      <c r="AA41" s="578" t="s">
        <v>429</v>
      </c>
      <c r="AB41" s="578" t="s">
        <v>429</v>
      </c>
      <c r="AC41" s="578" t="s">
        <v>429</v>
      </c>
      <c r="AD41" s="57"/>
    </row>
    <row r="42" spans="1:30" s="283" customFormat="1">
      <c r="A42" s="1080"/>
      <c r="B42" s="1080"/>
      <c r="C42" s="284" t="s">
        <v>59</v>
      </c>
      <c r="D42" s="592" t="s">
        <v>429</v>
      </c>
      <c r="E42" s="592" t="s">
        <v>429</v>
      </c>
      <c r="F42" s="592" t="s">
        <v>429</v>
      </c>
      <c r="G42" s="592" t="s">
        <v>429</v>
      </c>
      <c r="H42" s="592" t="s">
        <v>429</v>
      </c>
      <c r="I42" s="592" t="s">
        <v>429</v>
      </c>
      <c r="J42" s="592" t="s">
        <v>429</v>
      </c>
      <c r="K42" s="592" t="s">
        <v>429</v>
      </c>
      <c r="L42" s="592" t="s">
        <v>429</v>
      </c>
      <c r="M42" s="592" t="s">
        <v>429</v>
      </c>
      <c r="N42" s="578" t="s">
        <v>429</v>
      </c>
      <c r="O42" s="578" t="s">
        <v>429</v>
      </c>
      <c r="P42" s="578" t="s">
        <v>429</v>
      </c>
      <c r="Q42" s="578">
        <v>78</v>
      </c>
      <c r="R42" s="578" t="s">
        <v>429</v>
      </c>
      <c r="S42" s="578">
        <v>80.400001525878906</v>
      </c>
      <c r="T42" s="578" t="s">
        <v>429</v>
      </c>
      <c r="U42" s="578" t="s">
        <v>429</v>
      </c>
      <c r="V42" s="578" t="s">
        <v>429</v>
      </c>
      <c r="W42" s="578" t="s">
        <v>429</v>
      </c>
      <c r="X42" s="578" t="s">
        <v>429</v>
      </c>
      <c r="Y42" s="578" t="s">
        <v>429</v>
      </c>
      <c r="Z42" s="578" t="s">
        <v>429</v>
      </c>
      <c r="AA42" s="578" t="s">
        <v>429</v>
      </c>
      <c r="AB42" s="578" t="s">
        <v>429</v>
      </c>
      <c r="AC42" s="578" t="s">
        <v>429</v>
      </c>
      <c r="AD42" s="289"/>
    </row>
    <row r="43" spans="1:30">
      <c r="A43" s="1080"/>
      <c r="B43" s="1080" t="s">
        <v>110</v>
      </c>
      <c r="C43" s="284" t="s">
        <v>56</v>
      </c>
      <c r="D43" s="592" t="s">
        <v>429</v>
      </c>
      <c r="E43" s="592" t="s">
        <v>429</v>
      </c>
      <c r="F43" s="592" t="s">
        <v>429</v>
      </c>
      <c r="G43" s="592" t="s">
        <v>429</v>
      </c>
      <c r="H43" s="592" t="s">
        <v>429</v>
      </c>
      <c r="I43" s="592" t="s">
        <v>429</v>
      </c>
      <c r="J43" s="592" t="s">
        <v>429</v>
      </c>
      <c r="K43" s="592" t="s">
        <v>429</v>
      </c>
      <c r="L43" s="592" t="s">
        <v>429</v>
      </c>
      <c r="M43" s="592" t="s">
        <v>429</v>
      </c>
      <c r="N43" s="578" t="s">
        <v>429</v>
      </c>
      <c r="O43" s="578" t="s">
        <v>429</v>
      </c>
      <c r="P43" s="578" t="s">
        <v>429</v>
      </c>
      <c r="Q43" s="578">
        <v>7.4000000953674316</v>
      </c>
      <c r="R43" s="578" t="s">
        <v>429</v>
      </c>
      <c r="S43" s="578">
        <v>5.5999999046325684</v>
      </c>
      <c r="T43" s="578" t="s">
        <v>429</v>
      </c>
      <c r="U43" s="578" t="s">
        <v>429</v>
      </c>
      <c r="V43" s="578" t="s">
        <v>429</v>
      </c>
      <c r="W43" s="578" t="s">
        <v>429</v>
      </c>
      <c r="X43" s="578" t="s">
        <v>429</v>
      </c>
      <c r="Y43" s="578" t="s">
        <v>429</v>
      </c>
      <c r="Z43" s="578" t="s">
        <v>429</v>
      </c>
      <c r="AA43" s="578" t="s">
        <v>429</v>
      </c>
      <c r="AB43" s="578" t="s">
        <v>429</v>
      </c>
      <c r="AC43" s="578" t="s">
        <v>429</v>
      </c>
      <c r="AD43" s="57"/>
    </row>
    <row r="44" spans="1:30">
      <c r="A44" s="1080"/>
      <c r="B44" s="1080"/>
      <c r="C44" s="284" t="s">
        <v>55</v>
      </c>
      <c r="D44" s="592" t="s">
        <v>429</v>
      </c>
      <c r="E44" s="592" t="s">
        <v>429</v>
      </c>
      <c r="F44" s="592" t="s">
        <v>429</v>
      </c>
      <c r="G44" s="592" t="s">
        <v>429</v>
      </c>
      <c r="H44" s="592" t="s">
        <v>429</v>
      </c>
      <c r="I44" s="592" t="s">
        <v>429</v>
      </c>
      <c r="J44" s="592" t="s">
        <v>429</v>
      </c>
      <c r="K44" s="592" t="s">
        <v>429</v>
      </c>
      <c r="L44" s="592" t="s">
        <v>429</v>
      </c>
      <c r="M44" s="592" t="s">
        <v>429</v>
      </c>
      <c r="N44" s="578" t="s">
        <v>429</v>
      </c>
      <c r="O44" s="578" t="s">
        <v>429</v>
      </c>
      <c r="P44" s="578" t="s">
        <v>429</v>
      </c>
      <c r="Q44" s="578">
        <v>6</v>
      </c>
      <c r="R44" s="578" t="s">
        <v>429</v>
      </c>
      <c r="S44" s="578">
        <v>1.7999999523162842</v>
      </c>
      <c r="T44" s="578" t="s">
        <v>429</v>
      </c>
      <c r="U44" s="578" t="s">
        <v>429</v>
      </c>
      <c r="V44" s="578" t="s">
        <v>429</v>
      </c>
      <c r="W44" s="578" t="s">
        <v>429</v>
      </c>
      <c r="X44" s="578" t="s">
        <v>429</v>
      </c>
      <c r="Y44" s="578" t="s">
        <v>429</v>
      </c>
      <c r="Z44" s="578" t="s">
        <v>429</v>
      </c>
      <c r="AA44" s="578" t="s">
        <v>429</v>
      </c>
      <c r="AB44" s="578" t="s">
        <v>429</v>
      </c>
      <c r="AC44" s="578" t="s">
        <v>429</v>
      </c>
      <c r="AD44" s="57"/>
    </row>
    <row r="45" spans="1:30" s="283" customFormat="1">
      <c r="A45" s="1080"/>
      <c r="B45" s="1080"/>
      <c r="C45" s="284" t="s">
        <v>59</v>
      </c>
      <c r="D45" s="592" t="s">
        <v>429</v>
      </c>
      <c r="E45" s="592" t="s">
        <v>429</v>
      </c>
      <c r="F45" s="592" t="s">
        <v>429</v>
      </c>
      <c r="G45" s="592" t="s">
        <v>429</v>
      </c>
      <c r="H45" s="592" t="s">
        <v>429</v>
      </c>
      <c r="I45" s="592" t="s">
        <v>429</v>
      </c>
      <c r="J45" s="592" t="s">
        <v>429</v>
      </c>
      <c r="K45" s="592" t="s">
        <v>429</v>
      </c>
      <c r="L45" s="592" t="s">
        <v>429</v>
      </c>
      <c r="M45" s="592" t="s">
        <v>429</v>
      </c>
      <c r="N45" s="578" t="s">
        <v>429</v>
      </c>
      <c r="O45" s="578" t="s">
        <v>429</v>
      </c>
      <c r="P45" s="578" t="s">
        <v>429</v>
      </c>
      <c r="Q45" s="578">
        <v>6.6999998092651367</v>
      </c>
      <c r="R45" s="578" t="s">
        <v>429</v>
      </c>
      <c r="S45" s="578">
        <v>3.7000000476837158</v>
      </c>
      <c r="T45" s="578" t="s">
        <v>429</v>
      </c>
      <c r="U45" s="578" t="s">
        <v>429</v>
      </c>
      <c r="V45" s="578" t="s">
        <v>429</v>
      </c>
      <c r="W45" s="578" t="s">
        <v>429</v>
      </c>
      <c r="X45" s="578" t="s">
        <v>429</v>
      </c>
      <c r="Y45" s="578" t="s">
        <v>429</v>
      </c>
      <c r="Z45" s="578" t="s">
        <v>429</v>
      </c>
      <c r="AA45" s="578" t="s">
        <v>429</v>
      </c>
      <c r="AB45" s="578" t="s">
        <v>429</v>
      </c>
      <c r="AC45" s="578" t="s">
        <v>429</v>
      </c>
      <c r="AD45" s="289"/>
    </row>
    <row r="46" spans="1:30">
      <c r="A46" s="1080"/>
      <c r="B46" s="1080" t="s">
        <v>70</v>
      </c>
      <c r="C46" s="284" t="s">
        <v>56</v>
      </c>
      <c r="D46" s="592" t="s">
        <v>429</v>
      </c>
      <c r="E46" s="592" t="s">
        <v>429</v>
      </c>
      <c r="F46" s="592" t="s">
        <v>429</v>
      </c>
      <c r="G46" s="592" t="s">
        <v>429</v>
      </c>
      <c r="H46" s="592" t="s">
        <v>429</v>
      </c>
      <c r="I46" s="592" t="s">
        <v>429</v>
      </c>
      <c r="J46" s="592" t="s">
        <v>429</v>
      </c>
      <c r="K46" s="592" t="s">
        <v>429</v>
      </c>
      <c r="L46" s="592" t="s">
        <v>429</v>
      </c>
      <c r="M46" s="592" t="s">
        <v>429</v>
      </c>
      <c r="N46" s="578" t="s">
        <v>429</v>
      </c>
      <c r="O46" s="578" t="s">
        <v>429</v>
      </c>
      <c r="P46" s="578" t="s">
        <v>429</v>
      </c>
      <c r="Q46" s="578">
        <v>16</v>
      </c>
      <c r="R46" s="578" t="s">
        <v>429</v>
      </c>
      <c r="S46" s="578">
        <v>14.600000381469727</v>
      </c>
      <c r="T46" s="578" t="s">
        <v>429</v>
      </c>
      <c r="U46" s="578" t="s">
        <v>429</v>
      </c>
      <c r="V46" s="578" t="s">
        <v>429</v>
      </c>
      <c r="W46" s="578" t="s">
        <v>429</v>
      </c>
      <c r="X46" s="578" t="s">
        <v>429</v>
      </c>
      <c r="Y46" s="578" t="s">
        <v>429</v>
      </c>
      <c r="Z46" s="578" t="s">
        <v>429</v>
      </c>
      <c r="AA46" s="578" t="s">
        <v>429</v>
      </c>
      <c r="AB46" s="578" t="s">
        <v>429</v>
      </c>
      <c r="AC46" s="578" t="s">
        <v>429</v>
      </c>
      <c r="AD46" s="57"/>
    </row>
    <row r="47" spans="1:30">
      <c r="A47" s="1080"/>
      <c r="B47" s="1080"/>
      <c r="C47" s="284" t="s">
        <v>55</v>
      </c>
      <c r="D47" s="592" t="s">
        <v>429</v>
      </c>
      <c r="E47" s="592" t="s">
        <v>429</v>
      </c>
      <c r="F47" s="592" t="s">
        <v>429</v>
      </c>
      <c r="G47" s="592" t="s">
        <v>429</v>
      </c>
      <c r="H47" s="592" t="s">
        <v>429</v>
      </c>
      <c r="I47" s="592" t="s">
        <v>429</v>
      </c>
      <c r="J47" s="592" t="s">
        <v>429</v>
      </c>
      <c r="K47" s="592" t="s">
        <v>429</v>
      </c>
      <c r="L47" s="592" t="s">
        <v>429</v>
      </c>
      <c r="M47" s="592" t="s">
        <v>429</v>
      </c>
      <c r="N47" s="578" t="s">
        <v>429</v>
      </c>
      <c r="O47" s="578" t="s">
        <v>429</v>
      </c>
      <c r="P47" s="578" t="s">
        <v>429</v>
      </c>
      <c r="Q47" s="578">
        <v>14.600000381469727</v>
      </c>
      <c r="R47" s="578" t="s">
        <v>429</v>
      </c>
      <c r="S47" s="578">
        <v>17.100000381469727</v>
      </c>
      <c r="T47" s="578" t="s">
        <v>429</v>
      </c>
      <c r="U47" s="578" t="s">
        <v>429</v>
      </c>
      <c r="V47" s="578" t="s">
        <v>429</v>
      </c>
      <c r="W47" s="578" t="s">
        <v>429</v>
      </c>
      <c r="X47" s="578" t="s">
        <v>429</v>
      </c>
      <c r="Y47" s="578" t="s">
        <v>429</v>
      </c>
      <c r="Z47" s="578" t="s">
        <v>429</v>
      </c>
      <c r="AA47" s="578" t="s">
        <v>429</v>
      </c>
      <c r="AB47" s="578" t="s">
        <v>429</v>
      </c>
      <c r="AC47" s="578" t="s">
        <v>429</v>
      </c>
      <c r="AD47" s="57"/>
    </row>
    <row r="48" spans="1:30" s="283" customFormat="1">
      <c r="A48" s="1080"/>
      <c r="B48" s="1080"/>
      <c r="C48" s="284" t="s">
        <v>59</v>
      </c>
      <c r="D48" s="592" t="s">
        <v>429</v>
      </c>
      <c r="E48" s="592" t="s">
        <v>429</v>
      </c>
      <c r="F48" s="592" t="s">
        <v>429</v>
      </c>
      <c r="G48" s="592" t="s">
        <v>429</v>
      </c>
      <c r="H48" s="592" t="s">
        <v>429</v>
      </c>
      <c r="I48" s="592" t="s">
        <v>429</v>
      </c>
      <c r="J48" s="592" t="s">
        <v>429</v>
      </c>
      <c r="K48" s="592" t="s">
        <v>429</v>
      </c>
      <c r="L48" s="592" t="s">
        <v>429</v>
      </c>
      <c r="M48" s="592" t="s">
        <v>429</v>
      </c>
      <c r="N48" s="578" t="s">
        <v>429</v>
      </c>
      <c r="O48" s="578" t="s">
        <v>429</v>
      </c>
      <c r="P48" s="578" t="s">
        <v>429</v>
      </c>
      <c r="Q48" s="578">
        <v>15.300000190734863</v>
      </c>
      <c r="R48" s="578" t="s">
        <v>429</v>
      </c>
      <c r="S48" s="578">
        <v>15.800000190734863</v>
      </c>
      <c r="T48" s="578" t="s">
        <v>429</v>
      </c>
      <c r="U48" s="578" t="s">
        <v>429</v>
      </c>
      <c r="V48" s="578" t="s">
        <v>429</v>
      </c>
      <c r="W48" s="578" t="s">
        <v>429</v>
      </c>
      <c r="X48" s="578" t="s">
        <v>429</v>
      </c>
      <c r="Y48" s="578" t="s">
        <v>429</v>
      </c>
      <c r="Z48" s="578" t="s">
        <v>429</v>
      </c>
      <c r="AA48" s="578" t="s">
        <v>429</v>
      </c>
      <c r="AB48" s="578" t="s">
        <v>429</v>
      </c>
      <c r="AC48" s="578" t="s">
        <v>429</v>
      </c>
      <c r="AD48" s="289"/>
    </row>
    <row r="49" spans="1:30">
      <c r="A49" s="1080" t="s">
        <v>10</v>
      </c>
      <c r="B49" s="1080" t="s">
        <v>66</v>
      </c>
      <c r="C49" s="284" t="s">
        <v>56</v>
      </c>
      <c r="D49" s="578" t="s">
        <v>429</v>
      </c>
      <c r="E49" s="578" t="s">
        <v>429</v>
      </c>
      <c r="F49" s="578" t="s">
        <v>429</v>
      </c>
      <c r="G49" s="578" t="s">
        <v>429</v>
      </c>
      <c r="H49" s="578" t="s">
        <v>429</v>
      </c>
      <c r="I49" s="578" t="s">
        <v>429</v>
      </c>
      <c r="J49" s="578" t="s">
        <v>429</v>
      </c>
      <c r="K49" s="578" t="s">
        <v>429</v>
      </c>
      <c r="L49" s="578" t="s">
        <v>429</v>
      </c>
      <c r="M49" s="578" t="s">
        <v>429</v>
      </c>
      <c r="N49" s="578" t="s">
        <v>429</v>
      </c>
      <c r="O49" s="578" t="s">
        <v>429</v>
      </c>
      <c r="P49" s="578" t="s">
        <v>429</v>
      </c>
      <c r="Q49" s="578" t="s">
        <v>429</v>
      </c>
      <c r="R49" s="578" t="s">
        <v>429</v>
      </c>
      <c r="S49" s="578" t="s">
        <v>429</v>
      </c>
      <c r="T49" s="578" t="s">
        <v>429</v>
      </c>
      <c r="U49" s="578" t="s">
        <v>429</v>
      </c>
      <c r="V49" s="578" t="s">
        <v>429</v>
      </c>
      <c r="W49" s="578" t="s">
        <v>429</v>
      </c>
      <c r="X49" s="578" t="s">
        <v>429</v>
      </c>
      <c r="Y49" s="578" t="s">
        <v>429</v>
      </c>
      <c r="Z49" s="578" t="s">
        <v>429</v>
      </c>
      <c r="AA49" s="578">
        <v>58.5</v>
      </c>
      <c r="AB49" s="578" t="s">
        <v>429</v>
      </c>
      <c r="AC49" s="578" t="s">
        <v>429</v>
      </c>
      <c r="AD49" s="57"/>
    </row>
    <row r="50" spans="1:30">
      <c r="A50" s="1080"/>
      <c r="B50" s="1080"/>
      <c r="C50" s="284" t="s">
        <v>55</v>
      </c>
      <c r="D50" s="578" t="s">
        <v>429</v>
      </c>
      <c r="E50" s="578" t="s">
        <v>429</v>
      </c>
      <c r="F50" s="578" t="s">
        <v>429</v>
      </c>
      <c r="G50" s="578" t="s">
        <v>429</v>
      </c>
      <c r="H50" s="578" t="s">
        <v>429</v>
      </c>
      <c r="I50" s="578" t="s">
        <v>429</v>
      </c>
      <c r="J50" s="578" t="s">
        <v>429</v>
      </c>
      <c r="K50" s="578" t="s">
        <v>429</v>
      </c>
      <c r="L50" s="578" t="s">
        <v>429</v>
      </c>
      <c r="M50" s="578" t="s">
        <v>429</v>
      </c>
      <c r="N50" s="578" t="s">
        <v>429</v>
      </c>
      <c r="O50" s="578" t="s">
        <v>429</v>
      </c>
      <c r="P50" s="578" t="s">
        <v>429</v>
      </c>
      <c r="Q50" s="578" t="s">
        <v>429</v>
      </c>
      <c r="R50" s="578" t="s">
        <v>429</v>
      </c>
      <c r="S50" s="578" t="s">
        <v>429</v>
      </c>
      <c r="T50" s="578" t="s">
        <v>429</v>
      </c>
      <c r="U50" s="578" t="s">
        <v>429</v>
      </c>
      <c r="V50" s="578" t="s">
        <v>429</v>
      </c>
      <c r="W50" s="578" t="s">
        <v>429</v>
      </c>
      <c r="X50" s="578" t="s">
        <v>429</v>
      </c>
      <c r="Y50" s="578" t="s">
        <v>429</v>
      </c>
      <c r="Z50" s="578" t="s">
        <v>429</v>
      </c>
      <c r="AA50" s="578">
        <v>69.900000000000006</v>
      </c>
      <c r="AB50" s="578" t="s">
        <v>429</v>
      </c>
      <c r="AC50" s="578" t="s">
        <v>429</v>
      </c>
      <c r="AD50" s="499"/>
    </row>
    <row r="51" spans="1:30" s="283" customFormat="1">
      <c r="A51" s="1080"/>
      <c r="B51" s="1080"/>
      <c r="C51" s="284" t="s">
        <v>59</v>
      </c>
      <c r="D51" s="578" t="s">
        <v>429</v>
      </c>
      <c r="E51" s="578" t="s">
        <v>429</v>
      </c>
      <c r="F51" s="578" t="s">
        <v>429</v>
      </c>
      <c r="G51" s="578" t="s">
        <v>429</v>
      </c>
      <c r="H51" s="578" t="s">
        <v>429</v>
      </c>
      <c r="I51" s="578" t="s">
        <v>429</v>
      </c>
      <c r="J51" s="578" t="s">
        <v>429</v>
      </c>
      <c r="K51" s="578" t="s">
        <v>429</v>
      </c>
      <c r="L51" s="578" t="s">
        <v>429</v>
      </c>
      <c r="M51" s="578" t="s">
        <v>429</v>
      </c>
      <c r="N51" s="578" t="s">
        <v>429</v>
      </c>
      <c r="O51" s="578" t="s">
        <v>429</v>
      </c>
      <c r="P51" s="578" t="s">
        <v>429</v>
      </c>
      <c r="Q51" s="578" t="s">
        <v>429</v>
      </c>
      <c r="R51" s="578" t="s">
        <v>429</v>
      </c>
      <c r="S51" s="578" t="s">
        <v>429</v>
      </c>
      <c r="T51" s="578" t="s">
        <v>429</v>
      </c>
      <c r="U51" s="578" t="s">
        <v>429</v>
      </c>
      <c r="V51" s="578" t="s">
        <v>429</v>
      </c>
      <c r="W51" s="578" t="s">
        <v>429</v>
      </c>
      <c r="X51" s="578" t="s">
        <v>429</v>
      </c>
      <c r="Y51" s="578" t="s">
        <v>429</v>
      </c>
      <c r="Z51" s="578" t="s">
        <v>429</v>
      </c>
      <c r="AA51" s="578">
        <v>64.099999999999994</v>
      </c>
      <c r="AB51" s="578" t="s">
        <v>429</v>
      </c>
      <c r="AC51" s="578" t="s">
        <v>429</v>
      </c>
      <c r="AD51" s="289"/>
    </row>
    <row r="52" spans="1:30">
      <c r="A52" s="1080"/>
      <c r="B52" s="1080" t="s">
        <v>110</v>
      </c>
      <c r="C52" s="284" t="s">
        <v>56</v>
      </c>
      <c r="D52" s="578" t="s">
        <v>429</v>
      </c>
      <c r="E52" s="578" t="s">
        <v>429</v>
      </c>
      <c r="F52" s="578" t="s">
        <v>429</v>
      </c>
      <c r="G52" s="578" t="s">
        <v>429</v>
      </c>
      <c r="H52" s="578" t="s">
        <v>429</v>
      </c>
      <c r="I52" s="578" t="s">
        <v>429</v>
      </c>
      <c r="J52" s="578" t="s">
        <v>429</v>
      </c>
      <c r="K52" s="578" t="s">
        <v>429</v>
      </c>
      <c r="L52" s="578" t="s">
        <v>429</v>
      </c>
      <c r="M52" s="578" t="s">
        <v>429</v>
      </c>
      <c r="N52" s="578" t="s">
        <v>429</v>
      </c>
      <c r="O52" s="578" t="s">
        <v>429</v>
      </c>
      <c r="P52" s="578" t="s">
        <v>429</v>
      </c>
      <c r="Q52" s="578" t="s">
        <v>429</v>
      </c>
      <c r="R52" s="578" t="s">
        <v>429</v>
      </c>
      <c r="S52" s="578" t="s">
        <v>429</v>
      </c>
      <c r="T52" s="578" t="s">
        <v>429</v>
      </c>
      <c r="U52" s="578" t="s">
        <v>429</v>
      </c>
      <c r="V52" s="578" t="s">
        <v>429</v>
      </c>
      <c r="W52" s="578" t="s">
        <v>429</v>
      </c>
      <c r="X52" s="578" t="s">
        <v>429</v>
      </c>
      <c r="Y52" s="578" t="s">
        <v>429</v>
      </c>
      <c r="Z52" s="578" t="s">
        <v>429</v>
      </c>
      <c r="AA52" s="578">
        <v>8.6999999999999993</v>
      </c>
      <c r="AB52" s="578" t="s">
        <v>429</v>
      </c>
      <c r="AC52" s="578" t="s">
        <v>429</v>
      </c>
      <c r="AD52" s="57"/>
    </row>
    <row r="53" spans="1:30">
      <c r="A53" s="1080"/>
      <c r="B53" s="1080"/>
      <c r="C53" s="284" t="s">
        <v>55</v>
      </c>
      <c r="D53" s="578" t="s">
        <v>429</v>
      </c>
      <c r="E53" s="578" t="s">
        <v>429</v>
      </c>
      <c r="F53" s="578" t="s">
        <v>429</v>
      </c>
      <c r="G53" s="578" t="s">
        <v>429</v>
      </c>
      <c r="H53" s="578" t="s">
        <v>429</v>
      </c>
      <c r="I53" s="578" t="s">
        <v>429</v>
      </c>
      <c r="J53" s="578" t="s">
        <v>429</v>
      </c>
      <c r="K53" s="578" t="s">
        <v>429</v>
      </c>
      <c r="L53" s="578" t="s">
        <v>429</v>
      </c>
      <c r="M53" s="578" t="s">
        <v>429</v>
      </c>
      <c r="N53" s="578" t="s">
        <v>429</v>
      </c>
      <c r="O53" s="578" t="s">
        <v>429</v>
      </c>
      <c r="P53" s="578" t="s">
        <v>429</v>
      </c>
      <c r="Q53" s="578" t="s">
        <v>429</v>
      </c>
      <c r="R53" s="578" t="s">
        <v>429</v>
      </c>
      <c r="S53" s="578" t="s">
        <v>429</v>
      </c>
      <c r="T53" s="578" t="s">
        <v>429</v>
      </c>
      <c r="U53" s="578" t="s">
        <v>429</v>
      </c>
      <c r="V53" s="578" t="s">
        <v>429</v>
      </c>
      <c r="W53" s="578" t="s">
        <v>429</v>
      </c>
      <c r="X53" s="578" t="s">
        <v>429</v>
      </c>
      <c r="Y53" s="578" t="s">
        <v>429</v>
      </c>
      <c r="Z53" s="578" t="s">
        <v>429</v>
      </c>
      <c r="AA53" s="578">
        <v>4.5999999999999996</v>
      </c>
      <c r="AB53" s="578" t="s">
        <v>429</v>
      </c>
      <c r="AC53" s="578" t="s">
        <v>429</v>
      </c>
      <c r="AD53" s="57"/>
    </row>
    <row r="54" spans="1:30" s="283" customFormat="1">
      <c r="A54" s="1080"/>
      <c r="B54" s="1080"/>
      <c r="C54" s="284" t="s">
        <v>59</v>
      </c>
      <c r="D54" s="578" t="s">
        <v>429</v>
      </c>
      <c r="E54" s="578" t="s">
        <v>429</v>
      </c>
      <c r="F54" s="578" t="s">
        <v>429</v>
      </c>
      <c r="G54" s="578" t="s">
        <v>429</v>
      </c>
      <c r="H54" s="578" t="s">
        <v>429</v>
      </c>
      <c r="I54" s="578" t="s">
        <v>429</v>
      </c>
      <c r="J54" s="578" t="s">
        <v>429</v>
      </c>
      <c r="K54" s="578" t="s">
        <v>429</v>
      </c>
      <c r="L54" s="578" t="s">
        <v>429</v>
      </c>
      <c r="M54" s="578" t="s">
        <v>429</v>
      </c>
      <c r="N54" s="578" t="s">
        <v>429</v>
      </c>
      <c r="O54" s="578" t="s">
        <v>429</v>
      </c>
      <c r="P54" s="578" t="s">
        <v>429</v>
      </c>
      <c r="Q54" s="578" t="s">
        <v>429</v>
      </c>
      <c r="R54" s="578" t="s">
        <v>429</v>
      </c>
      <c r="S54" s="578" t="s">
        <v>429</v>
      </c>
      <c r="T54" s="578" t="s">
        <v>429</v>
      </c>
      <c r="U54" s="578" t="s">
        <v>429</v>
      </c>
      <c r="V54" s="578" t="s">
        <v>429</v>
      </c>
      <c r="W54" s="578" t="s">
        <v>429</v>
      </c>
      <c r="X54" s="578" t="s">
        <v>429</v>
      </c>
      <c r="Y54" s="578" t="s">
        <v>429</v>
      </c>
      <c r="Z54" s="578" t="s">
        <v>429</v>
      </c>
      <c r="AA54" s="578">
        <v>6.6999999999999993</v>
      </c>
      <c r="AB54" s="578" t="s">
        <v>429</v>
      </c>
      <c r="AC54" s="578" t="s">
        <v>429</v>
      </c>
      <c r="AD54" s="289"/>
    </row>
    <row r="55" spans="1:30">
      <c r="A55" s="1080"/>
      <c r="B55" s="1080" t="s">
        <v>70</v>
      </c>
      <c r="C55" s="284" t="s">
        <v>56</v>
      </c>
      <c r="D55" s="578" t="s">
        <v>429</v>
      </c>
      <c r="E55" s="578" t="s">
        <v>429</v>
      </c>
      <c r="F55" s="578" t="s">
        <v>429</v>
      </c>
      <c r="G55" s="578" t="s">
        <v>429</v>
      </c>
      <c r="H55" s="578" t="s">
        <v>429</v>
      </c>
      <c r="I55" s="578" t="s">
        <v>429</v>
      </c>
      <c r="J55" s="578" t="s">
        <v>429</v>
      </c>
      <c r="K55" s="578" t="s">
        <v>429</v>
      </c>
      <c r="L55" s="578" t="s">
        <v>429</v>
      </c>
      <c r="M55" s="578" t="s">
        <v>429</v>
      </c>
      <c r="N55" s="578" t="s">
        <v>429</v>
      </c>
      <c r="O55" s="578" t="s">
        <v>429</v>
      </c>
      <c r="P55" s="578" t="s">
        <v>429</v>
      </c>
      <c r="Q55" s="578" t="s">
        <v>429</v>
      </c>
      <c r="R55" s="578" t="s">
        <v>429</v>
      </c>
      <c r="S55" s="578" t="s">
        <v>429</v>
      </c>
      <c r="T55" s="578" t="s">
        <v>429</v>
      </c>
      <c r="U55" s="578" t="s">
        <v>429</v>
      </c>
      <c r="V55" s="578" t="s">
        <v>429</v>
      </c>
      <c r="W55" s="578" t="s">
        <v>429</v>
      </c>
      <c r="X55" s="578" t="s">
        <v>429</v>
      </c>
      <c r="Y55" s="578" t="s">
        <v>429</v>
      </c>
      <c r="Z55" s="578" t="s">
        <v>429</v>
      </c>
      <c r="AA55" s="578">
        <v>23.3</v>
      </c>
      <c r="AB55" s="578" t="s">
        <v>429</v>
      </c>
      <c r="AC55" s="578" t="s">
        <v>429</v>
      </c>
      <c r="AD55" s="57"/>
    </row>
    <row r="56" spans="1:30">
      <c r="A56" s="1080"/>
      <c r="B56" s="1080"/>
      <c r="C56" s="284" t="s">
        <v>55</v>
      </c>
      <c r="D56" s="578" t="s">
        <v>429</v>
      </c>
      <c r="E56" s="578" t="s">
        <v>429</v>
      </c>
      <c r="F56" s="578" t="s">
        <v>429</v>
      </c>
      <c r="G56" s="578" t="s">
        <v>429</v>
      </c>
      <c r="H56" s="578" t="s">
        <v>429</v>
      </c>
      <c r="I56" s="578" t="s">
        <v>429</v>
      </c>
      <c r="J56" s="578" t="s">
        <v>429</v>
      </c>
      <c r="K56" s="578" t="s">
        <v>429</v>
      </c>
      <c r="L56" s="578" t="s">
        <v>429</v>
      </c>
      <c r="M56" s="578" t="s">
        <v>429</v>
      </c>
      <c r="N56" s="578" t="s">
        <v>429</v>
      </c>
      <c r="O56" s="578" t="s">
        <v>429</v>
      </c>
      <c r="P56" s="578" t="s">
        <v>429</v>
      </c>
      <c r="Q56" s="578" t="s">
        <v>429</v>
      </c>
      <c r="R56" s="578" t="s">
        <v>429</v>
      </c>
      <c r="S56" s="578" t="s">
        <v>429</v>
      </c>
      <c r="T56" s="578" t="s">
        <v>429</v>
      </c>
      <c r="U56" s="578" t="s">
        <v>429</v>
      </c>
      <c r="V56" s="578" t="s">
        <v>429</v>
      </c>
      <c r="W56" s="578" t="s">
        <v>429</v>
      </c>
      <c r="X56" s="578" t="s">
        <v>429</v>
      </c>
      <c r="Y56" s="578" t="s">
        <v>429</v>
      </c>
      <c r="Z56" s="578" t="s">
        <v>429</v>
      </c>
      <c r="AA56" s="578">
        <v>20.3</v>
      </c>
      <c r="AB56" s="578" t="s">
        <v>429</v>
      </c>
      <c r="AC56" s="578" t="s">
        <v>429</v>
      </c>
      <c r="AD56" s="57"/>
    </row>
    <row r="57" spans="1:30" s="283" customFormat="1">
      <c r="A57" s="1080"/>
      <c r="B57" s="1080"/>
      <c r="C57" s="284" t="s">
        <v>59</v>
      </c>
      <c r="D57" s="578" t="s">
        <v>429</v>
      </c>
      <c r="E57" s="578" t="s">
        <v>429</v>
      </c>
      <c r="F57" s="578" t="s">
        <v>429</v>
      </c>
      <c r="G57" s="578" t="s">
        <v>429</v>
      </c>
      <c r="H57" s="578" t="s">
        <v>429</v>
      </c>
      <c r="I57" s="578" t="s">
        <v>429</v>
      </c>
      <c r="J57" s="578" t="s">
        <v>429</v>
      </c>
      <c r="K57" s="578" t="s">
        <v>429</v>
      </c>
      <c r="L57" s="578" t="s">
        <v>429</v>
      </c>
      <c r="M57" s="578" t="s">
        <v>429</v>
      </c>
      <c r="N57" s="578" t="s">
        <v>429</v>
      </c>
      <c r="O57" s="578" t="s">
        <v>429</v>
      </c>
      <c r="P57" s="578" t="s">
        <v>429</v>
      </c>
      <c r="Q57" s="578" t="s">
        <v>429</v>
      </c>
      <c r="R57" s="578" t="s">
        <v>429</v>
      </c>
      <c r="S57" s="578" t="s">
        <v>429</v>
      </c>
      <c r="T57" s="578" t="s">
        <v>429</v>
      </c>
      <c r="U57" s="578" t="s">
        <v>429</v>
      </c>
      <c r="V57" s="578" t="s">
        <v>429</v>
      </c>
      <c r="W57" s="578" t="s">
        <v>429</v>
      </c>
      <c r="X57" s="578" t="s">
        <v>429</v>
      </c>
      <c r="Y57" s="578" t="s">
        <v>429</v>
      </c>
      <c r="Z57" s="578" t="s">
        <v>429</v>
      </c>
      <c r="AA57" s="578">
        <v>21.799999999999997</v>
      </c>
      <c r="AB57" s="578" t="s">
        <v>429</v>
      </c>
      <c r="AC57" s="578" t="s">
        <v>429</v>
      </c>
      <c r="AD57" s="289"/>
    </row>
    <row r="58" spans="1:30">
      <c r="A58" s="1080" t="s">
        <v>9</v>
      </c>
      <c r="B58" s="1080" t="s">
        <v>66</v>
      </c>
      <c r="C58" s="284" t="s">
        <v>56</v>
      </c>
      <c r="D58" s="578" t="s">
        <v>429</v>
      </c>
      <c r="E58" s="577">
        <v>14.7</v>
      </c>
      <c r="F58" s="578" t="s">
        <v>429</v>
      </c>
      <c r="G58" s="577">
        <v>15</v>
      </c>
      <c r="H58" s="577">
        <v>14.5</v>
      </c>
      <c r="I58" s="577">
        <v>14.2</v>
      </c>
      <c r="J58" s="577">
        <v>13.8</v>
      </c>
      <c r="K58" s="577">
        <v>13.5</v>
      </c>
      <c r="L58" s="577">
        <v>12.9</v>
      </c>
      <c r="M58" s="577">
        <v>12.4</v>
      </c>
      <c r="N58" s="578">
        <v>12.9</v>
      </c>
      <c r="O58" s="578">
        <v>12.5</v>
      </c>
      <c r="P58" s="578">
        <v>11.1</v>
      </c>
      <c r="Q58" s="578">
        <v>10.9</v>
      </c>
      <c r="R58" s="578">
        <v>10.9</v>
      </c>
      <c r="S58" s="578">
        <v>10.5</v>
      </c>
      <c r="T58" s="578">
        <v>10.4</v>
      </c>
      <c r="U58" s="578">
        <v>10.199999999999999</v>
      </c>
      <c r="V58" s="578">
        <v>9</v>
      </c>
      <c r="W58" s="578">
        <v>8.8000000000000007</v>
      </c>
      <c r="X58" s="578">
        <v>8.6999999999999993</v>
      </c>
      <c r="Y58" s="578">
        <v>8.6</v>
      </c>
      <c r="Z58" s="578">
        <v>8.5</v>
      </c>
      <c r="AA58" s="578">
        <v>8.3000000000000007</v>
      </c>
      <c r="AB58" s="578">
        <v>8.3000000000000007</v>
      </c>
      <c r="AC58" s="578">
        <v>8.4</v>
      </c>
      <c r="AD58" s="57"/>
    </row>
    <row r="59" spans="1:30">
      <c r="A59" s="1080"/>
      <c r="B59" s="1080"/>
      <c r="C59" s="284" t="s">
        <v>55</v>
      </c>
      <c r="D59" s="578" t="s">
        <v>429</v>
      </c>
      <c r="E59" s="577">
        <v>11.7</v>
      </c>
      <c r="F59" s="578" t="s">
        <v>429</v>
      </c>
      <c r="G59" s="577">
        <v>12.7</v>
      </c>
      <c r="H59" s="577">
        <v>11.9</v>
      </c>
      <c r="I59" s="577">
        <v>11.6</v>
      </c>
      <c r="J59" s="577">
        <v>11.2</v>
      </c>
      <c r="K59" s="577">
        <v>10.3</v>
      </c>
      <c r="L59" s="577">
        <v>9.6999999999999993</v>
      </c>
      <c r="M59" s="577">
        <v>8.6999999999999993</v>
      </c>
      <c r="N59" s="578">
        <v>10.6</v>
      </c>
      <c r="O59" s="578">
        <v>10</v>
      </c>
      <c r="P59" s="578">
        <v>8.3000000000000007</v>
      </c>
      <c r="Q59" s="578">
        <v>7.9</v>
      </c>
      <c r="R59" s="578">
        <v>8.1999999999999993</v>
      </c>
      <c r="S59" s="578">
        <v>8.9</v>
      </c>
      <c r="T59" s="578">
        <v>8.1</v>
      </c>
      <c r="U59" s="578">
        <v>8.9</v>
      </c>
      <c r="V59" s="578">
        <v>8.8000000000000007</v>
      </c>
      <c r="W59" s="578">
        <v>9.1999999999999993</v>
      </c>
      <c r="X59" s="578">
        <v>8.6</v>
      </c>
      <c r="Y59" s="578">
        <v>8.5</v>
      </c>
      <c r="Z59" s="578">
        <v>8.4</v>
      </c>
      <c r="AA59" s="578">
        <v>8.5</v>
      </c>
      <c r="AB59" s="578">
        <v>8.6</v>
      </c>
      <c r="AC59" s="578">
        <v>8.5</v>
      </c>
      <c r="AD59" s="57"/>
    </row>
    <row r="60" spans="1:30" s="283" customFormat="1">
      <c r="A60" s="1080"/>
      <c r="B60" s="1080"/>
      <c r="C60" s="284" t="s">
        <v>59</v>
      </c>
      <c r="D60" s="578" t="s">
        <v>429</v>
      </c>
      <c r="E60" s="578">
        <f>E59+E58</f>
        <v>26.4</v>
      </c>
      <c r="F60" s="578" t="s">
        <v>429</v>
      </c>
      <c r="G60" s="578">
        <f t="shared" ref="G60:T60" si="0">G59+G58</f>
        <v>27.7</v>
      </c>
      <c r="H60" s="578">
        <f t="shared" si="0"/>
        <v>26.4</v>
      </c>
      <c r="I60" s="578">
        <f t="shared" si="0"/>
        <v>25.799999999999997</v>
      </c>
      <c r="J60" s="578">
        <f t="shared" si="0"/>
        <v>25</v>
      </c>
      <c r="K60" s="578">
        <f t="shared" si="0"/>
        <v>23.8</v>
      </c>
      <c r="L60" s="578">
        <f t="shared" si="0"/>
        <v>22.6</v>
      </c>
      <c r="M60" s="578">
        <f t="shared" si="0"/>
        <v>21.1</v>
      </c>
      <c r="N60" s="578">
        <f t="shared" si="0"/>
        <v>23.5</v>
      </c>
      <c r="O60" s="578">
        <f t="shared" si="0"/>
        <v>22.5</v>
      </c>
      <c r="P60" s="578">
        <f t="shared" si="0"/>
        <v>19.399999999999999</v>
      </c>
      <c r="Q60" s="578">
        <f t="shared" si="0"/>
        <v>18.8</v>
      </c>
      <c r="R60" s="578">
        <f t="shared" si="0"/>
        <v>19.100000000000001</v>
      </c>
      <c r="S60" s="578">
        <f t="shared" si="0"/>
        <v>19.399999999999999</v>
      </c>
      <c r="T60" s="578">
        <f t="shared" si="0"/>
        <v>18.5</v>
      </c>
      <c r="U60" s="578">
        <v>9.8000000000000007</v>
      </c>
      <c r="V60" s="578">
        <v>9</v>
      </c>
      <c r="W60" s="578">
        <v>8.9</v>
      </c>
      <c r="X60" s="578">
        <v>8.6999999999999993</v>
      </c>
      <c r="Y60" s="578">
        <v>8.6</v>
      </c>
      <c r="Z60" s="578">
        <v>8.5</v>
      </c>
      <c r="AA60" s="578">
        <v>8.4</v>
      </c>
      <c r="AB60" s="578">
        <v>8.4</v>
      </c>
      <c r="AC60" s="578">
        <v>8.4</v>
      </c>
      <c r="AD60" s="289"/>
    </row>
    <row r="61" spans="1:30">
      <c r="A61" s="1080"/>
      <c r="B61" s="1080" t="s">
        <v>110</v>
      </c>
      <c r="C61" s="284" t="s">
        <v>56</v>
      </c>
      <c r="D61" s="578" t="s">
        <v>429</v>
      </c>
      <c r="E61" s="577">
        <v>35</v>
      </c>
      <c r="F61" s="578" t="s">
        <v>429</v>
      </c>
      <c r="G61" s="577">
        <v>35.799999999999997</v>
      </c>
      <c r="H61" s="577">
        <v>35.799999999999997</v>
      </c>
      <c r="I61" s="577">
        <v>35.5</v>
      </c>
      <c r="J61" s="577">
        <v>35.299999999999997</v>
      </c>
      <c r="K61" s="577">
        <v>34.5</v>
      </c>
      <c r="L61" s="577">
        <v>35.1</v>
      </c>
      <c r="M61" s="577">
        <v>35.299999999999997</v>
      </c>
      <c r="N61" s="578">
        <v>36.6</v>
      </c>
      <c r="O61" s="578">
        <v>36.6</v>
      </c>
      <c r="P61" s="578">
        <v>36.5</v>
      </c>
      <c r="Q61" s="578">
        <v>35.799999999999997</v>
      </c>
      <c r="R61" s="578">
        <v>34.6</v>
      </c>
      <c r="S61" s="578">
        <v>34.200000000000003</v>
      </c>
      <c r="T61" s="578">
        <v>34.5</v>
      </c>
      <c r="U61" s="578">
        <v>32.700000000000003</v>
      </c>
      <c r="V61" s="578">
        <v>32.4</v>
      </c>
      <c r="W61" s="578">
        <v>32.799999999999997</v>
      </c>
      <c r="X61" s="578">
        <v>32.700000000000003</v>
      </c>
      <c r="Y61" s="578">
        <v>32.5</v>
      </c>
      <c r="Z61" s="578">
        <v>32.200000000000003</v>
      </c>
      <c r="AA61" s="578">
        <v>32.1</v>
      </c>
      <c r="AB61" s="578">
        <v>31.4</v>
      </c>
      <c r="AC61" s="578">
        <v>31.2</v>
      </c>
      <c r="AD61" s="57"/>
    </row>
    <row r="62" spans="1:30">
      <c r="A62" s="1080"/>
      <c r="B62" s="1080"/>
      <c r="C62" s="284" t="s">
        <v>55</v>
      </c>
      <c r="D62" s="578" t="s">
        <v>429</v>
      </c>
      <c r="E62" s="577">
        <v>44.5</v>
      </c>
      <c r="F62" s="578" t="s">
        <v>429</v>
      </c>
      <c r="G62" s="577">
        <v>48.4</v>
      </c>
      <c r="H62" s="577">
        <v>45.7</v>
      </c>
      <c r="I62" s="577">
        <v>44.6</v>
      </c>
      <c r="J62" s="577">
        <v>43.5</v>
      </c>
      <c r="K62" s="577">
        <v>43.7</v>
      </c>
      <c r="L62" s="577">
        <v>44.1</v>
      </c>
      <c r="M62" s="577">
        <v>44.5</v>
      </c>
      <c r="N62" s="578">
        <v>43.1</v>
      </c>
      <c r="O62" s="578">
        <v>42.6</v>
      </c>
      <c r="P62" s="578">
        <v>40.799999999999997</v>
      </c>
      <c r="Q62" s="578">
        <v>38.299999999999997</v>
      </c>
      <c r="R62" s="578">
        <v>31.3</v>
      </c>
      <c r="S62" s="578">
        <v>28.8</v>
      </c>
      <c r="T62" s="578">
        <v>27.3</v>
      </c>
      <c r="U62" s="578">
        <v>33</v>
      </c>
      <c r="V62" s="578">
        <v>32.1</v>
      </c>
      <c r="W62" s="578">
        <v>28.2</v>
      </c>
      <c r="X62" s="578">
        <v>27</v>
      </c>
      <c r="Y62" s="578">
        <v>26.6</v>
      </c>
      <c r="Z62" s="578">
        <v>26.3</v>
      </c>
      <c r="AA62" s="578">
        <v>26.1</v>
      </c>
      <c r="AB62" s="578">
        <v>26</v>
      </c>
      <c r="AC62" s="578">
        <v>25.1</v>
      </c>
      <c r="AD62" s="57"/>
    </row>
    <row r="63" spans="1:30" s="283" customFormat="1">
      <c r="A63" s="1080"/>
      <c r="B63" s="1080"/>
      <c r="C63" s="284" t="s">
        <v>59</v>
      </c>
      <c r="D63" s="578" t="s">
        <v>429</v>
      </c>
      <c r="E63" s="578">
        <f>E62+E61</f>
        <v>79.5</v>
      </c>
      <c r="F63" s="578" t="s">
        <v>429</v>
      </c>
      <c r="G63" s="578">
        <f t="shared" ref="G63:T63" si="1">G62+G61</f>
        <v>84.199999999999989</v>
      </c>
      <c r="H63" s="578">
        <f t="shared" si="1"/>
        <v>81.5</v>
      </c>
      <c r="I63" s="578">
        <f t="shared" si="1"/>
        <v>80.099999999999994</v>
      </c>
      <c r="J63" s="578">
        <f t="shared" si="1"/>
        <v>78.8</v>
      </c>
      <c r="K63" s="578">
        <f t="shared" si="1"/>
        <v>78.2</v>
      </c>
      <c r="L63" s="578">
        <f t="shared" si="1"/>
        <v>79.2</v>
      </c>
      <c r="M63" s="578">
        <f t="shared" si="1"/>
        <v>79.8</v>
      </c>
      <c r="N63" s="578">
        <f t="shared" si="1"/>
        <v>79.7</v>
      </c>
      <c r="O63" s="578">
        <f t="shared" si="1"/>
        <v>79.2</v>
      </c>
      <c r="P63" s="578">
        <f t="shared" si="1"/>
        <v>77.3</v>
      </c>
      <c r="Q63" s="578">
        <f t="shared" si="1"/>
        <v>74.099999999999994</v>
      </c>
      <c r="R63" s="578">
        <f t="shared" si="1"/>
        <v>65.900000000000006</v>
      </c>
      <c r="S63" s="578">
        <f t="shared" si="1"/>
        <v>63</v>
      </c>
      <c r="T63" s="578">
        <f t="shared" si="1"/>
        <v>61.8</v>
      </c>
      <c r="U63" s="578">
        <v>32.799999999999997</v>
      </c>
      <c r="V63" s="578">
        <v>32.299999999999997</v>
      </c>
      <c r="W63" s="578">
        <v>31.2</v>
      </c>
      <c r="X63" s="578">
        <v>30.7</v>
      </c>
      <c r="Y63" s="578">
        <v>30.4</v>
      </c>
      <c r="Z63" s="578">
        <v>30.1</v>
      </c>
      <c r="AA63" s="578">
        <v>29.9</v>
      </c>
      <c r="AB63" s="578">
        <v>29.4</v>
      </c>
      <c r="AC63" s="578">
        <v>28.9</v>
      </c>
      <c r="AD63" s="289"/>
    </row>
    <row r="64" spans="1:30">
      <c r="A64" s="1080"/>
      <c r="B64" s="1080" t="s">
        <v>70</v>
      </c>
      <c r="C64" s="284" t="s">
        <v>56</v>
      </c>
      <c r="D64" s="578" t="s">
        <v>429</v>
      </c>
      <c r="E64" s="577">
        <v>50.4</v>
      </c>
      <c r="F64" s="578" t="s">
        <v>429</v>
      </c>
      <c r="G64" s="577">
        <v>48.1</v>
      </c>
      <c r="H64" s="577">
        <v>48.7</v>
      </c>
      <c r="I64" s="577">
        <v>49.4</v>
      </c>
      <c r="J64" s="577">
        <v>50</v>
      </c>
      <c r="K64" s="577">
        <v>51.2</v>
      </c>
      <c r="L64" s="577">
        <v>51.3</v>
      </c>
      <c r="M64" s="577">
        <v>51.8</v>
      </c>
      <c r="N64" s="578">
        <v>50.4</v>
      </c>
      <c r="O64" s="578">
        <v>50.9</v>
      </c>
      <c r="P64" s="578">
        <v>52.4</v>
      </c>
      <c r="Q64" s="578">
        <v>53.3</v>
      </c>
      <c r="R64" s="578">
        <v>54.1</v>
      </c>
      <c r="S64" s="578">
        <v>55.1</v>
      </c>
      <c r="T64" s="578">
        <v>54.7</v>
      </c>
      <c r="U64" s="578">
        <v>57.1</v>
      </c>
      <c r="V64" s="578">
        <v>58.5</v>
      </c>
      <c r="W64" s="578">
        <v>58.4</v>
      </c>
      <c r="X64" s="578">
        <v>58.5</v>
      </c>
      <c r="Y64" s="578">
        <v>58.9</v>
      </c>
      <c r="Z64" s="578">
        <v>59.3</v>
      </c>
      <c r="AA64" s="578">
        <v>59.6</v>
      </c>
      <c r="AB64" s="578">
        <v>60.3</v>
      </c>
      <c r="AC64" s="578">
        <v>60.4</v>
      </c>
      <c r="AD64" s="57"/>
    </row>
    <row r="65" spans="1:30">
      <c r="A65" s="1080"/>
      <c r="B65" s="1080"/>
      <c r="C65" s="284" t="s">
        <v>55</v>
      </c>
      <c r="D65" s="578" t="s">
        <v>429</v>
      </c>
      <c r="E65" s="577">
        <v>43.8</v>
      </c>
      <c r="F65" s="578" t="s">
        <v>429</v>
      </c>
      <c r="G65" s="577">
        <v>38.9</v>
      </c>
      <c r="H65" s="577">
        <v>42.3</v>
      </c>
      <c r="I65" s="577">
        <v>43.8</v>
      </c>
      <c r="J65" s="577">
        <v>45.2</v>
      </c>
      <c r="K65" s="577">
        <v>46</v>
      </c>
      <c r="L65" s="577">
        <v>46.1</v>
      </c>
      <c r="M65" s="577">
        <v>46.7</v>
      </c>
      <c r="N65" s="578">
        <v>46.3</v>
      </c>
      <c r="O65" s="578">
        <v>47.4</v>
      </c>
      <c r="P65" s="578">
        <v>50.9</v>
      </c>
      <c r="Q65" s="578">
        <v>53.8</v>
      </c>
      <c r="R65" s="578">
        <v>60.5</v>
      </c>
      <c r="S65" s="578">
        <v>62.2</v>
      </c>
      <c r="T65" s="578">
        <v>64.3</v>
      </c>
      <c r="U65" s="578">
        <v>58.1</v>
      </c>
      <c r="V65" s="578">
        <v>59.1</v>
      </c>
      <c r="W65" s="578">
        <v>62.6</v>
      </c>
      <c r="X65" s="578">
        <v>64.3</v>
      </c>
      <c r="Y65" s="578">
        <v>64.900000000000006</v>
      </c>
      <c r="Z65" s="578">
        <v>65.3</v>
      </c>
      <c r="AA65" s="578">
        <v>65.400000000000006</v>
      </c>
      <c r="AB65" s="578">
        <v>65.3</v>
      </c>
      <c r="AC65" s="578">
        <v>66.5</v>
      </c>
      <c r="AD65" s="57"/>
    </row>
    <row r="66" spans="1:30" s="283" customFormat="1">
      <c r="A66" s="1080"/>
      <c r="B66" s="1080"/>
      <c r="C66" s="284" t="s">
        <v>59</v>
      </c>
      <c r="D66" s="578" t="s">
        <v>429</v>
      </c>
      <c r="E66" s="578">
        <f t="shared" ref="E66:T66" si="2">E65+E64</f>
        <v>94.199999999999989</v>
      </c>
      <c r="F66" s="578" t="s">
        <v>429</v>
      </c>
      <c r="G66" s="578">
        <f t="shared" si="2"/>
        <v>87</v>
      </c>
      <c r="H66" s="578">
        <f t="shared" si="2"/>
        <v>91</v>
      </c>
      <c r="I66" s="578">
        <f t="shared" si="2"/>
        <v>93.199999999999989</v>
      </c>
      <c r="J66" s="578">
        <f t="shared" si="2"/>
        <v>95.2</v>
      </c>
      <c r="K66" s="578">
        <f t="shared" si="2"/>
        <v>97.2</v>
      </c>
      <c r="L66" s="578">
        <f t="shared" si="2"/>
        <v>97.4</v>
      </c>
      <c r="M66" s="578">
        <f t="shared" si="2"/>
        <v>98.5</v>
      </c>
      <c r="N66" s="578">
        <f t="shared" si="2"/>
        <v>96.699999999999989</v>
      </c>
      <c r="O66" s="578">
        <f t="shared" si="2"/>
        <v>98.3</v>
      </c>
      <c r="P66" s="578">
        <f t="shared" si="2"/>
        <v>103.3</v>
      </c>
      <c r="Q66" s="578">
        <f t="shared" si="2"/>
        <v>107.1</v>
      </c>
      <c r="R66" s="578">
        <f t="shared" si="2"/>
        <v>114.6</v>
      </c>
      <c r="S66" s="578">
        <f t="shared" si="2"/>
        <v>117.30000000000001</v>
      </c>
      <c r="T66" s="578">
        <f t="shared" si="2"/>
        <v>119</v>
      </c>
      <c r="U66" s="578">
        <v>57.5</v>
      </c>
      <c r="V66" s="578">
        <v>58.7</v>
      </c>
      <c r="W66" s="578">
        <v>59.9</v>
      </c>
      <c r="X66" s="578">
        <v>60.6</v>
      </c>
      <c r="Y66" s="578">
        <v>61</v>
      </c>
      <c r="Z66" s="578">
        <v>61.4</v>
      </c>
      <c r="AA66" s="578">
        <v>61.7</v>
      </c>
      <c r="AB66" s="578">
        <v>62.2</v>
      </c>
      <c r="AC66" s="578">
        <v>62.7</v>
      </c>
      <c r="AD66" s="289"/>
    </row>
    <row r="67" spans="1:30">
      <c r="A67" s="1080" t="s">
        <v>7</v>
      </c>
      <c r="B67" s="1080" t="s">
        <v>66</v>
      </c>
      <c r="C67" s="284" t="s">
        <v>56</v>
      </c>
      <c r="D67" s="578" t="s">
        <v>429</v>
      </c>
      <c r="E67" s="578" t="s">
        <v>429</v>
      </c>
      <c r="F67" s="578" t="s">
        <v>429</v>
      </c>
      <c r="G67" s="578" t="s">
        <v>429</v>
      </c>
      <c r="H67" s="578" t="s">
        <v>429</v>
      </c>
      <c r="I67" s="578" t="s">
        <v>429</v>
      </c>
      <c r="J67" s="578" t="s">
        <v>429</v>
      </c>
      <c r="K67" s="578" t="s">
        <v>429</v>
      </c>
      <c r="L67" s="578" t="s">
        <v>429</v>
      </c>
      <c r="M67" s="578" t="s">
        <v>429</v>
      </c>
      <c r="N67" s="578" t="s">
        <v>429</v>
      </c>
      <c r="O67" s="578" t="s">
        <v>429</v>
      </c>
      <c r="P67" s="578" t="s">
        <v>429</v>
      </c>
      <c r="Q67" s="578">
        <v>69.2</v>
      </c>
      <c r="R67" s="578">
        <v>69.2</v>
      </c>
      <c r="S67" s="578">
        <v>68</v>
      </c>
      <c r="T67" s="578">
        <v>68</v>
      </c>
      <c r="U67" s="578" t="s">
        <v>429</v>
      </c>
      <c r="V67" s="578" t="s">
        <v>429</v>
      </c>
      <c r="W67" s="578" t="s">
        <v>429</v>
      </c>
      <c r="X67" s="578" t="s">
        <v>429</v>
      </c>
      <c r="Y67" s="578" t="s">
        <v>429</v>
      </c>
      <c r="Z67" s="578">
        <v>59.9</v>
      </c>
      <c r="AA67" s="578" t="s">
        <v>429</v>
      </c>
      <c r="AB67" s="578">
        <v>61.6</v>
      </c>
      <c r="AC67" s="578">
        <v>65.099999999999994</v>
      </c>
      <c r="AD67" s="57"/>
    </row>
    <row r="68" spans="1:30">
      <c r="A68" s="1080"/>
      <c r="B68" s="1080"/>
      <c r="C68" s="284" t="s">
        <v>55</v>
      </c>
      <c r="D68" s="578" t="s">
        <v>429</v>
      </c>
      <c r="E68" s="578" t="s">
        <v>429</v>
      </c>
      <c r="F68" s="578" t="s">
        <v>429</v>
      </c>
      <c r="G68" s="578" t="s">
        <v>429</v>
      </c>
      <c r="H68" s="578" t="s">
        <v>429</v>
      </c>
      <c r="I68" s="578" t="s">
        <v>429</v>
      </c>
      <c r="J68" s="578" t="s">
        <v>429</v>
      </c>
      <c r="K68" s="578" t="s">
        <v>429</v>
      </c>
      <c r="L68" s="578" t="s">
        <v>429</v>
      </c>
      <c r="M68" s="578" t="s">
        <v>429</v>
      </c>
      <c r="N68" s="578" t="s">
        <v>429</v>
      </c>
      <c r="O68" s="578" t="s">
        <v>429</v>
      </c>
      <c r="P68" s="578" t="s">
        <v>429</v>
      </c>
      <c r="Q68" s="578">
        <v>89.9</v>
      </c>
      <c r="R68" s="578">
        <v>89.9</v>
      </c>
      <c r="S68" s="578">
        <v>87.3</v>
      </c>
      <c r="T68" s="578">
        <v>87.3</v>
      </c>
      <c r="U68" s="578" t="s">
        <v>429</v>
      </c>
      <c r="V68" s="578" t="s">
        <v>429</v>
      </c>
      <c r="W68" s="578" t="s">
        <v>429</v>
      </c>
      <c r="X68" s="578" t="s">
        <v>429</v>
      </c>
      <c r="Y68" s="578" t="s">
        <v>429</v>
      </c>
      <c r="Z68" s="578">
        <v>83.2</v>
      </c>
      <c r="AA68" s="578" t="s">
        <v>429</v>
      </c>
      <c r="AB68" s="578">
        <v>81.2</v>
      </c>
      <c r="AC68" s="578">
        <v>83.1</v>
      </c>
      <c r="AD68" s="57"/>
    </row>
    <row r="69" spans="1:30" s="283" customFormat="1">
      <c r="A69" s="1080"/>
      <c r="B69" s="1080"/>
      <c r="C69" s="284" t="s">
        <v>59</v>
      </c>
      <c r="D69" s="578" t="s">
        <v>429</v>
      </c>
      <c r="E69" s="578" t="s">
        <v>429</v>
      </c>
      <c r="F69" s="578" t="s">
        <v>429</v>
      </c>
      <c r="G69" s="578" t="s">
        <v>429</v>
      </c>
      <c r="H69" s="578" t="s">
        <v>429</v>
      </c>
      <c r="I69" s="578" t="s">
        <v>429</v>
      </c>
      <c r="J69" s="578" t="s">
        <v>429</v>
      </c>
      <c r="K69" s="578" t="s">
        <v>429</v>
      </c>
      <c r="L69" s="578" t="s">
        <v>429</v>
      </c>
      <c r="M69" s="578" t="s">
        <v>429</v>
      </c>
      <c r="N69" s="578" t="s">
        <v>429</v>
      </c>
      <c r="O69" s="578" t="s">
        <v>429</v>
      </c>
      <c r="P69" s="578" t="s">
        <v>429</v>
      </c>
      <c r="Q69" s="578">
        <v>80.5</v>
      </c>
      <c r="R69" s="578">
        <v>80.5</v>
      </c>
      <c r="S69" s="578">
        <v>78.5</v>
      </c>
      <c r="T69" s="578">
        <v>78.5</v>
      </c>
      <c r="U69" s="578" t="s">
        <v>429</v>
      </c>
      <c r="V69" s="578" t="s">
        <v>429</v>
      </c>
      <c r="W69" s="578" t="s">
        <v>429</v>
      </c>
      <c r="X69" s="578" t="s">
        <v>429</v>
      </c>
      <c r="Y69" s="578" t="s">
        <v>429</v>
      </c>
      <c r="Z69" s="578">
        <v>72.599999999999994</v>
      </c>
      <c r="AA69" s="578" t="s">
        <v>429</v>
      </c>
      <c r="AB69" s="578">
        <v>71.8</v>
      </c>
      <c r="AC69" s="578">
        <v>74.599999999999994</v>
      </c>
      <c r="AD69" s="289"/>
    </row>
    <row r="70" spans="1:30">
      <c r="A70" s="1080"/>
      <c r="B70" s="1080" t="s">
        <v>110</v>
      </c>
      <c r="C70" s="284" t="s">
        <v>56</v>
      </c>
      <c r="D70" s="578" t="s">
        <v>429</v>
      </c>
      <c r="E70" s="578" t="s">
        <v>429</v>
      </c>
      <c r="F70" s="578" t="s">
        <v>429</v>
      </c>
      <c r="G70" s="578" t="s">
        <v>429</v>
      </c>
      <c r="H70" s="578" t="s">
        <v>429</v>
      </c>
      <c r="I70" s="578" t="s">
        <v>429</v>
      </c>
      <c r="J70" s="578" t="s">
        <v>429</v>
      </c>
      <c r="K70" s="578" t="s">
        <v>429</v>
      </c>
      <c r="L70" s="578" t="s">
        <v>429</v>
      </c>
      <c r="M70" s="578" t="s">
        <v>429</v>
      </c>
      <c r="N70" s="578" t="s">
        <v>429</v>
      </c>
      <c r="O70" s="578" t="s">
        <v>429</v>
      </c>
      <c r="P70" s="578" t="s">
        <v>429</v>
      </c>
      <c r="Q70" s="578">
        <v>7</v>
      </c>
      <c r="R70" s="578">
        <v>7</v>
      </c>
      <c r="S70" s="578">
        <v>8.6</v>
      </c>
      <c r="T70" s="578">
        <v>8.6</v>
      </c>
      <c r="U70" s="578" t="s">
        <v>429</v>
      </c>
      <c r="V70" s="578" t="s">
        <v>429</v>
      </c>
      <c r="W70" s="578" t="s">
        <v>429</v>
      </c>
      <c r="X70" s="578" t="s">
        <v>429</v>
      </c>
      <c r="Y70" s="578" t="s">
        <v>429</v>
      </c>
      <c r="Z70" s="578">
        <v>8.6</v>
      </c>
      <c r="AA70" s="578" t="s">
        <v>429</v>
      </c>
      <c r="AB70" s="578">
        <v>5.5</v>
      </c>
      <c r="AC70" s="578">
        <v>5.5</v>
      </c>
      <c r="AD70" s="57"/>
    </row>
    <row r="71" spans="1:30">
      <c r="A71" s="1080"/>
      <c r="B71" s="1080"/>
      <c r="C71" s="284" t="s">
        <v>55</v>
      </c>
      <c r="D71" s="578" t="s">
        <v>429</v>
      </c>
      <c r="E71" s="578" t="s">
        <v>429</v>
      </c>
      <c r="F71" s="578" t="s">
        <v>429</v>
      </c>
      <c r="G71" s="578" t="s">
        <v>429</v>
      </c>
      <c r="H71" s="578" t="s">
        <v>429</v>
      </c>
      <c r="I71" s="578" t="s">
        <v>429</v>
      </c>
      <c r="J71" s="578" t="s">
        <v>429</v>
      </c>
      <c r="K71" s="578" t="s">
        <v>429</v>
      </c>
      <c r="L71" s="578" t="s">
        <v>429</v>
      </c>
      <c r="M71" s="578" t="s">
        <v>429</v>
      </c>
      <c r="N71" s="578" t="s">
        <v>429</v>
      </c>
      <c r="O71" s="578" t="s">
        <v>429</v>
      </c>
      <c r="P71" s="578" t="s">
        <v>429</v>
      </c>
      <c r="Q71" s="578">
        <v>0.4</v>
      </c>
      <c r="R71" s="578">
        <v>0.4</v>
      </c>
      <c r="S71" s="578">
        <v>1.3</v>
      </c>
      <c r="T71" s="578">
        <v>1.3</v>
      </c>
      <c r="U71" s="578" t="s">
        <v>429</v>
      </c>
      <c r="V71" s="578" t="s">
        <v>429</v>
      </c>
      <c r="W71" s="578" t="s">
        <v>429</v>
      </c>
      <c r="X71" s="578" t="s">
        <v>429</v>
      </c>
      <c r="Y71" s="578" t="s">
        <v>429</v>
      </c>
      <c r="Z71" s="578">
        <v>1.3</v>
      </c>
      <c r="AA71" s="578" t="s">
        <v>429</v>
      </c>
      <c r="AB71" s="578">
        <v>2</v>
      </c>
      <c r="AC71" s="578">
        <v>1.5</v>
      </c>
      <c r="AD71" s="57"/>
    </row>
    <row r="72" spans="1:30" s="283" customFormat="1">
      <c r="A72" s="1080"/>
      <c r="B72" s="1080"/>
      <c r="C72" s="284" t="s">
        <v>59</v>
      </c>
      <c r="D72" s="578" t="s">
        <v>429</v>
      </c>
      <c r="E72" s="578" t="s">
        <v>429</v>
      </c>
      <c r="F72" s="578" t="s">
        <v>429</v>
      </c>
      <c r="G72" s="578" t="s">
        <v>429</v>
      </c>
      <c r="H72" s="578" t="s">
        <v>429</v>
      </c>
      <c r="I72" s="578" t="s">
        <v>429</v>
      </c>
      <c r="J72" s="578" t="s">
        <v>429</v>
      </c>
      <c r="K72" s="578" t="s">
        <v>429</v>
      </c>
      <c r="L72" s="578" t="s">
        <v>429</v>
      </c>
      <c r="M72" s="578" t="s">
        <v>429</v>
      </c>
      <c r="N72" s="578" t="s">
        <v>429</v>
      </c>
      <c r="O72" s="578" t="s">
        <v>429</v>
      </c>
      <c r="P72" s="578" t="s">
        <v>429</v>
      </c>
      <c r="Q72" s="578">
        <v>3.4000000953674316</v>
      </c>
      <c r="R72" s="578">
        <v>3.4000000953674316</v>
      </c>
      <c r="S72" s="578">
        <v>4.5999999999999996</v>
      </c>
      <c r="T72" s="578">
        <v>4.5999999999999996</v>
      </c>
      <c r="U72" s="578" t="s">
        <v>429</v>
      </c>
      <c r="V72" s="578" t="s">
        <v>429</v>
      </c>
      <c r="W72" s="578" t="s">
        <v>429</v>
      </c>
      <c r="X72" s="578" t="s">
        <v>429</v>
      </c>
      <c r="Y72" s="578" t="s">
        <v>429</v>
      </c>
      <c r="Z72" s="578">
        <v>4.5</v>
      </c>
      <c r="AA72" s="578" t="s">
        <v>429</v>
      </c>
      <c r="AB72" s="578">
        <v>3.6</v>
      </c>
      <c r="AC72" s="578">
        <v>3.4</v>
      </c>
      <c r="AD72" s="289"/>
    </row>
    <row r="73" spans="1:30">
      <c r="A73" s="1080"/>
      <c r="B73" s="1080" t="s">
        <v>70</v>
      </c>
      <c r="C73" s="284" t="s">
        <v>56</v>
      </c>
      <c r="D73" s="578" t="s">
        <v>429</v>
      </c>
      <c r="E73" s="578" t="s">
        <v>429</v>
      </c>
      <c r="F73" s="578" t="s">
        <v>429</v>
      </c>
      <c r="G73" s="578" t="s">
        <v>429</v>
      </c>
      <c r="H73" s="578" t="s">
        <v>429</v>
      </c>
      <c r="I73" s="578" t="s">
        <v>429</v>
      </c>
      <c r="J73" s="578" t="s">
        <v>429</v>
      </c>
      <c r="K73" s="578" t="s">
        <v>429</v>
      </c>
      <c r="L73" s="578" t="s">
        <v>429</v>
      </c>
      <c r="M73" s="578" t="s">
        <v>429</v>
      </c>
      <c r="N73" s="578" t="s">
        <v>429</v>
      </c>
      <c r="O73" s="578" t="s">
        <v>429</v>
      </c>
      <c r="P73" s="578" t="s">
        <v>429</v>
      </c>
      <c r="Q73" s="578">
        <v>23.8</v>
      </c>
      <c r="R73" s="578">
        <v>23.8</v>
      </c>
      <c r="S73" s="578">
        <v>23.2</v>
      </c>
      <c r="T73" s="578">
        <v>23.2</v>
      </c>
      <c r="U73" s="578" t="s">
        <v>429</v>
      </c>
      <c r="V73" s="578" t="s">
        <v>429</v>
      </c>
      <c r="W73" s="578" t="s">
        <v>429</v>
      </c>
      <c r="X73" s="578" t="s">
        <v>429</v>
      </c>
      <c r="Y73" s="578" t="s">
        <v>429</v>
      </c>
      <c r="Z73" s="578">
        <v>31.9</v>
      </c>
      <c r="AA73" s="578" t="s">
        <v>429</v>
      </c>
      <c r="AB73" s="578">
        <v>2.9</v>
      </c>
      <c r="AC73" s="578">
        <v>29.400000000000002</v>
      </c>
      <c r="AD73" s="57"/>
    </row>
    <row r="74" spans="1:30">
      <c r="A74" s="1080"/>
      <c r="B74" s="1080"/>
      <c r="C74" s="284" t="s">
        <v>55</v>
      </c>
      <c r="D74" s="578" t="s">
        <v>429</v>
      </c>
      <c r="E74" s="578" t="s">
        <v>429</v>
      </c>
      <c r="F74" s="578" t="s">
        <v>429</v>
      </c>
      <c r="G74" s="578" t="s">
        <v>429</v>
      </c>
      <c r="H74" s="578" t="s">
        <v>429</v>
      </c>
      <c r="I74" s="578" t="s">
        <v>429</v>
      </c>
      <c r="J74" s="578" t="s">
        <v>429</v>
      </c>
      <c r="K74" s="578" t="s">
        <v>429</v>
      </c>
      <c r="L74" s="578" t="s">
        <v>429</v>
      </c>
      <c r="M74" s="578" t="s">
        <v>429</v>
      </c>
      <c r="N74" s="578" t="s">
        <v>429</v>
      </c>
      <c r="O74" s="578" t="s">
        <v>429</v>
      </c>
      <c r="P74" s="578" t="s">
        <v>429</v>
      </c>
      <c r="Q74" s="578">
        <v>9.6999999999999993</v>
      </c>
      <c r="R74" s="578">
        <v>9.6999999999999993</v>
      </c>
      <c r="S74" s="578">
        <v>11.3</v>
      </c>
      <c r="T74" s="578">
        <v>11.3</v>
      </c>
      <c r="U74" s="578" t="s">
        <v>429</v>
      </c>
      <c r="V74" s="578" t="s">
        <v>429</v>
      </c>
      <c r="W74" s="578" t="s">
        <v>429</v>
      </c>
      <c r="X74" s="578" t="s">
        <v>429</v>
      </c>
      <c r="Y74" s="578" t="s">
        <v>429</v>
      </c>
      <c r="Z74" s="578">
        <v>15.5</v>
      </c>
      <c r="AA74" s="578" t="s">
        <v>429</v>
      </c>
      <c r="AB74" s="578">
        <v>1</v>
      </c>
      <c r="AC74" s="578">
        <v>15.3</v>
      </c>
      <c r="AD74" s="57"/>
    </row>
    <row r="75" spans="1:30" s="283" customFormat="1">
      <c r="A75" s="1080"/>
      <c r="B75" s="1080"/>
      <c r="C75" s="284" t="s">
        <v>59</v>
      </c>
      <c r="D75" s="578" t="s">
        <v>429</v>
      </c>
      <c r="E75" s="578" t="s">
        <v>429</v>
      </c>
      <c r="F75" s="578" t="s">
        <v>429</v>
      </c>
      <c r="G75" s="578" t="s">
        <v>429</v>
      </c>
      <c r="H75" s="578" t="s">
        <v>429</v>
      </c>
      <c r="I75" s="578" t="s">
        <v>429</v>
      </c>
      <c r="J75" s="578" t="s">
        <v>429</v>
      </c>
      <c r="K75" s="578" t="s">
        <v>429</v>
      </c>
      <c r="L75" s="578" t="s">
        <v>429</v>
      </c>
      <c r="M75" s="578" t="s">
        <v>429</v>
      </c>
      <c r="N75" s="578" t="s">
        <v>429</v>
      </c>
      <c r="O75" s="578" t="s">
        <v>429</v>
      </c>
      <c r="P75" s="578" t="s">
        <v>429</v>
      </c>
      <c r="Q75" s="578">
        <v>16.100000381469727</v>
      </c>
      <c r="R75" s="578">
        <v>16.100000381469727</v>
      </c>
      <c r="S75" s="578">
        <v>16.899999999999999</v>
      </c>
      <c r="T75" s="578">
        <v>16.899999999999999</v>
      </c>
      <c r="U75" s="578" t="s">
        <v>429</v>
      </c>
      <c r="V75" s="578" t="s">
        <v>429</v>
      </c>
      <c r="W75" s="578" t="s">
        <v>429</v>
      </c>
      <c r="X75" s="578" t="s">
        <v>429</v>
      </c>
      <c r="Y75" s="578" t="s">
        <v>429</v>
      </c>
      <c r="Z75" s="578">
        <v>22.8</v>
      </c>
      <c r="AA75" s="578" t="s">
        <v>429</v>
      </c>
      <c r="AB75" s="578">
        <v>1.9</v>
      </c>
      <c r="AC75" s="578">
        <v>22</v>
      </c>
      <c r="AD75" s="289"/>
    </row>
    <row r="76" spans="1:30">
      <c r="A76" s="1080" t="s">
        <v>6</v>
      </c>
      <c r="B76" s="1080" t="s">
        <v>66</v>
      </c>
      <c r="C76" s="284" t="s">
        <v>56</v>
      </c>
      <c r="D76" s="578" t="s">
        <v>429</v>
      </c>
      <c r="E76" s="578" t="s">
        <v>429</v>
      </c>
      <c r="F76" s="577">
        <v>45.200000762939453</v>
      </c>
      <c r="G76" s="578" t="s">
        <v>429</v>
      </c>
      <c r="H76" s="578" t="s">
        <v>429</v>
      </c>
      <c r="I76" s="578" t="s">
        <v>429</v>
      </c>
      <c r="J76" s="578" t="s">
        <v>429</v>
      </c>
      <c r="K76" s="578" t="s">
        <v>429</v>
      </c>
      <c r="L76" s="578">
        <v>37.599998474121094</v>
      </c>
      <c r="M76" s="578" t="s">
        <v>429</v>
      </c>
      <c r="N76" s="578" t="s">
        <v>429</v>
      </c>
      <c r="O76" s="578">
        <v>32.799999237060547</v>
      </c>
      <c r="P76" s="578" t="s">
        <v>429</v>
      </c>
      <c r="Q76" s="578" t="s">
        <v>429</v>
      </c>
      <c r="R76" s="578" t="s">
        <v>429</v>
      </c>
      <c r="S76" s="578">
        <v>33.700000762939453</v>
      </c>
      <c r="T76" s="578" t="s">
        <v>429</v>
      </c>
      <c r="U76" s="578" t="s">
        <v>429</v>
      </c>
      <c r="V76" s="578" t="s">
        <v>429</v>
      </c>
      <c r="W76" s="578">
        <v>22.700000762939453</v>
      </c>
      <c r="X76" s="578" t="s">
        <v>429</v>
      </c>
      <c r="Y76" s="578">
        <v>29.200000762939499</v>
      </c>
      <c r="Z76" s="578">
        <v>28.100000381469702</v>
      </c>
      <c r="AA76" s="578">
        <v>31.86</v>
      </c>
      <c r="AB76" s="578" t="s">
        <v>429</v>
      </c>
      <c r="AC76" s="578" t="s">
        <v>429</v>
      </c>
      <c r="AD76" s="57"/>
    </row>
    <row r="77" spans="1:30">
      <c r="A77" s="1080"/>
      <c r="B77" s="1080"/>
      <c r="C77" s="284" t="s">
        <v>55</v>
      </c>
      <c r="D77" s="578" t="s">
        <v>429</v>
      </c>
      <c r="E77" s="578" t="s">
        <v>429</v>
      </c>
      <c r="F77" s="577">
        <v>52</v>
      </c>
      <c r="G77" s="578" t="s">
        <v>429</v>
      </c>
      <c r="H77" s="578" t="s">
        <v>429</v>
      </c>
      <c r="I77" s="578" t="s">
        <v>429</v>
      </c>
      <c r="J77" s="578" t="s">
        <v>429</v>
      </c>
      <c r="K77" s="578" t="s">
        <v>429</v>
      </c>
      <c r="L77" s="578">
        <v>39.099998474121094</v>
      </c>
      <c r="M77" s="578" t="s">
        <v>429</v>
      </c>
      <c r="N77" s="578" t="s">
        <v>429</v>
      </c>
      <c r="O77" s="578">
        <v>29.100000381469727</v>
      </c>
      <c r="P77" s="578" t="s">
        <v>429</v>
      </c>
      <c r="Q77" s="578" t="s">
        <v>429</v>
      </c>
      <c r="R77" s="578" t="s">
        <v>429</v>
      </c>
      <c r="S77" s="578">
        <v>25.200000762939453</v>
      </c>
      <c r="T77" s="578" t="s">
        <v>429</v>
      </c>
      <c r="U77" s="578" t="s">
        <v>429</v>
      </c>
      <c r="V77" s="578" t="s">
        <v>429</v>
      </c>
      <c r="W77" s="578">
        <v>8.1999998092651367</v>
      </c>
      <c r="X77" s="578" t="s">
        <v>429</v>
      </c>
      <c r="Y77" s="578">
        <v>30.5</v>
      </c>
      <c r="Z77" s="578">
        <v>26.600000381469702</v>
      </c>
      <c r="AA77" s="578">
        <v>30.9</v>
      </c>
      <c r="AB77" s="578" t="s">
        <v>429</v>
      </c>
      <c r="AC77" s="578" t="s">
        <v>429</v>
      </c>
      <c r="AD77" s="57"/>
    </row>
    <row r="78" spans="1:30" s="283" customFormat="1">
      <c r="A78" s="1080"/>
      <c r="B78" s="1080"/>
      <c r="C78" s="284" t="s">
        <v>59</v>
      </c>
      <c r="D78" s="578" t="s">
        <v>429</v>
      </c>
      <c r="E78" s="578" t="s">
        <v>429</v>
      </c>
      <c r="F78" s="578">
        <v>48.200000762939453</v>
      </c>
      <c r="G78" s="578" t="s">
        <v>429</v>
      </c>
      <c r="H78" s="578" t="s">
        <v>429</v>
      </c>
      <c r="I78" s="578" t="s">
        <v>429</v>
      </c>
      <c r="J78" s="578" t="s">
        <v>429</v>
      </c>
      <c r="K78" s="578" t="s">
        <v>429</v>
      </c>
      <c r="L78" s="578">
        <v>38.299999237060547</v>
      </c>
      <c r="M78" s="578" t="s">
        <v>429</v>
      </c>
      <c r="N78" s="578" t="s">
        <v>429</v>
      </c>
      <c r="O78" s="578">
        <v>31.100000381469727</v>
      </c>
      <c r="P78" s="578" t="s">
        <v>429</v>
      </c>
      <c r="Q78" s="578" t="s">
        <v>429</v>
      </c>
      <c r="R78" s="578" t="s">
        <v>429</v>
      </c>
      <c r="S78" s="578">
        <v>29.899999618530273</v>
      </c>
      <c r="T78" s="578" t="s">
        <v>429</v>
      </c>
      <c r="U78" s="578" t="s">
        <v>429</v>
      </c>
      <c r="V78" s="578" t="s">
        <v>429</v>
      </c>
      <c r="W78" s="578">
        <v>16.299999237060547</v>
      </c>
      <c r="X78" s="578" t="s">
        <v>429</v>
      </c>
      <c r="Y78" s="578">
        <v>29.799999237060501</v>
      </c>
      <c r="Z78" s="578">
        <v>27.399999618530298</v>
      </c>
      <c r="AA78" s="578">
        <v>31.4</v>
      </c>
      <c r="AB78" s="578" t="s">
        <v>429</v>
      </c>
      <c r="AC78" s="578" t="s">
        <v>429</v>
      </c>
      <c r="AD78" s="289"/>
    </row>
    <row r="79" spans="1:30">
      <c r="A79" s="1080"/>
      <c r="B79" s="1080" t="s">
        <v>110</v>
      </c>
      <c r="C79" s="284" t="s">
        <v>56</v>
      </c>
      <c r="D79" s="578" t="s">
        <v>429</v>
      </c>
      <c r="E79" s="578" t="s">
        <v>429</v>
      </c>
      <c r="F79" s="577">
        <v>20.600000381469727</v>
      </c>
      <c r="G79" s="578" t="s">
        <v>429</v>
      </c>
      <c r="H79" s="578" t="s">
        <v>429</v>
      </c>
      <c r="I79" s="578" t="s">
        <v>429</v>
      </c>
      <c r="J79" s="578" t="s">
        <v>429</v>
      </c>
      <c r="K79" s="578" t="s">
        <v>429</v>
      </c>
      <c r="L79" s="578">
        <v>19.399999618530273</v>
      </c>
      <c r="M79" s="578" t="s">
        <v>429</v>
      </c>
      <c r="N79" s="578" t="s">
        <v>429</v>
      </c>
      <c r="O79" s="578">
        <v>17.200000762939453</v>
      </c>
      <c r="P79" s="578" t="s">
        <v>429</v>
      </c>
      <c r="Q79" s="578" t="s">
        <v>429</v>
      </c>
      <c r="R79" s="578" t="s">
        <v>429</v>
      </c>
      <c r="S79" s="578">
        <v>19.100000381469727</v>
      </c>
      <c r="T79" s="578" t="s">
        <v>429</v>
      </c>
      <c r="U79" s="578" t="s">
        <v>429</v>
      </c>
      <c r="V79" s="578" t="s">
        <v>429</v>
      </c>
      <c r="W79" s="578">
        <v>24.399999618530273</v>
      </c>
      <c r="X79" s="578" t="s">
        <v>429</v>
      </c>
      <c r="Y79" s="578">
        <v>24.5</v>
      </c>
      <c r="Z79" s="578">
        <v>21.600000381469702</v>
      </c>
      <c r="AA79" s="578">
        <v>37.33</v>
      </c>
      <c r="AB79" s="578" t="s">
        <v>429</v>
      </c>
      <c r="AC79" s="578" t="s">
        <v>429</v>
      </c>
      <c r="AD79" s="57"/>
    </row>
    <row r="80" spans="1:30">
      <c r="A80" s="1080"/>
      <c r="B80" s="1080"/>
      <c r="C80" s="284" t="s">
        <v>55</v>
      </c>
      <c r="D80" s="578" t="s">
        <v>429</v>
      </c>
      <c r="E80" s="578" t="s">
        <v>429</v>
      </c>
      <c r="F80" s="577">
        <v>7.9000000953674316</v>
      </c>
      <c r="G80" s="578" t="s">
        <v>429</v>
      </c>
      <c r="H80" s="578" t="s">
        <v>429</v>
      </c>
      <c r="I80" s="578" t="s">
        <v>429</v>
      </c>
      <c r="J80" s="578" t="s">
        <v>429</v>
      </c>
      <c r="K80" s="578" t="s">
        <v>429</v>
      </c>
      <c r="L80" s="578">
        <v>7.9000000953674316</v>
      </c>
      <c r="M80" s="578" t="s">
        <v>429</v>
      </c>
      <c r="N80" s="578" t="s">
        <v>429</v>
      </c>
      <c r="O80" s="578">
        <v>6.6999998092651367</v>
      </c>
      <c r="P80" s="578" t="s">
        <v>429</v>
      </c>
      <c r="Q80" s="578" t="s">
        <v>429</v>
      </c>
      <c r="R80" s="578" t="s">
        <v>429</v>
      </c>
      <c r="S80" s="578">
        <v>9.3000001907348633</v>
      </c>
      <c r="T80" s="578" t="s">
        <v>429</v>
      </c>
      <c r="U80" s="578" t="s">
        <v>429</v>
      </c>
      <c r="V80" s="578" t="s">
        <v>429</v>
      </c>
      <c r="W80" s="578">
        <v>9.1000003814697266</v>
      </c>
      <c r="X80" s="578" t="s">
        <v>429</v>
      </c>
      <c r="Y80" s="578">
        <v>7</v>
      </c>
      <c r="Z80" s="578">
        <v>5.3000001907348597</v>
      </c>
      <c r="AA80" s="578">
        <v>30.6</v>
      </c>
      <c r="AB80" s="578" t="s">
        <v>429</v>
      </c>
      <c r="AC80" s="578" t="s">
        <v>429</v>
      </c>
      <c r="AD80" s="57"/>
    </row>
    <row r="81" spans="1:30" s="283" customFormat="1">
      <c r="A81" s="1080"/>
      <c r="B81" s="1080"/>
      <c r="C81" s="284" t="s">
        <v>59</v>
      </c>
      <c r="D81" s="578" t="s">
        <v>429</v>
      </c>
      <c r="E81" s="578" t="s">
        <v>429</v>
      </c>
      <c r="F81" s="578">
        <v>15</v>
      </c>
      <c r="G81" s="578" t="s">
        <v>429</v>
      </c>
      <c r="H81" s="578" t="s">
        <v>429</v>
      </c>
      <c r="I81" s="578" t="s">
        <v>429</v>
      </c>
      <c r="J81" s="578" t="s">
        <v>429</v>
      </c>
      <c r="K81" s="578" t="s">
        <v>429</v>
      </c>
      <c r="L81" s="578">
        <v>14.199999809265137</v>
      </c>
      <c r="M81" s="578" t="s">
        <v>429</v>
      </c>
      <c r="N81" s="578" t="s">
        <v>429</v>
      </c>
      <c r="O81" s="578">
        <v>12.199999809265137</v>
      </c>
      <c r="P81" s="578" t="s">
        <v>429</v>
      </c>
      <c r="Q81" s="578" t="s">
        <v>429</v>
      </c>
      <c r="R81" s="578" t="s">
        <v>429</v>
      </c>
      <c r="S81" s="578">
        <v>14.800000190734863</v>
      </c>
      <c r="T81" s="578" t="s">
        <v>429</v>
      </c>
      <c r="U81" s="578" t="s">
        <v>429</v>
      </c>
      <c r="V81" s="578" t="s">
        <v>429</v>
      </c>
      <c r="W81" s="578">
        <v>17.700000762939453</v>
      </c>
      <c r="X81" s="578" t="s">
        <v>429</v>
      </c>
      <c r="Y81" s="578">
        <v>16.600000381469702</v>
      </c>
      <c r="Z81" s="578">
        <v>13.800000190734901</v>
      </c>
      <c r="AA81" s="578">
        <v>29.1</v>
      </c>
      <c r="AB81" s="578" t="s">
        <v>429</v>
      </c>
      <c r="AC81" s="578" t="s">
        <v>429</v>
      </c>
      <c r="AD81" s="289"/>
    </row>
    <row r="82" spans="1:30">
      <c r="A82" s="1080"/>
      <c r="B82" s="1080" t="s">
        <v>70</v>
      </c>
      <c r="C82" s="284" t="s">
        <v>56</v>
      </c>
      <c r="D82" s="578" t="s">
        <v>429</v>
      </c>
      <c r="E82" s="578" t="s">
        <v>429</v>
      </c>
      <c r="F82" s="577">
        <v>34</v>
      </c>
      <c r="G82" s="578" t="s">
        <v>429</v>
      </c>
      <c r="H82" s="578" t="s">
        <v>429</v>
      </c>
      <c r="I82" s="578" t="s">
        <v>429</v>
      </c>
      <c r="J82" s="578" t="s">
        <v>429</v>
      </c>
      <c r="K82" s="578" t="s">
        <v>429</v>
      </c>
      <c r="L82" s="578">
        <v>42.5</v>
      </c>
      <c r="M82" s="578" t="s">
        <v>429</v>
      </c>
      <c r="N82" s="578" t="s">
        <v>429</v>
      </c>
      <c r="O82" s="578">
        <v>49.5</v>
      </c>
      <c r="P82" s="578" t="s">
        <v>429</v>
      </c>
      <c r="Q82" s="578" t="s">
        <v>429</v>
      </c>
      <c r="R82" s="578" t="s">
        <v>429</v>
      </c>
      <c r="S82" s="578">
        <v>47.099998474121094</v>
      </c>
      <c r="T82" s="578" t="s">
        <v>429</v>
      </c>
      <c r="U82" s="578" t="s">
        <v>429</v>
      </c>
      <c r="V82" s="578" t="s">
        <v>429</v>
      </c>
      <c r="W82" s="578">
        <v>52.799999237060547</v>
      </c>
      <c r="X82" s="578" t="s">
        <v>429</v>
      </c>
      <c r="Y82" s="578">
        <v>45.599998474121101</v>
      </c>
      <c r="Z82" s="578">
        <v>50.200000762939503</v>
      </c>
      <c r="AA82" s="578">
        <v>30.81</v>
      </c>
      <c r="AB82" s="578" t="s">
        <v>429</v>
      </c>
      <c r="AC82" s="578" t="s">
        <v>429</v>
      </c>
      <c r="AD82" s="57"/>
    </row>
    <row r="83" spans="1:30">
      <c r="A83" s="1080"/>
      <c r="B83" s="1080"/>
      <c r="C83" s="284" t="s">
        <v>55</v>
      </c>
      <c r="D83" s="578" t="s">
        <v>429</v>
      </c>
      <c r="E83" s="578" t="s">
        <v>429</v>
      </c>
      <c r="F83" s="577">
        <v>39.900001525878906</v>
      </c>
      <c r="G83" s="578" t="s">
        <v>429</v>
      </c>
      <c r="H83" s="578" t="s">
        <v>429</v>
      </c>
      <c r="I83" s="578" t="s">
        <v>429</v>
      </c>
      <c r="J83" s="578" t="s">
        <v>429</v>
      </c>
      <c r="K83" s="578" t="s">
        <v>429</v>
      </c>
      <c r="L83" s="578">
        <v>52.400001525878906</v>
      </c>
      <c r="M83" s="578" t="s">
        <v>429</v>
      </c>
      <c r="N83" s="578" t="s">
        <v>429</v>
      </c>
      <c r="O83" s="578">
        <v>63.299999237060547</v>
      </c>
      <c r="P83" s="578" t="s">
        <v>429</v>
      </c>
      <c r="Q83" s="578" t="s">
        <v>429</v>
      </c>
      <c r="R83" s="578" t="s">
        <v>429</v>
      </c>
      <c r="S83" s="578">
        <v>65.400001525878906</v>
      </c>
      <c r="T83" s="578" t="s">
        <v>429</v>
      </c>
      <c r="U83" s="578" t="s">
        <v>429</v>
      </c>
      <c r="V83" s="578" t="s">
        <v>429</v>
      </c>
      <c r="W83" s="578">
        <v>82.599998474121094</v>
      </c>
      <c r="X83" s="578" t="s">
        <v>429</v>
      </c>
      <c r="Y83" s="578">
        <v>62</v>
      </c>
      <c r="Z83" s="578">
        <v>68</v>
      </c>
      <c r="AA83" s="578">
        <v>48.3</v>
      </c>
      <c r="AB83" s="578" t="s">
        <v>429</v>
      </c>
      <c r="AC83" s="578" t="s">
        <v>429</v>
      </c>
      <c r="AD83" s="57"/>
    </row>
    <row r="84" spans="1:30" s="283" customFormat="1">
      <c r="A84" s="1080"/>
      <c r="B84" s="1080"/>
      <c r="C84" s="284" t="s">
        <v>59</v>
      </c>
      <c r="D84" s="578" t="s">
        <v>429</v>
      </c>
      <c r="E84" s="578" t="s">
        <v>429</v>
      </c>
      <c r="F84" s="578">
        <v>36.599998474121094</v>
      </c>
      <c r="G84" s="578" t="s">
        <v>429</v>
      </c>
      <c r="H84" s="578" t="s">
        <v>429</v>
      </c>
      <c r="I84" s="578" t="s">
        <v>429</v>
      </c>
      <c r="J84" s="578" t="s">
        <v>429</v>
      </c>
      <c r="K84" s="578" t="s">
        <v>429</v>
      </c>
      <c r="L84" s="578">
        <v>46.5</v>
      </c>
      <c r="M84" s="578" t="s">
        <v>429</v>
      </c>
      <c r="N84" s="578" t="s">
        <v>429</v>
      </c>
      <c r="O84" s="578">
        <v>56.099998474121094</v>
      </c>
      <c r="P84" s="578" t="s">
        <v>429</v>
      </c>
      <c r="Q84" s="578" t="s">
        <v>429</v>
      </c>
      <c r="R84" s="578" t="s">
        <v>429</v>
      </c>
      <c r="S84" s="578">
        <v>55.099998474121094</v>
      </c>
      <c r="T84" s="578" t="s">
        <v>429</v>
      </c>
      <c r="U84" s="578" t="s">
        <v>429</v>
      </c>
      <c r="V84" s="578" t="s">
        <v>429</v>
      </c>
      <c r="W84" s="578">
        <v>65.900001525878906</v>
      </c>
      <c r="X84" s="578" t="s">
        <v>429</v>
      </c>
      <c r="Y84" s="578">
        <v>53</v>
      </c>
      <c r="Z84" s="578">
        <v>58.700000762939503</v>
      </c>
      <c r="AA84" s="578">
        <v>39.6</v>
      </c>
      <c r="AB84" s="578" t="s">
        <v>429</v>
      </c>
      <c r="AC84" s="578" t="s">
        <v>429</v>
      </c>
      <c r="AD84" s="289"/>
    </row>
    <row r="85" spans="1:30">
      <c r="A85" s="1080" t="s">
        <v>5</v>
      </c>
      <c r="B85" s="1080" t="s">
        <v>66</v>
      </c>
      <c r="C85" s="284" t="s">
        <v>56</v>
      </c>
      <c r="D85" s="578" t="s">
        <v>429</v>
      </c>
      <c r="E85" s="578" t="s">
        <v>429</v>
      </c>
      <c r="F85" s="578" t="s">
        <v>429</v>
      </c>
      <c r="G85" s="578" t="s">
        <v>429</v>
      </c>
      <c r="H85" s="578" t="s">
        <v>429</v>
      </c>
      <c r="I85" s="578" t="s">
        <v>429</v>
      </c>
      <c r="J85" s="578" t="s">
        <v>429</v>
      </c>
      <c r="K85" s="578" t="s">
        <v>429</v>
      </c>
      <c r="L85" s="578" t="s">
        <v>429</v>
      </c>
      <c r="M85" s="578" t="s">
        <v>429</v>
      </c>
      <c r="N85" s="578" t="s">
        <v>429</v>
      </c>
      <c r="O85" s="578" t="s">
        <v>429</v>
      </c>
      <c r="P85" s="578" t="s">
        <v>429</v>
      </c>
      <c r="Q85" s="578" t="s">
        <v>429</v>
      </c>
      <c r="R85" s="578" t="s">
        <v>429</v>
      </c>
      <c r="S85" s="578" t="s">
        <v>429</v>
      </c>
      <c r="T85" s="578" t="s">
        <v>429</v>
      </c>
      <c r="U85" s="578" t="s">
        <v>429</v>
      </c>
      <c r="V85" s="578" t="s">
        <v>429</v>
      </c>
      <c r="W85" s="578" t="s">
        <v>429</v>
      </c>
      <c r="X85" s="578" t="s">
        <v>429</v>
      </c>
      <c r="Y85" s="578" t="s">
        <v>429</v>
      </c>
      <c r="Z85" s="578" t="s">
        <v>429</v>
      </c>
      <c r="AA85" s="578" t="s">
        <v>429</v>
      </c>
      <c r="AB85" s="578" t="s">
        <v>429</v>
      </c>
      <c r="AC85" s="578" t="s">
        <v>429</v>
      </c>
      <c r="AD85" s="57"/>
    </row>
    <row r="86" spans="1:30">
      <c r="A86" s="1080"/>
      <c r="B86" s="1080"/>
      <c r="C86" s="284" t="s">
        <v>55</v>
      </c>
      <c r="D86" s="578" t="s">
        <v>429</v>
      </c>
      <c r="E86" s="578" t="s">
        <v>429</v>
      </c>
      <c r="F86" s="578" t="s">
        <v>429</v>
      </c>
      <c r="G86" s="578" t="s">
        <v>429</v>
      </c>
      <c r="H86" s="578" t="s">
        <v>429</v>
      </c>
      <c r="I86" s="578" t="s">
        <v>429</v>
      </c>
      <c r="J86" s="578" t="s">
        <v>429</v>
      </c>
      <c r="K86" s="578" t="s">
        <v>429</v>
      </c>
      <c r="L86" s="578" t="s">
        <v>429</v>
      </c>
      <c r="M86" s="578" t="s">
        <v>429</v>
      </c>
      <c r="N86" s="578" t="s">
        <v>429</v>
      </c>
      <c r="O86" s="578" t="s">
        <v>429</v>
      </c>
      <c r="P86" s="578" t="s">
        <v>429</v>
      </c>
      <c r="Q86" s="578" t="s">
        <v>429</v>
      </c>
      <c r="R86" s="578" t="s">
        <v>429</v>
      </c>
      <c r="S86" s="578" t="s">
        <v>429</v>
      </c>
      <c r="T86" s="578" t="s">
        <v>429</v>
      </c>
      <c r="U86" s="578" t="s">
        <v>429</v>
      </c>
      <c r="V86" s="578" t="s">
        <v>429</v>
      </c>
      <c r="W86" s="578" t="s">
        <v>429</v>
      </c>
      <c r="X86" s="578" t="s">
        <v>429</v>
      </c>
      <c r="Y86" s="578" t="s">
        <v>429</v>
      </c>
      <c r="Z86" s="578" t="s">
        <v>429</v>
      </c>
      <c r="AA86" s="578" t="s">
        <v>429</v>
      </c>
      <c r="AB86" s="578" t="s">
        <v>429</v>
      </c>
      <c r="AC86" s="578" t="s">
        <v>429</v>
      </c>
      <c r="AD86" s="57"/>
    </row>
    <row r="87" spans="1:30" s="283" customFormat="1">
      <c r="A87" s="1080"/>
      <c r="B87" s="1080"/>
      <c r="C87" s="284" t="s">
        <v>59</v>
      </c>
      <c r="D87" s="578" t="s">
        <v>429</v>
      </c>
      <c r="E87" s="578" t="s">
        <v>429</v>
      </c>
      <c r="F87" s="578" t="s">
        <v>429</v>
      </c>
      <c r="G87" s="578" t="s">
        <v>429</v>
      </c>
      <c r="H87" s="578" t="s">
        <v>429</v>
      </c>
      <c r="I87" s="578" t="s">
        <v>429</v>
      </c>
      <c r="J87" s="578" t="s">
        <v>429</v>
      </c>
      <c r="K87" s="578" t="s">
        <v>429</v>
      </c>
      <c r="L87" s="578" t="s">
        <v>429</v>
      </c>
      <c r="M87" s="578" t="s">
        <v>429</v>
      </c>
      <c r="N87" s="578" t="s">
        <v>429</v>
      </c>
      <c r="O87" s="578" t="s">
        <v>429</v>
      </c>
      <c r="P87" s="578" t="s">
        <v>429</v>
      </c>
      <c r="Q87" s="578" t="s">
        <v>429</v>
      </c>
      <c r="R87" s="578" t="s">
        <v>429</v>
      </c>
      <c r="S87" s="578" t="s">
        <v>429</v>
      </c>
      <c r="T87" s="578" t="s">
        <v>429</v>
      </c>
      <c r="U87" s="578" t="s">
        <v>429</v>
      </c>
      <c r="V87" s="578" t="s">
        <v>429</v>
      </c>
      <c r="W87" s="578" t="s">
        <v>429</v>
      </c>
      <c r="X87" s="578" t="s">
        <v>429</v>
      </c>
      <c r="Y87" s="578" t="s">
        <v>429</v>
      </c>
      <c r="Z87" s="578" t="s">
        <v>429</v>
      </c>
      <c r="AA87" s="578" t="s">
        <v>429</v>
      </c>
      <c r="AB87" s="578" t="s">
        <v>429</v>
      </c>
      <c r="AC87" s="578" t="s">
        <v>429</v>
      </c>
      <c r="AD87" s="289"/>
    </row>
    <row r="88" spans="1:30">
      <c r="A88" s="1080"/>
      <c r="B88" s="1080" t="s">
        <v>110</v>
      </c>
      <c r="C88" s="284" t="s">
        <v>56</v>
      </c>
      <c r="D88" s="578" t="s">
        <v>429</v>
      </c>
      <c r="E88" s="578" t="s">
        <v>429</v>
      </c>
      <c r="F88" s="578" t="s">
        <v>429</v>
      </c>
      <c r="G88" s="578" t="s">
        <v>429</v>
      </c>
      <c r="H88" s="578" t="s">
        <v>429</v>
      </c>
      <c r="I88" s="578" t="s">
        <v>429</v>
      </c>
      <c r="J88" s="578" t="s">
        <v>429</v>
      </c>
      <c r="K88" s="578" t="s">
        <v>429</v>
      </c>
      <c r="L88" s="578" t="s">
        <v>429</v>
      </c>
      <c r="M88" s="578" t="s">
        <v>429</v>
      </c>
      <c r="N88" s="578" t="s">
        <v>429</v>
      </c>
      <c r="O88" s="578" t="s">
        <v>429</v>
      </c>
      <c r="P88" s="578" t="s">
        <v>429</v>
      </c>
      <c r="Q88" s="578" t="s">
        <v>429</v>
      </c>
      <c r="R88" s="578" t="s">
        <v>429</v>
      </c>
      <c r="S88" s="578" t="s">
        <v>429</v>
      </c>
      <c r="T88" s="578" t="s">
        <v>429</v>
      </c>
      <c r="U88" s="578" t="s">
        <v>429</v>
      </c>
      <c r="V88" s="578" t="s">
        <v>429</v>
      </c>
      <c r="W88" s="578" t="s">
        <v>429</v>
      </c>
      <c r="X88" s="578" t="s">
        <v>429</v>
      </c>
      <c r="Y88" s="578" t="s">
        <v>429</v>
      </c>
      <c r="Z88" s="578" t="s">
        <v>429</v>
      </c>
      <c r="AA88" s="578" t="s">
        <v>429</v>
      </c>
      <c r="AB88" s="578" t="s">
        <v>429</v>
      </c>
      <c r="AC88" s="578" t="s">
        <v>429</v>
      </c>
      <c r="AD88" s="192" t="s">
        <v>17</v>
      </c>
    </row>
    <row r="89" spans="1:30">
      <c r="A89" s="1080"/>
      <c r="B89" s="1080"/>
      <c r="C89" s="284" t="s">
        <v>55</v>
      </c>
      <c r="D89" s="578" t="s">
        <v>429</v>
      </c>
      <c r="E89" s="578" t="s">
        <v>429</v>
      </c>
      <c r="F89" s="578" t="s">
        <v>429</v>
      </c>
      <c r="G89" s="578" t="s">
        <v>429</v>
      </c>
      <c r="H89" s="578" t="s">
        <v>429</v>
      </c>
      <c r="I89" s="578" t="s">
        <v>429</v>
      </c>
      <c r="J89" s="578" t="s">
        <v>429</v>
      </c>
      <c r="K89" s="578" t="s">
        <v>429</v>
      </c>
      <c r="L89" s="578" t="s">
        <v>429</v>
      </c>
      <c r="M89" s="578" t="s">
        <v>429</v>
      </c>
      <c r="N89" s="578" t="s">
        <v>429</v>
      </c>
      <c r="O89" s="578" t="s">
        <v>429</v>
      </c>
      <c r="P89" s="578" t="s">
        <v>429</v>
      </c>
      <c r="Q89" s="578" t="s">
        <v>429</v>
      </c>
      <c r="R89" s="578" t="s">
        <v>429</v>
      </c>
      <c r="S89" s="578" t="s">
        <v>429</v>
      </c>
      <c r="T89" s="578" t="s">
        <v>429</v>
      </c>
      <c r="U89" s="578" t="s">
        <v>429</v>
      </c>
      <c r="V89" s="578" t="s">
        <v>429</v>
      </c>
      <c r="W89" s="578" t="s">
        <v>429</v>
      </c>
      <c r="X89" s="578" t="s">
        <v>429</v>
      </c>
      <c r="Y89" s="578" t="s">
        <v>429</v>
      </c>
      <c r="Z89" s="578" t="s">
        <v>429</v>
      </c>
      <c r="AA89" s="578" t="s">
        <v>429</v>
      </c>
      <c r="AB89" s="578" t="s">
        <v>429</v>
      </c>
      <c r="AC89" s="578" t="s">
        <v>429</v>
      </c>
      <c r="AD89" s="57"/>
    </row>
    <row r="90" spans="1:30" s="283" customFormat="1">
      <c r="A90" s="1080"/>
      <c r="B90" s="1080"/>
      <c r="C90" s="284" t="s">
        <v>59</v>
      </c>
      <c r="D90" s="578" t="s">
        <v>429</v>
      </c>
      <c r="E90" s="578" t="s">
        <v>429</v>
      </c>
      <c r="F90" s="578" t="s">
        <v>429</v>
      </c>
      <c r="G90" s="578" t="s">
        <v>429</v>
      </c>
      <c r="H90" s="578" t="s">
        <v>429</v>
      </c>
      <c r="I90" s="578" t="s">
        <v>429</v>
      </c>
      <c r="J90" s="578" t="s">
        <v>429</v>
      </c>
      <c r="K90" s="578" t="s">
        <v>429</v>
      </c>
      <c r="L90" s="578" t="s">
        <v>429</v>
      </c>
      <c r="M90" s="578" t="s">
        <v>429</v>
      </c>
      <c r="N90" s="578" t="s">
        <v>429</v>
      </c>
      <c r="O90" s="578" t="s">
        <v>429</v>
      </c>
      <c r="P90" s="578" t="s">
        <v>429</v>
      </c>
      <c r="Q90" s="578" t="s">
        <v>429</v>
      </c>
      <c r="R90" s="578" t="s">
        <v>429</v>
      </c>
      <c r="S90" s="578" t="s">
        <v>429</v>
      </c>
      <c r="T90" s="578" t="s">
        <v>429</v>
      </c>
      <c r="U90" s="578" t="s">
        <v>429</v>
      </c>
      <c r="V90" s="578" t="s">
        <v>429</v>
      </c>
      <c r="W90" s="578" t="s">
        <v>429</v>
      </c>
      <c r="X90" s="578" t="s">
        <v>429</v>
      </c>
      <c r="Y90" s="578" t="s">
        <v>429</v>
      </c>
      <c r="Z90" s="578" t="s">
        <v>429</v>
      </c>
      <c r="AA90" s="578" t="s">
        <v>429</v>
      </c>
      <c r="AB90" s="578" t="s">
        <v>429</v>
      </c>
      <c r="AC90" s="578" t="s">
        <v>429</v>
      </c>
      <c r="AD90" s="289"/>
    </row>
    <row r="91" spans="1:30">
      <c r="A91" s="1080"/>
      <c r="B91" s="1080" t="s">
        <v>70</v>
      </c>
      <c r="C91" s="284" t="s">
        <v>56</v>
      </c>
      <c r="D91" s="578" t="s">
        <v>429</v>
      </c>
      <c r="E91" s="578" t="s">
        <v>429</v>
      </c>
      <c r="F91" s="578" t="s">
        <v>429</v>
      </c>
      <c r="G91" s="578" t="s">
        <v>429</v>
      </c>
      <c r="H91" s="578" t="s">
        <v>429</v>
      </c>
      <c r="I91" s="578" t="s">
        <v>429</v>
      </c>
      <c r="J91" s="578" t="s">
        <v>429</v>
      </c>
      <c r="K91" s="578" t="s">
        <v>429</v>
      </c>
      <c r="L91" s="578" t="s">
        <v>429</v>
      </c>
      <c r="M91" s="578" t="s">
        <v>429</v>
      </c>
      <c r="N91" s="578" t="s">
        <v>429</v>
      </c>
      <c r="O91" s="578" t="s">
        <v>429</v>
      </c>
      <c r="P91" s="578" t="s">
        <v>429</v>
      </c>
      <c r="Q91" s="578" t="s">
        <v>429</v>
      </c>
      <c r="R91" s="578" t="s">
        <v>429</v>
      </c>
      <c r="S91" s="578" t="s">
        <v>429</v>
      </c>
      <c r="T91" s="578" t="s">
        <v>429</v>
      </c>
      <c r="U91" s="578" t="s">
        <v>429</v>
      </c>
      <c r="V91" s="578" t="s">
        <v>429</v>
      </c>
      <c r="W91" s="578" t="s">
        <v>429</v>
      </c>
      <c r="X91" s="578" t="s">
        <v>429</v>
      </c>
      <c r="Y91" s="578" t="s">
        <v>429</v>
      </c>
      <c r="Z91" s="578" t="s">
        <v>429</v>
      </c>
      <c r="AA91" s="578" t="s">
        <v>429</v>
      </c>
      <c r="AB91" s="578" t="s">
        <v>429</v>
      </c>
      <c r="AC91" s="578" t="s">
        <v>429</v>
      </c>
      <c r="AD91" s="57"/>
    </row>
    <row r="92" spans="1:30">
      <c r="A92" s="1080"/>
      <c r="B92" s="1080"/>
      <c r="C92" s="284" t="s">
        <v>55</v>
      </c>
      <c r="D92" s="578" t="s">
        <v>429</v>
      </c>
      <c r="E92" s="578" t="s">
        <v>429</v>
      </c>
      <c r="F92" s="578" t="s">
        <v>429</v>
      </c>
      <c r="G92" s="578" t="s">
        <v>429</v>
      </c>
      <c r="H92" s="578" t="s">
        <v>429</v>
      </c>
      <c r="I92" s="578" t="s">
        <v>429</v>
      </c>
      <c r="J92" s="578" t="s">
        <v>429</v>
      </c>
      <c r="K92" s="578" t="s">
        <v>429</v>
      </c>
      <c r="L92" s="578" t="s">
        <v>429</v>
      </c>
      <c r="M92" s="578" t="s">
        <v>429</v>
      </c>
      <c r="N92" s="578" t="s">
        <v>429</v>
      </c>
      <c r="O92" s="578" t="s">
        <v>429</v>
      </c>
      <c r="P92" s="578" t="s">
        <v>429</v>
      </c>
      <c r="Q92" s="578" t="s">
        <v>429</v>
      </c>
      <c r="R92" s="578" t="s">
        <v>429</v>
      </c>
      <c r="S92" s="578" t="s">
        <v>429</v>
      </c>
      <c r="T92" s="578" t="s">
        <v>429</v>
      </c>
      <c r="U92" s="578" t="s">
        <v>429</v>
      </c>
      <c r="V92" s="578" t="s">
        <v>429</v>
      </c>
      <c r="W92" s="578" t="s">
        <v>429</v>
      </c>
      <c r="X92" s="578" t="s">
        <v>429</v>
      </c>
      <c r="Y92" s="578" t="s">
        <v>429</v>
      </c>
      <c r="Z92" s="578" t="s">
        <v>429</v>
      </c>
      <c r="AA92" s="578" t="s">
        <v>429</v>
      </c>
      <c r="AB92" s="578" t="s">
        <v>429</v>
      </c>
      <c r="AC92" s="578" t="s">
        <v>429</v>
      </c>
      <c r="AD92" s="57"/>
    </row>
    <row r="93" spans="1:30" s="283" customFormat="1">
      <c r="A93" s="1080"/>
      <c r="B93" s="1080"/>
      <c r="C93" s="284" t="s">
        <v>59</v>
      </c>
      <c r="D93" s="578" t="s">
        <v>429</v>
      </c>
      <c r="E93" s="578" t="s">
        <v>429</v>
      </c>
      <c r="F93" s="578" t="s">
        <v>429</v>
      </c>
      <c r="G93" s="578" t="s">
        <v>429</v>
      </c>
      <c r="H93" s="578" t="s">
        <v>429</v>
      </c>
      <c r="I93" s="578" t="s">
        <v>429</v>
      </c>
      <c r="J93" s="578" t="s">
        <v>429</v>
      </c>
      <c r="K93" s="578" t="s">
        <v>429</v>
      </c>
      <c r="L93" s="578" t="s">
        <v>429</v>
      </c>
      <c r="M93" s="578" t="s">
        <v>429</v>
      </c>
      <c r="N93" s="578" t="s">
        <v>429</v>
      </c>
      <c r="O93" s="578" t="s">
        <v>429</v>
      </c>
      <c r="P93" s="578" t="s">
        <v>429</v>
      </c>
      <c r="Q93" s="578" t="s">
        <v>429</v>
      </c>
      <c r="R93" s="578" t="s">
        <v>429</v>
      </c>
      <c r="S93" s="578" t="s">
        <v>429</v>
      </c>
      <c r="T93" s="578" t="s">
        <v>429</v>
      </c>
      <c r="U93" s="578" t="s">
        <v>429</v>
      </c>
      <c r="V93" s="578" t="s">
        <v>429</v>
      </c>
      <c r="W93" s="578" t="s">
        <v>429</v>
      </c>
      <c r="X93" s="578" t="s">
        <v>429</v>
      </c>
      <c r="Y93" s="578" t="s">
        <v>429</v>
      </c>
      <c r="Z93" s="578" t="s">
        <v>429</v>
      </c>
      <c r="AA93" s="578" t="s">
        <v>429</v>
      </c>
      <c r="AB93" s="578" t="s">
        <v>429</v>
      </c>
      <c r="AC93" s="578" t="s">
        <v>429</v>
      </c>
      <c r="AD93" s="289"/>
    </row>
    <row r="94" spans="1:30">
      <c r="A94" s="1080" t="s">
        <v>4</v>
      </c>
      <c r="B94" s="1080" t="s">
        <v>66</v>
      </c>
      <c r="C94" s="284" t="s">
        <v>56</v>
      </c>
      <c r="D94" s="578" t="s">
        <v>429</v>
      </c>
      <c r="E94" s="578" t="s">
        <v>429</v>
      </c>
      <c r="F94" s="578" t="s">
        <v>429</v>
      </c>
      <c r="G94" s="578" t="s">
        <v>429</v>
      </c>
      <c r="H94" s="578" t="s">
        <v>429</v>
      </c>
      <c r="I94" s="578" t="s">
        <v>429</v>
      </c>
      <c r="J94" s="578" t="s">
        <v>429</v>
      </c>
      <c r="K94" s="578" t="s">
        <v>429</v>
      </c>
      <c r="L94" s="578" t="s">
        <v>429</v>
      </c>
      <c r="M94" s="578" t="s">
        <v>429</v>
      </c>
      <c r="N94" s="578">
        <v>15.3</v>
      </c>
      <c r="O94" s="578">
        <v>9.6632337938645172</v>
      </c>
      <c r="P94" s="578">
        <v>11.376344774255301</v>
      </c>
      <c r="Q94" s="578">
        <v>8.7578986048279184</v>
      </c>
      <c r="R94" s="578">
        <v>7.7792853145520429</v>
      </c>
      <c r="S94" s="578">
        <v>6.8370652162445564</v>
      </c>
      <c r="T94" s="578">
        <v>7.3407426733247085</v>
      </c>
      <c r="U94" s="578">
        <v>6.2131109467459522</v>
      </c>
      <c r="V94" s="578">
        <v>6.7464939538879554</v>
      </c>
      <c r="W94" s="578">
        <v>6.1754943366165058</v>
      </c>
      <c r="X94" s="578">
        <v>5.7051773135522916</v>
      </c>
      <c r="Y94" s="578">
        <v>5.523961082535366</v>
      </c>
      <c r="Z94" s="578">
        <v>5.8324830639698417</v>
      </c>
      <c r="AA94" s="578" t="s">
        <v>429</v>
      </c>
      <c r="AB94" s="578">
        <v>5.7324092564313398</v>
      </c>
      <c r="AC94" s="578">
        <v>6.68</v>
      </c>
      <c r="AD94" s="57"/>
    </row>
    <row r="95" spans="1:30">
      <c r="A95" s="1080"/>
      <c r="B95" s="1080"/>
      <c r="C95" s="284" t="s">
        <v>55</v>
      </c>
      <c r="D95" s="578" t="s">
        <v>429</v>
      </c>
      <c r="E95" s="578" t="s">
        <v>429</v>
      </c>
      <c r="F95" s="578" t="s">
        <v>429</v>
      </c>
      <c r="G95" s="578" t="s">
        <v>429</v>
      </c>
      <c r="H95" s="578" t="s">
        <v>429</v>
      </c>
      <c r="I95" s="578" t="s">
        <v>429</v>
      </c>
      <c r="J95" s="578" t="s">
        <v>429</v>
      </c>
      <c r="K95" s="578" t="s">
        <v>429</v>
      </c>
      <c r="L95" s="578" t="s">
        <v>429</v>
      </c>
      <c r="M95" s="578" t="s">
        <v>429</v>
      </c>
      <c r="N95" s="578">
        <v>16.100000000000001</v>
      </c>
      <c r="O95" s="578">
        <v>5.0954523586588518</v>
      </c>
      <c r="P95" s="578">
        <v>6.780568692868993</v>
      </c>
      <c r="Q95" s="578">
        <v>5.2424865854477964</v>
      </c>
      <c r="R95" s="578">
        <v>5.1814478216473541</v>
      </c>
      <c r="S95" s="578">
        <v>4.4670355449332284</v>
      </c>
      <c r="T95" s="578">
        <v>5.2255489271455939</v>
      </c>
      <c r="U95" s="578">
        <v>4.5279722651653627</v>
      </c>
      <c r="V95" s="578">
        <v>4.2617368097382116</v>
      </c>
      <c r="W95" s="578">
        <v>3.7206315075549772</v>
      </c>
      <c r="X95" s="578">
        <v>3.825715624034113</v>
      </c>
      <c r="Y95" s="578">
        <v>3.4651349790851014</v>
      </c>
      <c r="Z95" s="578">
        <v>3.6519288673924843</v>
      </c>
      <c r="AA95" s="578" t="s">
        <v>429</v>
      </c>
      <c r="AB95" s="578">
        <v>3.2107325896894787</v>
      </c>
      <c r="AC95" s="578">
        <v>4.4400000000000004</v>
      </c>
      <c r="AD95" s="57"/>
    </row>
    <row r="96" spans="1:30" s="283" customFormat="1">
      <c r="A96" s="1080"/>
      <c r="B96" s="1080"/>
      <c r="C96" s="284" t="s">
        <v>59</v>
      </c>
      <c r="D96" s="578" t="s">
        <v>429</v>
      </c>
      <c r="E96" s="578" t="s">
        <v>429</v>
      </c>
      <c r="F96" s="578" t="s">
        <v>429</v>
      </c>
      <c r="G96" s="578" t="s">
        <v>429</v>
      </c>
      <c r="H96" s="578" t="s">
        <v>429</v>
      </c>
      <c r="I96" s="578" t="s">
        <v>429</v>
      </c>
      <c r="J96" s="578" t="s">
        <v>429</v>
      </c>
      <c r="K96" s="578" t="s">
        <v>429</v>
      </c>
      <c r="L96" s="578" t="s">
        <v>429</v>
      </c>
      <c r="M96" s="578" t="s">
        <v>429</v>
      </c>
      <c r="N96" s="578" t="s">
        <v>429</v>
      </c>
      <c r="O96" s="578">
        <v>7.5737456352099937</v>
      </c>
      <c r="P96" s="578">
        <v>9.3324881344664448</v>
      </c>
      <c r="Q96" s="578">
        <v>7.2043227336910638</v>
      </c>
      <c r="R96" s="578">
        <v>6.6455642819525735</v>
      </c>
      <c r="S96" s="578">
        <v>5.797294561517397</v>
      </c>
      <c r="T96" s="578">
        <v>6.4050771889638956</v>
      </c>
      <c r="U96" s="578">
        <v>5.4693045932068749</v>
      </c>
      <c r="V96" s="578">
        <v>5.6713212095258596</v>
      </c>
      <c r="W96" s="578">
        <v>5.1002170787713137</v>
      </c>
      <c r="X96" s="578">
        <v>4.8891243102171096</v>
      </c>
      <c r="Y96" s="578">
        <v>4.6263292901913609</v>
      </c>
      <c r="Z96" s="578">
        <v>4.881158299360477</v>
      </c>
      <c r="AA96" s="578" t="s">
        <v>429</v>
      </c>
      <c r="AB96" s="578">
        <v>4.6348870989040014</v>
      </c>
      <c r="AC96" s="578">
        <v>5.7</v>
      </c>
      <c r="AD96" s="289"/>
    </row>
    <row r="97" spans="1:30">
      <c r="A97" s="1080"/>
      <c r="B97" s="1080" t="s">
        <v>110</v>
      </c>
      <c r="C97" s="284" t="s">
        <v>56</v>
      </c>
      <c r="D97" s="578" t="s">
        <v>429</v>
      </c>
      <c r="E97" s="578" t="s">
        <v>429</v>
      </c>
      <c r="F97" s="578" t="s">
        <v>429</v>
      </c>
      <c r="G97" s="578" t="s">
        <v>429</v>
      </c>
      <c r="H97" s="578" t="s">
        <v>429</v>
      </c>
      <c r="I97" s="578" t="s">
        <v>429</v>
      </c>
      <c r="J97" s="578" t="s">
        <v>429</v>
      </c>
      <c r="K97" s="578" t="s">
        <v>429</v>
      </c>
      <c r="L97" s="578" t="s">
        <v>429</v>
      </c>
      <c r="M97" s="578" t="s">
        <v>429</v>
      </c>
      <c r="N97" s="578">
        <v>33.4</v>
      </c>
      <c r="O97" s="578">
        <v>33.652883921347325</v>
      </c>
      <c r="P97" s="578">
        <v>33.428888813068937</v>
      </c>
      <c r="Q97" s="578">
        <v>33.306902012169935</v>
      </c>
      <c r="R97" s="578">
        <v>34.328443689403656</v>
      </c>
      <c r="S97" s="578">
        <v>34.046494537933356</v>
      </c>
      <c r="T97" s="578">
        <v>33.944458624969016</v>
      </c>
      <c r="U97" s="578">
        <v>35.111060256076719</v>
      </c>
      <c r="V97" s="578">
        <v>35.306443036643223</v>
      </c>
      <c r="W97" s="578">
        <v>34.56001439311008</v>
      </c>
      <c r="X97" s="578">
        <v>33.03519304520124</v>
      </c>
      <c r="Y97" s="578">
        <v>32.810362207180596</v>
      </c>
      <c r="Z97" s="578">
        <v>32.128096665085963</v>
      </c>
      <c r="AA97" s="578" t="s">
        <v>429</v>
      </c>
      <c r="AB97" s="578">
        <v>32.374016210501587</v>
      </c>
      <c r="AC97" s="578">
        <v>33.299999999999997</v>
      </c>
      <c r="AD97" s="57"/>
    </row>
    <row r="98" spans="1:30">
      <c r="A98" s="1080"/>
      <c r="B98" s="1080"/>
      <c r="C98" s="284" t="s">
        <v>55</v>
      </c>
      <c r="D98" s="578" t="s">
        <v>429</v>
      </c>
      <c r="E98" s="578" t="s">
        <v>429</v>
      </c>
      <c r="F98" s="578" t="s">
        <v>429</v>
      </c>
      <c r="G98" s="578" t="s">
        <v>429</v>
      </c>
      <c r="H98" s="578" t="s">
        <v>429</v>
      </c>
      <c r="I98" s="578" t="s">
        <v>429</v>
      </c>
      <c r="J98" s="578" t="s">
        <v>429</v>
      </c>
      <c r="K98" s="578" t="s">
        <v>429</v>
      </c>
      <c r="L98" s="578" t="s">
        <v>429</v>
      </c>
      <c r="M98" s="578" t="s">
        <v>429</v>
      </c>
      <c r="N98" s="578">
        <v>12.1</v>
      </c>
      <c r="O98" s="578">
        <v>13.716195563728965</v>
      </c>
      <c r="P98" s="578">
        <v>14.451449404525126</v>
      </c>
      <c r="Q98" s="578">
        <v>14.255437857528122</v>
      </c>
      <c r="R98" s="578">
        <v>14.424236556026266</v>
      </c>
      <c r="S98" s="578">
        <v>14.159037412550072</v>
      </c>
      <c r="T98" s="578">
        <v>14.054541912838159</v>
      </c>
      <c r="U98" s="578">
        <v>13.83725184634444</v>
      </c>
      <c r="V98" s="578">
        <v>13.339312043466109</v>
      </c>
      <c r="W98" s="578">
        <v>13.36039320591593</v>
      </c>
      <c r="X98" s="578">
        <v>13.278899922716187</v>
      </c>
      <c r="Y98" s="578">
        <v>13.194243255989676</v>
      </c>
      <c r="Z98" s="578">
        <v>12.536042417046108</v>
      </c>
      <c r="AA98" s="578" t="s">
        <v>429</v>
      </c>
      <c r="AB98" s="578">
        <v>12.013867952969552</v>
      </c>
      <c r="AC98" s="578">
        <v>12.14</v>
      </c>
      <c r="AD98" s="57"/>
    </row>
    <row r="99" spans="1:30" s="283" customFormat="1">
      <c r="A99" s="1080"/>
      <c r="B99" s="1080"/>
      <c r="C99" s="284" t="s">
        <v>59</v>
      </c>
      <c r="D99" s="578" t="s">
        <v>429</v>
      </c>
      <c r="E99" s="578" t="s">
        <v>429</v>
      </c>
      <c r="F99" s="578" t="s">
        <v>429</v>
      </c>
      <c r="G99" s="578" t="s">
        <v>429</v>
      </c>
      <c r="H99" s="578" t="s">
        <v>429</v>
      </c>
      <c r="I99" s="578" t="s">
        <v>429</v>
      </c>
      <c r="J99" s="578" t="s">
        <v>429</v>
      </c>
      <c r="K99" s="578" t="s">
        <v>429</v>
      </c>
      <c r="L99" s="578" t="s">
        <v>429</v>
      </c>
      <c r="M99" s="578" t="s">
        <v>429</v>
      </c>
      <c r="N99" s="578"/>
      <c r="O99" s="578">
        <v>24.533035514206233</v>
      </c>
      <c r="P99" s="578">
        <v>24.989146568350414</v>
      </c>
      <c r="Q99" s="578">
        <v>24.887435145324762</v>
      </c>
      <c r="R99" s="578">
        <v>25.64205806060319</v>
      </c>
      <c r="S99" s="578">
        <v>25.321542877443477</v>
      </c>
      <c r="T99" s="578">
        <v>25.146064346444973</v>
      </c>
      <c r="U99" s="578">
        <v>25.720976204187256</v>
      </c>
      <c r="V99" s="578">
        <v>25.8011034217418</v>
      </c>
      <c r="W99" s="578">
        <v>25.274171507038336</v>
      </c>
      <c r="X99" s="578">
        <v>24.457107933231111</v>
      </c>
      <c r="Y99" s="578">
        <v>24.257890493575246</v>
      </c>
      <c r="Z99" s="578">
        <v>23.580541908141306</v>
      </c>
      <c r="AA99" s="578" t="s">
        <v>429</v>
      </c>
      <c r="AB99" s="578">
        <v>23.464941238610855</v>
      </c>
      <c r="AC99" s="578">
        <v>24.06</v>
      </c>
      <c r="AD99" s="289"/>
    </row>
    <row r="100" spans="1:30">
      <c r="A100" s="1080"/>
      <c r="B100" s="1080" t="s">
        <v>70</v>
      </c>
      <c r="C100" s="284" t="s">
        <v>56</v>
      </c>
      <c r="D100" s="578" t="s">
        <v>429</v>
      </c>
      <c r="E100" s="578" t="s">
        <v>429</v>
      </c>
      <c r="F100" s="578" t="s">
        <v>429</v>
      </c>
      <c r="G100" s="578" t="s">
        <v>429</v>
      </c>
      <c r="H100" s="578" t="s">
        <v>429</v>
      </c>
      <c r="I100" s="578" t="s">
        <v>429</v>
      </c>
      <c r="J100" s="578" t="s">
        <v>429</v>
      </c>
      <c r="K100" s="578" t="s">
        <v>429</v>
      </c>
      <c r="L100" s="578" t="s">
        <v>429</v>
      </c>
      <c r="M100" s="578" t="s">
        <v>429</v>
      </c>
      <c r="N100" s="578">
        <v>50.4</v>
      </c>
      <c r="O100" s="578">
        <v>56.683882284788154</v>
      </c>
      <c r="P100" s="578">
        <v>55.194766412675769</v>
      </c>
      <c r="Q100" s="578">
        <v>57.935199383002143</v>
      </c>
      <c r="R100" s="578">
        <v>57.892270996044303</v>
      </c>
      <c r="S100" s="578">
        <v>59.116440245822091</v>
      </c>
      <c r="T100" s="578">
        <v>58.714798701706272</v>
      </c>
      <c r="U100" s="578">
        <v>58.675828797177331</v>
      </c>
      <c r="V100" s="578">
        <v>57.947063009468827</v>
      </c>
      <c r="W100" s="578">
        <v>59.26449127027341</v>
      </c>
      <c r="X100" s="578">
        <v>61.25962964124647</v>
      </c>
      <c r="Y100" s="578">
        <v>61.665676710284046</v>
      </c>
      <c r="Z100" s="578">
        <v>62.039420270944198</v>
      </c>
      <c r="AA100" s="578" t="s">
        <v>429</v>
      </c>
      <c r="AB100" s="578">
        <v>61.858334312228358</v>
      </c>
      <c r="AC100" s="578">
        <v>60.02</v>
      </c>
      <c r="AD100" s="57"/>
    </row>
    <row r="101" spans="1:30">
      <c r="A101" s="1080"/>
      <c r="B101" s="1080"/>
      <c r="C101" s="284" t="s">
        <v>55</v>
      </c>
      <c r="D101" s="578" t="s">
        <v>429</v>
      </c>
      <c r="E101" s="578" t="s">
        <v>429</v>
      </c>
      <c r="F101" s="578" t="s">
        <v>429</v>
      </c>
      <c r="G101" s="578" t="s">
        <v>429</v>
      </c>
      <c r="H101" s="578" t="s">
        <v>429</v>
      </c>
      <c r="I101" s="578" t="s">
        <v>429</v>
      </c>
      <c r="J101" s="578" t="s">
        <v>429</v>
      </c>
      <c r="K101" s="578" t="s">
        <v>429</v>
      </c>
      <c r="L101" s="578" t="s">
        <v>429</v>
      </c>
      <c r="M101" s="578" t="s">
        <v>429</v>
      </c>
      <c r="N101" s="578">
        <v>71.099999999999994</v>
      </c>
      <c r="O101" s="578">
        <v>81.188352077612194</v>
      </c>
      <c r="P101" s="578">
        <v>78.767981902605882</v>
      </c>
      <c r="Q101" s="578">
        <v>80.502075557024071</v>
      </c>
      <c r="R101" s="578">
        <v>80.394315622326374</v>
      </c>
      <c r="S101" s="578">
        <v>81.373927042516698</v>
      </c>
      <c r="T101" s="578">
        <v>80.719909160016243</v>
      </c>
      <c r="U101" s="578">
        <v>81.634775888490196</v>
      </c>
      <c r="V101" s="578">
        <v>82.398951146795682</v>
      </c>
      <c r="W101" s="578">
        <v>82.91897528652909</v>
      </c>
      <c r="X101" s="578">
        <v>82.895384453249704</v>
      </c>
      <c r="Y101" s="578">
        <v>83.340621764925231</v>
      </c>
      <c r="Z101" s="578">
        <v>83.812028715561411</v>
      </c>
      <c r="AA101" s="578" t="s">
        <v>429</v>
      </c>
      <c r="AB101" s="578">
        <v>84.730177871570703</v>
      </c>
      <c r="AC101" s="578">
        <v>83.42</v>
      </c>
      <c r="AD101" s="57"/>
    </row>
    <row r="102" spans="1:30" s="283" customFormat="1">
      <c r="A102" s="1080"/>
      <c r="B102" s="1080"/>
      <c r="C102" s="284" t="s">
        <v>59</v>
      </c>
      <c r="D102" s="578" t="s">
        <v>429</v>
      </c>
      <c r="E102" s="578" t="s">
        <v>429</v>
      </c>
      <c r="F102" s="578" t="s">
        <v>429</v>
      </c>
      <c r="G102" s="578" t="s">
        <v>429</v>
      </c>
      <c r="H102" s="578" t="s">
        <v>429</v>
      </c>
      <c r="I102" s="578" t="s">
        <v>429</v>
      </c>
      <c r="J102" s="578" t="s">
        <v>429</v>
      </c>
      <c r="K102" s="578" t="s">
        <v>429</v>
      </c>
      <c r="L102" s="578" t="s">
        <v>429</v>
      </c>
      <c r="M102" s="578" t="s">
        <v>429</v>
      </c>
      <c r="N102" s="578" t="s">
        <v>429</v>
      </c>
      <c r="O102" s="578">
        <v>67.893218850583779</v>
      </c>
      <c r="P102" s="578">
        <v>65.678365297183149</v>
      </c>
      <c r="Q102" s="578">
        <v>67.90824212098417</v>
      </c>
      <c r="R102" s="578">
        <v>67.71237765744425</v>
      </c>
      <c r="S102" s="578">
        <v>68.881162561039133</v>
      </c>
      <c r="T102" s="578">
        <v>68.44885846459114</v>
      </c>
      <c r="U102" s="578">
        <v>68.809719202605876</v>
      </c>
      <c r="V102" s="578">
        <v>68.527575368732343</v>
      </c>
      <c r="W102" s="578">
        <v>69.625611414190345</v>
      </c>
      <c r="X102" s="578">
        <v>70.653767756551773</v>
      </c>
      <c r="Y102" s="578">
        <v>71.115780216233389</v>
      </c>
      <c r="Z102" s="578">
        <v>71.538299792498222</v>
      </c>
      <c r="AA102" s="578" t="s">
        <v>429</v>
      </c>
      <c r="AB102" s="578">
        <v>71.880364452660771</v>
      </c>
      <c r="AC102" s="578">
        <v>70.239999999999995</v>
      </c>
      <c r="AD102" s="289"/>
    </row>
    <row r="103" spans="1:30">
      <c r="A103" s="1080" t="s">
        <v>3</v>
      </c>
      <c r="B103" s="1080" t="s">
        <v>66</v>
      </c>
      <c r="C103" s="284" t="s">
        <v>56</v>
      </c>
      <c r="D103" s="578" t="s">
        <v>429</v>
      </c>
      <c r="E103" s="578" t="s">
        <v>429</v>
      </c>
      <c r="F103" s="578" t="s">
        <v>429</v>
      </c>
      <c r="G103" s="578" t="s">
        <v>429</v>
      </c>
      <c r="H103" s="578" t="s">
        <v>429</v>
      </c>
      <c r="I103" s="578" t="s">
        <v>429</v>
      </c>
      <c r="J103" s="578" t="s">
        <v>429</v>
      </c>
      <c r="K103" s="578" t="s">
        <v>429</v>
      </c>
      <c r="L103" s="578" t="s">
        <v>429</v>
      </c>
      <c r="M103" s="578" t="s">
        <v>429</v>
      </c>
      <c r="N103" s="578" t="s">
        <v>429</v>
      </c>
      <c r="O103" s="578" t="s">
        <v>429</v>
      </c>
      <c r="P103" s="578" t="s">
        <v>429</v>
      </c>
      <c r="Q103" s="578" t="s">
        <v>429</v>
      </c>
      <c r="R103" s="578" t="s">
        <v>429</v>
      </c>
      <c r="S103" s="578" t="s">
        <v>429</v>
      </c>
      <c r="T103" s="578" t="s">
        <v>429</v>
      </c>
      <c r="U103" s="578" t="s">
        <v>429</v>
      </c>
      <c r="V103" s="578" t="s">
        <v>429</v>
      </c>
      <c r="W103" s="578" t="s">
        <v>429</v>
      </c>
      <c r="X103" s="578" t="s">
        <v>429</v>
      </c>
      <c r="Y103" s="578" t="s">
        <v>429</v>
      </c>
      <c r="Z103" s="578" t="s">
        <v>429</v>
      </c>
      <c r="AA103" s="578">
        <v>17.899999999999999</v>
      </c>
      <c r="AB103" s="578">
        <v>17.899999999999999</v>
      </c>
      <c r="AC103" s="578">
        <v>17.899999999999999</v>
      </c>
      <c r="AD103" s="289"/>
    </row>
    <row r="104" spans="1:30">
      <c r="A104" s="1080"/>
      <c r="B104" s="1080"/>
      <c r="C104" s="284" t="s">
        <v>55</v>
      </c>
      <c r="D104" s="578" t="s">
        <v>429</v>
      </c>
      <c r="E104" s="578" t="s">
        <v>429</v>
      </c>
      <c r="F104" s="578" t="s">
        <v>429</v>
      </c>
      <c r="G104" s="578" t="s">
        <v>429</v>
      </c>
      <c r="H104" s="578" t="s">
        <v>429</v>
      </c>
      <c r="I104" s="578" t="s">
        <v>429</v>
      </c>
      <c r="J104" s="578" t="s">
        <v>429</v>
      </c>
      <c r="K104" s="578" t="s">
        <v>429</v>
      </c>
      <c r="L104" s="578" t="s">
        <v>429</v>
      </c>
      <c r="M104" s="578" t="s">
        <v>429</v>
      </c>
      <c r="N104" s="578" t="s">
        <v>429</v>
      </c>
      <c r="O104" s="578" t="s">
        <v>429</v>
      </c>
      <c r="P104" s="578" t="s">
        <v>429</v>
      </c>
      <c r="Q104" s="578" t="s">
        <v>429</v>
      </c>
      <c r="R104" s="578" t="s">
        <v>429</v>
      </c>
      <c r="S104" s="578" t="s">
        <v>429</v>
      </c>
      <c r="T104" s="578" t="s">
        <v>429</v>
      </c>
      <c r="U104" s="578" t="s">
        <v>429</v>
      </c>
      <c r="V104" s="578" t="s">
        <v>429</v>
      </c>
      <c r="W104" s="578" t="s">
        <v>429</v>
      </c>
      <c r="X104" s="578" t="s">
        <v>429</v>
      </c>
      <c r="Y104" s="578" t="s">
        <v>429</v>
      </c>
      <c r="Z104" s="578" t="s">
        <v>429</v>
      </c>
      <c r="AA104" s="578">
        <v>9.6999999999999993</v>
      </c>
      <c r="AB104" s="578">
        <v>9.6999999999999993</v>
      </c>
      <c r="AC104" s="578">
        <v>9.6999999999999993</v>
      </c>
      <c r="AD104" s="289"/>
    </row>
    <row r="105" spans="1:30" s="283" customFormat="1">
      <c r="A105" s="1080"/>
      <c r="B105" s="1080"/>
      <c r="C105" s="284" t="s">
        <v>59</v>
      </c>
      <c r="D105" s="578" t="s">
        <v>429</v>
      </c>
      <c r="E105" s="578" t="s">
        <v>429</v>
      </c>
      <c r="F105" s="578" t="s">
        <v>429</v>
      </c>
      <c r="G105" s="578" t="s">
        <v>429</v>
      </c>
      <c r="H105" s="578" t="s">
        <v>429</v>
      </c>
      <c r="I105" s="578" t="s">
        <v>429</v>
      </c>
      <c r="J105" s="578" t="s">
        <v>429</v>
      </c>
      <c r="K105" s="578" t="s">
        <v>429</v>
      </c>
      <c r="L105" s="578" t="s">
        <v>429</v>
      </c>
      <c r="M105" s="578" t="s">
        <v>429</v>
      </c>
      <c r="N105" s="578" t="s">
        <v>429</v>
      </c>
      <c r="O105" s="578" t="s">
        <v>429</v>
      </c>
      <c r="P105" s="578" t="s">
        <v>429</v>
      </c>
      <c r="Q105" s="578" t="s">
        <v>429</v>
      </c>
      <c r="R105" s="578" t="s">
        <v>429</v>
      </c>
      <c r="S105" s="578" t="s">
        <v>429</v>
      </c>
      <c r="T105" s="578" t="s">
        <v>429</v>
      </c>
      <c r="U105" s="578" t="s">
        <v>429</v>
      </c>
      <c r="V105" s="578" t="s">
        <v>429</v>
      </c>
      <c r="W105" s="578" t="s">
        <v>429</v>
      </c>
      <c r="X105" s="578" t="s">
        <v>429</v>
      </c>
      <c r="Y105" s="578" t="s">
        <v>429</v>
      </c>
      <c r="Z105" s="578" t="s">
        <v>429</v>
      </c>
      <c r="AA105" s="578">
        <v>13.8</v>
      </c>
      <c r="AB105" s="578">
        <v>13.8</v>
      </c>
      <c r="AC105" s="578">
        <v>13.8</v>
      </c>
      <c r="AD105" s="289"/>
    </row>
    <row r="106" spans="1:30">
      <c r="A106" s="1080"/>
      <c r="B106" s="1080" t="s">
        <v>110</v>
      </c>
      <c r="C106" s="284" t="s">
        <v>56</v>
      </c>
      <c r="D106" s="578" t="s">
        <v>429</v>
      </c>
      <c r="E106" s="578" t="s">
        <v>429</v>
      </c>
      <c r="F106" s="578" t="s">
        <v>429</v>
      </c>
      <c r="G106" s="578" t="s">
        <v>429</v>
      </c>
      <c r="H106" s="578" t="s">
        <v>429</v>
      </c>
      <c r="I106" s="578" t="s">
        <v>429</v>
      </c>
      <c r="J106" s="578" t="s">
        <v>429</v>
      </c>
      <c r="K106" s="578" t="s">
        <v>429</v>
      </c>
      <c r="L106" s="578" t="s">
        <v>429</v>
      </c>
      <c r="M106" s="578" t="s">
        <v>429</v>
      </c>
      <c r="N106" s="578" t="s">
        <v>429</v>
      </c>
      <c r="O106" s="578" t="s">
        <v>429</v>
      </c>
      <c r="P106" s="578" t="s">
        <v>429</v>
      </c>
      <c r="Q106" s="578" t="s">
        <v>429</v>
      </c>
      <c r="R106" s="578" t="s">
        <v>429</v>
      </c>
      <c r="S106" s="578" t="s">
        <v>429</v>
      </c>
      <c r="T106" s="578" t="s">
        <v>429</v>
      </c>
      <c r="U106" s="578" t="s">
        <v>429</v>
      </c>
      <c r="V106" s="578" t="s">
        <v>429</v>
      </c>
      <c r="W106" s="578" t="s">
        <v>429</v>
      </c>
      <c r="X106" s="578" t="s">
        <v>429</v>
      </c>
      <c r="Y106" s="578" t="s">
        <v>429</v>
      </c>
      <c r="Z106" s="578" t="s">
        <v>429</v>
      </c>
      <c r="AA106" s="578">
        <v>22.8</v>
      </c>
      <c r="AB106" s="578">
        <v>22.8</v>
      </c>
      <c r="AC106" s="578">
        <v>22.8</v>
      </c>
      <c r="AD106" s="289" t="s">
        <v>17</v>
      </c>
    </row>
    <row r="107" spans="1:30">
      <c r="A107" s="1080"/>
      <c r="B107" s="1080"/>
      <c r="C107" s="284" t="s">
        <v>55</v>
      </c>
      <c r="D107" s="578" t="s">
        <v>429</v>
      </c>
      <c r="E107" s="578" t="s">
        <v>429</v>
      </c>
      <c r="F107" s="578" t="s">
        <v>429</v>
      </c>
      <c r="G107" s="578" t="s">
        <v>429</v>
      </c>
      <c r="H107" s="578" t="s">
        <v>429</v>
      </c>
      <c r="I107" s="578" t="s">
        <v>429</v>
      </c>
      <c r="J107" s="578" t="s">
        <v>429</v>
      </c>
      <c r="K107" s="578" t="s">
        <v>429</v>
      </c>
      <c r="L107" s="578" t="s">
        <v>429</v>
      </c>
      <c r="M107" s="578" t="s">
        <v>429</v>
      </c>
      <c r="N107" s="578" t="s">
        <v>429</v>
      </c>
      <c r="O107" s="578" t="s">
        <v>429</v>
      </c>
      <c r="P107" s="578" t="s">
        <v>429</v>
      </c>
      <c r="Q107" s="578" t="s">
        <v>429</v>
      </c>
      <c r="R107" s="578" t="s">
        <v>429</v>
      </c>
      <c r="S107" s="578" t="s">
        <v>429</v>
      </c>
      <c r="T107" s="578" t="s">
        <v>429</v>
      </c>
      <c r="U107" s="578" t="s">
        <v>429</v>
      </c>
      <c r="V107" s="578" t="s">
        <v>429</v>
      </c>
      <c r="W107" s="578" t="s">
        <v>429</v>
      </c>
      <c r="X107" s="578" t="s">
        <v>429</v>
      </c>
      <c r="Y107" s="578" t="s">
        <v>429</v>
      </c>
      <c r="Z107" s="578" t="s">
        <v>429</v>
      </c>
      <c r="AA107" s="578">
        <v>13.6</v>
      </c>
      <c r="AB107" s="578">
        <v>13.6</v>
      </c>
      <c r="AC107" s="578">
        <v>13.6</v>
      </c>
      <c r="AD107" s="289" t="s">
        <v>17</v>
      </c>
    </row>
    <row r="108" spans="1:30" s="283" customFormat="1">
      <c r="A108" s="1080"/>
      <c r="B108" s="1080"/>
      <c r="C108" s="284" t="s">
        <v>59</v>
      </c>
      <c r="D108" s="578" t="s">
        <v>429</v>
      </c>
      <c r="E108" s="578" t="s">
        <v>429</v>
      </c>
      <c r="F108" s="578" t="s">
        <v>429</v>
      </c>
      <c r="G108" s="578" t="s">
        <v>429</v>
      </c>
      <c r="H108" s="578" t="s">
        <v>429</v>
      </c>
      <c r="I108" s="578" t="s">
        <v>429</v>
      </c>
      <c r="J108" s="578" t="s">
        <v>429</v>
      </c>
      <c r="K108" s="578" t="s">
        <v>429</v>
      </c>
      <c r="L108" s="578" t="s">
        <v>429</v>
      </c>
      <c r="M108" s="578" t="s">
        <v>429</v>
      </c>
      <c r="N108" s="578" t="s">
        <v>429</v>
      </c>
      <c r="O108" s="578" t="s">
        <v>429</v>
      </c>
      <c r="P108" s="578" t="s">
        <v>429</v>
      </c>
      <c r="Q108" s="578" t="s">
        <v>429</v>
      </c>
      <c r="R108" s="578" t="s">
        <v>429</v>
      </c>
      <c r="S108" s="578" t="s">
        <v>429</v>
      </c>
      <c r="T108" s="578" t="s">
        <v>429</v>
      </c>
      <c r="U108" s="578" t="s">
        <v>429</v>
      </c>
      <c r="V108" s="578" t="s">
        <v>429</v>
      </c>
      <c r="W108" s="578" t="s">
        <v>429</v>
      </c>
      <c r="X108" s="578" t="s">
        <v>429</v>
      </c>
      <c r="Y108" s="578" t="s">
        <v>429</v>
      </c>
      <c r="Z108" s="578" t="s">
        <v>429</v>
      </c>
      <c r="AA108" s="578">
        <v>18.2</v>
      </c>
      <c r="AB108" s="578">
        <v>18.2</v>
      </c>
      <c r="AC108" s="578">
        <v>18.2</v>
      </c>
      <c r="AD108" s="289"/>
    </row>
    <row r="109" spans="1:30">
      <c r="A109" s="1080"/>
      <c r="B109" s="1080" t="s">
        <v>70</v>
      </c>
      <c r="C109" s="284" t="s">
        <v>56</v>
      </c>
      <c r="D109" s="578" t="s">
        <v>429</v>
      </c>
      <c r="E109" s="578" t="s">
        <v>429</v>
      </c>
      <c r="F109" s="578" t="s">
        <v>429</v>
      </c>
      <c r="G109" s="578" t="s">
        <v>429</v>
      </c>
      <c r="H109" s="578" t="s">
        <v>429</v>
      </c>
      <c r="I109" s="578" t="s">
        <v>429</v>
      </c>
      <c r="J109" s="578" t="s">
        <v>429</v>
      </c>
      <c r="K109" s="578" t="s">
        <v>429</v>
      </c>
      <c r="L109" s="578" t="s">
        <v>429</v>
      </c>
      <c r="M109" s="578" t="s">
        <v>429</v>
      </c>
      <c r="N109" s="578" t="s">
        <v>429</v>
      </c>
      <c r="O109" s="578" t="s">
        <v>429</v>
      </c>
      <c r="P109" s="578" t="s">
        <v>429</v>
      </c>
      <c r="Q109" s="578" t="s">
        <v>429</v>
      </c>
      <c r="R109" s="578" t="s">
        <v>429</v>
      </c>
      <c r="S109" s="578" t="s">
        <v>429</v>
      </c>
      <c r="T109" s="578" t="s">
        <v>429</v>
      </c>
      <c r="U109" s="578" t="s">
        <v>429</v>
      </c>
      <c r="V109" s="578" t="s">
        <v>429</v>
      </c>
      <c r="W109" s="578" t="s">
        <v>429</v>
      </c>
      <c r="X109" s="578" t="s">
        <v>429</v>
      </c>
      <c r="Y109" s="578" t="s">
        <v>429</v>
      </c>
      <c r="Z109" s="578" t="s">
        <v>429</v>
      </c>
      <c r="AA109" s="578">
        <v>59.4</v>
      </c>
      <c r="AB109" s="578">
        <v>59.4</v>
      </c>
      <c r="AC109" s="578">
        <v>59.4</v>
      </c>
      <c r="AD109" s="289"/>
    </row>
    <row r="110" spans="1:30">
      <c r="A110" s="1080"/>
      <c r="B110" s="1080"/>
      <c r="C110" s="284" t="s">
        <v>55</v>
      </c>
      <c r="D110" s="578" t="s">
        <v>429</v>
      </c>
      <c r="E110" s="578" t="s">
        <v>429</v>
      </c>
      <c r="F110" s="578" t="s">
        <v>429</v>
      </c>
      <c r="G110" s="578" t="s">
        <v>429</v>
      </c>
      <c r="H110" s="578" t="s">
        <v>429</v>
      </c>
      <c r="I110" s="578" t="s">
        <v>429</v>
      </c>
      <c r="J110" s="578" t="s">
        <v>429</v>
      </c>
      <c r="K110" s="578" t="s">
        <v>429</v>
      </c>
      <c r="L110" s="578" t="s">
        <v>429</v>
      </c>
      <c r="M110" s="578" t="s">
        <v>429</v>
      </c>
      <c r="N110" s="578" t="s">
        <v>429</v>
      </c>
      <c r="O110" s="578" t="s">
        <v>429</v>
      </c>
      <c r="P110" s="578" t="s">
        <v>429</v>
      </c>
      <c r="Q110" s="578" t="s">
        <v>429</v>
      </c>
      <c r="R110" s="578" t="s">
        <v>429</v>
      </c>
      <c r="S110" s="578" t="s">
        <v>429</v>
      </c>
      <c r="T110" s="578" t="s">
        <v>429</v>
      </c>
      <c r="U110" s="578" t="s">
        <v>429</v>
      </c>
      <c r="V110" s="578" t="s">
        <v>429</v>
      </c>
      <c r="W110" s="578" t="s">
        <v>429</v>
      </c>
      <c r="X110" s="578" t="s">
        <v>429</v>
      </c>
      <c r="Y110" s="578" t="s">
        <v>429</v>
      </c>
      <c r="Z110" s="578" t="s">
        <v>429</v>
      </c>
      <c r="AA110" s="578">
        <v>76.8</v>
      </c>
      <c r="AB110" s="578">
        <v>76.8</v>
      </c>
      <c r="AC110" s="578">
        <v>76.8</v>
      </c>
      <c r="AD110" s="289"/>
    </row>
    <row r="111" spans="1:30" s="283" customFormat="1">
      <c r="A111" s="1080"/>
      <c r="B111" s="1080"/>
      <c r="C111" s="284" t="s">
        <v>59</v>
      </c>
      <c r="D111" s="578" t="s">
        <v>429</v>
      </c>
      <c r="E111" s="578" t="s">
        <v>429</v>
      </c>
      <c r="F111" s="578" t="s">
        <v>429</v>
      </c>
      <c r="G111" s="578" t="s">
        <v>429</v>
      </c>
      <c r="H111" s="578" t="s">
        <v>429</v>
      </c>
      <c r="I111" s="578" t="s">
        <v>429</v>
      </c>
      <c r="J111" s="578" t="s">
        <v>429</v>
      </c>
      <c r="K111" s="578" t="s">
        <v>429</v>
      </c>
      <c r="L111" s="578" t="s">
        <v>429</v>
      </c>
      <c r="M111" s="578" t="s">
        <v>429</v>
      </c>
      <c r="N111" s="578" t="s">
        <v>429</v>
      </c>
      <c r="O111" s="578" t="s">
        <v>429</v>
      </c>
      <c r="P111" s="578" t="s">
        <v>429</v>
      </c>
      <c r="Q111" s="578" t="s">
        <v>429</v>
      </c>
      <c r="R111" s="578" t="s">
        <v>429</v>
      </c>
      <c r="S111" s="578" t="s">
        <v>429</v>
      </c>
      <c r="T111" s="578" t="s">
        <v>429</v>
      </c>
      <c r="U111" s="578" t="s">
        <v>429</v>
      </c>
      <c r="V111" s="578" t="s">
        <v>429</v>
      </c>
      <c r="W111" s="578" t="s">
        <v>429</v>
      </c>
      <c r="X111" s="578" t="s">
        <v>429</v>
      </c>
      <c r="Y111" s="578" t="s">
        <v>429</v>
      </c>
      <c r="Z111" s="578" t="s">
        <v>429</v>
      </c>
      <c r="AA111" s="578">
        <v>68.7</v>
      </c>
      <c r="AB111" s="578">
        <v>68.7</v>
      </c>
      <c r="AC111" s="578">
        <v>68.7</v>
      </c>
      <c r="AD111" s="289"/>
    </row>
    <row r="112" spans="1:30">
      <c r="A112" s="1080" t="s">
        <v>79</v>
      </c>
      <c r="B112" s="1080" t="s">
        <v>66</v>
      </c>
      <c r="C112" s="284" t="s">
        <v>56</v>
      </c>
      <c r="D112" s="578" t="s">
        <v>429</v>
      </c>
      <c r="E112" s="578" t="s">
        <v>429</v>
      </c>
      <c r="F112" s="578">
        <v>78</v>
      </c>
      <c r="G112" s="578" t="s">
        <v>429</v>
      </c>
      <c r="H112" s="578" t="s">
        <v>429</v>
      </c>
      <c r="I112" s="578" t="s">
        <v>429</v>
      </c>
      <c r="J112" s="578" t="s">
        <v>429</v>
      </c>
      <c r="K112" s="578" t="s">
        <v>429</v>
      </c>
      <c r="L112" s="578" t="s">
        <v>429</v>
      </c>
      <c r="M112" s="578" t="s">
        <v>429</v>
      </c>
      <c r="N112" s="578" t="s">
        <v>429</v>
      </c>
      <c r="O112" s="578">
        <v>80.2</v>
      </c>
      <c r="P112" s="578" t="s">
        <v>429</v>
      </c>
      <c r="Q112" s="578" t="s">
        <v>429</v>
      </c>
      <c r="R112" s="578" t="s">
        <v>429</v>
      </c>
      <c r="S112" s="578" t="s">
        <v>429</v>
      </c>
      <c r="T112" s="578">
        <v>71.2</v>
      </c>
      <c r="U112" s="578" t="s">
        <v>429</v>
      </c>
      <c r="V112" s="578" t="s">
        <v>429</v>
      </c>
      <c r="W112" s="578" t="s">
        <v>429</v>
      </c>
      <c r="X112" s="578" t="s">
        <v>429</v>
      </c>
      <c r="Y112" s="578" t="s">
        <v>429</v>
      </c>
      <c r="Z112" s="578">
        <v>62.8</v>
      </c>
      <c r="AA112" s="578" t="s">
        <v>429</v>
      </c>
      <c r="AB112" s="578">
        <v>64.015248532987258</v>
      </c>
      <c r="AC112" s="578">
        <v>64.015248532987258</v>
      </c>
      <c r="AD112" s="57"/>
    </row>
    <row r="113" spans="1:30">
      <c r="A113" s="1080"/>
      <c r="B113" s="1080"/>
      <c r="C113" s="284" t="s">
        <v>55</v>
      </c>
      <c r="D113" s="578" t="s">
        <v>429</v>
      </c>
      <c r="E113" s="578" t="s">
        <v>429</v>
      </c>
      <c r="F113" s="578">
        <v>90.400001525878906</v>
      </c>
      <c r="G113" s="578" t="s">
        <v>429</v>
      </c>
      <c r="H113" s="578" t="s">
        <v>429</v>
      </c>
      <c r="I113" s="578" t="s">
        <v>429</v>
      </c>
      <c r="J113" s="578" t="s">
        <v>429</v>
      </c>
      <c r="K113" s="578" t="s">
        <v>429</v>
      </c>
      <c r="L113" s="578" t="s">
        <v>429</v>
      </c>
      <c r="M113" s="578" t="s">
        <v>429</v>
      </c>
      <c r="N113" s="578" t="s">
        <v>429</v>
      </c>
      <c r="O113" s="578">
        <v>84</v>
      </c>
      <c r="P113" s="578" t="s">
        <v>429</v>
      </c>
      <c r="Q113" s="578" t="s">
        <v>429</v>
      </c>
      <c r="R113" s="578" t="s">
        <v>429</v>
      </c>
      <c r="S113" s="578" t="s">
        <v>429</v>
      </c>
      <c r="T113" s="578">
        <v>78</v>
      </c>
      <c r="U113" s="578" t="s">
        <v>429</v>
      </c>
      <c r="V113" s="578" t="s">
        <v>429</v>
      </c>
      <c r="W113" s="578" t="s">
        <v>429</v>
      </c>
      <c r="X113" s="578" t="s">
        <v>429</v>
      </c>
      <c r="Y113" s="578" t="s">
        <v>429</v>
      </c>
      <c r="Z113" s="578">
        <v>68.5</v>
      </c>
      <c r="AA113" s="578" t="s">
        <v>429</v>
      </c>
      <c r="AB113" s="578">
        <v>69.957253839892147</v>
      </c>
      <c r="AC113" s="578">
        <v>69.957253839892147</v>
      </c>
      <c r="AD113" s="57"/>
    </row>
    <row r="114" spans="1:30" s="283" customFormat="1">
      <c r="A114" s="1080"/>
      <c r="B114" s="1080"/>
      <c r="C114" s="284" t="s">
        <v>59</v>
      </c>
      <c r="D114" s="578" t="s">
        <v>429</v>
      </c>
      <c r="E114" s="578" t="s">
        <v>429</v>
      </c>
      <c r="F114" s="578">
        <v>84.199996948242188</v>
      </c>
      <c r="G114" s="578" t="s">
        <v>429</v>
      </c>
      <c r="H114" s="578" t="s">
        <v>429</v>
      </c>
      <c r="I114" s="578" t="s">
        <v>429</v>
      </c>
      <c r="J114" s="578" t="s">
        <v>429</v>
      </c>
      <c r="K114" s="578" t="s">
        <v>429</v>
      </c>
      <c r="L114" s="578" t="s">
        <v>429</v>
      </c>
      <c r="M114" s="578" t="s">
        <v>429</v>
      </c>
      <c r="N114" s="578" t="s">
        <v>429</v>
      </c>
      <c r="O114" s="578">
        <v>82.099998474121094</v>
      </c>
      <c r="P114" s="578" t="s">
        <v>429</v>
      </c>
      <c r="Q114" s="578" t="s">
        <v>429</v>
      </c>
      <c r="R114" s="578" t="s">
        <v>429</v>
      </c>
      <c r="S114" s="578" t="s">
        <v>429</v>
      </c>
      <c r="T114" s="578">
        <v>76.5</v>
      </c>
      <c r="U114" s="578" t="s">
        <v>429</v>
      </c>
      <c r="V114" s="578" t="s">
        <v>429</v>
      </c>
      <c r="W114" s="578" t="s">
        <v>429</v>
      </c>
      <c r="X114" s="578" t="s">
        <v>429</v>
      </c>
      <c r="Y114" s="578" t="s">
        <v>429</v>
      </c>
      <c r="Z114" s="578">
        <v>65.600000000000009</v>
      </c>
      <c r="AA114" s="578" t="s">
        <v>429</v>
      </c>
      <c r="AB114" s="578">
        <v>66.948185778849862</v>
      </c>
      <c r="AC114" s="578">
        <v>66.948185778849862</v>
      </c>
      <c r="AD114" s="289"/>
    </row>
    <row r="115" spans="1:30">
      <c r="A115" s="1080"/>
      <c r="B115" s="1080" t="s">
        <v>110</v>
      </c>
      <c r="C115" s="284" t="s">
        <v>56</v>
      </c>
      <c r="D115" s="578" t="s">
        <v>429</v>
      </c>
      <c r="E115" s="578" t="s">
        <v>429</v>
      </c>
      <c r="F115" s="578">
        <v>6.8000001907348633</v>
      </c>
      <c r="G115" s="578" t="s">
        <v>429</v>
      </c>
      <c r="H115" s="578" t="s">
        <v>429</v>
      </c>
      <c r="I115" s="578" t="s">
        <v>429</v>
      </c>
      <c r="J115" s="578" t="s">
        <v>429</v>
      </c>
      <c r="K115" s="578" t="s">
        <v>429</v>
      </c>
      <c r="L115" s="578" t="s">
        <v>429</v>
      </c>
      <c r="M115" s="578" t="s">
        <v>429</v>
      </c>
      <c r="N115" s="578" t="s">
        <v>429</v>
      </c>
      <c r="O115" s="578">
        <v>4</v>
      </c>
      <c r="P115" s="578" t="s">
        <v>429</v>
      </c>
      <c r="Q115" s="578" t="s">
        <v>429</v>
      </c>
      <c r="R115" s="578" t="s">
        <v>429</v>
      </c>
      <c r="S115" s="578" t="s">
        <v>429</v>
      </c>
      <c r="T115" s="578">
        <v>7.3</v>
      </c>
      <c r="U115" s="578" t="s">
        <v>429</v>
      </c>
      <c r="V115" s="578" t="s">
        <v>429</v>
      </c>
      <c r="W115" s="578" t="s">
        <v>429</v>
      </c>
      <c r="X115" s="578" t="s">
        <v>429</v>
      </c>
      <c r="Y115" s="578" t="s">
        <v>429</v>
      </c>
      <c r="Z115" s="578">
        <v>7.4</v>
      </c>
      <c r="AA115" s="578" t="s">
        <v>429</v>
      </c>
      <c r="AB115" s="578">
        <v>9.587759609645758</v>
      </c>
      <c r="AC115" s="578">
        <v>9.587759609645758</v>
      </c>
      <c r="AD115" s="57"/>
    </row>
    <row r="116" spans="1:30">
      <c r="A116" s="1080"/>
      <c r="B116" s="1080"/>
      <c r="C116" s="284" t="s">
        <v>55</v>
      </c>
      <c r="D116" s="578" t="s">
        <v>429</v>
      </c>
      <c r="E116" s="578" t="s">
        <v>429</v>
      </c>
      <c r="F116" s="578">
        <v>1.3999999761581421</v>
      </c>
      <c r="G116" s="578" t="s">
        <v>429</v>
      </c>
      <c r="H116" s="578" t="s">
        <v>429</v>
      </c>
      <c r="I116" s="578" t="s">
        <v>429</v>
      </c>
      <c r="J116" s="578" t="s">
        <v>429</v>
      </c>
      <c r="K116" s="578" t="s">
        <v>429</v>
      </c>
      <c r="L116" s="578" t="s">
        <v>429</v>
      </c>
      <c r="M116" s="578" t="s">
        <v>429</v>
      </c>
      <c r="N116" s="578" t="s">
        <v>429</v>
      </c>
      <c r="O116" s="578">
        <v>1.2</v>
      </c>
      <c r="P116" s="578" t="s">
        <v>429</v>
      </c>
      <c r="Q116" s="578" t="s">
        <v>429</v>
      </c>
      <c r="R116" s="578" t="s">
        <v>429</v>
      </c>
      <c r="S116" s="578" t="s">
        <v>429</v>
      </c>
      <c r="T116" s="578">
        <v>2.8</v>
      </c>
      <c r="U116" s="578" t="s">
        <v>429</v>
      </c>
      <c r="V116" s="578" t="s">
        <v>429</v>
      </c>
      <c r="W116" s="578" t="s">
        <v>429</v>
      </c>
      <c r="X116" s="578" t="s">
        <v>429</v>
      </c>
      <c r="Y116" s="578" t="s">
        <v>429</v>
      </c>
      <c r="Z116" s="578">
        <v>5.2</v>
      </c>
      <c r="AA116" s="578" t="s">
        <v>429</v>
      </c>
      <c r="AB116" s="578">
        <v>3.1982243684872338</v>
      </c>
      <c r="AC116" s="578">
        <v>3.1982243684872338</v>
      </c>
      <c r="AD116" s="57"/>
    </row>
    <row r="117" spans="1:30" s="283" customFormat="1">
      <c r="A117" s="1080"/>
      <c r="B117" s="1080"/>
      <c r="C117" s="284" t="s">
        <v>59</v>
      </c>
      <c r="D117" s="578" t="s">
        <v>429</v>
      </c>
      <c r="E117" s="578" t="s">
        <v>429</v>
      </c>
      <c r="F117" s="578">
        <v>4.0999999046325684</v>
      </c>
      <c r="G117" s="578" t="s">
        <v>429</v>
      </c>
      <c r="H117" s="578" t="s">
        <v>429</v>
      </c>
      <c r="I117" s="578" t="s">
        <v>429</v>
      </c>
      <c r="J117" s="578" t="s">
        <v>429</v>
      </c>
      <c r="K117" s="578" t="s">
        <v>429</v>
      </c>
      <c r="L117" s="578" t="s">
        <v>429</v>
      </c>
      <c r="M117" s="578" t="s">
        <v>429</v>
      </c>
      <c r="N117" s="578" t="s">
        <v>429</v>
      </c>
      <c r="O117" s="578">
        <v>2.5999999046325684</v>
      </c>
      <c r="P117" s="578" t="s">
        <v>429</v>
      </c>
      <c r="Q117" s="578" t="s">
        <v>429</v>
      </c>
      <c r="R117" s="578" t="s">
        <v>429</v>
      </c>
      <c r="S117" s="578" t="s">
        <v>429</v>
      </c>
      <c r="T117" s="578">
        <v>4.3000001907348633</v>
      </c>
      <c r="U117" s="578" t="s">
        <v>429</v>
      </c>
      <c r="V117" s="578" t="s">
        <v>429</v>
      </c>
      <c r="W117" s="578" t="s">
        <v>429</v>
      </c>
      <c r="X117" s="578" t="s">
        <v>429</v>
      </c>
      <c r="Y117" s="578" t="s">
        <v>429</v>
      </c>
      <c r="Z117" s="578">
        <v>6.3000000000000007</v>
      </c>
      <c r="AA117" s="578" t="s">
        <v>429</v>
      </c>
      <c r="AB117" s="578">
        <v>6.4339297113180152</v>
      </c>
      <c r="AC117" s="578">
        <v>6.4339297113180152</v>
      </c>
      <c r="AD117" s="289"/>
    </row>
    <row r="118" spans="1:30">
      <c r="A118" s="1080"/>
      <c r="B118" s="1080" t="s">
        <v>70</v>
      </c>
      <c r="C118" s="284" t="s">
        <v>56</v>
      </c>
      <c r="D118" s="578" t="s">
        <v>429</v>
      </c>
      <c r="E118" s="578" t="s">
        <v>429</v>
      </c>
      <c r="F118" s="578">
        <v>15.300000190734863</v>
      </c>
      <c r="G118" s="578" t="s">
        <v>429</v>
      </c>
      <c r="H118" s="578" t="s">
        <v>429</v>
      </c>
      <c r="I118" s="578" t="s">
        <v>429</v>
      </c>
      <c r="J118" s="578" t="s">
        <v>429</v>
      </c>
      <c r="K118" s="578" t="s">
        <v>429</v>
      </c>
      <c r="L118" s="578" t="s">
        <v>429</v>
      </c>
      <c r="M118" s="578" t="s">
        <v>429</v>
      </c>
      <c r="N118" s="578" t="s">
        <v>429</v>
      </c>
      <c r="O118" s="578">
        <v>15.7</v>
      </c>
      <c r="P118" s="578" t="s">
        <v>429</v>
      </c>
      <c r="Q118" s="578" t="s">
        <v>429</v>
      </c>
      <c r="R118" s="578" t="s">
        <v>429</v>
      </c>
      <c r="S118" s="578" t="s">
        <v>429</v>
      </c>
      <c r="T118" s="578">
        <v>21.5</v>
      </c>
      <c r="U118" s="578" t="s">
        <v>429</v>
      </c>
      <c r="V118" s="578" t="s">
        <v>429</v>
      </c>
      <c r="W118" s="578" t="s">
        <v>429</v>
      </c>
      <c r="X118" s="578" t="s">
        <v>429</v>
      </c>
      <c r="Y118" s="578" t="s">
        <v>429</v>
      </c>
      <c r="Z118" s="578">
        <v>29.799999999999997</v>
      </c>
      <c r="AA118" s="578" t="s">
        <v>429</v>
      </c>
      <c r="AB118" s="578">
        <v>26.396991857366984</v>
      </c>
      <c r="AC118" s="578">
        <v>26.396991857366984</v>
      </c>
      <c r="AD118" s="57"/>
    </row>
    <row r="119" spans="1:30">
      <c r="A119" s="1080"/>
      <c r="B119" s="1080"/>
      <c r="C119" s="284" t="s">
        <v>55</v>
      </c>
      <c r="D119" s="578" t="s">
        <v>429</v>
      </c>
      <c r="E119" s="578" t="s">
        <v>429</v>
      </c>
      <c r="F119" s="578">
        <v>8.1999998092651367</v>
      </c>
      <c r="G119" s="578" t="s">
        <v>429</v>
      </c>
      <c r="H119" s="578" t="s">
        <v>429</v>
      </c>
      <c r="I119" s="578" t="s">
        <v>429</v>
      </c>
      <c r="J119" s="578" t="s">
        <v>429</v>
      </c>
      <c r="K119" s="578" t="s">
        <v>429</v>
      </c>
      <c r="L119" s="578" t="s">
        <v>429</v>
      </c>
      <c r="M119" s="578" t="s">
        <v>429</v>
      </c>
      <c r="N119" s="578" t="s">
        <v>429</v>
      </c>
      <c r="O119" s="578">
        <v>14.8</v>
      </c>
      <c r="P119" s="578" t="s">
        <v>429</v>
      </c>
      <c r="Q119" s="578" t="s">
        <v>429</v>
      </c>
      <c r="R119" s="578" t="s">
        <v>429</v>
      </c>
      <c r="S119" s="578" t="s">
        <v>429</v>
      </c>
      <c r="T119" s="578">
        <v>19.2</v>
      </c>
      <c r="U119" s="578" t="s">
        <v>429</v>
      </c>
      <c r="V119" s="578" t="s">
        <v>429</v>
      </c>
      <c r="W119" s="578" t="s">
        <v>429</v>
      </c>
      <c r="X119" s="578" t="s">
        <v>429</v>
      </c>
      <c r="Y119" s="578" t="s">
        <v>429</v>
      </c>
      <c r="Z119" s="578">
        <v>26.300000000000004</v>
      </c>
      <c r="AA119" s="578" t="s">
        <v>429</v>
      </c>
      <c r="AB119" s="578">
        <v>26.844521791620611</v>
      </c>
      <c r="AC119" s="578">
        <v>26.844521791620611</v>
      </c>
      <c r="AD119" s="57"/>
    </row>
    <row r="120" spans="1:30" s="283" customFormat="1">
      <c r="A120" s="1080"/>
      <c r="B120" s="1080"/>
      <c r="C120" s="284" t="s">
        <v>59</v>
      </c>
      <c r="D120" s="578" t="s">
        <v>429</v>
      </c>
      <c r="E120" s="578" t="s">
        <v>429</v>
      </c>
      <c r="F120" s="578">
        <v>11.699999809265137</v>
      </c>
      <c r="G120" s="578" t="s">
        <v>429</v>
      </c>
      <c r="H120" s="578" t="s">
        <v>429</v>
      </c>
      <c r="I120" s="578" t="s">
        <v>429</v>
      </c>
      <c r="J120" s="578" t="s">
        <v>429</v>
      </c>
      <c r="K120" s="578" t="s">
        <v>429</v>
      </c>
      <c r="L120" s="578" t="s">
        <v>429</v>
      </c>
      <c r="M120" s="578" t="s">
        <v>429</v>
      </c>
      <c r="N120" s="578" t="s">
        <v>429</v>
      </c>
      <c r="O120" s="578">
        <v>15.300000190734863</v>
      </c>
      <c r="P120" s="578" t="s">
        <v>429</v>
      </c>
      <c r="Q120" s="578" t="s">
        <v>429</v>
      </c>
      <c r="R120" s="578" t="s">
        <v>429</v>
      </c>
      <c r="S120" s="578" t="s">
        <v>429</v>
      </c>
      <c r="T120" s="578">
        <v>19.200000762939453</v>
      </c>
      <c r="U120" s="578" t="s">
        <v>429</v>
      </c>
      <c r="V120" s="578" t="s">
        <v>429</v>
      </c>
      <c r="W120" s="578" t="s">
        <v>429</v>
      </c>
      <c r="X120" s="578" t="s">
        <v>429</v>
      </c>
      <c r="Y120" s="578" t="s">
        <v>429</v>
      </c>
      <c r="Z120" s="578">
        <v>28.200000000000003</v>
      </c>
      <c r="AA120" s="578" t="s">
        <v>429</v>
      </c>
      <c r="AB120" s="578">
        <v>26.617884509832134</v>
      </c>
      <c r="AC120" s="578">
        <v>26.617884509832134</v>
      </c>
      <c r="AD120" s="289"/>
    </row>
    <row r="121" spans="1:30">
      <c r="A121" s="1080" t="s">
        <v>2</v>
      </c>
      <c r="B121" s="1080" t="s">
        <v>66</v>
      </c>
      <c r="C121" s="284" t="s">
        <v>56</v>
      </c>
      <c r="D121" s="578" t="s">
        <v>429</v>
      </c>
      <c r="E121" s="577">
        <v>46.6</v>
      </c>
      <c r="F121" s="578" t="s">
        <v>429</v>
      </c>
      <c r="G121" s="578" t="s">
        <v>429</v>
      </c>
      <c r="H121" s="578" t="s">
        <v>429</v>
      </c>
      <c r="I121" s="578" t="s">
        <v>429</v>
      </c>
      <c r="J121" s="578" t="s">
        <v>429</v>
      </c>
      <c r="K121" s="578" t="s">
        <v>429</v>
      </c>
      <c r="L121" s="577">
        <v>63.5</v>
      </c>
      <c r="M121" s="578" t="s">
        <v>429</v>
      </c>
      <c r="N121" s="578">
        <v>65.2</v>
      </c>
      <c r="O121" s="578" t="s">
        <v>429</v>
      </c>
      <c r="P121" s="578" t="s">
        <v>429</v>
      </c>
      <c r="Q121" s="578" t="s">
        <v>429</v>
      </c>
      <c r="R121" s="578" t="s">
        <v>429</v>
      </c>
      <c r="S121" s="578">
        <v>65.900001525878906</v>
      </c>
      <c r="T121" s="578" t="s">
        <v>429</v>
      </c>
      <c r="U121" s="578" t="s">
        <v>429</v>
      </c>
      <c r="V121" s="578" t="s">
        <v>429</v>
      </c>
      <c r="W121" s="578" t="s">
        <v>429</v>
      </c>
      <c r="X121" s="578">
        <v>51</v>
      </c>
      <c r="Y121" s="578" t="s">
        <v>429</v>
      </c>
      <c r="Z121" s="578" t="s">
        <v>429</v>
      </c>
      <c r="AA121" s="578" t="s">
        <v>429</v>
      </c>
      <c r="AB121" s="578">
        <v>40.799999999999997</v>
      </c>
      <c r="AC121" s="578" t="s">
        <v>429</v>
      </c>
      <c r="AD121" s="57"/>
    </row>
    <row r="122" spans="1:30">
      <c r="A122" s="1080"/>
      <c r="B122" s="1080"/>
      <c r="C122" s="284" t="s">
        <v>55</v>
      </c>
      <c r="D122" s="578" t="s">
        <v>429</v>
      </c>
      <c r="E122" s="577">
        <v>56</v>
      </c>
      <c r="F122" s="578" t="s">
        <v>429</v>
      </c>
      <c r="G122" s="578" t="s">
        <v>429</v>
      </c>
      <c r="H122" s="578" t="s">
        <v>429</v>
      </c>
      <c r="I122" s="578" t="s">
        <v>429</v>
      </c>
      <c r="J122" s="578" t="s">
        <v>429</v>
      </c>
      <c r="K122" s="578" t="s">
        <v>429</v>
      </c>
      <c r="L122" s="577">
        <v>77.2</v>
      </c>
      <c r="M122" s="578" t="s">
        <v>429</v>
      </c>
      <c r="N122" s="578">
        <v>79.599999999999994</v>
      </c>
      <c r="O122" s="578" t="s">
        <v>429</v>
      </c>
      <c r="P122" s="578" t="s">
        <v>429</v>
      </c>
      <c r="Q122" s="578" t="s">
        <v>429</v>
      </c>
      <c r="R122" s="578" t="s">
        <v>429</v>
      </c>
      <c r="S122" s="578">
        <v>78.900001525878906</v>
      </c>
      <c r="T122" s="578" t="s">
        <v>429</v>
      </c>
      <c r="U122" s="578" t="s">
        <v>429</v>
      </c>
      <c r="V122" s="578" t="s">
        <v>429</v>
      </c>
      <c r="W122" s="578" t="s">
        <v>429</v>
      </c>
      <c r="X122" s="578">
        <v>53.4</v>
      </c>
      <c r="Y122" s="578" t="s">
        <v>429</v>
      </c>
      <c r="Z122" s="578" t="s">
        <v>429</v>
      </c>
      <c r="AA122" s="578" t="s">
        <v>429</v>
      </c>
      <c r="AB122" s="578">
        <v>56.2</v>
      </c>
      <c r="AC122" s="578" t="s">
        <v>429</v>
      </c>
      <c r="AD122" s="57"/>
    </row>
    <row r="123" spans="1:30" s="283" customFormat="1">
      <c r="A123" s="1080"/>
      <c r="B123" s="1080"/>
      <c r="C123" s="284" t="s">
        <v>59</v>
      </c>
      <c r="D123" s="578" t="s">
        <v>429</v>
      </c>
      <c r="E123" s="578">
        <v>49.799999237060547</v>
      </c>
      <c r="F123" s="578" t="s">
        <v>429</v>
      </c>
      <c r="G123" s="578" t="s">
        <v>429</v>
      </c>
      <c r="H123" s="578" t="s">
        <v>429</v>
      </c>
      <c r="I123" s="578" t="s">
        <v>429</v>
      </c>
      <c r="J123" s="578" t="s">
        <v>429</v>
      </c>
      <c r="K123" s="578" t="s">
        <v>429</v>
      </c>
      <c r="L123" s="578">
        <v>70</v>
      </c>
      <c r="M123" s="578" t="s">
        <v>429</v>
      </c>
      <c r="N123" s="578">
        <v>71.599998474121094</v>
      </c>
      <c r="O123" s="578" t="s">
        <v>429</v>
      </c>
      <c r="P123" s="578" t="s">
        <v>429</v>
      </c>
      <c r="Q123" s="578" t="s">
        <v>429</v>
      </c>
      <c r="R123" s="578" t="s">
        <v>429</v>
      </c>
      <c r="S123" s="578">
        <v>72.199996948242188</v>
      </c>
      <c r="T123" s="578" t="s">
        <v>429</v>
      </c>
      <c r="U123" s="578" t="s">
        <v>429</v>
      </c>
      <c r="V123" s="578" t="s">
        <v>429</v>
      </c>
      <c r="W123" s="578" t="s">
        <v>429</v>
      </c>
      <c r="X123" s="578">
        <v>52.2</v>
      </c>
      <c r="Y123" s="578" t="s">
        <v>429</v>
      </c>
      <c r="Z123" s="578" t="s">
        <v>429</v>
      </c>
      <c r="AA123" s="578" t="s">
        <v>429</v>
      </c>
      <c r="AB123" s="578">
        <v>48.9</v>
      </c>
      <c r="AC123" s="578" t="s">
        <v>429</v>
      </c>
      <c r="AD123" s="289"/>
    </row>
    <row r="124" spans="1:30">
      <c r="A124" s="1080"/>
      <c r="B124" s="1080" t="s">
        <v>110</v>
      </c>
      <c r="C124" s="284" t="s">
        <v>56</v>
      </c>
      <c r="D124" s="578" t="s">
        <v>429</v>
      </c>
      <c r="E124" s="577">
        <v>14.9</v>
      </c>
      <c r="F124" s="578" t="s">
        <v>429</v>
      </c>
      <c r="G124" s="578" t="s">
        <v>429</v>
      </c>
      <c r="H124" s="578" t="s">
        <v>429</v>
      </c>
      <c r="I124" s="578" t="s">
        <v>429</v>
      </c>
      <c r="J124" s="578" t="s">
        <v>429</v>
      </c>
      <c r="K124" s="578" t="s">
        <v>429</v>
      </c>
      <c r="L124" s="577">
        <v>9.8000000000000007</v>
      </c>
      <c r="M124" s="578" t="s">
        <v>429</v>
      </c>
      <c r="N124" s="578">
        <v>8.8000000000000007</v>
      </c>
      <c r="O124" s="578" t="s">
        <v>429</v>
      </c>
      <c r="P124" s="578" t="s">
        <v>429</v>
      </c>
      <c r="Q124" s="578" t="s">
        <v>429</v>
      </c>
      <c r="R124" s="578" t="s">
        <v>429</v>
      </c>
      <c r="S124" s="578">
        <v>10.899999618530273</v>
      </c>
      <c r="T124" s="578" t="s">
        <v>429</v>
      </c>
      <c r="U124" s="578" t="s">
        <v>429</v>
      </c>
      <c r="V124" s="578" t="s">
        <v>429</v>
      </c>
      <c r="W124" s="578" t="s">
        <v>429</v>
      </c>
      <c r="X124" s="578" t="s">
        <v>429</v>
      </c>
      <c r="Y124" s="578" t="s">
        <v>429</v>
      </c>
      <c r="Z124" s="578" t="s">
        <v>429</v>
      </c>
      <c r="AA124" s="578" t="s">
        <v>429</v>
      </c>
      <c r="AB124" s="578">
        <v>15.5</v>
      </c>
      <c r="AC124" s="578" t="s">
        <v>429</v>
      </c>
      <c r="AD124" s="57"/>
    </row>
    <row r="125" spans="1:30">
      <c r="A125" s="1080"/>
      <c r="B125" s="1080"/>
      <c r="C125" s="284" t="s">
        <v>55</v>
      </c>
      <c r="D125" s="578" t="s">
        <v>429</v>
      </c>
      <c r="E125" s="577">
        <v>3.3</v>
      </c>
      <c r="F125" s="578" t="s">
        <v>429</v>
      </c>
      <c r="G125" s="578" t="s">
        <v>429</v>
      </c>
      <c r="H125" s="578" t="s">
        <v>429</v>
      </c>
      <c r="I125" s="578" t="s">
        <v>429</v>
      </c>
      <c r="J125" s="578" t="s">
        <v>429</v>
      </c>
      <c r="K125" s="578" t="s">
        <v>429</v>
      </c>
      <c r="L125" s="577">
        <v>3</v>
      </c>
      <c r="M125" s="578" t="s">
        <v>429</v>
      </c>
      <c r="N125" s="578">
        <v>2</v>
      </c>
      <c r="O125" s="578" t="s">
        <v>429</v>
      </c>
      <c r="P125" s="578" t="s">
        <v>429</v>
      </c>
      <c r="Q125" s="578" t="s">
        <v>429</v>
      </c>
      <c r="R125" s="578" t="s">
        <v>429</v>
      </c>
      <c r="S125" s="578">
        <v>3.0999999046325684</v>
      </c>
      <c r="T125" s="578" t="s">
        <v>429</v>
      </c>
      <c r="U125" s="578" t="s">
        <v>429</v>
      </c>
      <c r="V125" s="578" t="s">
        <v>429</v>
      </c>
      <c r="W125" s="578" t="s">
        <v>429</v>
      </c>
      <c r="X125" s="578" t="s">
        <v>429</v>
      </c>
      <c r="Y125" s="578" t="s">
        <v>429</v>
      </c>
      <c r="Z125" s="578" t="s">
        <v>429</v>
      </c>
      <c r="AA125" s="578" t="s">
        <v>429</v>
      </c>
      <c r="AB125" s="578">
        <v>2.8</v>
      </c>
      <c r="AC125" s="578" t="s">
        <v>429</v>
      </c>
      <c r="AD125" s="57"/>
    </row>
    <row r="126" spans="1:30" s="283" customFormat="1">
      <c r="A126" s="1080"/>
      <c r="B126" s="1080"/>
      <c r="C126" s="284" t="s">
        <v>59</v>
      </c>
      <c r="D126" s="578" t="s">
        <v>429</v>
      </c>
      <c r="E126" s="578">
        <v>10.899999618530273</v>
      </c>
      <c r="F126" s="578" t="s">
        <v>429</v>
      </c>
      <c r="G126" s="578" t="s">
        <v>429</v>
      </c>
      <c r="H126" s="578" t="s">
        <v>429</v>
      </c>
      <c r="I126" s="578" t="s">
        <v>429</v>
      </c>
      <c r="J126" s="578" t="s">
        <v>429</v>
      </c>
      <c r="K126" s="578" t="s">
        <v>429</v>
      </c>
      <c r="L126" s="578">
        <v>7</v>
      </c>
      <c r="M126" s="578" t="s">
        <v>429</v>
      </c>
      <c r="N126" s="578">
        <v>5.8000001907348633</v>
      </c>
      <c r="O126" s="578" t="s">
        <v>429</v>
      </c>
      <c r="P126" s="578" t="s">
        <v>429</v>
      </c>
      <c r="Q126" s="578" t="s">
        <v>429</v>
      </c>
      <c r="R126" s="578" t="s">
        <v>429</v>
      </c>
      <c r="S126" s="578">
        <v>7.0999999046325684</v>
      </c>
      <c r="T126" s="578" t="s">
        <v>429</v>
      </c>
      <c r="U126" s="578" t="s">
        <v>429</v>
      </c>
      <c r="V126" s="578" t="s">
        <v>429</v>
      </c>
      <c r="W126" s="578" t="s">
        <v>429</v>
      </c>
      <c r="X126" s="578" t="s">
        <v>429</v>
      </c>
      <c r="Y126" s="578" t="s">
        <v>429</v>
      </c>
      <c r="Z126" s="578" t="s">
        <v>429</v>
      </c>
      <c r="AA126" s="578" t="s">
        <v>429</v>
      </c>
      <c r="AB126" s="578">
        <v>8.8000000000000007</v>
      </c>
      <c r="AC126" s="578" t="s">
        <v>429</v>
      </c>
      <c r="AD126" s="289"/>
    </row>
    <row r="127" spans="1:30">
      <c r="A127" s="1080"/>
      <c r="B127" s="1080" t="s">
        <v>70</v>
      </c>
      <c r="C127" s="284" t="s">
        <v>56</v>
      </c>
      <c r="D127" s="578" t="s">
        <v>429</v>
      </c>
      <c r="E127" s="577">
        <v>22.4</v>
      </c>
      <c r="F127" s="578" t="s">
        <v>429</v>
      </c>
      <c r="G127" s="578" t="s">
        <v>429</v>
      </c>
      <c r="H127" s="578" t="s">
        <v>429</v>
      </c>
      <c r="I127" s="578" t="s">
        <v>429</v>
      </c>
      <c r="J127" s="578" t="s">
        <v>429</v>
      </c>
      <c r="K127" s="578" t="s">
        <v>429</v>
      </c>
      <c r="L127" s="577">
        <v>26.7</v>
      </c>
      <c r="M127" s="578" t="s">
        <v>429</v>
      </c>
      <c r="N127" s="578">
        <v>26</v>
      </c>
      <c r="O127" s="578" t="s">
        <v>429</v>
      </c>
      <c r="P127" s="578" t="s">
        <v>429</v>
      </c>
      <c r="Q127" s="578" t="s">
        <v>429</v>
      </c>
      <c r="R127" s="578" t="s">
        <v>429</v>
      </c>
      <c r="S127" s="578">
        <v>23.700000762939453</v>
      </c>
      <c r="T127" s="578" t="s">
        <v>429</v>
      </c>
      <c r="U127" s="578" t="s">
        <v>429</v>
      </c>
      <c r="V127" s="578" t="s">
        <v>429</v>
      </c>
      <c r="W127" s="578" t="s">
        <v>429</v>
      </c>
      <c r="X127" s="578" t="s">
        <v>429</v>
      </c>
      <c r="Y127" s="578" t="s">
        <v>429</v>
      </c>
      <c r="Z127" s="578" t="s">
        <v>429</v>
      </c>
      <c r="AA127" s="578" t="s">
        <v>429</v>
      </c>
      <c r="AB127" s="578">
        <f>100-(AB121+AB124)</f>
        <v>43.7</v>
      </c>
      <c r="AC127" s="578" t="s">
        <v>429</v>
      </c>
      <c r="AD127" s="57"/>
    </row>
    <row r="128" spans="1:30">
      <c r="A128" s="1080"/>
      <c r="B128" s="1080"/>
      <c r="C128" s="284" t="s">
        <v>55</v>
      </c>
      <c r="D128" s="578" t="s">
        <v>429</v>
      </c>
      <c r="E128" s="577">
        <v>17.8</v>
      </c>
      <c r="F128" s="578" t="s">
        <v>429</v>
      </c>
      <c r="G128" s="578" t="s">
        <v>429</v>
      </c>
      <c r="H128" s="578" t="s">
        <v>429</v>
      </c>
      <c r="I128" s="578" t="s">
        <v>429</v>
      </c>
      <c r="J128" s="578" t="s">
        <v>429</v>
      </c>
      <c r="K128" s="578" t="s">
        <v>429</v>
      </c>
      <c r="L128" s="577">
        <v>19.8</v>
      </c>
      <c r="M128" s="578" t="s">
        <v>429</v>
      </c>
      <c r="N128" s="578">
        <v>18.399999999999999</v>
      </c>
      <c r="O128" s="578" t="s">
        <v>429</v>
      </c>
      <c r="P128" s="578" t="s">
        <v>429</v>
      </c>
      <c r="Q128" s="578" t="s">
        <v>429</v>
      </c>
      <c r="R128" s="578" t="s">
        <v>429</v>
      </c>
      <c r="S128" s="578">
        <v>17.299999237060547</v>
      </c>
      <c r="T128" s="578" t="s">
        <v>429</v>
      </c>
      <c r="U128" s="578" t="s">
        <v>429</v>
      </c>
      <c r="V128" s="578" t="s">
        <v>429</v>
      </c>
      <c r="W128" s="578" t="s">
        <v>429</v>
      </c>
      <c r="X128" s="578" t="s">
        <v>429</v>
      </c>
      <c r="Y128" s="578" t="s">
        <v>429</v>
      </c>
      <c r="Z128" s="578" t="s">
        <v>429</v>
      </c>
      <c r="AA128" s="578" t="s">
        <v>429</v>
      </c>
      <c r="AB128" s="578">
        <f>100-(AB122+AB125)</f>
        <v>41</v>
      </c>
      <c r="AC128" s="578" t="s">
        <v>429</v>
      </c>
      <c r="AD128" s="57"/>
    </row>
    <row r="129" spans="1:30" s="283" customFormat="1">
      <c r="A129" s="1080"/>
      <c r="B129" s="1080"/>
      <c r="C129" s="284" t="s">
        <v>59</v>
      </c>
      <c r="D129" s="578" t="s">
        <v>429</v>
      </c>
      <c r="E129" s="578">
        <v>20.799999237060547</v>
      </c>
      <c r="F129" s="578" t="s">
        <v>429</v>
      </c>
      <c r="G129" s="578" t="s">
        <v>429</v>
      </c>
      <c r="H129" s="578" t="s">
        <v>429</v>
      </c>
      <c r="I129" s="578" t="s">
        <v>429</v>
      </c>
      <c r="J129" s="578" t="s">
        <v>429</v>
      </c>
      <c r="K129" s="578" t="s">
        <v>429</v>
      </c>
      <c r="L129" s="578">
        <v>23</v>
      </c>
      <c r="M129" s="578" t="s">
        <v>429</v>
      </c>
      <c r="N129" s="578">
        <v>22.600000381469727</v>
      </c>
      <c r="O129" s="578" t="s">
        <v>429</v>
      </c>
      <c r="P129" s="578" t="s">
        <v>429</v>
      </c>
      <c r="Q129" s="578" t="s">
        <v>429</v>
      </c>
      <c r="R129" s="578" t="s">
        <v>429</v>
      </c>
      <c r="S129" s="578">
        <v>20.600000381469727</v>
      </c>
      <c r="T129" s="578" t="s">
        <v>429</v>
      </c>
      <c r="U129" s="578" t="s">
        <v>429</v>
      </c>
      <c r="V129" s="578" t="s">
        <v>429</v>
      </c>
      <c r="W129" s="578" t="s">
        <v>429</v>
      </c>
      <c r="X129" s="578" t="s">
        <v>429</v>
      </c>
      <c r="Y129" s="578" t="s">
        <v>429</v>
      </c>
      <c r="Z129" s="578" t="s">
        <v>429</v>
      </c>
      <c r="AA129" s="578" t="s">
        <v>429</v>
      </c>
      <c r="AB129" s="578">
        <v>42.3</v>
      </c>
      <c r="AC129" s="578" t="s">
        <v>429</v>
      </c>
      <c r="AD129" s="289"/>
    </row>
    <row r="130" spans="1:30">
      <c r="A130" s="1080" t="s">
        <v>1</v>
      </c>
      <c r="B130" s="1080" t="s">
        <v>66</v>
      </c>
      <c r="C130" s="284" t="s">
        <v>56</v>
      </c>
      <c r="D130" s="578" t="s">
        <v>429</v>
      </c>
      <c r="E130" s="578" t="s">
        <v>429</v>
      </c>
      <c r="F130" s="578" t="s">
        <v>429</v>
      </c>
      <c r="G130" s="578" t="s">
        <v>429</v>
      </c>
      <c r="H130" s="578" t="s">
        <v>429</v>
      </c>
      <c r="I130" s="578" t="s">
        <v>429</v>
      </c>
      <c r="J130" s="578" t="s">
        <v>429</v>
      </c>
      <c r="K130" s="578" t="s">
        <v>429</v>
      </c>
      <c r="L130" s="578" t="s">
        <v>429</v>
      </c>
      <c r="M130" s="577">
        <v>50.9</v>
      </c>
      <c r="N130" s="578" t="s">
        <v>429</v>
      </c>
      <c r="O130" s="578" t="s">
        <v>429</v>
      </c>
      <c r="P130" s="578" t="s">
        <v>429</v>
      </c>
      <c r="Q130" s="578" t="s">
        <v>429</v>
      </c>
      <c r="R130" s="578">
        <v>58.799999237060547</v>
      </c>
      <c r="S130" s="578" t="s">
        <v>429</v>
      </c>
      <c r="T130" s="578" t="s">
        <v>429</v>
      </c>
      <c r="U130" s="578" t="s">
        <v>429</v>
      </c>
      <c r="V130" s="578" t="s">
        <v>429</v>
      </c>
      <c r="W130" s="578" t="s">
        <v>429</v>
      </c>
      <c r="X130" s="578" t="s">
        <v>429</v>
      </c>
      <c r="Y130" s="578" t="s">
        <v>429</v>
      </c>
      <c r="Z130" s="578" t="s">
        <v>429</v>
      </c>
      <c r="AA130" s="578" t="s">
        <v>429</v>
      </c>
      <c r="AB130" s="578">
        <v>62.7</v>
      </c>
      <c r="AC130" s="578" t="s">
        <v>429</v>
      </c>
      <c r="AD130" s="57"/>
    </row>
    <row r="131" spans="1:30">
      <c r="A131" s="1080"/>
      <c r="B131" s="1080"/>
      <c r="C131" s="284" t="s">
        <v>55</v>
      </c>
      <c r="D131" s="578" t="s">
        <v>429</v>
      </c>
      <c r="E131" s="578" t="s">
        <v>429</v>
      </c>
      <c r="F131" s="578" t="s">
        <v>429</v>
      </c>
      <c r="G131" s="578" t="s">
        <v>429</v>
      </c>
      <c r="H131" s="578" t="s">
        <v>429</v>
      </c>
      <c r="I131" s="578" t="s">
        <v>429</v>
      </c>
      <c r="J131" s="578" t="s">
        <v>429</v>
      </c>
      <c r="K131" s="578" t="s">
        <v>429</v>
      </c>
      <c r="L131" s="578" t="s">
        <v>429</v>
      </c>
      <c r="M131" s="577">
        <v>69.5</v>
      </c>
      <c r="N131" s="578" t="s">
        <v>429</v>
      </c>
      <c r="O131" s="578" t="s">
        <v>429</v>
      </c>
      <c r="P131" s="578" t="s">
        <v>429</v>
      </c>
      <c r="Q131" s="578" t="s">
        <v>429</v>
      </c>
      <c r="R131" s="578">
        <v>71.099998474121094</v>
      </c>
      <c r="S131" s="578" t="s">
        <v>429</v>
      </c>
      <c r="T131" s="578" t="s">
        <v>429</v>
      </c>
      <c r="U131" s="578" t="s">
        <v>429</v>
      </c>
      <c r="V131" s="578" t="s">
        <v>429</v>
      </c>
      <c r="W131" s="578" t="s">
        <v>429</v>
      </c>
      <c r="X131" s="578" t="s">
        <v>429</v>
      </c>
      <c r="Y131" s="578" t="s">
        <v>429</v>
      </c>
      <c r="Z131" s="578" t="s">
        <v>429</v>
      </c>
      <c r="AA131" s="578" t="s">
        <v>429</v>
      </c>
      <c r="AB131" s="578">
        <v>71.599999999999994</v>
      </c>
      <c r="AC131" s="578" t="s">
        <v>429</v>
      </c>
      <c r="AD131" s="57"/>
    </row>
    <row r="132" spans="1:30" s="283" customFormat="1">
      <c r="A132" s="1080"/>
      <c r="B132" s="1080"/>
      <c r="C132" s="284" t="s">
        <v>59</v>
      </c>
      <c r="D132" s="578" t="s">
        <v>429</v>
      </c>
      <c r="E132" s="578" t="s">
        <v>429</v>
      </c>
      <c r="F132" s="578" t="s">
        <v>429</v>
      </c>
      <c r="G132" s="578" t="s">
        <v>429</v>
      </c>
      <c r="H132" s="578" t="s">
        <v>429</v>
      </c>
      <c r="I132" s="578" t="s">
        <v>429</v>
      </c>
      <c r="J132" s="578" t="s">
        <v>429</v>
      </c>
      <c r="K132" s="578" t="s">
        <v>429</v>
      </c>
      <c r="L132" s="578" t="s">
        <v>429</v>
      </c>
      <c r="M132" s="578">
        <v>60</v>
      </c>
      <c r="N132" s="578" t="s">
        <v>429</v>
      </c>
      <c r="O132" s="578" t="s">
        <v>429</v>
      </c>
      <c r="P132" s="578" t="s">
        <v>429</v>
      </c>
      <c r="Q132" s="578" t="s">
        <v>429</v>
      </c>
      <c r="R132" s="578">
        <v>64.800003051757813</v>
      </c>
      <c r="S132" s="578" t="s">
        <v>429</v>
      </c>
      <c r="T132" s="578" t="s">
        <v>429</v>
      </c>
      <c r="U132" s="578" t="s">
        <v>429</v>
      </c>
      <c r="V132" s="578" t="s">
        <v>429</v>
      </c>
      <c r="W132" s="578" t="s">
        <v>429</v>
      </c>
      <c r="X132" s="578" t="s">
        <v>429</v>
      </c>
      <c r="Y132" s="578" t="s">
        <v>429</v>
      </c>
      <c r="Z132" s="578" t="s">
        <v>429</v>
      </c>
      <c r="AA132" s="578" t="s">
        <v>429</v>
      </c>
      <c r="AB132" s="578">
        <v>67.2</v>
      </c>
      <c r="AC132" s="578" t="s">
        <v>429</v>
      </c>
      <c r="AD132" s="289"/>
    </row>
    <row r="133" spans="1:30">
      <c r="A133" s="1080"/>
      <c r="B133" s="1080" t="s">
        <v>110</v>
      </c>
      <c r="C133" s="284" t="s">
        <v>56</v>
      </c>
      <c r="D133" s="578" t="s">
        <v>429</v>
      </c>
      <c r="E133" s="578" t="s">
        <v>429</v>
      </c>
      <c r="F133" s="578" t="s">
        <v>429</v>
      </c>
      <c r="G133" s="578" t="s">
        <v>429</v>
      </c>
      <c r="H133" s="578" t="s">
        <v>429</v>
      </c>
      <c r="I133" s="578" t="s">
        <v>429</v>
      </c>
      <c r="J133" s="578" t="s">
        <v>429</v>
      </c>
      <c r="K133" s="578" t="s">
        <v>429</v>
      </c>
      <c r="L133" s="578" t="s">
        <v>429</v>
      </c>
      <c r="M133" s="577">
        <v>18.7</v>
      </c>
      <c r="N133" s="578" t="s">
        <v>429</v>
      </c>
      <c r="O133" s="578" t="s">
        <v>429</v>
      </c>
      <c r="P133" s="578" t="s">
        <v>429</v>
      </c>
      <c r="Q133" s="578" t="s">
        <v>429</v>
      </c>
      <c r="R133" s="578">
        <v>14</v>
      </c>
      <c r="S133" s="578" t="s">
        <v>429</v>
      </c>
      <c r="T133" s="578" t="s">
        <v>429</v>
      </c>
      <c r="U133" s="578" t="s">
        <v>429</v>
      </c>
      <c r="V133" s="578" t="s">
        <v>429</v>
      </c>
      <c r="W133" s="578" t="s">
        <v>429</v>
      </c>
      <c r="X133" s="578" t="s">
        <v>429</v>
      </c>
      <c r="Y133" s="578" t="s">
        <v>429</v>
      </c>
      <c r="Z133" s="578" t="s">
        <v>429</v>
      </c>
      <c r="AA133" s="578" t="s">
        <v>429</v>
      </c>
      <c r="AB133" s="578" t="s">
        <v>429</v>
      </c>
      <c r="AC133" s="578" t="s">
        <v>429</v>
      </c>
      <c r="AD133" s="57"/>
    </row>
    <row r="134" spans="1:30">
      <c r="A134" s="1080"/>
      <c r="B134" s="1080"/>
      <c r="C134" s="284" t="s">
        <v>55</v>
      </c>
      <c r="D134" s="578" t="s">
        <v>429</v>
      </c>
      <c r="E134" s="578" t="s">
        <v>429</v>
      </c>
      <c r="F134" s="578" t="s">
        <v>429</v>
      </c>
      <c r="G134" s="578" t="s">
        <v>429</v>
      </c>
      <c r="H134" s="578" t="s">
        <v>429</v>
      </c>
      <c r="I134" s="578" t="s">
        <v>429</v>
      </c>
      <c r="J134" s="578" t="s">
        <v>429</v>
      </c>
      <c r="K134" s="578" t="s">
        <v>429</v>
      </c>
      <c r="L134" s="578" t="s">
        <v>429</v>
      </c>
      <c r="M134" s="577">
        <v>4.5999999999999996</v>
      </c>
      <c r="N134" s="578" t="s">
        <v>429</v>
      </c>
      <c r="O134" s="578" t="s">
        <v>429</v>
      </c>
      <c r="P134" s="578" t="s">
        <v>429</v>
      </c>
      <c r="Q134" s="578" t="s">
        <v>429</v>
      </c>
      <c r="R134" s="578">
        <v>4.4000000953674316</v>
      </c>
      <c r="S134" s="578" t="s">
        <v>429</v>
      </c>
      <c r="T134" s="578" t="s">
        <v>429</v>
      </c>
      <c r="U134" s="578" t="s">
        <v>429</v>
      </c>
      <c r="V134" s="578" t="s">
        <v>429</v>
      </c>
      <c r="W134" s="578" t="s">
        <v>429</v>
      </c>
      <c r="X134" s="578" t="s">
        <v>429</v>
      </c>
      <c r="Y134" s="578" t="s">
        <v>429</v>
      </c>
      <c r="Z134" s="578" t="s">
        <v>429</v>
      </c>
      <c r="AA134" s="578" t="s">
        <v>429</v>
      </c>
      <c r="AB134" s="578" t="s">
        <v>429</v>
      </c>
      <c r="AC134" s="578" t="s">
        <v>429</v>
      </c>
      <c r="AD134" s="57"/>
    </row>
    <row r="135" spans="1:30" s="283" customFormat="1">
      <c r="A135" s="1080"/>
      <c r="B135" s="1080"/>
      <c r="C135" s="284" t="s">
        <v>59</v>
      </c>
      <c r="D135" s="578" t="s">
        <v>429</v>
      </c>
      <c r="E135" s="578" t="s">
        <v>429</v>
      </c>
      <c r="F135" s="578" t="s">
        <v>429</v>
      </c>
      <c r="G135" s="578" t="s">
        <v>429</v>
      </c>
      <c r="H135" s="578" t="s">
        <v>429</v>
      </c>
      <c r="I135" s="578" t="s">
        <v>429</v>
      </c>
      <c r="J135" s="578" t="s">
        <v>429</v>
      </c>
      <c r="K135" s="578" t="s">
        <v>429</v>
      </c>
      <c r="L135" s="578" t="s">
        <v>429</v>
      </c>
      <c r="M135" s="578">
        <v>11.800000190734863</v>
      </c>
      <c r="N135" s="578" t="s">
        <v>429</v>
      </c>
      <c r="O135" s="578" t="s">
        <v>429</v>
      </c>
      <c r="P135" s="578" t="s">
        <v>429</v>
      </c>
      <c r="Q135" s="578" t="s">
        <v>429</v>
      </c>
      <c r="R135" s="578">
        <v>9.3000001907348633</v>
      </c>
      <c r="S135" s="578" t="s">
        <v>429</v>
      </c>
      <c r="T135" s="578" t="s">
        <v>429</v>
      </c>
      <c r="U135" s="578" t="s">
        <v>429</v>
      </c>
      <c r="V135" s="578" t="s">
        <v>429</v>
      </c>
      <c r="W135" s="578" t="s">
        <v>429</v>
      </c>
      <c r="X135" s="578" t="s">
        <v>429</v>
      </c>
      <c r="Y135" s="578" t="s">
        <v>429</v>
      </c>
      <c r="Z135" s="578" t="s">
        <v>429</v>
      </c>
      <c r="AA135" s="578" t="s">
        <v>429</v>
      </c>
      <c r="AB135" s="578" t="s">
        <v>429</v>
      </c>
      <c r="AC135" s="578" t="s">
        <v>429</v>
      </c>
      <c r="AD135" s="289"/>
    </row>
    <row r="136" spans="1:30">
      <c r="A136" s="1080"/>
      <c r="B136" s="1080" t="s">
        <v>70</v>
      </c>
      <c r="C136" s="284" t="s">
        <v>56</v>
      </c>
      <c r="D136" s="578" t="s">
        <v>429</v>
      </c>
      <c r="E136" s="578" t="s">
        <v>429</v>
      </c>
      <c r="F136" s="578" t="s">
        <v>429</v>
      </c>
      <c r="G136" s="578" t="s">
        <v>429</v>
      </c>
      <c r="H136" s="578" t="s">
        <v>429</v>
      </c>
      <c r="I136" s="578" t="s">
        <v>429</v>
      </c>
      <c r="J136" s="578" t="s">
        <v>429</v>
      </c>
      <c r="K136" s="578" t="s">
        <v>429</v>
      </c>
      <c r="L136" s="578" t="s">
        <v>429</v>
      </c>
      <c r="M136" s="577">
        <v>28</v>
      </c>
      <c r="N136" s="578" t="s">
        <v>429</v>
      </c>
      <c r="O136" s="578" t="s">
        <v>429</v>
      </c>
      <c r="P136" s="578" t="s">
        <v>429</v>
      </c>
      <c r="Q136" s="578" t="s">
        <v>429</v>
      </c>
      <c r="R136" s="578">
        <v>17.299999237060547</v>
      </c>
      <c r="S136" s="578" t="s">
        <v>429</v>
      </c>
      <c r="T136" s="578" t="s">
        <v>429</v>
      </c>
      <c r="U136" s="578" t="s">
        <v>429</v>
      </c>
      <c r="V136" s="578" t="s">
        <v>429</v>
      </c>
      <c r="W136" s="578" t="s">
        <v>429</v>
      </c>
      <c r="X136" s="578" t="s">
        <v>429</v>
      </c>
      <c r="Y136" s="578" t="s">
        <v>429</v>
      </c>
      <c r="Z136" s="578" t="s">
        <v>429</v>
      </c>
      <c r="AA136" s="578" t="s">
        <v>429</v>
      </c>
      <c r="AB136" s="578" t="s">
        <v>429</v>
      </c>
      <c r="AC136" s="578" t="s">
        <v>429</v>
      </c>
      <c r="AD136" s="57"/>
    </row>
    <row r="137" spans="1:30">
      <c r="A137" s="1080"/>
      <c r="B137" s="1080"/>
      <c r="C137" s="284" t="s">
        <v>55</v>
      </c>
      <c r="D137" s="578" t="s">
        <v>429</v>
      </c>
      <c r="E137" s="578" t="s">
        <v>429</v>
      </c>
      <c r="F137" s="578" t="s">
        <v>429</v>
      </c>
      <c r="G137" s="578" t="s">
        <v>429</v>
      </c>
      <c r="H137" s="578" t="s">
        <v>429</v>
      </c>
      <c r="I137" s="578" t="s">
        <v>429</v>
      </c>
      <c r="J137" s="578" t="s">
        <v>429</v>
      </c>
      <c r="K137" s="578" t="s">
        <v>429</v>
      </c>
      <c r="L137" s="578" t="s">
        <v>429</v>
      </c>
      <c r="M137" s="577">
        <v>20.399999999999999</v>
      </c>
      <c r="N137" s="578" t="s">
        <v>429</v>
      </c>
      <c r="O137" s="578" t="s">
        <v>429</v>
      </c>
      <c r="P137" s="578" t="s">
        <v>429</v>
      </c>
      <c r="Q137" s="578" t="s">
        <v>429</v>
      </c>
      <c r="R137" s="578">
        <v>13.199999809265137</v>
      </c>
      <c r="S137" s="578" t="s">
        <v>429</v>
      </c>
      <c r="T137" s="578" t="s">
        <v>429</v>
      </c>
      <c r="U137" s="578" t="s">
        <v>429</v>
      </c>
      <c r="V137" s="578" t="s">
        <v>429</v>
      </c>
      <c r="W137" s="578" t="s">
        <v>429</v>
      </c>
      <c r="X137" s="578" t="s">
        <v>429</v>
      </c>
      <c r="Y137" s="578" t="s">
        <v>429</v>
      </c>
      <c r="Z137" s="578" t="s">
        <v>429</v>
      </c>
      <c r="AA137" s="578" t="s">
        <v>429</v>
      </c>
      <c r="AB137" s="578" t="s">
        <v>429</v>
      </c>
      <c r="AC137" s="578" t="s">
        <v>429</v>
      </c>
      <c r="AD137" s="57"/>
    </row>
    <row r="138" spans="1:30" s="283" customFormat="1">
      <c r="A138" s="1080"/>
      <c r="B138" s="1080"/>
      <c r="C138" s="284" t="s">
        <v>59</v>
      </c>
      <c r="D138" s="578" t="s">
        <v>429</v>
      </c>
      <c r="E138" s="578" t="s">
        <v>429</v>
      </c>
      <c r="F138" s="578" t="s">
        <v>429</v>
      </c>
      <c r="G138" s="578" t="s">
        <v>429</v>
      </c>
      <c r="H138" s="578" t="s">
        <v>429</v>
      </c>
      <c r="I138" s="578" t="s">
        <v>429</v>
      </c>
      <c r="J138" s="578" t="s">
        <v>429</v>
      </c>
      <c r="K138" s="578" t="s">
        <v>429</v>
      </c>
      <c r="L138" s="578" t="s">
        <v>429</v>
      </c>
      <c r="M138" s="578">
        <v>28.100000381469727</v>
      </c>
      <c r="N138" s="578" t="s">
        <v>429</v>
      </c>
      <c r="O138" s="578" t="s">
        <v>429</v>
      </c>
      <c r="P138" s="578" t="s">
        <v>429</v>
      </c>
      <c r="Q138" s="578" t="s">
        <v>429</v>
      </c>
      <c r="R138" s="578">
        <v>15.300000190734863</v>
      </c>
      <c r="S138" s="578" t="s">
        <v>429</v>
      </c>
      <c r="T138" s="578" t="s">
        <v>429</v>
      </c>
      <c r="U138" s="578" t="s">
        <v>429</v>
      </c>
      <c r="V138" s="578" t="s">
        <v>429</v>
      </c>
      <c r="W138" s="578" t="s">
        <v>429</v>
      </c>
      <c r="X138" s="578" t="s">
        <v>429</v>
      </c>
      <c r="Y138" s="578" t="s">
        <v>429</v>
      </c>
      <c r="Z138" s="578" t="s">
        <v>429</v>
      </c>
      <c r="AA138" s="578" t="s">
        <v>429</v>
      </c>
      <c r="AB138" s="578" t="s">
        <v>429</v>
      </c>
      <c r="AC138" s="578" t="s">
        <v>429</v>
      </c>
      <c r="AD138" s="289"/>
    </row>
    <row r="139" spans="1:30">
      <c r="A139" s="57"/>
      <c r="B139" s="57"/>
      <c r="C139" s="57"/>
      <c r="D139" s="57"/>
      <c r="E139" s="57"/>
      <c r="F139" s="57"/>
      <c r="G139" s="57"/>
      <c r="H139" s="57"/>
      <c r="I139" s="57"/>
      <c r="J139" s="57"/>
      <c r="K139" s="57"/>
      <c r="L139" s="57"/>
      <c r="M139" s="57"/>
      <c r="N139" s="57"/>
      <c r="O139" s="57"/>
      <c r="P139" s="57"/>
      <c r="Q139" s="57"/>
      <c r="R139" s="57"/>
      <c r="S139" s="57"/>
      <c r="T139" s="57"/>
      <c r="U139" s="134"/>
      <c r="V139" s="134"/>
      <c r="W139" s="134"/>
      <c r="X139" s="134"/>
      <c r="Y139" s="134"/>
      <c r="Z139" s="134"/>
      <c r="AA139" s="57"/>
      <c r="AB139" s="289"/>
      <c r="AD139" s="57"/>
    </row>
    <row r="140" spans="1:30" ht="15" customHeight="1">
      <c r="A140" s="332" t="s">
        <v>269</v>
      </c>
      <c r="B140" s="134"/>
      <c r="D140" s="96"/>
      <c r="E140" s="96"/>
      <c r="F140" s="96"/>
      <c r="G140" s="96"/>
      <c r="H140" s="96"/>
      <c r="I140" s="96"/>
      <c r="J140" s="96"/>
      <c r="K140" s="96"/>
      <c r="L140" s="96"/>
      <c r="M140" s="96"/>
      <c r="N140" s="96"/>
      <c r="O140" s="96"/>
      <c r="P140" s="96"/>
      <c r="Q140" s="96"/>
      <c r="R140" s="96"/>
      <c r="S140" s="96"/>
      <c r="T140" s="96"/>
      <c r="U140" s="96"/>
      <c r="V140" s="96"/>
      <c r="W140" s="96"/>
      <c r="X140" s="96"/>
      <c r="Y140" s="96"/>
      <c r="Z140" s="134"/>
      <c r="AA140" s="57"/>
      <c r="AB140" s="289"/>
      <c r="AD140" s="57"/>
    </row>
    <row r="141" spans="1:30" s="283" customFormat="1">
      <c r="A141" s="289"/>
      <c r="B141" s="134"/>
      <c r="D141" s="33"/>
      <c r="E141" s="33"/>
      <c r="F141" s="33"/>
      <c r="G141" s="33"/>
      <c r="H141" s="33"/>
      <c r="I141" s="33"/>
      <c r="J141" s="33"/>
      <c r="K141" s="33"/>
      <c r="L141" s="33"/>
      <c r="M141" s="33"/>
      <c r="N141" s="33"/>
      <c r="O141" s="33"/>
      <c r="P141" s="33"/>
      <c r="Q141" s="33"/>
      <c r="R141" s="33"/>
      <c r="S141" s="33"/>
      <c r="T141" s="33"/>
      <c r="U141" s="33"/>
      <c r="V141" s="33"/>
      <c r="W141" s="33"/>
      <c r="X141" s="33"/>
      <c r="Y141" s="33"/>
      <c r="Z141" s="134"/>
      <c r="AA141" s="289"/>
      <c r="AB141" s="289"/>
      <c r="AC141" s="499"/>
      <c r="AD141" s="289"/>
    </row>
    <row r="142" spans="1:30" ht="15" customHeight="1">
      <c r="A142" s="96" t="s">
        <v>903</v>
      </c>
      <c r="B142" s="134"/>
      <c r="D142" s="454"/>
      <c r="E142" s="454"/>
      <c r="F142" s="454"/>
      <c r="G142" s="454"/>
      <c r="H142" s="454"/>
      <c r="I142" s="454"/>
      <c r="J142" s="454"/>
      <c r="K142" s="454"/>
      <c r="L142" s="454"/>
      <c r="M142" s="454"/>
      <c r="N142" s="454"/>
      <c r="O142" s="454"/>
      <c r="P142" s="454"/>
      <c r="Q142" s="454"/>
      <c r="R142" s="454"/>
      <c r="S142" s="454"/>
      <c r="T142" s="454"/>
      <c r="U142" s="454"/>
      <c r="V142" s="454"/>
      <c r="W142" s="454"/>
      <c r="X142" s="454"/>
      <c r="Y142" s="454"/>
      <c r="Z142" s="134"/>
      <c r="AA142" s="57"/>
      <c r="AB142" s="289"/>
      <c r="AD142" s="57"/>
    </row>
    <row r="143" spans="1:30">
      <c r="A143" s="33"/>
      <c r="B143" s="134"/>
      <c r="D143" s="57"/>
      <c r="E143" s="57"/>
      <c r="F143" s="57"/>
      <c r="G143" s="57"/>
      <c r="H143" s="57"/>
      <c r="I143" s="57"/>
      <c r="J143" s="57"/>
      <c r="K143" s="57"/>
      <c r="L143" s="57"/>
      <c r="M143" s="57"/>
      <c r="N143" s="57"/>
      <c r="O143" s="57"/>
      <c r="P143" s="57"/>
      <c r="Q143" s="57"/>
      <c r="R143" s="57"/>
      <c r="S143" s="57"/>
      <c r="T143" s="57"/>
      <c r="U143" s="57"/>
      <c r="V143" s="57"/>
      <c r="W143" s="57"/>
      <c r="X143" s="57"/>
      <c r="Y143" s="57"/>
      <c r="Z143" s="57"/>
      <c r="AA143" s="57"/>
      <c r="AB143" s="289"/>
      <c r="AD143" s="57"/>
    </row>
    <row r="144" spans="1:30" ht="14.65" customHeight="1">
      <c r="A144" s="454" t="s">
        <v>439</v>
      </c>
      <c r="B144" s="134"/>
      <c r="D144" s="131"/>
      <c r="E144" s="131"/>
      <c r="F144" s="131"/>
      <c r="G144" s="131"/>
      <c r="H144" s="131"/>
      <c r="I144" s="131"/>
      <c r="J144" s="131"/>
      <c r="K144" s="131"/>
      <c r="L144" s="131"/>
      <c r="M144" s="131"/>
      <c r="N144" s="131"/>
      <c r="O144" s="131"/>
      <c r="P144" s="131"/>
      <c r="Q144" s="131"/>
      <c r="R144" s="131"/>
      <c r="S144" s="131"/>
      <c r="T144" s="131"/>
      <c r="U144" s="131"/>
      <c r="V144" s="131"/>
      <c r="W144" s="131"/>
      <c r="X144" s="131"/>
      <c r="Y144" s="131"/>
      <c r="Z144" s="57"/>
      <c r="AA144" s="57"/>
      <c r="AB144" s="289"/>
      <c r="AD144" s="57"/>
    </row>
    <row r="145" spans="1:30">
      <c r="A145" s="57"/>
      <c r="B145" s="57"/>
      <c r="C145" s="131"/>
      <c r="D145" s="131"/>
      <c r="E145" s="131"/>
      <c r="F145" s="131"/>
      <c r="G145" s="131"/>
      <c r="H145" s="131"/>
      <c r="I145" s="131"/>
      <c r="J145" s="131"/>
      <c r="K145" s="131"/>
      <c r="L145" s="131"/>
      <c r="M145" s="131"/>
      <c r="N145" s="131"/>
      <c r="O145" s="131"/>
      <c r="P145" s="131"/>
      <c r="Q145" s="131"/>
      <c r="R145" s="131"/>
      <c r="S145" s="131"/>
      <c r="T145" s="131"/>
      <c r="U145" s="131"/>
      <c r="V145" s="131"/>
      <c r="W145" s="131"/>
      <c r="X145" s="131"/>
      <c r="Y145" s="131"/>
      <c r="Z145" s="57"/>
      <c r="AA145" s="57"/>
      <c r="AB145" s="289"/>
      <c r="AD145" s="57"/>
    </row>
    <row r="146" spans="1:30">
      <c r="A146" s="167" t="s">
        <v>431</v>
      </c>
    </row>
    <row r="150" spans="1:30">
      <c r="D150" s="299"/>
    </row>
  </sheetData>
  <mergeCells count="60">
    <mergeCell ref="B37:B39"/>
    <mergeCell ref="B49:B51"/>
    <mergeCell ref="B67:B69"/>
    <mergeCell ref="B70:B72"/>
    <mergeCell ref="B52:B54"/>
    <mergeCell ref="B55:B57"/>
    <mergeCell ref="B40:B42"/>
    <mergeCell ref="B43:B45"/>
    <mergeCell ref="B46:B48"/>
    <mergeCell ref="B73:B75"/>
    <mergeCell ref="B58:B60"/>
    <mergeCell ref="B127:B129"/>
    <mergeCell ref="B64:B66"/>
    <mergeCell ref="B85:B87"/>
    <mergeCell ref="B88:B90"/>
    <mergeCell ref="B91:B93"/>
    <mergeCell ref="B76:B78"/>
    <mergeCell ref="B79:B81"/>
    <mergeCell ref="B82:B84"/>
    <mergeCell ref="B112:B114"/>
    <mergeCell ref="B94:B96"/>
    <mergeCell ref="B97:B99"/>
    <mergeCell ref="B100:B102"/>
    <mergeCell ref="B61:B63"/>
    <mergeCell ref="A49:A57"/>
    <mergeCell ref="A58:A66"/>
    <mergeCell ref="A67:A75"/>
    <mergeCell ref="A76:A84"/>
    <mergeCell ref="A85:A93"/>
    <mergeCell ref="A94:A102"/>
    <mergeCell ref="A130:A138"/>
    <mergeCell ref="B130:B132"/>
    <mergeCell ref="B133:B135"/>
    <mergeCell ref="B136:B138"/>
    <mergeCell ref="A112:A120"/>
    <mergeCell ref="A121:A129"/>
    <mergeCell ref="A103:A111"/>
    <mergeCell ref="B115:B117"/>
    <mergeCell ref="B118:B120"/>
    <mergeCell ref="B103:B105"/>
    <mergeCell ref="B106:B108"/>
    <mergeCell ref="B109:B111"/>
    <mergeCell ref="B121:B123"/>
    <mergeCell ref="B124:B126"/>
    <mergeCell ref="A4:A12"/>
    <mergeCell ref="A13:A21"/>
    <mergeCell ref="A22:A30"/>
    <mergeCell ref="A31:A39"/>
    <mergeCell ref="A40:A48"/>
    <mergeCell ref="B4:B6"/>
    <mergeCell ref="B7:B9"/>
    <mergeCell ref="B10:B12"/>
    <mergeCell ref="B31:B33"/>
    <mergeCell ref="B34:B36"/>
    <mergeCell ref="B22:B24"/>
    <mergeCell ref="B25:B27"/>
    <mergeCell ref="B28:B30"/>
    <mergeCell ref="B13:B15"/>
    <mergeCell ref="B16:B18"/>
    <mergeCell ref="B19:B21"/>
  </mergeCells>
  <hyperlinks>
    <hyperlink ref="AE6" location="Content!B69" display="Back to Content Page"/>
  </hyperlinks>
  <pageMargins left="0.7" right="0.7" top="0.75" bottom="0.75" header="0.3" footer="0.3"/>
  <pageSetup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75"/>
  <sheetViews>
    <sheetView topLeftCell="G1" workbookViewId="0">
      <selection activeCell="N6" sqref="N6"/>
    </sheetView>
  </sheetViews>
  <sheetFormatPr defaultRowHeight="14.5"/>
  <cols>
    <col min="1" max="1" width="18.26953125" style="283" customWidth="1"/>
    <col min="2" max="2" width="33.81640625" customWidth="1"/>
    <col min="3" max="3" width="13.81640625" customWidth="1"/>
    <col min="4" max="4" width="11" customWidth="1"/>
    <col min="5" max="5" width="8.7265625" customWidth="1"/>
    <col min="6" max="6" width="9.1796875" customWidth="1"/>
    <col min="7" max="7" width="12.26953125" customWidth="1"/>
    <col min="8" max="8" width="11" customWidth="1"/>
    <col min="9" max="9" width="8.7265625" customWidth="1"/>
    <col min="10" max="10" width="9.1796875" customWidth="1"/>
    <col min="11" max="11" width="12.26953125" customWidth="1"/>
  </cols>
  <sheetData>
    <row r="1" spans="1:14" s="283" customFormat="1">
      <c r="A1" s="136" t="s">
        <v>1382</v>
      </c>
      <c r="B1" s="289"/>
      <c r="C1" s="289"/>
      <c r="F1" s="289"/>
      <c r="G1" s="289"/>
      <c r="H1" s="289"/>
      <c r="I1" s="289"/>
      <c r="J1" s="289"/>
      <c r="K1" s="289"/>
    </row>
    <row r="3" spans="1:14">
      <c r="A3" s="1145" t="s">
        <v>390</v>
      </c>
      <c r="B3" s="1144" t="s">
        <v>16</v>
      </c>
      <c r="C3" s="1146" t="s">
        <v>376</v>
      </c>
      <c r="D3" s="1143" t="s">
        <v>260</v>
      </c>
      <c r="E3" s="1143"/>
      <c r="F3" s="1143"/>
      <c r="G3" s="1143"/>
      <c r="H3" s="1143" t="s">
        <v>114</v>
      </c>
      <c r="I3" s="1143"/>
      <c r="J3" s="1143"/>
      <c r="K3" s="1143"/>
    </row>
    <row r="4" spans="1:14">
      <c r="A4" s="1145"/>
      <c r="B4" s="1144"/>
      <c r="C4" s="1146"/>
      <c r="D4" s="753" t="s">
        <v>113</v>
      </c>
      <c r="E4" s="753" t="s">
        <v>391</v>
      </c>
      <c r="F4" s="753" t="s">
        <v>392</v>
      </c>
      <c r="G4" s="753" t="s">
        <v>679</v>
      </c>
      <c r="H4" s="753" t="s">
        <v>113</v>
      </c>
      <c r="I4" s="753" t="s">
        <v>391</v>
      </c>
      <c r="J4" s="753" t="s">
        <v>392</v>
      </c>
      <c r="K4" s="753" t="s">
        <v>679</v>
      </c>
    </row>
    <row r="5" spans="1:14" ht="15" customHeight="1">
      <c r="A5" s="1141">
        <v>39447</v>
      </c>
      <c r="B5" s="752" t="s">
        <v>15</v>
      </c>
      <c r="C5" s="588">
        <v>79</v>
      </c>
      <c r="D5" s="588" t="s">
        <v>393</v>
      </c>
      <c r="E5" s="588">
        <v>220</v>
      </c>
      <c r="F5" s="588">
        <v>33</v>
      </c>
      <c r="G5" s="578">
        <f>F5/E5*100</f>
        <v>15</v>
      </c>
      <c r="H5" s="588" t="s">
        <v>378</v>
      </c>
      <c r="I5" s="588" t="s">
        <v>378</v>
      </c>
      <c r="J5" s="588" t="s">
        <v>378</v>
      </c>
      <c r="K5" s="578" t="s">
        <v>378</v>
      </c>
    </row>
    <row r="6" spans="1:14" ht="15" customHeight="1">
      <c r="A6" s="1141"/>
      <c r="B6" s="752" t="s">
        <v>14</v>
      </c>
      <c r="C6" s="588">
        <v>99</v>
      </c>
      <c r="D6" s="588" t="s">
        <v>395</v>
      </c>
      <c r="E6" s="588">
        <v>63</v>
      </c>
      <c r="F6" s="588">
        <v>7</v>
      </c>
      <c r="G6" s="578">
        <f t="shared" ref="G6:G20" si="0">F6/E6*100</f>
        <v>11.111111111111111</v>
      </c>
      <c r="H6" s="588" t="s">
        <v>378</v>
      </c>
      <c r="I6" s="588" t="s">
        <v>378</v>
      </c>
      <c r="J6" s="588" t="s">
        <v>378</v>
      </c>
      <c r="K6" s="578" t="s">
        <v>378</v>
      </c>
      <c r="N6" s="285" t="s">
        <v>13</v>
      </c>
    </row>
    <row r="7" spans="1:14" ht="15" customHeight="1">
      <c r="A7" s="1141"/>
      <c r="B7" s="752" t="s">
        <v>268</v>
      </c>
      <c r="C7" s="588">
        <v>110</v>
      </c>
      <c r="D7" s="588" t="s">
        <v>396</v>
      </c>
      <c r="E7" s="588">
        <v>500</v>
      </c>
      <c r="F7" s="588">
        <v>42</v>
      </c>
      <c r="G7" s="578">
        <f t="shared" si="0"/>
        <v>8.4</v>
      </c>
      <c r="H7" s="588" t="s">
        <v>381</v>
      </c>
      <c r="I7" s="588">
        <v>108</v>
      </c>
      <c r="J7" s="588">
        <v>5</v>
      </c>
      <c r="K7" s="578">
        <f>J7/I7*100</f>
        <v>4.6296296296296298</v>
      </c>
    </row>
    <row r="8" spans="1:14" ht="15" customHeight="1">
      <c r="A8" s="1141"/>
      <c r="B8" s="752" t="s">
        <v>12</v>
      </c>
      <c r="C8" s="588">
        <v>38</v>
      </c>
      <c r="D8" s="588" t="s">
        <v>397</v>
      </c>
      <c r="E8" s="588">
        <v>119</v>
      </c>
      <c r="F8" s="588">
        <v>28</v>
      </c>
      <c r="G8" s="578">
        <f t="shared" si="0"/>
        <v>23.52941176470588</v>
      </c>
      <c r="H8" s="588" t="s">
        <v>398</v>
      </c>
      <c r="I8" s="588">
        <v>31</v>
      </c>
      <c r="J8" s="588">
        <v>9</v>
      </c>
      <c r="K8" s="578">
        <f>J8/I8*100</f>
        <v>29.032258064516132</v>
      </c>
    </row>
    <row r="9" spans="1:14" ht="15" customHeight="1">
      <c r="A9" s="1141"/>
      <c r="B9" s="752" t="s">
        <v>11</v>
      </c>
      <c r="C9" s="588">
        <v>112</v>
      </c>
      <c r="D9" s="588" t="s">
        <v>399</v>
      </c>
      <c r="E9" s="588">
        <v>127</v>
      </c>
      <c r="F9" s="588">
        <v>10</v>
      </c>
      <c r="G9" s="578">
        <f t="shared" si="0"/>
        <v>7.8740157480314963</v>
      </c>
      <c r="H9" s="588" t="s">
        <v>400</v>
      </c>
      <c r="I9" s="588">
        <v>90</v>
      </c>
      <c r="J9" s="588">
        <v>10</v>
      </c>
      <c r="K9" s="578">
        <f>J9/I9*100</f>
        <v>11.111111111111111</v>
      </c>
    </row>
    <row r="10" spans="1:14" ht="15" customHeight="1">
      <c r="A10" s="1141"/>
      <c r="B10" s="752" t="s">
        <v>10</v>
      </c>
      <c r="C10" s="588">
        <v>89</v>
      </c>
      <c r="D10" s="588" t="s">
        <v>402</v>
      </c>
      <c r="E10" s="588">
        <v>193</v>
      </c>
      <c r="F10" s="588">
        <v>25</v>
      </c>
      <c r="G10" s="578">
        <f t="shared" si="0"/>
        <v>12.953367875647666</v>
      </c>
      <c r="H10" s="588" t="s">
        <v>378</v>
      </c>
      <c r="I10" s="588" t="s">
        <v>378</v>
      </c>
      <c r="J10" s="588" t="s">
        <v>378</v>
      </c>
      <c r="K10" s="578" t="s">
        <v>378</v>
      </c>
    </row>
    <row r="11" spans="1:14" ht="15" customHeight="1">
      <c r="A11" s="1141"/>
      <c r="B11" s="752" t="s">
        <v>9</v>
      </c>
      <c r="C11" s="588">
        <v>69</v>
      </c>
      <c r="D11" s="588" t="s">
        <v>403</v>
      </c>
      <c r="E11" s="588">
        <v>70</v>
      </c>
      <c r="F11" s="588">
        <v>12</v>
      </c>
      <c r="G11" s="578">
        <f t="shared" si="0"/>
        <v>17.142857142857142</v>
      </c>
      <c r="H11" s="588" t="s">
        <v>378</v>
      </c>
      <c r="I11" s="588" t="s">
        <v>378</v>
      </c>
      <c r="J11" s="588" t="s">
        <v>378</v>
      </c>
      <c r="K11" s="578" t="s">
        <v>378</v>
      </c>
    </row>
    <row r="12" spans="1:14" ht="15" customHeight="1">
      <c r="A12" s="1141"/>
      <c r="B12" s="752" t="s">
        <v>7</v>
      </c>
      <c r="C12" s="588">
        <v>12</v>
      </c>
      <c r="D12" s="588" t="s">
        <v>405</v>
      </c>
      <c r="E12" s="588">
        <v>250</v>
      </c>
      <c r="F12" s="588">
        <v>87</v>
      </c>
      <c r="G12" s="578">
        <f t="shared" si="0"/>
        <v>34.799999999999997</v>
      </c>
      <c r="H12" s="588" t="s">
        <v>378</v>
      </c>
      <c r="I12" s="588" t="s">
        <v>378</v>
      </c>
      <c r="J12" s="588" t="s">
        <v>378</v>
      </c>
      <c r="K12" s="578" t="s">
        <v>378</v>
      </c>
    </row>
    <row r="13" spans="1:14" ht="15" customHeight="1">
      <c r="A13" s="1141"/>
      <c r="B13" s="752" t="s">
        <v>32</v>
      </c>
      <c r="C13" s="588">
        <v>28</v>
      </c>
      <c r="D13" s="588" t="s">
        <v>406</v>
      </c>
      <c r="E13" s="588">
        <v>78</v>
      </c>
      <c r="F13" s="588">
        <v>21</v>
      </c>
      <c r="G13" s="578">
        <f t="shared" si="0"/>
        <v>26.923076923076923</v>
      </c>
      <c r="H13" s="588" t="s">
        <v>406</v>
      </c>
      <c r="I13" s="588">
        <v>26</v>
      </c>
      <c r="J13" s="588">
        <v>7</v>
      </c>
      <c r="K13" s="578">
        <f>J13/I13*100</f>
        <v>26.923076923076923</v>
      </c>
    </row>
    <row r="14" spans="1:14" ht="15" customHeight="1">
      <c r="A14" s="1141"/>
      <c r="B14" s="752" t="s">
        <v>5</v>
      </c>
      <c r="C14" s="588">
        <v>38</v>
      </c>
      <c r="D14" s="588" t="s">
        <v>409</v>
      </c>
      <c r="E14" s="588">
        <v>34</v>
      </c>
      <c r="F14" s="588">
        <v>8</v>
      </c>
      <c r="G14" s="578">
        <f t="shared" si="0"/>
        <v>23.52941176470588</v>
      </c>
      <c r="H14" s="588" t="s">
        <v>378</v>
      </c>
      <c r="I14" s="588" t="s">
        <v>378</v>
      </c>
      <c r="J14" s="588" t="s">
        <v>378</v>
      </c>
      <c r="K14" s="578" t="s">
        <v>378</v>
      </c>
    </row>
    <row r="15" spans="1:14" ht="15" customHeight="1">
      <c r="A15" s="1141"/>
      <c r="B15" s="848" t="s">
        <v>743</v>
      </c>
      <c r="C15" s="588">
        <v>15</v>
      </c>
      <c r="D15" s="588" t="s">
        <v>410</v>
      </c>
      <c r="E15" s="588">
        <v>400</v>
      </c>
      <c r="F15" s="588">
        <v>132</v>
      </c>
      <c r="G15" s="578">
        <f t="shared" si="0"/>
        <v>33</v>
      </c>
      <c r="H15" s="588" t="s">
        <v>410</v>
      </c>
      <c r="I15" s="588">
        <v>54</v>
      </c>
      <c r="J15" s="588">
        <v>22</v>
      </c>
      <c r="K15" s="578">
        <f>J15/I15*100</f>
        <v>40.74074074074074</v>
      </c>
    </row>
    <row r="16" spans="1:14" ht="15" customHeight="1">
      <c r="A16" s="1141"/>
      <c r="B16" s="752" t="s">
        <v>3</v>
      </c>
      <c r="C16" s="588">
        <v>101</v>
      </c>
      <c r="D16" s="588" t="s">
        <v>411</v>
      </c>
      <c r="E16" s="588">
        <v>65</v>
      </c>
      <c r="F16" s="588">
        <v>7</v>
      </c>
      <c r="G16" s="578">
        <f t="shared" si="0"/>
        <v>10.76923076923077</v>
      </c>
      <c r="H16" s="588" t="s">
        <v>411</v>
      </c>
      <c r="I16" s="588">
        <v>30</v>
      </c>
      <c r="J16" s="588">
        <v>11</v>
      </c>
      <c r="K16" s="578">
        <f>J16/I16*100</f>
        <v>36.666666666666664</v>
      </c>
    </row>
    <row r="17" spans="1:12" ht="15" customHeight="1">
      <c r="A17" s="1141"/>
      <c r="B17" s="752" t="s">
        <v>79</v>
      </c>
      <c r="C17" s="588">
        <v>20</v>
      </c>
      <c r="D17" s="588" t="s">
        <v>413</v>
      </c>
      <c r="E17" s="588">
        <v>319</v>
      </c>
      <c r="F17" s="588">
        <v>97</v>
      </c>
      <c r="G17" s="578">
        <f t="shared" si="0"/>
        <v>30.407523510971785</v>
      </c>
      <c r="H17" s="588" t="s">
        <v>378</v>
      </c>
      <c r="I17" s="588" t="s">
        <v>378</v>
      </c>
      <c r="J17" s="588" t="s">
        <v>378</v>
      </c>
      <c r="K17" s="578" t="s">
        <v>378</v>
      </c>
    </row>
    <row r="18" spans="1:12" ht="15" customHeight="1">
      <c r="A18" s="1141"/>
      <c r="B18" s="752" t="s">
        <v>2</v>
      </c>
      <c r="C18" s="588">
        <v>78</v>
      </c>
      <c r="D18" s="588" t="s">
        <v>414</v>
      </c>
      <c r="E18" s="588">
        <v>158</v>
      </c>
      <c r="F18" s="588">
        <v>24</v>
      </c>
      <c r="G18" s="578">
        <f t="shared" si="0"/>
        <v>15.18987341772152</v>
      </c>
      <c r="H18" s="588" t="s">
        <v>378</v>
      </c>
      <c r="I18" s="588" t="s">
        <v>378</v>
      </c>
      <c r="J18" s="588" t="s">
        <v>378</v>
      </c>
      <c r="K18" s="578" t="s">
        <v>378</v>
      </c>
    </row>
    <row r="19" spans="1:12" ht="15" customHeight="1">
      <c r="A19" s="1141"/>
      <c r="B19" s="752" t="s">
        <v>50</v>
      </c>
      <c r="C19" s="588">
        <v>74</v>
      </c>
      <c r="D19" s="588" t="s">
        <v>415</v>
      </c>
      <c r="E19" s="588">
        <v>150</v>
      </c>
      <c r="F19" s="588">
        <v>24</v>
      </c>
      <c r="G19" s="578">
        <f t="shared" si="0"/>
        <v>16</v>
      </c>
      <c r="H19" s="588" t="s">
        <v>416</v>
      </c>
      <c r="I19" s="588">
        <v>66</v>
      </c>
      <c r="J19" s="588">
        <v>24</v>
      </c>
      <c r="K19" s="578">
        <f>J19/I19*100</f>
        <v>36.363636363636367</v>
      </c>
    </row>
    <row r="20" spans="1:12" s="283" customFormat="1" ht="15" customHeight="1">
      <c r="A20" s="1141"/>
      <c r="B20" s="849" t="s">
        <v>371</v>
      </c>
      <c r="C20" s="677" t="s">
        <v>322</v>
      </c>
      <c r="D20" s="588" t="s">
        <v>378</v>
      </c>
      <c r="E20" s="588">
        <f>SUM(E5:E19)</f>
        <v>2746</v>
      </c>
      <c r="F20" s="588">
        <f>SUM(F5:F19)</f>
        <v>557</v>
      </c>
      <c r="G20" s="578">
        <f t="shared" si="0"/>
        <v>20.284049526584123</v>
      </c>
      <c r="H20" s="588" t="s">
        <v>378</v>
      </c>
      <c r="I20" s="588">
        <f>SUM(I5:I19)</f>
        <v>405</v>
      </c>
      <c r="J20" s="588">
        <f>SUM(J5:J19)</f>
        <v>88</v>
      </c>
      <c r="K20" s="578">
        <f>J20/I20*100</f>
        <v>21.728395061728396</v>
      </c>
      <c r="L20" s="292"/>
    </row>
    <row r="21" spans="1:12" s="283" customFormat="1" ht="15" customHeight="1">
      <c r="A21" s="552"/>
      <c r="B21" s="849"/>
      <c r="C21" s="588"/>
      <c r="D21" s="588"/>
      <c r="E21" s="588"/>
      <c r="F21" s="588"/>
      <c r="G21" s="578"/>
      <c r="H21" s="588"/>
      <c r="I21" s="588"/>
      <c r="J21" s="588"/>
      <c r="K21" s="578"/>
    </row>
    <row r="22" spans="1:12" ht="15" customHeight="1">
      <c r="A22" s="1141">
        <v>39813</v>
      </c>
      <c r="B22" s="752" t="s">
        <v>15</v>
      </c>
      <c r="C22" s="588">
        <v>8</v>
      </c>
      <c r="D22" s="588" t="s">
        <v>394</v>
      </c>
      <c r="E22" s="588">
        <v>220</v>
      </c>
      <c r="F22" s="588">
        <v>82</v>
      </c>
      <c r="G22" s="578">
        <f t="shared" ref="G22:G37" si="1">F22/E22*100</f>
        <v>37.272727272727273</v>
      </c>
      <c r="H22" s="588" t="s">
        <v>378</v>
      </c>
      <c r="I22" s="588" t="s">
        <v>378</v>
      </c>
      <c r="J22" s="588" t="s">
        <v>378</v>
      </c>
      <c r="K22" s="578" t="s">
        <v>378</v>
      </c>
    </row>
    <row r="23" spans="1:12" ht="15" customHeight="1">
      <c r="A23" s="1141"/>
      <c r="B23" s="752" t="s">
        <v>14</v>
      </c>
      <c r="C23" s="588">
        <v>98</v>
      </c>
      <c r="D23" s="588" t="s">
        <v>395</v>
      </c>
      <c r="E23" s="588">
        <v>63</v>
      </c>
      <c r="F23" s="588">
        <v>7</v>
      </c>
      <c r="G23" s="578">
        <f t="shared" si="1"/>
        <v>11.111111111111111</v>
      </c>
      <c r="H23" s="588" t="s">
        <v>378</v>
      </c>
      <c r="I23" s="588" t="s">
        <v>378</v>
      </c>
      <c r="J23" s="588" t="s">
        <v>378</v>
      </c>
      <c r="K23" s="578" t="s">
        <v>378</v>
      </c>
    </row>
    <row r="24" spans="1:12" ht="15" customHeight="1">
      <c r="A24" s="1141"/>
      <c r="B24" s="752" t="s">
        <v>268</v>
      </c>
      <c r="C24" s="588">
        <v>110</v>
      </c>
      <c r="D24" s="588" t="s">
        <v>396</v>
      </c>
      <c r="E24" s="588">
        <v>500</v>
      </c>
      <c r="F24" s="588">
        <v>42</v>
      </c>
      <c r="G24" s="578">
        <f t="shared" si="1"/>
        <v>8.4</v>
      </c>
      <c r="H24" s="588" t="s">
        <v>381</v>
      </c>
      <c r="I24" s="588">
        <v>108</v>
      </c>
      <c r="J24" s="588">
        <v>5</v>
      </c>
      <c r="K24" s="578">
        <f>J24/I24*100</f>
        <v>4.6296296296296298</v>
      </c>
    </row>
    <row r="25" spans="1:12" ht="15" customHeight="1">
      <c r="A25" s="1141"/>
      <c r="B25" s="752" t="s">
        <v>12</v>
      </c>
      <c r="C25" s="588">
        <v>37</v>
      </c>
      <c r="D25" s="588" t="s">
        <v>397</v>
      </c>
      <c r="E25" s="588">
        <v>120</v>
      </c>
      <c r="F25" s="588">
        <v>30</v>
      </c>
      <c r="G25" s="578">
        <f t="shared" si="1"/>
        <v>25</v>
      </c>
      <c r="H25" s="588" t="s">
        <v>398</v>
      </c>
      <c r="I25" s="588">
        <v>31</v>
      </c>
      <c r="J25" s="588">
        <v>9</v>
      </c>
      <c r="K25" s="578">
        <f>J25/I25*100</f>
        <v>29.032258064516132</v>
      </c>
    </row>
    <row r="26" spans="1:12" ht="15" customHeight="1">
      <c r="A26" s="1141"/>
      <c r="B26" s="752" t="s">
        <v>11</v>
      </c>
      <c r="C26" s="588">
        <v>112</v>
      </c>
      <c r="D26" s="588" t="s">
        <v>399</v>
      </c>
      <c r="E26" s="588">
        <v>127</v>
      </c>
      <c r="F26" s="588">
        <v>10</v>
      </c>
      <c r="G26" s="578">
        <f t="shared" si="1"/>
        <v>7.8740157480314963</v>
      </c>
      <c r="H26" s="588" t="s">
        <v>401</v>
      </c>
      <c r="I26" s="588">
        <v>33</v>
      </c>
      <c r="J26" s="588">
        <v>5</v>
      </c>
      <c r="K26" s="578">
        <f>J26/I26*100</f>
        <v>15.151515151515152</v>
      </c>
    </row>
    <row r="27" spans="1:12" ht="15" customHeight="1">
      <c r="A27" s="1141"/>
      <c r="B27" s="752" t="s">
        <v>10</v>
      </c>
      <c r="C27" s="588">
        <v>88</v>
      </c>
      <c r="D27" s="588" t="s">
        <v>402</v>
      </c>
      <c r="E27" s="588">
        <v>193</v>
      </c>
      <c r="F27" s="588">
        <v>25</v>
      </c>
      <c r="G27" s="578">
        <f t="shared" si="1"/>
        <v>12.953367875647666</v>
      </c>
      <c r="H27" s="588" t="s">
        <v>378</v>
      </c>
      <c r="I27" s="588" t="s">
        <v>378</v>
      </c>
      <c r="J27" s="588" t="s">
        <v>378</v>
      </c>
      <c r="K27" s="578" t="s">
        <v>378</v>
      </c>
    </row>
    <row r="28" spans="1:12" ht="15" customHeight="1">
      <c r="A28" s="1141"/>
      <c r="B28" s="752" t="s">
        <v>9</v>
      </c>
      <c r="C28" s="588">
        <v>69</v>
      </c>
      <c r="D28" s="588" t="s">
        <v>403</v>
      </c>
      <c r="E28" s="588">
        <v>70</v>
      </c>
      <c r="F28" s="588">
        <v>12</v>
      </c>
      <c r="G28" s="578">
        <f t="shared" si="1"/>
        <v>17.142857142857142</v>
      </c>
      <c r="H28" s="588" t="s">
        <v>378</v>
      </c>
      <c r="I28" s="588" t="s">
        <v>378</v>
      </c>
      <c r="J28" s="588" t="s">
        <v>378</v>
      </c>
      <c r="K28" s="578" t="s">
        <v>378</v>
      </c>
    </row>
    <row r="29" spans="1:12" ht="15" customHeight="1">
      <c r="A29" s="1141"/>
      <c r="B29" s="752" t="s">
        <v>7</v>
      </c>
      <c r="C29" s="588">
        <v>13</v>
      </c>
      <c r="D29" s="588" t="s">
        <v>405</v>
      </c>
      <c r="E29" s="588">
        <v>250</v>
      </c>
      <c r="F29" s="588">
        <v>87</v>
      </c>
      <c r="G29" s="578">
        <f t="shared" si="1"/>
        <v>34.799999999999997</v>
      </c>
      <c r="H29" s="588" t="s">
        <v>378</v>
      </c>
      <c r="I29" s="588" t="s">
        <v>378</v>
      </c>
      <c r="J29" s="588" t="s">
        <v>378</v>
      </c>
      <c r="K29" s="578" t="s">
        <v>378</v>
      </c>
    </row>
    <row r="30" spans="1:12" ht="15" customHeight="1">
      <c r="A30" s="1141"/>
      <c r="B30" s="752" t="s">
        <v>32</v>
      </c>
      <c r="C30" s="588">
        <v>30</v>
      </c>
      <c r="D30" s="588" t="s">
        <v>406</v>
      </c>
      <c r="E30" s="588">
        <v>78</v>
      </c>
      <c r="F30" s="588">
        <v>21</v>
      </c>
      <c r="G30" s="578">
        <f t="shared" si="1"/>
        <v>26.923076923076923</v>
      </c>
      <c r="H30" s="588" t="s">
        <v>406</v>
      </c>
      <c r="I30" s="588">
        <v>26</v>
      </c>
      <c r="J30" s="588">
        <v>7</v>
      </c>
      <c r="K30" s="578">
        <f>J30/I30*100</f>
        <v>26.923076923076923</v>
      </c>
    </row>
    <row r="31" spans="1:12" ht="15" customHeight="1">
      <c r="A31" s="1141"/>
      <c r="B31" s="752" t="s">
        <v>5</v>
      </c>
      <c r="C31" s="588">
        <v>40</v>
      </c>
      <c r="D31" s="588" t="s">
        <v>409</v>
      </c>
      <c r="E31" s="588">
        <v>34</v>
      </c>
      <c r="F31" s="588">
        <v>8</v>
      </c>
      <c r="G31" s="578">
        <f t="shared" si="1"/>
        <v>23.52941176470588</v>
      </c>
      <c r="H31" s="588" t="s">
        <v>378</v>
      </c>
      <c r="I31" s="588" t="s">
        <v>378</v>
      </c>
      <c r="J31" s="588" t="s">
        <v>378</v>
      </c>
      <c r="K31" s="578" t="s">
        <v>378</v>
      </c>
    </row>
    <row r="32" spans="1:12" ht="15" customHeight="1">
      <c r="A32" s="1141"/>
      <c r="B32" s="848" t="s">
        <v>743</v>
      </c>
      <c r="C32" s="588">
        <v>17</v>
      </c>
      <c r="D32" s="588" t="s">
        <v>410</v>
      </c>
      <c r="E32" s="588">
        <v>400</v>
      </c>
      <c r="F32" s="588">
        <v>132</v>
      </c>
      <c r="G32" s="578">
        <f t="shared" si="1"/>
        <v>33</v>
      </c>
      <c r="H32" s="588" t="s">
        <v>410</v>
      </c>
      <c r="I32" s="588">
        <v>54</v>
      </c>
      <c r="J32" s="588">
        <v>22</v>
      </c>
      <c r="K32" s="578">
        <f>J32/I32*100</f>
        <v>40.74074074074074</v>
      </c>
    </row>
    <row r="33" spans="1:11" ht="15" customHeight="1">
      <c r="A33" s="1141"/>
      <c r="B33" s="752" t="s">
        <v>3</v>
      </c>
      <c r="C33" s="588">
        <v>84</v>
      </c>
      <c r="D33" s="588" t="s">
        <v>394</v>
      </c>
      <c r="E33" s="588">
        <v>65</v>
      </c>
      <c r="F33" s="588">
        <v>9</v>
      </c>
      <c r="G33" s="578">
        <f t="shared" si="1"/>
        <v>13.846153846153847</v>
      </c>
      <c r="H33" s="588" t="s">
        <v>412</v>
      </c>
      <c r="I33" s="588">
        <v>30</v>
      </c>
      <c r="J33" s="588">
        <v>12</v>
      </c>
      <c r="K33" s="578">
        <f>J33/I33*100</f>
        <v>40</v>
      </c>
    </row>
    <row r="34" spans="1:11" ht="15" customHeight="1">
      <c r="A34" s="1141"/>
      <c r="B34" s="752" t="s">
        <v>79</v>
      </c>
      <c r="C34" s="588">
        <v>23</v>
      </c>
      <c r="D34" s="588" t="s">
        <v>413</v>
      </c>
      <c r="E34" s="588">
        <v>319</v>
      </c>
      <c r="F34" s="588">
        <v>97</v>
      </c>
      <c r="G34" s="578">
        <f t="shared" si="1"/>
        <v>30.407523510971785</v>
      </c>
      <c r="H34" s="588" t="s">
        <v>378</v>
      </c>
      <c r="I34" s="588" t="s">
        <v>378</v>
      </c>
      <c r="J34" s="588" t="s">
        <v>378</v>
      </c>
      <c r="K34" s="578" t="s">
        <v>378</v>
      </c>
    </row>
    <row r="35" spans="1:11" ht="15" customHeight="1">
      <c r="A35" s="1141"/>
      <c r="B35" s="752" t="s">
        <v>2</v>
      </c>
      <c r="C35" s="588">
        <v>77</v>
      </c>
      <c r="D35" s="588" t="s">
        <v>414</v>
      </c>
      <c r="E35" s="588">
        <v>158</v>
      </c>
      <c r="F35" s="588">
        <v>24</v>
      </c>
      <c r="G35" s="578">
        <f t="shared" si="1"/>
        <v>15.18987341772152</v>
      </c>
      <c r="H35" s="588" t="s">
        <v>378</v>
      </c>
      <c r="I35" s="588" t="s">
        <v>378</v>
      </c>
      <c r="J35" s="588" t="s">
        <v>378</v>
      </c>
      <c r="K35" s="578" t="s">
        <v>378</v>
      </c>
    </row>
    <row r="36" spans="1:11" ht="15" customHeight="1">
      <c r="A36" s="1141"/>
      <c r="B36" s="752" t="s">
        <v>50</v>
      </c>
      <c r="C36" s="588">
        <v>77</v>
      </c>
      <c r="D36" s="588" t="s">
        <v>417</v>
      </c>
      <c r="E36" s="588">
        <v>210</v>
      </c>
      <c r="F36" s="588">
        <v>32</v>
      </c>
      <c r="G36" s="578">
        <f t="shared" si="1"/>
        <v>15.238095238095239</v>
      </c>
      <c r="H36" s="588" t="s">
        <v>417</v>
      </c>
      <c r="I36" s="588">
        <v>93</v>
      </c>
      <c r="J36" s="588">
        <v>23</v>
      </c>
      <c r="K36" s="578">
        <f>J36/I36*100</f>
        <v>24.731182795698924</v>
      </c>
    </row>
    <row r="37" spans="1:11" s="283" customFormat="1" ht="15" customHeight="1">
      <c r="A37" s="1141"/>
      <c r="B37" s="849" t="s">
        <v>371</v>
      </c>
      <c r="C37" s="677" t="s">
        <v>322</v>
      </c>
      <c r="D37" s="588" t="s">
        <v>378</v>
      </c>
      <c r="E37" s="588">
        <f>SUM(E22:E36)</f>
        <v>2807</v>
      </c>
      <c r="F37" s="588">
        <f>SUM(F22:F36)</f>
        <v>618</v>
      </c>
      <c r="G37" s="578">
        <f t="shared" si="1"/>
        <v>22.016387602422515</v>
      </c>
      <c r="H37" s="588" t="s">
        <v>378</v>
      </c>
      <c r="I37" s="588">
        <f>SUM(I22:I36)</f>
        <v>375</v>
      </c>
      <c r="J37" s="588">
        <f>SUM(J22:J36)</f>
        <v>83</v>
      </c>
      <c r="K37" s="578">
        <f>J37/I37*100</f>
        <v>22.133333333333333</v>
      </c>
    </row>
    <row r="38" spans="1:11" s="283" customFormat="1" ht="15" customHeight="1">
      <c r="A38" s="552"/>
      <c r="B38" s="849"/>
      <c r="C38" s="588"/>
      <c r="D38" s="588"/>
      <c r="E38" s="588"/>
      <c r="F38" s="588"/>
      <c r="G38" s="578"/>
      <c r="H38" s="588"/>
      <c r="I38" s="588"/>
      <c r="J38" s="588"/>
      <c r="K38" s="578"/>
    </row>
    <row r="39" spans="1:11" ht="15" customHeight="1">
      <c r="A39" s="1141">
        <v>40178</v>
      </c>
      <c r="B39" s="752" t="s">
        <v>15</v>
      </c>
      <c r="C39" s="588">
        <v>10</v>
      </c>
      <c r="D39" s="588" t="s">
        <v>394</v>
      </c>
      <c r="E39" s="588">
        <v>220</v>
      </c>
      <c r="F39" s="588">
        <v>85</v>
      </c>
      <c r="G39" s="578">
        <f>F39/E39*100</f>
        <v>38.636363636363633</v>
      </c>
      <c r="H39" s="588" t="s">
        <v>378</v>
      </c>
      <c r="I39" s="588" t="s">
        <v>378</v>
      </c>
      <c r="J39" s="588" t="s">
        <v>378</v>
      </c>
      <c r="K39" s="578" t="s">
        <v>378</v>
      </c>
    </row>
    <row r="40" spans="1:11" ht="15" customHeight="1">
      <c r="A40" s="1141"/>
      <c r="B40" s="752" t="s">
        <v>14</v>
      </c>
      <c r="C40" s="588">
        <v>118</v>
      </c>
      <c r="D40" s="588" t="s">
        <v>379</v>
      </c>
      <c r="E40" s="588">
        <v>63</v>
      </c>
      <c r="F40" s="588">
        <v>5</v>
      </c>
      <c r="G40" s="578">
        <f>F40/E40*100</f>
        <v>7.9365079365079358</v>
      </c>
      <c r="H40" s="588" t="s">
        <v>8</v>
      </c>
      <c r="I40" s="588" t="s">
        <v>8</v>
      </c>
      <c r="J40" s="588" t="s">
        <v>8</v>
      </c>
      <c r="K40" s="578" t="s">
        <v>8</v>
      </c>
    </row>
    <row r="41" spans="1:11" ht="15" customHeight="1">
      <c r="A41" s="1141"/>
      <c r="B41" s="752" t="s">
        <v>268</v>
      </c>
      <c r="C41" s="588">
        <v>114</v>
      </c>
      <c r="D41" s="588" t="s">
        <v>396</v>
      </c>
      <c r="E41" s="588">
        <v>500</v>
      </c>
      <c r="F41" s="588">
        <v>42</v>
      </c>
      <c r="G41" s="578">
        <f>F41/E41*100</f>
        <v>8.4</v>
      </c>
      <c r="H41" s="588" t="s">
        <v>381</v>
      </c>
      <c r="I41" s="588">
        <v>108</v>
      </c>
      <c r="J41" s="588">
        <v>5</v>
      </c>
      <c r="K41" s="578">
        <f>J41/I41*100</f>
        <v>4.6296296296296298</v>
      </c>
    </row>
    <row r="42" spans="1:11" ht="15" customHeight="1">
      <c r="A42" s="1141"/>
      <c r="B42" s="752" t="s">
        <v>12</v>
      </c>
      <c r="C42" s="588">
        <v>40</v>
      </c>
      <c r="D42" s="588" t="s">
        <v>397</v>
      </c>
      <c r="E42" s="588">
        <v>120</v>
      </c>
      <c r="F42" s="588">
        <v>29</v>
      </c>
      <c r="G42" s="578">
        <f>F42/E42*100</f>
        <v>24.166666666666668</v>
      </c>
      <c r="H42" s="588" t="s">
        <v>398</v>
      </c>
      <c r="I42" s="588">
        <v>33</v>
      </c>
      <c r="J42" s="588">
        <v>6</v>
      </c>
      <c r="K42" s="578">
        <f>J42/I42*100</f>
        <v>18.181818181818183</v>
      </c>
    </row>
    <row r="43" spans="1:11" ht="15" customHeight="1">
      <c r="A43" s="1141"/>
      <c r="B43" s="752" t="s">
        <v>11</v>
      </c>
      <c r="C43" s="592" t="s">
        <v>429</v>
      </c>
      <c r="D43" s="592" t="s">
        <v>429</v>
      </c>
      <c r="E43" s="592" t="s">
        <v>429</v>
      </c>
      <c r="F43" s="592" t="s">
        <v>429</v>
      </c>
      <c r="G43" s="592" t="s">
        <v>429</v>
      </c>
      <c r="H43" s="592" t="s">
        <v>429</v>
      </c>
      <c r="I43" s="592" t="s">
        <v>429</v>
      </c>
      <c r="J43" s="592" t="s">
        <v>429</v>
      </c>
      <c r="K43" s="592" t="s">
        <v>429</v>
      </c>
    </row>
    <row r="44" spans="1:11" ht="15" customHeight="1">
      <c r="A44" s="1141"/>
      <c r="B44" s="752" t="s">
        <v>10</v>
      </c>
      <c r="C44" s="588">
        <v>58</v>
      </c>
      <c r="D44" s="588" t="s">
        <v>385</v>
      </c>
      <c r="E44" s="588">
        <v>192</v>
      </c>
      <c r="F44" s="588">
        <v>40</v>
      </c>
      <c r="G44" s="578">
        <f t="shared" ref="G44:G54" si="2">F44/E44*100</f>
        <v>20.833333333333336</v>
      </c>
      <c r="H44" s="588" t="s">
        <v>378</v>
      </c>
      <c r="I44" s="588" t="s">
        <v>378</v>
      </c>
      <c r="J44" s="588" t="s">
        <v>378</v>
      </c>
      <c r="K44" s="578" t="s">
        <v>378</v>
      </c>
    </row>
    <row r="45" spans="1:11" ht="15" customHeight="1">
      <c r="A45" s="1141"/>
      <c r="B45" s="752" t="s">
        <v>9</v>
      </c>
      <c r="C45" s="588">
        <v>74</v>
      </c>
      <c r="D45" s="588" t="s">
        <v>403</v>
      </c>
      <c r="E45" s="588">
        <v>70</v>
      </c>
      <c r="F45" s="588">
        <v>12</v>
      </c>
      <c r="G45" s="578">
        <f t="shared" si="2"/>
        <v>17.142857142857142</v>
      </c>
      <c r="H45" s="588" t="s">
        <v>378</v>
      </c>
      <c r="I45" s="588" t="s">
        <v>378</v>
      </c>
      <c r="J45" s="588" t="s">
        <v>378</v>
      </c>
      <c r="K45" s="578" t="s">
        <v>378</v>
      </c>
    </row>
    <row r="46" spans="1:11" ht="15" customHeight="1">
      <c r="A46" s="1141"/>
      <c r="B46" s="752" t="s">
        <v>7</v>
      </c>
      <c r="C46" s="588">
        <v>9</v>
      </c>
      <c r="D46" s="588" t="s">
        <v>379</v>
      </c>
      <c r="E46" s="588">
        <v>250</v>
      </c>
      <c r="F46" s="588">
        <v>98</v>
      </c>
      <c r="G46" s="578">
        <f t="shared" si="2"/>
        <v>39.200000000000003</v>
      </c>
      <c r="H46" s="588" t="s">
        <v>378</v>
      </c>
      <c r="I46" s="588" t="s">
        <v>378</v>
      </c>
      <c r="J46" s="588" t="s">
        <v>378</v>
      </c>
      <c r="K46" s="578" t="s">
        <v>378</v>
      </c>
    </row>
    <row r="47" spans="1:11" ht="15" customHeight="1">
      <c r="A47" s="1141"/>
      <c r="B47" s="752" t="s">
        <v>32</v>
      </c>
      <c r="C47" s="588">
        <v>33</v>
      </c>
      <c r="D47" s="588" t="s">
        <v>407</v>
      </c>
      <c r="E47" s="588">
        <v>78</v>
      </c>
      <c r="F47" s="588">
        <v>21</v>
      </c>
      <c r="G47" s="578">
        <f t="shared" si="2"/>
        <v>26.923076923076923</v>
      </c>
      <c r="H47" s="588" t="s">
        <v>406</v>
      </c>
      <c r="I47" s="588">
        <v>26</v>
      </c>
      <c r="J47" s="588">
        <v>7</v>
      </c>
      <c r="K47" s="578">
        <f>J47/I47*100</f>
        <v>26.923076923076923</v>
      </c>
    </row>
    <row r="48" spans="1:11" ht="15" customHeight="1">
      <c r="A48" s="1141"/>
      <c r="B48" s="752" t="s">
        <v>5</v>
      </c>
      <c r="C48" s="588">
        <v>43</v>
      </c>
      <c r="D48" s="588" t="s">
        <v>409</v>
      </c>
      <c r="E48" s="588">
        <v>34</v>
      </c>
      <c r="F48" s="588">
        <v>8</v>
      </c>
      <c r="G48" s="578">
        <f t="shared" si="2"/>
        <v>23.52941176470588</v>
      </c>
      <c r="H48" s="588" t="s">
        <v>378</v>
      </c>
      <c r="I48" s="588" t="s">
        <v>378</v>
      </c>
      <c r="J48" s="588" t="s">
        <v>378</v>
      </c>
      <c r="K48" s="578" t="s">
        <v>378</v>
      </c>
    </row>
    <row r="49" spans="1:11" ht="15" customHeight="1">
      <c r="A49" s="1141"/>
      <c r="B49" s="848" t="s">
        <v>743</v>
      </c>
      <c r="C49" s="588">
        <v>3</v>
      </c>
      <c r="D49" s="588" t="s">
        <v>387</v>
      </c>
      <c r="E49" s="588">
        <v>400</v>
      </c>
      <c r="F49" s="588">
        <v>178</v>
      </c>
      <c r="G49" s="578">
        <f t="shared" si="2"/>
        <v>44.5</v>
      </c>
      <c r="H49" s="588" t="s">
        <v>387</v>
      </c>
      <c r="I49" s="588">
        <v>54</v>
      </c>
      <c r="J49" s="588">
        <v>16</v>
      </c>
      <c r="K49" s="578">
        <f>J49/I49*100</f>
        <v>29.629629629629626</v>
      </c>
    </row>
    <row r="50" spans="1:11" ht="15" customHeight="1">
      <c r="A50" s="1141"/>
      <c r="B50" s="752" t="s">
        <v>3</v>
      </c>
      <c r="C50" s="588">
        <v>90</v>
      </c>
      <c r="D50" s="588" t="s">
        <v>394</v>
      </c>
      <c r="E50" s="588">
        <v>66</v>
      </c>
      <c r="F50" s="588">
        <v>9</v>
      </c>
      <c r="G50" s="578">
        <f t="shared" si="2"/>
        <v>13.636363636363635</v>
      </c>
      <c r="H50" s="588" t="s">
        <v>412</v>
      </c>
      <c r="I50" s="588">
        <v>30</v>
      </c>
      <c r="J50" s="588">
        <v>12</v>
      </c>
      <c r="K50" s="578">
        <f>J50/I50*100</f>
        <v>40</v>
      </c>
    </row>
    <row r="51" spans="1:11" ht="15" customHeight="1">
      <c r="A51" s="1141"/>
      <c r="B51" s="752" t="s">
        <v>79</v>
      </c>
      <c r="C51" s="588">
        <v>24</v>
      </c>
      <c r="D51" s="588" t="s">
        <v>413</v>
      </c>
      <c r="E51" s="588">
        <v>323</v>
      </c>
      <c r="F51" s="588">
        <v>99</v>
      </c>
      <c r="G51" s="578">
        <f t="shared" si="2"/>
        <v>30.650154798761609</v>
      </c>
      <c r="H51" s="588" t="s">
        <v>378</v>
      </c>
      <c r="I51" s="588" t="s">
        <v>378</v>
      </c>
      <c r="J51" s="588" t="s">
        <v>378</v>
      </c>
      <c r="K51" s="578" t="s">
        <v>378</v>
      </c>
    </row>
    <row r="52" spans="1:11" ht="15" customHeight="1">
      <c r="A52" s="1141"/>
      <c r="B52" s="752" t="s">
        <v>2</v>
      </c>
      <c r="C52" s="588">
        <v>87</v>
      </c>
      <c r="D52" s="588" t="s">
        <v>414</v>
      </c>
      <c r="E52" s="588">
        <v>157</v>
      </c>
      <c r="F52" s="588">
        <v>22</v>
      </c>
      <c r="G52" s="578">
        <f t="shared" si="2"/>
        <v>14.012738853503185</v>
      </c>
      <c r="H52" s="588" t="s">
        <v>378</v>
      </c>
      <c r="I52" s="588" t="s">
        <v>378</v>
      </c>
      <c r="J52" s="588" t="s">
        <v>378</v>
      </c>
      <c r="K52" s="578" t="s">
        <v>378</v>
      </c>
    </row>
    <row r="53" spans="1:11" ht="15" customHeight="1">
      <c r="A53" s="1141"/>
      <c r="B53" s="752" t="s">
        <v>50</v>
      </c>
      <c r="C53" s="588">
        <v>81</v>
      </c>
      <c r="D53" s="588" t="s">
        <v>417</v>
      </c>
      <c r="E53" s="588">
        <v>214</v>
      </c>
      <c r="F53" s="588">
        <v>32</v>
      </c>
      <c r="G53" s="578">
        <f t="shared" si="2"/>
        <v>14.953271028037381</v>
      </c>
      <c r="H53" s="588" t="s">
        <v>417</v>
      </c>
      <c r="I53" s="588">
        <v>99</v>
      </c>
      <c r="J53" s="588">
        <v>24</v>
      </c>
      <c r="K53" s="578">
        <f>J53/I53*100</f>
        <v>24.242424242424242</v>
      </c>
    </row>
    <row r="54" spans="1:11" s="283" customFormat="1" ht="15" customHeight="1">
      <c r="A54" s="1141"/>
      <c r="B54" s="849" t="s">
        <v>371</v>
      </c>
      <c r="C54" s="677" t="s">
        <v>322</v>
      </c>
      <c r="D54" s="578" t="s">
        <v>378</v>
      </c>
      <c r="E54" s="588">
        <f>SUM(E41:E53)</f>
        <v>2404</v>
      </c>
      <c r="F54" s="588">
        <f>SUM(F41:F53)</f>
        <v>590</v>
      </c>
      <c r="G54" s="578">
        <f t="shared" si="2"/>
        <v>24.542429284525792</v>
      </c>
      <c r="H54" s="578" t="s">
        <v>378</v>
      </c>
      <c r="I54" s="588">
        <f>SUM(I41:I53)</f>
        <v>350</v>
      </c>
      <c r="J54" s="588">
        <f>SUM(J41:J53)</f>
        <v>70</v>
      </c>
      <c r="K54" s="578">
        <f>J54/I54*100</f>
        <v>20</v>
      </c>
    </row>
    <row r="55" spans="1:11" s="283" customFormat="1" ht="15" customHeight="1">
      <c r="A55" s="552"/>
      <c r="B55" s="849"/>
      <c r="C55" s="588"/>
      <c r="D55" s="588"/>
      <c r="E55" s="588"/>
      <c r="F55" s="588"/>
      <c r="G55" s="578"/>
      <c r="H55" s="588"/>
      <c r="I55" s="588"/>
      <c r="J55" s="588"/>
      <c r="K55" s="578"/>
    </row>
    <row r="56" spans="1:11" ht="15" customHeight="1">
      <c r="A56" s="1141">
        <v>40543</v>
      </c>
      <c r="B56" s="752" t="s">
        <v>15</v>
      </c>
      <c r="C56" s="588">
        <v>11</v>
      </c>
      <c r="D56" s="588" t="s">
        <v>394</v>
      </c>
      <c r="E56" s="588">
        <v>220</v>
      </c>
      <c r="F56" s="588">
        <v>86</v>
      </c>
      <c r="G56" s="578">
        <f t="shared" ref="G56:G67" si="3">F56/E56*100</f>
        <v>39.090909090909093</v>
      </c>
      <c r="H56" s="588" t="s">
        <v>378</v>
      </c>
      <c r="I56" s="588" t="s">
        <v>378</v>
      </c>
      <c r="J56" s="588" t="s">
        <v>378</v>
      </c>
      <c r="K56" s="578" t="s">
        <v>378</v>
      </c>
    </row>
    <row r="57" spans="1:11" ht="15" customHeight="1">
      <c r="A57" s="1141"/>
      <c r="B57" s="752" t="s">
        <v>14</v>
      </c>
      <c r="C57" s="588">
        <v>114</v>
      </c>
      <c r="D57" s="588" t="s">
        <v>379</v>
      </c>
      <c r="E57" s="588">
        <v>63</v>
      </c>
      <c r="F57" s="588">
        <v>5</v>
      </c>
      <c r="G57" s="578">
        <f t="shared" si="3"/>
        <v>7.9365079365079358</v>
      </c>
      <c r="H57" s="588" t="s">
        <v>378</v>
      </c>
      <c r="I57" s="588" t="s">
        <v>378</v>
      </c>
      <c r="J57" s="588" t="s">
        <v>378</v>
      </c>
      <c r="K57" s="578" t="s">
        <v>378</v>
      </c>
    </row>
    <row r="58" spans="1:11" ht="15" customHeight="1">
      <c r="A58" s="1141"/>
      <c r="B58" s="752" t="s">
        <v>268</v>
      </c>
      <c r="C58" s="588">
        <v>110</v>
      </c>
      <c r="D58" s="588" t="s">
        <v>396</v>
      </c>
      <c r="E58" s="588">
        <v>500</v>
      </c>
      <c r="F58" s="588">
        <v>42</v>
      </c>
      <c r="G58" s="578">
        <f t="shared" si="3"/>
        <v>8.4</v>
      </c>
      <c r="H58" s="588" t="s">
        <v>381</v>
      </c>
      <c r="I58" s="588">
        <v>108</v>
      </c>
      <c r="J58" s="588">
        <v>5</v>
      </c>
      <c r="K58" s="578">
        <f>J58/I58*100</f>
        <v>4.6296296296296298</v>
      </c>
    </row>
    <row r="59" spans="1:11" ht="15" customHeight="1">
      <c r="A59" s="1141"/>
      <c r="B59" s="752" t="s">
        <v>12</v>
      </c>
      <c r="C59" s="588">
        <v>42</v>
      </c>
      <c r="D59" s="588" t="s">
        <v>397</v>
      </c>
      <c r="E59" s="588">
        <v>120</v>
      </c>
      <c r="F59" s="588">
        <v>29</v>
      </c>
      <c r="G59" s="666">
        <f>F59/E59*100</f>
        <v>24.166666666666668</v>
      </c>
      <c r="H59" s="588" t="s">
        <v>398</v>
      </c>
      <c r="I59" s="588">
        <v>33</v>
      </c>
      <c r="J59" s="588">
        <v>6</v>
      </c>
      <c r="K59" s="666">
        <f>J59/I59*100</f>
        <v>18.181818181818183</v>
      </c>
    </row>
    <row r="60" spans="1:11" ht="15" customHeight="1">
      <c r="A60" s="1141"/>
      <c r="B60" s="752" t="s">
        <v>11</v>
      </c>
      <c r="C60" s="588">
        <v>90</v>
      </c>
      <c r="D60" s="588" t="s">
        <v>384</v>
      </c>
      <c r="E60" s="588">
        <v>256</v>
      </c>
      <c r="F60" s="588">
        <v>32</v>
      </c>
      <c r="G60" s="578">
        <f t="shared" si="3"/>
        <v>12.5</v>
      </c>
      <c r="H60" s="588" t="s">
        <v>384</v>
      </c>
      <c r="I60" s="588">
        <v>90</v>
      </c>
      <c r="J60" s="588">
        <v>10</v>
      </c>
      <c r="K60" s="578">
        <f>J60/I60*100</f>
        <v>11.111111111111111</v>
      </c>
    </row>
    <row r="61" spans="1:11" ht="15" customHeight="1">
      <c r="A61" s="1141"/>
      <c r="B61" s="752" t="s">
        <v>10</v>
      </c>
      <c r="C61" s="588">
        <v>56</v>
      </c>
      <c r="D61" s="588" t="s">
        <v>385</v>
      </c>
      <c r="E61" s="588">
        <v>192</v>
      </c>
      <c r="F61" s="588">
        <v>40</v>
      </c>
      <c r="G61" s="578">
        <f t="shared" si="3"/>
        <v>20.833333333333336</v>
      </c>
      <c r="H61" s="588" t="s">
        <v>378</v>
      </c>
      <c r="I61" s="588" t="s">
        <v>378</v>
      </c>
      <c r="J61" s="588" t="s">
        <v>378</v>
      </c>
      <c r="K61" s="578" t="s">
        <v>378</v>
      </c>
    </row>
    <row r="62" spans="1:11" ht="15" customHeight="1">
      <c r="A62" s="1141"/>
      <c r="B62" s="752" t="s">
        <v>9</v>
      </c>
      <c r="C62" s="588">
        <v>63</v>
      </c>
      <c r="D62" s="588" t="s">
        <v>404</v>
      </c>
      <c r="E62" s="588">
        <v>69</v>
      </c>
      <c r="F62" s="588">
        <v>13</v>
      </c>
      <c r="G62" s="578">
        <f t="shared" si="3"/>
        <v>18.840579710144929</v>
      </c>
      <c r="H62" s="588" t="s">
        <v>8</v>
      </c>
      <c r="I62" s="588" t="s">
        <v>8</v>
      </c>
      <c r="J62" s="588" t="s">
        <v>8</v>
      </c>
      <c r="K62" s="578" t="s">
        <v>8</v>
      </c>
    </row>
    <row r="63" spans="1:11" ht="15" customHeight="1">
      <c r="A63" s="1141"/>
      <c r="B63" s="752" t="s">
        <v>7</v>
      </c>
      <c r="C63" s="588">
        <v>10</v>
      </c>
      <c r="D63" s="588" t="s">
        <v>379</v>
      </c>
      <c r="E63" s="588">
        <v>250</v>
      </c>
      <c r="F63" s="588">
        <v>98</v>
      </c>
      <c r="G63" s="578">
        <f t="shared" si="3"/>
        <v>39.200000000000003</v>
      </c>
      <c r="H63" s="588" t="s">
        <v>378</v>
      </c>
      <c r="I63" s="588" t="s">
        <v>378</v>
      </c>
      <c r="J63" s="588" t="s">
        <v>378</v>
      </c>
      <c r="K63" s="578" t="s">
        <v>378</v>
      </c>
    </row>
    <row r="64" spans="1:11" ht="15" customHeight="1">
      <c r="A64" s="1141"/>
      <c r="B64" s="752" t="s">
        <v>32</v>
      </c>
      <c r="C64" s="588">
        <v>41</v>
      </c>
      <c r="D64" s="588" t="s">
        <v>407</v>
      </c>
      <c r="E64" s="588">
        <v>78</v>
      </c>
      <c r="F64" s="588">
        <v>19</v>
      </c>
      <c r="G64" s="578">
        <f t="shared" si="3"/>
        <v>24.358974358974358</v>
      </c>
      <c r="H64" s="588" t="s">
        <v>408</v>
      </c>
      <c r="I64" s="588">
        <v>26</v>
      </c>
      <c r="J64" s="588">
        <v>7</v>
      </c>
      <c r="K64" s="578">
        <f>J64/I64*100</f>
        <v>26.923076923076923</v>
      </c>
    </row>
    <row r="65" spans="1:11" ht="15" customHeight="1">
      <c r="A65" s="1141"/>
      <c r="B65" s="752" t="s">
        <v>5</v>
      </c>
      <c r="C65" s="588">
        <v>44</v>
      </c>
      <c r="D65" s="588" t="s">
        <v>409</v>
      </c>
      <c r="E65" s="588">
        <v>34</v>
      </c>
      <c r="F65" s="588">
        <v>8</v>
      </c>
      <c r="G65" s="578">
        <f t="shared" si="3"/>
        <v>23.52941176470588</v>
      </c>
      <c r="H65" s="588" t="s">
        <v>378</v>
      </c>
      <c r="I65" s="588" t="s">
        <v>378</v>
      </c>
      <c r="J65" s="588" t="s">
        <v>378</v>
      </c>
      <c r="K65" s="578" t="s">
        <v>378</v>
      </c>
    </row>
    <row r="66" spans="1:11" ht="15" customHeight="1">
      <c r="A66" s="1141"/>
      <c r="B66" s="848" t="s">
        <v>743</v>
      </c>
      <c r="C66" s="588">
        <v>3</v>
      </c>
      <c r="D66" s="588" t="s">
        <v>387</v>
      </c>
      <c r="E66" s="588">
        <v>400</v>
      </c>
      <c r="F66" s="588">
        <v>178</v>
      </c>
      <c r="G66" s="578">
        <f t="shared" si="3"/>
        <v>44.5</v>
      </c>
      <c r="H66" s="588" t="s">
        <v>387</v>
      </c>
      <c r="I66" s="588">
        <v>54</v>
      </c>
      <c r="J66" s="588">
        <v>16</v>
      </c>
      <c r="K66" s="578">
        <f>J66/I66*100</f>
        <v>29.629629629629626</v>
      </c>
    </row>
    <row r="67" spans="1:11" ht="15" customHeight="1">
      <c r="A67" s="1141"/>
      <c r="B67" s="752" t="s">
        <v>3</v>
      </c>
      <c r="C67" s="588">
        <v>86</v>
      </c>
      <c r="D67" s="588" t="s">
        <v>394</v>
      </c>
      <c r="E67" s="588">
        <v>66</v>
      </c>
      <c r="F67" s="588">
        <v>9</v>
      </c>
      <c r="G67" s="578">
        <f t="shared" si="3"/>
        <v>13.636363636363635</v>
      </c>
      <c r="H67" s="588" t="s">
        <v>412</v>
      </c>
      <c r="I67" s="588">
        <v>30</v>
      </c>
      <c r="J67" s="588">
        <v>12</v>
      </c>
      <c r="K67" s="578">
        <f>J67/I67*100</f>
        <v>40</v>
      </c>
    </row>
    <row r="68" spans="1:11" ht="15" customHeight="1">
      <c r="A68" s="1141"/>
      <c r="B68" s="752" t="s">
        <v>79</v>
      </c>
      <c r="C68" s="588" t="s">
        <v>429</v>
      </c>
      <c r="D68" s="588" t="s">
        <v>384</v>
      </c>
      <c r="E68" s="588">
        <v>357</v>
      </c>
      <c r="F68" s="588" t="s">
        <v>429</v>
      </c>
      <c r="G68" s="578" t="s">
        <v>429</v>
      </c>
      <c r="H68" s="588" t="s">
        <v>378</v>
      </c>
      <c r="I68" s="588" t="s">
        <v>378</v>
      </c>
      <c r="J68" s="588" t="s">
        <v>378</v>
      </c>
      <c r="K68" s="578" t="s">
        <v>378</v>
      </c>
    </row>
    <row r="69" spans="1:11" ht="15" customHeight="1">
      <c r="A69" s="1141"/>
      <c r="B69" s="752" t="s">
        <v>2</v>
      </c>
      <c r="C69" s="588">
        <v>83</v>
      </c>
      <c r="D69" s="588" t="s">
        <v>414</v>
      </c>
      <c r="E69" s="588">
        <v>157</v>
      </c>
      <c r="F69" s="588">
        <v>22</v>
      </c>
      <c r="G69" s="578">
        <f>F69/E69*100</f>
        <v>14.012738853503185</v>
      </c>
      <c r="H69" s="588" t="s">
        <v>378</v>
      </c>
      <c r="I69" s="588" t="s">
        <v>378</v>
      </c>
      <c r="J69" s="588" t="s">
        <v>378</v>
      </c>
      <c r="K69" s="578" t="s">
        <v>378</v>
      </c>
    </row>
    <row r="70" spans="1:11" ht="15" customHeight="1">
      <c r="A70" s="1141"/>
      <c r="B70" s="752" t="s">
        <v>50</v>
      </c>
      <c r="C70" s="588">
        <v>78</v>
      </c>
      <c r="D70" s="588" t="s">
        <v>417</v>
      </c>
      <c r="E70" s="588">
        <v>214</v>
      </c>
      <c r="F70" s="588">
        <v>32</v>
      </c>
      <c r="G70" s="578">
        <f>F70/E70*100</f>
        <v>14.953271028037381</v>
      </c>
      <c r="H70" s="588" t="s">
        <v>417</v>
      </c>
      <c r="I70" s="588">
        <v>99</v>
      </c>
      <c r="J70" s="588">
        <v>24</v>
      </c>
      <c r="K70" s="578">
        <f>J70/I70*100</f>
        <v>24.242424242424242</v>
      </c>
    </row>
    <row r="71" spans="1:11" s="283" customFormat="1" ht="15" customHeight="1">
      <c r="A71" s="1141"/>
      <c r="B71" s="849" t="s">
        <v>371</v>
      </c>
      <c r="C71" s="677" t="s">
        <v>322</v>
      </c>
      <c r="D71" s="578" t="s">
        <v>378</v>
      </c>
      <c r="E71" s="588">
        <f>SUM(E56:E70)</f>
        <v>2976</v>
      </c>
      <c r="F71" s="588">
        <f>SUM(F56:F70)</f>
        <v>613</v>
      </c>
      <c r="G71" s="578">
        <f>F71/E71*100</f>
        <v>20.598118279569892</v>
      </c>
      <c r="H71" s="578" t="s">
        <v>378</v>
      </c>
      <c r="I71" s="588">
        <f>SUM(I56:I70)</f>
        <v>440</v>
      </c>
      <c r="J71" s="588">
        <f>SUM(J56:J70)</f>
        <v>80</v>
      </c>
      <c r="K71" s="578">
        <f>J71/I71*100</f>
        <v>18.181818181818183</v>
      </c>
    </row>
    <row r="72" spans="1:11" s="283" customFormat="1" ht="15" customHeight="1">
      <c r="A72" s="552"/>
      <c r="B72" s="849"/>
      <c r="C72" s="588"/>
      <c r="D72" s="588"/>
      <c r="E72" s="588"/>
      <c r="F72" s="588"/>
      <c r="G72" s="578"/>
      <c r="H72" s="588"/>
      <c r="I72" s="588"/>
      <c r="J72" s="588"/>
      <c r="K72" s="578"/>
    </row>
    <row r="73" spans="1:11" ht="15" customHeight="1">
      <c r="A73" s="1141">
        <v>40908</v>
      </c>
      <c r="B73" s="752" t="s">
        <v>15</v>
      </c>
      <c r="C73" s="588">
        <v>15</v>
      </c>
      <c r="D73" s="588" t="s">
        <v>394</v>
      </c>
      <c r="E73" s="588">
        <v>220</v>
      </c>
      <c r="F73" s="588">
        <v>86</v>
      </c>
      <c r="G73" s="578">
        <f>F73/E73*100</f>
        <v>39.090909090909093</v>
      </c>
      <c r="H73" s="588" t="s">
        <v>378</v>
      </c>
      <c r="I73" s="588" t="s">
        <v>378</v>
      </c>
      <c r="J73" s="588" t="s">
        <v>378</v>
      </c>
      <c r="K73" s="578" t="s">
        <v>378</v>
      </c>
    </row>
    <row r="74" spans="1:11" ht="15" customHeight="1">
      <c r="A74" s="1141"/>
      <c r="B74" s="752" t="s">
        <v>14</v>
      </c>
      <c r="C74" s="588">
        <v>121</v>
      </c>
      <c r="D74" s="588" t="s">
        <v>379</v>
      </c>
      <c r="E74" s="588">
        <v>63</v>
      </c>
      <c r="F74" s="588">
        <v>5</v>
      </c>
      <c r="G74" s="578">
        <f>F74/E74*100</f>
        <v>7.9365079365079358</v>
      </c>
      <c r="H74" s="588" t="s">
        <v>378</v>
      </c>
      <c r="I74" s="588" t="s">
        <v>378</v>
      </c>
      <c r="J74" s="588" t="s">
        <v>378</v>
      </c>
      <c r="K74" s="578" t="s">
        <v>378</v>
      </c>
    </row>
    <row r="75" spans="1:11" ht="15" customHeight="1">
      <c r="A75" s="1141"/>
      <c r="B75" s="752" t="s">
        <v>268</v>
      </c>
      <c r="C75" s="588" t="s">
        <v>429</v>
      </c>
      <c r="D75" s="588" t="s">
        <v>380</v>
      </c>
      <c r="E75" s="588">
        <v>500</v>
      </c>
      <c r="F75" s="578" t="s">
        <v>429</v>
      </c>
      <c r="G75" s="578" t="s">
        <v>429</v>
      </c>
      <c r="H75" s="588" t="s">
        <v>381</v>
      </c>
      <c r="I75" s="588">
        <v>108</v>
      </c>
      <c r="J75" s="588">
        <v>5</v>
      </c>
      <c r="K75" s="578">
        <f>J75/I75*100</f>
        <v>4.6296296296296298</v>
      </c>
    </row>
    <row r="76" spans="1:11" ht="15" customHeight="1">
      <c r="A76" s="1141"/>
      <c r="B76" s="752" t="s">
        <v>12</v>
      </c>
      <c r="C76" s="588">
        <v>44</v>
      </c>
      <c r="D76" s="588" t="s">
        <v>397</v>
      </c>
      <c r="E76" s="588">
        <v>120</v>
      </c>
      <c r="F76" s="588">
        <v>29</v>
      </c>
      <c r="G76" s="666">
        <f>F76/E76*100</f>
        <v>24.166666666666668</v>
      </c>
      <c r="H76" s="588" t="s">
        <v>398</v>
      </c>
      <c r="I76" s="588">
        <v>33</v>
      </c>
      <c r="J76" s="588">
        <v>7</v>
      </c>
      <c r="K76" s="666">
        <f>J76/I76*100</f>
        <v>21.212121212121211</v>
      </c>
    </row>
    <row r="77" spans="1:11" ht="15" customHeight="1">
      <c r="A77" s="1141"/>
      <c r="B77" s="752" t="s">
        <v>11</v>
      </c>
      <c r="C77" s="588">
        <v>96</v>
      </c>
      <c r="D77" s="588" t="s">
        <v>384</v>
      </c>
      <c r="E77" s="588">
        <v>256</v>
      </c>
      <c r="F77" s="588">
        <v>32</v>
      </c>
      <c r="G77" s="578">
        <f t="shared" ref="G77:G88" si="4">F77/E77*100</f>
        <v>12.5</v>
      </c>
      <c r="H77" s="588" t="s">
        <v>384</v>
      </c>
      <c r="I77" s="588">
        <v>90</v>
      </c>
      <c r="J77" s="588">
        <v>10</v>
      </c>
      <c r="K77" s="578">
        <f>J77/I77*100</f>
        <v>11.111111111111111</v>
      </c>
    </row>
    <row r="78" spans="1:11" ht="15" customHeight="1">
      <c r="A78" s="1141"/>
      <c r="B78" s="752" t="s">
        <v>10</v>
      </c>
      <c r="C78" s="588">
        <v>53</v>
      </c>
      <c r="D78" s="588" t="s">
        <v>385</v>
      </c>
      <c r="E78" s="588">
        <v>193</v>
      </c>
      <c r="F78" s="588">
        <v>43</v>
      </c>
      <c r="G78" s="578">
        <f t="shared" si="4"/>
        <v>22.279792746113987</v>
      </c>
      <c r="H78" s="588" t="s">
        <v>378</v>
      </c>
      <c r="I78" s="588" t="s">
        <v>378</v>
      </c>
      <c r="J78" s="588" t="s">
        <v>378</v>
      </c>
      <c r="K78" s="578" t="s">
        <v>378</v>
      </c>
    </row>
    <row r="79" spans="1:11" ht="15" customHeight="1">
      <c r="A79" s="1141"/>
      <c r="B79" s="752" t="s">
        <v>9</v>
      </c>
      <c r="C79" s="588">
        <v>70</v>
      </c>
      <c r="D79" s="588" t="s">
        <v>404</v>
      </c>
      <c r="E79" s="588">
        <v>69</v>
      </c>
      <c r="F79" s="588">
        <v>13</v>
      </c>
      <c r="G79" s="578">
        <f t="shared" si="4"/>
        <v>18.840579710144929</v>
      </c>
      <c r="H79" s="588" t="s">
        <v>378</v>
      </c>
      <c r="I79" s="588" t="s">
        <v>378</v>
      </c>
      <c r="J79" s="588" t="s">
        <v>378</v>
      </c>
      <c r="K79" s="578" t="s">
        <v>378</v>
      </c>
    </row>
    <row r="80" spans="1:11" ht="15" customHeight="1">
      <c r="A80" s="1141"/>
      <c r="B80" s="752" t="s">
        <v>7</v>
      </c>
      <c r="C80" s="588">
        <v>12</v>
      </c>
      <c r="D80" s="588" t="s">
        <v>379</v>
      </c>
      <c r="E80" s="588">
        <v>250</v>
      </c>
      <c r="F80" s="588">
        <v>98</v>
      </c>
      <c r="G80" s="578">
        <f t="shared" si="4"/>
        <v>39.200000000000003</v>
      </c>
      <c r="H80" s="588" t="s">
        <v>378</v>
      </c>
      <c r="I80" s="588" t="s">
        <v>378</v>
      </c>
      <c r="J80" s="588" t="s">
        <v>378</v>
      </c>
      <c r="K80" s="578" t="s">
        <v>378</v>
      </c>
    </row>
    <row r="81" spans="1:11" ht="15" customHeight="1">
      <c r="A81" s="1141"/>
      <c r="B81" s="752" t="s">
        <v>32</v>
      </c>
      <c r="C81" s="588">
        <v>43</v>
      </c>
      <c r="D81" s="588" t="s">
        <v>407</v>
      </c>
      <c r="E81" s="588">
        <v>78</v>
      </c>
      <c r="F81" s="588">
        <v>19</v>
      </c>
      <c r="G81" s="578">
        <f t="shared" si="4"/>
        <v>24.358974358974358</v>
      </c>
      <c r="H81" s="588" t="s">
        <v>408</v>
      </c>
      <c r="I81" s="588">
        <v>26</v>
      </c>
      <c r="J81" s="588">
        <v>7</v>
      </c>
      <c r="K81" s="578">
        <f>J81/I81*100</f>
        <v>26.923076923076923</v>
      </c>
    </row>
    <row r="82" spans="1:11" ht="15" customHeight="1">
      <c r="A82" s="1141"/>
      <c r="B82" s="752" t="s">
        <v>5</v>
      </c>
      <c r="C82" s="588">
        <v>5</v>
      </c>
      <c r="D82" s="588" t="s">
        <v>386</v>
      </c>
      <c r="E82" s="588">
        <v>32</v>
      </c>
      <c r="F82" s="588">
        <v>14</v>
      </c>
      <c r="G82" s="578">
        <f t="shared" si="4"/>
        <v>43.75</v>
      </c>
      <c r="H82" s="588" t="s">
        <v>378</v>
      </c>
      <c r="I82" s="588" t="s">
        <v>378</v>
      </c>
      <c r="J82" s="588" t="s">
        <v>378</v>
      </c>
      <c r="K82" s="578" t="s">
        <v>378</v>
      </c>
    </row>
    <row r="83" spans="1:11" ht="15" customHeight="1">
      <c r="A83" s="1141"/>
      <c r="B83" s="848" t="s">
        <v>743</v>
      </c>
      <c r="C83" s="588">
        <v>7</v>
      </c>
      <c r="D83" s="588" t="s">
        <v>387</v>
      </c>
      <c r="E83" s="588">
        <v>400</v>
      </c>
      <c r="F83" s="588">
        <v>169</v>
      </c>
      <c r="G83" s="578">
        <f t="shared" si="4"/>
        <v>42.25</v>
      </c>
      <c r="H83" s="588" t="s">
        <v>387</v>
      </c>
      <c r="I83" s="588">
        <v>53</v>
      </c>
      <c r="J83" s="588">
        <v>17</v>
      </c>
      <c r="K83" s="578">
        <f>J83/I83*100</f>
        <v>32.075471698113205</v>
      </c>
    </row>
    <row r="84" spans="1:11" ht="15" customHeight="1">
      <c r="A84" s="1141"/>
      <c r="B84" s="752" t="s">
        <v>3</v>
      </c>
      <c r="C84" s="588">
        <v>91</v>
      </c>
      <c r="D84" s="588" t="s">
        <v>394</v>
      </c>
      <c r="E84" s="588">
        <v>66</v>
      </c>
      <c r="F84" s="588">
        <v>9</v>
      </c>
      <c r="G84" s="578">
        <f t="shared" si="4"/>
        <v>13.636363636363635</v>
      </c>
      <c r="H84" s="588" t="s">
        <v>412</v>
      </c>
      <c r="I84" s="588">
        <v>30</v>
      </c>
      <c r="J84" s="588">
        <v>12</v>
      </c>
      <c r="K84" s="578">
        <f>J84/I84*100</f>
        <v>40</v>
      </c>
    </row>
    <row r="85" spans="1:11" ht="15" customHeight="1">
      <c r="A85" s="1141"/>
      <c r="B85" s="752" t="s">
        <v>79</v>
      </c>
      <c r="C85" s="588">
        <v>18</v>
      </c>
      <c r="D85" s="588" t="s">
        <v>384</v>
      </c>
      <c r="E85" s="588">
        <v>350</v>
      </c>
      <c r="F85" s="588">
        <v>126</v>
      </c>
      <c r="G85" s="578">
        <f t="shared" si="4"/>
        <v>36</v>
      </c>
      <c r="H85" s="588" t="s">
        <v>378</v>
      </c>
      <c r="I85" s="588" t="s">
        <v>378</v>
      </c>
      <c r="J85" s="588" t="s">
        <v>378</v>
      </c>
      <c r="K85" s="578" t="s">
        <v>378</v>
      </c>
    </row>
    <row r="86" spans="1:11" ht="15" customHeight="1">
      <c r="A86" s="1141"/>
      <c r="B86" s="752" t="s">
        <v>2</v>
      </c>
      <c r="C86" s="588">
        <v>102</v>
      </c>
      <c r="D86" s="588" t="s">
        <v>386</v>
      </c>
      <c r="E86" s="588">
        <v>157</v>
      </c>
      <c r="F86" s="588">
        <v>18</v>
      </c>
      <c r="G86" s="578">
        <f t="shared" si="4"/>
        <v>11.464968152866243</v>
      </c>
      <c r="H86" s="588" t="s">
        <v>378</v>
      </c>
      <c r="I86" s="588" t="s">
        <v>378</v>
      </c>
      <c r="J86" s="588" t="s">
        <v>378</v>
      </c>
      <c r="K86" s="578" t="s">
        <v>378</v>
      </c>
    </row>
    <row r="87" spans="1:11" ht="15" customHeight="1">
      <c r="A87" s="1141"/>
      <c r="B87" s="752" t="s">
        <v>50</v>
      </c>
      <c r="C87" s="588">
        <v>86</v>
      </c>
      <c r="D87" s="588" t="s">
        <v>417</v>
      </c>
      <c r="E87" s="588">
        <v>214</v>
      </c>
      <c r="F87" s="588">
        <v>32</v>
      </c>
      <c r="G87" s="578">
        <f t="shared" si="4"/>
        <v>14.953271028037381</v>
      </c>
      <c r="H87" s="588" t="s">
        <v>417</v>
      </c>
      <c r="I87" s="588">
        <v>99</v>
      </c>
      <c r="J87" s="588">
        <v>24</v>
      </c>
      <c r="K87" s="578">
        <f>J87/I87*100</f>
        <v>24.242424242424242</v>
      </c>
    </row>
    <row r="88" spans="1:11" s="283" customFormat="1" ht="15" customHeight="1">
      <c r="A88" s="1141"/>
      <c r="B88" s="849" t="s">
        <v>371</v>
      </c>
      <c r="C88" s="677" t="s">
        <v>322</v>
      </c>
      <c r="D88" s="578" t="s">
        <v>378</v>
      </c>
      <c r="E88" s="588">
        <f>SUM(E73:E87)</f>
        <v>2968</v>
      </c>
      <c r="F88" s="588">
        <f>SUM(F73:F87)</f>
        <v>693</v>
      </c>
      <c r="G88" s="578">
        <f t="shared" si="4"/>
        <v>23.349056603773587</v>
      </c>
      <c r="H88" s="578" t="s">
        <v>378</v>
      </c>
      <c r="I88" s="588">
        <f>SUM(I73:I87)</f>
        <v>439</v>
      </c>
      <c r="J88" s="588">
        <f>SUM(J73:J87)</f>
        <v>82</v>
      </c>
      <c r="K88" s="578">
        <f>J88/I88*100</f>
        <v>18.678815489749432</v>
      </c>
    </row>
    <row r="89" spans="1:11" s="283" customFormat="1" ht="15" customHeight="1">
      <c r="A89" s="552"/>
      <c r="B89" s="849"/>
      <c r="C89" s="588"/>
      <c r="D89" s="588"/>
      <c r="E89" s="588"/>
      <c r="F89" s="588"/>
      <c r="G89" s="578"/>
      <c r="H89" s="588"/>
      <c r="I89" s="588"/>
      <c r="J89" s="588"/>
      <c r="K89" s="578"/>
    </row>
    <row r="90" spans="1:11" ht="15" customHeight="1">
      <c r="A90" s="1141">
        <v>41274</v>
      </c>
      <c r="B90" s="752" t="s">
        <v>15</v>
      </c>
      <c r="C90" s="588">
        <v>22</v>
      </c>
      <c r="D90" s="588" t="s">
        <v>377</v>
      </c>
      <c r="E90" s="588">
        <v>220</v>
      </c>
      <c r="F90" s="588">
        <v>75</v>
      </c>
      <c r="G90" s="578">
        <f t="shared" ref="G90:G104" si="5">F90/E90*100</f>
        <v>34.090909090909086</v>
      </c>
      <c r="H90" s="588" t="s">
        <v>378</v>
      </c>
      <c r="I90" s="588" t="s">
        <v>378</v>
      </c>
      <c r="J90" s="588" t="s">
        <v>378</v>
      </c>
      <c r="K90" s="578" t="s">
        <v>378</v>
      </c>
    </row>
    <row r="91" spans="1:11" ht="15" customHeight="1">
      <c r="A91" s="1141"/>
      <c r="B91" s="752" t="s">
        <v>14</v>
      </c>
      <c r="C91" s="588">
        <v>122</v>
      </c>
      <c r="D91" s="588" t="s">
        <v>379</v>
      </c>
      <c r="E91" s="588">
        <v>63</v>
      </c>
      <c r="F91" s="588">
        <v>5</v>
      </c>
      <c r="G91" s="578">
        <f t="shared" si="5"/>
        <v>7.9365079365079358</v>
      </c>
      <c r="H91" s="588" t="s">
        <v>378</v>
      </c>
      <c r="I91" s="588" t="s">
        <v>378</v>
      </c>
      <c r="J91" s="588" t="s">
        <v>378</v>
      </c>
      <c r="K91" s="578" t="s">
        <v>378</v>
      </c>
    </row>
    <row r="92" spans="1:11" ht="15" customHeight="1">
      <c r="A92" s="1141"/>
      <c r="B92" s="752" t="s">
        <v>12</v>
      </c>
      <c r="C92" s="588">
        <v>38</v>
      </c>
      <c r="D92" s="588" t="s">
        <v>382</v>
      </c>
      <c r="E92" s="588">
        <v>120</v>
      </c>
      <c r="F92" s="588">
        <v>32</v>
      </c>
      <c r="G92" s="666">
        <f>F92/E92*100</f>
        <v>26.666666666666668</v>
      </c>
      <c r="H92" s="588" t="s">
        <v>383</v>
      </c>
      <c r="I92" s="588">
        <v>33</v>
      </c>
      <c r="J92" s="588">
        <v>9</v>
      </c>
      <c r="K92" s="666">
        <f>J92/I92*100</f>
        <v>27.27272727272727</v>
      </c>
    </row>
    <row r="93" spans="1:11" s="499" customFormat="1" ht="15" customHeight="1">
      <c r="A93" s="1141"/>
      <c r="B93" s="752" t="s">
        <v>268</v>
      </c>
      <c r="C93" s="592">
        <v>116</v>
      </c>
      <c r="D93" s="588" t="s">
        <v>380</v>
      </c>
      <c r="E93" s="588">
        <v>492</v>
      </c>
      <c r="F93" s="588">
        <v>44</v>
      </c>
      <c r="G93" s="578">
        <v>8.8999999999999996E-2</v>
      </c>
      <c r="H93" s="588" t="s">
        <v>381</v>
      </c>
      <c r="I93" s="588">
        <v>108</v>
      </c>
      <c r="J93" s="588">
        <v>6</v>
      </c>
      <c r="K93" s="578">
        <v>5.6000000000000001E-2</v>
      </c>
    </row>
    <row r="94" spans="1:11" ht="15" customHeight="1">
      <c r="A94" s="1141"/>
      <c r="B94" s="752" t="s">
        <v>11</v>
      </c>
      <c r="C94" s="588">
        <v>78</v>
      </c>
      <c r="D94" s="588" t="s">
        <v>384</v>
      </c>
      <c r="E94" s="588">
        <v>366</v>
      </c>
      <c r="F94" s="588">
        <v>64</v>
      </c>
      <c r="G94" s="578">
        <f t="shared" si="5"/>
        <v>17.486338797814209</v>
      </c>
      <c r="H94" s="588" t="s">
        <v>384</v>
      </c>
      <c r="I94" s="588">
        <v>164</v>
      </c>
      <c r="J94" s="588">
        <v>20</v>
      </c>
      <c r="K94" s="578">
        <f>J94/I94*100</f>
        <v>12.195121951219512</v>
      </c>
    </row>
    <row r="95" spans="1:11" ht="15" customHeight="1">
      <c r="A95" s="1141"/>
      <c r="B95" s="752" t="s">
        <v>10</v>
      </c>
      <c r="C95" s="588">
        <v>58</v>
      </c>
      <c r="D95" s="588" t="s">
        <v>385</v>
      </c>
      <c r="E95" s="588">
        <v>193</v>
      </c>
      <c r="F95" s="588">
        <v>43</v>
      </c>
      <c r="G95" s="578">
        <f t="shared" si="5"/>
        <v>22.279792746113987</v>
      </c>
      <c r="H95" s="588" t="s">
        <v>378</v>
      </c>
      <c r="I95" s="588" t="s">
        <v>378</v>
      </c>
      <c r="J95" s="588" t="s">
        <v>378</v>
      </c>
      <c r="K95" s="578" t="s">
        <v>378</v>
      </c>
    </row>
    <row r="96" spans="1:11" ht="15" customHeight="1">
      <c r="A96" s="1141"/>
      <c r="B96" s="752" t="s">
        <v>9</v>
      </c>
      <c r="C96" s="588">
        <v>73</v>
      </c>
      <c r="D96" s="588" t="s">
        <v>404</v>
      </c>
      <c r="E96" s="588">
        <v>69</v>
      </c>
      <c r="F96" s="588">
        <v>13</v>
      </c>
      <c r="G96" s="578">
        <f t="shared" si="5"/>
        <v>18.840579710144929</v>
      </c>
      <c r="H96" s="588" t="s">
        <v>378</v>
      </c>
      <c r="I96" s="588" t="s">
        <v>378</v>
      </c>
      <c r="J96" s="588" t="s">
        <v>378</v>
      </c>
      <c r="K96" s="578" t="s">
        <v>378</v>
      </c>
    </row>
    <row r="97" spans="1:14" ht="15" customHeight="1">
      <c r="A97" s="1141"/>
      <c r="B97" s="752" t="s">
        <v>7</v>
      </c>
      <c r="C97" s="588">
        <v>12</v>
      </c>
      <c r="D97" s="588" t="s">
        <v>379</v>
      </c>
      <c r="E97" s="588">
        <v>250</v>
      </c>
      <c r="F97" s="588">
        <v>98</v>
      </c>
      <c r="G97" s="578">
        <f t="shared" si="5"/>
        <v>39.200000000000003</v>
      </c>
      <c r="H97" s="588" t="s">
        <v>378</v>
      </c>
      <c r="I97" s="588" t="s">
        <v>378</v>
      </c>
      <c r="J97" s="588" t="s">
        <v>378</v>
      </c>
      <c r="K97" s="578" t="s">
        <v>378</v>
      </c>
    </row>
    <row r="98" spans="1:14" ht="15" customHeight="1">
      <c r="A98" s="1141"/>
      <c r="B98" s="752" t="s">
        <v>32</v>
      </c>
      <c r="C98" s="588">
        <v>48</v>
      </c>
      <c r="D98" s="588" t="s">
        <v>407</v>
      </c>
      <c r="E98" s="588">
        <v>78</v>
      </c>
      <c r="F98" s="588">
        <v>19</v>
      </c>
      <c r="G98" s="578">
        <f t="shared" si="5"/>
        <v>24.358974358974358</v>
      </c>
      <c r="H98" s="588" t="s">
        <v>408</v>
      </c>
      <c r="I98" s="588">
        <v>26</v>
      </c>
      <c r="J98" s="588">
        <v>7</v>
      </c>
      <c r="K98" s="578">
        <f>J98/I98*100</f>
        <v>26.923076923076923</v>
      </c>
      <c r="M98" s="12"/>
      <c r="N98" s="283" t="s">
        <v>17</v>
      </c>
    </row>
    <row r="99" spans="1:14" ht="15" customHeight="1">
      <c r="A99" s="1141"/>
      <c r="B99" s="752" t="s">
        <v>5</v>
      </c>
      <c r="C99" s="588">
        <v>5</v>
      </c>
      <c r="D99" s="588" t="s">
        <v>386</v>
      </c>
      <c r="E99" s="588">
        <v>32</v>
      </c>
      <c r="F99" s="588">
        <v>14</v>
      </c>
      <c r="G99" s="578">
        <f t="shared" si="5"/>
        <v>43.75</v>
      </c>
      <c r="H99" s="588" t="s">
        <v>378</v>
      </c>
      <c r="I99" s="588" t="s">
        <v>378</v>
      </c>
      <c r="J99" s="588" t="s">
        <v>378</v>
      </c>
      <c r="K99" s="578" t="s">
        <v>378</v>
      </c>
    </row>
    <row r="100" spans="1:14" ht="15" customHeight="1">
      <c r="A100" s="1141"/>
      <c r="B100" s="848" t="s">
        <v>743</v>
      </c>
      <c r="C100" s="588">
        <v>8</v>
      </c>
      <c r="D100" s="588" t="s">
        <v>387</v>
      </c>
      <c r="E100" s="588">
        <v>400</v>
      </c>
      <c r="F100" s="588">
        <v>169</v>
      </c>
      <c r="G100" s="578">
        <f t="shared" si="5"/>
        <v>42.25</v>
      </c>
      <c r="H100" s="588" t="s">
        <v>387</v>
      </c>
      <c r="I100" s="588">
        <v>53</v>
      </c>
      <c r="J100" s="588">
        <v>17</v>
      </c>
      <c r="K100" s="578">
        <f>J100/I100*100</f>
        <v>32.075471698113205</v>
      </c>
    </row>
    <row r="101" spans="1:14" ht="15" customHeight="1">
      <c r="A101" s="1141"/>
      <c r="B101" s="752" t="s">
        <v>3</v>
      </c>
      <c r="C101" s="588">
        <v>96</v>
      </c>
      <c r="D101" s="588" t="s">
        <v>394</v>
      </c>
      <c r="E101" s="588">
        <v>66</v>
      </c>
      <c r="F101" s="588">
        <v>9</v>
      </c>
      <c r="G101" s="578">
        <f t="shared" si="5"/>
        <v>13.636363636363635</v>
      </c>
      <c r="H101" s="588" t="s">
        <v>412</v>
      </c>
      <c r="I101" s="588">
        <v>30</v>
      </c>
      <c r="J101" s="588">
        <v>12</v>
      </c>
      <c r="K101" s="578">
        <f>J101/I101*100</f>
        <v>40</v>
      </c>
    </row>
    <row r="102" spans="1:14" ht="15" customHeight="1">
      <c r="A102" s="1141"/>
      <c r="B102" s="752" t="s">
        <v>79</v>
      </c>
      <c r="C102" s="588">
        <v>20</v>
      </c>
      <c r="D102" s="588" t="s">
        <v>384</v>
      </c>
      <c r="E102" s="588">
        <v>350</v>
      </c>
      <c r="F102" s="588">
        <v>126</v>
      </c>
      <c r="G102" s="578">
        <f t="shared" si="5"/>
        <v>36</v>
      </c>
      <c r="H102" s="588" t="s">
        <v>378</v>
      </c>
      <c r="I102" s="588" t="s">
        <v>378</v>
      </c>
      <c r="J102" s="588" t="s">
        <v>378</v>
      </c>
      <c r="K102" s="578" t="s">
        <v>378</v>
      </c>
    </row>
    <row r="103" spans="1:14" ht="15" customHeight="1">
      <c r="A103" s="1141"/>
      <c r="B103" s="752" t="s">
        <v>2</v>
      </c>
      <c r="C103" s="588">
        <v>105</v>
      </c>
      <c r="D103" s="588" t="s">
        <v>386</v>
      </c>
      <c r="E103" s="588">
        <v>157</v>
      </c>
      <c r="F103" s="588">
        <v>18</v>
      </c>
      <c r="G103" s="578">
        <f t="shared" si="5"/>
        <v>11.464968152866243</v>
      </c>
      <c r="H103" s="588" t="s">
        <v>378</v>
      </c>
      <c r="I103" s="588" t="s">
        <v>378</v>
      </c>
      <c r="J103" s="588" t="s">
        <v>378</v>
      </c>
      <c r="K103" s="578" t="s">
        <v>378</v>
      </c>
    </row>
    <row r="104" spans="1:14" ht="15" customHeight="1">
      <c r="A104" s="1141"/>
      <c r="B104" s="752" t="s">
        <v>50</v>
      </c>
      <c r="C104" s="588">
        <v>90</v>
      </c>
      <c r="D104" s="588" t="s">
        <v>417</v>
      </c>
      <c r="E104" s="588">
        <v>214</v>
      </c>
      <c r="F104" s="588">
        <v>32</v>
      </c>
      <c r="G104" s="578">
        <f t="shared" si="5"/>
        <v>14.953271028037381</v>
      </c>
      <c r="H104" s="588" t="s">
        <v>417</v>
      </c>
      <c r="I104" s="588">
        <v>99</v>
      </c>
      <c r="J104" s="588">
        <v>24</v>
      </c>
      <c r="K104" s="578">
        <f>J104/I104*100</f>
        <v>24.242424242424242</v>
      </c>
    </row>
    <row r="105" spans="1:14" ht="15" customHeight="1">
      <c r="A105" s="1141"/>
      <c r="B105" s="849" t="s">
        <v>371</v>
      </c>
      <c r="C105" s="677" t="s">
        <v>322</v>
      </c>
      <c r="D105" s="578" t="s">
        <v>378</v>
      </c>
      <c r="E105" s="592">
        <f>SUM(E90:E104)</f>
        <v>3070</v>
      </c>
      <c r="F105" s="592">
        <f>SUM(F90:F104)</f>
        <v>761</v>
      </c>
      <c r="G105" s="578">
        <f>F105/E105*100</f>
        <v>24.788273615635177</v>
      </c>
      <c r="H105" s="578" t="s">
        <v>378</v>
      </c>
      <c r="I105" s="592">
        <f>SUM(I90:I104)</f>
        <v>513</v>
      </c>
      <c r="J105" s="592">
        <f>SUM(J90:J104)</f>
        <v>95</v>
      </c>
      <c r="K105" s="578">
        <f>J105/I105*100</f>
        <v>18.518518518518519</v>
      </c>
    </row>
    <row r="106" spans="1:14" s="283" customFormat="1" ht="15" customHeight="1">
      <c r="A106" s="552"/>
      <c r="B106" s="849"/>
      <c r="C106" s="588"/>
      <c r="D106" s="588"/>
      <c r="E106" s="588"/>
      <c r="F106" s="588"/>
      <c r="G106" s="578"/>
      <c r="H106" s="588"/>
      <c r="I106" s="588"/>
      <c r="J106" s="588"/>
      <c r="K106" s="578"/>
    </row>
    <row r="107" spans="1:14" s="283" customFormat="1" ht="15" customHeight="1">
      <c r="A107" s="1141">
        <v>41639</v>
      </c>
      <c r="B107" s="752" t="s">
        <v>15</v>
      </c>
      <c r="C107" s="588">
        <v>23</v>
      </c>
      <c r="D107" s="588" t="s">
        <v>377</v>
      </c>
      <c r="E107" s="588">
        <v>220</v>
      </c>
      <c r="F107" s="588">
        <v>75</v>
      </c>
      <c r="G107" s="577">
        <f>F107/E107*100</f>
        <v>34.090909090909086</v>
      </c>
      <c r="H107" s="588" t="s">
        <v>378</v>
      </c>
      <c r="I107" s="588" t="s">
        <v>378</v>
      </c>
      <c r="J107" s="588" t="s">
        <v>378</v>
      </c>
      <c r="K107" s="578" t="s">
        <v>378</v>
      </c>
    </row>
    <row r="108" spans="1:14" s="283" customFormat="1" ht="15" customHeight="1">
      <c r="A108" s="1141"/>
      <c r="B108" s="752" t="s">
        <v>14</v>
      </c>
      <c r="C108" s="588">
        <v>122</v>
      </c>
      <c r="D108" s="592" t="s">
        <v>379</v>
      </c>
      <c r="E108" s="592">
        <v>63</v>
      </c>
      <c r="F108" s="592">
        <v>6</v>
      </c>
      <c r="G108" s="577">
        <f>F108/E108*100</f>
        <v>9.5238095238095237</v>
      </c>
      <c r="H108" s="588" t="s">
        <v>378</v>
      </c>
      <c r="I108" s="588" t="s">
        <v>378</v>
      </c>
      <c r="J108" s="588" t="s">
        <v>378</v>
      </c>
      <c r="K108" s="578" t="s">
        <v>378</v>
      </c>
    </row>
    <row r="109" spans="1:14" s="499" customFormat="1" ht="15" customHeight="1">
      <c r="A109" s="1141"/>
      <c r="B109" s="752" t="s">
        <v>268</v>
      </c>
      <c r="C109" s="588">
        <v>115</v>
      </c>
      <c r="D109" s="588" t="s">
        <v>380</v>
      </c>
      <c r="E109" s="588">
        <v>492</v>
      </c>
      <c r="F109" s="588">
        <v>44</v>
      </c>
      <c r="G109" s="577">
        <f>F109/E109*100</f>
        <v>8.9430894308943092</v>
      </c>
      <c r="H109" s="588" t="s">
        <v>381</v>
      </c>
      <c r="I109" s="588">
        <v>108</v>
      </c>
      <c r="J109" s="588">
        <v>6</v>
      </c>
      <c r="K109" s="578">
        <v>5.6000000000000001E-2</v>
      </c>
    </row>
    <row r="110" spans="1:14" s="283" customFormat="1" ht="15" customHeight="1">
      <c r="A110" s="1141"/>
      <c r="B110" s="752" t="s">
        <v>12</v>
      </c>
      <c r="C110" s="588">
        <v>40</v>
      </c>
      <c r="D110" s="588" t="s">
        <v>382</v>
      </c>
      <c r="E110" s="588">
        <v>120</v>
      </c>
      <c r="F110" s="588">
        <v>32</v>
      </c>
      <c r="G110" s="577">
        <f>F110/E110*100</f>
        <v>26.666666666666668</v>
      </c>
      <c r="H110" s="588" t="s">
        <v>383</v>
      </c>
      <c r="I110" s="588">
        <v>33</v>
      </c>
      <c r="J110" s="588">
        <v>9</v>
      </c>
      <c r="K110" s="578">
        <f>J110/I110*100</f>
        <v>27.27272727272727</v>
      </c>
    </row>
    <row r="111" spans="1:14" s="283" customFormat="1" ht="15" customHeight="1">
      <c r="A111" s="1141"/>
      <c r="B111" s="752" t="s">
        <v>11</v>
      </c>
      <c r="C111" s="588">
        <v>81</v>
      </c>
      <c r="D111" s="588" t="s">
        <v>384</v>
      </c>
      <c r="E111" s="588">
        <v>366</v>
      </c>
      <c r="F111" s="588">
        <v>64</v>
      </c>
      <c r="G111" s="577">
        <f>F111/E111*100</f>
        <v>17.486338797814209</v>
      </c>
      <c r="H111" s="588" t="s">
        <v>384</v>
      </c>
      <c r="I111" s="588">
        <v>164</v>
      </c>
      <c r="J111" s="588">
        <v>20</v>
      </c>
      <c r="K111" s="578">
        <f>J111/I111*100</f>
        <v>12.195121951219512</v>
      </c>
    </row>
    <row r="112" spans="1:14" s="283" customFormat="1" ht="15" customHeight="1">
      <c r="A112" s="1141"/>
      <c r="B112" s="752" t="s">
        <v>10</v>
      </c>
      <c r="C112" s="588">
        <v>60</v>
      </c>
      <c r="D112" s="588" t="s">
        <v>385</v>
      </c>
      <c r="E112" s="588">
        <v>193</v>
      </c>
      <c r="F112" s="588">
        <v>43</v>
      </c>
      <c r="G112" s="578">
        <v>22.28</v>
      </c>
      <c r="H112" s="588" t="s">
        <v>378</v>
      </c>
      <c r="I112" s="588" t="s">
        <v>378</v>
      </c>
      <c r="J112" s="588" t="s">
        <v>378</v>
      </c>
      <c r="K112" s="578" t="s">
        <v>378</v>
      </c>
    </row>
    <row r="113" spans="1:14" s="283" customFormat="1" ht="15" customHeight="1">
      <c r="A113" s="1141"/>
      <c r="B113" s="752" t="s">
        <v>9</v>
      </c>
      <c r="C113" s="588">
        <v>74</v>
      </c>
      <c r="D113" s="588" t="s">
        <v>404</v>
      </c>
      <c r="E113" s="673">
        <v>69</v>
      </c>
      <c r="F113" s="673">
        <v>13</v>
      </c>
      <c r="G113" s="578">
        <f>F113/E113*100</f>
        <v>18.840579710144929</v>
      </c>
      <c r="H113" s="588" t="s">
        <v>378</v>
      </c>
      <c r="I113" s="588" t="s">
        <v>378</v>
      </c>
      <c r="J113" s="588" t="s">
        <v>378</v>
      </c>
      <c r="K113" s="578" t="s">
        <v>378</v>
      </c>
    </row>
    <row r="114" spans="1:14" s="283" customFormat="1" ht="15" customHeight="1">
      <c r="A114" s="1141"/>
      <c r="B114" s="752" t="s">
        <v>7</v>
      </c>
      <c r="C114" s="588">
        <v>12</v>
      </c>
      <c r="D114" s="588" t="s">
        <v>379</v>
      </c>
      <c r="E114" s="588">
        <v>250</v>
      </c>
      <c r="F114" s="588">
        <v>98</v>
      </c>
      <c r="G114" s="578">
        <f>F114/E114*100</f>
        <v>39.200000000000003</v>
      </c>
      <c r="H114" s="588" t="s">
        <v>378</v>
      </c>
      <c r="I114" s="588" t="s">
        <v>378</v>
      </c>
      <c r="J114" s="588" t="s">
        <v>378</v>
      </c>
      <c r="K114" s="578" t="s">
        <v>378</v>
      </c>
    </row>
    <row r="115" spans="1:14" s="283" customFormat="1" ht="15" customHeight="1">
      <c r="A115" s="1141"/>
      <c r="B115" s="752" t="s">
        <v>32</v>
      </c>
      <c r="C115" s="588">
        <v>50</v>
      </c>
      <c r="D115" s="588" t="s">
        <v>407</v>
      </c>
      <c r="E115" s="588">
        <v>78</v>
      </c>
      <c r="F115" s="588">
        <v>19</v>
      </c>
      <c r="G115" s="577">
        <f>F115/E115*100</f>
        <v>24.358974358974358</v>
      </c>
      <c r="H115" s="588" t="s">
        <v>408</v>
      </c>
      <c r="I115" s="588">
        <v>26</v>
      </c>
      <c r="J115" s="588">
        <v>7</v>
      </c>
      <c r="K115" s="578">
        <f>J115/I115*100</f>
        <v>26.923076923076923</v>
      </c>
      <c r="M115" s="12"/>
      <c r="N115" s="283" t="s">
        <v>17</v>
      </c>
    </row>
    <row r="116" spans="1:14" s="283" customFormat="1" ht="15" customHeight="1">
      <c r="A116" s="1141"/>
      <c r="B116" s="752" t="s">
        <v>5</v>
      </c>
      <c r="C116" s="588">
        <v>5</v>
      </c>
      <c r="D116" s="588" t="s">
        <v>386</v>
      </c>
      <c r="E116" s="592">
        <v>32</v>
      </c>
      <c r="F116" s="592">
        <v>14</v>
      </c>
      <c r="G116" s="577">
        <v>43.75</v>
      </c>
      <c r="H116" s="588" t="s">
        <v>378</v>
      </c>
      <c r="I116" s="588" t="s">
        <v>378</v>
      </c>
      <c r="J116" s="588" t="s">
        <v>378</v>
      </c>
      <c r="K116" s="578" t="s">
        <v>378</v>
      </c>
    </row>
    <row r="117" spans="1:14" s="283" customFormat="1" ht="15" customHeight="1">
      <c r="A117" s="1141"/>
      <c r="B117" s="848" t="s">
        <v>755</v>
      </c>
      <c r="C117" s="588">
        <v>8</v>
      </c>
      <c r="D117" s="588" t="s">
        <v>387</v>
      </c>
      <c r="E117" s="588">
        <v>400</v>
      </c>
      <c r="F117" s="588">
        <v>169</v>
      </c>
      <c r="G117" s="577">
        <f>F117/E117*100</f>
        <v>42.25</v>
      </c>
      <c r="H117" s="588" t="s">
        <v>387</v>
      </c>
      <c r="I117" s="588">
        <v>53</v>
      </c>
      <c r="J117" s="588">
        <v>17</v>
      </c>
      <c r="K117" s="578">
        <f>J117/I117*100</f>
        <v>32.075471698113205</v>
      </c>
    </row>
    <row r="118" spans="1:14" s="283" customFormat="1" ht="15" customHeight="1">
      <c r="A118" s="1141"/>
      <c r="B118" s="752" t="s">
        <v>3</v>
      </c>
      <c r="C118" s="592">
        <v>128</v>
      </c>
      <c r="D118" s="592" t="s">
        <v>859</v>
      </c>
      <c r="E118" s="592">
        <v>65</v>
      </c>
      <c r="F118" s="592">
        <v>4</v>
      </c>
      <c r="G118" s="577">
        <f>F118/E118*100</f>
        <v>6.1538461538461542</v>
      </c>
      <c r="H118" s="592" t="s">
        <v>860</v>
      </c>
      <c r="I118" s="592">
        <v>30</v>
      </c>
      <c r="J118" s="592">
        <v>12</v>
      </c>
      <c r="K118" s="578">
        <f>J118/I118*100</f>
        <v>40</v>
      </c>
    </row>
    <row r="119" spans="1:14" s="283" customFormat="1" ht="15" customHeight="1">
      <c r="A119" s="1141"/>
      <c r="B119" s="752" t="s">
        <v>79</v>
      </c>
      <c r="C119" s="588">
        <v>21</v>
      </c>
      <c r="D119" s="588" t="s">
        <v>384</v>
      </c>
      <c r="E119" s="588">
        <v>350</v>
      </c>
      <c r="F119" s="588">
        <v>126</v>
      </c>
      <c r="G119" s="577">
        <f>F119/E119*100</f>
        <v>36</v>
      </c>
      <c r="H119" s="588" t="s">
        <v>378</v>
      </c>
      <c r="I119" s="588" t="s">
        <v>378</v>
      </c>
      <c r="J119" s="588" t="s">
        <v>378</v>
      </c>
      <c r="K119" s="578" t="s">
        <v>378</v>
      </c>
      <c r="L119" s="499"/>
      <c r="M119" s="499"/>
    </row>
    <row r="120" spans="1:14" s="283" customFormat="1" ht="15" customHeight="1">
      <c r="A120" s="1141"/>
      <c r="B120" s="752" t="s">
        <v>2</v>
      </c>
      <c r="C120" s="588">
        <v>107</v>
      </c>
      <c r="D120" s="588" t="s">
        <v>386</v>
      </c>
      <c r="E120" s="592">
        <v>158</v>
      </c>
      <c r="F120" s="592">
        <v>20</v>
      </c>
      <c r="G120" s="674">
        <v>12.6</v>
      </c>
      <c r="H120" s="588" t="s">
        <v>378</v>
      </c>
      <c r="I120" s="588" t="s">
        <v>378</v>
      </c>
      <c r="J120" s="588" t="s">
        <v>378</v>
      </c>
      <c r="K120" s="578" t="s">
        <v>378</v>
      </c>
      <c r="L120" s="499"/>
      <c r="M120" s="499"/>
    </row>
    <row r="121" spans="1:14" s="283" customFormat="1" ht="15" customHeight="1">
      <c r="A121" s="1141"/>
      <c r="B121" s="752" t="s">
        <v>50</v>
      </c>
      <c r="C121" s="592">
        <v>30</v>
      </c>
      <c r="D121" s="588" t="s">
        <v>756</v>
      </c>
      <c r="E121" s="588">
        <v>270</v>
      </c>
      <c r="F121" s="588">
        <v>85</v>
      </c>
      <c r="G121" s="577">
        <f>F121/E121*100</f>
        <v>31.481481481481481</v>
      </c>
      <c r="H121" s="588" t="s">
        <v>756</v>
      </c>
      <c r="I121" s="588">
        <v>80</v>
      </c>
      <c r="J121" s="588">
        <v>38</v>
      </c>
      <c r="K121" s="578">
        <f>J121/I121*100</f>
        <v>47.5</v>
      </c>
      <c r="L121" s="499"/>
      <c r="M121" s="499"/>
    </row>
    <row r="122" spans="1:14" s="283" customFormat="1" ht="15" customHeight="1">
      <c r="A122" s="1141"/>
      <c r="B122" s="849" t="s">
        <v>371</v>
      </c>
      <c r="C122" s="677" t="s">
        <v>322</v>
      </c>
      <c r="D122" s="578" t="s">
        <v>378</v>
      </c>
      <c r="E122" s="592">
        <f>SUM(E107:E121)</f>
        <v>3126</v>
      </c>
      <c r="F122" s="592">
        <f>SUM(F107:F121)</f>
        <v>812</v>
      </c>
      <c r="G122" s="578">
        <f>F122/E122*100</f>
        <v>25.975687779910427</v>
      </c>
      <c r="H122" s="578" t="s">
        <v>378</v>
      </c>
      <c r="I122" s="592">
        <f>SUM(I107:I121)</f>
        <v>494</v>
      </c>
      <c r="J122" s="592">
        <f>SUM(J107:J121)</f>
        <v>109</v>
      </c>
      <c r="K122" s="578">
        <f>J122/I122*100</f>
        <v>22.064777327935222</v>
      </c>
    </row>
    <row r="123" spans="1:14">
      <c r="A123" s="850"/>
      <c r="B123" s="851"/>
      <c r="C123" s="592"/>
      <c r="D123" s="592"/>
      <c r="E123" s="592"/>
      <c r="F123" s="592"/>
      <c r="G123" s="592"/>
      <c r="H123" s="592"/>
      <c r="I123" s="592"/>
      <c r="J123" s="592"/>
      <c r="K123" s="592"/>
    </row>
    <row r="124" spans="1:14" s="499" customFormat="1" ht="15" customHeight="1">
      <c r="A124" s="1141">
        <v>42004</v>
      </c>
      <c r="B124" s="752" t="s">
        <v>15</v>
      </c>
      <c r="C124" s="588">
        <v>19</v>
      </c>
      <c r="D124" s="588" t="s">
        <v>377</v>
      </c>
      <c r="E124" s="588">
        <v>220</v>
      </c>
      <c r="F124" s="588">
        <v>81</v>
      </c>
      <c r="G124" s="588">
        <v>36.799999999999997</v>
      </c>
      <c r="H124" s="588" t="s">
        <v>378</v>
      </c>
      <c r="I124" s="588" t="s">
        <v>378</v>
      </c>
      <c r="J124" s="588" t="s">
        <v>378</v>
      </c>
      <c r="K124" s="578" t="s">
        <v>378</v>
      </c>
      <c r="L124" s="299" t="s">
        <v>17</v>
      </c>
    </row>
    <row r="125" spans="1:14" s="499" customFormat="1" ht="15" customHeight="1">
      <c r="A125" s="1141"/>
      <c r="B125" s="752" t="s">
        <v>14</v>
      </c>
      <c r="C125" s="588">
        <v>113</v>
      </c>
      <c r="D125" s="588" t="s">
        <v>1134</v>
      </c>
      <c r="E125" s="588">
        <v>63</v>
      </c>
      <c r="F125" s="588">
        <v>6</v>
      </c>
      <c r="G125" s="588">
        <v>9.5</v>
      </c>
      <c r="H125" s="588" t="s">
        <v>378</v>
      </c>
      <c r="I125" s="588" t="s">
        <v>378</v>
      </c>
      <c r="J125" s="588" t="s">
        <v>378</v>
      </c>
      <c r="K125" s="578" t="s">
        <v>378</v>
      </c>
    </row>
    <row r="126" spans="1:14" s="499" customFormat="1" ht="15" customHeight="1">
      <c r="A126" s="1141"/>
      <c r="B126" s="752" t="s">
        <v>268</v>
      </c>
      <c r="C126" s="588">
        <v>117</v>
      </c>
      <c r="D126" s="588" t="s">
        <v>380</v>
      </c>
      <c r="E126" s="588">
        <v>498</v>
      </c>
      <c r="F126" s="588">
        <v>53</v>
      </c>
      <c r="G126" s="578">
        <v>10.6</v>
      </c>
      <c r="H126" s="588" t="s">
        <v>381</v>
      </c>
      <c r="I126" s="588">
        <v>108</v>
      </c>
      <c r="J126" s="588">
        <v>6</v>
      </c>
      <c r="K126" s="578">
        <v>5.6</v>
      </c>
    </row>
    <row r="127" spans="1:14" s="499" customFormat="1" ht="15" customHeight="1">
      <c r="A127" s="1141"/>
      <c r="B127" s="752" t="s">
        <v>12</v>
      </c>
      <c r="C127" s="588">
        <v>43</v>
      </c>
      <c r="D127" s="588" t="s">
        <v>382</v>
      </c>
      <c r="E127" s="588">
        <v>120</v>
      </c>
      <c r="F127" s="588">
        <v>32</v>
      </c>
      <c r="G127" s="578">
        <v>26.7</v>
      </c>
      <c r="H127" s="588" t="s">
        <v>383</v>
      </c>
      <c r="I127" s="588">
        <v>33</v>
      </c>
      <c r="J127" s="588">
        <v>9</v>
      </c>
      <c r="K127" s="578">
        <v>27.3</v>
      </c>
    </row>
    <row r="128" spans="1:14" s="499" customFormat="1" ht="15" customHeight="1">
      <c r="A128" s="1141"/>
      <c r="B128" s="752" t="s">
        <v>11</v>
      </c>
      <c r="C128" s="588">
        <v>65</v>
      </c>
      <c r="D128" s="588" t="s">
        <v>1133</v>
      </c>
      <c r="E128" s="588">
        <v>151</v>
      </c>
      <c r="F128" s="588">
        <v>31</v>
      </c>
      <c r="G128" s="578">
        <v>20.5</v>
      </c>
      <c r="H128" s="588" t="s">
        <v>378</v>
      </c>
      <c r="I128" s="588" t="s">
        <v>378</v>
      </c>
      <c r="J128" s="588" t="s">
        <v>378</v>
      </c>
      <c r="K128" s="578" t="s">
        <v>378</v>
      </c>
    </row>
    <row r="129" spans="1:14" s="499" customFormat="1" ht="15" customHeight="1">
      <c r="A129" s="1141"/>
      <c r="B129" s="752" t="s">
        <v>10</v>
      </c>
      <c r="C129" s="588">
        <v>83</v>
      </c>
      <c r="D129" s="588" t="s">
        <v>957</v>
      </c>
      <c r="E129" s="588">
        <v>193</v>
      </c>
      <c r="F129" s="588">
        <v>32</v>
      </c>
      <c r="G129" s="578">
        <v>16.579999999999998</v>
      </c>
      <c r="H129" s="588" t="s">
        <v>378</v>
      </c>
      <c r="I129" s="588" t="s">
        <v>378</v>
      </c>
      <c r="J129" s="588" t="s">
        <v>378</v>
      </c>
      <c r="K129" s="578" t="s">
        <v>378</v>
      </c>
    </row>
    <row r="130" spans="1:14" s="499" customFormat="1" ht="15" customHeight="1">
      <c r="A130" s="1141"/>
      <c r="B130" s="752" t="s">
        <v>9</v>
      </c>
      <c r="C130" s="588">
        <v>105</v>
      </c>
      <c r="D130" s="588" t="s">
        <v>1136</v>
      </c>
      <c r="E130" s="588">
        <v>70</v>
      </c>
      <c r="F130" s="588">
        <v>8</v>
      </c>
      <c r="G130" s="578">
        <v>11.4</v>
      </c>
      <c r="H130" s="588" t="s">
        <v>378</v>
      </c>
      <c r="I130" s="588" t="s">
        <v>378</v>
      </c>
      <c r="J130" s="588" t="s">
        <v>378</v>
      </c>
      <c r="K130" s="578" t="s">
        <v>378</v>
      </c>
    </row>
    <row r="131" spans="1:14" s="499" customFormat="1" ht="15" customHeight="1">
      <c r="A131" s="1141"/>
      <c r="B131" s="752" t="s">
        <v>7</v>
      </c>
      <c r="C131" s="588">
        <v>13</v>
      </c>
      <c r="D131" s="588" t="s">
        <v>1134</v>
      </c>
      <c r="E131" s="588">
        <v>250</v>
      </c>
      <c r="F131" s="588">
        <v>99</v>
      </c>
      <c r="G131" s="578">
        <v>39.6</v>
      </c>
      <c r="H131" s="588" t="s">
        <v>378</v>
      </c>
      <c r="I131" s="588" t="s">
        <v>378</v>
      </c>
      <c r="J131" s="588" t="s">
        <v>378</v>
      </c>
      <c r="K131" s="578" t="s">
        <v>378</v>
      </c>
    </row>
    <row r="132" spans="1:14" s="499" customFormat="1" ht="15" customHeight="1">
      <c r="A132" s="1141"/>
      <c r="B132" s="752" t="s">
        <v>32</v>
      </c>
      <c r="C132" s="588">
        <v>11</v>
      </c>
      <c r="D132" s="588" t="s">
        <v>1135</v>
      </c>
      <c r="E132" s="588">
        <v>104</v>
      </c>
      <c r="F132" s="588">
        <v>43</v>
      </c>
      <c r="G132" s="578">
        <v>41.3</v>
      </c>
      <c r="H132" s="588" t="s">
        <v>408</v>
      </c>
      <c r="I132" s="588">
        <v>26</v>
      </c>
      <c r="J132" s="588">
        <v>6</v>
      </c>
      <c r="K132" s="578">
        <v>23.1</v>
      </c>
      <c r="M132" s="12"/>
      <c r="N132" s="499" t="s">
        <v>17</v>
      </c>
    </row>
    <row r="133" spans="1:14" s="499" customFormat="1" ht="15" customHeight="1">
      <c r="A133" s="1141"/>
      <c r="B133" s="752" t="s">
        <v>5</v>
      </c>
      <c r="C133" s="588">
        <v>5</v>
      </c>
      <c r="D133" s="588" t="s">
        <v>386</v>
      </c>
      <c r="E133" s="588">
        <v>32</v>
      </c>
      <c r="F133" s="588">
        <v>14</v>
      </c>
      <c r="G133" s="578">
        <v>43.8</v>
      </c>
      <c r="H133" s="588" t="s">
        <v>378</v>
      </c>
      <c r="I133" s="588" t="s">
        <v>378</v>
      </c>
      <c r="J133" s="588" t="s">
        <v>378</v>
      </c>
      <c r="K133" s="578" t="s">
        <v>378</v>
      </c>
    </row>
    <row r="134" spans="1:14" s="499" customFormat="1" ht="15" customHeight="1">
      <c r="A134" s="1141"/>
      <c r="B134" s="752" t="s">
        <v>755</v>
      </c>
      <c r="C134" s="588">
        <v>10</v>
      </c>
      <c r="D134" s="588" t="s">
        <v>957</v>
      </c>
      <c r="E134" s="588">
        <v>400</v>
      </c>
      <c r="F134" s="588">
        <v>166</v>
      </c>
      <c r="G134" s="578">
        <v>41.5</v>
      </c>
      <c r="H134" s="588" t="s">
        <v>957</v>
      </c>
      <c r="I134" s="588">
        <v>54</v>
      </c>
      <c r="J134" s="588">
        <v>19</v>
      </c>
      <c r="K134" s="578">
        <v>35.200000000000003</v>
      </c>
    </row>
    <row r="135" spans="1:14" s="499" customFormat="1" ht="15" customHeight="1">
      <c r="A135" s="1141"/>
      <c r="B135" s="752" t="s">
        <v>3</v>
      </c>
      <c r="C135" s="588">
        <v>124</v>
      </c>
      <c r="D135" s="588" t="s">
        <v>1131</v>
      </c>
      <c r="E135" s="588">
        <v>65</v>
      </c>
      <c r="F135" s="588">
        <v>4</v>
      </c>
      <c r="G135" s="578">
        <v>6.2</v>
      </c>
      <c r="H135" s="588" t="s">
        <v>1132</v>
      </c>
      <c r="I135" s="588">
        <v>30</v>
      </c>
      <c r="J135" s="588">
        <v>10</v>
      </c>
      <c r="K135" s="578">
        <v>33.299999999999997</v>
      </c>
    </row>
    <row r="136" spans="1:14" s="499" customFormat="1" ht="15" customHeight="1">
      <c r="A136" s="1141"/>
      <c r="B136" s="752" t="s">
        <v>79</v>
      </c>
      <c r="C136" s="588">
        <v>23</v>
      </c>
      <c r="D136" s="588" t="s">
        <v>384</v>
      </c>
      <c r="E136" s="588">
        <v>350</v>
      </c>
      <c r="F136" s="588">
        <v>126</v>
      </c>
      <c r="G136" s="578">
        <f>F136/E136*100</f>
        <v>36</v>
      </c>
      <c r="H136" s="588" t="s">
        <v>378</v>
      </c>
      <c r="I136" s="588" t="s">
        <v>378</v>
      </c>
      <c r="J136" s="588" t="s">
        <v>378</v>
      </c>
      <c r="K136" s="578" t="s">
        <v>378</v>
      </c>
    </row>
    <row r="137" spans="1:14" s="499" customFormat="1" ht="15" customHeight="1">
      <c r="A137" s="1141"/>
      <c r="B137" s="752" t="s">
        <v>2</v>
      </c>
      <c r="C137" s="588">
        <v>100</v>
      </c>
      <c r="D137" s="588" t="s">
        <v>386</v>
      </c>
      <c r="E137" s="588">
        <v>150</v>
      </c>
      <c r="F137" s="588">
        <v>20</v>
      </c>
      <c r="G137" s="578">
        <v>13.3</v>
      </c>
      <c r="H137" s="588" t="s">
        <v>378</v>
      </c>
      <c r="I137" s="588" t="s">
        <v>378</v>
      </c>
      <c r="J137" s="588" t="s">
        <v>378</v>
      </c>
      <c r="K137" s="578" t="s">
        <v>378</v>
      </c>
    </row>
    <row r="138" spans="1:14" s="499" customFormat="1" ht="15" customHeight="1">
      <c r="A138" s="1141"/>
      <c r="B138" s="752" t="s">
        <v>50</v>
      </c>
      <c r="C138" s="588">
        <v>28</v>
      </c>
      <c r="D138" s="588" t="s">
        <v>756</v>
      </c>
      <c r="E138" s="588">
        <v>270</v>
      </c>
      <c r="F138" s="588">
        <v>86</v>
      </c>
      <c r="G138" s="578">
        <v>31.9</v>
      </c>
      <c r="H138" s="588" t="s">
        <v>756</v>
      </c>
      <c r="I138" s="588">
        <v>80</v>
      </c>
      <c r="J138" s="588">
        <v>38</v>
      </c>
      <c r="K138" s="578">
        <v>47.5</v>
      </c>
    </row>
    <row r="139" spans="1:14" s="292" customFormat="1" ht="15" customHeight="1">
      <c r="A139" s="1141"/>
      <c r="B139" s="752" t="s">
        <v>371</v>
      </c>
      <c r="C139" s="677" t="s">
        <v>322</v>
      </c>
      <c r="D139" s="677" t="s">
        <v>322</v>
      </c>
      <c r="E139" s="588">
        <f>SUM(E124:E138)</f>
        <v>2936</v>
      </c>
      <c r="F139" s="588">
        <f>SUM(F124:F138)</f>
        <v>801</v>
      </c>
      <c r="G139" s="578">
        <f>F139/E139*100</f>
        <v>27.282016348773841</v>
      </c>
      <c r="H139" s="677" t="s">
        <v>322</v>
      </c>
      <c r="I139" s="588">
        <f>SUM(I124:I138)</f>
        <v>331</v>
      </c>
      <c r="J139" s="588">
        <f>SUM(J124:J138)</f>
        <v>88</v>
      </c>
      <c r="K139" s="578">
        <f>J139/I139*100</f>
        <v>26.586102719033235</v>
      </c>
    </row>
    <row r="140" spans="1:14">
      <c r="A140" s="851"/>
      <c r="B140" s="851"/>
      <c r="C140" s="592"/>
      <c r="D140" s="592"/>
      <c r="E140" s="592"/>
      <c r="F140" s="592"/>
      <c r="G140" s="592"/>
      <c r="H140" s="592"/>
      <c r="I140" s="592"/>
      <c r="J140" s="592"/>
      <c r="K140" s="592"/>
    </row>
    <row r="141" spans="1:14" s="499" customFormat="1" ht="15" customHeight="1">
      <c r="A141" s="1141">
        <v>42339</v>
      </c>
      <c r="B141" s="752" t="s">
        <v>15</v>
      </c>
      <c r="C141" s="592">
        <v>19</v>
      </c>
      <c r="D141" s="592" t="s">
        <v>377</v>
      </c>
      <c r="E141" s="592">
        <v>220</v>
      </c>
      <c r="F141" s="592">
        <v>81</v>
      </c>
      <c r="G141" s="578">
        <v>36.799999999999997</v>
      </c>
      <c r="H141" s="677" t="s">
        <v>322</v>
      </c>
      <c r="I141" s="677" t="s">
        <v>322</v>
      </c>
      <c r="J141" s="677" t="s">
        <v>322</v>
      </c>
      <c r="K141" s="677" t="s">
        <v>322</v>
      </c>
      <c r="L141" s="299" t="s">
        <v>17</v>
      </c>
    </row>
    <row r="142" spans="1:14" s="499" customFormat="1" ht="15" customHeight="1">
      <c r="A142" s="1141"/>
      <c r="B142" s="752" t="s">
        <v>14</v>
      </c>
      <c r="C142" s="592">
        <v>119</v>
      </c>
      <c r="D142" s="588" t="s">
        <v>1134</v>
      </c>
      <c r="E142" s="588">
        <v>63</v>
      </c>
      <c r="F142" s="588">
        <v>6</v>
      </c>
      <c r="G142" s="578">
        <v>9.5</v>
      </c>
      <c r="H142" s="677" t="s">
        <v>322</v>
      </c>
      <c r="I142" s="677" t="s">
        <v>322</v>
      </c>
      <c r="J142" s="677" t="s">
        <v>322</v>
      </c>
      <c r="K142" s="677" t="s">
        <v>322</v>
      </c>
    </row>
    <row r="143" spans="1:14" s="499" customFormat="1" ht="15" customHeight="1">
      <c r="A143" s="1141"/>
      <c r="B143" s="752" t="s">
        <v>268</v>
      </c>
      <c r="C143" s="592">
        <v>123</v>
      </c>
      <c r="D143" s="592" t="s">
        <v>380</v>
      </c>
      <c r="E143" s="592">
        <v>492</v>
      </c>
      <c r="F143" s="592">
        <v>44</v>
      </c>
      <c r="G143" s="578">
        <v>8.9</v>
      </c>
      <c r="H143" s="592" t="s">
        <v>381</v>
      </c>
      <c r="I143" s="592">
        <v>108</v>
      </c>
      <c r="J143" s="592">
        <v>5</v>
      </c>
      <c r="K143" s="368">
        <v>4.5999999999999996</v>
      </c>
    </row>
    <row r="144" spans="1:14" s="499" customFormat="1" ht="15" customHeight="1">
      <c r="A144" s="1141"/>
      <c r="B144" s="752" t="s">
        <v>12</v>
      </c>
      <c r="C144" s="592">
        <v>53</v>
      </c>
      <c r="D144" s="588" t="s">
        <v>1481</v>
      </c>
      <c r="E144" s="592">
        <v>120</v>
      </c>
      <c r="F144" s="592">
        <v>28</v>
      </c>
      <c r="G144" s="578">
        <v>23.3</v>
      </c>
      <c r="H144" s="592">
        <v>2015</v>
      </c>
      <c r="I144" s="592">
        <v>26</v>
      </c>
      <c r="J144" s="592">
        <v>7</v>
      </c>
      <c r="K144" s="592">
        <v>26.9</v>
      </c>
    </row>
    <row r="145" spans="1:15" s="499" customFormat="1" ht="15" customHeight="1">
      <c r="A145" s="1141"/>
      <c r="B145" s="752" t="s">
        <v>11</v>
      </c>
      <c r="C145" s="592">
        <v>69</v>
      </c>
      <c r="D145" s="675" t="s">
        <v>1133</v>
      </c>
      <c r="E145" s="588">
        <v>151</v>
      </c>
      <c r="F145" s="588">
        <v>31</v>
      </c>
      <c r="G145" s="578">
        <v>20.5</v>
      </c>
      <c r="H145" s="675" t="s">
        <v>1496</v>
      </c>
      <c r="I145" s="588">
        <v>63</v>
      </c>
      <c r="J145" s="588">
        <v>12</v>
      </c>
      <c r="K145" s="578">
        <v>19</v>
      </c>
    </row>
    <row r="146" spans="1:15" s="499" customFormat="1" ht="15" customHeight="1">
      <c r="A146" s="1141"/>
      <c r="B146" s="752" t="s">
        <v>10</v>
      </c>
      <c r="C146" s="592">
        <v>87</v>
      </c>
      <c r="D146" s="588" t="s">
        <v>957</v>
      </c>
      <c r="E146" s="588">
        <v>193</v>
      </c>
      <c r="F146" s="588">
        <v>32</v>
      </c>
      <c r="G146" s="578">
        <v>16.579999999999998</v>
      </c>
      <c r="H146" s="677" t="s">
        <v>322</v>
      </c>
      <c r="I146" s="677" t="s">
        <v>322</v>
      </c>
      <c r="J146" s="677" t="s">
        <v>322</v>
      </c>
      <c r="K146" s="677" t="s">
        <v>322</v>
      </c>
    </row>
    <row r="147" spans="1:15" s="499" customFormat="1" ht="15" customHeight="1">
      <c r="A147" s="1141"/>
      <c r="B147" s="752" t="s">
        <v>9</v>
      </c>
      <c r="C147" s="592">
        <v>110</v>
      </c>
      <c r="D147" s="676" t="s">
        <v>1136</v>
      </c>
      <c r="E147" s="676">
        <v>70</v>
      </c>
      <c r="F147" s="676">
        <v>8</v>
      </c>
      <c r="G147" s="578">
        <v>11.4</v>
      </c>
      <c r="H147" s="677" t="s">
        <v>322</v>
      </c>
      <c r="I147" s="677" t="s">
        <v>322</v>
      </c>
      <c r="J147" s="677" t="s">
        <v>322</v>
      </c>
      <c r="K147" s="677" t="s">
        <v>322</v>
      </c>
    </row>
    <row r="148" spans="1:15" s="499" customFormat="1" ht="15" customHeight="1">
      <c r="A148" s="1141"/>
      <c r="B148" s="752" t="s">
        <v>7</v>
      </c>
      <c r="C148" s="592">
        <v>13</v>
      </c>
      <c r="D148" s="592" t="s">
        <v>1134</v>
      </c>
      <c r="E148" s="592">
        <v>250</v>
      </c>
      <c r="F148" s="592">
        <v>99</v>
      </c>
      <c r="G148" s="578">
        <v>39.6</v>
      </c>
      <c r="H148" s="677" t="s">
        <v>322</v>
      </c>
      <c r="I148" s="677" t="s">
        <v>322</v>
      </c>
      <c r="J148" s="677" t="s">
        <v>322</v>
      </c>
      <c r="K148" s="677" t="s">
        <v>322</v>
      </c>
    </row>
    <row r="149" spans="1:15" s="499" customFormat="1" ht="15" customHeight="1">
      <c r="A149" s="1141"/>
      <c r="B149" s="752" t="s">
        <v>32</v>
      </c>
      <c r="C149" s="592">
        <v>11</v>
      </c>
      <c r="D149" s="592" t="s">
        <v>1135</v>
      </c>
      <c r="E149" s="592">
        <v>104</v>
      </c>
      <c r="F149" s="592">
        <v>43</v>
      </c>
      <c r="G149" s="578">
        <v>41.3</v>
      </c>
      <c r="H149" s="592" t="s">
        <v>408</v>
      </c>
      <c r="I149" s="368" t="s">
        <v>8</v>
      </c>
      <c r="J149" s="368" t="s">
        <v>8</v>
      </c>
      <c r="K149" s="368" t="s">
        <v>8</v>
      </c>
      <c r="L149" s="12" t="s">
        <v>17</v>
      </c>
      <c r="M149" s="1142" t="s">
        <v>17</v>
      </c>
      <c r="N149" s="1142"/>
      <c r="O149" s="1142"/>
    </row>
    <row r="150" spans="1:15" s="499" customFormat="1" ht="15" customHeight="1">
      <c r="A150" s="1141"/>
      <c r="B150" s="752" t="s">
        <v>5</v>
      </c>
      <c r="C150" s="592">
        <v>4</v>
      </c>
      <c r="D150" s="588" t="s">
        <v>386</v>
      </c>
      <c r="E150" s="588">
        <v>32</v>
      </c>
      <c r="F150" s="588">
        <v>15</v>
      </c>
      <c r="G150" s="578">
        <v>47</v>
      </c>
      <c r="H150" s="677" t="s">
        <v>322</v>
      </c>
      <c r="I150" s="677" t="s">
        <v>322</v>
      </c>
      <c r="J150" s="677" t="s">
        <v>322</v>
      </c>
      <c r="K150" s="677" t="s">
        <v>322</v>
      </c>
    </row>
    <row r="151" spans="1:15" s="499" customFormat="1" ht="15" customHeight="1">
      <c r="A151" s="1141"/>
      <c r="B151" s="752" t="s">
        <v>1483</v>
      </c>
      <c r="C151" s="592">
        <v>8</v>
      </c>
      <c r="D151" s="588" t="s">
        <v>957</v>
      </c>
      <c r="E151" s="588">
        <v>399</v>
      </c>
      <c r="F151" s="588">
        <v>169</v>
      </c>
      <c r="G151" s="578">
        <v>42.4</v>
      </c>
      <c r="H151" s="588" t="s">
        <v>957</v>
      </c>
      <c r="I151" s="588">
        <v>54</v>
      </c>
      <c r="J151" s="588">
        <v>19</v>
      </c>
      <c r="K151" s="578">
        <v>35.200000000000003</v>
      </c>
    </row>
    <row r="152" spans="1:15" s="499" customFormat="1" ht="15" customHeight="1">
      <c r="A152" s="1141"/>
      <c r="B152" s="752" t="s">
        <v>3</v>
      </c>
      <c r="C152" s="592">
        <v>131</v>
      </c>
      <c r="D152" s="588" t="s">
        <v>1131</v>
      </c>
      <c r="E152" s="588">
        <v>65</v>
      </c>
      <c r="F152" s="588">
        <v>4</v>
      </c>
      <c r="G152" s="578">
        <v>6.2</v>
      </c>
      <c r="H152" s="588" t="s">
        <v>1132</v>
      </c>
      <c r="I152" s="588">
        <v>30</v>
      </c>
      <c r="J152" s="588">
        <v>10</v>
      </c>
      <c r="K152" s="578">
        <v>33.299999999999997</v>
      </c>
    </row>
    <row r="153" spans="1:15" s="499" customFormat="1" ht="15" customHeight="1">
      <c r="A153" s="1141"/>
      <c r="B153" s="752" t="s">
        <v>79</v>
      </c>
      <c r="C153" s="592">
        <v>23</v>
      </c>
      <c r="D153" s="588" t="s">
        <v>1497</v>
      </c>
      <c r="E153" s="588">
        <v>389</v>
      </c>
      <c r="F153" s="588">
        <v>142</v>
      </c>
      <c r="G153" s="578">
        <v>36.503856041131108</v>
      </c>
      <c r="H153" s="677" t="s">
        <v>322</v>
      </c>
      <c r="I153" s="677" t="s">
        <v>322</v>
      </c>
      <c r="J153" s="677" t="s">
        <v>322</v>
      </c>
      <c r="K153" s="677" t="s">
        <v>322</v>
      </c>
    </row>
    <row r="154" spans="1:15" s="499" customFormat="1" ht="15" customHeight="1">
      <c r="A154" s="1141"/>
      <c r="B154" s="752" t="s">
        <v>2</v>
      </c>
      <c r="C154" s="592">
        <v>105</v>
      </c>
      <c r="D154" s="592" t="s">
        <v>386</v>
      </c>
      <c r="E154" s="592">
        <v>158</v>
      </c>
      <c r="F154" s="592">
        <v>20</v>
      </c>
      <c r="G154" s="578">
        <v>12.7</v>
      </c>
      <c r="H154" s="677" t="s">
        <v>322</v>
      </c>
      <c r="I154" s="677" t="s">
        <v>322</v>
      </c>
      <c r="J154" s="677" t="s">
        <v>322</v>
      </c>
      <c r="K154" s="677" t="s">
        <v>322</v>
      </c>
    </row>
    <row r="155" spans="1:15" s="499" customFormat="1" ht="15" customHeight="1">
      <c r="A155" s="1141"/>
      <c r="B155" s="752" t="s">
        <v>50</v>
      </c>
      <c r="C155" s="592">
        <v>31</v>
      </c>
      <c r="D155" s="588" t="s">
        <v>756</v>
      </c>
      <c r="E155" s="588">
        <v>270</v>
      </c>
      <c r="F155" s="588">
        <v>86</v>
      </c>
      <c r="G155" s="578">
        <v>31.9</v>
      </c>
      <c r="H155" s="588" t="s">
        <v>756</v>
      </c>
      <c r="I155" s="588">
        <v>80</v>
      </c>
      <c r="J155" s="588">
        <v>38</v>
      </c>
      <c r="K155" s="578">
        <v>47.5</v>
      </c>
    </row>
    <row r="156" spans="1:15" s="292" customFormat="1" ht="15" customHeight="1">
      <c r="A156" s="1141"/>
      <c r="B156" s="752" t="s">
        <v>371</v>
      </c>
      <c r="C156" s="677" t="s">
        <v>322</v>
      </c>
      <c r="D156" s="677" t="s">
        <v>322</v>
      </c>
      <c r="E156" s="588">
        <f>SUM(E141:E155)</f>
        <v>2976</v>
      </c>
      <c r="F156" s="588">
        <f>SUM(F141:F155)</f>
        <v>808</v>
      </c>
      <c r="G156" s="578">
        <f>F156/E156*100</f>
        <v>27.1505376344086</v>
      </c>
      <c r="H156" s="677" t="s">
        <v>322</v>
      </c>
      <c r="I156" s="588">
        <f>SUM(I141:I155)</f>
        <v>361</v>
      </c>
      <c r="J156" s="588">
        <f>SUM(J141:J155)</f>
        <v>91</v>
      </c>
      <c r="K156" s="578">
        <f>J156/I156*100</f>
        <v>25.207756232686979</v>
      </c>
    </row>
    <row r="157" spans="1:15" s="499" customFormat="1">
      <c r="C157" s="251"/>
      <c r="D157" s="251"/>
      <c r="E157" s="251"/>
      <c r="F157" s="251"/>
      <c r="G157" s="251"/>
      <c r="H157" s="251"/>
      <c r="I157" s="251"/>
      <c r="J157" s="251"/>
    </row>
    <row r="158" spans="1:15" s="283" customFormat="1">
      <c r="A158" s="309" t="s">
        <v>84</v>
      </c>
      <c r="C158" s="389"/>
      <c r="D158" s="389"/>
      <c r="E158" s="389"/>
    </row>
    <row r="159" spans="1:15" ht="15" customHeight="1">
      <c r="C159" s="283"/>
      <c r="E159" s="388"/>
      <c r="F159" s="388"/>
      <c r="G159" s="388"/>
      <c r="H159" s="388"/>
      <c r="I159" s="388"/>
      <c r="J159" s="388"/>
      <c r="K159" s="283"/>
    </row>
    <row r="160" spans="1:15" s="283" customFormat="1" ht="15" customHeight="1">
      <c r="A160" s="390" t="s">
        <v>388</v>
      </c>
      <c r="C160" s="390"/>
      <c r="D160" s="390"/>
      <c r="E160" s="390"/>
      <c r="F160" s="390"/>
      <c r="G160" s="390"/>
      <c r="H160" s="390"/>
      <c r="I160" s="390"/>
      <c r="J160" s="390"/>
    </row>
    <row r="161" spans="1:11">
      <c r="A161" s="300"/>
      <c r="B161" s="390"/>
      <c r="C161" s="390"/>
      <c r="D161" s="390"/>
      <c r="E161" s="390"/>
      <c r="F161" s="390"/>
      <c r="G161" s="390"/>
      <c r="H161" s="390"/>
      <c r="I161" s="390"/>
      <c r="J161" s="390"/>
      <c r="K161" s="283"/>
    </row>
    <row r="162" spans="1:11" s="499" customFormat="1">
      <c r="A162" s="390" t="s">
        <v>389</v>
      </c>
      <c r="B162" s="390"/>
      <c r="C162" s="390"/>
      <c r="D162" s="390"/>
      <c r="E162" s="390"/>
      <c r="F162" s="390"/>
      <c r="G162" s="390"/>
      <c r="H162" s="390"/>
      <c r="I162" s="390"/>
      <c r="J162" s="390"/>
    </row>
    <row r="163" spans="1:11" s="499" customFormat="1">
      <c r="B163" s="390"/>
      <c r="C163" s="390"/>
      <c r="D163" s="390"/>
      <c r="E163" s="390"/>
      <c r="F163" s="390"/>
      <c r="G163" s="390"/>
      <c r="H163" s="390"/>
      <c r="I163" s="390"/>
      <c r="J163" s="390"/>
    </row>
    <row r="164" spans="1:11" ht="14.65" customHeight="1">
      <c r="A164" s="136" t="s">
        <v>35</v>
      </c>
      <c r="D164" s="96"/>
      <c r="E164" s="96"/>
      <c r="F164" s="96"/>
      <c r="G164" s="96"/>
      <c r="H164" s="96"/>
      <c r="I164" s="96"/>
      <c r="J164" s="96"/>
    </row>
    <row r="165" spans="1:11" s="283" customFormat="1">
      <c r="D165" s="96"/>
      <c r="E165" s="96"/>
      <c r="F165" s="96"/>
      <c r="G165" s="96"/>
      <c r="H165" s="96"/>
      <c r="I165" s="96"/>
      <c r="J165" s="96"/>
    </row>
    <row r="166" spans="1:11" ht="15" customHeight="1">
      <c r="A166" s="96" t="s">
        <v>1585</v>
      </c>
      <c r="D166" s="96"/>
      <c r="E166" s="96"/>
      <c r="F166" s="96"/>
      <c r="G166" s="96"/>
      <c r="H166" s="96"/>
      <c r="I166" s="96"/>
      <c r="J166" s="96"/>
    </row>
    <row r="167" spans="1:11">
      <c r="A167" s="96"/>
    </row>
    <row r="168" spans="1:11" ht="15" customHeight="1">
      <c r="A168" s="96" t="s">
        <v>904</v>
      </c>
      <c r="D168" s="131"/>
      <c r="E168" s="131"/>
      <c r="F168" s="131"/>
      <c r="G168" s="131"/>
      <c r="H168" s="131"/>
      <c r="I168" s="131"/>
      <c r="J168" s="131"/>
    </row>
    <row r="169" spans="1:11">
      <c r="A169"/>
      <c r="C169" s="131"/>
      <c r="D169" s="131"/>
      <c r="E169" s="131"/>
      <c r="F169" s="131"/>
      <c r="G169" s="131"/>
      <c r="H169" s="131"/>
      <c r="I169" s="131"/>
      <c r="J169" s="131"/>
    </row>
    <row r="170" spans="1:11">
      <c r="A170" s="167" t="s">
        <v>431</v>
      </c>
      <c r="C170" s="131"/>
      <c r="D170" s="131"/>
      <c r="E170" s="131"/>
      <c r="F170" s="131"/>
      <c r="G170" s="131"/>
      <c r="H170" s="131"/>
      <c r="I170" s="131"/>
      <c r="J170" s="131"/>
    </row>
    <row r="171" spans="1:11">
      <c r="C171" s="251"/>
      <c r="D171" s="251"/>
      <c r="E171" s="251"/>
      <c r="F171" s="251"/>
      <c r="G171" s="251"/>
      <c r="H171" s="251"/>
      <c r="I171" s="251"/>
      <c r="J171" s="251"/>
    </row>
    <row r="172" spans="1:11">
      <c r="B172" s="12"/>
      <c r="C172" s="12"/>
      <c r="D172" s="12"/>
      <c r="E172" s="12"/>
    </row>
    <row r="173" spans="1:11">
      <c r="B173" s="12"/>
      <c r="C173" s="24"/>
      <c r="D173" s="24"/>
      <c r="E173" s="24"/>
    </row>
    <row r="174" spans="1:11">
      <c r="B174" s="12"/>
      <c r="C174" s="12"/>
      <c r="D174" s="24"/>
      <c r="E174" s="24"/>
    </row>
    <row r="175" spans="1:11">
      <c r="B175" s="12"/>
      <c r="C175" s="12"/>
      <c r="D175" s="12"/>
      <c r="E175" s="12"/>
    </row>
  </sheetData>
  <mergeCells count="15">
    <mergeCell ref="A73:A88"/>
    <mergeCell ref="B3:B4"/>
    <mergeCell ref="A3:A4"/>
    <mergeCell ref="A56:A71"/>
    <mergeCell ref="C3:C4"/>
    <mergeCell ref="D3:G3"/>
    <mergeCell ref="H3:K3"/>
    <mergeCell ref="A39:A54"/>
    <mergeCell ref="A22:A37"/>
    <mergeCell ref="A5:A20"/>
    <mergeCell ref="A90:A105"/>
    <mergeCell ref="A107:A122"/>
    <mergeCell ref="A141:A156"/>
    <mergeCell ref="A124:A139"/>
    <mergeCell ref="M149:O149"/>
  </mergeCells>
  <hyperlinks>
    <hyperlink ref="N6" location="Content!B69" display="Back to Content Page"/>
  </hyperlinks>
  <pageMargins left="0.7" right="0.7" top="0.75" bottom="0.75" header="0.3" footer="0.3"/>
  <pageSetup orientation="portrait" r:id="rId1"/>
  <ignoredErrors>
    <ignoredError sqref="D94 H94 D108:K108 H7:H19 D6:D19 D95:D104 H95:H104 D111:D113 H111:H117 D119:D121 H119:H121 D115:D117 D89:D91 H89:H91 D72:D75 H72:H75 D55:D58 H55:H58 D44:D53 H44:H53 D38:D42 H38:H42 D21:D36 H21:H36 D77:D87 H77:H87 D60:D70 H60:H70" numberStoredAsText="1"/>
    <ignoredError sqref="E54:F54" formulaRange="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3"/>
  <sheetViews>
    <sheetView topLeftCell="I1" zoomScaleNormal="100" workbookViewId="0">
      <selection activeCell="Y5" sqref="Y5"/>
    </sheetView>
  </sheetViews>
  <sheetFormatPr defaultRowHeight="14.5"/>
  <cols>
    <col min="1" max="1" width="33.81640625" customWidth="1"/>
    <col min="2" max="2" width="26.7265625" customWidth="1"/>
    <col min="3" max="20" width="7" customWidth="1"/>
    <col min="21" max="22" width="7" style="499" customWidth="1"/>
  </cols>
  <sheetData>
    <row r="1" spans="1:25">
      <c r="A1" s="377" t="s">
        <v>1383</v>
      </c>
      <c r="B1" s="57"/>
      <c r="C1" s="57"/>
      <c r="D1" s="57"/>
      <c r="E1" s="57"/>
      <c r="F1" s="57"/>
      <c r="G1" s="57"/>
      <c r="H1" s="57"/>
      <c r="I1" s="57"/>
      <c r="J1" s="57"/>
      <c r="K1" s="57"/>
      <c r="L1" s="57"/>
      <c r="M1" s="57"/>
      <c r="N1" s="57"/>
      <c r="O1" s="57"/>
      <c r="P1" s="57"/>
      <c r="Q1" s="57"/>
      <c r="R1" s="57"/>
      <c r="S1" s="57"/>
    </row>
    <row r="2" spans="1:25">
      <c r="A2" s="57"/>
      <c r="B2" s="57"/>
      <c r="C2" s="57"/>
      <c r="D2" s="57"/>
      <c r="E2" s="57"/>
      <c r="F2" s="57"/>
      <c r="G2" s="57"/>
      <c r="H2" s="57"/>
      <c r="I2" s="57"/>
      <c r="J2" s="57"/>
      <c r="K2" s="57"/>
      <c r="L2" s="57"/>
      <c r="M2" s="57"/>
      <c r="N2" s="57"/>
      <c r="O2" s="57"/>
      <c r="P2" s="57"/>
      <c r="Q2" s="57"/>
      <c r="R2" s="57"/>
      <c r="S2" s="57"/>
    </row>
    <row r="3" spans="1:25" s="3" customFormat="1">
      <c r="A3" s="740" t="s">
        <v>16</v>
      </c>
      <c r="B3" s="740" t="s">
        <v>57</v>
      </c>
      <c r="C3" s="4">
        <v>1990</v>
      </c>
      <c r="D3" s="4">
        <v>1997</v>
      </c>
      <c r="E3" s="4">
        <v>1998</v>
      </c>
      <c r="F3" s="4">
        <v>1999</v>
      </c>
      <c r="G3" s="4">
        <v>2000</v>
      </c>
      <c r="H3" s="4">
        <v>2001</v>
      </c>
      <c r="I3" s="4">
        <v>2002</v>
      </c>
      <c r="J3" s="4">
        <v>2003</v>
      </c>
      <c r="K3" s="4">
        <v>2004</v>
      </c>
      <c r="L3" s="4">
        <v>2005</v>
      </c>
      <c r="M3" s="4">
        <v>2006</v>
      </c>
      <c r="N3" s="4">
        <v>2007</v>
      </c>
      <c r="O3" s="4">
        <v>2008</v>
      </c>
      <c r="P3" s="4">
        <v>2009</v>
      </c>
      <c r="Q3" s="4">
        <v>2010</v>
      </c>
      <c r="R3" s="4">
        <v>2011</v>
      </c>
      <c r="S3" s="4">
        <v>2012</v>
      </c>
      <c r="T3" s="4">
        <v>2013</v>
      </c>
      <c r="U3" s="4">
        <v>2014</v>
      </c>
      <c r="V3" s="4">
        <v>2015</v>
      </c>
    </row>
    <row r="4" spans="1:25">
      <c r="A4" s="1080" t="s">
        <v>15</v>
      </c>
      <c r="B4" s="284" t="s">
        <v>55</v>
      </c>
      <c r="C4" s="587">
        <v>42</v>
      </c>
      <c r="D4" s="587">
        <v>21</v>
      </c>
      <c r="E4" s="587">
        <v>21</v>
      </c>
      <c r="F4" s="587">
        <v>34</v>
      </c>
      <c r="G4" s="678">
        <v>34</v>
      </c>
      <c r="H4" s="587">
        <v>34</v>
      </c>
      <c r="I4" s="587">
        <v>34</v>
      </c>
      <c r="J4" s="587">
        <v>34</v>
      </c>
      <c r="K4" s="587">
        <v>34</v>
      </c>
      <c r="L4" s="587">
        <v>33</v>
      </c>
      <c r="M4" s="587">
        <v>33</v>
      </c>
      <c r="N4" s="587">
        <v>33</v>
      </c>
      <c r="O4" s="587">
        <v>33</v>
      </c>
      <c r="P4" s="587">
        <v>85</v>
      </c>
      <c r="Q4" s="587">
        <v>86</v>
      </c>
      <c r="R4" s="588">
        <v>86</v>
      </c>
      <c r="S4" s="588">
        <v>82</v>
      </c>
      <c r="T4" s="588">
        <v>80</v>
      </c>
      <c r="U4" s="587">
        <v>85</v>
      </c>
      <c r="V4" s="587">
        <v>85</v>
      </c>
    </row>
    <row r="5" spans="1:25">
      <c r="A5" s="1080"/>
      <c r="B5" s="284" t="s">
        <v>56</v>
      </c>
      <c r="C5" s="587">
        <f t="shared" ref="C5:Q5" si="0">C6-C4</f>
        <v>247</v>
      </c>
      <c r="D5" s="587">
        <f t="shared" si="0"/>
        <v>199</v>
      </c>
      <c r="E5" s="587">
        <f t="shared" si="0"/>
        <v>199</v>
      </c>
      <c r="F5" s="587">
        <f t="shared" si="0"/>
        <v>186</v>
      </c>
      <c r="G5" s="587">
        <f t="shared" si="0"/>
        <v>186</v>
      </c>
      <c r="H5" s="587">
        <f t="shared" si="0"/>
        <v>186</v>
      </c>
      <c r="I5" s="587">
        <f t="shared" si="0"/>
        <v>186</v>
      </c>
      <c r="J5" s="587">
        <f t="shared" si="0"/>
        <v>186</v>
      </c>
      <c r="K5" s="587">
        <f t="shared" si="0"/>
        <v>186</v>
      </c>
      <c r="L5" s="587">
        <f t="shared" si="0"/>
        <v>187</v>
      </c>
      <c r="M5" s="587">
        <f t="shared" si="0"/>
        <v>187</v>
      </c>
      <c r="N5" s="587">
        <f t="shared" si="0"/>
        <v>187</v>
      </c>
      <c r="O5" s="587">
        <f t="shared" si="0"/>
        <v>187</v>
      </c>
      <c r="P5" s="587">
        <f t="shared" si="0"/>
        <v>135</v>
      </c>
      <c r="Q5" s="587">
        <f t="shared" si="0"/>
        <v>134</v>
      </c>
      <c r="R5" s="587">
        <f>R6-R4</f>
        <v>134</v>
      </c>
      <c r="S5" s="587">
        <f>S6-S4</f>
        <v>138</v>
      </c>
      <c r="T5" s="587">
        <v>140</v>
      </c>
      <c r="U5" s="587">
        <v>135</v>
      </c>
      <c r="V5" s="587">
        <v>135</v>
      </c>
      <c r="Y5" s="285" t="s">
        <v>13</v>
      </c>
    </row>
    <row r="6" spans="1:25">
      <c r="A6" s="1080"/>
      <c r="B6" s="284" t="s">
        <v>59</v>
      </c>
      <c r="C6" s="587">
        <v>289</v>
      </c>
      <c r="D6" s="587">
        <v>220</v>
      </c>
      <c r="E6" s="587">
        <v>220</v>
      </c>
      <c r="F6" s="587">
        <v>220</v>
      </c>
      <c r="G6" s="678">
        <v>220</v>
      </c>
      <c r="H6" s="587">
        <v>220</v>
      </c>
      <c r="I6" s="587">
        <v>220</v>
      </c>
      <c r="J6" s="587">
        <v>220</v>
      </c>
      <c r="K6" s="587">
        <v>220</v>
      </c>
      <c r="L6" s="587">
        <v>220</v>
      </c>
      <c r="M6" s="587">
        <v>220</v>
      </c>
      <c r="N6" s="587">
        <v>220</v>
      </c>
      <c r="O6" s="587">
        <v>220</v>
      </c>
      <c r="P6" s="587">
        <v>220</v>
      </c>
      <c r="Q6" s="587">
        <v>220</v>
      </c>
      <c r="R6" s="587">
        <v>220</v>
      </c>
      <c r="S6" s="587">
        <v>220</v>
      </c>
      <c r="T6" s="587">
        <v>220</v>
      </c>
      <c r="U6" s="587">
        <v>220</v>
      </c>
      <c r="V6" s="587">
        <v>220</v>
      </c>
    </row>
    <row r="7" spans="1:25">
      <c r="A7" s="1080"/>
      <c r="B7" s="284" t="s">
        <v>112</v>
      </c>
      <c r="C7" s="585">
        <f t="shared" ref="C7:Q7" si="1">C4/C6*100</f>
        <v>14.53287197231834</v>
      </c>
      <c r="D7" s="585">
        <f t="shared" si="1"/>
        <v>9.5454545454545467</v>
      </c>
      <c r="E7" s="585">
        <f t="shared" si="1"/>
        <v>9.5454545454545467</v>
      </c>
      <c r="F7" s="585">
        <f t="shared" si="1"/>
        <v>15.454545454545453</v>
      </c>
      <c r="G7" s="585">
        <f t="shared" si="1"/>
        <v>15.454545454545453</v>
      </c>
      <c r="H7" s="585">
        <f t="shared" si="1"/>
        <v>15.454545454545453</v>
      </c>
      <c r="I7" s="585">
        <f t="shared" si="1"/>
        <v>15.454545454545453</v>
      </c>
      <c r="J7" s="585">
        <f t="shared" si="1"/>
        <v>15.454545454545453</v>
      </c>
      <c r="K7" s="585">
        <f t="shared" si="1"/>
        <v>15.454545454545453</v>
      </c>
      <c r="L7" s="585">
        <f t="shared" si="1"/>
        <v>15</v>
      </c>
      <c r="M7" s="585">
        <f t="shared" si="1"/>
        <v>15</v>
      </c>
      <c r="N7" s="585">
        <f t="shared" si="1"/>
        <v>15</v>
      </c>
      <c r="O7" s="585">
        <f t="shared" si="1"/>
        <v>15</v>
      </c>
      <c r="P7" s="585">
        <f t="shared" si="1"/>
        <v>38.636363636363633</v>
      </c>
      <c r="Q7" s="585">
        <f t="shared" si="1"/>
        <v>39.090909090909093</v>
      </c>
      <c r="R7" s="585">
        <f>R4/R6*100</f>
        <v>39.090909090909093</v>
      </c>
      <c r="S7" s="585">
        <f>S4/S6*100</f>
        <v>37.272727272727273</v>
      </c>
      <c r="T7" s="585">
        <f>T4/T6*100</f>
        <v>36.363636363636367</v>
      </c>
      <c r="U7" s="585">
        <v>38.6</v>
      </c>
      <c r="V7" s="585">
        <v>38.6</v>
      </c>
    </row>
    <row r="8" spans="1:25">
      <c r="A8" s="1080" t="s">
        <v>14</v>
      </c>
      <c r="B8" s="284" t="s">
        <v>55</v>
      </c>
      <c r="C8" s="587">
        <v>2</v>
      </c>
      <c r="D8" s="587">
        <v>4</v>
      </c>
      <c r="E8" s="587">
        <v>4</v>
      </c>
      <c r="F8" s="587">
        <v>4</v>
      </c>
      <c r="G8" s="588" t="s">
        <v>429</v>
      </c>
      <c r="H8" s="587">
        <v>8</v>
      </c>
      <c r="I8" s="587">
        <v>8</v>
      </c>
      <c r="J8" s="587">
        <v>8</v>
      </c>
      <c r="K8" s="587">
        <v>8</v>
      </c>
      <c r="L8" s="587">
        <v>7</v>
      </c>
      <c r="M8" s="587">
        <v>7</v>
      </c>
      <c r="N8" s="587">
        <v>7</v>
      </c>
      <c r="O8" s="587">
        <v>7</v>
      </c>
      <c r="P8" s="587">
        <v>7</v>
      </c>
      <c r="Q8" s="587">
        <v>5</v>
      </c>
      <c r="R8" s="588">
        <v>5</v>
      </c>
      <c r="S8" s="588">
        <v>5</v>
      </c>
      <c r="T8" s="587">
        <v>6</v>
      </c>
      <c r="U8" s="587">
        <v>6</v>
      </c>
      <c r="V8" s="587">
        <v>6</v>
      </c>
    </row>
    <row r="9" spans="1:25">
      <c r="A9" s="1080"/>
      <c r="B9" s="284" t="s">
        <v>56</v>
      </c>
      <c r="C9" s="587">
        <f>C10-C8</f>
        <v>38</v>
      </c>
      <c r="D9" s="587">
        <f>D10-D8</f>
        <v>43</v>
      </c>
      <c r="E9" s="587">
        <f>E10-E8</f>
        <v>43</v>
      </c>
      <c r="F9" s="587">
        <f>F10-F8</f>
        <v>43</v>
      </c>
      <c r="G9" s="588" t="s">
        <v>429</v>
      </c>
      <c r="H9" s="587">
        <f t="shared" ref="H9:S9" si="2">H10-H8</f>
        <v>39</v>
      </c>
      <c r="I9" s="587">
        <f t="shared" si="2"/>
        <v>39</v>
      </c>
      <c r="J9" s="587">
        <f t="shared" si="2"/>
        <v>39</v>
      </c>
      <c r="K9" s="587">
        <f t="shared" si="2"/>
        <v>39</v>
      </c>
      <c r="L9" s="587">
        <f t="shared" si="2"/>
        <v>56</v>
      </c>
      <c r="M9" s="587">
        <f t="shared" si="2"/>
        <v>56</v>
      </c>
      <c r="N9" s="587">
        <f t="shared" si="2"/>
        <v>56</v>
      </c>
      <c r="O9" s="587">
        <f t="shared" si="2"/>
        <v>56</v>
      </c>
      <c r="P9" s="587">
        <f t="shared" si="2"/>
        <v>56</v>
      </c>
      <c r="Q9" s="587">
        <f t="shared" si="2"/>
        <v>58</v>
      </c>
      <c r="R9" s="587">
        <f t="shared" si="2"/>
        <v>58</v>
      </c>
      <c r="S9" s="587">
        <f t="shared" si="2"/>
        <v>58</v>
      </c>
      <c r="T9" s="587">
        <f>T10-T8</f>
        <v>57</v>
      </c>
      <c r="U9" s="587">
        <f>U10-U8</f>
        <v>57</v>
      </c>
      <c r="V9" s="587">
        <v>57</v>
      </c>
    </row>
    <row r="10" spans="1:25">
      <c r="A10" s="1080"/>
      <c r="B10" s="284" t="s">
        <v>59</v>
      </c>
      <c r="C10" s="587">
        <v>40</v>
      </c>
      <c r="D10" s="587">
        <v>47</v>
      </c>
      <c r="E10" s="587">
        <v>47</v>
      </c>
      <c r="F10" s="587">
        <v>47</v>
      </c>
      <c r="G10" s="678">
        <v>47</v>
      </c>
      <c r="H10" s="587">
        <v>47</v>
      </c>
      <c r="I10" s="587">
        <v>47</v>
      </c>
      <c r="J10" s="587">
        <v>47</v>
      </c>
      <c r="K10" s="587">
        <v>47</v>
      </c>
      <c r="L10" s="587">
        <v>63</v>
      </c>
      <c r="M10" s="587">
        <v>63</v>
      </c>
      <c r="N10" s="587">
        <v>63</v>
      </c>
      <c r="O10" s="587">
        <v>63</v>
      </c>
      <c r="P10" s="587">
        <v>63</v>
      </c>
      <c r="Q10" s="587">
        <v>63</v>
      </c>
      <c r="R10" s="588">
        <v>63</v>
      </c>
      <c r="S10" s="588">
        <v>63</v>
      </c>
      <c r="T10" s="587">
        <v>63</v>
      </c>
      <c r="U10" s="587">
        <v>63</v>
      </c>
      <c r="V10" s="587">
        <v>63</v>
      </c>
    </row>
    <row r="11" spans="1:25">
      <c r="A11" s="1080"/>
      <c r="B11" s="284" t="s">
        <v>112</v>
      </c>
      <c r="C11" s="585">
        <f>C8/C10*100</f>
        <v>5</v>
      </c>
      <c r="D11" s="585">
        <f>D8/D10*100</f>
        <v>8.5106382978723403</v>
      </c>
      <c r="E11" s="585">
        <f>E8/E10*100</f>
        <v>8.5106382978723403</v>
      </c>
      <c r="F11" s="585">
        <f>F8/F10*100</f>
        <v>8.5106382978723403</v>
      </c>
      <c r="G11" s="588" t="s">
        <v>429</v>
      </c>
      <c r="H11" s="585">
        <f t="shared" ref="H11:S11" si="3">H8/H10*100</f>
        <v>17.021276595744681</v>
      </c>
      <c r="I11" s="585">
        <f t="shared" si="3"/>
        <v>17.021276595744681</v>
      </c>
      <c r="J11" s="585">
        <f t="shared" si="3"/>
        <v>17.021276595744681</v>
      </c>
      <c r="K11" s="585">
        <f t="shared" si="3"/>
        <v>17.021276595744681</v>
      </c>
      <c r="L11" s="585">
        <f t="shared" si="3"/>
        <v>11.111111111111111</v>
      </c>
      <c r="M11" s="585">
        <f t="shared" si="3"/>
        <v>11.111111111111111</v>
      </c>
      <c r="N11" s="585">
        <f t="shared" si="3"/>
        <v>11.111111111111111</v>
      </c>
      <c r="O11" s="585">
        <f t="shared" si="3"/>
        <v>11.111111111111111</v>
      </c>
      <c r="P11" s="585">
        <f t="shared" si="3"/>
        <v>11.111111111111111</v>
      </c>
      <c r="Q11" s="585">
        <f t="shared" si="3"/>
        <v>7.9365079365079358</v>
      </c>
      <c r="R11" s="585">
        <f t="shared" si="3"/>
        <v>7.9365079365079358</v>
      </c>
      <c r="S11" s="585">
        <f t="shared" si="3"/>
        <v>7.9365079365079358</v>
      </c>
      <c r="T11" s="585">
        <f>T8/T10*100</f>
        <v>9.5238095238095237</v>
      </c>
      <c r="U11" s="585">
        <f>U8/U10*100</f>
        <v>9.5238095238095237</v>
      </c>
      <c r="V11" s="585">
        <v>9.5</v>
      </c>
    </row>
    <row r="12" spans="1:25">
      <c r="A12" s="1080" t="s">
        <v>268</v>
      </c>
      <c r="B12" s="284" t="s">
        <v>55</v>
      </c>
      <c r="C12" s="587">
        <v>12</v>
      </c>
      <c r="D12" s="587">
        <v>37</v>
      </c>
      <c r="E12" s="588" t="s">
        <v>429</v>
      </c>
      <c r="F12" s="588" t="s">
        <v>429</v>
      </c>
      <c r="G12" s="588" t="s">
        <v>429</v>
      </c>
      <c r="H12" s="588" t="s">
        <v>429</v>
      </c>
      <c r="I12" s="588" t="s">
        <v>429</v>
      </c>
      <c r="J12" s="588" t="s">
        <v>429</v>
      </c>
      <c r="K12" s="587">
        <v>60</v>
      </c>
      <c r="L12" s="587">
        <v>60</v>
      </c>
      <c r="M12" s="587">
        <v>60</v>
      </c>
      <c r="N12" s="587">
        <v>42</v>
      </c>
      <c r="O12" s="587">
        <v>42</v>
      </c>
      <c r="P12" s="587">
        <v>42</v>
      </c>
      <c r="Q12" s="587">
        <v>42</v>
      </c>
      <c r="R12" s="588" t="s">
        <v>429</v>
      </c>
      <c r="S12" s="588">
        <v>44</v>
      </c>
      <c r="T12" s="588">
        <v>44</v>
      </c>
      <c r="U12" s="588">
        <v>44</v>
      </c>
      <c r="V12" s="588">
        <v>44</v>
      </c>
    </row>
    <row r="13" spans="1:25">
      <c r="A13" s="1080"/>
      <c r="B13" s="284" t="s">
        <v>56</v>
      </c>
      <c r="C13" s="587">
        <v>210</v>
      </c>
      <c r="D13" s="587">
        <v>701</v>
      </c>
      <c r="E13" s="588" t="s">
        <v>429</v>
      </c>
      <c r="F13" s="588" t="s">
        <v>429</v>
      </c>
      <c r="G13" s="588" t="s">
        <v>429</v>
      </c>
      <c r="H13" s="588" t="s">
        <v>429</v>
      </c>
      <c r="I13" s="588" t="s">
        <v>429</v>
      </c>
      <c r="J13" s="588" t="s">
        <v>429</v>
      </c>
      <c r="K13" s="587">
        <v>440</v>
      </c>
      <c r="L13" s="587">
        <v>440</v>
      </c>
      <c r="M13" s="587">
        <v>440</v>
      </c>
      <c r="N13" s="587">
        <v>458</v>
      </c>
      <c r="O13" s="587">
        <v>458</v>
      </c>
      <c r="P13" s="587">
        <v>458</v>
      </c>
      <c r="Q13" s="587">
        <v>458</v>
      </c>
      <c r="R13" s="588" t="s">
        <v>429</v>
      </c>
      <c r="S13" s="588">
        <v>448</v>
      </c>
      <c r="T13" s="588">
        <v>448</v>
      </c>
      <c r="U13" s="588">
        <v>448</v>
      </c>
      <c r="V13" s="588">
        <v>448</v>
      </c>
    </row>
    <row r="14" spans="1:25">
      <c r="A14" s="1080"/>
      <c r="B14" s="284" t="s">
        <v>59</v>
      </c>
      <c r="C14" s="587">
        <v>222</v>
      </c>
      <c r="D14" s="587">
        <v>738</v>
      </c>
      <c r="E14" s="588" t="s">
        <v>429</v>
      </c>
      <c r="F14" s="588" t="s">
        <v>429</v>
      </c>
      <c r="G14" s="588" t="s">
        <v>429</v>
      </c>
      <c r="H14" s="588" t="s">
        <v>429</v>
      </c>
      <c r="I14" s="588" t="s">
        <v>429</v>
      </c>
      <c r="J14" s="588" t="s">
        <v>429</v>
      </c>
      <c r="K14" s="587">
        <v>500</v>
      </c>
      <c r="L14" s="587">
        <v>500</v>
      </c>
      <c r="M14" s="587">
        <v>500</v>
      </c>
      <c r="N14" s="587">
        <v>500</v>
      </c>
      <c r="O14" s="587">
        <v>500</v>
      </c>
      <c r="P14" s="587">
        <v>500</v>
      </c>
      <c r="Q14" s="587">
        <v>500</v>
      </c>
      <c r="R14" s="588">
        <v>500</v>
      </c>
      <c r="S14" s="588">
        <v>492</v>
      </c>
      <c r="T14" s="588">
        <v>492</v>
      </c>
      <c r="U14" s="588">
        <v>492</v>
      </c>
      <c r="V14" s="588">
        <v>492</v>
      </c>
    </row>
    <row r="15" spans="1:25">
      <c r="A15" s="1080"/>
      <c r="B15" s="284" t="s">
        <v>112</v>
      </c>
      <c r="C15" s="585">
        <v>5.4</v>
      </c>
      <c r="D15" s="585">
        <v>5</v>
      </c>
      <c r="E15" s="588" t="s">
        <v>429</v>
      </c>
      <c r="F15" s="588" t="s">
        <v>429</v>
      </c>
      <c r="G15" s="588" t="s">
        <v>429</v>
      </c>
      <c r="H15" s="588" t="s">
        <v>429</v>
      </c>
      <c r="I15" s="588" t="s">
        <v>429</v>
      </c>
      <c r="J15" s="588" t="s">
        <v>429</v>
      </c>
      <c r="K15" s="585">
        <v>12</v>
      </c>
      <c r="L15" s="585">
        <v>12</v>
      </c>
      <c r="M15" s="585">
        <v>12</v>
      </c>
      <c r="N15" s="585">
        <v>8.4</v>
      </c>
      <c r="O15" s="585">
        <v>8.4</v>
      </c>
      <c r="P15" s="585">
        <v>8.4</v>
      </c>
      <c r="Q15" s="585">
        <v>8.4</v>
      </c>
      <c r="R15" s="588" t="s">
        <v>8</v>
      </c>
      <c r="S15" s="585">
        <f>S12/S14*100</f>
        <v>8.9430894308943092</v>
      </c>
      <c r="T15" s="585">
        <f>T12/T14*100</f>
        <v>8.9430894308943092</v>
      </c>
      <c r="U15" s="585">
        <f>U12/U14*100</f>
        <v>8.9430894308943092</v>
      </c>
      <c r="V15" s="585">
        <f>V12/V14*100</f>
        <v>8.9430894308943092</v>
      </c>
      <c r="W15" s="503"/>
    </row>
    <row r="16" spans="1:25">
      <c r="A16" s="1080" t="s">
        <v>12</v>
      </c>
      <c r="B16" s="284" t="s">
        <v>55</v>
      </c>
      <c r="C16" s="588" t="s">
        <v>8</v>
      </c>
      <c r="D16" s="587">
        <v>3</v>
      </c>
      <c r="E16" s="587">
        <v>3</v>
      </c>
      <c r="F16" s="587">
        <v>3</v>
      </c>
      <c r="G16" s="678">
        <v>3</v>
      </c>
      <c r="H16" s="587">
        <v>3</v>
      </c>
      <c r="I16" s="587">
        <v>3</v>
      </c>
      <c r="J16" s="587">
        <v>13</v>
      </c>
      <c r="K16" s="587">
        <v>13</v>
      </c>
      <c r="L16" s="587">
        <v>13</v>
      </c>
      <c r="M16" s="587">
        <v>13</v>
      </c>
      <c r="N16" s="587">
        <v>30</v>
      </c>
      <c r="O16" s="587">
        <v>30</v>
      </c>
      <c r="P16" s="587">
        <v>30</v>
      </c>
      <c r="Q16" s="587">
        <v>30</v>
      </c>
      <c r="R16" s="588">
        <v>29</v>
      </c>
      <c r="S16" s="588">
        <v>32</v>
      </c>
      <c r="T16" s="588">
        <v>32</v>
      </c>
      <c r="U16" s="587">
        <v>28</v>
      </c>
      <c r="V16" s="587">
        <v>28</v>
      </c>
      <c r="W16" s="503"/>
    </row>
    <row r="17" spans="1:23">
      <c r="A17" s="1080"/>
      <c r="B17" s="284" t="s">
        <v>56</v>
      </c>
      <c r="C17" s="588" t="s">
        <v>8</v>
      </c>
      <c r="D17" s="587">
        <v>62</v>
      </c>
      <c r="E17" s="587">
        <v>77</v>
      </c>
      <c r="F17" s="587">
        <v>77</v>
      </c>
      <c r="G17" s="678">
        <v>77</v>
      </c>
      <c r="H17" s="587">
        <v>77</v>
      </c>
      <c r="I17" s="587">
        <v>77</v>
      </c>
      <c r="J17" s="587">
        <v>107</v>
      </c>
      <c r="K17" s="587">
        <v>107</v>
      </c>
      <c r="L17" s="587">
        <v>107</v>
      </c>
      <c r="M17" s="587">
        <v>107</v>
      </c>
      <c r="N17" s="587">
        <v>90</v>
      </c>
      <c r="O17" s="587">
        <v>90</v>
      </c>
      <c r="P17" s="587">
        <v>90</v>
      </c>
      <c r="Q17" s="587">
        <v>90</v>
      </c>
      <c r="R17" s="587">
        <f>R18-R16</f>
        <v>91</v>
      </c>
      <c r="S17" s="587">
        <f>S18-S16</f>
        <v>88</v>
      </c>
      <c r="T17" s="588">
        <v>88</v>
      </c>
      <c r="U17" s="587">
        <v>92</v>
      </c>
      <c r="V17" s="587">
        <v>92</v>
      </c>
      <c r="W17" s="503"/>
    </row>
    <row r="18" spans="1:23">
      <c r="A18" s="1080"/>
      <c r="B18" s="284" t="s">
        <v>59</v>
      </c>
      <c r="C18" s="588" t="s">
        <v>8</v>
      </c>
      <c r="D18" s="587">
        <v>65</v>
      </c>
      <c r="E18" s="587">
        <v>80</v>
      </c>
      <c r="F18" s="587">
        <v>80</v>
      </c>
      <c r="G18" s="678">
        <v>80</v>
      </c>
      <c r="H18" s="587">
        <v>80</v>
      </c>
      <c r="I18" s="587">
        <v>80</v>
      </c>
      <c r="J18" s="587">
        <v>120</v>
      </c>
      <c r="K18" s="587">
        <v>120</v>
      </c>
      <c r="L18" s="587">
        <v>120</v>
      </c>
      <c r="M18" s="587">
        <v>120</v>
      </c>
      <c r="N18" s="587">
        <v>120</v>
      </c>
      <c r="O18" s="587">
        <v>120</v>
      </c>
      <c r="P18" s="587">
        <v>120</v>
      </c>
      <c r="Q18" s="587">
        <v>120</v>
      </c>
      <c r="R18" s="588">
        <v>120</v>
      </c>
      <c r="S18" s="588">
        <v>120</v>
      </c>
      <c r="T18" s="588">
        <v>120</v>
      </c>
      <c r="U18" s="587">
        <v>120</v>
      </c>
      <c r="V18" s="587">
        <v>120</v>
      </c>
    </row>
    <row r="19" spans="1:23">
      <c r="A19" s="1080"/>
      <c r="B19" s="284" t="s">
        <v>112</v>
      </c>
      <c r="C19" s="588" t="s">
        <v>8</v>
      </c>
      <c r="D19" s="585">
        <v>4.5999999999999801</v>
      </c>
      <c r="E19" s="585">
        <v>3.7</v>
      </c>
      <c r="F19" s="585">
        <v>3.7</v>
      </c>
      <c r="G19" s="678">
        <v>3.7</v>
      </c>
      <c r="H19" s="585">
        <v>3.7</v>
      </c>
      <c r="I19" s="585">
        <v>10.8</v>
      </c>
      <c r="J19" s="585">
        <v>10.8</v>
      </c>
      <c r="K19" s="585">
        <v>10.8</v>
      </c>
      <c r="L19" s="585">
        <v>10.8</v>
      </c>
      <c r="M19" s="585">
        <v>10.8</v>
      </c>
      <c r="N19" s="585">
        <v>25</v>
      </c>
      <c r="O19" s="585">
        <v>25</v>
      </c>
      <c r="P19" s="585">
        <v>25</v>
      </c>
      <c r="Q19" s="585">
        <v>25</v>
      </c>
      <c r="R19" s="585">
        <f>R16/R18*100</f>
        <v>24.166666666666668</v>
      </c>
      <c r="S19" s="585">
        <f>S16/S18*100</f>
        <v>26.666666666666668</v>
      </c>
      <c r="T19" s="585">
        <f>T16/T18*100</f>
        <v>26.666666666666668</v>
      </c>
      <c r="U19" s="587">
        <v>23.3</v>
      </c>
      <c r="V19" s="587">
        <v>23.3</v>
      </c>
    </row>
    <row r="20" spans="1:23">
      <c r="A20" s="1080" t="s">
        <v>682</v>
      </c>
      <c r="B20" s="284" t="s">
        <v>55</v>
      </c>
      <c r="C20" s="587">
        <v>9</v>
      </c>
      <c r="D20" s="587">
        <v>5</v>
      </c>
      <c r="E20" s="587">
        <v>5</v>
      </c>
      <c r="F20" s="588" t="s">
        <v>8</v>
      </c>
      <c r="G20" s="678">
        <v>12</v>
      </c>
      <c r="H20" s="587">
        <v>12</v>
      </c>
      <c r="I20" s="587">
        <v>12</v>
      </c>
      <c r="J20" s="587">
        <v>6</v>
      </c>
      <c r="K20" s="587">
        <v>6</v>
      </c>
      <c r="L20" s="587">
        <v>11</v>
      </c>
      <c r="M20" s="587">
        <v>11</v>
      </c>
      <c r="N20" s="587">
        <v>11</v>
      </c>
      <c r="O20" s="587">
        <v>10</v>
      </c>
      <c r="P20" s="587">
        <v>10</v>
      </c>
      <c r="Q20" s="588">
        <v>32</v>
      </c>
      <c r="R20" s="588">
        <v>32</v>
      </c>
      <c r="S20" s="588">
        <v>64</v>
      </c>
      <c r="T20" s="588">
        <v>64</v>
      </c>
      <c r="U20" s="588">
        <v>64</v>
      </c>
      <c r="V20" s="588">
        <v>31</v>
      </c>
    </row>
    <row r="21" spans="1:23">
      <c r="A21" s="1080"/>
      <c r="B21" s="284" t="s">
        <v>56</v>
      </c>
      <c r="C21" s="587">
        <v>129</v>
      </c>
      <c r="D21" s="587">
        <v>129</v>
      </c>
      <c r="E21" s="587">
        <v>129</v>
      </c>
      <c r="F21" s="588" t="s">
        <v>8</v>
      </c>
      <c r="G21" s="678">
        <v>138</v>
      </c>
      <c r="H21" s="587">
        <v>138</v>
      </c>
      <c r="I21" s="587">
        <v>138</v>
      </c>
      <c r="J21" s="587">
        <v>154</v>
      </c>
      <c r="K21" s="587">
        <v>154</v>
      </c>
      <c r="L21" s="587">
        <v>149</v>
      </c>
      <c r="M21" s="587">
        <v>149</v>
      </c>
      <c r="N21" s="587">
        <v>149</v>
      </c>
      <c r="O21" s="587">
        <v>117</v>
      </c>
      <c r="P21" s="587">
        <v>117</v>
      </c>
      <c r="Q21" s="587">
        <f>Q22-Q20</f>
        <v>224</v>
      </c>
      <c r="R21" s="587">
        <f>R22-R20</f>
        <v>224</v>
      </c>
      <c r="S21" s="587">
        <f>S22-S20</f>
        <v>302</v>
      </c>
      <c r="T21" s="588">
        <v>302</v>
      </c>
      <c r="U21" s="588">
        <v>302</v>
      </c>
      <c r="V21" s="588">
        <v>120</v>
      </c>
    </row>
    <row r="22" spans="1:23">
      <c r="A22" s="1080"/>
      <c r="B22" s="284" t="s">
        <v>59</v>
      </c>
      <c r="C22" s="587">
        <v>138</v>
      </c>
      <c r="D22" s="587">
        <v>134</v>
      </c>
      <c r="E22" s="587">
        <v>134</v>
      </c>
      <c r="F22" s="587">
        <v>150</v>
      </c>
      <c r="G22" s="678">
        <v>150</v>
      </c>
      <c r="H22" s="587">
        <v>150</v>
      </c>
      <c r="I22" s="587">
        <v>150</v>
      </c>
      <c r="J22" s="587">
        <v>160</v>
      </c>
      <c r="K22" s="587">
        <v>160</v>
      </c>
      <c r="L22" s="587">
        <v>160</v>
      </c>
      <c r="M22" s="587">
        <v>160</v>
      </c>
      <c r="N22" s="587">
        <v>160</v>
      </c>
      <c r="O22" s="587">
        <v>127</v>
      </c>
      <c r="P22" s="587">
        <v>127</v>
      </c>
      <c r="Q22" s="588">
        <v>256</v>
      </c>
      <c r="R22" s="588">
        <v>256</v>
      </c>
      <c r="S22" s="588">
        <v>366</v>
      </c>
      <c r="T22" s="588">
        <v>366</v>
      </c>
      <c r="U22" s="588">
        <v>366</v>
      </c>
      <c r="V22" s="588">
        <v>151</v>
      </c>
    </row>
    <row r="23" spans="1:23">
      <c r="A23" s="1080"/>
      <c r="B23" s="284" t="s">
        <v>112</v>
      </c>
      <c r="C23" s="585">
        <v>6.5</v>
      </c>
      <c r="D23" s="585">
        <v>3.7</v>
      </c>
      <c r="E23" s="585">
        <v>3.7</v>
      </c>
      <c r="F23" s="588" t="s">
        <v>8</v>
      </c>
      <c r="G23" s="678">
        <v>8</v>
      </c>
      <c r="H23" s="585">
        <v>8</v>
      </c>
      <c r="I23" s="585">
        <v>8</v>
      </c>
      <c r="J23" s="585">
        <v>3.7999999999999901</v>
      </c>
      <c r="K23" s="585">
        <v>3.7999999999999901</v>
      </c>
      <c r="L23" s="585">
        <v>6.9</v>
      </c>
      <c r="M23" s="585">
        <v>6.9</v>
      </c>
      <c r="N23" s="585">
        <v>6.9</v>
      </c>
      <c r="O23" s="585">
        <v>7.9</v>
      </c>
      <c r="P23" s="585">
        <v>7.9</v>
      </c>
      <c r="Q23" s="585">
        <f t="shared" ref="Q23:V23" si="4">Q20/Q22*100</f>
        <v>12.5</v>
      </c>
      <c r="R23" s="585">
        <f t="shared" si="4"/>
        <v>12.5</v>
      </c>
      <c r="S23" s="585">
        <f t="shared" si="4"/>
        <v>17.486338797814209</v>
      </c>
      <c r="T23" s="585">
        <f t="shared" si="4"/>
        <v>17.486338797814209</v>
      </c>
      <c r="U23" s="585">
        <f t="shared" si="4"/>
        <v>17.486338797814209</v>
      </c>
      <c r="V23" s="585">
        <f t="shared" si="4"/>
        <v>20.52980132450331</v>
      </c>
    </row>
    <row r="24" spans="1:23">
      <c r="A24" s="1080" t="s">
        <v>10</v>
      </c>
      <c r="B24" s="284" t="s">
        <v>55</v>
      </c>
      <c r="C24" s="587">
        <v>11</v>
      </c>
      <c r="D24" s="587">
        <v>10</v>
      </c>
      <c r="E24" s="587">
        <v>10</v>
      </c>
      <c r="F24" s="587">
        <v>10</v>
      </c>
      <c r="G24" s="678">
        <v>16</v>
      </c>
      <c r="H24" s="587">
        <v>18</v>
      </c>
      <c r="I24" s="587">
        <v>18</v>
      </c>
      <c r="J24" s="587">
        <v>18</v>
      </c>
      <c r="K24" s="587">
        <v>18</v>
      </c>
      <c r="L24" s="587">
        <v>27</v>
      </c>
      <c r="M24" s="587">
        <v>26</v>
      </c>
      <c r="N24" s="587">
        <v>26</v>
      </c>
      <c r="O24" s="587">
        <v>25</v>
      </c>
      <c r="P24" s="587">
        <v>25</v>
      </c>
      <c r="Q24" s="587">
        <v>41</v>
      </c>
      <c r="R24" s="588">
        <v>43</v>
      </c>
      <c r="S24" s="588">
        <v>43</v>
      </c>
      <c r="T24" s="588">
        <v>43</v>
      </c>
      <c r="U24" s="588">
        <v>30</v>
      </c>
      <c r="V24" s="588">
        <v>30</v>
      </c>
    </row>
    <row r="25" spans="1:23">
      <c r="A25" s="1080"/>
      <c r="B25" s="284" t="s">
        <v>56</v>
      </c>
      <c r="C25" s="587">
        <v>101</v>
      </c>
      <c r="D25" s="587">
        <v>167</v>
      </c>
      <c r="E25" s="587">
        <v>167</v>
      </c>
      <c r="F25" s="587">
        <v>167</v>
      </c>
      <c r="G25" s="678">
        <v>177</v>
      </c>
      <c r="H25" s="587">
        <v>175</v>
      </c>
      <c r="I25" s="587">
        <v>175</v>
      </c>
      <c r="J25" s="587">
        <v>175</v>
      </c>
      <c r="K25" s="587">
        <v>175</v>
      </c>
      <c r="L25" s="587">
        <v>166</v>
      </c>
      <c r="M25" s="587">
        <v>165</v>
      </c>
      <c r="N25" s="587">
        <v>165</v>
      </c>
      <c r="O25" s="587">
        <v>168</v>
      </c>
      <c r="P25" s="587">
        <v>168</v>
      </c>
      <c r="Q25" s="587">
        <v>152</v>
      </c>
      <c r="R25" s="587">
        <f>R26-R24</f>
        <v>150</v>
      </c>
      <c r="S25" s="587">
        <f>S26-S24</f>
        <v>150</v>
      </c>
      <c r="T25" s="587">
        <f>T26-T24</f>
        <v>150</v>
      </c>
      <c r="U25" s="588">
        <v>163</v>
      </c>
      <c r="V25" s="588">
        <v>163</v>
      </c>
    </row>
    <row r="26" spans="1:23">
      <c r="A26" s="1080"/>
      <c r="B26" s="284" t="s">
        <v>59</v>
      </c>
      <c r="C26" s="587">
        <v>112</v>
      </c>
      <c r="D26" s="587">
        <v>177</v>
      </c>
      <c r="E26" s="587">
        <v>177</v>
      </c>
      <c r="F26" s="587">
        <v>177</v>
      </c>
      <c r="G26" s="678">
        <v>193</v>
      </c>
      <c r="H26" s="587">
        <v>193</v>
      </c>
      <c r="I26" s="587">
        <v>193</v>
      </c>
      <c r="J26" s="587">
        <v>193</v>
      </c>
      <c r="K26" s="587">
        <v>193</v>
      </c>
      <c r="L26" s="587">
        <v>193</v>
      </c>
      <c r="M26" s="587">
        <v>191</v>
      </c>
      <c r="N26" s="587">
        <v>191</v>
      </c>
      <c r="O26" s="587">
        <v>193</v>
      </c>
      <c r="P26" s="587">
        <v>193</v>
      </c>
      <c r="Q26" s="587">
        <v>193</v>
      </c>
      <c r="R26" s="588">
        <v>193</v>
      </c>
      <c r="S26" s="588">
        <v>193</v>
      </c>
      <c r="T26" s="588">
        <v>193</v>
      </c>
      <c r="U26" s="588">
        <v>193</v>
      </c>
      <c r="V26" s="588">
        <v>193</v>
      </c>
    </row>
    <row r="27" spans="1:23">
      <c r="A27" s="1080"/>
      <c r="B27" s="284" t="s">
        <v>112</v>
      </c>
      <c r="C27" s="585">
        <v>9.8000000000000007</v>
      </c>
      <c r="D27" s="585">
        <v>5.5999999999999801</v>
      </c>
      <c r="E27" s="585">
        <v>5.5999999999999801</v>
      </c>
      <c r="F27" s="585">
        <v>5.5999999999999801</v>
      </c>
      <c r="G27" s="678">
        <v>8.3000000000000007</v>
      </c>
      <c r="H27" s="585">
        <v>9.3000000000000007</v>
      </c>
      <c r="I27" s="585">
        <v>9.3000000000000007</v>
      </c>
      <c r="J27" s="585">
        <v>9.3000000000000007</v>
      </c>
      <c r="K27" s="585">
        <v>9.3000000000000007</v>
      </c>
      <c r="L27" s="585">
        <v>14</v>
      </c>
      <c r="M27" s="585">
        <v>13.6</v>
      </c>
      <c r="N27" s="585">
        <v>13.6</v>
      </c>
      <c r="O27" s="585">
        <v>13</v>
      </c>
      <c r="P27" s="585">
        <v>13</v>
      </c>
      <c r="Q27" s="585">
        <v>20.8</v>
      </c>
      <c r="R27" s="585">
        <f>R24/R26*100</f>
        <v>22.279792746113987</v>
      </c>
      <c r="S27" s="585">
        <f>S24/S26*100</f>
        <v>22.279792746113987</v>
      </c>
      <c r="T27" s="585">
        <f>T24/T26*100</f>
        <v>22.279792746113987</v>
      </c>
      <c r="U27" s="585">
        <v>15.5</v>
      </c>
      <c r="V27" s="585">
        <v>15.5</v>
      </c>
    </row>
    <row r="28" spans="1:23">
      <c r="A28" s="1080" t="s">
        <v>9</v>
      </c>
      <c r="B28" s="284" t="s">
        <v>55</v>
      </c>
      <c r="C28" s="587">
        <v>5</v>
      </c>
      <c r="D28" s="587">
        <v>5</v>
      </c>
      <c r="E28" s="587">
        <v>5</v>
      </c>
      <c r="F28" s="587">
        <v>5</v>
      </c>
      <c r="G28" s="678">
        <v>5</v>
      </c>
      <c r="H28" s="587">
        <v>4</v>
      </c>
      <c r="I28" s="587">
        <v>4</v>
      </c>
      <c r="J28" s="587">
        <v>4</v>
      </c>
      <c r="K28" s="587">
        <v>4</v>
      </c>
      <c r="L28" s="587">
        <v>4</v>
      </c>
      <c r="M28" s="587">
        <v>12</v>
      </c>
      <c r="N28" s="587">
        <v>12</v>
      </c>
      <c r="O28" s="587">
        <v>12</v>
      </c>
      <c r="P28" s="587">
        <v>12</v>
      </c>
      <c r="Q28" s="587">
        <v>12</v>
      </c>
      <c r="R28" s="588">
        <v>13</v>
      </c>
      <c r="S28" s="588">
        <v>13</v>
      </c>
      <c r="T28" s="589">
        <v>13</v>
      </c>
      <c r="U28" s="589">
        <v>8</v>
      </c>
      <c r="V28" s="589">
        <v>8</v>
      </c>
    </row>
    <row r="29" spans="1:23">
      <c r="A29" s="1080"/>
      <c r="B29" s="284" t="s">
        <v>56</v>
      </c>
      <c r="C29" s="587">
        <v>65</v>
      </c>
      <c r="D29" s="587">
        <v>61</v>
      </c>
      <c r="E29" s="587">
        <v>61</v>
      </c>
      <c r="F29" s="587">
        <v>61</v>
      </c>
      <c r="G29" s="678">
        <v>61</v>
      </c>
      <c r="H29" s="587">
        <v>66</v>
      </c>
      <c r="I29" s="587">
        <v>66</v>
      </c>
      <c r="J29" s="587">
        <v>66</v>
      </c>
      <c r="K29" s="587">
        <v>66</v>
      </c>
      <c r="L29" s="587">
        <v>66</v>
      </c>
      <c r="M29" s="587">
        <v>58</v>
      </c>
      <c r="N29" s="587">
        <v>58</v>
      </c>
      <c r="O29" s="587">
        <v>58</v>
      </c>
      <c r="P29" s="587">
        <v>58</v>
      </c>
      <c r="Q29" s="587">
        <v>58</v>
      </c>
      <c r="R29" s="587">
        <f>R30-R28</f>
        <v>56</v>
      </c>
      <c r="S29" s="587">
        <f>S30-S28</f>
        <v>56</v>
      </c>
      <c r="T29" s="654">
        <f>T30-T28</f>
        <v>56</v>
      </c>
      <c r="U29" s="589">
        <v>62</v>
      </c>
      <c r="V29" s="589">
        <v>62</v>
      </c>
    </row>
    <row r="30" spans="1:23">
      <c r="A30" s="1080"/>
      <c r="B30" s="284" t="s">
        <v>59</v>
      </c>
      <c r="C30" s="587">
        <v>70</v>
      </c>
      <c r="D30" s="587">
        <v>66</v>
      </c>
      <c r="E30" s="587">
        <v>66</v>
      </c>
      <c r="F30" s="587">
        <v>66</v>
      </c>
      <c r="G30" s="678">
        <v>66</v>
      </c>
      <c r="H30" s="587">
        <v>70</v>
      </c>
      <c r="I30" s="587">
        <v>70</v>
      </c>
      <c r="J30" s="587">
        <v>70</v>
      </c>
      <c r="K30" s="587">
        <v>70</v>
      </c>
      <c r="L30" s="587">
        <v>70</v>
      </c>
      <c r="M30" s="587">
        <v>70</v>
      </c>
      <c r="N30" s="587">
        <v>70</v>
      </c>
      <c r="O30" s="587">
        <v>70</v>
      </c>
      <c r="P30" s="587">
        <v>70</v>
      </c>
      <c r="Q30" s="587">
        <v>70</v>
      </c>
      <c r="R30" s="588">
        <v>69</v>
      </c>
      <c r="S30" s="588">
        <v>69</v>
      </c>
      <c r="T30" s="589">
        <v>69</v>
      </c>
      <c r="U30" s="589">
        <v>70</v>
      </c>
      <c r="V30" s="589">
        <v>70</v>
      </c>
    </row>
    <row r="31" spans="1:23">
      <c r="A31" s="1080"/>
      <c r="B31" s="284" t="s">
        <v>112</v>
      </c>
      <c r="C31" s="585">
        <v>7.0999999999999801</v>
      </c>
      <c r="D31" s="585">
        <v>7.5999999999999801</v>
      </c>
      <c r="E31" s="585">
        <v>7.5999999999999801</v>
      </c>
      <c r="F31" s="585">
        <v>7.5999999999999801</v>
      </c>
      <c r="G31" s="678">
        <v>7.5999999999999801</v>
      </c>
      <c r="H31" s="585">
        <v>5.7</v>
      </c>
      <c r="I31" s="585">
        <v>5.7</v>
      </c>
      <c r="J31" s="585">
        <v>5.7</v>
      </c>
      <c r="K31" s="585">
        <v>5.7</v>
      </c>
      <c r="L31" s="585">
        <v>5.7</v>
      </c>
      <c r="M31" s="585">
        <v>17.100000000000001</v>
      </c>
      <c r="N31" s="585">
        <v>17.100000000000001</v>
      </c>
      <c r="O31" s="585">
        <v>17.100000000000001</v>
      </c>
      <c r="P31" s="585">
        <v>17.100000000000001</v>
      </c>
      <c r="Q31" s="585">
        <v>17.100000000000001</v>
      </c>
      <c r="R31" s="585">
        <f>R28/R30*100</f>
        <v>18.840579710144929</v>
      </c>
      <c r="S31" s="585">
        <f>S28/S30*100</f>
        <v>18.840579710144929</v>
      </c>
      <c r="T31" s="655">
        <f>T28/T30*100</f>
        <v>18.840579710144929</v>
      </c>
      <c r="U31" s="590">
        <v>11.4</v>
      </c>
      <c r="V31" s="590">
        <v>11.4</v>
      </c>
    </row>
    <row r="32" spans="1:23">
      <c r="A32" s="1080" t="s">
        <v>7</v>
      </c>
      <c r="B32" s="284" t="s">
        <v>55</v>
      </c>
      <c r="C32" s="587">
        <v>39</v>
      </c>
      <c r="D32" s="587">
        <v>63</v>
      </c>
      <c r="E32" s="587">
        <v>63</v>
      </c>
      <c r="F32" s="587">
        <v>63</v>
      </c>
      <c r="G32" s="588" t="s">
        <v>429</v>
      </c>
      <c r="H32" s="587">
        <v>75</v>
      </c>
      <c r="I32" s="587">
        <v>75</v>
      </c>
      <c r="J32" s="587">
        <v>75</v>
      </c>
      <c r="K32" s="587">
        <v>75</v>
      </c>
      <c r="L32" s="587">
        <v>87</v>
      </c>
      <c r="M32" s="587">
        <v>87</v>
      </c>
      <c r="N32" s="587">
        <v>87</v>
      </c>
      <c r="O32" s="587">
        <v>87</v>
      </c>
      <c r="P32" s="587">
        <v>87</v>
      </c>
      <c r="Q32" s="587">
        <v>98</v>
      </c>
      <c r="R32" s="588">
        <v>98</v>
      </c>
      <c r="S32" s="588">
        <v>98</v>
      </c>
      <c r="T32" s="588">
        <v>98</v>
      </c>
      <c r="U32" s="588">
        <v>98</v>
      </c>
      <c r="V32" s="588">
        <v>98</v>
      </c>
    </row>
    <row r="33" spans="1:22">
      <c r="A33" s="1080"/>
      <c r="B33" s="284" t="s">
        <v>56</v>
      </c>
      <c r="C33" s="587">
        <v>210</v>
      </c>
      <c r="D33" s="587">
        <v>187</v>
      </c>
      <c r="E33" s="587">
        <v>187</v>
      </c>
      <c r="F33" s="587">
        <v>187</v>
      </c>
      <c r="G33" s="588" t="s">
        <v>429</v>
      </c>
      <c r="H33" s="587">
        <v>175</v>
      </c>
      <c r="I33" s="587">
        <v>175</v>
      </c>
      <c r="J33" s="587">
        <v>175</v>
      </c>
      <c r="K33" s="587">
        <v>175</v>
      </c>
      <c r="L33" s="587">
        <v>163</v>
      </c>
      <c r="M33" s="587">
        <v>163</v>
      </c>
      <c r="N33" s="587">
        <v>163</v>
      </c>
      <c r="O33" s="587">
        <v>163</v>
      </c>
      <c r="P33" s="587">
        <v>163</v>
      </c>
      <c r="Q33" s="587">
        <v>152</v>
      </c>
      <c r="R33" s="587">
        <f>R34-R32</f>
        <v>152</v>
      </c>
      <c r="S33" s="587">
        <f>S34-S32</f>
        <v>152</v>
      </c>
      <c r="T33" s="587">
        <f>T34-T32</f>
        <v>152</v>
      </c>
      <c r="U33" s="587">
        <f>U34-U32</f>
        <v>152</v>
      </c>
      <c r="V33" s="587">
        <f>V34-V32</f>
        <v>152</v>
      </c>
    </row>
    <row r="34" spans="1:22">
      <c r="A34" s="1080"/>
      <c r="B34" s="284" t="s">
        <v>59</v>
      </c>
      <c r="C34" s="587">
        <v>249</v>
      </c>
      <c r="D34" s="587">
        <v>250</v>
      </c>
      <c r="E34" s="587">
        <v>250</v>
      </c>
      <c r="F34" s="587">
        <v>250</v>
      </c>
      <c r="G34" s="678">
        <v>250</v>
      </c>
      <c r="H34" s="587">
        <v>250</v>
      </c>
      <c r="I34" s="587">
        <v>250</v>
      </c>
      <c r="J34" s="587">
        <v>250</v>
      </c>
      <c r="K34" s="587">
        <v>250</v>
      </c>
      <c r="L34" s="587">
        <v>250</v>
      </c>
      <c r="M34" s="587">
        <v>250</v>
      </c>
      <c r="N34" s="587">
        <v>250</v>
      </c>
      <c r="O34" s="587">
        <v>250</v>
      </c>
      <c r="P34" s="587">
        <v>250</v>
      </c>
      <c r="Q34" s="587">
        <v>250</v>
      </c>
      <c r="R34" s="588">
        <v>250</v>
      </c>
      <c r="S34" s="588">
        <v>250</v>
      </c>
      <c r="T34" s="588">
        <v>250</v>
      </c>
      <c r="U34" s="588">
        <v>250</v>
      </c>
      <c r="V34" s="588">
        <v>250</v>
      </c>
    </row>
    <row r="35" spans="1:22">
      <c r="A35" s="1080"/>
      <c r="B35" s="284" t="s">
        <v>112</v>
      </c>
      <c r="C35" s="585">
        <f t="shared" ref="C35:S35" si="5">C32/C34*100</f>
        <v>15.66265060240964</v>
      </c>
      <c r="D35" s="585">
        <f t="shared" si="5"/>
        <v>25.2</v>
      </c>
      <c r="E35" s="585">
        <f t="shared" si="5"/>
        <v>25.2</v>
      </c>
      <c r="F35" s="585">
        <f t="shared" si="5"/>
        <v>25.2</v>
      </c>
      <c r="G35" s="588" t="s">
        <v>429</v>
      </c>
      <c r="H35" s="585">
        <f t="shared" si="5"/>
        <v>30</v>
      </c>
      <c r="I35" s="585">
        <f t="shared" si="5"/>
        <v>30</v>
      </c>
      <c r="J35" s="585">
        <f t="shared" si="5"/>
        <v>30</v>
      </c>
      <c r="K35" s="585">
        <f t="shared" si="5"/>
        <v>30</v>
      </c>
      <c r="L35" s="585">
        <f t="shared" si="5"/>
        <v>34.799999999999997</v>
      </c>
      <c r="M35" s="585">
        <f t="shared" si="5"/>
        <v>34.799999999999997</v>
      </c>
      <c r="N35" s="585">
        <f t="shared" si="5"/>
        <v>34.799999999999997</v>
      </c>
      <c r="O35" s="585">
        <f t="shared" si="5"/>
        <v>34.799999999999997</v>
      </c>
      <c r="P35" s="585">
        <f t="shared" si="5"/>
        <v>34.799999999999997</v>
      </c>
      <c r="Q35" s="585">
        <f t="shared" si="5"/>
        <v>39.200000000000003</v>
      </c>
      <c r="R35" s="585">
        <f t="shared" si="5"/>
        <v>39.200000000000003</v>
      </c>
      <c r="S35" s="585">
        <f t="shared" si="5"/>
        <v>39.200000000000003</v>
      </c>
      <c r="T35" s="585">
        <f>T32/T34*100</f>
        <v>39.200000000000003</v>
      </c>
      <c r="U35" s="585">
        <f>U32/U34*100</f>
        <v>39.200000000000003</v>
      </c>
      <c r="V35" s="585">
        <f>V32/V34*100</f>
        <v>39.200000000000003</v>
      </c>
    </row>
    <row r="36" spans="1:22">
      <c r="A36" s="1080" t="s">
        <v>683</v>
      </c>
      <c r="B36" s="284" t="s">
        <v>55</v>
      </c>
      <c r="C36" s="587">
        <v>5</v>
      </c>
      <c r="D36" s="587">
        <v>13</v>
      </c>
      <c r="E36" s="587">
        <v>16</v>
      </c>
      <c r="F36" s="587">
        <v>16</v>
      </c>
      <c r="G36" s="678">
        <v>16</v>
      </c>
      <c r="H36" s="587">
        <v>18</v>
      </c>
      <c r="I36" s="587">
        <v>18</v>
      </c>
      <c r="J36" s="587">
        <v>19</v>
      </c>
      <c r="K36" s="587">
        <v>19</v>
      </c>
      <c r="L36" s="587">
        <v>18</v>
      </c>
      <c r="M36" s="587">
        <v>21</v>
      </c>
      <c r="N36" s="587">
        <v>21</v>
      </c>
      <c r="O36" s="587">
        <v>21</v>
      </c>
      <c r="P36" s="587">
        <v>21</v>
      </c>
      <c r="Q36" s="587">
        <v>18</v>
      </c>
      <c r="R36" s="588">
        <v>19</v>
      </c>
      <c r="S36" s="588">
        <v>19</v>
      </c>
      <c r="T36" s="588">
        <v>19</v>
      </c>
      <c r="U36" s="588">
        <v>19</v>
      </c>
      <c r="V36" s="588">
        <v>58</v>
      </c>
    </row>
    <row r="37" spans="1:22">
      <c r="A37" s="1080"/>
      <c r="B37" s="284" t="s">
        <v>56</v>
      </c>
      <c r="C37" s="587">
        <v>67</v>
      </c>
      <c r="D37" s="587">
        <v>59</v>
      </c>
      <c r="E37" s="587">
        <v>56</v>
      </c>
      <c r="F37" s="587">
        <v>56</v>
      </c>
      <c r="G37" s="678">
        <v>56</v>
      </c>
      <c r="H37" s="587">
        <v>54</v>
      </c>
      <c r="I37" s="587">
        <v>54</v>
      </c>
      <c r="J37" s="587">
        <v>53</v>
      </c>
      <c r="K37" s="587">
        <v>53</v>
      </c>
      <c r="L37" s="587">
        <v>54</v>
      </c>
      <c r="M37" s="587">
        <v>57</v>
      </c>
      <c r="N37" s="587">
        <v>57</v>
      </c>
      <c r="O37" s="587">
        <v>57</v>
      </c>
      <c r="P37" s="587">
        <v>57</v>
      </c>
      <c r="Q37" s="587">
        <v>49</v>
      </c>
      <c r="R37" s="587">
        <f>R38-R36</f>
        <v>59</v>
      </c>
      <c r="S37" s="587">
        <f>S38-S36</f>
        <v>59</v>
      </c>
      <c r="T37" s="588">
        <v>59</v>
      </c>
      <c r="U37" s="588">
        <v>59</v>
      </c>
      <c r="V37" s="588">
        <v>88</v>
      </c>
    </row>
    <row r="38" spans="1:22">
      <c r="A38" s="1080"/>
      <c r="B38" s="284" t="s">
        <v>59</v>
      </c>
      <c r="C38" s="587">
        <v>72</v>
      </c>
      <c r="D38" s="587">
        <v>72</v>
      </c>
      <c r="E38" s="587">
        <v>72</v>
      </c>
      <c r="F38" s="587">
        <v>72</v>
      </c>
      <c r="G38" s="678">
        <v>72</v>
      </c>
      <c r="H38" s="587">
        <v>72</v>
      </c>
      <c r="I38" s="587">
        <v>72</v>
      </c>
      <c r="J38" s="587">
        <v>72</v>
      </c>
      <c r="K38" s="587">
        <v>72</v>
      </c>
      <c r="L38" s="587">
        <v>72</v>
      </c>
      <c r="M38" s="587">
        <v>78</v>
      </c>
      <c r="N38" s="587">
        <v>78</v>
      </c>
      <c r="O38" s="587">
        <v>78</v>
      </c>
      <c r="P38" s="587">
        <v>78</v>
      </c>
      <c r="Q38" s="587">
        <v>67</v>
      </c>
      <c r="R38" s="587">
        <v>78</v>
      </c>
      <c r="S38" s="587">
        <v>78</v>
      </c>
      <c r="T38" s="588">
        <v>78</v>
      </c>
      <c r="U38" s="588">
        <v>78</v>
      </c>
      <c r="V38" s="588">
        <f>SUM(V36:V37)</f>
        <v>146</v>
      </c>
    </row>
    <row r="39" spans="1:22">
      <c r="A39" s="1080"/>
      <c r="B39" s="284" t="s">
        <v>112</v>
      </c>
      <c r="C39" s="585">
        <v>6.9</v>
      </c>
      <c r="D39" s="585">
        <v>18.100000000000001</v>
      </c>
      <c r="E39" s="585">
        <v>22.1999999999999</v>
      </c>
      <c r="F39" s="585">
        <v>22.1999999999999</v>
      </c>
      <c r="G39" s="678">
        <v>22.1999999999999</v>
      </c>
      <c r="H39" s="585">
        <v>25</v>
      </c>
      <c r="I39" s="585">
        <v>25</v>
      </c>
      <c r="J39" s="585">
        <v>26.3999999999998</v>
      </c>
      <c r="K39" s="585">
        <v>26.3999999999998</v>
      </c>
      <c r="L39" s="585">
        <v>25</v>
      </c>
      <c r="M39" s="585">
        <v>26.8999999999998</v>
      </c>
      <c r="N39" s="585">
        <v>26.899999999999899</v>
      </c>
      <c r="O39" s="585">
        <v>26.9</v>
      </c>
      <c r="P39" s="585">
        <v>26.9</v>
      </c>
      <c r="Q39" s="585">
        <v>26.9</v>
      </c>
      <c r="R39" s="585">
        <f>R36/R38*100</f>
        <v>24.358974358974358</v>
      </c>
      <c r="S39" s="585">
        <f>S36/S38*100</f>
        <v>24.358974358974358</v>
      </c>
      <c r="T39" s="585">
        <f>T36/T38*100</f>
        <v>24.358974358974358</v>
      </c>
      <c r="U39" s="585">
        <f>U36/U38*100</f>
        <v>24.358974358974358</v>
      </c>
      <c r="V39" s="588">
        <f>(V36/V38)*100</f>
        <v>39.726027397260275</v>
      </c>
    </row>
    <row r="40" spans="1:22">
      <c r="A40" s="1080" t="s">
        <v>5</v>
      </c>
      <c r="B40" s="284" t="s">
        <v>55</v>
      </c>
      <c r="C40" s="587">
        <v>4</v>
      </c>
      <c r="D40" s="587">
        <v>9</v>
      </c>
      <c r="E40" s="587">
        <v>9</v>
      </c>
      <c r="F40" s="587">
        <v>8</v>
      </c>
      <c r="G40" s="678">
        <v>8</v>
      </c>
      <c r="H40" s="587">
        <v>8</v>
      </c>
      <c r="I40" s="587">
        <v>8</v>
      </c>
      <c r="J40" s="587">
        <v>10</v>
      </c>
      <c r="K40" s="587">
        <v>10</v>
      </c>
      <c r="L40" s="587">
        <v>10</v>
      </c>
      <c r="M40" s="587">
        <v>10</v>
      </c>
      <c r="N40" s="587">
        <v>10</v>
      </c>
      <c r="O40" s="587">
        <v>8</v>
      </c>
      <c r="P40" s="587">
        <v>8</v>
      </c>
      <c r="Q40" s="587">
        <v>8</v>
      </c>
      <c r="R40" s="587">
        <v>14</v>
      </c>
      <c r="S40" s="587">
        <v>14</v>
      </c>
      <c r="T40" s="587">
        <v>14</v>
      </c>
      <c r="U40" s="587">
        <v>14</v>
      </c>
      <c r="V40" s="587">
        <v>15</v>
      </c>
    </row>
    <row r="41" spans="1:22">
      <c r="A41" s="1080"/>
      <c r="B41" s="284" t="s">
        <v>56</v>
      </c>
      <c r="C41" s="587">
        <f t="shared" ref="C41:S41" si="6">C42-C40</f>
        <v>21</v>
      </c>
      <c r="D41" s="587">
        <f t="shared" si="6"/>
        <v>24</v>
      </c>
      <c r="E41" s="587">
        <f t="shared" si="6"/>
        <v>24</v>
      </c>
      <c r="F41" s="587">
        <f t="shared" si="6"/>
        <v>26</v>
      </c>
      <c r="G41" s="587">
        <f t="shared" si="6"/>
        <v>26</v>
      </c>
      <c r="H41" s="587">
        <f t="shared" si="6"/>
        <v>26</v>
      </c>
      <c r="I41" s="587">
        <f t="shared" si="6"/>
        <v>26</v>
      </c>
      <c r="J41" s="587">
        <f t="shared" si="6"/>
        <v>24</v>
      </c>
      <c r="K41" s="587">
        <f t="shared" si="6"/>
        <v>24</v>
      </c>
      <c r="L41" s="587">
        <f t="shared" si="6"/>
        <v>24</v>
      </c>
      <c r="M41" s="587">
        <f t="shared" si="6"/>
        <v>24</v>
      </c>
      <c r="N41" s="587">
        <f t="shared" si="6"/>
        <v>24</v>
      </c>
      <c r="O41" s="587">
        <f t="shared" si="6"/>
        <v>26</v>
      </c>
      <c r="P41" s="587">
        <f t="shared" si="6"/>
        <v>26</v>
      </c>
      <c r="Q41" s="587">
        <f t="shared" si="6"/>
        <v>26</v>
      </c>
      <c r="R41" s="587">
        <f t="shared" si="6"/>
        <v>20</v>
      </c>
      <c r="S41" s="587">
        <f t="shared" si="6"/>
        <v>20</v>
      </c>
      <c r="T41" s="587">
        <v>20</v>
      </c>
      <c r="U41" s="587">
        <v>20</v>
      </c>
      <c r="V41" s="587">
        <v>17</v>
      </c>
    </row>
    <row r="42" spans="1:22">
      <c r="A42" s="1080"/>
      <c r="B42" s="284" t="s">
        <v>59</v>
      </c>
      <c r="C42" s="587">
        <v>25</v>
      </c>
      <c r="D42" s="587">
        <v>33</v>
      </c>
      <c r="E42" s="587">
        <v>33</v>
      </c>
      <c r="F42" s="587">
        <v>34</v>
      </c>
      <c r="G42" s="678">
        <v>34</v>
      </c>
      <c r="H42" s="587">
        <v>34</v>
      </c>
      <c r="I42" s="587">
        <v>34</v>
      </c>
      <c r="J42" s="587">
        <v>34</v>
      </c>
      <c r="K42" s="587">
        <v>34</v>
      </c>
      <c r="L42" s="587">
        <v>34</v>
      </c>
      <c r="M42" s="587">
        <v>34</v>
      </c>
      <c r="N42" s="587">
        <v>34</v>
      </c>
      <c r="O42" s="587">
        <v>34</v>
      </c>
      <c r="P42" s="587">
        <v>34</v>
      </c>
      <c r="Q42" s="587">
        <v>34</v>
      </c>
      <c r="R42" s="587">
        <v>34</v>
      </c>
      <c r="S42" s="587">
        <v>34</v>
      </c>
      <c r="T42" s="587">
        <v>34</v>
      </c>
      <c r="U42" s="587">
        <v>34</v>
      </c>
      <c r="V42" s="587">
        <v>32</v>
      </c>
    </row>
    <row r="43" spans="1:22" s="283" customFormat="1">
      <c r="A43" s="1080"/>
      <c r="B43" s="284" t="s">
        <v>112</v>
      </c>
      <c r="C43" s="585">
        <f t="shared" ref="C43:S43" si="7">C40/C42*100</f>
        <v>16</v>
      </c>
      <c r="D43" s="585">
        <f t="shared" si="7"/>
        <v>27.27272727272727</v>
      </c>
      <c r="E43" s="585">
        <f t="shared" si="7"/>
        <v>27.27272727272727</v>
      </c>
      <c r="F43" s="585">
        <f t="shared" si="7"/>
        <v>23.52941176470588</v>
      </c>
      <c r="G43" s="585">
        <f t="shared" si="7"/>
        <v>23.52941176470588</v>
      </c>
      <c r="H43" s="585">
        <f t="shared" si="7"/>
        <v>23.52941176470588</v>
      </c>
      <c r="I43" s="585">
        <f t="shared" si="7"/>
        <v>23.52941176470588</v>
      </c>
      <c r="J43" s="585">
        <f t="shared" si="7"/>
        <v>29.411764705882355</v>
      </c>
      <c r="K43" s="585">
        <f t="shared" si="7"/>
        <v>29.411764705882355</v>
      </c>
      <c r="L43" s="585">
        <f t="shared" si="7"/>
        <v>29.411764705882355</v>
      </c>
      <c r="M43" s="585">
        <f t="shared" si="7"/>
        <v>29.411764705882355</v>
      </c>
      <c r="N43" s="585">
        <f t="shared" si="7"/>
        <v>29.411764705882355</v>
      </c>
      <c r="O43" s="585">
        <f t="shared" si="7"/>
        <v>23.52941176470588</v>
      </c>
      <c r="P43" s="585">
        <f t="shared" si="7"/>
        <v>23.52941176470588</v>
      </c>
      <c r="Q43" s="585">
        <f t="shared" si="7"/>
        <v>23.52941176470588</v>
      </c>
      <c r="R43" s="585">
        <f t="shared" si="7"/>
        <v>41.17647058823529</v>
      </c>
      <c r="S43" s="585">
        <f t="shared" si="7"/>
        <v>41.17647058823529</v>
      </c>
      <c r="T43" s="587">
        <v>41.2</v>
      </c>
      <c r="U43" s="587">
        <v>41.2</v>
      </c>
      <c r="V43" s="587">
        <v>46.8</v>
      </c>
    </row>
    <row r="44" spans="1:22">
      <c r="A44" s="1080" t="s">
        <v>684</v>
      </c>
      <c r="B44" s="284" t="s">
        <v>55</v>
      </c>
      <c r="C44" s="587">
        <v>5</v>
      </c>
      <c r="D44" s="587">
        <v>100</v>
      </c>
      <c r="E44" s="587">
        <v>100</v>
      </c>
      <c r="F44" s="587">
        <v>118</v>
      </c>
      <c r="G44" s="678">
        <v>120</v>
      </c>
      <c r="H44" s="587">
        <v>119</v>
      </c>
      <c r="I44" s="587">
        <v>119</v>
      </c>
      <c r="J44" s="587">
        <v>119</v>
      </c>
      <c r="K44" s="587">
        <v>119</v>
      </c>
      <c r="L44" s="587">
        <v>131</v>
      </c>
      <c r="M44" s="587">
        <v>131</v>
      </c>
      <c r="N44" s="587">
        <v>131</v>
      </c>
      <c r="O44" s="587">
        <v>132</v>
      </c>
      <c r="P44" s="587">
        <v>132</v>
      </c>
      <c r="Q44" s="587">
        <v>178</v>
      </c>
      <c r="R44" s="588">
        <v>169</v>
      </c>
      <c r="S44" s="588">
        <v>169</v>
      </c>
      <c r="T44" s="588">
        <v>169</v>
      </c>
      <c r="U44" s="588">
        <v>166</v>
      </c>
      <c r="V44" s="588">
        <v>169</v>
      </c>
    </row>
    <row r="45" spans="1:22">
      <c r="A45" s="1080"/>
      <c r="B45" s="284" t="s">
        <v>56</v>
      </c>
      <c r="C45" s="587">
        <v>173</v>
      </c>
      <c r="D45" s="587">
        <v>300</v>
      </c>
      <c r="E45" s="587">
        <v>300</v>
      </c>
      <c r="F45" s="587">
        <v>282</v>
      </c>
      <c r="G45" s="678">
        <v>280</v>
      </c>
      <c r="H45" s="587">
        <v>280</v>
      </c>
      <c r="I45" s="587">
        <v>280</v>
      </c>
      <c r="J45" s="587">
        <v>280</v>
      </c>
      <c r="K45" s="587">
        <v>280</v>
      </c>
      <c r="L45" s="587">
        <v>269</v>
      </c>
      <c r="M45" s="587">
        <v>269</v>
      </c>
      <c r="N45" s="587">
        <v>269</v>
      </c>
      <c r="O45" s="587">
        <v>268</v>
      </c>
      <c r="P45" s="587">
        <v>268</v>
      </c>
      <c r="Q45" s="587">
        <v>222</v>
      </c>
      <c r="R45" s="587">
        <f>R46-R44</f>
        <v>231</v>
      </c>
      <c r="S45" s="587">
        <f>S46-S44</f>
        <v>231</v>
      </c>
      <c r="T45" s="588">
        <v>231</v>
      </c>
      <c r="U45" s="588">
        <v>230</v>
      </c>
      <c r="V45" s="588">
        <v>230</v>
      </c>
    </row>
    <row r="46" spans="1:22">
      <c r="A46" s="1080"/>
      <c r="B46" s="284" t="s">
        <v>59</v>
      </c>
      <c r="C46" s="587">
        <v>178</v>
      </c>
      <c r="D46" s="587">
        <v>400</v>
      </c>
      <c r="E46" s="587">
        <v>400</v>
      </c>
      <c r="F46" s="587">
        <v>400</v>
      </c>
      <c r="G46" s="678">
        <v>400</v>
      </c>
      <c r="H46" s="587">
        <v>399</v>
      </c>
      <c r="I46" s="587">
        <v>399</v>
      </c>
      <c r="J46" s="587">
        <v>399</v>
      </c>
      <c r="K46" s="587">
        <v>399</v>
      </c>
      <c r="L46" s="587">
        <v>400</v>
      </c>
      <c r="M46" s="587">
        <v>400</v>
      </c>
      <c r="N46" s="587">
        <v>400</v>
      </c>
      <c r="O46" s="587">
        <v>400</v>
      </c>
      <c r="P46" s="587">
        <v>400</v>
      </c>
      <c r="Q46" s="587">
        <v>400</v>
      </c>
      <c r="R46" s="588">
        <v>400</v>
      </c>
      <c r="S46" s="588">
        <v>400</v>
      </c>
      <c r="T46" s="588">
        <v>400</v>
      </c>
      <c r="U46" s="588">
        <v>396</v>
      </c>
      <c r="V46" s="588">
        <v>399</v>
      </c>
    </row>
    <row r="47" spans="1:22">
      <c r="A47" s="1080"/>
      <c r="B47" s="284" t="s">
        <v>112</v>
      </c>
      <c r="C47" s="585">
        <v>2.7999999999999901</v>
      </c>
      <c r="D47" s="585">
        <v>25</v>
      </c>
      <c r="E47" s="585">
        <v>25</v>
      </c>
      <c r="F47" s="585">
        <v>29.5</v>
      </c>
      <c r="G47" s="678">
        <v>30</v>
      </c>
      <c r="H47" s="585">
        <v>29.8</v>
      </c>
      <c r="I47" s="585">
        <v>29.8</v>
      </c>
      <c r="J47" s="585">
        <v>29.8</v>
      </c>
      <c r="K47" s="585">
        <v>29.8</v>
      </c>
      <c r="L47" s="585">
        <v>32.799999999999798</v>
      </c>
      <c r="M47" s="585">
        <v>32.799999999999798</v>
      </c>
      <c r="N47" s="585">
        <v>32.799999999999898</v>
      </c>
      <c r="O47" s="585">
        <v>33</v>
      </c>
      <c r="P47" s="585">
        <v>33</v>
      </c>
      <c r="Q47" s="585">
        <v>44.5</v>
      </c>
      <c r="R47" s="585">
        <f>R44/R46*100</f>
        <v>42.25</v>
      </c>
      <c r="S47" s="585">
        <f>S44/S46*100</f>
        <v>42.25</v>
      </c>
      <c r="T47" s="585">
        <f>T44/T46*100</f>
        <v>42.25</v>
      </c>
      <c r="U47" s="585">
        <v>41.9</v>
      </c>
      <c r="V47" s="585">
        <v>42.355889724310778</v>
      </c>
    </row>
    <row r="48" spans="1:22">
      <c r="A48" s="1080" t="s">
        <v>3</v>
      </c>
      <c r="B48" s="284" t="s">
        <v>55</v>
      </c>
      <c r="C48" s="587">
        <v>2</v>
      </c>
      <c r="D48" s="587">
        <v>2</v>
      </c>
      <c r="E48" s="587">
        <v>2</v>
      </c>
      <c r="F48" s="588" t="s">
        <v>429</v>
      </c>
      <c r="G48" s="587">
        <v>2</v>
      </c>
      <c r="H48" s="587">
        <v>2</v>
      </c>
      <c r="I48" s="587">
        <v>2</v>
      </c>
      <c r="J48" s="587">
        <v>2</v>
      </c>
      <c r="K48" s="587">
        <v>7</v>
      </c>
      <c r="L48" s="587">
        <v>7</v>
      </c>
      <c r="M48" s="587">
        <v>7</v>
      </c>
      <c r="N48" s="587">
        <v>7</v>
      </c>
      <c r="O48" s="587">
        <v>7</v>
      </c>
      <c r="P48" s="587">
        <v>9</v>
      </c>
      <c r="Q48" s="587">
        <v>9</v>
      </c>
      <c r="R48" s="587">
        <v>9</v>
      </c>
      <c r="S48" s="587">
        <v>9</v>
      </c>
      <c r="T48" s="587">
        <v>4</v>
      </c>
      <c r="U48" s="587">
        <v>4</v>
      </c>
      <c r="V48" s="587">
        <v>4</v>
      </c>
    </row>
    <row r="49" spans="1:22">
      <c r="A49" s="1080"/>
      <c r="B49" s="284" t="s">
        <v>56</v>
      </c>
      <c r="C49" s="587">
        <v>53</v>
      </c>
      <c r="D49" s="587">
        <v>63</v>
      </c>
      <c r="E49" s="587">
        <v>62</v>
      </c>
      <c r="F49" s="588" t="s">
        <v>429</v>
      </c>
      <c r="G49" s="587">
        <v>63</v>
      </c>
      <c r="H49" s="587">
        <v>63</v>
      </c>
      <c r="I49" s="587">
        <v>63</v>
      </c>
      <c r="J49" s="587">
        <v>63</v>
      </c>
      <c r="K49" s="587">
        <v>58</v>
      </c>
      <c r="L49" s="587">
        <v>58</v>
      </c>
      <c r="M49" s="587">
        <v>58</v>
      </c>
      <c r="N49" s="587">
        <v>58</v>
      </c>
      <c r="O49" s="587">
        <v>58</v>
      </c>
      <c r="P49" s="587">
        <v>56</v>
      </c>
      <c r="Q49" s="587">
        <v>57</v>
      </c>
      <c r="R49" s="587">
        <f>R50-R48</f>
        <v>56</v>
      </c>
      <c r="S49" s="587">
        <f>S50-S48</f>
        <v>56</v>
      </c>
      <c r="T49" s="587">
        <v>57</v>
      </c>
      <c r="U49" s="587">
        <v>57</v>
      </c>
      <c r="V49" s="587">
        <v>57</v>
      </c>
    </row>
    <row r="50" spans="1:22">
      <c r="A50" s="1080"/>
      <c r="B50" s="284" t="s">
        <v>59</v>
      </c>
      <c r="C50" s="587">
        <v>55</v>
      </c>
      <c r="D50" s="587">
        <v>65</v>
      </c>
      <c r="E50" s="587">
        <v>64</v>
      </c>
      <c r="F50" s="587">
        <v>65</v>
      </c>
      <c r="G50" s="587">
        <v>65</v>
      </c>
      <c r="H50" s="587">
        <v>65</v>
      </c>
      <c r="I50" s="587">
        <v>65</v>
      </c>
      <c r="J50" s="587">
        <v>65</v>
      </c>
      <c r="K50" s="587">
        <v>65</v>
      </c>
      <c r="L50" s="587">
        <v>65</v>
      </c>
      <c r="M50" s="587">
        <v>65</v>
      </c>
      <c r="N50" s="587">
        <v>65</v>
      </c>
      <c r="O50" s="587">
        <v>65</v>
      </c>
      <c r="P50" s="587">
        <v>65</v>
      </c>
      <c r="Q50" s="587">
        <v>65</v>
      </c>
      <c r="R50" s="587">
        <v>65</v>
      </c>
      <c r="S50" s="587">
        <v>65</v>
      </c>
      <c r="T50" s="587">
        <v>65</v>
      </c>
      <c r="U50" s="587">
        <v>65</v>
      </c>
      <c r="V50" s="587">
        <v>65</v>
      </c>
    </row>
    <row r="51" spans="1:22">
      <c r="A51" s="1080"/>
      <c r="B51" s="284" t="s">
        <v>112</v>
      </c>
      <c r="C51" s="585">
        <f>C48/C50*100</f>
        <v>3.6363636363636362</v>
      </c>
      <c r="D51" s="585">
        <f>D48/D50*100</f>
        <v>3.0769230769230771</v>
      </c>
      <c r="E51" s="585">
        <f>E48/E50*100</f>
        <v>3.125</v>
      </c>
      <c r="F51" s="588" t="s">
        <v>429</v>
      </c>
      <c r="G51" s="585">
        <f t="shared" ref="G51:Q51" si="8">G48/G50*100</f>
        <v>3.0769230769230771</v>
      </c>
      <c r="H51" s="585">
        <f t="shared" si="8"/>
        <v>3.0769230769230771</v>
      </c>
      <c r="I51" s="585">
        <f t="shared" si="8"/>
        <v>3.0769230769230771</v>
      </c>
      <c r="J51" s="585">
        <f t="shared" si="8"/>
        <v>3.0769230769230771</v>
      </c>
      <c r="K51" s="585">
        <f t="shared" si="8"/>
        <v>10.76923076923077</v>
      </c>
      <c r="L51" s="585">
        <f t="shared" si="8"/>
        <v>10.76923076923077</v>
      </c>
      <c r="M51" s="585">
        <f t="shared" si="8"/>
        <v>10.76923076923077</v>
      </c>
      <c r="N51" s="585">
        <f t="shared" si="8"/>
        <v>10.76923076923077</v>
      </c>
      <c r="O51" s="585">
        <f t="shared" si="8"/>
        <v>10.76923076923077</v>
      </c>
      <c r="P51" s="585">
        <f t="shared" si="8"/>
        <v>13.846153846153847</v>
      </c>
      <c r="Q51" s="585">
        <f t="shared" si="8"/>
        <v>13.846153846153847</v>
      </c>
      <c r="R51" s="585">
        <f>R48/R50*100</f>
        <v>13.846153846153847</v>
      </c>
      <c r="S51" s="585">
        <f>S48/S50*100</f>
        <v>13.846153846153847</v>
      </c>
      <c r="T51" s="585">
        <f>T48/T50*100</f>
        <v>6.1538461538461542</v>
      </c>
      <c r="U51" s="587">
        <v>6.2</v>
      </c>
      <c r="V51" s="587">
        <v>6.2</v>
      </c>
    </row>
    <row r="52" spans="1:22">
      <c r="A52" s="1081" t="s">
        <v>79</v>
      </c>
      <c r="B52" s="284" t="s">
        <v>55</v>
      </c>
      <c r="C52" s="588" t="s">
        <v>429</v>
      </c>
      <c r="D52" s="587">
        <v>48</v>
      </c>
      <c r="E52" s="587">
        <v>48</v>
      </c>
      <c r="F52" s="587">
        <v>48</v>
      </c>
      <c r="G52" s="678">
        <v>45</v>
      </c>
      <c r="H52" s="588" t="s">
        <v>429</v>
      </c>
      <c r="I52" s="587">
        <v>61</v>
      </c>
      <c r="J52" s="587">
        <v>61</v>
      </c>
      <c r="K52" s="587">
        <v>63</v>
      </c>
      <c r="L52" s="587">
        <v>63</v>
      </c>
      <c r="M52" s="587">
        <v>97</v>
      </c>
      <c r="N52" s="587">
        <v>97</v>
      </c>
      <c r="O52" s="587">
        <v>97</v>
      </c>
      <c r="P52" s="587">
        <v>97</v>
      </c>
      <c r="Q52" s="587">
        <v>99</v>
      </c>
      <c r="R52" s="588">
        <v>126</v>
      </c>
      <c r="S52" s="588">
        <v>126</v>
      </c>
      <c r="T52" s="588">
        <v>126</v>
      </c>
      <c r="U52" s="588">
        <v>126</v>
      </c>
      <c r="V52" s="588">
        <v>142</v>
      </c>
    </row>
    <row r="53" spans="1:22">
      <c r="A53" s="1081"/>
      <c r="B53" s="284" t="s">
        <v>56</v>
      </c>
      <c r="C53" s="588" t="s">
        <v>429</v>
      </c>
      <c r="D53" s="587">
        <v>227</v>
      </c>
      <c r="E53" s="587">
        <v>227</v>
      </c>
      <c r="F53" s="587">
        <v>227</v>
      </c>
      <c r="G53" s="678">
        <v>230</v>
      </c>
      <c r="H53" s="588" t="s">
        <v>429</v>
      </c>
      <c r="I53" s="587">
        <v>213</v>
      </c>
      <c r="J53" s="587">
        <v>213</v>
      </c>
      <c r="K53" s="587">
        <v>232</v>
      </c>
      <c r="L53" s="587">
        <v>232</v>
      </c>
      <c r="M53" s="587">
        <v>222</v>
      </c>
      <c r="N53" s="587">
        <v>222</v>
      </c>
      <c r="O53" s="587">
        <v>222</v>
      </c>
      <c r="P53" s="587">
        <v>222</v>
      </c>
      <c r="Q53" s="587">
        <v>224</v>
      </c>
      <c r="R53" s="587">
        <f>R54-R52</f>
        <v>224</v>
      </c>
      <c r="S53" s="587">
        <f>S54-S52</f>
        <v>224</v>
      </c>
      <c r="T53" s="588">
        <v>224</v>
      </c>
      <c r="U53" s="588">
        <v>224</v>
      </c>
      <c r="V53" s="588">
        <v>247</v>
      </c>
    </row>
    <row r="54" spans="1:22">
      <c r="A54" s="1081"/>
      <c r="B54" s="284" t="s">
        <v>59</v>
      </c>
      <c r="C54" s="587">
        <v>244</v>
      </c>
      <c r="D54" s="587">
        <v>275</v>
      </c>
      <c r="E54" s="587">
        <v>275</v>
      </c>
      <c r="F54" s="587">
        <v>275</v>
      </c>
      <c r="G54" s="678">
        <v>275</v>
      </c>
      <c r="H54" s="587">
        <v>275</v>
      </c>
      <c r="I54" s="587">
        <v>274</v>
      </c>
      <c r="J54" s="587">
        <v>274</v>
      </c>
      <c r="K54" s="587">
        <v>295</v>
      </c>
      <c r="L54" s="587">
        <v>295</v>
      </c>
      <c r="M54" s="587">
        <v>319</v>
      </c>
      <c r="N54" s="587">
        <v>319</v>
      </c>
      <c r="O54" s="587">
        <v>319</v>
      </c>
      <c r="P54" s="587">
        <v>319</v>
      </c>
      <c r="Q54" s="587">
        <v>323</v>
      </c>
      <c r="R54" s="588">
        <v>350</v>
      </c>
      <c r="S54" s="588">
        <v>350</v>
      </c>
      <c r="T54" s="588">
        <v>350</v>
      </c>
      <c r="U54" s="588">
        <v>350</v>
      </c>
      <c r="V54" s="588">
        <v>389</v>
      </c>
    </row>
    <row r="55" spans="1:22">
      <c r="A55" s="1081"/>
      <c r="B55" s="284" t="s">
        <v>112</v>
      </c>
      <c r="C55" s="588" t="s">
        <v>429</v>
      </c>
      <c r="D55" s="585">
        <v>17.5</v>
      </c>
      <c r="E55" s="585">
        <v>17.5</v>
      </c>
      <c r="F55" s="585">
        <v>17.5</v>
      </c>
      <c r="G55" s="678">
        <v>16.3999999999998</v>
      </c>
      <c r="H55" s="585"/>
      <c r="I55" s="585">
        <v>22.3</v>
      </c>
      <c r="J55" s="585">
        <v>22.3</v>
      </c>
      <c r="K55" s="585">
        <v>21.3999999999998</v>
      </c>
      <c r="L55" s="585">
        <v>21.3999999999998</v>
      </c>
      <c r="M55" s="585">
        <v>30.3999999999998</v>
      </c>
      <c r="N55" s="585">
        <f t="shared" ref="N55:T55" si="9">N52/N54*100</f>
        <v>30.407523510971785</v>
      </c>
      <c r="O55" s="585">
        <f t="shared" si="9"/>
        <v>30.407523510971785</v>
      </c>
      <c r="P55" s="585">
        <f t="shared" si="9"/>
        <v>30.407523510971785</v>
      </c>
      <c r="Q55" s="585">
        <f t="shared" si="9"/>
        <v>30.650154798761609</v>
      </c>
      <c r="R55" s="585">
        <f t="shared" si="9"/>
        <v>36</v>
      </c>
      <c r="S55" s="585">
        <f t="shared" si="9"/>
        <v>36</v>
      </c>
      <c r="T55" s="585">
        <f t="shared" si="9"/>
        <v>36</v>
      </c>
      <c r="U55" s="585">
        <v>36</v>
      </c>
      <c r="V55" s="585">
        <v>36.503856041131108</v>
      </c>
    </row>
    <row r="56" spans="1:22">
      <c r="A56" s="1080" t="s">
        <v>2</v>
      </c>
      <c r="B56" s="284" t="s">
        <v>55</v>
      </c>
      <c r="C56" s="587">
        <v>9</v>
      </c>
      <c r="D56" s="587">
        <v>15</v>
      </c>
      <c r="E56" s="587">
        <v>15</v>
      </c>
      <c r="F56" s="587">
        <v>16</v>
      </c>
      <c r="G56" s="678">
        <v>16</v>
      </c>
      <c r="H56" s="587">
        <v>16</v>
      </c>
      <c r="I56" s="587">
        <v>19</v>
      </c>
      <c r="J56" s="587">
        <v>19</v>
      </c>
      <c r="K56" s="587">
        <v>19</v>
      </c>
      <c r="L56" s="587">
        <v>19</v>
      </c>
      <c r="M56" s="587">
        <v>20</v>
      </c>
      <c r="N56" s="587">
        <v>23</v>
      </c>
      <c r="O56" s="587">
        <v>24</v>
      </c>
      <c r="P56" s="587">
        <v>24</v>
      </c>
      <c r="Q56" s="587">
        <v>22</v>
      </c>
      <c r="R56" s="588">
        <v>18</v>
      </c>
      <c r="S56" s="588">
        <v>18</v>
      </c>
      <c r="T56" s="587">
        <v>20</v>
      </c>
      <c r="U56" s="587">
        <v>20</v>
      </c>
      <c r="V56" s="587">
        <v>20</v>
      </c>
    </row>
    <row r="57" spans="1:22">
      <c r="A57" s="1080"/>
      <c r="B57" s="284" t="s">
        <v>56</v>
      </c>
      <c r="C57" s="587">
        <v>127</v>
      </c>
      <c r="D57" s="587">
        <v>140</v>
      </c>
      <c r="E57" s="587">
        <v>140</v>
      </c>
      <c r="F57" s="587">
        <v>140</v>
      </c>
      <c r="G57" s="678">
        <v>142</v>
      </c>
      <c r="H57" s="587">
        <v>142</v>
      </c>
      <c r="I57" s="587">
        <v>139</v>
      </c>
      <c r="J57" s="587">
        <v>139</v>
      </c>
      <c r="K57" s="587">
        <v>139</v>
      </c>
      <c r="L57" s="587">
        <v>139</v>
      </c>
      <c r="M57" s="587">
        <v>138</v>
      </c>
      <c r="N57" s="587">
        <v>134</v>
      </c>
      <c r="O57" s="587">
        <v>134</v>
      </c>
      <c r="P57" s="587">
        <v>134</v>
      </c>
      <c r="Q57" s="587">
        <v>135</v>
      </c>
      <c r="R57" s="587">
        <f>R58-R56</f>
        <v>139</v>
      </c>
      <c r="S57" s="587">
        <f>S58-S56</f>
        <v>139</v>
      </c>
      <c r="T57" s="587">
        <v>138</v>
      </c>
      <c r="U57" s="587">
        <v>130</v>
      </c>
      <c r="V57" s="587">
        <v>130</v>
      </c>
    </row>
    <row r="58" spans="1:22">
      <c r="A58" s="1080"/>
      <c r="B58" s="284" t="s">
        <v>59</v>
      </c>
      <c r="C58" s="587">
        <v>136</v>
      </c>
      <c r="D58" s="587">
        <v>155</v>
      </c>
      <c r="E58" s="587">
        <v>155</v>
      </c>
      <c r="F58" s="587">
        <v>156</v>
      </c>
      <c r="G58" s="678">
        <v>158</v>
      </c>
      <c r="H58" s="587">
        <v>158</v>
      </c>
      <c r="I58" s="587">
        <v>158</v>
      </c>
      <c r="J58" s="587">
        <v>158</v>
      </c>
      <c r="K58" s="587">
        <v>158</v>
      </c>
      <c r="L58" s="587">
        <v>158</v>
      </c>
      <c r="M58" s="587">
        <v>158</v>
      </c>
      <c r="N58" s="587">
        <v>157</v>
      </c>
      <c r="O58" s="587">
        <v>158</v>
      </c>
      <c r="P58" s="587">
        <v>158</v>
      </c>
      <c r="Q58" s="587">
        <v>157</v>
      </c>
      <c r="R58" s="588">
        <v>157</v>
      </c>
      <c r="S58" s="588">
        <v>157</v>
      </c>
      <c r="T58" s="587">
        <v>158</v>
      </c>
      <c r="U58" s="587">
        <v>150</v>
      </c>
      <c r="V58" s="587">
        <v>150</v>
      </c>
    </row>
    <row r="59" spans="1:22">
      <c r="A59" s="1080"/>
      <c r="B59" s="284" t="s">
        <v>112</v>
      </c>
      <c r="C59" s="585">
        <v>6.5999999999999801</v>
      </c>
      <c r="D59" s="585">
        <v>9.6999999999999904</v>
      </c>
      <c r="E59" s="585">
        <v>9.6999999999999904</v>
      </c>
      <c r="F59" s="585">
        <v>10.3</v>
      </c>
      <c r="G59" s="678">
        <v>10.1</v>
      </c>
      <c r="H59" s="585">
        <v>10.1</v>
      </c>
      <c r="I59" s="585">
        <v>12</v>
      </c>
      <c r="J59" s="585">
        <v>12</v>
      </c>
      <c r="K59" s="585">
        <v>12</v>
      </c>
      <c r="L59" s="585">
        <v>12</v>
      </c>
      <c r="M59" s="585">
        <v>12.6999999999999</v>
      </c>
      <c r="N59" s="585">
        <v>14.6</v>
      </c>
      <c r="O59" s="585">
        <v>15.2</v>
      </c>
      <c r="P59" s="585">
        <v>15.2</v>
      </c>
      <c r="Q59" s="585">
        <v>14</v>
      </c>
      <c r="R59" s="585">
        <f>R56/R58*100</f>
        <v>11.464968152866243</v>
      </c>
      <c r="S59" s="585">
        <f>S56/S58*100</f>
        <v>11.464968152866243</v>
      </c>
      <c r="T59" s="587">
        <v>12.6</v>
      </c>
      <c r="U59" s="587">
        <v>13.3</v>
      </c>
      <c r="V59" s="587">
        <v>13.3</v>
      </c>
    </row>
    <row r="60" spans="1:22">
      <c r="A60" s="1104" t="s">
        <v>50</v>
      </c>
      <c r="B60" s="73" t="s">
        <v>55</v>
      </c>
      <c r="C60" s="587">
        <v>11</v>
      </c>
      <c r="D60" s="587">
        <v>22</v>
      </c>
      <c r="E60" s="587">
        <v>22</v>
      </c>
      <c r="F60" s="587">
        <v>22</v>
      </c>
      <c r="G60" s="678">
        <v>21</v>
      </c>
      <c r="H60" s="587">
        <v>14</v>
      </c>
      <c r="I60" s="587">
        <v>15</v>
      </c>
      <c r="J60" s="587">
        <v>15</v>
      </c>
      <c r="K60" s="587">
        <v>15</v>
      </c>
      <c r="L60" s="587">
        <v>15</v>
      </c>
      <c r="M60" s="587">
        <v>24</v>
      </c>
      <c r="N60" s="587">
        <v>25</v>
      </c>
      <c r="O60" s="587">
        <v>24</v>
      </c>
      <c r="P60" s="587">
        <v>32</v>
      </c>
      <c r="Q60" s="587">
        <v>32</v>
      </c>
      <c r="R60" s="588">
        <v>32</v>
      </c>
      <c r="S60" s="588">
        <v>32</v>
      </c>
      <c r="T60" s="587">
        <v>85</v>
      </c>
      <c r="U60" s="587">
        <v>86</v>
      </c>
      <c r="V60" s="587">
        <v>86</v>
      </c>
    </row>
    <row r="61" spans="1:22">
      <c r="A61" s="1104"/>
      <c r="B61" s="73" t="s">
        <v>56</v>
      </c>
      <c r="C61" s="587">
        <v>89</v>
      </c>
      <c r="D61" s="587">
        <v>128</v>
      </c>
      <c r="E61" s="587">
        <v>128</v>
      </c>
      <c r="F61" s="587">
        <v>128</v>
      </c>
      <c r="G61" s="678">
        <v>129</v>
      </c>
      <c r="H61" s="587">
        <v>136</v>
      </c>
      <c r="I61" s="587">
        <v>135</v>
      </c>
      <c r="J61" s="587">
        <v>135</v>
      </c>
      <c r="K61" s="587">
        <v>135</v>
      </c>
      <c r="L61" s="587">
        <v>135</v>
      </c>
      <c r="M61" s="587">
        <v>126</v>
      </c>
      <c r="N61" s="587">
        <v>125</v>
      </c>
      <c r="O61" s="587">
        <v>126</v>
      </c>
      <c r="P61" s="587">
        <v>178</v>
      </c>
      <c r="Q61" s="587">
        <v>182</v>
      </c>
      <c r="R61" s="587">
        <f>R62-R60</f>
        <v>182</v>
      </c>
      <c r="S61" s="587">
        <f>S62-S60</f>
        <v>182</v>
      </c>
      <c r="T61" s="587">
        <f>T62-T60</f>
        <v>185</v>
      </c>
      <c r="U61" s="587">
        <v>184</v>
      </c>
      <c r="V61" s="587">
        <v>184</v>
      </c>
    </row>
    <row r="62" spans="1:22">
      <c r="A62" s="1104"/>
      <c r="B62" s="73" t="s">
        <v>59</v>
      </c>
      <c r="C62" s="587">
        <v>100</v>
      </c>
      <c r="D62" s="587">
        <v>150</v>
      </c>
      <c r="E62" s="587">
        <v>150</v>
      </c>
      <c r="F62" s="587">
        <v>150</v>
      </c>
      <c r="G62" s="678">
        <v>150</v>
      </c>
      <c r="H62" s="587">
        <v>150</v>
      </c>
      <c r="I62" s="587">
        <v>150</v>
      </c>
      <c r="J62" s="587">
        <v>150</v>
      </c>
      <c r="K62" s="587">
        <v>150</v>
      </c>
      <c r="L62" s="587">
        <v>150</v>
      </c>
      <c r="M62" s="587">
        <v>150</v>
      </c>
      <c r="N62" s="587">
        <v>150</v>
      </c>
      <c r="O62" s="587">
        <v>150</v>
      </c>
      <c r="P62" s="587">
        <v>210</v>
      </c>
      <c r="Q62" s="587">
        <v>214</v>
      </c>
      <c r="R62" s="588">
        <v>214</v>
      </c>
      <c r="S62" s="588">
        <v>214</v>
      </c>
      <c r="T62" s="587">
        <v>270</v>
      </c>
      <c r="U62" s="587">
        <v>270</v>
      </c>
      <c r="V62" s="587">
        <v>270</v>
      </c>
    </row>
    <row r="63" spans="1:22">
      <c r="A63" s="1104"/>
      <c r="B63" s="73" t="s">
        <v>112</v>
      </c>
      <c r="C63" s="585">
        <v>11</v>
      </c>
      <c r="D63" s="585">
        <v>14.6999999999999</v>
      </c>
      <c r="E63" s="585">
        <v>14.6999999999999</v>
      </c>
      <c r="F63" s="585">
        <v>14.6999999999999</v>
      </c>
      <c r="G63" s="585">
        <v>14</v>
      </c>
      <c r="H63" s="585">
        <v>9.3000000000000007</v>
      </c>
      <c r="I63" s="585">
        <v>10</v>
      </c>
      <c r="J63" s="585">
        <v>10</v>
      </c>
      <c r="K63" s="585">
        <v>10</v>
      </c>
      <c r="L63" s="585">
        <v>10</v>
      </c>
      <c r="M63" s="585">
        <v>16</v>
      </c>
      <c r="N63" s="585">
        <v>16.6999999999999</v>
      </c>
      <c r="O63" s="585">
        <v>16</v>
      </c>
      <c r="P63" s="585">
        <v>15.2</v>
      </c>
      <c r="Q63" s="585">
        <v>15</v>
      </c>
      <c r="R63" s="585">
        <f>R60/R62*100</f>
        <v>14.953271028037381</v>
      </c>
      <c r="S63" s="585">
        <f>S60/S62*100</f>
        <v>14.953271028037381</v>
      </c>
      <c r="T63" s="585">
        <f>T60/T62*100</f>
        <v>31.481481481481481</v>
      </c>
      <c r="U63" s="587">
        <v>31.9</v>
      </c>
      <c r="V63" s="587">
        <v>31.9</v>
      </c>
    </row>
    <row r="64" spans="1:22">
      <c r="A64" s="1080" t="s">
        <v>67</v>
      </c>
      <c r="B64" s="284" t="s">
        <v>55</v>
      </c>
      <c r="C64" s="587">
        <f>C60+C56+C48+C44+C40+C36+C28+C24+C20+C12+C8+C4</f>
        <v>117</v>
      </c>
      <c r="D64" s="587">
        <f t="shared" ref="D64:S64" si="10">D60+D56+D52+D48+D44+D40+D36+D28+D24+D20+D16+D12+D8+D4</f>
        <v>294</v>
      </c>
      <c r="E64" s="587">
        <f>E60+E56+E52+E48+E44+E40+E36+E28+E24+E20+E16+E8+E4</f>
        <v>260</v>
      </c>
      <c r="F64" s="587">
        <f>F60+F56+F52+F44+F40+F36+F28+F24+F16+F8+F4</f>
        <v>284</v>
      </c>
      <c r="G64" s="587">
        <f>G60+G56+G52+G48+G44+G40+G36+G28+G24+G16+G4</f>
        <v>286</v>
      </c>
      <c r="H64" s="587">
        <f>H60+H56+H48+H44+H40+H36+H28+H24+H20+H16+H8+H4</f>
        <v>256</v>
      </c>
      <c r="I64" s="587">
        <f>I60+I56+I52+I48+I44+I40+I36+I28+I24+I20+I16+I8+I4</f>
        <v>321</v>
      </c>
      <c r="J64" s="587">
        <f>J60+J56+J52+J48+J44+J40+J36+J28+J24+J20+J16+J8+J4</f>
        <v>328</v>
      </c>
      <c r="K64" s="587">
        <f t="shared" si="10"/>
        <v>395</v>
      </c>
      <c r="L64" s="587">
        <f t="shared" si="10"/>
        <v>418</v>
      </c>
      <c r="M64" s="587">
        <f t="shared" si="10"/>
        <v>472</v>
      </c>
      <c r="N64" s="587">
        <f t="shared" si="10"/>
        <v>475</v>
      </c>
      <c r="O64" s="587">
        <f t="shared" si="10"/>
        <v>472</v>
      </c>
      <c r="P64" s="587">
        <f t="shared" si="10"/>
        <v>534</v>
      </c>
      <c r="Q64" s="587">
        <f t="shared" si="10"/>
        <v>614</v>
      </c>
      <c r="R64" s="587">
        <f>R60+R56+R52+R48+R44+R40+R36+R28+R24+R20+R16+R8+R4</f>
        <v>595</v>
      </c>
      <c r="S64" s="587">
        <f t="shared" si="10"/>
        <v>670</v>
      </c>
      <c r="T64" s="587">
        <f t="shared" ref="T64:V65" si="11">T60+T56+T52+T48+T44+T40+T36+T28+T24+T20+T16+T12+T8+T4</f>
        <v>719</v>
      </c>
      <c r="U64" s="587">
        <f t="shared" si="11"/>
        <v>700</v>
      </c>
      <c r="V64" s="587">
        <f t="shared" si="11"/>
        <v>726</v>
      </c>
    </row>
    <row r="65" spans="1:22">
      <c r="A65" s="1080"/>
      <c r="B65" s="284" t="s">
        <v>56</v>
      </c>
      <c r="C65" s="591">
        <f t="shared" ref="C65:Q65" si="12">C66-C64</f>
        <v>1564</v>
      </c>
      <c r="D65" s="591">
        <f t="shared" si="12"/>
        <v>2303</v>
      </c>
      <c r="E65" s="591">
        <f t="shared" si="12"/>
        <v>1613</v>
      </c>
      <c r="F65" s="591">
        <f t="shared" si="12"/>
        <v>1608</v>
      </c>
      <c r="G65" s="591">
        <f t="shared" si="12"/>
        <v>1624</v>
      </c>
      <c r="H65" s="591">
        <f t="shared" si="12"/>
        <v>1657</v>
      </c>
      <c r="I65" s="591">
        <f t="shared" si="12"/>
        <v>1591</v>
      </c>
      <c r="J65" s="591">
        <f t="shared" si="12"/>
        <v>1634</v>
      </c>
      <c r="K65" s="591">
        <f t="shared" si="12"/>
        <v>2088</v>
      </c>
      <c r="L65" s="591">
        <f t="shared" si="12"/>
        <v>2082</v>
      </c>
      <c r="M65" s="591">
        <f t="shared" si="12"/>
        <v>2056</v>
      </c>
      <c r="N65" s="591">
        <f t="shared" si="12"/>
        <v>2052</v>
      </c>
      <c r="O65" s="591">
        <f t="shared" si="12"/>
        <v>2025</v>
      </c>
      <c r="P65" s="591">
        <f t="shared" si="12"/>
        <v>2023</v>
      </c>
      <c r="Q65" s="591">
        <f t="shared" si="12"/>
        <v>2068</v>
      </c>
      <c r="R65" s="587">
        <f>R61+R57+R53+R49+R45+R41+R37+R29+R25+R21+R17+R9+R5</f>
        <v>1624</v>
      </c>
      <c r="S65" s="591">
        <f>S66-S64</f>
        <v>2151</v>
      </c>
      <c r="T65" s="591">
        <f t="shared" si="11"/>
        <v>2155</v>
      </c>
      <c r="U65" s="591">
        <f t="shared" si="11"/>
        <v>2163</v>
      </c>
      <c r="V65" s="591">
        <f t="shared" si="11"/>
        <v>2030</v>
      </c>
    </row>
    <row r="66" spans="1:22">
      <c r="A66" s="1080"/>
      <c r="B66" s="284" t="s">
        <v>59</v>
      </c>
      <c r="C66" s="591">
        <f>C62+C58+C54+C50+C46+C42+C38+C30+C26+C22+C14+C10+C6</f>
        <v>1681</v>
      </c>
      <c r="D66" s="591">
        <f t="shared" ref="D66:T66" si="13">D62+D58+D54+D50+D46+D42+D38+D30+D26+D22+D18+D14+D10+D6</f>
        <v>2597</v>
      </c>
      <c r="E66" s="591">
        <f t="shared" ref="E66:J66" si="14">E62+E58+E54+E50+E46+E42+E38+E30+E26+E22+E18+E10+E6</f>
        <v>1873</v>
      </c>
      <c r="F66" s="591">
        <f t="shared" si="14"/>
        <v>1892</v>
      </c>
      <c r="G66" s="591">
        <f t="shared" si="14"/>
        <v>1910</v>
      </c>
      <c r="H66" s="591">
        <f t="shared" si="14"/>
        <v>1913</v>
      </c>
      <c r="I66" s="591">
        <f t="shared" si="14"/>
        <v>1912</v>
      </c>
      <c r="J66" s="591">
        <f t="shared" si="14"/>
        <v>1962</v>
      </c>
      <c r="K66" s="591">
        <f t="shared" si="13"/>
        <v>2483</v>
      </c>
      <c r="L66" s="591">
        <f t="shared" si="13"/>
        <v>2500</v>
      </c>
      <c r="M66" s="591">
        <f t="shared" si="13"/>
        <v>2528</v>
      </c>
      <c r="N66" s="591">
        <f t="shared" si="13"/>
        <v>2527</v>
      </c>
      <c r="O66" s="591">
        <f t="shared" si="13"/>
        <v>2497</v>
      </c>
      <c r="P66" s="591">
        <f t="shared" si="13"/>
        <v>2557</v>
      </c>
      <c r="Q66" s="591">
        <f t="shared" si="13"/>
        <v>2682</v>
      </c>
      <c r="R66" s="591">
        <f t="shared" si="13"/>
        <v>2719</v>
      </c>
      <c r="S66" s="591">
        <f t="shared" si="13"/>
        <v>2821</v>
      </c>
      <c r="T66" s="591">
        <f t="shared" si="13"/>
        <v>2878</v>
      </c>
      <c r="U66" s="591">
        <f>U62+U58+U54+U50+U46+U42+U38+U30+U26+U22+U18+U14+U10+U6</f>
        <v>2867</v>
      </c>
      <c r="V66" s="591">
        <f>V62+V58+V54+V50+V46+V42+V38+V30+V26+V22+V18+V14+V10+V6</f>
        <v>2760</v>
      </c>
    </row>
    <row r="67" spans="1:22">
      <c r="A67" s="1080"/>
      <c r="B67" s="284" t="s">
        <v>112</v>
      </c>
      <c r="C67" s="585">
        <f t="shared" ref="C67:T67" si="15">C64/C66*100</f>
        <v>6.9601427721594291</v>
      </c>
      <c r="D67" s="585">
        <f t="shared" si="15"/>
        <v>11.320754716981133</v>
      </c>
      <c r="E67" s="585">
        <f t="shared" si="15"/>
        <v>13.881473571809929</v>
      </c>
      <c r="F67" s="585">
        <f t="shared" si="15"/>
        <v>15.010570824524313</v>
      </c>
      <c r="G67" s="585">
        <f t="shared" si="15"/>
        <v>14.973821989528796</v>
      </c>
      <c r="H67" s="585">
        <f t="shared" si="15"/>
        <v>13.382122320961839</v>
      </c>
      <c r="I67" s="585">
        <f t="shared" si="15"/>
        <v>16.788702928870293</v>
      </c>
      <c r="J67" s="585">
        <f t="shared" si="15"/>
        <v>16.717635066258921</v>
      </c>
      <c r="K67" s="585">
        <f t="shared" si="15"/>
        <v>15.908175594039466</v>
      </c>
      <c r="L67" s="585">
        <f t="shared" si="15"/>
        <v>16.72</v>
      </c>
      <c r="M67" s="585">
        <f t="shared" si="15"/>
        <v>18.670886075949365</v>
      </c>
      <c r="N67" s="585">
        <f t="shared" si="15"/>
        <v>18.796992481203006</v>
      </c>
      <c r="O67" s="585">
        <f t="shared" si="15"/>
        <v>18.902683219863835</v>
      </c>
      <c r="P67" s="585">
        <f t="shared" si="15"/>
        <v>20.883848259679311</v>
      </c>
      <c r="Q67" s="585">
        <f t="shared" si="15"/>
        <v>22.89336316181954</v>
      </c>
      <c r="R67" s="585">
        <f t="shared" si="15"/>
        <v>21.883045237219566</v>
      </c>
      <c r="S67" s="585">
        <f t="shared" si="15"/>
        <v>23.750443105281814</v>
      </c>
      <c r="T67" s="585">
        <f t="shared" si="15"/>
        <v>24.982626824183459</v>
      </c>
      <c r="U67" s="585">
        <f>U64/U66*100</f>
        <v>24.415765608650155</v>
      </c>
      <c r="V67" s="585">
        <f>V64/V66*100</f>
        <v>26.304347826086953</v>
      </c>
    </row>
    <row r="68" spans="1:22">
      <c r="A68" s="57"/>
      <c r="B68" s="57"/>
      <c r="C68" s="57"/>
      <c r="D68" s="57"/>
      <c r="E68" s="57"/>
      <c r="F68" s="57"/>
      <c r="G68" s="57"/>
      <c r="H68" s="57"/>
      <c r="I68" s="57"/>
      <c r="J68" s="57"/>
      <c r="K68" s="57"/>
      <c r="L68" s="57"/>
      <c r="M68" s="57"/>
      <c r="N68" s="57"/>
      <c r="O68" s="57"/>
      <c r="P68" s="57"/>
      <c r="Q68" s="57"/>
      <c r="R68" s="57"/>
      <c r="S68" s="57"/>
      <c r="T68" t="s">
        <v>17</v>
      </c>
    </row>
    <row r="69" spans="1:22" s="283" customFormat="1">
      <c r="A69" s="309" t="s">
        <v>84</v>
      </c>
      <c r="D69" s="389"/>
      <c r="E69" s="389"/>
      <c r="U69" s="499"/>
      <c r="V69" s="499"/>
    </row>
    <row r="70" spans="1:22" s="283" customFormat="1" ht="15" customHeight="1">
      <c r="E70" s="388"/>
      <c r="F70" s="388"/>
      <c r="G70" s="388"/>
      <c r="H70" s="388"/>
      <c r="I70" s="388"/>
      <c r="J70" s="388"/>
      <c r="U70" s="499"/>
      <c r="V70" s="499"/>
    </row>
    <row r="71" spans="1:22">
      <c r="A71" s="390" t="s">
        <v>1173</v>
      </c>
      <c r="B71" s="134"/>
      <c r="D71" s="57"/>
      <c r="F71" s="57"/>
      <c r="G71" s="57"/>
      <c r="H71" s="57"/>
      <c r="I71" s="57"/>
      <c r="J71" s="57"/>
      <c r="K71" s="57"/>
      <c r="L71" s="57"/>
      <c r="M71" s="57"/>
      <c r="N71" s="57"/>
      <c r="O71" s="57"/>
      <c r="P71" s="57"/>
      <c r="Q71" s="57"/>
      <c r="R71" s="57"/>
      <c r="S71" s="57"/>
    </row>
    <row r="72" spans="1:22">
      <c r="A72" s="300"/>
      <c r="B72" s="134"/>
      <c r="D72" s="57"/>
      <c r="F72" s="57"/>
      <c r="G72" s="57"/>
      <c r="H72" s="57"/>
      <c r="I72" s="57"/>
      <c r="J72" s="57"/>
      <c r="K72" s="57"/>
      <c r="L72" s="57"/>
      <c r="M72" s="57"/>
      <c r="N72" s="57"/>
      <c r="O72" s="57"/>
      <c r="P72" s="57"/>
      <c r="Q72" s="57"/>
      <c r="R72" s="57"/>
      <c r="S72" s="57"/>
    </row>
    <row r="73" spans="1:22" s="283" customFormat="1" ht="15" customHeight="1">
      <c r="A73" s="57" t="s">
        <v>680</v>
      </c>
      <c r="D73" s="390"/>
      <c r="E73" s="390"/>
      <c r="F73" s="390"/>
      <c r="G73" s="390"/>
      <c r="H73" s="390"/>
      <c r="I73" s="390"/>
      <c r="J73" s="390"/>
      <c r="K73" s="390"/>
      <c r="L73" s="390"/>
      <c r="M73" s="390"/>
      <c r="N73" s="390"/>
      <c r="O73" s="390"/>
      <c r="P73" s="390"/>
      <c r="Q73" s="390"/>
      <c r="R73" s="390"/>
      <c r="U73" s="499"/>
      <c r="V73" s="499"/>
    </row>
    <row r="74" spans="1:22" s="283" customFormat="1">
      <c r="A74" s="57" t="s">
        <v>752</v>
      </c>
      <c r="B74" s="391"/>
      <c r="C74" s="390"/>
      <c r="D74" s="390"/>
      <c r="E74" s="390"/>
      <c r="F74" s="390"/>
      <c r="G74" s="390"/>
      <c r="H74" s="390"/>
      <c r="I74" s="390"/>
      <c r="J74" s="390"/>
      <c r="K74" s="390"/>
      <c r="L74" s="390"/>
      <c r="M74" s="390"/>
      <c r="N74" s="390"/>
      <c r="O74" s="390"/>
      <c r="P74" s="390"/>
      <c r="Q74" s="390"/>
      <c r="R74" s="390"/>
      <c r="U74" s="499"/>
      <c r="V74" s="499"/>
    </row>
    <row r="75" spans="1:22" s="499" customFormat="1">
      <c r="A75" s="390" t="s">
        <v>681</v>
      </c>
      <c r="B75" s="391"/>
      <c r="C75" s="745"/>
      <c r="D75" s="745"/>
      <c r="E75" s="745"/>
      <c r="F75" s="745"/>
      <c r="G75" s="745"/>
      <c r="H75" s="745"/>
      <c r="I75" s="745"/>
      <c r="J75" s="745"/>
      <c r="K75" s="745"/>
      <c r="L75" s="745"/>
      <c r="M75" s="745"/>
      <c r="N75" s="745"/>
      <c r="O75" s="745"/>
      <c r="P75" s="745"/>
      <c r="Q75" s="745"/>
      <c r="R75" s="745"/>
    </row>
    <row r="76" spans="1:22" s="499" customFormat="1">
      <c r="B76" s="391"/>
      <c r="C76" s="745"/>
      <c r="D76" s="745"/>
      <c r="E76" s="745"/>
      <c r="F76" s="745"/>
      <c r="G76" s="745"/>
      <c r="H76" s="745"/>
      <c r="I76" s="745"/>
      <c r="J76" s="745"/>
      <c r="K76" s="745"/>
      <c r="L76" s="745"/>
      <c r="M76" s="745"/>
      <c r="N76" s="745"/>
      <c r="O76" s="745"/>
      <c r="P76" s="745"/>
      <c r="Q76" s="745"/>
      <c r="R76" s="745"/>
    </row>
    <row r="77" spans="1:22" ht="15" customHeight="1">
      <c r="A77" s="136" t="s">
        <v>35</v>
      </c>
      <c r="B77" s="134"/>
      <c r="D77" s="454"/>
      <c r="E77" s="454"/>
      <c r="F77" s="454"/>
      <c r="G77" s="454"/>
      <c r="H77" s="454"/>
      <c r="I77" s="454"/>
      <c r="J77" s="454"/>
      <c r="K77" s="454"/>
      <c r="L77" s="454"/>
      <c r="M77" s="454"/>
      <c r="N77" s="454"/>
      <c r="O77" s="454"/>
      <c r="P77" s="454"/>
      <c r="Q77" s="454"/>
      <c r="R77" s="454"/>
      <c r="S77" s="57"/>
    </row>
    <row r="78" spans="1:22" s="283" customFormat="1">
      <c r="A78" s="289"/>
      <c r="B78" s="134"/>
      <c r="D78" s="545"/>
      <c r="E78" s="545"/>
      <c r="F78" s="545"/>
      <c r="G78" s="545"/>
      <c r="H78" s="545"/>
      <c r="I78" s="545"/>
      <c r="J78" s="545"/>
      <c r="K78" s="545"/>
      <c r="L78" s="545"/>
      <c r="M78" s="545"/>
      <c r="N78" s="545"/>
      <c r="O78" s="545"/>
      <c r="P78" s="545"/>
      <c r="Q78" s="545"/>
      <c r="R78" s="545"/>
      <c r="S78" s="289"/>
      <c r="U78" s="499"/>
      <c r="V78" s="499"/>
    </row>
    <row r="79" spans="1:22" s="499" customFormat="1" ht="14.65" customHeight="1">
      <c r="A79" s="454" t="s">
        <v>1172</v>
      </c>
      <c r="D79" s="96"/>
      <c r="E79" s="96"/>
      <c r="F79" s="96"/>
      <c r="G79" s="96"/>
      <c r="H79" s="96"/>
      <c r="I79" s="96"/>
      <c r="J79" s="96"/>
      <c r="K79" s="96"/>
      <c r="L79" s="96"/>
      <c r="M79" s="96"/>
      <c r="N79" s="96"/>
      <c r="O79" s="96"/>
      <c r="P79" s="96"/>
      <c r="Q79" s="96"/>
      <c r="R79" s="96"/>
    </row>
    <row r="80" spans="1:22" s="499" customFormat="1">
      <c r="A80" s="545"/>
    </row>
    <row r="81" spans="1:23" s="499" customFormat="1" ht="15" customHeight="1">
      <c r="A81" s="96" t="s">
        <v>945</v>
      </c>
      <c r="D81" s="131"/>
      <c r="E81" s="131"/>
      <c r="F81" s="131"/>
      <c r="G81" s="131"/>
      <c r="H81" s="131"/>
      <c r="I81" s="131"/>
      <c r="J81" s="131"/>
      <c r="K81" s="131"/>
      <c r="L81" s="131"/>
      <c r="M81" s="131"/>
      <c r="N81" s="131"/>
      <c r="O81" s="131"/>
      <c r="P81" s="131"/>
      <c r="Q81" s="131"/>
      <c r="R81" s="131"/>
      <c r="S81" s="289"/>
      <c r="T81"/>
      <c r="W81"/>
    </row>
    <row r="82" spans="1:23" s="499" customFormat="1">
      <c r="B82" s="134"/>
      <c r="C82" s="131"/>
      <c r="D82" s="131"/>
      <c r="E82" s="131"/>
      <c r="F82" s="131"/>
      <c r="G82" s="131"/>
      <c r="H82" s="131"/>
      <c r="I82" s="131"/>
      <c r="J82" s="131"/>
      <c r="K82" s="131"/>
      <c r="L82" s="131"/>
      <c r="M82" s="131"/>
      <c r="N82" s="131"/>
      <c r="O82" s="131"/>
      <c r="P82" s="131"/>
      <c r="Q82" s="131"/>
      <c r="R82" s="131"/>
      <c r="S82" s="289"/>
      <c r="T82"/>
      <c r="W82"/>
    </row>
    <row r="83" spans="1:23" s="499" customFormat="1">
      <c r="A83" s="167" t="s">
        <v>431</v>
      </c>
      <c r="C83" s="131"/>
      <c r="D83" s="131"/>
      <c r="E83" s="131"/>
      <c r="F83" s="131"/>
      <c r="G83" s="131"/>
      <c r="H83" s="131"/>
      <c r="I83" s="131"/>
      <c r="J83" s="131"/>
      <c r="K83" s="131"/>
      <c r="L83" s="131"/>
      <c r="M83" s="131"/>
      <c r="N83" s="131"/>
      <c r="O83" s="131"/>
      <c r="P83" s="131"/>
      <c r="Q83" s="131"/>
      <c r="R83" s="131"/>
      <c r="T83"/>
      <c r="W83"/>
    </row>
  </sheetData>
  <mergeCells count="16">
    <mergeCell ref="A52:A55"/>
    <mergeCell ref="A56:A59"/>
    <mergeCell ref="A60:A63"/>
    <mergeCell ref="A64:A67"/>
    <mergeCell ref="A4:A7"/>
    <mergeCell ref="A8:A11"/>
    <mergeCell ref="A12:A15"/>
    <mergeCell ref="A16:A19"/>
    <mergeCell ref="A20:A23"/>
    <mergeCell ref="A44:A47"/>
    <mergeCell ref="A48:A51"/>
    <mergeCell ref="A24:A27"/>
    <mergeCell ref="A28:A31"/>
    <mergeCell ref="A32:A35"/>
    <mergeCell ref="A36:A39"/>
    <mergeCell ref="A40:A43"/>
  </mergeCells>
  <hyperlinks>
    <hyperlink ref="Y5" location="Content!B69" display="Back to Content Page"/>
  </hyperlinks>
  <pageMargins left="0.7" right="0.7" top="0.75" bottom="0.75" header="0.3" footer="0.3"/>
  <pageSetup orientation="portrait" r:id="rId1"/>
  <ignoredErrors>
    <ignoredError sqref="D65:E65 I65:K65 L65:R65 S65 R64" formula="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1"/>
  <sheetViews>
    <sheetView workbookViewId="0">
      <selection activeCell="N5" sqref="N5"/>
    </sheetView>
  </sheetViews>
  <sheetFormatPr defaultRowHeight="14.5"/>
  <cols>
    <col min="1" max="1" width="33.81640625" customWidth="1"/>
    <col min="2" max="10" width="7" customWidth="1"/>
    <col min="11" max="12" width="7" style="499" customWidth="1"/>
  </cols>
  <sheetData>
    <row r="1" spans="1:15">
      <c r="A1" s="136" t="s">
        <v>1384</v>
      </c>
      <c r="B1" s="57"/>
      <c r="C1" s="57"/>
      <c r="D1" s="57"/>
      <c r="E1" s="57"/>
      <c r="F1" s="57"/>
      <c r="G1" s="57"/>
    </row>
    <row r="2" spans="1:15">
      <c r="A2" s="57"/>
      <c r="B2" s="57"/>
      <c r="C2" s="57"/>
      <c r="D2" s="57"/>
      <c r="E2" s="57"/>
      <c r="F2" s="57"/>
      <c r="G2" s="57"/>
    </row>
    <row r="3" spans="1:15">
      <c r="A3" s="740" t="s">
        <v>53</v>
      </c>
      <c r="B3" s="4">
        <v>1994</v>
      </c>
      <c r="C3" s="4">
        <v>1998</v>
      </c>
      <c r="D3" s="4">
        <v>2005</v>
      </c>
      <c r="E3" s="4">
        <v>2008</v>
      </c>
      <c r="F3" s="4">
        <v>2009</v>
      </c>
      <c r="G3" s="4">
        <v>2010</v>
      </c>
      <c r="H3" s="4">
        <v>2011</v>
      </c>
      <c r="I3" s="4">
        <v>2012</v>
      </c>
      <c r="J3" s="4">
        <v>2013</v>
      </c>
      <c r="K3" s="4">
        <v>2014</v>
      </c>
      <c r="L3" s="4">
        <v>2015</v>
      </c>
    </row>
    <row r="4" spans="1:15">
      <c r="A4" s="284" t="s">
        <v>15</v>
      </c>
      <c r="B4" s="577">
        <v>7</v>
      </c>
      <c r="C4" s="577">
        <v>14</v>
      </c>
      <c r="D4" s="577">
        <v>5.7</v>
      </c>
      <c r="E4" s="577">
        <v>6.3</v>
      </c>
      <c r="F4" s="577">
        <v>19.399999999999999</v>
      </c>
      <c r="G4" s="577">
        <v>21.8</v>
      </c>
      <c r="H4" s="577">
        <v>22</v>
      </c>
      <c r="I4" s="577">
        <v>20.9</v>
      </c>
      <c r="J4" s="577">
        <v>23</v>
      </c>
      <c r="K4" s="577">
        <v>23.5</v>
      </c>
      <c r="L4" s="577">
        <v>23.5</v>
      </c>
      <c r="M4" s="285"/>
    </row>
    <row r="5" spans="1:15">
      <c r="A5" s="284" t="s">
        <v>14</v>
      </c>
      <c r="B5" s="577">
        <v>6</v>
      </c>
      <c r="C5" s="577">
        <v>14</v>
      </c>
      <c r="D5" s="577">
        <v>26.7</v>
      </c>
      <c r="E5" s="577">
        <v>27.8</v>
      </c>
      <c r="F5" s="577">
        <v>25</v>
      </c>
      <c r="G5" s="577">
        <v>11.8</v>
      </c>
      <c r="H5" s="577">
        <v>17</v>
      </c>
      <c r="I5" s="577">
        <v>21</v>
      </c>
      <c r="J5" s="577">
        <v>21</v>
      </c>
      <c r="K5" s="577">
        <v>16.7</v>
      </c>
      <c r="L5" s="577">
        <v>23.08</v>
      </c>
      <c r="N5" s="285" t="s">
        <v>13</v>
      </c>
    </row>
    <row r="6" spans="1:15">
      <c r="A6" s="284" t="s">
        <v>268</v>
      </c>
      <c r="B6" s="577">
        <v>6</v>
      </c>
      <c r="C6" s="577" t="s">
        <v>429</v>
      </c>
      <c r="D6" s="577">
        <v>12.5</v>
      </c>
      <c r="E6" s="577">
        <v>12.1</v>
      </c>
      <c r="F6" s="577">
        <v>17</v>
      </c>
      <c r="G6" s="577">
        <v>12.5</v>
      </c>
      <c r="H6" s="577">
        <v>12</v>
      </c>
      <c r="I6" s="577">
        <v>17</v>
      </c>
      <c r="J6" s="577">
        <v>17</v>
      </c>
      <c r="K6" s="577">
        <v>17</v>
      </c>
      <c r="L6" s="577">
        <v>17</v>
      </c>
    </row>
    <row r="7" spans="1:15">
      <c r="A7" s="284" t="s">
        <v>12</v>
      </c>
      <c r="B7" s="577">
        <v>6</v>
      </c>
      <c r="C7" s="577">
        <v>6</v>
      </c>
      <c r="D7" s="577">
        <v>27.8</v>
      </c>
      <c r="E7" s="577">
        <v>31.6</v>
      </c>
      <c r="F7" s="577">
        <v>39</v>
      </c>
      <c r="G7" s="577">
        <v>31.6</v>
      </c>
      <c r="H7" s="577">
        <v>39</v>
      </c>
      <c r="I7" s="577">
        <v>22</v>
      </c>
      <c r="J7" s="577">
        <v>30</v>
      </c>
      <c r="K7" s="577">
        <v>28.6</v>
      </c>
      <c r="L7" s="577">
        <v>22.86</v>
      </c>
    </row>
    <row r="8" spans="1:15">
      <c r="A8" s="284" t="s">
        <v>11</v>
      </c>
      <c r="B8" s="577">
        <v>0</v>
      </c>
      <c r="C8" s="577">
        <v>19</v>
      </c>
      <c r="D8" s="577">
        <v>5.9</v>
      </c>
      <c r="E8" s="577">
        <v>12.5</v>
      </c>
      <c r="F8" s="577" t="s">
        <v>429</v>
      </c>
      <c r="G8" s="577">
        <v>17.2</v>
      </c>
      <c r="H8" s="577">
        <v>16</v>
      </c>
      <c r="I8" s="577">
        <v>27</v>
      </c>
      <c r="J8" s="577">
        <v>27</v>
      </c>
      <c r="K8" s="577">
        <v>27</v>
      </c>
      <c r="L8" s="577">
        <v>23.3</v>
      </c>
    </row>
    <row r="9" spans="1:15">
      <c r="A9" s="284" t="s">
        <v>10</v>
      </c>
      <c r="B9" s="577">
        <v>9</v>
      </c>
      <c r="C9" s="577">
        <v>4</v>
      </c>
      <c r="D9" s="577">
        <v>14.3</v>
      </c>
      <c r="E9" s="577">
        <v>23.8</v>
      </c>
      <c r="F9" s="577">
        <v>26</v>
      </c>
      <c r="G9" s="577">
        <v>27.3</v>
      </c>
      <c r="H9" s="577">
        <v>27</v>
      </c>
      <c r="I9" s="577">
        <v>23</v>
      </c>
      <c r="J9" s="577">
        <v>23</v>
      </c>
      <c r="K9" s="577">
        <v>15</v>
      </c>
      <c r="L9" s="577">
        <v>15</v>
      </c>
    </row>
    <row r="10" spans="1:15">
      <c r="A10" s="284" t="s">
        <v>9</v>
      </c>
      <c r="B10" s="577">
        <v>3</v>
      </c>
      <c r="C10" s="577" t="s">
        <v>429</v>
      </c>
      <c r="D10" s="577">
        <v>8</v>
      </c>
      <c r="E10" s="577">
        <v>10</v>
      </c>
      <c r="F10" s="577">
        <v>10</v>
      </c>
      <c r="G10" s="577" t="s">
        <v>429</v>
      </c>
      <c r="H10" s="577">
        <v>12</v>
      </c>
      <c r="I10" s="577">
        <v>8</v>
      </c>
      <c r="J10" s="577">
        <v>8.3000000000000007</v>
      </c>
      <c r="K10" s="577">
        <v>12.5</v>
      </c>
      <c r="L10" s="577">
        <v>12.5</v>
      </c>
      <c r="M10" s="499"/>
      <c r="N10" s="499"/>
      <c r="O10" s="499"/>
    </row>
    <row r="11" spans="1:15">
      <c r="A11" s="284" t="s">
        <v>7</v>
      </c>
      <c r="B11" s="577">
        <v>4</v>
      </c>
      <c r="C11" s="577">
        <v>0</v>
      </c>
      <c r="D11" s="577">
        <v>13</v>
      </c>
      <c r="E11" s="577">
        <v>25.9</v>
      </c>
      <c r="F11" s="577">
        <v>14.6</v>
      </c>
      <c r="G11" s="577">
        <v>12.2</v>
      </c>
      <c r="H11" s="577">
        <v>10</v>
      </c>
      <c r="I11" s="577">
        <v>12.2</v>
      </c>
      <c r="J11" s="577">
        <v>23</v>
      </c>
      <c r="K11" s="577">
        <v>23</v>
      </c>
      <c r="L11" s="577">
        <v>23</v>
      </c>
      <c r="M11" s="499"/>
      <c r="N11" s="499"/>
      <c r="O11" s="499"/>
    </row>
    <row r="12" spans="1:15">
      <c r="A12" s="284" t="s">
        <v>32</v>
      </c>
      <c r="B12" s="577">
        <v>10</v>
      </c>
      <c r="C12" s="577">
        <v>8</v>
      </c>
      <c r="D12" s="577">
        <v>19</v>
      </c>
      <c r="E12" s="577">
        <v>25</v>
      </c>
      <c r="F12" s="577">
        <v>24</v>
      </c>
      <c r="G12" s="577">
        <v>24</v>
      </c>
      <c r="H12" s="577">
        <v>19</v>
      </c>
      <c r="I12" s="577">
        <v>20</v>
      </c>
      <c r="J12" s="577">
        <v>20</v>
      </c>
      <c r="K12" s="577">
        <v>20</v>
      </c>
      <c r="L12" s="577">
        <v>22.6</v>
      </c>
      <c r="M12" s="499"/>
      <c r="N12" s="499"/>
      <c r="O12" s="499"/>
    </row>
    <row r="13" spans="1:15">
      <c r="A13" s="284" t="s">
        <v>5</v>
      </c>
      <c r="B13" s="577">
        <v>31</v>
      </c>
      <c r="C13" s="577">
        <v>33</v>
      </c>
      <c r="D13" s="577">
        <v>12.5</v>
      </c>
      <c r="E13" s="577">
        <v>20</v>
      </c>
      <c r="F13" s="577">
        <v>25</v>
      </c>
      <c r="G13" s="577">
        <v>20</v>
      </c>
      <c r="H13" s="577">
        <v>29</v>
      </c>
      <c r="I13" s="577">
        <v>17</v>
      </c>
      <c r="J13" s="577">
        <v>30</v>
      </c>
      <c r="K13" s="577">
        <v>23</v>
      </c>
      <c r="L13" s="577">
        <v>12</v>
      </c>
    </row>
    <row r="14" spans="1:15">
      <c r="A14" s="284" t="s">
        <v>4</v>
      </c>
      <c r="B14" s="577">
        <v>6</v>
      </c>
      <c r="C14" s="577" t="s">
        <v>429</v>
      </c>
      <c r="D14" s="577">
        <v>41.4</v>
      </c>
      <c r="E14" s="577">
        <v>44.8</v>
      </c>
      <c r="F14" s="577">
        <v>41</v>
      </c>
      <c r="G14" s="577">
        <v>34.299999999999997</v>
      </c>
      <c r="H14" s="577">
        <v>41</v>
      </c>
      <c r="I14" s="577">
        <v>42</v>
      </c>
      <c r="J14" s="577">
        <v>38.200000000000003</v>
      </c>
      <c r="K14" s="577">
        <v>43</v>
      </c>
      <c r="L14" s="577">
        <v>42.857142857142854</v>
      </c>
    </row>
    <row r="15" spans="1:15">
      <c r="A15" s="284" t="s">
        <v>3</v>
      </c>
      <c r="B15" s="577">
        <v>0</v>
      </c>
      <c r="C15" s="577">
        <v>6</v>
      </c>
      <c r="D15" s="577">
        <v>13.3</v>
      </c>
      <c r="E15" s="577">
        <v>18.8</v>
      </c>
      <c r="F15" s="577">
        <v>28</v>
      </c>
      <c r="G15" s="577">
        <v>26.3</v>
      </c>
      <c r="H15" s="577">
        <v>25</v>
      </c>
      <c r="I15" s="577">
        <v>25</v>
      </c>
      <c r="J15" s="577">
        <v>33.299999999999997</v>
      </c>
      <c r="K15" s="577">
        <v>33.299999999999997</v>
      </c>
      <c r="L15" s="577">
        <v>33.299999999999997</v>
      </c>
    </row>
    <row r="16" spans="1:15">
      <c r="A16" s="284" t="s">
        <v>79</v>
      </c>
      <c r="B16" s="577">
        <v>13</v>
      </c>
      <c r="C16" s="577">
        <v>13</v>
      </c>
      <c r="D16" s="577">
        <v>15.4</v>
      </c>
      <c r="E16" s="577">
        <v>20.7</v>
      </c>
      <c r="F16" s="577">
        <v>15</v>
      </c>
      <c r="G16" s="577">
        <v>26.9</v>
      </c>
      <c r="H16" s="577">
        <v>28</v>
      </c>
      <c r="I16" s="577">
        <v>20</v>
      </c>
      <c r="J16" s="577">
        <v>20</v>
      </c>
      <c r="K16" s="577">
        <v>20</v>
      </c>
      <c r="L16" s="577">
        <v>26</v>
      </c>
    </row>
    <row r="17" spans="1:12">
      <c r="A17" s="284" t="s">
        <v>2</v>
      </c>
      <c r="B17" s="577">
        <v>5</v>
      </c>
      <c r="C17" s="577">
        <v>3</v>
      </c>
      <c r="D17" s="577">
        <v>25</v>
      </c>
      <c r="E17" s="577">
        <v>16.7</v>
      </c>
      <c r="F17" s="577">
        <v>23</v>
      </c>
      <c r="G17" s="577">
        <v>16.7</v>
      </c>
      <c r="H17" s="577">
        <v>14</v>
      </c>
      <c r="I17" s="577">
        <v>14</v>
      </c>
      <c r="J17" s="577">
        <v>5</v>
      </c>
      <c r="K17" s="577">
        <v>18</v>
      </c>
      <c r="L17" s="577">
        <v>18</v>
      </c>
    </row>
    <row r="18" spans="1:12">
      <c r="A18" s="284" t="s">
        <v>50</v>
      </c>
      <c r="B18" s="577">
        <v>3</v>
      </c>
      <c r="C18" s="577">
        <v>12</v>
      </c>
      <c r="D18" s="577">
        <v>14.7</v>
      </c>
      <c r="E18" s="577">
        <v>16.3</v>
      </c>
      <c r="F18" s="577">
        <v>13</v>
      </c>
      <c r="G18" s="577">
        <v>18.600000000000001</v>
      </c>
      <c r="H18" s="577">
        <v>16</v>
      </c>
      <c r="I18" s="577">
        <v>16</v>
      </c>
      <c r="J18" s="577">
        <v>16</v>
      </c>
      <c r="K18" s="577">
        <v>22.2</v>
      </c>
      <c r="L18" s="577">
        <v>22.2</v>
      </c>
    </row>
    <row r="19" spans="1:12">
      <c r="A19" s="392" t="s">
        <v>744</v>
      </c>
      <c r="B19" s="577">
        <f t="shared" ref="B19:J19" si="0">SUM(B4:B18)/15</f>
        <v>7.2666666666666666</v>
      </c>
      <c r="C19" s="577">
        <f t="shared" si="0"/>
        <v>8.8000000000000007</v>
      </c>
      <c r="D19" s="577">
        <f t="shared" si="0"/>
        <v>17.013333333333335</v>
      </c>
      <c r="E19" s="577">
        <f t="shared" si="0"/>
        <v>20.82</v>
      </c>
      <c r="F19" s="577">
        <f t="shared" si="0"/>
        <v>21.333333333333332</v>
      </c>
      <c r="G19" s="577">
        <f t="shared" si="0"/>
        <v>20.079999999999998</v>
      </c>
      <c r="H19" s="577">
        <f t="shared" si="0"/>
        <v>21.8</v>
      </c>
      <c r="I19" s="577">
        <f t="shared" si="0"/>
        <v>20.34</v>
      </c>
      <c r="J19" s="577">
        <f t="shared" si="0"/>
        <v>22.32</v>
      </c>
      <c r="K19" s="577">
        <f>SUM(K4:K18)/15</f>
        <v>22.853333333333335</v>
      </c>
      <c r="L19" s="577">
        <f>SUM(L4:L18)/15</f>
        <v>22.479809523809525</v>
      </c>
    </row>
    <row r="20" spans="1:12">
      <c r="A20" s="57"/>
      <c r="B20" s="57"/>
      <c r="C20" s="57"/>
      <c r="D20" s="57"/>
      <c r="E20" s="57"/>
      <c r="F20" s="57"/>
      <c r="G20" s="57"/>
      <c r="L20" s="500"/>
    </row>
    <row r="21" spans="1:12" ht="15" customHeight="1">
      <c r="A21" s="136" t="s">
        <v>217</v>
      </c>
      <c r="D21" s="266"/>
      <c r="E21" s="266"/>
      <c r="F21" s="266"/>
      <c r="G21" s="266"/>
      <c r="H21" s="266"/>
      <c r="I21" s="266"/>
      <c r="J21" s="266"/>
      <c r="K21" s="525"/>
      <c r="L21" s="500"/>
    </row>
    <row r="22" spans="1:12" s="499" customFormat="1" ht="15" customHeight="1">
      <c r="A22" s="136"/>
      <c r="C22" s="266"/>
      <c r="D22" s="266"/>
      <c r="E22" s="266"/>
      <c r="F22" s="266"/>
      <c r="G22" s="266"/>
      <c r="H22" s="266"/>
      <c r="I22" s="266"/>
      <c r="J22" s="266"/>
      <c r="K22" s="525"/>
      <c r="L22" s="500"/>
    </row>
    <row r="23" spans="1:12" s="499" customFormat="1" ht="15" customHeight="1">
      <c r="A23" s="266" t="s">
        <v>216</v>
      </c>
      <c r="C23" s="266"/>
      <c r="D23" s="266"/>
      <c r="E23" s="266"/>
      <c r="F23" s="266"/>
      <c r="G23" s="266"/>
      <c r="H23" s="266"/>
      <c r="I23" s="266"/>
      <c r="J23" s="266"/>
      <c r="K23" s="525"/>
      <c r="L23" s="500"/>
    </row>
    <row r="24" spans="1:12">
      <c r="B24" s="134"/>
      <c r="D24" s="57"/>
      <c r="E24" s="57"/>
      <c r="F24" s="57"/>
      <c r="G24" s="57"/>
      <c r="L24" s="500"/>
    </row>
    <row r="25" spans="1:12" ht="15" customHeight="1">
      <c r="A25" s="136" t="s">
        <v>33</v>
      </c>
      <c r="B25" s="12"/>
      <c r="D25" s="96"/>
      <c r="E25" s="96"/>
      <c r="F25" s="96"/>
      <c r="G25" s="96"/>
      <c r="H25" s="96"/>
      <c r="I25" s="96"/>
      <c r="J25" s="96"/>
      <c r="K25" s="524"/>
      <c r="L25" s="500"/>
    </row>
    <row r="26" spans="1:12" s="283" customFormat="1">
      <c r="B26" s="12"/>
      <c r="D26" s="379"/>
      <c r="E26" s="379"/>
      <c r="F26" s="379"/>
      <c r="G26" s="379"/>
      <c r="H26" s="379"/>
      <c r="K26" s="499"/>
      <c r="L26" s="500"/>
    </row>
    <row r="27" spans="1:12" ht="15" customHeight="1">
      <c r="A27" s="96" t="s">
        <v>753</v>
      </c>
      <c r="B27" s="134"/>
      <c r="D27" s="96"/>
      <c r="E27" s="96"/>
      <c r="F27" s="96"/>
      <c r="G27" s="96"/>
      <c r="H27" s="96"/>
      <c r="I27" s="96"/>
      <c r="J27" s="96"/>
      <c r="K27" s="524"/>
      <c r="L27" s="58"/>
    </row>
    <row r="28" spans="1:12" s="283" customFormat="1">
      <c r="A28" s="379"/>
      <c r="B28" s="134"/>
      <c r="C28" s="96"/>
      <c r="D28" s="96"/>
      <c r="E28" s="96"/>
      <c r="F28" s="96"/>
      <c r="G28" s="96"/>
      <c r="H28" s="96"/>
      <c r="I28" s="96"/>
      <c r="J28" s="96"/>
      <c r="K28" s="524"/>
      <c r="L28" s="500"/>
    </row>
    <row r="29" spans="1:12" s="283" customFormat="1">
      <c r="A29" s="96" t="s">
        <v>440</v>
      </c>
      <c r="B29" s="134"/>
      <c r="C29" s="96"/>
      <c r="D29" s="96"/>
      <c r="E29" s="96"/>
      <c r="F29" s="96"/>
      <c r="G29" s="96"/>
      <c r="H29" s="96"/>
      <c r="I29" s="96"/>
      <c r="J29" s="96"/>
      <c r="K29" s="524"/>
      <c r="L29" s="280"/>
    </row>
    <row r="30" spans="1:12" s="283" customFormat="1">
      <c r="A30" s="289"/>
      <c r="B30" s="134"/>
      <c r="C30" s="96"/>
      <c r="D30" s="96"/>
      <c r="E30" s="96"/>
      <c r="F30" s="96"/>
      <c r="G30" s="96"/>
      <c r="H30" s="96"/>
      <c r="I30" s="96"/>
      <c r="J30" s="96"/>
      <c r="K30" s="524"/>
      <c r="L30" s="500"/>
    </row>
    <row r="31" spans="1:12">
      <c r="A31" s="57"/>
      <c r="B31" s="134"/>
      <c r="C31" s="96"/>
      <c r="D31" s="96"/>
      <c r="E31" s="96"/>
      <c r="F31" s="96"/>
      <c r="G31" s="96"/>
      <c r="H31" s="96"/>
      <c r="I31" s="96"/>
      <c r="J31" s="96"/>
      <c r="K31" s="524"/>
      <c r="L31" s="500"/>
    </row>
    <row r="32" spans="1:12" s="283" customFormat="1">
      <c r="A32" s="289"/>
      <c r="B32" s="134"/>
      <c r="C32" s="96"/>
      <c r="D32" s="96"/>
      <c r="E32" s="96"/>
      <c r="F32" s="96"/>
      <c r="G32" s="96"/>
      <c r="H32" s="96"/>
      <c r="I32" s="96"/>
      <c r="J32" s="96"/>
      <c r="K32" s="524"/>
      <c r="L32" s="500"/>
    </row>
    <row r="33" spans="1:12" s="283" customFormat="1">
      <c r="A33" s="289"/>
      <c r="B33" s="134"/>
      <c r="C33" s="96"/>
      <c r="D33" s="96"/>
      <c r="E33" s="96"/>
      <c r="F33" s="96"/>
      <c r="G33" s="96"/>
      <c r="H33" s="96"/>
      <c r="I33" s="96"/>
      <c r="J33" s="96"/>
      <c r="K33" s="524"/>
      <c r="L33" s="280"/>
    </row>
    <row r="34" spans="1:12" s="283" customFormat="1">
      <c r="A34" s="289"/>
      <c r="B34" s="134"/>
      <c r="C34" s="96"/>
      <c r="D34" s="96"/>
      <c r="E34" s="96"/>
      <c r="F34" s="96"/>
      <c r="G34" s="96"/>
      <c r="H34" s="96"/>
      <c r="I34" s="96"/>
      <c r="J34" s="96"/>
      <c r="K34" s="524"/>
      <c r="L34" s="58"/>
    </row>
    <row r="35" spans="1:12" s="499" customFormat="1">
      <c r="A35" s="289"/>
      <c r="B35" s="134"/>
      <c r="C35" s="515"/>
      <c r="D35" s="515"/>
      <c r="E35" s="515"/>
      <c r="F35" s="515"/>
      <c r="G35" s="515"/>
      <c r="H35" s="515"/>
      <c r="I35" s="515"/>
      <c r="J35" s="515"/>
      <c r="K35" s="524"/>
      <c r="L35" s="58"/>
    </row>
    <row r="36" spans="1:12" s="499" customFormat="1">
      <c r="A36" s="289"/>
      <c r="B36" s="134"/>
      <c r="C36" s="515"/>
      <c r="D36" s="515"/>
      <c r="E36" s="515"/>
      <c r="F36" s="515"/>
      <c r="G36" s="515"/>
      <c r="H36" s="515"/>
      <c r="I36" s="515"/>
      <c r="J36" s="515"/>
      <c r="K36" s="524"/>
      <c r="L36" s="58"/>
    </row>
    <row r="37" spans="1:12" s="283" customFormat="1">
      <c r="A37" s="289"/>
      <c r="B37" s="134"/>
      <c r="C37" s="1148" t="s">
        <v>905</v>
      </c>
      <c r="D37" s="1148"/>
      <c r="E37" s="1148"/>
      <c r="F37" s="1148"/>
      <c r="G37" s="1148"/>
      <c r="H37" s="1148"/>
      <c r="I37" s="1148"/>
      <c r="J37" s="1148"/>
      <c r="K37" s="524"/>
      <c r="L37" s="58"/>
    </row>
    <row r="38" spans="1:12" ht="15" customHeight="1">
      <c r="C38" s="1148"/>
      <c r="D38" s="1148"/>
      <c r="E38" s="1148"/>
      <c r="F38" s="1148"/>
      <c r="G38" s="1148"/>
      <c r="H38" s="1148"/>
      <c r="I38" s="1148"/>
      <c r="J38" s="1148"/>
      <c r="K38" s="524"/>
      <c r="L38" s="500"/>
    </row>
    <row r="39" spans="1:12">
      <c r="C39" s="1148"/>
      <c r="D39" s="1148"/>
      <c r="E39" s="1148"/>
      <c r="F39" s="1148"/>
      <c r="G39" s="1148"/>
      <c r="H39" s="1148"/>
      <c r="I39" s="1148"/>
      <c r="J39" s="1148"/>
      <c r="K39" s="524"/>
      <c r="L39" s="500"/>
    </row>
    <row r="40" spans="1:12" s="499" customFormat="1">
      <c r="C40" s="1148"/>
      <c r="D40" s="1148"/>
      <c r="E40" s="1148"/>
      <c r="F40" s="1148"/>
      <c r="G40" s="1148"/>
      <c r="H40" s="1148"/>
      <c r="I40" s="1148"/>
      <c r="J40" s="1148"/>
      <c r="K40" s="524"/>
      <c r="L40" s="500"/>
    </row>
    <row r="41" spans="1:12" s="499" customFormat="1">
      <c r="C41" s="1148"/>
      <c r="D41" s="1148"/>
      <c r="E41" s="1148"/>
      <c r="F41" s="1148"/>
      <c r="G41" s="1148"/>
      <c r="H41" s="1148"/>
      <c r="I41" s="1148"/>
      <c r="J41" s="1148"/>
      <c r="K41" s="524"/>
      <c r="L41" s="280"/>
    </row>
    <row r="42" spans="1:12" s="499" customFormat="1">
      <c r="C42" s="1148"/>
      <c r="D42" s="1148"/>
      <c r="E42" s="1148"/>
      <c r="F42" s="1148"/>
      <c r="G42" s="1148"/>
      <c r="H42" s="1148"/>
      <c r="I42" s="1148"/>
      <c r="J42" s="1148"/>
      <c r="K42" s="524"/>
      <c r="L42" s="58"/>
    </row>
    <row r="43" spans="1:12" s="499" customFormat="1">
      <c r="C43" s="1148"/>
      <c r="D43" s="1148"/>
      <c r="E43" s="1148"/>
      <c r="F43" s="1148"/>
      <c r="G43" s="1148"/>
      <c r="H43" s="1148"/>
      <c r="I43" s="1148"/>
      <c r="J43" s="1148"/>
      <c r="K43" s="524"/>
      <c r="L43" s="58"/>
    </row>
    <row r="44" spans="1:12" s="499" customFormat="1">
      <c r="C44" s="1148"/>
      <c r="D44" s="1148"/>
      <c r="E44" s="1148"/>
      <c r="F44" s="1148"/>
      <c r="G44" s="1148"/>
      <c r="H44" s="1148"/>
      <c r="I44" s="1148"/>
      <c r="J44" s="1148"/>
      <c r="K44" s="524"/>
      <c r="L44" s="58"/>
    </row>
    <row r="45" spans="1:12" s="499" customFormat="1">
      <c r="L45" s="58"/>
    </row>
    <row r="46" spans="1:12" ht="15" customHeight="1">
      <c r="B46" s="283"/>
      <c r="C46" s="1147" t="s">
        <v>912</v>
      </c>
      <c r="D46" s="1147"/>
      <c r="E46" s="1147"/>
      <c r="F46" s="1147"/>
      <c r="G46" s="1147"/>
      <c r="H46" s="1147"/>
      <c r="I46" s="1147"/>
      <c r="J46" s="1147"/>
      <c r="K46" s="522"/>
      <c r="L46" s="500"/>
    </row>
    <row r="47" spans="1:12">
      <c r="B47" s="12"/>
      <c r="C47" s="1147"/>
      <c r="D47" s="1147"/>
      <c r="E47" s="1147"/>
      <c r="F47" s="1147"/>
      <c r="G47" s="1147"/>
      <c r="H47" s="1147"/>
      <c r="I47" s="1147"/>
      <c r="J47" s="1147"/>
      <c r="K47" s="522"/>
      <c r="L47" s="500"/>
    </row>
    <row r="48" spans="1:12">
      <c r="B48" s="12"/>
      <c r="C48" s="1147"/>
      <c r="D48" s="1147"/>
      <c r="E48" s="1147"/>
      <c r="F48" s="1147"/>
      <c r="G48" s="1147"/>
      <c r="H48" s="1147"/>
      <c r="I48" s="1147"/>
      <c r="J48" s="1147"/>
      <c r="K48" s="522"/>
      <c r="L48" s="500"/>
    </row>
    <row r="49" spans="3:12">
      <c r="C49" s="1147"/>
      <c r="D49" s="1147"/>
      <c r="E49" s="1147"/>
      <c r="F49" s="1147"/>
      <c r="G49" s="1147"/>
      <c r="H49" s="1147"/>
      <c r="I49" s="1147"/>
      <c r="J49" s="1147"/>
      <c r="K49" s="522"/>
      <c r="L49" s="280"/>
    </row>
    <row r="50" spans="3:12">
      <c r="L50" s="58"/>
    </row>
    <row r="51" spans="3:12">
      <c r="L51" s="58"/>
    </row>
    <row r="52" spans="3:12">
      <c r="L52" s="58"/>
    </row>
    <row r="53" spans="3:12">
      <c r="L53" s="58"/>
    </row>
    <row r="54" spans="3:12">
      <c r="L54" s="58"/>
    </row>
    <row r="55" spans="3:12">
      <c r="L55" s="58"/>
    </row>
    <row r="56" spans="3:12">
      <c r="L56" s="58"/>
    </row>
    <row r="57" spans="3:12">
      <c r="L57" s="58"/>
    </row>
    <row r="58" spans="3:12">
      <c r="L58" s="58"/>
    </row>
    <row r="59" spans="3:12">
      <c r="L59" s="562"/>
    </row>
    <row r="60" spans="3:12">
      <c r="L60" s="562"/>
    </row>
    <row r="61" spans="3:12">
      <c r="L61" s="280"/>
    </row>
  </sheetData>
  <mergeCells count="2">
    <mergeCell ref="C46:J49"/>
    <mergeCell ref="C37:J44"/>
  </mergeCells>
  <hyperlinks>
    <hyperlink ref="N5" location="Content!B69" display="Back to Content Page"/>
  </hyperlinks>
  <pageMargins left="0.7" right="0.7" top="0.75" bottom="0.75" header="0.3" footer="0.3"/>
  <pageSetup orientation="portrait" r:id="rId1"/>
  <ignoredErrors>
    <ignoredError sqref="B19:L19" formulaRange="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34"/>
  <sheetViews>
    <sheetView topLeftCell="BB1" workbookViewId="0">
      <selection activeCell="BK7" sqref="BK7"/>
    </sheetView>
  </sheetViews>
  <sheetFormatPr defaultColWidth="9.1796875" defaultRowHeight="14.5"/>
  <cols>
    <col min="1" max="1" width="33.81640625" style="39" customWidth="1"/>
    <col min="2" max="16" width="7" style="39" customWidth="1"/>
    <col min="17" max="17" width="8.54296875" style="39" customWidth="1"/>
    <col min="18" max="20" width="7" style="39" customWidth="1"/>
    <col min="21" max="21" width="8.81640625" style="39" customWidth="1"/>
    <col min="22" max="23" width="7" style="39" customWidth="1"/>
    <col min="24" max="24" width="8.26953125" style="39" customWidth="1"/>
    <col min="25" max="25" width="9" style="39" customWidth="1"/>
    <col min="26" max="31" width="7" style="39" customWidth="1"/>
    <col min="32" max="32" width="8.81640625" style="39" customWidth="1"/>
    <col min="33" max="33" width="7.54296875" style="39" customWidth="1"/>
    <col min="34" max="34" width="7.36328125" style="39" customWidth="1"/>
    <col min="35" max="35" width="8.36328125" style="39" customWidth="1"/>
    <col min="36" max="36" width="7" style="39" customWidth="1"/>
    <col min="37" max="37" width="8.81640625" style="39" customWidth="1"/>
    <col min="38" max="38" width="8.1796875" style="39" customWidth="1"/>
    <col min="39" max="39" width="7.7265625" style="39" customWidth="1"/>
    <col min="40" max="40" width="9" style="39" customWidth="1"/>
    <col min="41" max="50" width="7" style="39" customWidth="1"/>
    <col min="51" max="51" width="14.26953125" style="39" customWidth="1"/>
    <col min="52" max="52" width="13.7265625" style="39" customWidth="1"/>
    <col min="53" max="53" width="14.26953125" style="39" customWidth="1"/>
    <col min="54" max="54" width="13.7265625" style="39" customWidth="1"/>
    <col min="55" max="55" width="14.26953125" style="39" customWidth="1"/>
    <col min="56" max="56" width="13.7265625" style="39" customWidth="1"/>
    <col min="57" max="57" width="7" style="39" customWidth="1"/>
    <col min="58" max="59" width="7" customWidth="1"/>
    <col min="60" max="60" width="7" style="39" customWidth="1"/>
    <col min="63" max="16384" width="9.1796875" style="39"/>
  </cols>
  <sheetData>
    <row r="1" spans="1:63" s="41" customFormat="1" ht="22.5" customHeight="1">
      <c r="A1" s="196" t="s">
        <v>1540</v>
      </c>
      <c r="B1" s="88"/>
      <c r="C1" s="88"/>
      <c r="D1" s="88"/>
      <c r="E1" s="88"/>
      <c r="F1" s="88"/>
      <c r="G1" s="197"/>
      <c r="H1" s="197"/>
      <c r="I1" s="197"/>
      <c r="J1" s="88"/>
      <c r="K1" s="197"/>
      <c r="L1" s="88"/>
      <c r="M1" s="88"/>
      <c r="N1" s="88"/>
      <c r="O1" s="88"/>
      <c r="P1" s="88"/>
      <c r="Q1" s="198"/>
      <c r="R1" s="198"/>
      <c r="S1" s="198"/>
      <c r="T1" s="198"/>
      <c r="U1" s="199"/>
      <c r="V1" s="199"/>
      <c r="W1" s="199"/>
      <c r="X1" s="88"/>
      <c r="Y1" s="88"/>
      <c r="Z1" s="199"/>
      <c r="AA1" s="199"/>
      <c r="AB1" s="199"/>
      <c r="AC1" s="88"/>
      <c r="AD1" s="88"/>
      <c r="AE1" s="199"/>
      <c r="AF1" s="199"/>
      <c r="AG1" s="199"/>
      <c r="AH1" s="199"/>
      <c r="AI1" s="199"/>
      <c r="AJ1" s="199"/>
      <c r="AK1" s="199"/>
      <c r="AL1" s="199"/>
      <c r="AM1" s="199"/>
      <c r="AN1" s="199"/>
      <c r="AO1" s="199"/>
      <c r="AP1" s="199"/>
      <c r="AQ1" s="199"/>
      <c r="AR1" s="88"/>
      <c r="AS1" s="88"/>
      <c r="AT1" s="199"/>
      <c r="AU1" s="199"/>
      <c r="AV1" s="199"/>
      <c r="AW1" s="88"/>
      <c r="AX1" s="88"/>
      <c r="AY1" s="199"/>
      <c r="AZ1" s="199"/>
      <c r="BA1" s="198"/>
      <c r="BB1" s="198"/>
      <c r="BC1" s="198"/>
      <c r="BD1" s="198"/>
      <c r="BE1" s="198"/>
      <c r="BF1" s="142"/>
      <c r="BG1" s="142"/>
      <c r="BH1" s="88"/>
      <c r="BI1" s="142"/>
      <c r="BJ1" s="81"/>
    </row>
    <row r="2" spans="1:63" s="41" customFormat="1">
      <c r="A2" s="196"/>
      <c r="B2" s="196"/>
      <c r="C2" s="196"/>
      <c r="D2" s="196"/>
      <c r="E2" s="196"/>
      <c r="F2" s="196"/>
      <c r="G2" s="197"/>
      <c r="H2" s="197"/>
      <c r="I2" s="197"/>
      <c r="J2" s="196"/>
      <c r="K2" s="196"/>
      <c r="L2" s="196"/>
      <c r="M2" s="196" t="s">
        <v>17</v>
      </c>
      <c r="N2" s="196"/>
      <c r="O2" s="196"/>
      <c r="P2" s="196"/>
      <c r="Q2" s="198"/>
      <c r="R2" s="198"/>
      <c r="S2" s="198"/>
      <c r="T2" s="198"/>
      <c r="U2" s="199"/>
      <c r="V2" s="199"/>
      <c r="W2" s="199"/>
      <c r="X2" s="196"/>
      <c r="Y2" s="196"/>
      <c r="Z2" s="199"/>
      <c r="AA2" s="199"/>
      <c r="AB2" s="199"/>
      <c r="AC2" s="196"/>
      <c r="AD2" s="196"/>
      <c r="AE2" s="199"/>
      <c r="AF2" s="199"/>
      <c r="AG2" s="199"/>
      <c r="AH2" s="199"/>
      <c r="AI2" s="199"/>
      <c r="AJ2" s="199"/>
      <c r="AK2" s="199"/>
      <c r="AL2" s="199"/>
      <c r="AM2" s="199"/>
      <c r="AN2" s="199"/>
      <c r="AO2" s="199"/>
      <c r="AP2" s="199"/>
      <c r="AQ2" s="199"/>
      <c r="AR2" s="196"/>
      <c r="AS2" s="196"/>
      <c r="AT2" s="199"/>
      <c r="AU2" s="199"/>
      <c r="AV2" s="199"/>
      <c r="AW2" s="196"/>
      <c r="AX2" s="196"/>
      <c r="AY2" s="199"/>
      <c r="AZ2" s="199"/>
      <c r="BA2" s="198"/>
      <c r="BB2" s="198"/>
      <c r="BC2" s="198"/>
      <c r="BD2" s="198"/>
      <c r="BE2" s="198"/>
      <c r="BF2" s="142"/>
      <c r="BG2" s="142"/>
      <c r="BH2" s="196"/>
      <c r="BI2" s="142"/>
      <c r="BJ2" s="81"/>
    </row>
    <row r="3" spans="1:63" s="41" customFormat="1" ht="52.5" customHeight="1">
      <c r="A3" s="1107" t="s">
        <v>16</v>
      </c>
      <c r="B3" s="1151" t="s">
        <v>94</v>
      </c>
      <c r="C3" s="1151"/>
      <c r="D3" s="1151"/>
      <c r="E3" s="1151"/>
      <c r="F3" s="1151"/>
      <c r="G3" s="1151" t="s">
        <v>294</v>
      </c>
      <c r="H3" s="1151"/>
      <c r="I3" s="1151"/>
      <c r="J3" s="1151"/>
      <c r="K3" s="1151"/>
      <c r="L3" s="1151"/>
      <c r="M3" s="1151"/>
      <c r="N3" s="1151"/>
      <c r="O3" s="1151"/>
      <c r="P3" s="1151"/>
      <c r="Q3" s="1150" t="s">
        <v>295</v>
      </c>
      <c r="R3" s="1150"/>
      <c r="S3" s="1150"/>
      <c r="T3" s="1150"/>
      <c r="U3" s="1153" t="s">
        <v>296</v>
      </c>
      <c r="V3" s="1153"/>
      <c r="W3" s="1153"/>
      <c r="X3" s="1153"/>
      <c r="Y3" s="1153"/>
      <c r="Z3" s="1149" t="s">
        <v>771</v>
      </c>
      <c r="AA3" s="1149"/>
      <c r="AB3" s="1149"/>
      <c r="AC3" s="1149"/>
      <c r="AD3" s="1149"/>
      <c r="AE3" s="1153" t="s">
        <v>773</v>
      </c>
      <c r="AF3" s="1153"/>
      <c r="AG3" s="1153"/>
      <c r="AH3" s="1153"/>
      <c r="AI3" s="1153"/>
      <c r="AJ3" s="1153"/>
      <c r="AK3" s="1153"/>
      <c r="AL3" s="1153"/>
      <c r="AM3" s="1153"/>
      <c r="AN3" s="1153"/>
      <c r="AO3" s="1149" t="s">
        <v>775</v>
      </c>
      <c r="AP3" s="1149"/>
      <c r="AQ3" s="1149"/>
      <c r="AR3" s="1149"/>
      <c r="AS3" s="1149"/>
      <c r="AT3" s="1149"/>
      <c r="AU3" s="1149"/>
      <c r="AV3" s="1149"/>
      <c r="AW3" s="1149"/>
      <c r="AX3" s="1149"/>
      <c r="AY3" s="1153" t="s">
        <v>108</v>
      </c>
      <c r="AZ3" s="1153"/>
      <c r="BA3" s="1108" t="s">
        <v>107</v>
      </c>
      <c r="BB3" s="1108"/>
      <c r="BC3" s="1108" t="s">
        <v>106</v>
      </c>
      <c r="BD3" s="1108"/>
      <c r="BE3" s="1149" t="s">
        <v>301</v>
      </c>
      <c r="BF3" s="1149"/>
      <c r="BG3" s="1149"/>
      <c r="BH3" s="1149"/>
      <c r="BI3" s="199"/>
      <c r="BJ3" s="50"/>
    </row>
    <row r="4" spans="1:63" s="88" customFormat="1" ht="39.75" customHeight="1">
      <c r="A4" s="1107"/>
      <c r="B4" s="1151"/>
      <c r="C4" s="1151"/>
      <c r="D4" s="1151"/>
      <c r="E4" s="1151"/>
      <c r="F4" s="1151"/>
      <c r="G4" s="1152" t="s">
        <v>86</v>
      </c>
      <c r="H4" s="1152"/>
      <c r="I4" s="1152"/>
      <c r="J4" s="1152"/>
      <c r="K4" s="1152"/>
      <c r="L4" s="1150" t="s">
        <v>105</v>
      </c>
      <c r="M4" s="1150"/>
      <c r="N4" s="1150"/>
      <c r="O4" s="1150"/>
      <c r="P4" s="1150"/>
      <c r="Q4" s="1152" t="s">
        <v>342</v>
      </c>
      <c r="R4" s="1152"/>
      <c r="S4" s="1152"/>
      <c r="T4" s="1152"/>
      <c r="U4" s="1154" t="s">
        <v>343</v>
      </c>
      <c r="V4" s="1154"/>
      <c r="W4" s="1154"/>
      <c r="X4" s="1154"/>
      <c r="Y4" s="1154"/>
      <c r="Z4" s="1149" t="s">
        <v>772</v>
      </c>
      <c r="AA4" s="1149"/>
      <c r="AB4" s="1149"/>
      <c r="AC4" s="1149"/>
      <c r="AD4" s="1149"/>
      <c r="AE4" s="1153" t="s">
        <v>55</v>
      </c>
      <c r="AF4" s="1153"/>
      <c r="AG4" s="1153"/>
      <c r="AH4" s="1153"/>
      <c r="AI4" s="1153"/>
      <c r="AJ4" s="1153" t="s">
        <v>56</v>
      </c>
      <c r="AK4" s="1153"/>
      <c r="AL4" s="1153"/>
      <c r="AM4" s="1153"/>
      <c r="AN4" s="1153"/>
      <c r="AO4" s="1149" t="s">
        <v>55</v>
      </c>
      <c r="AP4" s="1149"/>
      <c r="AQ4" s="1149"/>
      <c r="AR4" s="1149"/>
      <c r="AS4" s="1149"/>
      <c r="AT4" s="1149" t="s">
        <v>56</v>
      </c>
      <c r="AU4" s="1149"/>
      <c r="AV4" s="1149"/>
      <c r="AW4" s="1149"/>
      <c r="AX4" s="1149"/>
      <c r="AY4" s="1153" t="s">
        <v>244</v>
      </c>
      <c r="AZ4" s="1153"/>
      <c r="BA4" s="1150" t="s">
        <v>109</v>
      </c>
      <c r="BB4" s="1150"/>
      <c r="BC4" s="1150" t="s">
        <v>109</v>
      </c>
      <c r="BD4" s="1150"/>
      <c r="BE4" s="1150" t="s">
        <v>355</v>
      </c>
      <c r="BF4" s="1150"/>
      <c r="BG4" s="1150"/>
      <c r="BH4" s="1150"/>
      <c r="BI4" s="87"/>
      <c r="BJ4" s="87"/>
      <c r="BK4" s="285"/>
    </row>
    <row r="5" spans="1:63" s="41" customFormat="1" ht="27.75" customHeight="1">
      <c r="A5" s="1107"/>
      <c r="B5" s="119">
        <v>2010</v>
      </c>
      <c r="C5" s="362">
        <v>2011</v>
      </c>
      <c r="D5" s="362">
        <v>2012</v>
      </c>
      <c r="E5" s="362">
        <v>2013</v>
      </c>
      <c r="F5" s="362">
        <v>2014</v>
      </c>
      <c r="G5" s="819">
        <v>2008</v>
      </c>
      <c r="H5" s="362">
        <v>2011</v>
      </c>
      <c r="I5" s="362">
        <v>2012</v>
      </c>
      <c r="J5" s="362">
        <v>2013</v>
      </c>
      <c r="K5" s="362">
        <v>2014</v>
      </c>
      <c r="L5" s="749" t="s">
        <v>81</v>
      </c>
      <c r="M5" s="362">
        <v>2011</v>
      </c>
      <c r="N5" s="362">
        <v>2012</v>
      </c>
      <c r="O5" s="362">
        <v>2013</v>
      </c>
      <c r="P5" s="362">
        <v>2014</v>
      </c>
      <c r="Q5" s="749" t="s">
        <v>297</v>
      </c>
      <c r="R5" s="749">
        <v>2008</v>
      </c>
      <c r="S5" s="852">
        <v>2010</v>
      </c>
      <c r="T5" s="852">
        <v>2013</v>
      </c>
      <c r="U5" s="749" t="s">
        <v>298</v>
      </c>
      <c r="V5" s="819">
        <v>2011</v>
      </c>
      <c r="W5" s="362">
        <v>2012</v>
      </c>
      <c r="X5" s="819" t="s">
        <v>1180</v>
      </c>
      <c r="Y5" s="819" t="s">
        <v>1180</v>
      </c>
      <c r="Z5" s="853" t="s">
        <v>81</v>
      </c>
      <c r="AA5" s="362">
        <v>2011</v>
      </c>
      <c r="AB5" s="362">
        <v>2012</v>
      </c>
      <c r="AC5" s="362">
        <v>2013</v>
      </c>
      <c r="AD5" s="362">
        <v>2014</v>
      </c>
      <c r="AE5" s="853" t="s">
        <v>80</v>
      </c>
      <c r="AF5" s="362">
        <v>2011</v>
      </c>
      <c r="AG5" s="819" t="s">
        <v>344</v>
      </c>
      <c r="AH5" s="819" t="s">
        <v>774</v>
      </c>
      <c r="AI5" s="819" t="s">
        <v>1183</v>
      </c>
      <c r="AJ5" s="853" t="s">
        <v>80</v>
      </c>
      <c r="AK5" s="362">
        <v>2011</v>
      </c>
      <c r="AL5" s="819" t="s">
        <v>344</v>
      </c>
      <c r="AM5" s="819" t="s">
        <v>774</v>
      </c>
      <c r="AN5" s="819" t="s">
        <v>1183</v>
      </c>
      <c r="AO5" s="853" t="s">
        <v>81</v>
      </c>
      <c r="AP5" s="362">
        <v>2009</v>
      </c>
      <c r="AQ5" s="852">
        <v>2011</v>
      </c>
      <c r="AR5" s="362">
        <v>2012</v>
      </c>
      <c r="AS5" s="362">
        <v>2013</v>
      </c>
      <c r="AT5" s="853" t="s">
        <v>81</v>
      </c>
      <c r="AU5" s="362">
        <v>2009</v>
      </c>
      <c r="AV5" s="852">
        <v>2011</v>
      </c>
      <c r="AW5" s="362">
        <v>2012</v>
      </c>
      <c r="AX5" s="362">
        <v>2013</v>
      </c>
      <c r="AY5" s="853" t="s">
        <v>298</v>
      </c>
      <c r="AZ5" s="853" t="s">
        <v>299</v>
      </c>
      <c r="BA5" s="749" t="s">
        <v>298</v>
      </c>
      <c r="BB5" s="853" t="s">
        <v>299</v>
      </c>
      <c r="BC5" s="749" t="s">
        <v>300</v>
      </c>
      <c r="BD5" s="754" t="s">
        <v>299</v>
      </c>
      <c r="BE5" s="749">
        <v>2000</v>
      </c>
      <c r="BF5" s="749">
        <v>2011</v>
      </c>
      <c r="BG5" s="749">
        <v>2012</v>
      </c>
      <c r="BH5" s="362">
        <v>2013</v>
      </c>
      <c r="BI5" s="218"/>
      <c r="BJ5" s="84"/>
    </row>
    <row r="6" spans="1:63" s="41" customFormat="1">
      <c r="A6" s="109" t="s">
        <v>15</v>
      </c>
      <c r="B6" s="597">
        <v>146</v>
      </c>
      <c r="C6" s="598">
        <v>148</v>
      </c>
      <c r="D6" s="592">
        <v>148</v>
      </c>
      <c r="E6" s="382">
        <v>149</v>
      </c>
      <c r="F6" s="382">
        <v>149</v>
      </c>
      <c r="G6" s="507" t="s">
        <v>429</v>
      </c>
      <c r="H6" s="507" t="s">
        <v>429</v>
      </c>
      <c r="I6" s="507" t="s">
        <v>429</v>
      </c>
      <c r="J6" s="507" t="s">
        <v>429</v>
      </c>
      <c r="K6" s="507" t="s">
        <v>429</v>
      </c>
      <c r="L6" s="507" t="s">
        <v>429</v>
      </c>
      <c r="M6" s="507" t="s">
        <v>429</v>
      </c>
      <c r="N6" s="507" t="s">
        <v>429</v>
      </c>
      <c r="O6" s="507" t="s">
        <v>429</v>
      </c>
      <c r="P6" s="507" t="s">
        <v>429</v>
      </c>
      <c r="Q6" s="600">
        <v>1400</v>
      </c>
      <c r="R6" s="382">
        <v>610</v>
      </c>
      <c r="S6" s="382">
        <v>450</v>
      </c>
      <c r="T6" s="382">
        <v>460</v>
      </c>
      <c r="U6" s="854">
        <v>123.68300000000001</v>
      </c>
      <c r="V6" s="470">
        <v>171.10300000000001</v>
      </c>
      <c r="W6" s="470">
        <v>148.10499999999999</v>
      </c>
      <c r="X6" s="855">
        <v>170.15600000000001</v>
      </c>
      <c r="Y6" s="855">
        <v>170.15600000000001</v>
      </c>
      <c r="Z6" s="854">
        <v>37.270000000000003</v>
      </c>
      <c r="AA6" s="470">
        <v>38.636363639999999</v>
      </c>
      <c r="AB6" s="470">
        <v>38.18181818</v>
      </c>
      <c r="AC6" s="855">
        <v>34.090909089999997</v>
      </c>
      <c r="AD6" s="855">
        <v>36.818181799999998</v>
      </c>
      <c r="AE6" s="507" t="s">
        <v>429</v>
      </c>
      <c r="AF6" s="507" t="s">
        <v>429</v>
      </c>
      <c r="AG6" s="507" t="s">
        <v>429</v>
      </c>
      <c r="AH6" s="507" t="s">
        <v>429</v>
      </c>
      <c r="AI6" s="855" t="s">
        <v>429</v>
      </c>
      <c r="AJ6" s="507" t="s">
        <v>429</v>
      </c>
      <c r="AK6" s="507" t="s">
        <v>429</v>
      </c>
      <c r="AL6" s="507" t="s">
        <v>429</v>
      </c>
      <c r="AM6" s="507" t="s">
        <v>429</v>
      </c>
      <c r="AN6" s="855" t="s">
        <v>429</v>
      </c>
      <c r="AO6" s="854">
        <v>76.300003050000001</v>
      </c>
      <c r="AP6" s="470">
        <v>74.5</v>
      </c>
      <c r="AQ6" s="470">
        <v>62.900001529999997</v>
      </c>
      <c r="AR6" s="855">
        <v>63.099998470000003</v>
      </c>
      <c r="AS6" s="855">
        <v>63.299999200000002</v>
      </c>
      <c r="AT6" s="854">
        <v>89.199996949999999</v>
      </c>
      <c r="AU6" s="470">
        <v>88.4</v>
      </c>
      <c r="AV6" s="470">
        <v>77.099998470000003</v>
      </c>
      <c r="AW6" s="855">
        <v>76.900001529999997</v>
      </c>
      <c r="AX6" s="855">
        <v>76.900001500000002</v>
      </c>
      <c r="AY6" s="854">
        <v>6.2</v>
      </c>
      <c r="AZ6" s="470">
        <v>6</v>
      </c>
      <c r="BA6" s="601">
        <v>80</v>
      </c>
      <c r="BB6" s="470">
        <v>80</v>
      </c>
      <c r="BC6" s="601">
        <v>47</v>
      </c>
      <c r="BD6" s="470">
        <v>47</v>
      </c>
      <c r="BE6" s="507" t="s">
        <v>429</v>
      </c>
      <c r="BF6" s="470">
        <v>5.14</v>
      </c>
      <c r="BG6" s="507" t="s">
        <v>429</v>
      </c>
      <c r="BH6" s="507" t="s">
        <v>429</v>
      </c>
      <c r="BI6" s="201"/>
      <c r="BJ6" s="83"/>
      <c r="BK6"/>
    </row>
    <row r="7" spans="1:63" s="41" customFormat="1">
      <c r="A7" s="109" t="s">
        <v>14</v>
      </c>
      <c r="B7" s="597">
        <v>98</v>
      </c>
      <c r="C7" s="598">
        <v>118</v>
      </c>
      <c r="D7" s="592">
        <v>119</v>
      </c>
      <c r="E7" s="382">
        <v>109</v>
      </c>
      <c r="F7" s="382">
        <v>106</v>
      </c>
      <c r="G7" s="507">
        <v>0.66298234099999998</v>
      </c>
      <c r="H7" s="492">
        <v>0.50745905091541499</v>
      </c>
      <c r="I7" s="492">
        <v>0.48539692642333898</v>
      </c>
      <c r="J7" s="856">
        <v>0.48576147119454771</v>
      </c>
      <c r="K7" s="857">
        <v>0.48007114000260354</v>
      </c>
      <c r="L7" s="601">
        <v>91</v>
      </c>
      <c r="M7" s="382">
        <v>102</v>
      </c>
      <c r="N7" s="382">
        <v>102</v>
      </c>
      <c r="O7" s="858">
        <v>100</v>
      </c>
      <c r="P7" s="859">
        <v>106</v>
      </c>
      <c r="Q7" s="600">
        <v>380</v>
      </c>
      <c r="R7" s="382">
        <v>190</v>
      </c>
      <c r="S7" s="382">
        <v>160</v>
      </c>
      <c r="T7" s="382">
        <v>170</v>
      </c>
      <c r="U7" s="854">
        <v>52.128</v>
      </c>
      <c r="V7" s="470">
        <v>52.128</v>
      </c>
      <c r="W7" s="470">
        <v>43.802</v>
      </c>
      <c r="X7" s="855">
        <v>44.225000000000001</v>
      </c>
      <c r="Y7" s="855">
        <v>44.225000000000001</v>
      </c>
      <c r="Z7" s="854">
        <v>11.11</v>
      </c>
      <c r="AA7" s="470">
        <v>7.936507937</v>
      </c>
      <c r="AB7" s="470">
        <v>7.936507937</v>
      </c>
      <c r="AC7" s="855">
        <v>7.936507937</v>
      </c>
      <c r="AD7" s="855">
        <v>9.5238095000000005</v>
      </c>
      <c r="AE7" s="854">
        <v>73.599999999999994</v>
      </c>
      <c r="AF7" s="470">
        <v>73.599999999999994</v>
      </c>
      <c r="AG7" s="470">
        <v>73.599999999999994</v>
      </c>
      <c r="AH7" s="855">
        <v>73.599999999999994</v>
      </c>
      <c r="AI7" s="855">
        <v>73.62</v>
      </c>
      <c r="AJ7" s="854">
        <v>77.52</v>
      </c>
      <c r="AK7" s="470">
        <v>77.517283950000007</v>
      </c>
      <c r="AL7" s="470">
        <v>77.517283950000007</v>
      </c>
      <c r="AM7" s="855">
        <v>77.33</v>
      </c>
      <c r="AN7" s="855">
        <v>77.849999999999994</v>
      </c>
      <c r="AO7" s="854">
        <v>50.5</v>
      </c>
      <c r="AP7" s="470">
        <v>52.9</v>
      </c>
      <c r="AQ7" s="507" t="s">
        <v>429</v>
      </c>
      <c r="AR7" s="855">
        <v>71.800003050000001</v>
      </c>
      <c r="AS7" s="855">
        <v>71.900001500000002</v>
      </c>
      <c r="AT7" s="854">
        <v>68.099999999999994</v>
      </c>
      <c r="AU7" s="470">
        <v>66.3</v>
      </c>
      <c r="AV7" s="507" t="s">
        <v>429</v>
      </c>
      <c r="AW7" s="855">
        <v>81.5</v>
      </c>
      <c r="AX7" s="855">
        <v>81.599998499999998</v>
      </c>
      <c r="AY7" s="854">
        <v>44.4</v>
      </c>
      <c r="AZ7" s="470">
        <v>53</v>
      </c>
      <c r="BA7" s="601">
        <v>97</v>
      </c>
      <c r="BB7" s="470">
        <v>94</v>
      </c>
      <c r="BC7" s="601">
        <v>94</v>
      </c>
      <c r="BD7" s="470">
        <v>95</v>
      </c>
      <c r="BE7" s="586">
        <v>1.987466175</v>
      </c>
      <c r="BF7" s="470">
        <v>2.62</v>
      </c>
      <c r="BG7" s="586">
        <v>2.8</v>
      </c>
      <c r="BH7" s="586">
        <v>2.8</v>
      </c>
      <c r="BI7" s="201"/>
      <c r="BJ7" s="83"/>
      <c r="BK7" s="285" t="s">
        <v>13</v>
      </c>
    </row>
    <row r="8" spans="1:63" s="41" customFormat="1" ht="17.25" customHeight="1">
      <c r="A8" s="284" t="s">
        <v>268</v>
      </c>
      <c r="B8" s="597">
        <v>168</v>
      </c>
      <c r="C8" s="598">
        <v>187</v>
      </c>
      <c r="D8" s="592">
        <v>186</v>
      </c>
      <c r="E8" s="382">
        <v>186</v>
      </c>
      <c r="F8" s="382">
        <v>176</v>
      </c>
      <c r="G8" s="507">
        <v>0.81398337499999995</v>
      </c>
      <c r="H8" s="492">
        <v>0.71032810781700773</v>
      </c>
      <c r="I8" s="492">
        <v>0.68109347387532071</v>
      </c>
      <c r="J8" s="860">
        <v>0.66900000000000004</v>
      </c>
      <c r="K8" s="857">
        <v>0.67297958206081698</v>
      </c>
      <c r="L8" s="601">
        <v>137</v>
      </c>
      <c r="M8" s="382">
        <v>142</v>
      </c>
      <c r="N8" s="382">
        <v>144</v>
      </c>
      <c r="O8" s="860">
        <v>147</v>
      </c>
      <c r="P8" s="859">
        <v>149</v>
      </c>
      <c r="Q8" s="600">
        <v>1100</v>
      </c>
      <c r="R8" s="382">
        <v>670</v>
      </c>
      <c r="S8" s="382">
        <v>540</v>
      </c>
      <c r="T8" s="382">
        <v>730</v>
      </c>
      <c r="U8" s="854">
        <v>201.41399999999999</v>
      </c>
      <c r="V8" s="470">
        <v>201.41399999999999</v>
      </c>
      <c r="W8" s="470">
        <v>170.59</v>
      </c>
      <c r="X8" s="855">
        <v>135.30000000000001</v>
      </c>
      <c r="Y8" s="855">
        <v>135.30000000000001</v>
      </c>
      <c r="Z8" s="854">
        <v>7.73</v>
      </c>
      <c r="AA8" s="470">
        <v>9.375</v>
      </c>
      <c r="AB8" s="470">
        <v>8.1666666669999994</v>
      </c>
      <c r="AC8" s="855">
        <v>8.3333333330000006</v>
      </c>
      <c r="AD8" s="855">
        <v>8.1666667000000004</v>
      </c>
      <c r="AE8" s="854">
        <v>10.7</v>
      </c>
      <c r="AF8" s="470">
        <v>10.7</v>
      </c>
      <c r="AG8" s="470">
        <v>10.7</v>
      </c>
      <c r="AH8" s="860">
        <v>10.7</v>
      </c>
      <c r="AI8" s="855">
        <v>12.79</v>
      </c>
      <c r="AJ8" s="854">
        <v>36.24</v>
      </c>
      <c r="AK8" s="470">
        <v>36.244392519999998</v>
      </c>
      <c r="AL8" s="470">
        <v>36.244392519999998</v>
      </c>
      <c r="AM8" s="860">
        <v>36.200000000000003</v>
      </c>
      <c r="AN8" s="855">
        <v>32.43</v>
      </c>
      <c r="AO8" s="854">
        <v>57.400001529999997</v>
      </c>
      <c r="AP8" s="470">
        <v>56.5</v>
      </c>
      <c r="AQ8" s="470">
        <v>70.199996949999999</v>
      </c>
      <c r="AR8" s="855">
        <v>70.699996949999999</v>
      </c>
      <c r="AS8" s="855">
        <v>70.699996900000002</v>
      </c>
      <c r="AT8" s="854">
        <v>86.800003050000001</v>
      </c>
      <c r="AU8" s="470">
        <v>85.6</v>
      </c>
      <c r="AV8" s="470">
        <v>72.5</v>
      </c>
      <c r="AW8" s="855">
        <v>73.199996949999999</v>
      </c>
      <c r="AX8" s="855">
        <v>73.199996900000002</v>
      </c>
      <c r="AY8" s="854">
        <v>20.6</v>
      </c>
      <c r="AZ8" s="470">
        <v>21</v>
      </c>
      <c r="BA8" s="601">
        <v>85</v>
      </c>
      <c r="BB8" s="470">
        <v>85</v>
      </c>
      <c r="BC8" s="601">
        <v>74</v>
      </c>
      <c r="BD8" s="470">
        <v>74</v>
      </c>
      <c r="BE8" s="586">
        <v>3.4135775499999998</v>
      </c>
      <c r="BF8" s="470">
        <v>5.49</v>
      </c>
      <c r="BG8" s="586">
        <v>2.6432457</v>
      </c>
      <c r="BH8" s="507" t="s">
        <v>429</v>
      </c>
      <c r="BI8" s="201"/>
      <c r="BJ8" s="83"/>
    </row>
    <row r="9" spans="1:63" s="41" customFormat="1" ht="14">
      <c r="A9" s="109" t="s">
        <v>12</v>
      </c>
      <c r="B9" s="597">
        <v>141</v>
      </c>
      <c r="C9" s="598">
        <v>160</v>
      </c>
      <c r="D9" s="592">
        <v>158</v>
      </c>
      <c r="E9" s="382">
        <v>162</v>
      </c>
      <c r="F9" s="382">
        <v>161</v>
      </c>
      <c r="G9" s="507">
        <v>0.68538453300000002</v>
      </c>
      <c r="H9" s="492">
        <v>0.53181180100188574</v>
      </c>
      <c r="I9" s="492">
        <v>0.53364941504496266</v>
      </c>
      <c r="J9" s="856">
        <v>0.55657946057833585</v>
      </c>
      <c r="K9" s="857">
        <v>0.54063891024558464</v>
      </c>
      <c r="L9" s="601">
        <v>102</v>
      </c>
      <c r="M9" s="382">
        <v>108</v>
      </c>
      <c r="N9" s="382">
        <v>113</v>
      </c>
      <c r="O9" s="858">
        <v>126</v>
      </c>
      <c r="P9" s="859">
        <v>124</v>
      </c>
      <c r="Q9" s="570">
        <v>762</v>
      </c>
      <c r="R9" s="382">
        <v>530</v>
      </c>
      <c r="S9" s="382">
        <v>620</v>
      </c>
      <c r="T9" s="382">
        <v>490</v>
      </c>
      <c r="U9" s="609">
        <v>91</v>
      </c>
      <c r="V9" s="470">
        <v>73.463999999999999</v>
      </c>
      <c r="W9" s="470">
        <v>60.777999999999999</v>
      </c>
      <c r="X9" s="855">
        <v>89.43</v>
      </c>
      <c r="Y9" s="855">
        <v>89.43</v>
      </c>
      <c r="Z9" s="609">
        <v>25</v>
      </c>
      <c r="AA9" s="470">
        <v>22.875816990000001</v>
      </c>
      <c r="AB9" s="470">
        <v>26.143790849999998</v>
      </c>
      <c r="AC9" s="855">
        <v>26.79738562</v>
      </c>
      <c r="AD9" s="855">
        <v>26.797385599999998</v>
      </c>
      <c r="AE9" s="854">
        <v>24.3</v>
      </c>
      <c r="AF9" s="470">
        <v>24.3</v>
      </c>
      <c r="AG9" s="470">
        <v>21.872420000000002</v>
      </c>
      <c r="AH9" s="855">
        <v>21.872420000000002</v>
      </c>
      <c r="AI9" s="855">
        <v>21.88</v>
      </c>
      <c r="AJ9" s="854">
        <v>20.260000000000002</v>
      </c>
      <c r="AK9" s="470">
        <v>20.263272730000001</v>
      </c>
      <c r="AL9" s="470">
        <v>19.75836</v>
      </c>
      <c r="AM9" s="855">
        <v>19.75836</v>
      </c>
      <c r="AN9" s="855">
        <v>18.95</v>
      </c>
      <c r="AO9" s="854">
        <v>71.900001529999997</v>
      </c>
      <c r="AP9" s="470">
        <v>70.8</v>
      </c>
      <c r="AQ9" s="470">
        <v>58.900001529999997</v>
      </c>
      <c r="AR9" s="855">
        <v>58.799999239999998</v>
      </c>
      <c r="AS9" s="855">
        <v>59</v>
      </c>
      <c r="AT9" s="854">
        <v>78.699996949999999</v>
      </c>
      <c r="AU9" s="470">
        <v>77.7</v>
      </c>
      <c r="AV9" s="470">
        <v>73.400001529999997</v>
      </c>
      <c r="AW9" s="855">
        <v>73.300003050000001</v>
      </c>
      <c r="AX9" s="855">
        <v>73.5</v>
      </c>
      <c r="AY9" s="854">
        <v>37.299999999999997</v>
      </c>
      <c r="AZ9" s="470">
        <v>47</v>
      </c>
      <c r="BA9" s="601">
        <v>90</v>
      </c>
      <c r="BB9" s="470">
        <v>92</v>
      </c>
      <c r="BC9" s="601">
        <v>55</v>
      </c>
      <c r="BD9" s="470">
        <v>62</v>
      </c>
      <c r="BE9" s="586">
        <v>2.866337025</v>
      </c>
      <c r="BF9" s="470">
        <v>3.05</v>
      </c>
      <c r="BG9" s="586">
        <v>2.3948136500000001</v>
      </c>
      <c r="BH9" s="507" t="s">
        <v>429</v>
      </c>
      <c r="BI9" s="201"/>
      <c r="BJ9" s="83"/>
    </row>
    <row r="10" spans="1:63" s="41" customFormat="1" ht="14">
      <c r="A10" s="109" t="s">
        <v>11</v>
      </c>
      <c r="B10" s="597">
        <v>135</v>
      </c>
      <c r="C10" s="598">
        <v>151</v>
      </c>
      <c r="D10" s="592">
        <v>151</v>
      </c>
      <c r="E10" s="382">
        <v>155</v>
      </c>
      <c r="F10" s="382">
        <v>154</v>
      </c>
      <c r="G10" s="507" t="s">
        <v>429</v>
      </c>
      <c r="H10" s="507" t="s">
        <v>429</v>
      </c>
      <c r="I10" s="507" t="s">
        <v>429</v>
      </c>
      <c r="J10" s="507" t="s">
        <v>429</v>
      </c>
      <c r="K10" s="507" t="s">
        <v>429</v>
      </c>
      <c r="L10" s="507" t="s">
        <v>429</v>
      </c>
      <c r="M10" s="507" t="s">
        <v>429</v>
      </c>
      <c r="N10" s="507" t="s">
        <v>429</v>
      </c>
      <c r="O10" s="507" t="s">
        <v>429</v>
      </c>
      <c r="P10" s="507" t="s">
        <v>429</v>
      </c>
      <c r="Q10" s="600">
        <v>510</v>
      </c>
      <c r="R10" s="382">
        <v>440</v>
      </c>
      <c r="S10" s="382">
        <v>240</v>
      </c>
      <c r="T10" s="382">
        <v>440</v>
      </c>
      <c r="U10" s="854">
        <v>132.773</v>
      </c>
      <c r="V10" s="470">
        <v>134.274</v>
      </c>
      <c r="W10" s="470">
        <v>122.67</v>
      </c>
      <c r="X10" s="855">
        <v>122.842</v>
      </c>
      <c r="Y10" s="855">
        <v>122.842</v>
      </c>
      <c r="Z10" s="854">
        <v>9.3800000000000008</v>
      </c>
      <c r="AA10" s="470">
        <v>12.13872832</v>
      </c>
      <c r="AB10" s="470">
        <v>15.87901701</v>
      </c>
      <c r="AC10" s="855">
        <v>15.849056600000001</v>
      </c>
      <c r="AD10" s="855">
        <v>20.529801299999999</v>
      </c>
      <c r="AE10" s="507" t="s">
        <v>429</v>
      </c>
      <c r="AF10" s="507" t="s">
        <v>429</v>
      </c>
      <c r="AG10" s="507" t="s">
        <v>429</v>
      </c>
      <c r="AH10" s="507" t="s">
        <v>429</v>
      </c>
      <c r="AI10" s="855" t="s">
        <v>429</v>
      </c>
      <c r="AJ10" s="507" t="s">
        <v>429</v>
      </c>
      <c r="AK10" s="507" t="s">
        <v>429</v>
      </c>
      <c r="AL10" s="507" t="s">
        <v>429</v>
      </c>
      <c r="AM10" s="507" t="s">
        <v>429</v>
      </c>
      <c r="AN10" s="855" t="s">
        <v>429</v>
      </c>
      <c r="AO10" s="854">
        <v>86</v>
      </c>
      <c r="AP10" s="470">
        <v>84.2</v>
      </c>
      <c r="AQ10" s="470">
        <v>83.400001529999997</v>
      </c>
      <c r="AR10" s="855">
        <v>86.800003050000001</v>
      </c>
      <c r="AS10" s="855">
        <v>86.599998499999998</v>
      </c>
      <c r="AT10" s="854">
        <v>89.300003050000001</v>
      </c>
      <c r="AU10" s="470">
        <v>88.7</v>
      </c>
      <c r="AV10" s="470">
        <v>88.699996949999999</v>
      </c>
      <c r="AW10" s="855">
        <v>90.599998470000003</v>
      </c>
      <c r="AX10" s="855">
        <v>90.5</v>
      </c>
      <c r="AY10" s="854">
        <v>27.1</v>
      </c>
      <c r="AZ10" s="470">
        <v>40</v>
      </c>
      <c r="BA10" s="601">
        <v>80</v>
      </c>
      <c r="BB10" s="470">
        <v>86</v>
      </c>
      <c r="BC10" s="601">
        <v>51</v>
      </c>
      <c r="BD10" s="470">
        <v>44</v>
      </c>
      <c r="BE10" s="586">
        <v>4.0334052500000004</v>
      </c>
      <c r="BF10" s="470">
        <v>4.49</v>
      </c>
      <c r="BG10" s="586">
        <v>3.0848974500000002</v>
      </c>
      <c r="BH10" s="507" t="s">
        <v>429</v>
      </c>
      <c r="BI10" s="201"/>
      <c r="BJ10" s="83"/>
    </row>
    <row r="11" spans="1:63" s="41" customFormat="1" ht="14">
      <c r="A11" s="109" t="s">
        <v>10</v>
      </c>
      <c r="B11" s="597">
        <v>153</v>
      </c>
      <c r="C11" s="598">
        <v>171</v>
      </c>
      <c r="D11" s="592">
        <v>170</v>
      </c>
      <c r="E11" s="382">
        <v>174</v>
      </c>
      <c r="F11" s="382">
        <v>173</v>
      </c>
      <c r="G11" s="507">
        <v>0.75786171800000002</v>
      </c>
      <c r="H11" s="492">
        <v>0.59360927496906291</v>
      </c>
      <c r="I11" s="492">
        <v>0.57260248831574512</v>
      </c>
      <c r="J11" s="856">
        <v>0.59108534253463174</v>
      </c>
      <c r="K11" s="857">
        <v>0.61111315454716264</v>
      </c>
      <c r="L11" s="601">
        <v>126</v>
      </c>
      <c r="M11" s="382">
        <v>120</v>
      </c>
      <c r="N11" s="382">
        <v>124</v>
      </c>
      <c r="O11" s="858">
        <v>131</v>
      </c>
      <c r="P11" s="859">
        <v>140</v>
      </c>
      <c r="Q11" s="600">
        <v>1100</v>
      </c>
      <c r="R11" s="382">
        <v>510</v>
      </c>
      <c r="S11" s="382">
        <v>460</v>
      </c>
      <c r="T11" s="382">
        <v>510</v>
      </c>
      <c r="U11" s="854">
        <v>135.239</v>
      </c>
      <c r="V11" s="470">
        <v>119.16</v>
      </c>
      <c r="W11" s="470">
        <v>105.642</v>
      </c>
      <c r="X11" s="855">
        <v>144.815</v>
      </c>
      <c r="Y11" s="855">
        <v>144.815</v>
      </c>
      <c r="Z11" s="854">
        <v>12.95</v>
      </c>
      <c r="AA11" s="470">
        <v>20.833333329999999</v>
      </c>
      <c r="AB11" s="470">
        <v>22.279792749999999</v>
      </c>
      <c r="AC11" s="855">
        <v>22.279792749999999</v>
      </c>
      <c r="AD11" s="855">
        <v>16.6666667</v>
      </c>
      <c r="AE11" s="854">
        <v>10.4</v>
      </c>
      <c r="AF11" s="470">
        <v>10.4</v>
      </c>
      <c r="AG11" s="470">
        <v>10.4</v>
      </c>
      <c r="AH11" s="855">
        <v>10.4</v>
      </c>
      <c r="AI11" s="855">
        <v>11.14</v>
      </c>
      <c r="AJ11" s="854">
        <v>20.38</v>
      </c>
      <c r="AK11" s="470">
        <v>20.382275709999998</v>
      </c>
      <c r="AL11" s="470">
        <v>20.382275709999998</v>
      </c>
      <c r="AM11" s="855">
        <v>20.382275709999998</v>
      </c>
      <c r="AN11" s="855">
        <v>21.62</v>
      </c>
      <c r="AO11" s="854">
        <v>74.599998470000003</v>
      </c>
      <c r="AP11" s="470">
        <v>75</v>
      </c>
      <c r="AQ11" s="470">
        <v>84.800003050000001</v>
      </c>
      <c r="AR11" s="855">
        <v>84.699996949999999</v>
      </c>
      <c r="AS11" s="855">
        <v>84.599998499999998</v>
      </c>
      <c r="AT11" s="854">
        <v>77.699996949999999</v>
      </c>
      <c r="AU11" s="470">
        <v>78.8</v>
      </c>
      <c r="AV11" s="470">
        <v>81.300003050000001</v>
      </c>
      <c r="AW11" s="855">
        <v>81.300003050000001</v>
      </c>
      <c r="AX11" s="855">
        <v>81.5</v>
      </c>
      <c r="AY11" s="854">
        <v>41</v>
      </c>
      <c r="AZ11" s="470">
        <v>41</v>
      </c>
      <c r="BA11" s="601">
        <v>92</v>
      </c>
      <c r="BB11" s="470">
        <v>92</v>
      </c>
      <c r="BC11" s="601">
        <v>54</v>
      </c>
      <c r="BD11" s="470">
        <v>54</v>
      </c>
      <c r="BE11" s="586">
        <v>4.2220317500000002</v>
      </c>
      <c r="BF11" s="470">
        <v>5.97</v>
      </c>
      <c r="BG11" s="586">
        <v>3.2103050999999998</v>
      </c>
      <c r="BH11" s="507" t="s">
        <v>429</v>
      </c>
      <c r="BI11" s="201"/>
      <c r="BJ11" s="83"/>
    </row>
    <row r="12" spans="1:63" s="41" customFormat="1" ht="14">
      <c r="A12" s="109" t="s">
        <v>9</v>
      </c>
      <c r="B12" s="597">
        <v>72</v>
      </c>
      <c r="C12" s="598">
        <v>77</v>
      </c>
      <c r="D12" s="592">
        <v>80</v>
      </c>
      <c r="E12" s="382">
        <v>63</v>
      </c>
      <c r="F12" s="382">
        <v>63</v>
      </c>
      <c r="G12" s="507">
        <v>0.46600000000000003</v>
      </c>
      <c r="H12" s="492">
        <v>0.35266091763980445</v>
      </c>
      <c r="I12" s="492">
        <v>0.37696686759207765</v>
      </c>
      <c r="J12" s="856">
        <v>0.37465394740680869</v>
      </c>
      <c r="K12" s="857">
        <v>0.4187694317894437</v>
      </c>
      <c r="L12" s="601">
        <v>46</v>
      </c>
      <c r="M12" s="382">
        <v>63</v>
      </c>
      <c r="N12" s="382">
        <v>70</v>
      </c>
      <c r="O12" s="858">
        <v>72</v>
      </c>
      <c r="P12" s="859">
        <v>88</v>
      </c>
      <c r="Q12" s="600">
        <v>24</v>
      </c>
      <c r="R12" s="382">
        <v>37</v>
      </c>
      <c r="S12" s="382">
        <v>33</v>
      </c>
      <c r="T12" s="382">
        <v>73</v>
      </c>
      <c r="U12" s="854">
        <v>38.700000000000003</v>
      </c>
      <c r="V12" s="470">
        <v>29.8</v>
      </c>
      <c r="W12" s="470">
        <v>29.4</v>
      </c>
      <c r="X12" s="855">
        <v>30.898</v>
      </c>
      <c r="Y12" s="855">
        <v>30.898</v>
      </c>
      <c r="Z12" s="854">
        <v>17.100000000000001</v>
      </c>
      <c r="AA12" s="470">
        <v>18.8</v>
      </c>
      <c r="AB12" s="470">
        <v>18.8</v>
      </c>
      <c r="AC12" s="855">
        <v>18.84057971</v>
      </c>
      <c r="AD12" s="855">
        <v>11.594202900000001</v>
      </c>
      <c r="AE12" s="507" t="s">
        <v>429</v>
      </c>
      <c r="AF12" s="470">
        <v>49.6</v>
      </c>
      <c r="AG12" s="507" t="s">
        <v>429</v>
      </c>
      <c r="AH12" s="855">
        <v>49.36862</v>
      </c>
      <c r="AI12" s="855">
        <v>49.36862</v>
      </c>
      <c r="AJ12" s="507" t="s">
        <v>429</v>
      </c>
      <c r="AK12" s="470">
        <v>58.6</v>
      </c>
      <c r="AL12" s="507" t="s">
        <v>429</v>
      </c>
      <c r="AM12" s="855">
        <v>57.977849999999997</v>
      </c>
      <c r="AN12" s="855">
        <v>57.977849999999997</v>
      </c>
      <c r="AO12" s="470">
        <v>42.4</v>
      </c>
      <c r="AP12" s="470">
        <v>42.6</v>
      </c>
      <c r="AQ12" s="470">
        <v>43.7</v>
      </c>
      <c r="AR12" s="855">
        <v>43.5</v>
      </c>
      <c r="AS12" s="855">
        <v>43.599998499999998</v>
      </c>
      <c r="AT12" s="854">
        <v>76.599999999999994</v>
      </c>
      <c r="AU12" s="470">
        <v>76.099999999999994</v>
      </c>
      <c r="AV12" s="470">
        <v>75.5</v>
      </c>
      <c r="AW12" s="855">
        <v>74.300003050000001</v>
      </c>
      <c r="AX12" s="855">
        <v>74.199996900000002</v>
      </c>
      <c r="AY12" s="854">
        <v>78.099999999999994</v>
      </c>
      <c r="AZ12" s="507" t="s">
        <v>429</v>
      </c>
      <c r="BA12" s="854">
        <v>93</v>
      </c>
      <c r="BB12" s="507" t="s">
        <v>429</v>
      </c>
      <c r="BC12" s="854">
        <v>99.2</v>
      </c>
      <c r="BD12" s="854">
        <v>99.4</v>
      </c>
      <c r="BE12" s="586">
        <v>2</v>
      </c>
      <c r="BF12" s="577">
        <v>1.45</v>
      </c>
      <c r="BG12" s="577">
        <v>1.43</v>
      </c>
      <c r="BH12" s="507" t="s">
        <v>429</v>
      </c>
      <c r="BI12" s="202"/>
      <c r="BJ12" s="302" t="s">
        <v>17</v>
      </c>
    </row>
    <row r="13" spans="1:63" s="41" customFormat="1" ht="14">
      <c r="A13" s="109" t="s">
        <v>7</v>
      </c>
      <c r="B13" s="597">
        <v>165</v>
      </c>
      <c r="C13" s="598">
        <v>184</v>
      </c>
      <c r="D13" s="592">
        <v>185</v>
      </c>
      <c r="E13" s="382">
        <v>178</v>
      </c>
      <c r="F13" s="382">
        <v>180</v>
      </c>
      <c r="G13" s="507">
        <v>0.71846307399999998</v>
      </c>
      <c r="H13" s="492">
        <v>0.60239931332542507</v>
      </c>
      <c r="I13" s="492">
        <v>0.58243235535548632</v>
      </c>
      <c r="J13" s="856">
        <v>0.65657502773489473</v>
      </c>
      <c r="K13" s="857">
        <v>0.5906798909982478</v>
      </c>
      <c r="L13" s="601">
        <v>111</v>
      </c>
      <c r="M13" s="382">
        <v>125</v>
      </c>
      <c r="N13" s="382">
        <v>125</v>
      </c>
      <c r="O13" s="858">
        <v>146</v>
      </c>
      <c r="P13" s="859">
        <v>135</v>
      </c>
      <c r="Q13" s="600">
        <v>520</v>
      </c>
      <c r="R13" s="382">
        <v>550</v>
      </c>
      <c r="S13" s="382">
        <v>490</v>
      </c>
      <c r="T13" s="382">
        <v>480</v>
      </c>
      <c r="U13" s="854">
        <v>149.197</v>
      </c>
      <c r="V13" s="470">
        <v>149.20599999999999</v>
      </c>
      <c r="W13" s="470">
        <v>124.434</v>
      </c>
      <c r="X13" s="855">
        <v>137.755</v>
      </c>
      <c r="Y13" s="855">
        <v>137.755</v>
      </c>
      <c r="Z13" s="854">
        <v>34.799999999999997</v>
      </c>
      <c r="AA13" s="470">
        <v>39.200000000000003</v>
      </c>
      <c r="AB13" s="470">
        <v>39.200000000000003</v>
      </c>
      <c r="AC13" s="855">
        <v>39.200000000000003</v>
      </c>
      <c r="AD13" s="855">
        <v>39.6</v>
      </c>
      <c r="AE13" s="854">
        <v>1.5</v>
      </c>
      <c r="AF13" s="470">
        <v>1.5</v>
      </c>
      <c r="AG13" s="470">
        <v>1.5</v>
      </c>
      <c r="AH13" s="855">
        <v>1.5</v>
      </c>
      <c r="AI13" s="855">
        <v>1.4</v>
      </c>
      <c r="AJ13" s="854">
        <v>6.02</v>
      </c>
      <c r="AK13" s="470">
        <v>6.0155258759999999</v>
      </c>
      <c r="AL13" s="470">
        <v>6.0155258759999999</v>
      </c>
      <c r="AM13" s="855">
        <v>6.0155258759999999</v>
      </c>
      <c r="AN13" s="855">
        <v>6.2</v>
      </c>
      <c r="AO13" s="854">
        <v>85.699996949999999</v>
      </c>
      <c r="AP13" s="470">
        <v>84.8</v>
      </c>
      <c r="AQ13" s="470">
        <v>86</v>
      </c>
      <c r="AR13" s="855">
        <v>26.299999239999998</v>
      </c>
      <c r="AS13" s="855">
        <v>85.5</v>
      </c>
      <c r="AT13" s="854">
        <v>86.599998470000003</v>
      </c>
      <c r="AU13" s="470">
        <v>86.9</v>
      </c>
      <c r="AV13" s="470">
        <v>82.900001529999997</v>
      </c>
      <c r="AW13" s="855">
        <v>75.800003050000001</v>
      </c>
      <c r="AX13" s="855">
        <v>82.800003099999998</v>
      </c>
      <c r="AY13" s="854">
        <v>16.5</v>
      </c>
      <c r="AZ13" s="470">
        <v>16</v>
      </c>
      <c r="BA13" s="601">
        <v>89</v>
      </c>
      <c r="BB13" s="470">
        <v>92</v>
      </c>
      <c r="BC13" s="601">
        <v>48</v>
      </c>
      <c r="BD13" s="470">
        <v>55</v>
      </c>
      <c r="BE13" s="586">
        <v>5.5481556999999997</v>
      </c>
      <c r="BF13" s="470">
        <v>4.71</v>
      </c>
      <c r="BG13" s="586">
        <v>4.5203699000000004</v>
      </c>
      <c r="BH13" s="507" t="s">
        <v>429</v>
      </c>
      <c r="BI13" s="201"/>
      <c r="BJ13" s="83"/>
    </row>
    <row r="14" spans="1:63" s="41" customFormat="1" ht="14">
      <c r="A14" s="109" t="s">
        <v>32</v>
      </c>
      <c r="B14" s="597">
        <v>105</v>
      </c>
      <c r="C14" s="598">
        <v>120</v>
      </c>
      <c r="D14" s="592">
        <v>128</v>
      </c>
      <c r="E14" s="382">
        <v>127</v>
      </c>
      <c r="F14" s="382">
        <v>126</v>
      </c>
      <c r="G14" s="507">
        <v>0.61480080000000004</v>
      </c>
      <c r="H14" s="492">
        <v>0.46625257058714054</v>
      </c>
      <c r="I14" s="492">
        <v>0.45497304110961423</v>
      </c>
      <c r="J14" s="856">
        <v>0.45024708003940517</v>
      </c>
      <c r="K14" s="857">
        <v>0.4009892328064848</v>
      </c>
      <c r="L14" s="601">
        <v>75</v>
      </c>
      <c r="M14" s="382">
        <v>84</v>
      </c>
      <c r="N14" s="382">
        <v>86</v>
      </c>
      <c r="O14" s="858">
        <v>87</v>
      </c>
      <c r="P14" s="859">
        <v>81</v>
      </c>
      <c r="Q14" s="600">
        <v>210</v>
      </c>
      <c r="R14" s="382">
        <v>180</v>
      </c>
      <c r="S14" s="382">
        <v>200</v>
      </c>
      <c r="T14" s="382">
        <v>130</v>
      </c>
      <c r="U14" s="854">
        <v>74.414000000000001</v>
      </c>
      <c r="V14" s="470">
        <v>74.414000000000001</v>
      </c>
      <c r="W14" s="470">
        <v>54.44</v>
      </c>
      <c r="X14" s="855">
        <v>54.911999999999999</v>
      </c>
      <c r="Y14" s="855">
        <v>54.911999999999999</v>
      </c>
      <c r="Z14" s="854">
        <v>26.92</v>
      </c>
      <c r="AA14" s="470">
        <v>25</v>
      </c>
      <c r="AB14" s="470">
        <v>25</v>
      </c>
      <c r="AC14" s="855">
        <v>25</v>
      </c>
      <c r="AD14" s="855">
        <v>37.692307700000001</v>
      </c>
      <c r="AE14" s="854">
        <v>49.6</v>
      </c>
      <c r="AF14" s="470">
        <v>49.6</v>
      </c>
      <c r="AG14" s="470">
        <v>33</v>
      </c>
      <c r="AH14" s="855">
        <v>33</v>
      </c>
      <c r="AI14" s="855">
        <v>33.270000000000003</v>
      </c>
      <c r="AJ14" s="854">
        <v>46.14</v>
      </c>
      <c r="AK14" s="470">
        <v>46.144611529999999</v>
      </c>
      <c r="AL14" s="470">
        <v>34.016290730000001</v>
      </c>
      <c r="AM14" s="855">
        <v>34.016290730000001</v>
      </c>
      <c r="AN14" s="855">
        <v>34.44</v>
      </c>
      <c r="AO14" s="854">
        <v>53.5</v>
      </c>
      <c r="AP14" s="470">
        <v>51.8</v>
      </c>
      <c r="AQ14" s="470">
        <v>58.599998470000003</v>
      </c>
      <c r="AR14" s="855">
        <v>75.199996949999999</v>
      </c>
      <c r="AS14" s="855">
        <v>54.700000799999998</v>
      </c>
      <c r="AT14" s="854">
        <v>63.599998470000003</v>
      </c>
      <c r="AU14" s="470">
        <v>62.6</v>
      </c>
      <c r="AV14" s="470">
        <v>69.900001529999997</v>
      </c>
      <c r="AW14" s="855">
        <v>82.199996949999999</v>
      </c>
      <c r="AX14" s="855">
        <v>63.700000799999998</v>
      </c>
      <c r="AY14" s="854">
        <v>55.1</v>
      </c>
      <c r="AZ14" s="470">
        <v>55</v>
      </c>
      <c r="BA14" s="601">
        <v>95</v>
      </c>
      <c r="BB14" s="470">
        <v>95</v>
      </c>
      <c r="BC14" s="601">
        <v>81</v>
      </c>
      <c r="BD14" s="470">
        <v>81</v>
      </c>
      <c r="BE14" s="586">
        <v>5.6881563249999996</v>
      </c>
      <c r="BF14" s="470">
        <v>3.06</v>
      </c>
      <c r="BG14" s="586">
        <v>5.5126290999999998</v>
      </c>
      <c r="BH14" s="507" t="s">
        <v>429</v>
      </c>
      <c r="BI14" s="201"/>
      <c r="BJ14" s="83"/>
    </row>
    <row r="15" spans="1:63" s="41" customFormat="1" ht="14">
      <c r="A15" s="109" t="s">
        <v>5</v>
      </c>
      <c r="B15" s="382">
        <v>52</v>
      </c>
      <c r="C15" s="598">
        <v>52</v>
      </c>
      <c r="D15" s="592">
        <v>46</v>
      </c>
      <c r="E15" s="382">
        <v>71</v>
      </c>
      <c r="F15" s="382">
        <v>64</v>
      </c>
      <c r="G15" s="507" t="s">
        <v>429</v>
      </c>
      <c r="H15" s="507" t="s">
        <v>429</v>
      </c>
      <c r="I15" s="507" t="s">
        <v>429</v>
      </c>
      <c r="J15" s="507" t="s">
        <v>429</v>
      </c>
      <c r="K15" s="507" t="s">
        <v>429</v>
      </c>
      <c r="L15" s="507" t="s">
        <v>429</v>
      </c>
      <c r="M15" s="507" t="s">
        <v>429</v>
      </c>
      <c r="N15" s="507" t="s">
        <v>429</v>
      </c>
      <c r="O15" s="507" t="s">
        <v>429</v>
      </c>
      <c r="P15" s="507" t="s">
        <v>429</v>
      </c>
      <c r="Q15" s="507" t="s">
        <v>429</v>
      </c>
      <c r="R15" s="507" t="s">
        <v>429</v>
      </c>
      <c r="S15" s="507" t="s">
        <v>429</v>
      </c>
      <c r="T15" s="382" t="s">
        <v>429</v>
      </c>
      <c r="U15" s="507" t="s">
        <v>429</v>
      </c>
      <c r="V15" s="470">
        <v>51.271000000000001</v>
      </c>
      <c r="W15" s="470">
        <v>47.640999999999998</v>
      </c>
      <c r="X15" s="855">
        <v>56.255000000000003</v>
      </c>
      <c r="Y15" s="855">
        <v>56.255000000000003</v>
      </c>
      <c r="Z15" s="854">
        <v>23.53</v>
      </c>
      <c r="AA15" s="470">
        <v>23.529411759999999</v>
      </c>
      <c r="AB15" s="470">
        <v>43.75</v>
      </c>
      <c r="AC15" s="855">
        <v>43.75</v>
      </c>
      <c r="AD15" s="855">
        <v>43.75</v>
      </c>
      <c r="AE15" s="854">
        <v>66.94</v>
      </c>
      <c r="AF15" s="470">
        <v>41.2</v>
      </c>
      <c r="AG15" s="470">
        <v>66.936210000000003</v>
      </c>
      <c r="AH15" s="855">
        <v>66.936210000000003</v>
      </c>
      <c r="AI15" s="855">
        <v>66.936210000000003</v>
      </c>
      <c r="AJ15" s="854">
        <v>66.63</v>
      </c>
      <c r="AK15" s="470">
        <v>45.4</v>
      </c>
      <c r="AL15" s="470">
        <v>66.628429999999994</v>
      </c>
      <c r="AM15" s="855">
        <v>66.628429999999994</v>
      </c>
      <c r="AN15" s="855">
        <v>66.628429999999994</v>
      </c>
      <c r="AO15" s="507" t="s">
        <v>429</v>
      </c>
      <c r="AP15" s="507" t="s">
        <v>429</v>
      </c>
      <c r="AQ15" s="507" t="s">
        <v>429</v>
      </c>
      <c r="AR15" s="855" t="s">
        <v>429</v>
      </c>
      <c r="AS15" s="855" t="s">
        <v>429</v>
      </c>
      <c r="AT15" s="507" t="s">
        <v>429</v>
      </c>
      <c r="AU15" s="507" t="s">
        <v>429</v>
      </c>
      <c r="AV15" s="507" t="s">
        <v>429</v>
      </c>
      <c r="AW15" s="507" t="s">
        <v>429</v>
      </c>
      <c r="AX15" s="855" t="s">
        <v>429</v>
      </c>
      <c r="AY15" s="507" t="s">
        <v>429</v>
      </c>
      <c r="AZ15" s="507" t="s">
        <v>429</v>
      </c>
      <c r="BA15" s="507" t="s">
        <v>429</v>
      </c>
      <c r="BB15" s="507" t="s">
        <v>429</v>
      </c>
      <c r="BC15" s="507" t="s">
        <v>429</v>
      </c>
      <c r="BD15" s="507" t="s">
        <v>429</v>
      </c>
      <c r="BE15" s="586">
        <v>4.0893976749999998</v>
      </c>
      <c r="BF15" s="507" t="s">
        <v>429</v>
      </c>
      <c r="BG15" s="586">
        <v>3.0766358500000002</v>
      </c>
      <c r="BH15" s="592">
        <v>2.4</v>
      </c>
      <c r="BI15" s="203"/>
      <c r="BJ15" s="82"/>
    </row>
    <row r="16" spans="1:63" s="41" customFormat="1" ht="14">
      <c r="A16" s="109" t="s">
        <v>4</v>
      </c>
      <c r="B16" s="597">
        <v>110</v>
      </c>
      <c r="C16" s="598">
        <v>123</v>
      </c>
      <c r="D16" s="592">
        <v>121</v>
      </c>
      <c r="E16" s="382">
        <v>118</v>
      </c>
      <c r="F16" s="382">
        <v>116</v>
      </c>
      <c r="G16" s="507">
        <v>0.63545758200000002</v>
      </c>
      <c r="H16" s="492">
        <v>0.48974725227973115</v>
      </c>
      <c r="I16" s="492">
        <v>0.46183640842586371</v>
      </c>
      <c r="J16" s="856">
        <v>0.46110596638594714</v>
      </c>
      <c r="K16" s="857">
        <v>0.40708938439346209</v>
      </c>
      <c r="L16" s="601">
        <v>82</v>
      </c>
      <c r="M16" s="382">
        <v>94</v>
      </c>
      <c r="N16" s="382">
        <v>90</v>
      </c>
      <c r="O16" s="858">
        <v>94</v>
      </c>
      <c r="P16" s="859">
        <v>83</v>
      </c>
      <c r="Q16" s="600">
        <v>400</v>
      </c>
      <c r="R16" s="382">
        <v>410</v>
      </c>
      <c r="S16" s="382">
        <v>300</v>
      </c>
      <c r="T16" s="382">
        <v>140</v>
      </c>
      <c r="U16" s="854">
        <v>59.16</v>
      </c>
      <c r="V16" s="470">
        <v>59.16</v>
      </c>
      <c r="W16" s="470">
        <v>50.430999999999997</v>
      </c>
      <c r="X16" s="855">
        <v>50.862000000000002</v>
      </c>
      <c r="Y16" s="855">
        <v>50.862000000000002</v>
      </c>
      <c r="Z16" s="854">
        <v>33.92</v>
      </c>
      <c r="AA16" s="470">
        <v>42.73127753</v>
      </c>
      <c r="AB16" s="470">
        <v>41.059602650000002</v>
      </c>
      <c r="AC16" s="855">
        <v>41.059602650000002</v>
      </c>
      <c r="AD16" s="855">
        <v>40.748898699999998</v>
      </c>
      <c r="AE16" s="854">
        <v>66.3</v>
      </c>
      <c r="AF16" s="470">
        <v>66.3</v>
      </c>
      <c r="AG16" s="470">
        <v>68.877830000000003</v>
      </c>
      <c r="AH16" s="855">
        <v>72.747839999999997</v>
      </c>
      <c r="AI16" s="855">
        <v>72.747839999999997</v>
      </c>
      <c r="AJ16" s="854">
        <v>67.959999999999994</v>
      </c>
      <c r="AK16" s="470">
        <v>67.959616960000005</v>
      </c>
      <c r="AL16" s="470">
        <v>72.167270000000002</v>
      </c>
      <c r="AM16" s="855">
        <v>75.948279999999997</v>
      </c>
      <c r="AN16" s="855">
        <v>75.948279999999997</v>
      </c>
      <c r="AO16" s="854">
        <v>51</v>
      </c>
      <c r="AP16" s="470">
        <v>47</v>
      </c>
      <c r="AQ16" s="470">
        <v>44</v>
      </c>
      <c r="AR16" s="855">
        <v>44.200000760000002</v>
      </c>
      <c r="AS16" s="855">
        <v>44.5</v>
      </c>
      <c r="AT16" s="854">
        <v>67</v>
      </c>
      <c r="AU16" s="470">
        <v>63.4</v>
      </c>
      <c r="AV16" s="470">
        <v>60.799999239999998</v>
      </c>
      <c r="AW16" s="855">
        <v>60</v>
      </c>
      <c r="AX16" s="855">
        <v>60.5</v>
      </c>
      <c r="AY16" s="854">
        <v>60.3</v>
      </c>
      <c r="AZ16" s="470">
        <v>60</v>
      </c>
      <c r="BA16" s="601">
        <v>92</v>
      </c>
      <c r="BB16" s="470">
        <v>92</v>
      </c>
      <c r="BC16" s="601">
        <v>91</v>
      </c>
      <c r="BD16" s="470">
        <v>91</v>
      </c>
      <c r="BE16" s="586">
        <v>6.1338128000000003</v>
      </c>
      <c r="BF16" s="470">
        <v>2.38</v>
      </c>
      <c r="BG16" s="586">
        <v>6.2994913500000003</v>
      </c>
      <c r="BH16" s="507" t="s">
        <v>429</v>
      </c>
      <c r="BI16" s="201"/>
      <c r="BJ16" s="83"/>
    </row>
    <row r="17" spans="1:62" s="41" customFormat="1" ht="14">
      <c r="A17" s="109" t="s">
        <v>3</v>
      </c>
      <c r="B17" s="597">
        <v>121</v>
      </c>
      <c r="C17" s="598">
        <v>140</v>
      </c>
      <c r="D17" s="592">
        <v>141</v>
      </c>
      <c r="E17" s="382">
        <v>148</v>
      </c>
      <c r="F17" s="382">
        <v>150</v>
      </c>
      <c r="G17" s="507">
        <v>0.66800848700000004</v>
      </c>
      <c r="H17" s="492">
        <v>0.54631659438045288</v>
      </c>
      <c r="I17" s="492">
        <v>0.52529468504813137</v>
      </c>
      <c r="J17" s="856">
        <v>0.5292080966401902</v>
      </c>
      <c r="K17" s="857">
        <v>0.5572248294635701</v>
      </c>
      <c r="L17" s="601">
        <v>93</v>
      </c>
      <c r="M17" s="382">
        <v>110</v>
      </c>
      <c r="N17" s="382">
        <v>112</v>
      </c>
      <c r="O17" s="858">
        <v>115</v>
      </c>
      <c r="P17" s="859">
        <v>128</v>
      </c>
      <c r="Q17" s="600">
        <v>390</v>
      </c>
      <c r="R17" s="382">
        <v>420</v>
      </c>
      <c r="S17" s="382">
        <v>320</v>
      </c>
      <c r="T17" s="382">
        <v>310</v>
      </c>
      <c r="U17" s="854">
        <v>83.853999999999999</v>
      </c>
      <c r="V17" s="470">
        <v>83.853999999999999</v>
      </c>
      <c r="W17" s="470">
        <v>67.930000000000007</v>
      </c>
      <c r="X17" s="855">
        <v>71.986000000000004</v>
      </c>
      <c r="Y17" s="855">
        <v>71.986000000000004</v>
      </c>
      <c r="Z17" s="854">
        <v>22.11</v>
      </c>
      <c r="AA17" s="470">
        <v>21.875</v>
      </c>
      <c r="AB17" s="470">
        <v>21.875</v>
      </c>
      <c r="AC17" s="855">
        <v>21.875</v>
      </c>
      <c r="AD17" s="855">
        <v>14.7368421</v>
      </c>
      <c r="AE17" s="854">
        <v>49.9</v>
      </c>
      <c r="AF17" s="470">
        <v>49.9</v>
      </c>
      <c r="AG17" s="470">
        <v>49.9</v>
      </c>
      <c r="AH17" s="855">
        <v>49.9</v>
      </c>
      <c r="AI17" s="855">
        <v>21.85</v>
      </c>
      <c r="AJ17" s="854">
        <v>46.07</v>
      </c>
      <c r="AK17" s="470">
        <v>46.072151900000001</v>
      </c>
      <c r="AL17" s="470">
        <v>46.072151900000001</v>
      </c>
      <c r="AM17" s="855">
        <v>46.072151900000001</v>
      </c>
      <c r="AN17" s="855">
        <v>25.99</v>
      </c>
      <c r="AO17" s="854">
        <v>55.200000760000002</v>
      </c>
      <c r="AP17" s="470">
        <v>53.1</v>
      </c>
      <c r="AQ17" s="470">
        <v>43.599998470000003</v>
      </c>
      <c r="AR17" s="855">
        <v>43.799999239999998</v>
      </c>
      <c r="AS17" s="855">
        <v>43.900001500000002</v>
      </c>
      <c r="AT17" s="854">
        <v>75.800003050000001</v>
      </c>
      <c r="AU17" s="470">
        <v>74.900000000000006</v>
      </c>
      <c r="AV17" s="470">
        <v>70.800003050000001</v>
      </c>
      <c r="AW17" s="855">
        <v>71.300003050000001</v>
      </c>
      <c r="AX17" s="855">
        <v>71.599998499999998</v>
      </c>
      <c r="AY17" s="854">
        <v>50.6</v>
      </c>
      <c r="AZ17" s="470">
        <v>51</v>
      </c>
      <c r="BA17" s="601">
        <v>85</v>
      </c>
      <c r="BB17" s="470">
        <v>85</v>
      </c>
      <c r="BC17" s="601">
        <v>74</v>
      </c>
      <c r="BD17" s="470">
        <v>69</v>
      </c>
      <c r="BE17" s="577">
        <v>6.0947793749999999</v>
      </c>
      <c r="BF17" s="577">
        <v>3.17</v>
      </c>
      <c r="BG17" s="577">
        <v>5.9790480500000003</v>
      </c>
      <c r="BH17" s="592" t="s">
        <v>8</v>
      </c>
      <c r="BI17" s="145"/>
      <c r="BJ17" s="83"/>
    </row>
    <row r="18" spans="1:62" s="41" customFormat="1" ht="14">
      <c r="A18" s="284" t="s">
        <v>79</v>
      </c>
      <c r="B18" s="597">
        <v>148</v>
      </c>
      <c r="C18" s="598">
        <v>152</v>
      </c>
      <c r="D18" s="592">
        <v>152</v>
      </c>
      <c r="E18" s="382">
        <v>159</v>
      </c>
      <c r="F18" s="382">
        <v>151</v>
      </c>
      <c r="G18" s="507" t="s">
        <v>429</v>
      </c>
      <c r="H18" s="492">
        <v>0.58981978752559261</v>
      </c>
      <c r="I18" s="492">
        <v>0.55572371989808511</v>
      </c>
      <c r="J18" s="856">
        <v>0.55282222799062719</v>
      </c>
      <c r="K18" s="857">
        <v>0.54691136750456049</v>
      </c>
      <c r="L18" s="507" t="s">
        <v>429</v>
      </c>
      <c r="M18" s="382">
        <v>119</v>
      </c>
      <c r="N18" s="382">
        <v>119</v>
      </c>
      <c r="O18" s="858">
        <v>124</v>
      </c>
      <c r="P18" s="859">
        <v>125</v>
      </c>
      <c r="Q18" s="600">
        <v>950</v>
      </c>
      <c r="R18" s="382">
        <v>790</v>
      </c>
      <c r="S18" s="382">
        <v>460</v>
      </c>
      <c r="T18" s="382">
        <v>410</v>
      </c>
      <c r="U18" s="854">
        <v>130.43700000000001</v>
      </c>
      <c r="V18" s="470">
        <v>130.43700000000001</v>
      </c>
      <c r="W18" s="470">
        <v>128.67400000000001</v>
      </c>
      <c r="X18" s="855">
        <v>122.709</v>
      </c>
      <c r="Y18" s="855">
        <v>122.709</v>
      </c>
      <c r="Z18" s="854">
        <v>30.41</v>
      </c>
      <c r="AA18" s="470">
        <v>36</v>
      </c>
      <c r="AB18" s="470">
        <v>36</v>
      </c>
      <c r="AC18" s="855">
        <v>36</v>
      </c>
      <c r="AD18" s="855">
        <v>36</v>
      </c>
      <c r="AE18" s="507" t="s">
        <v>429</v>
      </c>
      <c r="AF18" s="470">
        <v>5.6</v>
      </c>
      <c r="AG18" s="470">
        <v>5.6</v>
      </c>
      <c r="AH18" s="855">
        <v>5.6</v>
      </c>
      <c r="AI18" s="855">
        <v>5.6</v>
      </c>
      <c r="AJ18" s="507" t="s">
        <v>429</v>
      </c>
      <c r="AK18" s="470">
        <v>9.246987013</v>
      </c>
      <c r="AL18" s="470">
        <v>9.246987013</v>
      </c>
      <c r="AM18" s="855">
        <v>9.246987013</v>
      </c>
      <c r="AN18" s="855">
        <v>9.5399999999999991</v>
      </c>
      <c r="AO18" s="854">
        <v>88.800003050000001</v>
      </c>
      <c r="AP18" s="470">
        <v>86.3</v>
      </c>
      <c r="AQ18" s="470">
        <v>88.199996949999999</v>
      </c>
      <c r="AR18" s="855">
        <v>88.099998470000003</v>
      </c>
      <c r="AS18" s="855">
        <v>88.099998499999998</v>
      </c>
      <c r="AT18" s="854">
        <v>91.099998470000003</v>
      </c>
      <c r="AU18" s="470">
        <v>90.6</v>
      </c>
      <c r="AV18" s="470">
        <v>90.300003050000001</v>
      </c>
      <c r="AW18" s="855">
        <v>90.199996949999999</v>
      </c>
      <c r="AX18" s="855">
        <v>90.199996900000002</v>
      </c>
      <c r="AY18" s="854">
        <v>26.4</v>
      </c>
      <c r="AZ18" s="470">
        <v>26</v>
      </c>
      <c r="BA18" s="601">
        <v>76</v>
      </c>
      <c r="BB18" s="470">
        <v>76</v>
      </c>
      <c r="BC18" s="601">
        <v>46</v>
      </c>
      <c r="BD18" s="470">
        <v>43</v>
      </c>
      <c r="BE18" s="586">
        <v>3.861727525</v>
      </c>
      <c r="BF18" s="470">
        <v>5.4</v>
      </c>
      <c r="BG18" s="470">
        <v>5.2</v>
      </c>
      <c r="BH18" s="470">
        <v>5.2</v>
      </c>
      <c r="BI18" s="201"/>
      <c r="BJ18" s="83"/>
    </row>
    <row r="19" spans="1:62" s="41" customFormat="1" ht="14">
      <c r="A19" s="109" t="s">
        <v>2</v>
      </c>
      <c r="B19" s="597">
        <v>150</v>
      </c>
      <c r="C19" s="598">
        <v>164</v>
      </c>
      <c r="D19" s="592">
        <v>163</v>
      </c>
      <c r="E19" s="382">
        <v>141</v>
      </c>
      <c r="F19" s="382">
        <v>139</v>
      </c>
      <c r="G19" s="507">
        <v>0.75210366500000003</v>
      </c>
      <c r="H19" s="492">
        <v>0.62714235451242617</v>
      </c>
      <c r="I19" s="492">
        <v>0.62279459449530683</v>
      </c>
      <c r="J19" s="856">
        <v>0.61746082292403859</v>
      </c>
      <c r="K19" s="857">
        <v>0.58681386868136143</v>
      </c>
      <c r="L19" s="601">
        <v>124</v>
      </c>
      <c r="M19" s="382">
        <v>131</v>
      </c>
      <c r="N19" s="382">
        <v>136</v>
      </c>
      <c r="O19" s="858">
        <v>133</v>
      </c>
      <c r="P19" s="859">
        <v>132</v>
      </c>
      <c r="Q19" s="600">
        <v>830</v>
      </c>
      <c r="R19" s="382">
        <v>470</v>
      </c>
      <c r="S19" s="382">
        <v>440</v>
      </c>
      <c r="T19" s="382">
        <v>280</v>
      </c>
      <c r="U19" s="854">
        <v>141.798</v>
      </c>
      <c r="V19" s="470">
        <v>146.828</v>
      </c>
      <c r="W19" s="470">
        <v>138.465</v>
      </c>
      <c r="X19" s="855">
        <v>125.402</v>
      </c>
      <c r="Y19" s="855">
        <v>125.402</v>
      </c>
      <c r="Z19" s="854">
        <v>15.19</v>
      </c>
      <c r="AA19" s="470">
        <v>14.01273885</v>
      </c>
      <c r="AB19" s="470">
        <v>11.464968150000001</v>
      </c>
      <c r="AC19" s="855">
        <v>12.6</v>
      </c>
      <c r="AD19" s="855">
        <v>12.658227800000001</v>
      </c>
      <c r="AE19" s="854">
        <v>25.7</v>
      </c>
      <c r="AF19" s="470">
        <v>25.7</v>
      </c>
      <c r="AG19" s="470">
        <v>25.7</v>
      </c>
      <c r="AH19" s="855">
        <v>25.7</v>
      </c>
      <c r="AI19" s="855">
        <v>25.83</v>
      </c>
      <c r="AJ19" s="854">
        <v>44.16</v>
      </c>
      <c r="AK19" s="470">
        <v>44.15637066</v>
      </c>
      <c r="AL19" s="470">
        <v>44.15637066</v>
      </c>
      <c r="AM19" s="855">
        <v>44.15637066</v>
      </c>
      <c r="AN19" s="855">
        <v>43.97</v>
      </c>
      <c r="AO19" s="854">
        <v>60.400001529999997</v>
      </c>
      <c r="AP19" s="470">
        <v>59.5</v>
      </c>
      <c r="AQ19" s="470">
        <v>73.199996949999999</v>
      </c>
      <c r="AR19" s="855">
        <v>73.199996949999999</v>
      </c>
      <c r="AS19" s="855">
        <v>73.099998499999998</v>
      </c>
      <c r="AT19" s="854">
        <v>78.699996949999999</v>
      </c>
      <c r="AU19" s="470">
        <v>79.2</v>
      </c>
      <c r="AV19" s="470">
        <v>85.599998470000003</v>
      </c>
      <c r="AW19" s="855">
        <v>85.699996949999999</v>
      </c>
      <c r="AX19" s="855">
        <v>85.599998499999998</v>
      </c>
      <c r="AY19" s="854">
        <v>40.799999999999997</v>
      </c>
      <c r="AZ19" s="470">
        <v>41</v>
      </c>
      <c r="BA19" s="601">
        <v>94</v>
      </c>
      <c r="BB19" s="470">
        <v>94</v>
      </c>
      <c r="BC19" s="601">
        <v>47</v>
      </c>
      <c r="BD19" s="470">
        <v>47</v>
      </c>
      <c r="BE19" s="586">
        <v>5.6931240750000001</v>
      </c>
      <c r="BF19" s="470">
        <v>6.3</v>
      </c>
      <c r="BG19" s="586">
        <v>4.7523583</v>
      </c>
      <c r="BH19" s="592">
        <v>5.3</v>
      </c>
      <c r="BI19" s="201"/>
      <c r="BJ19" s="83"/>
    </row>
    <row r="20" spans="1:62" s="41" customFormat="1" ht="14">
      <c r="A20" s="109" t="s">
        <v>50</v>
      </c>
      <c r="B20" s="597">
        <v>169</v>
      </c>
      <c r="C20" s="598">
        <v>173</v>
      </c>
      <c r="D20" s="592">
        <v>172</v>
      </c>
      <c r="E20" s="382">
        <v>156</v>
      </c>
      <c r="F20" s="382">
        <v>155</v>
      </c>
      <c r="G20" s="507">
        <v>0.70494898500000003</v>
      </c>
      <c r="H20" s="492">
        <v>0.58264451133698625</v>
      </c>
      <c r="I20" s="492">
        <v>0.54354077045463267</v>
      </c>
      <c r="J20" s="856">
        <v>0.51647693191995003</v>
      </c>
      <c r="K20" s="857">
        <v>0.50397590295063033</v>
      </c>
      <c r="L20" s="601">
        <v>105</v>
      </c>
      <c r="M20" s="382">
        <v>118</v>
      </c>
      <c r="N20" s="382">
        <v>116</v>
      </c>
      <c r="O20" s="858">
        <v>110</v>
      </c>
      <c r="P20" s="859">
        <v>112</v>
      </c>
      <c r="Q20" s="600">
        <v>880</v>
      </c>
      <c r="R20" s="382">
        <v>790</v>
      </c>
      <c r="S20" s="382">
        <v>570</v>
      </c>
      <c r="T20" s="382">
        <v>470</v>
      </c>
      <c r="U20" s="854">
        <v>64.63</v>
      </c>
      <c r="V20" s="470">
        <v>64.611000000000004</v>
      </c>
      <c r="W20" s="470">
        <v>53.356000000000002</v>
      </c>
      <c r="X20" s="855">
        <v>60.256</v>
      </c>
      <c r="Y20" s="855">
        <v>60.256</v>
      </c>
      <c r="Z20" s="854">
        <v>18.149999999999999</v>
      </c>
      <c r="AA20" s="470">
        <v>17.8913738</v>
      </c>
      <c r="AB20" s="470">
        <v>17.8913738</v>
      </c>
      <c r="AC20" s="855">
        <v>35.142857139999997</v>
      </c>
      <c r="AD20" s="855">
        <v>35.142857100000001</v>
      </c>
      <c r="AE20" s="854">
        <v>48.8</v>
      </c>
      <c r="AF20" s="470">
        <v>48.8</v>
      </c>
      <c r="AG20" s="470">
        <v>48.8</v>
      </c>
      <c r="AH20" s="855">
        <v>48.8</v>
      </c>
      <c r="AI20" s="855">
        <v>48.72</v>
      </c>
      <c r="AJ20" s="854">
        <v>62.04</v>
      </c>
      <c r="AK20" s="470">
        <v>62.042891959999999</v>
      </c>
      <c r="AL20" s="470">
        <v>62.042891959999999</v>
      </c>
      <c r="AM20" s="855">
        <v>62.042891959999999</v>
      </c>
      <c r="AN20" s="855">
        <v>62.02</v>
      </c>
      <c r="AO20" s="854">
        <v>60.799999239999998</v>
      </c>
      <c r="AP20" s="470">
        <v>60</v>
      </c>
      <c r="AQ20" s="470">
        <v>83</v>
      </c>
      <c r="AR20" s="855">
        <v>83.199996949999999</v>
      </c>
      <c r="AS20" s="855">
        <v>83.199996900000002</v>
      </c>
      <c r="AT20" s="854">
        <v>74.5</v>
      </c>
      <c r="AU20" s="470">
        <v>74.3</v>
      </c>
      <c r="AV20" s="470">
        <v>89.5</v>
      </c>
      <c r="AW20" s="855">
        <v>89.699996949999999</v>
      </c>
      <c r="AX20" s="855">
        <v>89.699996900000002</v>
      </c>
      <c r="AY20" s="854">
        <v>60.2</v>
      </c>
      <c r="AZ20" s="470">
        <v>65</v>
      </c>
      <c r="BA20" s="601">
        <v>94</v>
      </c>
      <c r="BB20" s="470">
        <v>93</v>
      </c>
      <c r="BC20" s="601">
        <v>69</v>
      </c>
      <c r="BD20" s="470">
        <v>60</v>
      </c>
      <c r="BE20" s="586">
        <v>6.9108183500000004</v>
      </c>
      <c r="BF20" s="470">
        <v>3.11</v>
      </c>
      <c r="BG20" s="586">
        <v>5.5407453999999996</v>
      </c>
      <c r="BH20" s="507" t="s">
        <v>429</v>
      </c>
      <c r="BI20" s="201"/>
      <c r="BJ20" s="83"/>
    </row>
    <row r="21" spans="1:62" s="47" customFormat="1" ht="14">
      <c r="A21" s="145"/>
      <c r="B21" s="145"/>
      <c r="C21" s="145"/>
      <c r="D21" s="145"/>
      <c r="E21" s="145"/>
      <c r="F21" s="145"/>
      <c r="G21" s="145"/>
      <c r="H21" s="145"/>
      <c r="I21" s="145"/>
      <c r="J21" s="145"/>
      <c r="K21" s="145"/>
      <c r="L21" s="145"/>
      <c r="M21" s="145"/>
      <c r="N21" s="145"/>
      <c r="O21" s="145"/>
      <c r="P21" s="145"/>
      <c r="Q21" s="145"/>
      <c r="R21" s="145"/>
      <c r="S21" s="145"/>
      <c r="T21" s="145"/>
      <c r="U21" s="145"/>
      <c r="V21" s="145"/>
      <c r="W21" s="145"/>
      <c r="X21" s="145"/>
      <c r="Y21" s="145"/>
      <c r="Z21" s="145"/>
      <c r="AA21" s="145"/>
      <c r="AB21" s="145"/>
      <c r="AC21" s="145"/>
      <c r="AD21" s="145"/>
      <c r="AE21" s="145"/>
      <c r="AF21" s="145"/>
      <c r="AG21" s="145"/>
      <c r="AH21" s="145"/>
      <c r="AI21" s="145"/>
      <c r="AJ21" s="145"/>
      <c r="AK21" s="145"/>
      <c r="AL21" s="145"/>
      <c r="AM21" s="145"/>
      <c r="AN21" s="145"/>
      <c r="AO21" s="145"/>
      <c r="AP21" s="145"/>
      <c r="AQ21" s="145"/>
      <c r="AR21" s="145"/>
      <c r="AS21" s="145"/>
      <c r="AT21" s="145"/>
      <c r="AU21" s="145"/>
      <c r="AV21" s="145"/>
      <c r="AW21" s="145"/>
      <c r="AX21" s="145"/>
      <c r="AY21" s="145"/>
      <c r="AZ21" s="145"/>
      <c r="BA21" s="145"/>
      <c r="BB21" s="145"/>
      <c r="BC21" s="145"/>
      <c r="BD21" s="145"/>
      <c r="BE21" s="145"/>
      <c r="BF21" s="145"/>
      <c r="BG21" s="145"/>
      <c r="BH21" s="145"/>
      <c r="BI21" s="145"/>
    </row>
    <row r="22" spans="1:62">
      <c r="A22" s="316" t="s">
        <v>33</v>
      </c>
      <c r="B22" s="244"/>
      <c r="D22" s="145"/>
      <c r="E22" s="145"/>
      <c r="F22" s="145"/>
      <c r="G22" s="145"/>
      <c r="H22" s="145"/>
      <c r="I22" s="145"/>
      <c r="J22" s="145"/>
      <c r="K22" s="145"/>
      <c r="L22" s="145"/>
      <c r="M22" s="145"/>
      <c r="N22" s="145"/>
      <c r="O22" s="145"/>
      <c r="P22" s="145"/>
      <c r="Q22" s="145"/>
      <c r="R22" s="145"/>
      <c r="S22" s="145"/>
      <c r="T22" s="145"/>
      <c r="U22" s="145"/>
      <c r="V22" s="145"/>
      <c r="W22" s="145"/>
      <c r="X22" s="145"/>
      <c r="Y22" s="145"/>
      <c r="Z22" s="145"/>
      <c r="AA22" s="145"/>
      <c r="AB22" s="145"/>
      <c r="AC22" s="145"/>
      <c r="AD22" s="145"/>
      <c r="AE22" s="145"/>
      <c r="AF22" s="145"/>
      <c r="AG22" s="145"/>
      <c r="AH22" s="145"/>
      <c r="AI22" s="145"/>
      <c r="AJ22" s="145"/>
      <c r="AK22" s="145"/>
      <c r="AL22" s="145"/>
      <c r="AM22" s="145"/>
      <c r="AN22" s="145"/>
      <c r="AO22" s="145"/>
      <c r="AP22" s="145"/>
      <c r="AQ22" s="145"/>
      <c r="AR22" s="145"/>
      <c r="AS22" s="145"/>
      <c r="AT22" s="145"/>
      <c r="AU22" s="145"/>
      <c r="AV22" s="145"/>
      <c r="AW22" s="145"/>
      <c r="AX22" s="145"/>
      <c r="AY22" s="145"/>
      <c r="AZ22" s="145"/>
      <c r="BA22" s="145"/>
      <c r="BB22" s="145"/>
      <c r="BC22" s="145"/>
      <c r="BD22" s="145"/>
      <c r="BE22" s="145"/>
      <c r="BF22" s="57"/>
      <c r="BG22" s="57"/>
      <c r="BH22" s="145"/>
      <c r="BI22" s="57"/>
    </row>
    <row r="23" spans="1:62">
      <c r="A23" s="145"/>
      <c r="B23" s="231"/>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5"/>
      <c r="AC23" s="145"/>
      <c r="AD23" s="145"/>
      <c r="AE23" s="145"/>
      <c r="AF23" s="145"/>
      <c r="AG23" s="145"/>
      <c r="AH23" s="145"/>
      <c r="AI23" s="145"/>
      <c r="AJ23" s="145"/>
      <c r="AK23" s="145"/>
      <c r="AL23" s="145"/>
      <c r="AM23" s="145"/>
      <c r="AN23" s="145"/>
      <c r="AO23" s="145"/>
      <c r="AP23" s="145"/>
      <c r="AQ23" s="145"/>
      <c r="AR23" s="145"/>
      <c r="AS23" s="145"/>
      <c r="AT23" s="145"/>
      <c r="AU23" s="145"/>
      <c r="AV23" s="145"/>
      <c r="AW23" s="145"/>
      <c r="AX23" s="145"/>
      <c r="AY23" s="145"/>
      <c r="AZ23" s="145"/>
      <c r="BA23" s="145"/>
      <c r="BB23" s="145"/>
      <c r="BC23" s="145"/>
      <c r="BD23" s="145"/>
      <c r="BE23" s="145"/>
      <c r="BF23" s="57"/>
      <c r="BG23" s="57"/>
      <c r="BH23" s="145"/>
      <c r="BI23" s="57"/>
    </row>
    <row r="24" spans="1:62" s="47" customFormat="1">
      <c r="A24" s="145" t="s">
        <v>273</v>
      </c>
      <c r="B24" s="145"/>
      <c r="D24" s="145"/>
      <c r="E24" s="145"/>
      <c r="F24" s="145"/>
      <c r="G24" s="145"/>
      <c r="H24" s="145"/>
      <c r="I24" s="145"/>
      <c r="J24" s="145"/>
      <c r="K24" s="145"/>
      <c r="L24" s="145"/>
      <c r="M24" s="145"/>
      <c r="N24" s="145"/>
      <c r="O24" s="145"/>
      <c r="P24" s="145"/>
      <c r="Q24" s="145"/>
      <c r="R24" s="145"/>
      <c r="S24" s="145"/>
      <c r="T24" s="145"/>
      <c r="U24" s="145"/>
      <c r="V24" s="145"/>
      <c r="W24" s="145"/>
      <c r="X24" s="145"/>
      <c r="Y24" s="145"/>
      <c r="Z24" s="145"/>
      <c r="AA24" s="145"/>
      <c r="AB24" s="145"/>
      <c r="AC24" s="145"/>
      <c r="AD24" s="145"/>
      <c r="AE24" s="145"/>
      <c r="AF24" s="145"/>
      <c r="AG24" s="145"/>
      <c r="AH24" s="145"/>
      <c r="AI24" s="145"/>
      <c r="AJ24" s="145"/>
      <c r="AK24" s="145"/>
      <c r="AL24" s="145"/>
      <c r="AM24" s="145"/>
      <c r="AN24" s="145"/>
      <c r="AO24" s="145"/>
      <c r="AP24" s="145"/>
      <c r="AQ24" s="145"/>
      <c r="AR24" s="145"/>
      <c r="AS24" s="145"/>
      <c r="AT24" s="145"/>
      <c r="AU24" s="145"/>
      <c r="AV24" s="145"/>
      <c r="AW24" s="145"/>
      <c r="AX24" s="145"/>
      <c r="AY24" s="145"/>
      <c r="AZ24" s="145"/>
      <c r="BA24" s="145"/>
      <c r="BB24" s="145"/>
      <c r="BC24" s="145"/>
      <c r="BD24" s="145"/>
      <c r="BE24" s="145"/>
      <c r="BF24" s="57"/>
      <c r="BG24" s="57"/>
      <c r="BH24" s="145"/>
      <c r="BI24" s="57"/>
      <c r="BJ24"/>
    </row>
    <row r="25" spans="1:62" s="41" customFormat="1">
      <c r="A25" s="145" t="s">
        <v>272</v>
      </c>
      <c r="B25" s="88"/>
      <c r="D25" s="88"/>
      <c r="E25" s="88"/>
      <c r="F25" s="88"/>
      <c r="G25" s="197"/>
      <c r="H25" s="197"/>
      <c r="I25" s="197"/>
      <c r="J25" s="88"/>
      <c r="K25" s="88"/>
      <c r="L25" s="205"/>
      <c r="M25" s="205"/>
      <c r="N25" s="205"/>
      <c r="O25" s="88"/>
      <c r="P25" s="88"/>
      <c r="Q25" s="198"/>
      <c r="R25" s="198"/>
      <c r="S25" s="198"/>
      <c r="T25" s="198"/>
      <c r="U25" s="199"/>
      <c r="V25" s="199"/>
      <c r="W25" s="199"/>
      <c r="X25" s="88"/>
      <c r="Y25" s="88"/>
      <c r="Z25" s="199"/>
      <c r="AA25" s="199"/>
      <c r="AB25" s="199"/>
      <c r="AC25" s="88"/>
      <c r="AD25" s="88"/>
      <c r="AE25" s="199"/>
      <c r="AF25" s="199"/>
      <c r="AG25" s="199"/>
      <c r="AH25" s="199"/>
      <c r="AI25" s="199"/>
      <c r="AJ25" s="199"/>
      <c r="AK25" s="199"/>
      <c r="AL25" s="199"/>
      <c r="AM25" s="199"/>
      <c r="AN25" s="199"/>
      <c r="AO25" s="199"/>
      <c r="AP25" s="199"/>
      <c r="AQ25" s="199"/>
      <c r="AR25" s="88"/>
      <c r="AS25" s="88"/>
      <c r="AT25" s="199"/>
      <c r="AU25" s="199"/>
      <c r="AV25" s="199"/>
      <c r="AW25" s="88"/>
      <c r="AX25" s="88"/>
      <c r="AY25" s="199"/>
      <c r="AZ25" s="199"/>
      <c r="BA25" s="198"/>
      <c r="BB25" s="198"/>
      <c r="BC25" s="198"/>
      <c r="BD25" s="198"/>
      <c r="BE25" s="198"/>
      <c r="BF25" s="57"/>
      <c r="BG25" s="57"/>
      <c r="BH25" s="88"/>
      <c r="BI25" s="57"/>
      <c r="BJ25"/>
    </row>
    <row r="26" spans="1:62">
      <c r="A26" s="145" t="s">
        <v>359</v>
      </c>
      <c r="B26" s="145"/>
      <c r="E26" s="145"/>
      <c r="F26" s="145"/>
      <c r="G26" s="145"/>
      <c r="H26" s="145"/>
      <c r="I26" s="145"/>
      <c r="J26" s="145"/>
      <c r="K26" s="145"/>
      <c r="L26" s="145"/>
      <c r="M26" s="145"/>
      <c r="N26" s="145"/>
      <c r="O26" s="145"/>
      <c r="P26" s="145"/>
      <c r="Q26" s="145"/>
      <c r="R26" s="145"/>
      <c r="S26" s="145"/>
      <c r="T26" s="145"/>
      <c r="U26" s="145"/>
      <c r="V26" s="145"/>
      <c r="W26" s="145"/>
      <c r="X26" s="145"/>
      <c r="Y26" s="145"/>
      <c r="Z26" s="145"/>
      <c r="AA26" s="145"/>
      <c r="AB26" s="145"/>
      <c r="AC26" s="145"/>
      <c r="AD26" s="145"/>
      <c r="AE26" s="145"/>
      <c r="AF26" s="145"/>
      <c r="AG26" s="145"/>
      <c r="AH26" s="145"/>
      <c r="AI26" s="145"/>
      <c r="AJ26" s="145"/>
      <c r="AK26" s="145"/>
      <c r="AL26" s="145"/>
      <c r="AM26" s="145"/>
      <c r="AN26" s="145"/>
      <c r="AO26" s="145"/>
      <c r="AP26" s="145"/>
      <c r="AQ26" s="145"/>
      <c r="AR26" s="145"/>
      <c r="AS26" s="145"/>
      <c r="AT26" s="145"/>
      <c r="AU26" s="145"/>
      <c r="AV26" s="145"/>
      <c r="AW26" s="145"/>
      <c r="AX26" s="145"/>
      <c r="AY26" s="145"/>
      <c r="AZ26" s="145"/>
      <c r="BA26" s="145"/>
      <c r="BB26" s="145"/>
      <c r="BC26" s="145"/>
      <c r="BD26" s="145"/>
      <c r="BE26" s="145"/>
      <c r="BF26" s="57"/>
      <c r="BG26" s="57"/>
      <c r="BH26" s="145"/>
      <c r="BI26" s="57"/>
    </row>
    <row r="27" spans="1:62">
      <c r="A27" s="88"/>
      <c r="B27" s="145"/>
      <c r="D27" s="261" t="s">
        <v>17</v>
      </c>
      <c r="E27" s="145"/>
      <c r="F27" s="145"/>
      <c r="G27" s="145"/>
      <c r="H27" s="145"/>
      <c r="I27" s="145"/>
      <c r="J27" s="145"/>
      <c r="K27" s="145"/>
      <c r="L27" s="145"/>
      <c r="M27" s="145"/>
      <c r="N27" s="145"/>
      <c r="O27" s="145"/>
      <c r="P27" s="145"/>
      <c r="Q27" s="145"/>
      <c r="R27" s="145"/>
      <c r="S27" s="145"/>
      <c r="T27" s="145"/>
      <c r="U27" s="145"/>
      <c r="V27" s="145"/>
      <c r="W27" s="145"/>
      <c r="X27" s="145"/>
      <c r="Y27" s="145"/>
      <c r="Z27" s="145"/>
      <c r="AA27" s="145"/>
      <c r="AB27" s="145"/>
      <c r="AC27" s="145"/>
      <c r="AD27" s="145"/>
      <c r="AE27" s="145"/>
      <c r="AF27" s="145"/>
      <c r="AG27" s="145"/>
      <c r="AH27" s="145"/>
      <c r="AI27" s="145"/>
      <c r="AJ27" s="145"/>
      <c r="AK27" s="145"/>
      <c r="AL27" s="145"/>
      <c r="AM27" s="145"/>
      <c r="AN27" s="145"/>
      <c r="AO27" s="145"/>
      <c r="AP27" s="145"/>
      <c r="AQ27" s="145"/>
      <c r="AR27" s="145"/>
      <c r="AS27" s="145"/>
      <c r="AT27" s="145"/>
      <c r="AU27" s="145"/>
      <c r="AV27" s="145"/>
      <c r="AW27" s="145"/>
      <c r="AX27" s="145"/>
      <c r="AY27" s="145"/>
      <c r="AZ27" s="145"/>
      <c r="BA27" s="145"/>
      <c r="BB27" s="145"/>
      <c r="BC27" s="145"/>
      <c r="BD27" s="145"/>
      <c r="BE27" s="145"/>
      <c r="BF27" s="57"/>
      <c r="BG27" s="57"/>
      <c r="BH27" s="145"/>
      <c r="BI27" s="57"/>
    </row>
    <row r="28" spans="1:62">
      <c r="A28" s="289" t="s">
        <v>910</v>
      </c>
      <c r="B28" s="145"/>
      <c r="D28" s="261"/>
      <c r="E28" s="145"/>
      <c r="F28" s="145"/>
      <c r="G28" s="145"/>
      <c r="H28" s="145"/>
      <c r="I28" s="145"/>
      <c r="J28" s="145"/>
      <c r="K28" s="145"/>
      <c r="L28" s="145"/>
      <c r="M28" s="145"/>
      <c r="N28" s="145"/>
      <c r="O28" s="145"/>
      <c r="P28" s="145"/>
      <c r="Q28" s="145"/>
      <c r="R28" s="145"/>
      <c r="S28" s="145"/>
      <c r="T28" s="145"/>
      <c r="U28" s="145"/>
      <c r="V28" s="145"/>
      <c r="W28" s="145"/>
      <c r="X28" s="145"/>
      <c r="Y28" s="145"/>
      <c r="Z28" s="145"/>
      <c r="AA28" s="145"/>
      <c r="AB28" s="145"/>
      <c r="AC28" s="145"/>
      <c r="AD28" s="145"/>
      <c r="AE28" s="145"/>
      <c r="AF28" s="145"/>
      <c r="AG28" s="145"/>
      <c r="AH28" s="145"/>
      <c r="AI28" s="145"/>
      <c r="AJ28" s="145"/>
      <c r="AK28" s="145"/>
      <c r="AL28" s="145"/>
      <c r="AM28" s="145"/>
      <c r="AN28" s="145"/>
      <c r="AO28" s="145"/>
      <c r="AP28" s="145"/>
      <c r="AQ28" s="145"/>
      <c r="AR28" s="145"/>
      <c r="AS28" s="145"/>
      <c r="AT28" s="145"/>
      <c r="AU28" s="145"/>
      <c r="AV28" s="145"/>
      <c r="AW28" s="145"/>
      <c r="AX28" s="145"/>
      <c r="AY28" s="145"/>
      <c r="AZ28" s="145"/>
      <c r="BA28" s="145"/>
      <c r="BB28" s="145"/>
      <c r="BC28" s="145"/>
      <c r="BD28" s="145"/>
      <c r="BE28" s="145"/>
      <c r="BF28" s="289"/>
      <c r="BG28" s="289"/>
      <c r="BH28" s="145"/>
      <c r="BI28" s="289"/>
      <c r="BJ28" s="499"/>
    </row>
    <row r="29" spans="1:62">
      <c r="A29" s="145"/>
      <c r="B29" s="145"/>
      <c r="D29" s="261"/>
      <c r="E29" s="145"/>
      <c r="F29" s="145"/>
      <c r="G29" s="145"/>
      <c r="H29" s="145"/>
      <c r="I29" s="145"/>
      <c r="J29" s="145"/>
      <c r="K29" s="145"/>
      <c r="L29" s="145"/>
      <c r="M29" s="145"/>
      <c r="N29" s="145"/>
      <c r="O29" s="145"/>
      <c r="P29" s="145"/>
      <c r="Q29" s="145"/>
      <c r="R29" s="145"/>
      <c r="S29" s="145"/>
      <c r="T29" s="145"/>
      <c r="U29" s="145"/>
      <c r="V29" s="145"/>
      <c r="W29" s="145"/>
      <c r="X29" s="145"/>
      <c r="Y29" s="145"/>
      <c r="Z29" s="145"/>
      <c r="AA29" s="145"/>
      <c r="AB29" s="145"/>
      <c r="AC29" s="145"/>
      <c r="AD29" s="145"/>
      <c r="AE29" s="145"/>
      <c r="AF29" s="145"/>
      <c r="AG29" s="145"/>
      <c r="AH29" s="145"/>
      <c r="AI29" s="145"/>
      <c r="AJ29" s="145"/>
      <c r="AK29" s="145"/>
      <c r="AL29" s="145"/>
      <c r="AM29" s="145"/>
      <c r="AN29" s="145"/>
      <c r="AO29" s="145"/>
      <c r="AP29" s="145"/>
      <c r="AQ29" s="145"/>
      <c r="AR29" s="145"/>
      <c r="AS29" s="145"/>
      <c r="AT29" s="145"/>
      <c r="AU29" s="145"/>
      <c r="AV29" s="145"/>
      <c r="AW29" s="145"/>
      <c r="AX29" s="145"/>
      <c r="AY29" s="145"/>
      <c r="AZ29" s="145"/>
      <c r="BA29" s="145"/>
      <c r="BB29" s="145"/>
      <c r="BC29" s="145"/>
      <c r="BD29" s="145"/>
      <c r="BE29" s="145"/>
      <c r="BF29" s="289"/>
      <c r="BG29" s="289"/>
      <c r="BH29" s="145"/>
      <c r="BI29" s="289"/>
      <c r="BJ29" s="499"/>
    </row>
    <row r="30" spans="1:62" ht="15.75" customHeight="1">
      <c r="A30" s="96" t="s">
        <v>1188</v>
      </c>
      <c r="B30" s="145"/>
      <c r="D30" s="131"/>
      <c r="E30" s="131"/>
      <c r="F30" s="131"/>
      <c r="G30" s="145"/>
      <c r="H30" s="145"/>
      <c r="I30" s="145"/>
      <c r="J30" s="131"/>
      <c r="K30" s="131"/>
      <c r="L30" s="145"/>
      <c r="M30" s="145"/>
      <c r="N30" s="145"/>
      <c r="O30" s="131"/>
      <c r="P30" s="131"/>
      <c r="Q30" s="145"/>
      <c r="R30" s="145"/>
      <c r="S30" s="145"/>
      <c r="T30" s="145"/>
      <c r="U30" s="145"/>
      <c r="V30" s="145"/>
      <c r="W30" s="145"/>
      <c r="X30" s="131"/>
      <c r="Y30" s="131"/>
      <c r="Z30" s="145"/>
      <c r="AA30" s="145"/>
      <c r="AB30" s="145"/>
      <c r="AC30" s="131"/>
      <c r="AD30" s="131"/>
      <c r="AE30" s="145"/>
      <c r="AF30" s="145"/>
      <c r="AG30" s="145"/>
      <c r="AH30" s="145"/>
      <c r="AI30" s="145"/>
      <c r="AJ30" s="145"/>
      <c r="AK30" s="145"/>
      <c r="AL30" s="145"/>
      <c r="AM30" s="145"/>
      <c r="AN30" s="145"/>
      <c r="AO30" s="145"/>
      <c r="AP30" s="145"/>
      <c r="AQ30" s="145"/>
      <c r="AR30" s="131"/>
      <c r="AS30" s="131"/>
      <c r="AT30" s="145"/>
      <c r="AU30" s="145"/>
      <c r="AV30" s="145"/>
      <c r="AW30" s="131"/>
      <c r="AX30" s="131"/>
      <c r="AY30" s="145"/>
      <c r="AZ30" s="145"/>
      <c r="BA30" s="145"/>
      <c r="BB30" s="145"/>
      <c r="BC30" s="145"/>
      <c r="BD30" s="145"/>
      <c r="BE30" s="145"/>
      <c r="BF30" s="57"/>
      <c r="BG30" s="57"/>
      <c r="BH30" s="131"/>
      <c r="BI30" s="57"/>
    </row>
    <row r="31" spans="1:62">
      <c r="A31" s="145"/>
      <c r="B31" s="145"/>
      <c r="C31" s="145"/>
      <c r="D31" s="145"/>
      <c r="E31" s="145"/>
      <c r="F31" s="145"/>
      <c r="G31" s="145"/>
      <c r="H31" s="145"/>
      <c r="I31" s="145"/>
      <c r="J31" s="145"/>
      <c r="K31" s="145"/>
      <c r="L31" s="145"/>
      <c r="M31" s="145"/>
      <c r="N31" s="145"/>
      <c r="O31" s="145"/>
      <c r="P31" s="145"/>
      <c r="Q31" s="145"/>
      <c r="R31" s="145"/>
      <c r="S31" s="145"/>
      <c r="T31" s="145"/>
      <c r="U31" s="145"/>
      <c r="V31" s="145"/>
      <c r="W31" s="145"/>
      <c r="X31" s="145"/>
      <c r="Y31" s="145"/>
      <c r="Z31" s="145"/>
      <c r="AA31" s="145"/>
      <c r="AB31" s="145"/>
      <c r="AC31" s="145"/>
      <c r="AD31" s="145"/>
      <c r="AE31" s="145"/>
      <c r="AF31" s="145"/>
      <c r="AG31" s="145"/>
      <c r="AH31" s="145"/>
      <c r="AI31" s="145"/>
      <c r="AJ31" s="145"/>
      <c r="AK31" s="145"/>
      <c r="AL31" s="145"/>
      <c r="AM31" s="145"/>
      <c r="AN31" s="145"/>
      <c r="AO31" s="145"/>
      <c r="AP31" s="145"/>
      <c r="AQ31" s="145"/>
      <c r="AR31" s="145"/>
      <c r="AS31" s="145"/>
      <c r="AT31" s="145"/>
      <c r="AU31" s="145"/>
      <c r="AV31" s="145"/>
      <c r="AW31" s="145"/>
      <c r="AX31" s="145"/>
      <c r="AY31" s="145"/>
      <c r="AZ31" s="145"/>
      <c r="BA31" s="145"/>
      <c r="BB31" s="145"/>
      <c r="BC31" s="145"/>
      <c r="BD31" s="145"/>
      <c r="BE31" s="145"/>
      <c r="BF31" s="57"/>
      <c r="BG31" s="57"/>
      <c r="BH31" s="145"/>
      <c r="BI31" s="57"/>
    </row>
    <row r="32" spans="1:62">
      <c r="A32" s="167" t="s">
        <v>431</v>
      </c>
      <c r="B32" s="145"/>
      <c r="C32" s="145"/>
      <c r="D32" s="145"/>
      <c r="E32" s="145"/>
      <c r="F32" s="145"/>
      <c r="G32" s="145"/>
      <c r="H32" s="145"/>
      <c r="I32" s="145"/>
      <c r="J32" s="145"/>
      <c r="K32" s="145"/>
      <c r="L32" s="145"/>
      <c r="M32" s="145"/>
      <c r="N32" s="145"/>
      <c r="O32" s="145"/>
      <c r="P32" s="145"/>
      <c r="Q32" s="145"/>
      <c r="R32" s="145"/>
      <c r="S32" s="145"/>
      <c r="T32" s="145"/>
      <c r="U32" s="145"/>
      <c r="V32" s="145"/>
      <c r="W32" s="145"/>
      <c r="X32" s="145"/>
      <c r="Y32" s="145"/>
      <c r="Z32" s="145"/>
      <c r="AA32" s="145"/>
      <c r="AB32" s="145"/>
      <c r="AC32" s="145"/>
      <c r="AD32" s="145"/>
      <c r="AE32" s="145"/>
      <c r="AF32" s="145"/>
      <c r="AG32" s="145"/>
      <c r="AH32" s="145"/>
      <c r="AI32" s="145"/>
      <c r="AJ32" s="145"/>
      <c r="AK32" s="145"/>
      <c r="AL32" s="145"/>
      <c r="AM32" s="145"/>
      <c r="AN32" s="145"/>
      <c r="AO32" s="145"/>
      <c r="AP32" s="145"/>
      <c r="AQ32" s="145"/>
      <c r="AR32" s="145"/>
      <c r="AS32" s="145"/>
      <c r="AT32" s="145"/>
      <c r="AU32" s="145"/>
      <c r="AV32" s="145"/>
      <c r="AW32" s="145"/>
      <c r="AX32" s="145"/>
      <c r="AY32" s="145"/>
      <c r="AZ32" s="145"/>
      <c r="BA32" s="145"/>
      <c r="BB32" s="145"/>
      <c r="BC32" s="145"/>
      <c r="BD32" s="145"/>
      <c r="BE32" s="145"/>
      <c r="BF32" s="57"/>
      <c r="BG32" s="57"/>
      <c r="BH32" s="145"/>
      <c r="BI32" s="57"/>
    </row>
    <row r="33" spans="1:61">
      <c r="A33" s="145"/>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5"/>
      <c r="AC33" s="145"/>
      <c r="AD33" s="145"/>
      <c r="AE33" s="145"/>
      <c r="AF33" s="145"/>
      <c r="AG33" s="145"/>
      <c r="AH33" s="145"/>
      <c r="AI33" s="145"/>
      <c r="AJ33" s="145"/>
      <c r="AK33" s="145"/>
      <c r="AL33" s="145"/>
      <c r="AM33" s="145"/>
      <c r="AN33" s="145"/>
      <c r="AO33" s="145"/>
      <c r="AP33" s="145"/>
      <c r="AQ33" s="145"/>
      <c r="AR33" s="145"/>
      <c r="AS33" s="145"/>
      <c r="AT33" s="145"/>
      <c r="AU33" s="145"/>
      <c r="AV33" s="145"/>
      <c r="AW33" s="145"/>
      <c r="AX33" s="145"/>
      <c r="AY33" s="145"/>
      <c r="AZ33" s="145"/>
      <c r="BA33" s="145"/>
      <c r="BB33" s="145"/>
      <c r="BC33" s="145"/>
      <c r="BD33" s="145"/>
      <c r="BE33" s="145"/>
      <c r="BF33" s="57"/>
      <c r="BG33" s="57"/>
      <c r="BH33" s="145"/>
      <c r="BI33" s="57"/>
    </row>
    <row r="34" spans="1:61">
      <c r="A34" s="145"/>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5"/>
      <c r="AC34" s="145"/>
      <c r="AD34" s="145"/>
      <c r="AE34" s="145"/>
      <c r="AF34" s="145"/>
      <c r="AG34" s="145"/>
      <c r="AH34" s="145"/>
      <c r="AI34" s="145"/>
      <c r="AJ34" s="145"/>
      <c r="AK34" s="145"/>
      <c r="AL34" s="145"/>
      <c r="AM34" s="145"/>
      <c r="AN34" s="145"/>
      <c r="AO34" s="145"/>
      <c r="AP34" s="145"/>
      <c r="AQ34" s="145"/>
      <c r="AR34" s="145"/>
      <c r="AS34" s="145"/>
      <c r="AT34" s="145"/>
      <c r="AU34" s="145"/>
      <c r="AV34" s="145"/>
      <c r="AW34" s="145"/>
      <c r="AX34" s="145"/>
      <c r="AY34" s="145"/>
      <c r="AZ34" s="145"/>
      <c r="BA34" s="145"/>
      <c r="BB34" s="145"/>
      <c r="BC34" s="145"/>
      <c r="BD34" s="145"/>
      <c r="BE34" s="145"/>
      <c r="BF34" s="57"/>
      <c r="BG34" s="57"/>
      <c r="BH34" s="145"/>
      <c r="BI34" s="57"/>
    </row>
  </sheetData>
  <mergeCells count="25">
    <mergeCell ref="A3:A5"/>
    <mergeCell ref="BC4:BD4"/>
    <mergeCell ref="BC3:BD3"/>
    <mergeCell ref="AY4:AZ4"/>
    <mergeCell ref="BA3:BB3"/>
    <mergeCell ref="BA4:BB4"/>
    <mergeCell ref="AY3:AZ3"/>
    <mergeCell ref="AE4:AI4"/>
    <mergeCell ref="AE3:AN3"/>
    <mergeCell ref="AJ4:AN4"/>
    <mergeCell ref="U3:Y3"/>
    <mergeCell ref="U4:Y4"/>
    <mergeCell ref="Z3:AD3"/>
    <mergeCell ref="Z4:AD4"/>
    <mergeCell ref="AO4:AS4"/>
    <mergeCell ref="AT4:AX4"/>
    <mergeCell ref="AO3:AX3"/>
    <mergeCell ref="BE3:BH3"/>
    <mergeCell ref="BE4:BH4"/>
    <mergeCell ref="B3:F4"/>
    <mergeCell ref="G4:K4"/>
    <mergeCell ref="L4:P4"/>
    <mergeCell ref="G3:P3"/>
    <mergeCell ref="Q3:T3"/>
    <mergeCell ref="Q4:T4"/>
  </mergeCells>
  <hyperlinks>
    <hyperlink ref="BK7" location="Content!B69" display="Back to Content Page"/>
  </hyperlinks>
  <pageMargins left="0.75" right="0.75" top="1" bottom="1" header="0.5" footer="0.5"/>
  <pageSetup orientation="portrait" r:id="rId1"/>
  <headerFooter alignWithMargins="0"/>
  <ignoredErrors>
    <ignoredError sqref="L5 Z5 AE5 AJ5 AO5 AT5"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8"/>
  <sheetViews>
    <sheetView topLeftCell="Q1" workbookViewId="0">
      <selection activeCell="AD6" sqref="AD6"/>
    </sheetView>
  </sheetViews>
  <sheetFormatPr defaultRowHeight="14.5"/>
  <cols>
    <col min="1" max="1" width="33.81640625" customWidth="1"/>
    <col min="2" max="2" width="7" customWidth="1"/>
    <col min="3" max="3" width="7" style="499" customWidth="1"/>
    <col min="4" max="4" width="7" customWidth="1"/>
    <col min="5" max="5" width="7" style="499" customWidth="1"/>
    <col min="6" max="6" width="7" customWidth="1"/>
    <col min="7" max="7" width="7.81640625" style="499" customWidth="1"/>
    <col min="8" max="8" width="7" customWidth="1"/>
    <col min="9" max="9" width="7" style="499" customWidth="1"/>
    <col min="10" max="10" width="7" customWidth="1"/>
    <col min="11" max="11" width="7" style="499" customWidth="1"/>
    <col min="12" max="12" width="7" customWidth="1"/>
    <col min="13" max="13" width="7" style="499" customWidth="1"/>
    <col min="14" max="14" width="7" customWidth="1"/>
    <col min="15" max="15" width="7" style="499" customWidth="1"/>
    <col min="16" max="16" width="8.1796875" customWidth="1"/>
    <col min="17" max="17" width="7" style="499" customWidth="1"/>
    <col min="18" max="18" width="7.81640625" customWidth="1"/>
    <col min="19" max="19" width="7" style="499" customWidth="1"/>
    <col min="20" max="20" width="9" customWidth="1"/>
    <col min="21" max="21" width="7" style="499" customWidth="1"/>
    <col min="22" max="22" width="7.81640625" customWidth="1"/>
    <col min="23" max="23" width="7" style="499" customWidth="1"/>
    <col min="24" max="24" width="7.36328125" customWidth="1"/>
    <col min="25" max="25" width="7.36328125" style="499" customWidth="1"/>
    <col min="26" max="26" width="7.36328125" customWidth="1"/>
    <col min="27" max="27" width="7.36328125" style="499" customWidth="1"/>
  </cols>
  <sheetData>
    <row r="1" spans="1:30" s="491" customFormat="1">
      <c r="A1" s="516" t="s">
        <v>1543</v>
      </c>
      <c r="D1" s="493"/>
      <c r="E1" s="493"/>
      <c r="F1" s="495"/>
      <c r="G1" s="495"/>
      <c r="H1" s="494"/>
      <c r="I1" s="494"/>
      <c r="J1" s="494"/>
      <c r="K1" s="494"/>
      <c r="L1" s="494"/>
      <c r="M1" s="494"/>
      <c r="N1" s="494"/>
      <c r="O1" s="494"/>
      <c r="P1" s="494"/>
      <c r="Q1" s="494"/>
      <c r="R1" s="494"/>
      <c r="S1" s="494"/>
      <c r="T1" s="494"/>
      <c r="U1" s="494"/>
      <c r="V1" s="496"/>
      <c r="W1" s="496"/>
      <c r="X1" s="494"/>
      <c r="Y1" s="494"/>
      <c r="Z1" s="494"/>
      <c r="AA1" s="494"/>
      <c r="AB1" s="494"/>
    </row>
    <row r="2" spans="1:30" s="491" customFormat="1">
      <c r="A2" s="494"/>
      <c r="D2" s="493"/>
      <c r="E2" s="493"/>
      <c r="F2" s="495"/>
      <c r="G2" s="495"/>
      <c r="H2" s="494"/>
      <c r="I2" s="494"/>
      <c r="J2" s="494"/>
      <c r="K2" s="494"/>
      <c r="L2" s="494"/>
      <c r="M2" s="494"/>
      <c r="N2" s="494"/>
      <c r="O2" s="494"/>
      <c r="P2" s="494"/>
      <c r="Q2" s="494"/>
      <c r="R2" s="494"/>
      <c r="S2" s="494"/>
      <c r="T2" s="494"/>
      <c r="U2" s="494"/>
      <c r="V2" s="494"/>
      <c r="W2" s="494"/>
      <c r="X2" s="494"/>
      <c r="Y2" s="494"/>
      <c r="Z2" s="494"/>
      <c r="AA2" s="494"/>
      <c r="AB2" s="494"/>
    </row>
    <row r="3" spans="1:30" s="491" customFormat="1">
      <c r="A3" s="494"/>
      <c r="D3" s="493"/>
      <c r="E3" s="493"/>
      <c r="F3" s="495"/>
      <c r="G3" s="495"/>
      <c r="H3" s="494"/>
      <c r="I3" s="494"/>
      <c r="J3" s="494"/>
      <c r="K3" s="494"/>
      <c r="L3" s="494"/>
      <c r="M3" s="494"/>
      <c r="N3" s="494"/>
      <c r="O3" s="494"/>
      <c r="P3" s="494"/>
      <c r="Q3" s="494"/>
      <c r="R3" s="494"/>
      <c r="S3" s="494"/>
      <c r="T3" s="494"/>
      <c r="U3" s="494"/>
      <c r="V3" s="494"/>
      <c r="W3" s="494"/>
      <c r="X3" s="494"/>
      <c r="Y3" s="494"/>
      <c r="Z3" s="494"/>
      <c r="AA3" s="494"/>
      <c r="AB3" s="494"/>
    </row>
    <row r="4" spans="1:30" s="513" customFormat="1" ht="43.5" customHeight="1">
      <c r="A4" s="1159" t="s">
        <v>16</v>
      </c>
      <c r="B4" s="1157" t="s">
        <v>94</v>
      </c>
      <c r="C4" s="1157"/>
      <c r="D4" s="1161" t="s">
        <v>880</v>
      </c>
      <c r="E4" s="1161"/>
      <c r="F4" s="1161"/>
      <c r="G4" s="1161"/>
      <c r="H4" s="1161"/>
      <c r="I4" s="1161"/>
      <c r="J4" s="1161"/>
      <c r="K4" s="1161"/>
      <c r="L4" s="1155" t="s">
        <v>281</v>
      </c>
      <c r="M4" s="1155"/>
      <c r="N4" s="1155"/>
      <c r="O4" s="1155"/>
      <c r="P4" s="1155" t="s">
        <v>282</v>
      </c>
      <c r="Q4" s="1155"/>
      <c r="R4" s="1155"/>
      <c r="S4" s="1155"/>
      <c r="T4" s="1155" t="s">
        <v>881</v>
      </c>
      <c r="U4" s="1155"/>
      <c r="V4" s="1155"/>
      <c r="W4" s="1155"/>
      <c r="X4" s="1155" t="s">
        <v>885</v>
      </c>
      <c r="Y4" s="1155"/>
      <c r="Z4" s="1155"/>
      <c r="AA4" s="1155"/>
      <c r="AB4" s="512" t="s">
        <v>17</v>
      </c>
    </row>
    <row r="5" spans="1:30" s="491" customFormat="1" ht="54" customHeight="1">
      <c r="A5" s="1159"/>
      <c r="B5" s="1157"/>
      <c r="C5" s="1157"/>
      <c r="D5" s="1156" t="s">
        <v>882</v>
      </c>
      <c r="E5" s="1156"/>
      <c r="F5" s="1160" t="s">
        <v>883</v>
      </c>
      <c r="G5" s="1160" t="s">
        <v>1182</v>
      </c>
      <c r="H5" s="1158" t="s">
        <v>884</v>
      </c>
      <c r="I5" s="1158"/>
      <c r="J5" s="1158"/>
      <c r="K5" s="1158"/>
      <c r="L5" s="1156" t="s">
        <v>952</v>
      </c>
      <c r="M5" s="1156"/>
      <c r="N5" s="1156"/>
      <c r="O5" s="1156"/>
      <c r="P5" s="1156" t="s">
        <v>953</v>
      </c>
      <c r="Q5" s="1156"/>
      <c r="R5" s="1156"/>
      <c r="S5" s="1156"/>
      <c r="T5" s="1156" t="s">
        <v>952</v>
      </c>
      <c r="U5" s="1156"/>
      <c r="V5" s="1156"/>
      <c r="W5" s="1156"/>
      <c r="X5" s="1156" t="s">
        <v>776</v>
      </c>
      <c r="Y5" s="1156"/>
      <c r="Z5" s="1156"/>
      <c r="AA5" s="1156"/>
      <c r="AB5" s="494"/>
    </row>
    <row r="6" spans="1:30" s="491" customFormat="1" ht="44.25" customHeight="1">
      <c r="A6" s="1159"/>
      <c r="B6" s="1157"/>
      <c r="C6" s="1157"/>
      <c r="D6" s="1156"/>
      <c r="E6" s="1156"/>
      <c r="F6" s="1160"/>
      <c r="G6" s="1160"/>
      <c r="H6" s="1158" t="s">
        <v>55</v>
      </c>
      <c r="I6" s="1158"/>
      <c r="J6" s="1158" t="s">
        <v>56</v>
      </c>
      <c r="K6" s="1158"/>
      <c r="L6" s="1158" t="s">
        <v>55</v>
      </c>
      <c r="M6" s="1158"/>
      <c r="N6" s="1158" t="s">
        <v>56</v>
      </c>
      <c r="O6" s="1158"/>
      <c r="P6" s="1158" t="s">
        <v>55</v>
      </c>
      <c r="Q6" s="1158"/>
      <c r="R6" s="1158" t="s">
        <v>56</v>
      </c>
      <c r="S6" s="1158"/>
      <c r="T6" s="1158" t="s">
        <v>55</v>
      </c>
      <c r="U6" s="1158"/>
      <c r="V6" s="1158" t="s">
        <v>56</v>
      </c>
      <c r="W6" s="1158"/>
      <c r="X6" s="1158" t="s">
        <v>55</v>
      </c>
      <c r="Y6" s="1158"/>
      <c r="Z6" s="1158" t="s">
        <v>56</v>
      </c>
      <c r="AA6" s="1158"/>
      <c r="AB6" s="497"/>
      <c r="AD6" s="285" t="s">
        <v>13</v>
      </c>
    </row>
    <row r="7" spans="1:30" s="491" customFormat="1" ht="28.5">
      <c r="A7" s="1159"/>
      <c r="B7" s="749">
        <v>2013</v>
      </c>
      <c r="C7" s="749">
        <v>2014</v>
      </c>
      <c r="D7" s="749">
        <v>2013</v>
      </c>
      <c r="E7" s="749">
        <v>2014</v>
      </c>
      <c r="F7" s="749">
        <v>2013</v>
      </c>
      <c r="G7" s="749">
        <v>2014</v>
      </c>
      <c r="H7" s="749">
        <v>2013</v>
      </c>
      <c r="I7" s="749">
        <v>2014</v>
      </c>
      <c r="J7" s="749">
        <v>2013</v>
      </c>
      <c r="K7" s="749">
        <v>2014</v>
      </c>
      <c r="L7" s="749">
        <v>2013</v>
      </c>
      <c r="M7" s="749">
        <v>2014</v>
      </c>
      <c r="N7" s="749">
        <v>2013</v>
      </c>
      <c r="O7" s="749">
        <v>2014</v>
      </c>
      <c r="P7" s="511" t="s">
        <v>351</v>
      </c>
      <c r="Q7" s="511">
        <v>2014</v>
      </c>
      <c r="R7" s="511" t="s">
        <v>777</v>
      </c>
      <c r="S7" s="511">
        <v>2014</v>
      </c>
      <c r="T7" s="511" t="s">
        <v>777</v>
      </c>
      <c r="U7" s="511">
        <v>2014</v>
      </c>
      <c r="V7" s="511" t="s">
        <v>777</v>
      </c>
      <c r="W7" s="755">
        <v>2014</v>
      </c>
      <c r="X7" s="755">
        <v>2013</v>
      </c>
      <c r="Y7" s="755">
        <v>2014</v>
      </c>
      <c r="Z7" s="755">
        <v>2013</v>
      </c>
      <c r="AA7" s="755">
        <v>2014</v>
      </c>
      <c r="AB7" s="494"/>
    </row>
    <row r="8" spans="1:30" s="491" customFormat="1">
      <c r="A8" s="510" t="s">
        <v>15</v>
      </c>
      <c r="B8" s="382">
        <v>149</v>
      </c>
      <c r="C8" s="382">
        <v>149</v>
      </c>
      <c r="D8" s="507" t="s">
        <v>429</v>
      </c>
      <c r="E8" s="598" t="s">
        <v>429</v>
      </c>
      <c r="F8" s="507" t="s">
        <v>429</v>
      </c>
      <c r="G8" s="598" t="s">
        <v>429</v>
      </c>
      <c r="H8" s="507" t="s">
        <v>429</v>
      </c>
      <c r="I8" s="492" t="s">
        <v>429</v>
      </c>
      <c r="J8" s="492" t="s">
        <v>429</v>
      </c>
      <c r="K8" s="492" t="s">
        <v>429</v>
      </c>
      <c r="L8" s="470">
        <v>53.392000000000003</v>
      </c>
      <c r="M8" s="470">
        <v>53.8</v>
      </c>
      <c r="N8" s="470">
        <v>50.412999999999997</v>
      </c>
      <c r="O8" s="470">
        <v>50.8</v>
      </c>
      <c r="P8" s="507" t="s">
        <v>429</v>
      </c>
      <c r="Q8" s="470" t="s">
        <v>429</v>
      </c>
      <c r="R8" s="470" t="s">
        <v>429</v>
      </c>
      <c r="S8" s="470" t="s">
        <v>429</v>
      </c>
      <c r="T8" s="470">
        <v>8.6999999999999993</v>
      </c>
      <c r="U8" s="470">
        <v>8.6820400000000006</v>
      </c>
      <c r="V8" s="470">
        <v>14</v>
      </c>
      <c r="W8" s="470">
        <v>13.954560000000001</v>
      </c>
      <c r="X8" s="570">
        <v>5079.9594583206863</v>
      </c>
      <c r="Y8" s="570">
        <v>5496.782345826382</v>
      </c>
      <c r="Z8" s="570">
        <v>7586.8655862271062</v>
      </c>
      <c r="AA8" s="570">
        <v>8168.9195620122409</v>
      </c>
    </row>
    <row r="9" spans="1:30" s="491" customFormat="1">
      <c r="A9" s="510" t="s">
        <v>14</v>
      </c>
      <c r="B9" s="382">
        <v>109</v>
      </c>
      <c r="C9" s="382">
        <v>106</v>
      </c>
      <c r="D9" s="492">
        <v>0.96355410695547605</v>
      </c>
      <c r="E9" s="492">
        <v>0.98227284089373013</v>
      </c>
      <c r="F9" s="382">
        <v>58</v>
      </c>
      <c r="G9" s="382">
        <v>1</v>
      </c>
      <c r="H9" s="492">
        <v>0.66914572065910183</v>
      </c>
      <c r="I9" s="492">
        <v>0.69121337035623764</v>
      </c>
      <c r="J9" s="492">
        <v>0.69445578180699064</v>
      </c>
      <c r="K9" s="492">
        <v>0.70368775515296822</v>
      </c>
      <c r="L9" s="470">
        <v>66.784000000000006</v>
      </c>
      <c r="M9" s="470">
        <v>66.8</v>
      </c>
      <c r="N9" s="470">
        <v>62.1</v>
      </c>
      <c r="O9" s="470">
        <v>62.1</v>
      </c>
      <c r="P9" s="470">
        <v>8.66</v>
      </c>
      <c r="Q9" s="470">
        <v>8.68</v>
      </c>
      <c r="R9" s="470">
        <v>8.9898765429999994</v>
      </c>
      <c r="S9" s="470">
        <v>9.06</v>
      </c>
      <c r="T9" s="470">
        <v>11.7</v>
      </c>
      <c r="U9" s="470">
        <v>12.576863530000001</v>
      </c>
      <c r="V9" s="470">
        <v>11.6</v>
      </c>
      <c r="W9" s="470">
        <v>12.410133460000001</v>
      </c>
      <c r="X9" s="570">
        <v>11491.068716013262</v>
      </c>
      <c r="Y9" s="570">
        <v>15178.73334907872</v>
      </c>
      <c r="Z9" s="570">
        <v>18053.781768058947</v>
      </c>
      <c r="AA9" s="570">
        <v>18096.360139726967</v>
      </c>
    </row>
    <row r="10" spans="1:30" s="491" customFormat="1">
      <c r="A10" s="510" t="s">
        <v>268</v>
      </c>
      <c r="B10" s="382">
        <v>186</v>
      </c>
      <c r="C10" s="382">
        <v>176</v>
      </c>
      <c r="D10" s="492">
        <v>0.82175815654472584</v>
      </c>
      <c r="E10" s="492">
        <v>0.83318008180464287</v>
      </c>
      <c r="F10" s="382">
        <v>134</v>
      </c>
      <c r="G10" s="382">
        <v>5</v>
      </c>
      <c r="H10" s="492">
        <v>0.30361953582478185</v>
      </c>
      <c r="I10" s="492">
        <v>0.3930613184092186</v>
      </c>
      <c r="J10" s="492">
        <v>0.3694755365756528</v>
      </c>
      <c r="K10" s="492">
        <v>0.47176033968294062</v>
      </c>
      <c r="L10" s="470">
        <v>51.756</v>
      </c>
      <c r="M10" s="470">
        <v>60.1</v>
      </c>
      <c r="N10" s="470">
        <v>48.218000000000004</v>
      </c>
      <c r="O10" s="470">
        <v>57.2</v>
      </c>
      <c r="P10" s="470">
        <v>2.08</v>
      </c>
      <c r="Q10" s="470">
        <v>4.47</v>
      </c>
      <c r="R10" s="470">
        <v>4.1031158879999996</v>
      </c>
      <c r="S10" s="470">
        <v>7.74</v>
      </c>
      <c r="T10" s="470">
        <v>8.4</v>
      </c>
      <c r="U10" s="470">
        <v>8.6393299999999993</v>
      </c>
      <c r="V10" s="470">
        <v>10.9</v>
      </c>
      <c r="W10" s="470">
        <v>10.845750000000001</v>
      </c>
      <c r="X10" s="570">
        <v>389.6764809011579</v>
      </c>
      <c r="Y10" s="570">
        <v>596.94438896463043</v>
      </c>
      <c r="Z10" s="570">
        <v>498.95103883458052</v>
      </c>
      <c r="AA10" s="570">
        <v>765.09377841111916</v>
      </c>
    </row>
    <row r="11" spans="1:30" s="491" customFormat="1">
      <c r="A11" s="510" t="s">
        <v>12</v>
      </c>
      <c r="B11" s="382">
        <v>162</v>
      </c>
      <c r="C11" s="382">
        <v>161</v>
      </c>
      <c r="D11" s="492">
        <v>0.97257878343788495</v>
      </c>
      <c r="E11" s="492">
        <v>0.95315209218504271</v>
      </c>
      <c r="F11" s="382">
        <v>43</v>
      </c>
      <c r="G11" s="382">
        <v>2</v>
      </c>
      <c r="H11" s="492">
        <v>0.47442864788006828</v>
      </c>
      <c r="I11" s="492">
        <v>0.48178876429507744</v>
      </c>
      <c r="J11" s="492">
        <v>0.48780485032076404</v>
      </c>
      <c r="K11" s="492">
        <v>0.50546892594088133</v>
      </c>
      <c r="L11" s="470">
        <v>49.500999999999998</v>
      </c>
      <c r="M11" s="470">
        <v>49.8</v>
      </c>
      <c r="N11" s="470">
        <v>49.17</v>
      </c>
      <c r="O11" s="470">
        <v>49.6</v>
      </c>
      <c r="P11" s="470">
        <v>6.8098338910000002</v>
      </c>
      <c r="Q11" s="470">
        <v>6.4611803249999999</v>
      </c>
      <c r="R11" s="470">
        <v>4.5894399650000004</v>
      </c>
      <c r="S11" s="470">
        <v>5.2219829579999999</v>
      </c>
      <c r="T11" s="470">
        <v>11.6</v>
      </c>
      <c r="U11" s="470">
        <v>11.693160000000001</v>
      </c>
      <c r="V11" s="470">
        <v>10.6</v>
      </c>
      <c r="W11" s="470">
        <v>10.60942</v>
      </c>
      <c r="X11" s="570">
        <v>2216.686067241184</v>
      </c>
      <c r="Y11" s="570">
        <v>2613.2864072837456</v>
      </c>
      <c r="Z11" s="570">
        <v>3394.5759130369233</v>
      </c>
      <c r="AA11" s="570">
        <v>4016.971760712775</v>
      </c>
    </row>
    <row r="12" spans="1:30" s="491" customFormat="1">
      <c r="A12" s="510" t="s">
        <v>11</v>
      </c>
      <c r="B12" s="382">
        <v>155</v>
      </c>
      <c r="C12" s="382">
        <v>154</v>
      </c>
      <c r="D12" s="492">
        <v>0.91665201738753632</v>
      </c>
      <c r="E12" s="492">
        <v>0.94545321001440241</v>
      </c>
      <c r="F12" s="382">
        <v>99</v>
      </c>
      <c r="G12" s="382">
        <v>3</v>
      </c>
      <c r="H12" s="492">
        <v>0.4759074808373831</v>
      </c>
      <c r="I12" s="492">
        <v>0.49740011065729817</v>
      </c>
      <c r="J12" s="492">
        <v>0.5191800943107312</v>
      </c>
      <c r="K12" s="492">
        <v>0.52609701399154496</v>
      </c>
      <c r="L12" s="470">
        <v>66.228999999999999</v>
      </c>
      <c r="M12" s="470">
        <v>66.599999999999994</v>
      </c>
      <c r="N12" s="470">
        <v>63.226999999999997</v>
      </c>
      <c r="O12" s="470">
        <v>63.6</v>
      </c>
      <c r="P12" s="470">
        <v>4.7575136020000004</v>
      </c>
      <c r="Q12" s="470">
        <v>6.5505116130000003</v>
      </c>
      <c r="R12" s="470">
        <v>5.6105438029999997</v>
      </c>
      <c r="S12" s="470">
        <v>6.0823776179999998</v>
      </c>
      <c r="T12" s="470">
        <v>10.199999999999999</v>
      </c>
      <c r="U12" s="470">
        <v>10.18221</v>
      </c>
      <c r="V12" s="470">
        <v>10.5</v>
      </c>
      <c r="W12" s="470">
        <v>10.51013</v>
      </c>
      <c r="X12" s="570">
        <v>1102.4524517389182</v>
      </c>
      <c r="Y12" s="570">
        <v>1097.7134831729713</v>
      </c>
      <c r="Z12" s="570">
        <v>1565.9736497810352</v>
      </c>
      <c r="AA12" s="570">
        <v>1560.3417259936173</v>
      </c>
    </row>
    <row r="13" spans="1:30" s="491" customFormat="1">
      <c r="A13" s="510" t="s">
        <v>10</v>
      </c>
      <c r="B13" s="382">
        <v>174</v>
      </c>
      <c r="C13" s="382">
        <v>173</v>
      </c>
      <c r="D13" s="492">
        <v>0.89065422003270756</v>
      </c>
      <c r="E13" s="492">
        <v>0.90718452330349919</v>
      </c>
      <c r="F13" s="382">
        <v>116</v>
      </c>
      <c r="G13" s="382">
        <v>4</v>
      </c>
      <c r="H13" s="492">
        <v>0.38925599659710142</v>
      </c>
      <c r="I13" s="492">
        <v>0.42345015763239591</v>
      </c>
      <c r="J13" s="492">
        <v>0.4370450258269778</v>
      </c>
      <c r="K13" s="492">
        <v>0.46677400986781425</v>
      </c>
      <c r="L13" s="470">
        <v>55.372999999999998</v>
      </c>
      <c r="M13" s="470">
        <v>63.7</v>
      </c>
      <c r="N13" s="470">
        <v>55.103000000000002</v>
      </c>
      <c r="O13" s="470">
        <v>61.7</v>
      </c>
      <c r="P13" s="470">
        <v>3.35</v>
      </c>
      <c r="Q13" s="470">
        <v>3.43</v>
      </c>
      <c r="R13" s="470">
        <v>5.0612472650000004</v>
      </c>
      <c r="S13" s="470">
        <v>5.22</v>
      </c>
      <c r="T13" s="470">
        <v>10.8</v>
      </c>
      <c r="U13" s="470">
        <v>10.78565</v>
      </c>
      <c r="V13" s="470">
        <v>10.7</v>
      </c>
      <c r="W13" s="470">
        <v>10.72411</v>
      </c>
      <c r="X13" s="570">
        <v>652.35161290832298</v>
      </c>
      <c r="Y13" s="570">
        <v>679.24844512244476</v>
      </c>
      <c r="Z13" s="570">
        <v>777.22119538369896</v>
      </c>
      <c r="AA13" s="570">
        <v>815.08709648471358</v>
      </c>
    </row>
    <row r="14" spans="1:30" s="491" customFormat="1">
      <c r="A14" s="510" t="s">
        <v>9</v>
      </c>
      <c r="B14" s="382">
        <v>63</v>
      </c>
      <c r="C14" s="382">
        <v>63</v>
      </c>
      <c r="D14" s="492">
        <v>0.95675577286660063</v>
      </c>
      <c r="E14" s="492">
        <v>0.94996030693520417</v>
      </c>
      <c r="F14" s="382">
        <v>72</v>
      </c>
      <c r="G14" s="382">
        <v>2</v>
      </c>
      <c r="H14" s="492">
        <v>0.75042960891229837</v>
      </c>
      <c r="I14" s="492">
        <v>0.75233173337797021</v>
      </c>
      <c r="J14" s="492">
        <v>0.78434813794108138</v>
      </c>
      <c r="K14" s="492">
        <v>0.79196123025936704</v>
      </c>
      <c r="L14" s="470">
        <v>77.114999999999995</v>
      </c>
      <c r="M14" s="470">
        <v>78</v>
      </c>
      <c r="N14" s="470">
        <v>70.254000000000005</v>
      </c>
      <c r="O14" s="470">
        <v>70.900000000000006</v>
      </c>
      <c r="P14" s="470">
        <v>8.0089732999999992</v>
      </c>
      <c r="Q14" s="470">
        <v>7.9812099999999999</v>
      </c>
      <c r="R14" s="470">
        <v>9.0944534380000004</v>
      </c>
      <c r="S14" s="470">
        <v>9.1332699999999996</v>
      </c>
      <c r="T14" s="470">
        <v>15.9</v>
      </c>
      <c r="U14" s="470">
        <v>15.939590000000001</v>
      </c>
      <c r="V14" s="470">
        <v>15.2</v>
      </c>
      <c r="W14" s="470">
        <v>15.21747</v>
      </c>
      <c r="X14" s="570">
        <v>10979.880432117096</v>
      </c>
      <c r="Y14" s="570">
        <v>10540.69267304345</v>
      </c>
      <c r="Z14" s="570">
        <v>22726.356962222155</v>
      </c>
      <c r="AA14" s="570">
        <v>24581.070422078927</v>
      </c>
    </row>
    <row r="15" spans="1:30" s="491" customFormat="1">
      <c r="A15" s="510" t="s">
        <v>7</v>
      </c>
      <c r="B15" s="382">
        <v>178</v>
      </c>
      <c r="C15" s="382">
        <v>180</v>
      </c>
      <c r="D15" s="492">
        <v>0.87857618058859432</v>
      </c>
      <c r="E15" s="492">
        <v>0.88054695851490428</v>
      </c>
      <c r="F15" s="382">
        <v>120</v>
      </c>
      <c r="G15" s="382">
        <v>5</v>
      </c>
      <c r="H15" s="492">
        <v>0.34324693599492462</v>
      </c>
      <c r="I15" s="492">
        <v>0.39049197244400652</v>
      </c>
      <c r="J15" s="492">
        <v>0.3906854562856113</v>
      </c>
      <c r="K15" s="492">
        <v>0.44346524471857224</v>
      </c>
      <c r="L15" s="470">
        <v>51.04</v>
      </c>
      <c r="M15" s="470">
        <v>56.5</v>
      </c>
      <c r="N15" s="470">
        <v>49.347999999999999</v>
      </c>
      <c r="O15" s="470">
        <v>53.6</v>
      </c>
      <c r="P15" s="470">
        <v>0.75</v>
      </c>
      <c r="Q15" s="470">
        <v>2.3585600000000002</v>
      </c>
      <c r="R15" s="470">
        <v>1.717612688</v>
      </c>
      <c r="S15" s="470">
        <v>4.3313280000000001</v>
      </c>
      <c r="T15" s="470">
        <v>8.9</v>
      </c>
      <c r="U15" s="470">
        <v>8.7529699999999995</v>
      </c>
      <c r="V15" s="470">
        <v>10.1</v>
      </c>
      <c r="W15" s="470">
        <v>9.81114</v>
      </c>
      <c r="X15" s="570">
        <v>939.19067650483294</v>
      </c>
      <c r="Y15" s="570">
        <v>1040.3088078039341</v>
      </c>
      <c r="Z15" s="570">
        <v>1086.1433136969838</v>
      </c>
      <c r="AA15" s="570">
        <v>1210.3341669553104</v>
      </c>
    </row>
    <row r="16" spans="1:30" s="491" customFormat="1">
      <c r="A16" s="510" t="s">
        <v>32</v>
      </c>
      <c r="B16" s="382">
        <v>127</v>
      </c>
      <c r="C16" s="382">
        <v>126</v>
      </c>
      <c r="D16" s="492">
        <v>0.97754574205674216</v>
      </c>
      <c r="E16" s="492">
        <v>0.98091792892587859</v>
      </c>
      <c r="F16" s="382">
        <v>36</v>
      </c>
      <c r="G16" s="382">
        <v>1</v>
      </c>
      <c r="H16" s="492">
        <v>0.61636230117080137</v>
      </c>
      <c r="I16" s="492">
        <v>0.6203810541960505</v>
      </c>
      <c r="J16" s="492">
        <v>0.63052016356184415</v>
      </c>
      <c r="K16" s="492">
        <v>0.63244950051568338</v>
      </c>
      <c r="L16" s="470">
        <v>67.078999999999994</v>
      </c>
      <c r="M16" s="470">
        <v>67.3</v>
      </c>
      <c r="N16" s="470">
        <v>61.738999999999997</v>
      </c>
      <c r="O16" s="470">
        <v>62.1</v>
      </c>
      <c r="P16" s="470">
        <v>6.31</v>
      </c>
      <c r="Q16" s="470">
        <v>6.32</v>
      </c>
      <c r="R16" s="470">
        <v>6.0864160399999996</v>
      </c>
      <c r="S16" s="470">
        <v>6.12</v>
      </c>
      <c r="T16" s="470">
        <v>11.4</v>
      </c>
      <c r="U16" s="470">
        <v>11.43834</v>
      </c>
      <c r="V16" s="470">
        <v>11.3</v>
      </c>
      <c r="W16" s="470">
        <v>11.25394</v>
      </c>
      <c r="X16" s="570">
        <v>7288.4446269683212</v>
      </c>
      <c r="Y16" s="570">
        <v>7672.4823987186128</v>
      </c>
      <c r="Z16" s="570">
        <v>11195.937056379886</v>
      </c>
      <c r="AA16" s="570">
        <v>11267.495237252479</v>
      </c>
    </row>
    <row r="17" spans="1:27" s="491" customFormat="1">
      <c r="A17" s="510" t="s">
        <v>5</v>
      </c>
      <c r="B17" s="382">
        <v>71</v>
      </c>
      <c r="C17" s="382">
        <v>64</v>
      </c>
      <c r="D17" s="507" t="s">
        <v>429</v>
      </c>
      <c r="E17" s="492" t="s">
        <v>429</v>
      </c>
      <c r="F17" s="507" t="s">
        <v>429</v>
      </c>
      <c r="G17" s="382" t="s">
        <v>429</v>
      </c>
      <c r="H17" s="507" t="s">
        <v>429</v>
      </c>
      <c r="I17" s="492" t="s">
        <v>429</v>
      </c>
      <c r="J17" s="492" t="s">
        <v>429</v>
      </c>
      <c r="K17" s="492" t="s">
        <v>429</v>
      </c>
      <c r="L17" s="470">
        <v>78.073999999999998</v>
      </c>
      <c r="M17" s="470">
        <v>78.099999999999994</v>
      </c>
      <c r="N17" s="470">
        <v>68.998000000000005</v>
      </c>
      <c r="O17" s="470">
        <v>68.900000000000006</v>
      </c>
      <c r="P17" s="470">
        <v>9.3844783619999994</v>
      </c>
      <c r="Q17" s="470" t="s">
        <v>429</v>
      </c>
      <c r="R17" s="470">
        <v>9.4386143750000002</v>
      </c>
      <c r="S17" s="470" t="s">
        <v>429</v>
      </c>
      <c r="T17" s="470">
        <v>12.1</v>
      </c>
      <c r="U17" s="470">
        <v>13.335240000000001</v>
      </c>
      <c r="V17" s="470">
        <v>11.1</v>
      </c>
      <c r="W17" s="470">
        <v>13.40774</v>
      </c>
      <c r="X17" s="600" t="s">
        <v>429</v>
      </c>
      <c r="Y17" s="570" t="s">
        <v>429</v>
      </c>
      <c r="Z17" s="570" t="s">
        <v>429</v>
      </c>
      <c r="AA17" s="570" t="s">
        <v>429</v>
      </c>
    </row>
    <row r="18" spans="1:27" s="491" customFormat="1">
      <c r="A18" s="510" t="s">
        <v>4</v>
      </c>
      <c r="B18" s="382">
        <v>118</v>
      </c>
      <c r="C18" s="382">
        <v>116</v>
      </c>
      <c r="D18" s="507" t="s">
        <v>429</v>
      </c>
      <c r="E18" s="492">
        <v>0.94782433943232069</v>
      </c>
      <c r="F18" s="507" t="s">
        <v>429</v>
      </c>
      <c r="G18" s="382">
        <v>3</v>
      </c>
      <c r="H18" s="507" t="s">
        <v>429</v>
      </c>
      <c r="I18" s="492">
        <v>0.64553773307871487</v>
      </c>
      <c r="J18" s="492" t="s">
        <v>429</v>
      </c>
      <c r="K18" s="492">
        <v>0.68107317592766825</v>
      </c>
      <c r="L18" s="470">
        <v>58.832999999999998</v>
      </c>
      <c r="M18" s="470">
        <v>59.3</v>
      </c>
      <c r="N18" s="470">
        <v>54.74</v>
      </c>
      <c r="O18" s="470">
        <v>55.2</v>
      </c>
      <c r="P18" s="470">
        <v>9.8339653019999993</v>
      </c>
      <c r="Q18" s="470">
        <v>9.7306500000000007</v>
      </c>
      <c r="R18" s="470">
        <v>10.07677926</v>
      </c>
      <c r="S18" s="470">
        <v>10.181229999999999</v>
      </c>
      <c r="T18" s="470" t="s">
        <v>429</v>
      </c>
      <c r="U18" s="470">
        <v>13.670959999999999</v>
      </c>
      <c r="V18" s="470" t="s">
        <v>429</v>
      </c>
      <c r="W18" s="470">
        <v>13.44439</v>
      </c>
      <c r="X18" s="570">
        <v>8538.5211959275111</v>
      </c>
      <c r="Y18" s="570">
        <v>8713.1365359205811</v>
      </c>
      <c r="Z18" s="570">
        <v>15233.180460999156</v>
      </c>
      <c r="AA18" s="570">
        <v>15737.014376877305</v>
      </c>
    </row>
    <row r="19" spans="1:27" s="491" customFormat="1">
      <c r="A19" s="510" t="s">
        <v>3</v>
      </c>
      <c r="B19" s="382">
        <v>148</v>
      </c>
      <c r="C19" s="382">
        <v>150</v>
      </c>
      <c r="D19" s="492">
        <v>0.87656653662686013</v>
      </c>
      <c r="E19" s="492">
        <v>0.87932299877061948</v>
      </c>
      <c r="F19" s="382">
        <v>121</v>
      </c>
      <c r="G19" s="382">
        <v>5</v>
      </c>
      <c r="H19" s="492">
        <v>0.49260257854201284</v>
      </c>
      <c r="I19" s="492">
        <v>0.49356355352324444</v>
      </c>
      <c r="J19" s="492">
        <v>0.56196826819058188</v>
      </c>
      <c r="K19" s="492">
        <v>0.56129949314790484</v>
      </c>
      <c r="L19" s="470">
        <v>48.29</v>
      </c>
      <c r="M19" s="470">
        <v>48.2</v>
      </c>
      <c r="N19" s="470">
        <v>49.555</v>
      </c>
      <c r="O19" s="470">
        <v>49.6</v>
      </c>
      <c r="P19" s="470">
        <v>7.44</v>
      </c>
      <c r="Q19" s="470">
        <v>7.44</v>
      </c>
      <c r="R19" s="470">
        <v>6.7807594939999998</v>
      </c>
      <c r="S19" s="470">
        <v>6.7809999999999997</v>
      </c>
      <c r="T19" s="470">
        <v>10.9</v>
      </c>
      <c r="U19" s="470">
        <v>10.86178</v>
      </c>
      <c r="V19" s="470">
        <v>11.8</v>
      </c>
      <c r="W19" s="470">
        <v>11.79527</v>
      </c>
      <c r="X19" s="570">
        <v>3737.8013853287384</v>
      </c>
      <c r="Y19" s="570">
        <v>3894.4222144197552</v>
      </c>
      <c r="Z19" s="570">
        <v>7383.9836882012005</v>
      </c>
      <c r="AA19" s="570">
        <v>7234.9238391559475</v>
      </c>
    </row>
    <row r="20" spans="1:27" s="491" customFormat="1">
      <c r="A20" s="510" t="s">
        <v>79</v>
      </c>
      <c r="B20" s="382">
        <v>159</v>
      </c>
      <c r="C20" s="382">
        <v>151</v>
      </c>
      <c r="D20" s="492">
        <v>0.91601578710906428</v>
      </c>
      <c r="E20" s="492">
        <v>0.93779302816617971</v>
      </c>
      <c r="F20" s="382">
        <v>100</v>
      </c>
      <c r="G20" s="382">
        <v>3</v>
      </c>
      <c r="H20" s="492">
        <v>0.46626834733944889</v>
      </c>
      <c r="I20" s="492">
        <v>0.50428368707899074</v>
      </c>
      <c r="J20" s="492">
        <v>0.5090178072268674</v>
      </c>
      <c r="K20" s="492">
        <v>0.53773452343221106</v>
      </c>
      <c r="L20" s="470">
        <v>62.893999999999998</v>
      </c>
      <c r="M20" s="470">
        <v>66.400000000000006</v>
      </c>
      <c r="N20" s="470">
        <v>60.158999999999999</v>
      </c>
      <c r="O20" s="470">
        <v>63.5</v>
      </c>
      <c r="P20" s="470">
        <v>4.46</v>
      </c>
      <c r="Q20" s="470">
        <v>4.46</v>
      </c>
      <c r="R20" s="470">
        <v>5.7972285709999998</v>
      </c>
      <c r="S20" s="470">
        <v>5.8</v>
      </c>
      <c r="T20" s="470">
        <v>9</v>
      </c>
      <c r="U20" s="470">
        <v>9.0395699999999994</v>
      </c>
      <c r="V20" s="470">
        <v>9.3000000000000007</v>
      </c>
      <c r="W20" s="470">
        <v>9.3025000000000002</v>
      </c>
      <c r="X20" s="570">
        <v>1500.9399832898544</v>
      </c>
      <c r="Y20" s="570">
        <v>2320.4559300732881</v>
      </c>
      <c r="Z20" s="570">
        <v>1903.2561779512498</v>
      </c>
      <c r="AA20" s="570">
        <v>2502.4668180764729</v>
      </c>
    </row>
    <row r="21" spans="1:27" s="491" customFormat="1">
      <c r="A21" s="510" t="s">
        <v>2</v>
      </c>
      <c r="B21" s="382">
        <v>141</v>
      </c>
      <c r="C21" s="382">
        <v>139</v>
      </c>
      <c r="D21" s="492">
        <v>0.91264941150504997</v>
      </c>
      <c r="E21" s="492">
        <v>0.91660080635935559</v>
      </c>
      <c r="F21" s="382">
        <v>101</v>
      </c>
      <c r="G21" s="382">
        <v>4</v>
      </c>
      <c r="H21" s="492">
        <v>0.53371670774353397</v>
      </c>
      <c r="I21" s="492">
        <v>0.55811777307183685</v>
      </c>
      <c r="J21" s="492">
        <v>0.58479926795041903</v>
      </c>
      <c r="K21" s="492">
        <v>0.60889950041460628</v>
      </c>
      <c r="L21" s="470">
        <v>59.95</v>
      </c>
      <c r="M21" s="470">
        <v>62</v>
      </c>
      <c r="N21" s="470">
        <v>56.323999999999998</v>
      </c>
      <c r="O21" s="470">
        <v>58.2</v>
      </c>
      <c r="P21" s="470">
        <v>5.78</v>
      </c>
      <c r="Q21" s="470">
        <v>5.84</v>
      </c>
      <c r="R21" s="470">
        <v>7.1890347490000002</v>
      </c>
      <c r="S21" s="470">
        <v>7.28</v>
      </c>
      <c r="T21" s="470">
        <v>13</v>
      </c>
      <c r="U21" s="470">
        <v>13</v>
      </c>
      <c r="V21" s="470">
        <v>13.9</v>
      </c>
      <c r="W21" s="470">
        <v>13.9</v>
      </c>
      <c r="X21" s="570">
        <v>2343.9724285641369</v>
      </c>
      <c r="Y21" s="570">
        <v>3019.4311336614678</v>
      </c>
      <c r="Z21" s="570">
        <v>3455.0787532315935</v>
      </c>
      <c r="AA21" s="570">
        <v>4452.0870685851014</v>
      </c>
    </row>
    <row r="22" spans="1:27" s="491" customFormat="1">
      <c r="A22" s="510" t="s">
        <v>50</v>
      </c>
      <c r="B22" s="382">
        <v>156</v>
      </c>
      <c r="C22" s="382">
        <v>155</v>
      </c>
      <c r="D22" s="492">
        <v>0.9090196609052138</v>
      </c>
      <c r="E22" s="492">
        <v>0.92194653548409689</v>
      </c>
      <c r="F22" s="382">
        <v>105</v>
      </c>
      <c r="G22" s="382">
        <v>4</v>
      </c>
      <c r="H22" s="492">
        <v>0.46776558388944245</v>
      </c>
      <c r="I22" s="492">
        <v>0.48738957612273759</v>
      </c>
      <c r="J22" s="492">
        <v>0.51458247165263216</v>
      </c>
      <c r="K22" s="492">
        <v>0.52865275519129584</v>
      </c>
      <c r="L22" s="470">
        <v>60.761000000000003</v>
      </c>
      <c r="M22" s="470">
        <v>58.9</v>
      </c>
      <c r="N22" s="470">
        <v>58.832999999999998</v>
      </c>
      <c r="O22" s="470">
        <v>56.2</v>
      </c>
      <c r="P22" s="470">
        <v>6.69</v>
      </c>
      <c r="Q22" s="470">
        <v>6.69</v>
      </c>
      <c r="R22" s="470">
        <v>7.8136393179999999</v>
      </c>
      <c r="S22" s="470">
        <v>7.73</v>
      </c>
      <c r="T22" s="470">
        <v>9.1</v>
      </c>
      <c r="U22" s="470">
        <v>10.710660000000001</v>
      </c>
      <c r="V22" s="470">
        <v>9.5</v>
      </c>
      <c r="W22" s="470">
        <v>10.99236</v>
      </c>
      <c r="X22" s="570">
        <v>1123.8662889044358</v>
      </c>
      <c r="Y22" s="570">
        <v>1386.6353610983813</v>
      </c>
      <c r="Z22" s="570">
        <v>1495.6370801467608</v>
      </c>
      <c r="AA22" s="570">
        <v>1850.1169777678583</v>
      </c>
    </row>
    <row r="24" spans="1:27" ht="14.65" customHeight="1">
      <c r="A24" s="136" t="s">
        <v>35</v>
      </c>
      <c r="C24" s="96"/>
      <c r="D24" s="96"/>
      <c r="E24" s="96"/>
      <c r="F24" s="96"/>
      <c r="G24" s="96"/>
      <c r="H24" s="96"/>
      <c r="I24" s="96"/>
      <c r="J24" s="96"/>
      <c r="K24" s="96"/>
      <c r="L24" s="96"/>
      <c r="M24" s="96"/>
      <c r="N24" s="96"/>
      <c r="O24" s="96"/>
      <c r="P24" s="96"/>
      <c r="Q24" s="96"/>
      <c r="R24" s="96"/>
      <c r="S24" s="96"/>
      <c r="T24" s="96"/>
      <c r="U24" s="96"/>
      <c r="V24" s="96"/>
      <c r="W24" s="96"/>
      <c r="X24" s="96"/>
      <c r="Y24" s="553"/>
    </row>
    <row r="26" spans="1:27" ht="15" customHeight="1">
      <c r="A26" s="96" t="s">
        <v>911</v>
      </c>
      <c r="C26" s="96"/>
      <c r="D26" s="96"/>
      <c r="E26" s="96"/>
      <c r="F26" s="96"/>
      <c r="G26" s="96"/>
      <c r="H26" s="96"/>
      <c r="I26" s="96"/>
      <c r="J26" s="96"/>
      <c r="K26" s="96"/>
      <c r="L26" s="96"/>
      <c r="M26" s="96"/>
      <c r="N26" s="96"/>
      <c r="O26" s="96"/>
      <c r="P26" s="96"/>
      <c r="Q26" s="96"/>
      <c r="R26" s="96"/>
      <c r="S26" s="96"/>
      <c r="T26" s="96"/>
      <c r="U26" s="96"/>
      <c r="V26" s="96"/>
      <c r="W26" s="96"/>
      <c r="X26" s="96"/>
    </row>
    <row r="27" spans="1:27">
      <c r="B27" s="96"/>
      <c r="C27" s="96"/>
      <c r="D27" s="96"/>
      <c r="E27" s="96"/>
      <c r="F27" s="96"/>
      <c r="G27" s="96"/>
      <c r="H27" s="96"/>
      <c r="I27" s="96"/>
      <c r="J27" s="96"/>
      <c r="K27" s="96"/>
      <c r="L27" s="96"/>
      <c r="M27" s="96"/>
      <c r="N27" s="96"/>
      <c r="O27" s="96"/>
      <c r="P27" s="96"/>
      <c r="Q27" s="96"/>
      <c r="R27" s="96"/>
      <c r="S27" s="96"/>
      <c r="T27" s="96"/>
      <c r="U27" s="96"/>
      <c r="V27" s="96"/>
      <c r="W27" s="96"/>
      <c r="X27" s="96"/>
    </row>
    <row r="28" spans="1:27">
      <c r="A28" s="96" t="s">
        <v>1189</v>
      </c>
    </row>
  </sheetData>
  <mergeCells count="25">
    <mergeCell ref="X5:AA5"/>
    <mergeCell ref="X4:AA4"/>
    <mergeCell ref="T4:W4"/>
    <mergeCell ref="T5:W5"/>
    <mergeCell ref="A4:A7"/>
    <mergeCell ref="F5:F6"/>
    <mergeCell ref="G5:G6"/>
    <mergeCell ref="L4:O4"/>
    <mergeCell ref="L5:O5"/>
    <mergeCell ref="Z6:AA6"/>
    <mergeCell ref="X6:Y6"/>
    <mergeCell ref="V6:W6"/>
    <mergeCell ref="T6:U6"/>
    <mergeCell ref="R6:S6"/>
    <mergeCell ref="P6:Q6"/>
    <mergeCell ref="D4:K4"/>
    <mergeCell ref="P4:S4"/>
    <mergeCell ref="P5:S5"/>
    <mergeCell ref="B4:C6"/>
    <mergeCell ref="N6:O6"/>
    <mergeCell ref="L6:M6"/>
    <mergeCell ref="J6:K6"/>
    <mergeCell ref="H6:I6"/>
    <mergeCell ref="D5:E6"/>
    <mergeCell ref="H5:K5"/>
  </mergeCells>
  <hyperlinks>
    <hyperlink ref="AD6" location="Content!B69" display="Back to Content Page"/>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38"/>
  <sheetViews>
    <sheetView topLeftCell="L1" zoomScale="74" zoomScaleNormal="74" workbookViewId="0">
      <selection activeCell="AJ6" sqref="AJ6"/>
    </sheetView>
  </sheetViews>
  <sheetFormatPr defaultRowHeight="14.5"/>
  <cols>
    <col min="1" max="1" width="33.81640625" customWidth="1"/>
    <col min="2" max="6" width="6.81640625" customWidth="1"/>
    <col min="7" max="8" width="7.90625" customWidth="1"/>
    <col min="9" max="9" width="6.81640625" customWidth="1"/>
    <col min="10" max="13" width="7.90625" customWidth="1"/>
    <col min="14" max="14" width="7.453125" customWidth="1"/>
    <col min="15" max="15" width="6.81640625" style="283" customWidth="1"/>
    <col min="16" max="16" width="7.453125" style="499" customWidth="1"/>
    <col min="17" max="17" width="6.81640625" style="499" customWidth="1"/>
    <col min="18" max="30" width="6.26953125" customWidth="1"/>
    <col min="31" max="31" width="6.26953125" style="283" customWidth="1"/>
    <col min="32" max="33" width="6.26953125" style="499" customWidth="1"/>
  </cols>
  <sheetData>
    <row r="1" spans="1:39">
      <c r="A1" s="162" t="s">
        <v>1385</v>
      </c>
      <c r="B1" s="95"/>
      <c r="C1" s="95"/>
      <c r="D1" s="95"/>
      <c r="E1" s="95"/>
      <c r="F1" s="95"/>
      <c r="G1" s="95"/>
      <c r="H1" s="95"/>
      <c r="I1" s="95"/>
      <c r="J1" s="95"/>
      <c r="K1" s="95"/>
      <c r="L1" s="95"/>
      <c r="M1" s="95"/>
      <c r="N1" s="95"/>
      <c r="O1" s="95"/>
      <c r="P1" s="95"/>
      <c r="Q1" s="95"/>
      <c r="R1" s="95"/>
      <c r="S1" s="95"/>
      <c r="T1" s="95"/>
      <c r="U1" s="95"/>
      <c r="V1" s="37"/>
      <c r="W1" s="93"/>
      <c r="X1" s="37"/>
      <c r="Y1" s="93"/>
      <c r="Z1" s="93"/>
      <c r="AA1" s="93"/>
      <c r="AB1" s="57"/>
      <c r="AC1" s="57"/>
      <c r="AD1" s="57"/>
      <c r="AE1" s="95"/>
      <c r="AF1" s="95"/>
      <c r="AG1" s="95"/>
      <c r="AH1" s="57"/>
      <c r="AI1" s="57"/>
      <c r="AJ1" s="57"/>
      <c r="AK1" s="57"/>
    </row>
    <row r="2" spans="1:39">
      <c r="A2" s="37"/>
      <c r="B2" s="37"/>
      <c r="C2" s="37"/>
      <c r="D2" s="37"/>
      <c r="E2" s="37"/>
      <c r="F2" s="37"/>
      <c r="G2" s="37"/>
      <c r="H2" s="37"/>
      <c r="I2" s="37"/>
      <c r="J2" s="37"/>
      <c r="K2" s="37"/>
      <c r="L2" s="37"/>
      <c r="M2" s="37"/>
      <c r="N2" s="37"/>
      <c r="O2" s="37"/>
      <c r="P2" s="37"/>
      <c r="Q2" s="37"/>
      <c r="R2" s="37"/>
      <c r="S2" s="37"/>
      <c r="T2" s="37"/>
      <c r="U2" s="37"/>
      <c r="V2" s="37"/>
      <c r="W2" s="93"/>
      <c r="X2" s="37"/>
      <c r="Y2" s="93"/>
      <c r="Z2" s="93"/>
      <c r="AA2" s="93"/>
      <c r="AB2" s="57"/>
      <c r="AC2" s="57"/>
      <c r="AD2" s="57"/>
      <c r="AE2" s="37"/>
      <c r="AF2" s="37"/>
      <c r="AG2" s="37"/>
      <c r="AH2" s="57"/>
      <c r="AI2" s="57"/>
      <c r="AJ2" s="57"/>
      <c r="AK2" s="57"/>
    </row>
    <row r="3" spans="1:39">
      <c r="A3" s="1162" t="s">
        <v>31</v>
      </c>
      <c r="B3" s="1085" t="s">
        <v>328</v>
      </c>
      <c r="C3" s="1085"/>
      <c r="D3" s="1085"/>
      <c r="E3" s="1085"/>
      <c r="F3" s="1085"/>
      <c r="G3" s="1085"/>
      <c r="H3" s="1085"/>
      <c r="I3" s="1085"/>
      <c r="J3" s="1085"/>
      <c r="K3" s="1085"/>
      <c r="L3" s="1085"/>
      <c r="M3" s="1085"/>
      <c r="N3" s="1085"/>
      <c r="O3" s="1085"/>
      <c r="P3" s="1085"/>
      <c r="Q3" s="1085"/>
      <c r="R3" s="1085" t="s">
        <v>261</v>
      </c>
      <c r="S3" s="1085"/>
      <c r="T3" s="1085"/>
      <c r="U3" s="1085"/>
      <c r="V3" s="1085"/>
      <c r="W3" s="1085"/>
      <c r="X3" s="1085"/>
      <c r="Y3" s="1085"/>
      <c r="Z3" s="1085"/>
      <c r="AA3" s="1085"/>
      <c r="AB3" s="1085"/>
      <c r="AC3" s="1085"/>
      <c r="AD3" s="1085"/>
      <c r="AE3" s="1085"/>
      <c r="AF3" s="1085"/>
      <c r="AG3" s="1085"/>
      <c r="AH3" s="57"/>
      <c r="AI3" s="57"/>
      <c r="AJ3" s="57"/>
      <c r="AK3" s="57"/>
    </row>
    <row r="4" spans="1:39">
      <c r="A4" s="1162"/>
      <c r="B4" s="4">
        <v>2000</v>
      </c>
      <c r="C4" s="741">
        <v>2001</v>
      </c>
      <c r="D4" s="4">
        <v>2002</v>
      </c>
      <c r="E4" s="741">
        <v>2003</v>
      </c>
      <c r="F4" s="4">
        <v>2004</v>
      </c>
      <c r="G4" s="741">
        <v>2005</v>
      </c>
      <c r="H4" s="4">
        <v>2006</v>
      </c>
      <c r="I4" s="741">
        <v>2007</v>
      </c>
      <c r="J4" s="741">
        <v>2008</v>
      </c>
      <c r="K4" s="741">
        <v>2009</v>
      </c>
      <c r="L4" s="741">
        <v>2010</v>
      </c>
      <c r="M4" s="741">
        <v>2011</v>
      </c>
      <c r="N4" s="741">
        <v>2012</v>
      </c>
      <c r="O4" s="741">
        <v>2013</v>
      </c>
      <c r="P4" s="741">
        <v>2014</v>
      </c>
      <c r="Q4" s="741">
        <v>2015</v>
      </c>
      <c r="R4" s="4">
        <v>2000</v>
      </c>
      <c r="S4" s="741">
        <v>2001</v>
      </c>
      <c r="T4" s="4">
        <v>2002</v>
      </c>
      <c r="U4" s="741">
        <v>2003</v>
      </c>
      <c r="V4" s="4">
        <v>2004</v>
      </c>
      <c r="W4" s="741">
        <v>2005</v>
      </c>
      <c r="X4" s="4">
        <v>2006</v>
      </c>
      <c r="Y4" s="741">
        <v>2007</v>
      </c>
      <c r="Z4" s="741">
        <v>2008</v>
      </c>
      <c r="AA4" s="741">
        <v>2009</v>
      </c>
      <c r="AB4" s="741">
        <v>2010</v>
      </c>
      <c r="AC4" s="741">
        <v>2011</v>
      </c>
      <c r="AD4" s="741">
        <v>2012</v>
      </c>
      <c r="AE4" s="741">
        <v>2013</v>
      </c>
      <c r="AF4" s="741">
        <v>2014</v>
      </c>
      <c r="AG4" s="741">
        <v>2015</v>
      </c>
      <c r="AH4" s="57"/>
      <c r="AI4" s="57"/>
      <c r="AJ4" s="57"/>
      <c r="AK4" s="57"/>
    </row>
    <row r="5" spans="1:39">
      <c r="A5" s="284" t="s">
        <v>15</v>
      </c>
      <c r="B5" s="570">
        <v>6236.6592749999982</v>
      </c>
      <c r="C5" s="570">
        <v>6446.5926552390001</v>
      </c>
      <c r="D5" s="570">
        <v>6648.3904400000001</v>
      </c>
      <c r="E5" s="570">
        <v>6878.6008788486115</v>
      </c>
      <c r="F5" s="570">
        <v>7108.696683563483</v>
      </c>
      <c r="G5" s="570">
        <v>7325.6553200000017</v>
      </c>
      <c r="H5" s="570">
        <v>7545.6290580920531</v>
      </c>
      <c r="I5" s="570">
        <v>7769.3895697538965</v>
      </c>
      <c r="J5" s="570">
        <v>8006.4114648714785</v>
      </c>
      <c r="K5" s="570">
        <v>6145</v>
      </c>
      <c r="L5" s="570">
        <v>6756</v>
      </c>
      <c r="M5" s="570">
        <v>7307</v>
      </c>
      <c r="N5" s="570">
        <v>7628.7079999999996</v>
      </c>
      <c r="O5" s="570">
        <v>7628.7079999999996</v>
      </c>
      <c r="P5" s="570">
        <v>7182</v>
      </c>
      <c r="Q5" s="570" t="s">
        <v>429</v>
      </c>
      <c r="R5" s="570" t="s">
        <v>429</v>
      </c>
      <c r="S5" s="570" t="s">
        <v>429</v>
      </c>
      <c r="T5" s="570" t="s">
        <v>429</v>
      </c>
      <c r="U5" s="570" t="s">
        <v>429</v>
      </c>
      <c r="V5" s="570" t="s">
        <v>429</v>
      </c>
      <c r="W5" s="570" t="s">
        <v>429</v>
      </c>
      <c r="X5" s="570" t="s">
        <v>429</v>
      </c>
      <c r="Y5" s="570" t="s">
        <v>429</v>
      </c>
      <c r="Z5" s="570" t="s">
        <v>429</v>
      </c>
      <c r="AA5" s="570">
        <v>662</v>
      </c>
      <c r="AB5" s="570">
        <v>660</v>
      </c>
      <c r="AC5" s="570">
        <v>1364</v>
      </c>
      <c r="AD5" s="570">
        <v>1364</v>
      </c>
      <c r="AE5" s="570">
        <v>1364</v>
      </c>
      <c r="AF5" s="570">
        <v>1739</v>
      </c>
      <c r="AG5" s="570">
        <v>1739</v>
      </c>
      <c r="AH5" s="57"/>
      <c r="AI5" s="57"/>
      <c r="AJ5" s="57"/>
      <c r="AK5" s="57"/>
    </row>
    <row r="6" spans="1:39">
      <c r="A6" s="284" t="s">
        <v>14</v>
      </c>
      <c r="B6" s="570">
        <v>798.87740800000017</v>
      </c>
      <c r="C6" s="570">
        <v>558.79999999999995</v>
      </c>
      <c r="D6" s="570">
        <v>841.66717393989848</v>
      </c>
      <c r="E6" s="570">
        <v>606.79999999999995</v>
      </c>
      <c r="F6" s="570">
        <v>756.1</v>
      </c>
      <c r="G6" s="570">
        <v>653.20000000000005</v>
      </c>
      <c r="H6" s="584">
        <v>640</v>
      </c>
      <c r="I6" s="570">
        <v>946.92782037772702</v>
      </c>
      <c r="J6" s="584">
        <v>695</v>
      </c>
      <c r="K6" s="570">
        <v>705</v>
      </c>
      <c r="L6" s="570">
        <v>705</v>
      </c>
      <c r="M6" s="584">
        <v>802</v>
      </c>
      <c r="N6" s="584">
        <v>802</v>
      </c>
      <c r="O6" s="570">
        <v>900</v>
      </c>
      <c r="P6" s="570">
        <v>900</v>
      </c>
      <c r="Q6" s="570">
        <v>900</v>
      </c>
      <c r="R6" s="570" t="s">
        <v>429</v>
      </c>
      <c r="S6" s="570">
        <v>109.5</v>
      </c>
      <c r="T6" s="570" t="s">
        <v>429</v>
      </c>
      <c r="U6" s="570">
        <v>144.46</v>
      </c>
      <c r="V6" s="570">
        <v>185.8</v>
      </c>
      <c r="W6" s="570" t="s">
        <v>429</v>
      </c>
      <c r="X6" s="570">
        <v>114</v>
      </c>
      <c r="Y6" s="570" t="s">
        <v>429</v>
      </c>
      <c r="Z6" s="570">
        <v>182.5</v>
      </c>
      <c r="AA6" s="570">
        <v>126.3</v>
      </c>
      <c r="AB6" s="570">
        <v>126.3</v>
      </c>
      <c r="AC6" s="570">
        <v>159.5</v>
      </c>
      <c r="AD6" s="570" t="s">
        <v>429</v>
      </c>
      <c r="AE6" s="570">
        <v>180</v>
      </c>
      <c r="AF6" s="570">
        <v>180</v>
      </c>
      <c r="AG6" s="570">
        <v>180</v>
      </c>
      <c r="AH6" s="92"/>
      <c r="AJ6" s="285" t="s">
        <v>13</v>
      </c>
      <c r="AK6" s="57"/>
    </row>
    <row r="7" spans="1:39">
      <c r="A7" s="284" t="s">
        <v>268</v>
      </c>
      <c r="B7" s="570">
        <v>18177.495999999999</v>
      </c>
      <c r="C7" s="570">
        <v>18651.95</v>
      </c>
      <c r="D7" s="570">
        <v>19182.184000000001</v>
      </c>
      <c r="E7" s="570">
        <v>19732.87</v>
      </c>
      <c r="F7" s="570">
        <v>20315.007000000001</v>
      </c>
      <c r="G7" s="570">
        <v>20946.616999999998</v>
      </c>
      <c r="H7" s="570">
        <v>21570.177</v>
      </c>
      <c r="I7" s="570">
        <v>22248.677</v>
      </c>
      <c r="J7" s="570">
        <v>22919.168000000001</v>
      </c>
      <c r="K7" s="570">
        <v>23642.34</v>
      </c>
      <c r="L7" s="570">
        <v>24385.863000000001</v>
      </c>
      <c r="M7" s="570">
        <v>25148.483</v>
      </c>
      <c r="N7" s="570">
        <v>25930.295999999998</v>
      </c>
      <c r="O7" s="584" t="s">
        <v>429</v>
      </c>
      <c r="P7" s="584" t="s">
        <v>8</v>
      </c>
      <c r="Q7" s="584" t="s">
        <v>429</v>
      </c>
      <c r="R7" s="570" t="s">
        <v>429</v>
      </c>
      <c r="S7" s="570" t="s">
        <v>429</v>
      </c>
      <c r="T7" s="570" t="s">
        <v>429</v>
      </c>
      <c r="U7" s="570" t="s">
        <v>429</v>
      </c>
      <c r="V7" s="570" t="s">
        <v>429</v>
      </c>
      <c r="W7" s="570" t="s">
        <v>429</v>
      </c>
      <c r="X7" s="570" t="s">
        <v>429</v>
      </c>
      <c r="Y7" s="570" t="s">
        <v>429</v>
      </c>
      <c r="Z7" s="570" t="s">
        <v>429</v>
      </c>
      <c r="AA7" s="570" t="s">
        <v>429</v>
      </c>
      <c r="AB7" s="570" t="s">
        <v>429</v>
      </c>
      <c r="AC7" s="570" t="s">
        <v>429</v>
      </c>
      <c r="AD7" s="570" t="s">
        <v>429</v>
      </c>
      <c r="AE7" s="570" t="s">
        <v>429</v>
      </c>
      <c r="AF7" s="570" t="s">
        <v>429</v>
      </c>
      <c r="AG7" s="584" t="s">
        <v>429</v>
      </c>
      <c r="AH7" s="57"/>
      <c r="AI7" s="57"/>
      <c r="AJ7" s="57"/>
      <c r="AK7" s="57"/>
    </row>
    <row r="8" spans="1:39">
      <c r="A8" s="284" t="s">
        <v>12</v>
      </c>
      <c r="B8" s="570">
        <v>809.73560200000009</v>
      </c>
      <c r="C8" s="570">
        <v>826.73334100000011</v>
      </c>
      <c r="D8" s="570">
        <v>842.03598811552729</v>
      </c>
      <c r="E8" s="570">
        <v>856.03129771165175</v>
      </c>
      <c r="F8" s="570">
        <v>868.2132997808128</v>
      </c>
      <c r="G8" s="570">
        <v>882.61947700000007</v>
      </c>
      <c r="H8" s="570">
        <v>894.53481551576203</v>
      </c>
      <c r="I8" s="570">
        <v>906.16405601799499</v>
      </c>
      <c r="J8" s="570">
        <v>1462</v>
      </c>
      <c r="K8" s="570">
        <v>1462</v>
      </c>
      <c r="L8" s="570">
        <v>1462</v>
      </c>
      <c r="M8" s="570">
        <v>1483</v>
      </c>
      <c r="N8" s="570">
        <v>1483</v>
      </c>
      <c r="O8" s="570">
        <v>1483</v>
      </c>
      <c r="P8" s="570">
        <v>1483</v>
      </c>
      <c r="Q8" s="584">
        <v>1483</v>
      </c>
      <c r="R8" s="570" t="s">
        <v>429</v>
      </c>
      <c r="S8" s="570" t="s">
        <v>429</v>
      </c>
      <c r="T8" s="570" t="s">
        <v>429</v>
      </c>
      <c r="U8" s="570" t="s">
        <v>429</v>
      </c>
      <c r="V8" s="570" t="s">
        <v>429</v>
      </c>
      <c r="W8" s="570" t="s">
        <v>429</v>
      </c>
      <c r="X8" s="570" t="s">
        <v>429</v>
      </c>
      <c r="Y8" s="570" t="s">
        <v>429</v>
      </c>
      <c r="Z8" s="570">
        <v>192.1</v>
      </c>
      <c r="AA8" s="570" t="s">
        <v>429</v>
      </c>
      <c r="AB8" s="570">
        <v>201.1</v>
      </c>
      <c r="AC8" s="570" t="s">
        <v>429</v>
      </c>
      <c r="AD8" s="570" t="s">
        <v>429</v>
      </c>
      <c r="AE8" s="570" t="s">
        <v>429</v>
      </c>
      <c r="AF8" s="570" t="s">
        <v>429</v>
      </c>
      <c r="AG8" s="592" t="s">
        <v>429</v>
      </c>
      <c r="AH8" s="57"/>
      <c r="AI8" s="57"/>
      <c r="AJ8" s="57"/>
      <c r="AK8" s="57"/>
    </row>
    <row r="9" spans="1:39">
      <c r="A9" s="284" t="s">
        <v>11</v>
      </c>
      <c r="B9" s="570">
        <v>7448.3779999999997</v>
      </c>
      <c r="C9" s="570">
        <v>7684.1459999999997</v>
      </c>
      <c r="D9" s="570">
        <v>7934.8329999999996</v>
      </c>
      <c r="E9" s="584">
        <v>7985</v>
      </c>
      <c r="F9" s="584">
        <v>8239</v>
      </c>
      <c r="G9" s="584">
        <v>8502</v>
      </c>
      <c r="H9" s="584">
        <v>8776</v>
      </c>
      <c r="I9" s="584">
        <v>9060</v>
      </c>
      <c r="J9" s="584">
        <v>9354</v>
      </c>
      <c r="K9" s="584">
        <v>9681</v>
      </c>
      <c r="L9" s="584" t="s">
        <v>8</v>
      </c>
      <c r="M9" s="584" t="s">
        <v>8</v>
      </c>
      <c r="N9" s="584" t="s">
        <v>8</v>
      </c>
      <c r="O9" s="584" t="s">
        <v>8</v>
      </c>
      <c r="P9" s="584" t="s">
        <v>8</v>
      </c>
      <c r="Q9" s="570" t="s">
        <v>429</v>
      </c>
      <c r="R9" s="570" t="s">
        <v>429</v>
      </c>
      <c r="S9" s="570" t="s">
        <v>429</v>
      </c>
      <c r="T9" s="570" t="s">
        <v>429</v>
      </c>
      <c r="U9" s="570" t="s">
        <v>429</v>
      </c>
      <c r="V9" s="570" t="s">
        <v>429</v>
      </c>
      <c r="W9" s="570" t="s">
        <v>429</v>
      </c>
      <c r="X9" s="570" t="s">
        <v>429</v>
      </c>
      <c r="Y9" s="570" t="s">
        <v>429</v>
      </c>
      <c r="Z9" s="570" t="s">
        <v>429</v>
      </c>
      <c r="AA9" s="570" t="s">
        <v>429</v>
      </c>
      <c r="AB9" s="570" t="s">
        <v>429</v>
      </c>
      <c r="AC9" s="570" t="s">
        <v>429</v>
      </c>
      <c r="AD9" s="570" t="s">
        <v>429</v>
      </c>
      <c r="AE9" s="570" t="s">
        <v>429</v>
      </c>
      <c r="AF9" s="570" t="s">
        <v>429</v>
      </c>
      <c r="AG9" s="570" t="s">
        <v>429</v>
      </c>
      <c r="AH9" s="57"/>
      <c r="AI9" s="57"/>
      <c r="AJ9" s="57"/>
      <c r="AK9" s="57"/>
    </row>
    <row r="10" spans="1:39">
      <c r="A10" s="284" t="s">
        <v>10</v>
      </c>
      <c r="B10" s="570">
        <v>4953.368574000001</v>
      </c>
      <c r="C10" s="570">
        <v>5094.2530435630806</v>
      </c>
      <c r="D10" s="570">
        <v>5234.4622170019311</v>
      </c>
      <c r="E10" s="570">
        <v>5357.3691041580623</v>
      </c>
      <c r="F10" s="570">
        <v>5488.4667279015175</v>
      </c>
      <c r="G10" s="570">
        <v>5639.2897759999987</v>
      </c>
      <c r="H10" s="570">
        <v>5781.6191267224513</v>
      </c>
      <c r="I10" s="570">
        <v>5943.2692272056802</v>
      </c>
      <c r="J10" s="570">
        <v>6108.6028250809723</v>
      </c>
      <c r="K10" s="570">
        <v>6308.6569546375686</v>
      </c>
      <c r="L10" s="570">
        <v>6760.7101782133868</v>
      </c>
      <c r="M10" s="570">
        <v>6981.9778197238502</v>
      </c>
      <c r="N10" s="570">
        <v>7202.5929999999998</v>
      </c>
      <c r="O10" s="570">
        <v>8209</v>
      </c>
      <c r="P10" s="577" t="s">
        <v>429</v>
      </c>
      <c r="Q10" s="577" t="s">
        <v>429</v>
      </c>
      <c r="R10" s="570" t="s">
        <v>429</v>
      </c>
      <c r="S10" s="570" t="s">
        <v>429</v>
      </c>
      <c r="T10" s="570" t="s">
        <v>429</v>
      </c>
      <c r="U10" s="570" t="s">
        <v>429</v>
      </c>
      <c r="V10" s="570" t="s">
        <v>429</v>
      </c>
      <c r="W10" s="570" t="s">
        <v>429</v>
      </c>
      <c r="X10" s="570" t="s">
        <v>429</v>
      </c>
      <c r="Y10" s="570" t="s">
        <v>429</v>
      </c>
      <c r="Z10" s="570" t="s">
        <v>429</v>
      </c>
      <c r="AA10" s="570" t="s">
        <v>429</v>
      </c>
      <c r="AB10" s="570" t="s">
        <v>429</v>
      </c>
      <c r="AC10" s="570" t="s">
        <v>429</v>
      </c>
      <c r="AD10" s="570" t="s">
        <v>429</v>
      </c>
      <c r="AE10" s="570">
        <v>1826</v>
      </c>
      <c r="AF10" s="570" t="s">
        <v>429</v>
      </c>
      <c r="AG10" s="570" t="s">
        <v>429</v>
      </c>
      <c r="AH10" s="57"/>
      <c r="AI10" s="57"/>
      <c r="AJ10" s="57"/>
      <c r="AK10" s="57"/>
    </row>
    <row r="11" spans="1:39">
      <c r="A11" s="284" t="s">
        <v>9</v>
      </c>
      <c r="B11" s="570">
        <v>503</v>
      </c>
      <c r="C11" s="570">
        <v>505.3</v>
      </c>
      <c r="D11" s="570">
        <v>509</v>
      </c>
      <c r="E11" s="570">
        <v>512.79999999999995</v>
      </c>
      <c r="F11" s="570">
        <v>519</v>
      </c>
      <c r="G11" s="570">
        <v>528.6</v>
      </c>
      <c r="H11" s="570">
        <v>532.4</v>
      </c>
      <c r="I11" s="570">
        <v>527.5</v>
      </c>
      <c r="J11" s="570">
        <v>531.79999999999995</v>
      </c>
      <c r="K11" s="570">
        <v>540.20000000000005</v>
      </c>
      <c r="L11" s="570">
        <v>551.9</v>
      </c>
      <c r="M11" s="570">
        <v>548.6</v>
      </c>
      <c r="N11" s="570">
        <v>556.29999999999995</v>
      </c>
      <c r="O11" s="570">
        <v>571.20000000000005</v>
      </c>
      <c r="P11" s="570">
        <v>575.70000000000005</v>
      </c>
      <c r="Q11" s="570">
        <v>584.6</v>
      </c>
      <c r="R11" s="570">
        <v>32.700000000000003</v>
      </c>
      <c r="S11" s="570">
        <v>34.200000000000003</v>
      </c>
      <c r="T11" s="570">
        <v>37</v>
      </c>
      <c r="U11" s="570">
        <v>40.299999999999997</v>
      </c>
      <c r="V11" s="570">
        <v>43.7</v>
      </c>
      <c r="W11" s="570">
        <v>50.5</v>
      </c>
      <c r="X11" s="570">
        <v>48.1</v>
      </c>
      <c r="Y11" s="570">
        <v>44.7</v>
      </c>
      <c r="Z11" s="570">
        <v>38.1</v>
      </c>
      <c r="AA11" s="570">
        <v>39.299999999999997</v>
      </c>
      <c r="AB11" s="570">
        <v>42.2</v>
      </c>
      <c r="AC11" s="570">
        <v>42.7</v>
      </c>
      <c r="AD11" s="570">
        <v>44.6</v>
      </c>
      <c r="AE11" s="570">
        <v>45.5</v>
      </c>
      <c r="AF11" s="570">
        <v>44.8</v>
      </c>
      <c r="AG11" s="570">
        <v>46.3</v>
      </c>
      <c r="AH11" s="299" t="s">
        <v>17</v>
      </c>
      <c r="AI11" s="299"/>
      <c r="AJ11" s="299"/>
      <c r="AK11" s="299"/>
      <c r="AL11" s="299"/>
      <c r="AM11" s="499"/>
    </row>
    <row r="12" spans="1:39">
      <c r="A12" s="284" t="s">
        <v>7</v>
      </c>
      <c r="B12" s="570">
        <v>8913.6582119999966</v>
      </c>
      <c r="C12" s="570">
        <v>9124.5567867401951</v>
      </c>
      <c r="D12" s="570">
        <v>9348.2654561565596</v>
      </c>
      <c r="E12" s="570">
        <v>9585.6508664266657</v>
      </c>
      <c r="F12" s="570">
        <v>9338.6970000000001</v>
      </c>
      <c r="G12" s="570">
        <v>9338.6970000000001</v>
      </c>
      <c r="H12" s="570">
        <v>9338.6970000000001</v>
      </c>
      <c r="I12" s="570">
        <v>9338.6970000000001</v>
      </c>
      <c r="J12" s="570">
        <v>10028.642</v>
      </c>
      <c r="K12" s="570">
        <v>10028.642</v>
      </c>
      <c r="L12" s="570">
        <v>10028.642</v>
      </c>
      <c r="M12" s="570">
        <v>10028.642</v>
      </c>
      <c r="N12" s="570">
        <v>9542.9959999999992</v>
      </c>
      <c r="O12" s="570">
        <v>9542.9959999999992</v>
      </c>
      <c r="P12" s="570">
        <v>10882.03</v>
      </c>
      <c r="Q12" s="570">
        <v>10882.03</v>
      </c>
      <c r="R12" s="570" t="s">
        <v>429</v>
      </c>
      <c r="S12" s="570" t="s">
        <v>429</v>
      </c>
      <c r="T12" s="570" t="s">
        <v>429</v>
      </c>
      <c r="U12" s="570" t="s">
        <v>429</v>
      </c>
      <c r="V12" s="570" t="s">
        <v>429</v>
      </c>
      <c r="W12" s="570" t="s">
        <v>429</v>
      </c>
      <c r="X12" s="570" t="s">
        <v>429</v>
      </c>
      <c r="Y12" s="570" t="s">
        <v>429</v>
      </c>
      <c r="Z12" s="570" t="s">
        <v>429</v>
      </c>
      <c r="AA12" s="570" t="s">
        <v>429</v>
      </c>
      <c r="AB12" s="570" t="s">
        <v>429</v>
      </c>
      <c r="AC12" s="570" t="s">
        <v>429</v>
      </c>
      <c r="AD12" s="570">
        <v>774.10500000000002</v>
      </c>
      <c r="AE12" s="570">
        <v>774.10500000000002</v>
      </c>
      <c r="AF12" s="570">
        <v>634.00300000000004</v>
      </c>
      <c r="AG12" s="570">
        <v>634.00300000000004</v>
      </c>
      <c r="AH12" s="57"/>
      <c r="AI12" s="57"/>
      <c r="AJ12" s="57"/>
      <c r="AK12" s="57"/>
    </row>
    <row r="13" spans="1:39">
      <c r="A13" s="284" t="s">
        <v>6</v>
      </c>
      <c r="B13" s="570">
        <v>600.83319600000004</v>
      </c>
      <c r="C13" s="570">
        <v>594.79999999999995</v>
      </c>
      <c r="D13" s="570">
        <v>637.60113784999396</v>
      </c>
      <c r="E13" s="570">
        <v>655.13483991453802</v>
      </c>
      <c r="F13" s="584">
        <v>671.0467675810512</v>
      </c>
      <c r="G13" s="570">
        <v>690.38325399999997</v>
      </c>
      <c r="H13" s="570">
        <v>710.97176222260077</v>
      </c>
      <c r="I13" s="570">
        <v>735.22514599379781</v>
      </c>
      <c r="J13" s="584">
        <v>760.2969930285866</v>
      </c>
      <c r="K13" s="570">
        <v>782.86104527041016</v>
      </c>
      <c r="L13" s="570">
        <v>869.07970123700363</v>
      </c>
      <c r="M13" s="570">
        <v>894.91201213414206</v>
      </c>
      <c r="N13" s="570">
        <v>868</v>
      </c>
      <c r="O13" s="584" t="s">
        <v>429</v>
      </c>
      <c r="P13" s="570">
        <v>991</v>
      </c>
      <c r="Q13" s="570" t="s">
        <v>429</v>
      </c>
      <c r="R13" s="570" t="s">
        <v>429</v>
      </c>
      <c r="S13" s="570">
        <v>185.3</v>
      </c>
      <c r="T13" s="570" t="s">
        <v>429</v>
      </c>
      <c r="U13" s="570" t="s">
        <v>429</v>
      </c>
      <c r="V13" s="570">
        <v>36.700000000000003</v>
      </c>
      <c r="W13" s="570" t="s">
        <v>429</v>
      </c>
      <c r="X13" s="570" t="s">
        <v>429</v>
      </c>
      <c r="Y13" s="570" t="s">
        <v>429</v>
      </c>
      <c r="Z13" s="570">
        <v>51.2</v>
      </c>
      <c r="AA13" s="570" t="s">
        <v>429</v>
      </c>
      <c r="AB13" s="570" t="s">
        <v>429</v>
      </c>
      <c r="AC13" s="570" t="s">
        <v>429</v>
      </c>
      <c r="AD13" s="570">
        <v>27.4</v>
      </c>
      <c r="AE13" s="570">
        <v>29.6</v>
      </c>
      <c r="AF13" s="570">
        <v>28.1</v>
      </c>
      <c r="AG13" s="570" t="s">
        <v>429</v>
      </c>
      <c r="AI13" s="134" t="s">
        <v>17</v>
      </c>
      <c r="AJ13" s="57"/>
      <c r="AK13" s="57"/>
    </row>
    <row r="14" spans="1:39">
      <c r="A14" s="284" t="s">
        <v>5</v>
      </c>
      <c r="B14" s="570" t="s">
        <v>429</v>
      </c>
      <c r="C14" s="570" t="s">
        <v>429</v>
      </c>
      <c r="D14" s="570" t="s">
        <v>429</v>
      </c>
      <c r="E14" s="570" t="s">
        <v>429</v>
      </c>
      <c r="F14" s="570" t="s">
        <v>429</v>
      </c>
      <c r="G14" s="570">
        <v>35</v>
      </c>
      <c r="H14" s="570">
        <v>38</v>
      </c>
      <c r="I14" s="570">
        <v>40</v>
      </c>
      <c r="J14" s="570">
        <v>41</v>
      </c>
      <c r="K14" s="570">
        <v>42</v>
      </c>
      <c r="L14" s="570">
        <v>44</v>
      </c>
      <c r="M14" s="570">
        <v>48</v>
      </c>
      <c r="N14" s="570">
        <v>44</v>
      </c>
      <c r="O14" s="570">
        <v>46</v>
      </c>
      <c r="P14" s="570">
        <v>50</v>
      </c>
      <c r="Q14" s="570">
        <v>55</v>
      </c>
      <c r="R14" s="570" t="s">
        <v>429</v>
      </c>
      <c r="S14" s="570" t="s">
        <v>429</v>
      </c>
      <c r="T14" s="570" t="s">
        <v>429</v>
      </c>
      <c r="U14" s="570" t="s">
        <v>429</v>
      </c>
      <c r="V14" s="570" t="s">
        <v>429</v>
      </c>
      <c r="W14" s="570" t="s">
        <v>429</v>
      </c>
      <c r="X14" s="570" t="s">
        <v>429</v>
      </c>
      <c r="Y14" s="570" t="s">
        <v>429</v>
      </c>
      <c r="Z14" s="570" t="s">
        <v>429</v>
      </c>
      <c r="AA14" s="570" t="s">
        <v>429</v>
      </c>
      <c r="AB14" s="570" t="s">
        <v>429</v>
      </c>
      <c r="AC14" s="570" t="s">
        <v>429</v>
      </c>
      <c r="AD14" s="570" t="s">
        <v>429</v>
      </c>
      <c r="AE14" s="570" t="s">
        <v>429</v>
      </c>
      <c r="AF14" s="592">
        <v>2</v>
      </c>
      <c r="AG14" s="592">
        <v>2</v>
      </c>
      <c r="AH14" s="534" t="s">
        <v>17</v>
      </c>
      <c r="AI14" s="57"/>
      <c r="AJ14" s="57"/>
      <c r="AK14" s="57"/>
    </row>
    <row r="15" spans="1:39" s="155" customFormat="1">
      <c r="A15" s="680" t="s">
        <v>4</v>
      </c>
      <c r="B15" s="570">
        <v>15279.650578057848</v>
      </c>
      <c r="C15" s="570">
        <v>16181.936023267062</v>
      </c>
      <c r="D15" s="570">
        <v>16431.09721337651</v>
      </c>
      <c r="E15" s="570">
        <v>16207.112582628277</v>
      </c>
      <c r="F15" s="570">
        <v>15988.694588171367</v>
      </c>
      <c r="G15" s="570">
        <v>16765.83129544065</v>
      </c>
      <c r="H15" s="570">
        <v>17340</v>
      </c>
      <c r="I15" s="570">
        <v>17338</v>
      </c>
      <c r="J15" s="584">
        <v>17970.997335547389</v>
      </c>
      <c r="K15" s="584">
        <v>17670</v>
      </c>
      <c r="L15" s="584">
        <v>17393</v>
      </c>
      <c r="M15" s="584">
        <v>17662</v>
      </c>
      <c r="N15" s="584">
        <v>18064</v>
      </c>
      <c r="O15" s="570">
        <v>19751.673855368281</v>
      </c>
      <c r="P15" s="584">
        <v>20228</v>
      </c>
      <c r="Q15" s="570">
        <v>21084.659922839193</v>
      </c>
      <c r="R15" s="570" t="s">
        <v>429</v>
      </c>
      <c r="S15" s="570">
        <v>4105.476982340072</v>
      </c>
      <c r="T15" s="570">
        <v>4466.0557749728951</v>
      </c>
      <c r="U15" s="570">
        <v>4394.6828370399717</v>
      </c>
      <c r="V15" s="570">
        <v>3945</v>
      </c>
      <c r="W15" s="570">
        <v>3997</v>
      </c>
      <c r="X15" s="570">
        <v>3922</v>
      </c>
      <c r="Y15" s="570">
        <v>3871</v>
      </c>
      <c r="Z15" s="570">
        <v>4246.1653534427351</v>
      </c>
      <c r="AA15" s="570">
        <v>4402.9881627742925</v>
      </c>
      <c r="AB15" s="570">
        <v>4564.2304818495277</v>
      </c>
      <c r="AC15" s="570">
        <v>4636.3114908465022</v>
      </c>
      <c r="AD15" s="570">
        <v>4775.0662751956424</v>
      </c>
      <c r="AE15" s="570">
        <v>4886.046020569016</v>
      </c>
      <c r="AF15" s="570">
        <v>5070.134942455913</v>
      </c>
      <c r="AG15" s="570">
        <v>5343.9274176117697</v>
      </c>
      <c r="AH15" s="536" t="s">
        <v>17</v>
      </c>
      <c r="AI15" s="195"/>
      <c r="AJ15" s="195"/>
      <c r="AK15" s="195"/>
    </row>
    <row r="16" spans="1:39">
      <c r="A16" s="284" t="s">
        <v>3</v>
      </c>
      <c r="B16" s="570">
        <v>331.76070514407888</v>
      </c>
      <c r="C16" s="570">
        <v>338.02558044025329</v>
      </c>
      <c r="D16" s="570">
        <v>343.60344374007462</v>
      </c>
      <c r="E16" s="570">
        <v>348.64513137344426</v>
      </c>
      <c r="F16" s="570">
        <v>354.22690742074803</v>
      </c>
      <c r="G16" s="570">
        <v>361.10691907645207</v>
      </c>
      <c r="H16" s="570">
        <v>369.52174135687045</v>
      </c>
      <c r="I16" s="570">
        <v>379.84764911354875</v>
      </c>
      <c r="J16" s="570">
        <v>390.28398222427177</v>
      </c>
      <c r="K16" s="570">
        <v>402.21107853668229</v>
      </c>
      <c r="L16" s="570">
        <v>327</v>
      </c>
      <c r="M16" s="570">
        <v>424.05063074140867</v>
      </c>
      <c r="N16" s="570">
        <v>435.47500000000002</v>
      </c>
      <c r="O16" s="570">
        <v>375</v>
      </c>
      <c r="P16" s="570">
        <v>377</v>
      </c>
      <c r="Q16" s="584">
        <v>377</v>
      </c>
      <c r="R16" s="570" t="s">
        <v>429</v>
      </c>
      <c r="S16" s="570" t="s">
        <v>429</v>
      </c>
      <c r="T16" s="570" t="s">
        <v>429</v>
      </c>
      <c r="U16" s="570" t="s">
        <v>429</v>
      </c>
      <c r="V16" s="570" t="s">
        <v>429</v>
      </c>
      <c r="W16" s="570" t="s">
        <v>429</v>
      </c>
      <c r="X16" s="570" t="s">
        <v>429</v>
      </c>
      <c r="Y16" s="570" t="s">
        <v>429</v>
      </c>
      <c r="Z16" s="570" t="s">
        <v>429</v>
      </c>
      <c r="AA16" s="570" t="s">
        <v>429</v>
      </c>
      <c r="AB16" s="570">
        <v>133</v>
      </c>
      <c r="AC16" s="570">
        <v>133</v>
      </c>
      <c r="AD16" s="570">
        <v>133</v>
      </c>
      <c r="AE16" s="570">
        <v>83</v>
      </c>
      <c r="AF16" s="570">
        <v>83</v>
      </c>
      <c r="AG16" s="570">
        <v>83</v>
      </c>
      <c r="AH16" s="57"/>
      <c r="AI16" s="57"/>
      <c r="AJ16" s="57"/>
      <c r="AK16" s="57"/>
    </row>
    <row r="17" spans="1:37">
      <c r="A17" s="284" t="s">
        <v>79</v>
      </c>
      <c r="B17" s="570">
        <v>15491</v>
      </c>
      <c r="C17" s="570">
        <v>15491</v>
      </c>
      <c r="D17" s="570">
        <v>16157</v>
      </c>
      <c r="E17" s="570">
        <v>16823</v>
      </c>
      <c r="F17" s="570">
        <v>17489</v>
      </c>
      <c r="G17" s="570">
        <v>18822</v>
      </c>
      <c r="H17" s="584">
        <v>18821.525000000001</v>
      </c>
      <c r="I17" s="570">
        <v>18713</v>
      </c>
      <c r="J17" s="570">
        <v>19354</v>
      </c>
      <c r="K17" s="570">
        <v>21533.273000000001</v>
      </c>
      <c r="L17" s="570">
        <v>20655</v>
      </c>
      <c r="M17" s="570">
        <v>22801.577000000001</v>
      </c>
      <c r="N17" s="570" t="s">
        <v>974</v>
      </c>
      <c r="O17" s="570">
        <v>24371</v>
      </c>
      <c r="P17" s="570">
        <v>25068</v>
      </c>
      <c r="Q17" s="570">
        <v>25790</v>
      </c>
      <c r="R17" s="570" t="s">
        <v>429</v>
      </c>
      <c r="S17" s="570" t="s">
        <v>429</v>
      </c>
      <c r="T17" s="570" t="s">
        <v>429</v>
      </c>
      <c r="U17" s="570" t="s">
        <v>429</v>
      </c>
      <c r="V17" s="570" t="s">
        <v>429</v>
      </c>
      <c r="W17" s="570" t="s">
        <v>429</v>
      </c>
      <c r="X17" s="570">
        <v>2194</v>
      </c>
      <c r="Y17" s="570" t="s">
        <v>429</v>
      </c>
      <c r="Z17" s="570" t="s">
        <v>429</v>
      </c>
      <c r="AA17" s="570" t="s">
        <v>429</v>
      </c>
      <c r="AB17" s="570" t="s">
        <v>429</v>
      </c>
      <c r="AC17" s="570" t="s">
        <v>429</v>
      </c>
      <c r="AD17" s="570" t="s">
        <v>429</v>
      </c>
      <c r="AE17" s="570" t="s">
        <v>429</v>
      </c>
      <c r="AF17" s="570">
        <v>2292</v>
      </c>
      <c r="AG17" s="570">
        <v>2292</v>
      </c>
      <c r="AH17" s="283" t="s">
        <v>17</v>
      </c>
      <c r="AI17" s="283" t="s">
        <v>17</v>
      </c>
      <c r="AJ17" s="289"/>
      <c r="AK17" s="57"/>
    </row>
    <row r="18" spans="1:37">
      <c r="A18" s="284" t="s">
        <v>2</v>
      </c>
      <c r="B18" s="570">
        <v>4396.2350530987524</v>
      </c>
      <c r="C18" s="570">
        <v>4489.4952534349568</v>
      </c>
      <c r="D18" s="570">
        <v>4585.2506868387782</v>
      </c>
      <c r="E18" s="584" t="s">
        <v>429</v>
      </c>
      <c r="F18" s="584" t="s">
        <v>429</v>
      </c>
      <c r="G18" s="584">
        <v>4919</v>
      </c>
      <c r="H18" s="584">
        <v>4924</v>
      </c>
      <c r="I18" s="584" t="s">
        <v>429</v>
      </c>
      <c r="J18" s="584">
        <v>5004</v>
      </c>
      <c r="K18" s="584" t="s">
        <v>429</v>
      </c>
      <c r="L18" s="584">
        <v>5232</v>
      </c>
      <c r="M18" s="584" t="s">
        <v>429</v>
      </c>
      <c r="N18" s="584">
        <v>5966</v>
      </c>
      <c r="O18" s="584" t="s">
        <v>429</v>
      </c>
      <c r="P18" s="570" t="s">
        <v>975</v>
      </c>
      <c r="Q18" s="584" t="s">
        <v>429</v>
      </c>
      <c r="R18" s="570" t="s">
        <v>429</v>
      </c>
      <c r="S18" s="570" t="s">
        <v>429</v>
      </c>
      <c r="T18" s="570" t="s">
        <v>429</v>
      </c>
      <c r="U18" s="570" t="s">
        <v>429</v>
      </c>
      <c r="V18" s="570" t="s">
        <v>429</v>
      </c>
      <c r="W18" s="570" t="s">
        <v>429</v>
      </c>
      <c r="X18" s="570" t="s">
        <v>429</v>
      </c>
      <c r="Y18" s="570" t="s">
        <v>429</v>
      </c>
      <c r="Z18" s="570">
        <f>397025/1000</f>
        <v>397.02499999999998</v>
      </c>
      <c r="AA18" s="570" t="s">
        <v>429</v>
      </c>
      <c r="AB18" s="570" t="s">
        <v>429</v>
      </c>
      <c r="AC18" s="570" t="s">
        <v>429</v>
      </c>
      <c r="AD18" s="570">
        <v>459</v>
      </c>
      <c r="AE18" s="570">
        <v>466</v>
      </c>
      <c r="AF18" s="570">
        <v>469</v>
      </c>
      <c r="AG18" s="584" t="s">
        <v>429</v>
      </c>
      <c r="AH18" s="57" t="s">
        <v>17</v>
      </c>
      <c r="AI18" s="57"/>
      <c r="AJ18" s="57"/>
      <c r="AK18" s="57"/>
    </row>
    <row r="19" spans="1:37">
      <c r="A19" s="284" t="s">
        <v>1</v>
      </c>
      <c r="B19" s="570">
        <v>5110.0908099999997</v>
      </c>
      <c r="C19" s="570">
        <v>5127.0832520877266</v>
      </c>
      <c r="D19" s="570">
        <v>5126.600817098778</v>
      </c>
      <c r="E19" s="570">
        <v>5077.2329091522452</v>
      </c>
      <c r="F19" s="570">
        <v>5059.2692449822243</v>
      </c>
      <c r="G19" s="570">
        <v>5034.9711960000004</v>
      </c>
      <c r="H19" s="570">
        <v>5011.7019927558094</v>
      </c>
      <c r="I19" s="570">
        <v>4983.7691916721415</v>
      </c>
      <c r="J19" s="570">
        <v>4938.1021045503394</v>
      </c>
      <c r="K19" s="570">
        <v>5028.0520320000005</v>
      </c>
      <c r="L19" s="570">
        <v>6616.6099422826628</v>
      </c>
      <c r="M19" s="570">
        <v>6816.2260181032279</v>
      </c>
      <c r="N19" s="570">
        <v>5121</v>
      </c>
      <c r="O19" s="584" t="s">
        <v>429</v>
      </c>
      <c r="P19" s="584">
        <v>7045</v>
      </c>
      <c r="Q19" s="584">
        <v>7045</v>
      </c>
      <c r="R19" s="570" t="s">
        <v>429</v>
      </c>
      <c r="S19" s="570" t="s">
        <v>429</v>
      </c>
      <c r="T19" s="570">
        <v>560.29999999999995</v>
      </c>
      <c r="U19" s="570" t="s">
        <v>429</v>
      </c>
      <c r="V19" s="570">
        <v>606.6</v>
      </c>
      <c r="W19" s="570" t="s">
        <v>429</v>
      </c>
      <c r="X19" s="570" t="s">
        <v>429</v>
      </c>
      <c r="Y19" s="570" t="s">
        <v>429</v>
      </c>
      <c r="Z19" s="570" t="s">
        <v>429</v>
      </c>
      <c r="AA19" s="570" t="s">
        <v>429</v>
      </c>
      <c r="AB19" s="570" t="s">
        <v>429</v>
      </c>
      <c r="AC19" s="570">
        <v>715.4</v>
      </c>
      <c r="AD19" s="570" t="s">
        <v>429</v>
      </c>
      <c r="AE19" s="570" t="s">
        <v>429</v>
      </c>
      <c r="AF19" s="570">
        <v>799</v>
      </c>
      <c r="AG19" s="570" t="s">
        <v>429</v>
      </c>
      <c r="AH19" s="57"/>
      <c r="AI19" s="151" t="s">
        <v>17</v>
      </c>
      <c r="AJ19" s="57"/>
      <c r="AK19" s="57"/>
    </row>
    <row r="20" spans="1:37">
      <c r="A20" s="284" t="s">
        <v>34</v>
      </c>
      <c r="B20" s="570">
        <f t="shared" ref="B20:Q20" si="0">SUM(B5:B19)</f>
        <v>89050.743413300646</v>
      </c>
      <c r="C20" s="570">
        <f t="shared" si="0"/>
        <v>91114.67193577229</v>
      </c>
      <c r="D20" s="570">
        <f t="shared" si="0"/>
        <v>93821.991574118045</v>
      </c>
      <c r="E20" s="570">
        <f t="shared" si="0"/>
        <v>90626.247610213482</v>
      </c>
      <c r="F20" s="570">
        <f t="shared" si="0"/>
        <v>92195.418219401196</v>
      </c>
      <c r="G20" s="570">
        <f t="shared" si="0"/>
        <v>100444.97123751709</v>
      </c>
      <c r="H20" s="570">
        <f t="shared" si="0"/>
        <v>102294.77749666554</v>
      </c>
      <c r="I20" s="570">
        <f t="shared" si="0"/>
        <v>98930.466660134785</v>
      </c>
      <c r="J20" s="570">
        <f t="shared" si="0"/>
        <v>107564.30470530305</v>
      </c>
      <c r="K20" s="570">
        <f t="shared" si="0"/>
        <v>103971.23611044466</v>
      </c>
      <c r="L20" s="570">
        <f t="shared" si="0"/>
        <v>101786.80482173305</v>
      </c>
      <c r="M20" s="570">
        <f t="shared" si="0"/>
        <v>100946.46848070264</v>
      </c>
      <c r="N20" s="570">
        <f t="shared" si="0"/>
        <v>83644.368000000017</v>
      </c>
      <c r="O20" s="570">
        <f t="shared" si="0"/>
        <v>72878.577855368276</v>
      </c>
      <c r="P20" s="570">
        <f t="shared" si="0"/>
        <v>74781.73000000001</v>
      </c>
      <c r="Q20" s="570">
        <f t="shared" si="0"/>
        <v>68201.289922839191</v>
      </c>
      <c r="R20" s="570" t="s">
        <v>429</v>
      </c>
      <c r="S20" s="570" t="s">
        <v>429</v>
      </c>
      <c r="T20" s="570" t="s">
        <v>429</v>
      </c>
      <c r="U20" s="570" t="s">
        <v>429</v>
      </c>
      <c r="V20" s="570" t="s">
        <v>429</v>
      </c>
      <c r="W20" s="570" t="s">
        <v>429</v>
      </c>
      <c r="X20" s="570" t="s">
        <v>429</v>
      </c>
      <c r="Y20" s="570" t="s">
        <v>429</v>
      </c>
      <c r="Z20" s="570" t="s">
        <v>429</v>
      </c>
      <c r="AA20" s="570" t="s">
        <v>429</v>
      </c>
      <c r="AB20" s="570" t="s">
        <v>429</v>
      </c>
      <c r="AC20" s="570" t="s">
        <v>429</v>
      </c>
      <c r="AD20" s="570" t="s">
        <v>429</v>
      </c>
      <c r="AE20" s="570" t="s">
        <v>429</v>
      </c>
      <c r="AF20" s="570" t="s">
        <v>429</v>
      </c>
      <c r="AG20" s="584" t="s">
        <v>429</v>
      </c>
      <c r="AH20" s="57"/>
      <c r="AI20" s="57"/>
      <c r="AJ20" s="57"/>
      <c r="AK20" s="57"/>
    </row>
    <row r="21" spans="1:37">
      <c r="A21" s="57"/>
      <c r="B21" s="57"/>
      <c r="C21" s="57"/>
      <c r="D21" s="57"/>
      <c r="E21" s="57"/>
      <c r="F21" s="57"/>
      <c r="G21" s="57"/>
      <c r="H21" s="57"/>
      <c r="I21" s="57"/>
      <c r="J21" s="57"/>
      <c r="K21" s="57"/>
      <c r="L21" s="57"/>
      <c r="M21" s="57"/>
      <c r="N21" s="57"/>
      <c r="O21" s="289"/>
      <c r="P21" s="289"/>
      <c r="Q21" s="289"/>
      <c r="R21" s="57"/>
      <c r="S21" s="57"/>
      <c r="T21" s="57"/>
      <c r="U21" s="57"/>
      <c r="V21" s="57"/>
      <c r="W21" s="57"/>
      <c r="X21" s="57"/>
      <c r="Y21" s="57"/>
      <c r="Z21" s="57"/>
      <c r="AA21" s="57"/>
      <c r="AB21" s="57"/>
      <c r="AC21" s="57"/>
      <c r="AD21" s="57"/>
      <c r="AE21" s="289"/>
      <c r="AF21" s="289"/>
      <c r="AG21" s="289"/>
      <c r="AH21" s="57"/>
      <c r="AI21" s="57"/>
      <c r="AJ21" s="57"/>
      <c r="AK21" s="57"/>
    </row>
    <row r="22" spans="1:37" ht="14.65" customHeight="1">
      <c r="A22" s="136" t="s">
        <v>33</v>
      </c>
      <c r="B22" s="134"/>
      <c r="E22" s="454"/>
      <c r="F22" s="454"/>
      <c r="G22" s="454"/>
      <c r="H22" s="454"/>
      <c r="I22" s="454"/>
      <c r="J22" s="454"/>
      <c r="K22" s="454"/>
      <c r="L22" s="454"/>
      <c r="M22" s="454"/>
      <c r="N22" s="454"/>
      <c r="O22" s="454"/>
      <c r="P22" s="454"/>
      <c r="Q22" s="454"/>
      <c r="R22" s="454"/>
      <c r="S22" s="454"/>
      <c r="T22" s="454"/>
      <c r="U22" s="454"/>
      <c r="V22" s="454"/>
      <c r="W22" s="454"/>
      <c r="X22" s="454"/>
      <c r="Y22" s="454"/>
      <c r="Z22" s="454"/>
      <c r="AA22" s="454"/>
      <c r="AB22" s="57"/>
      <c r="AC22" s="57"/>
      <c r="AD22" s="57"/>
      <c r="AE22" s="289"/>
      <c r="AF22" s="289"/>
      <c r="AG22" s="289"/>
      <c r="AH22" s="57"/>
      <c r="AI22" s="57"/>
      <c r="AJ22" s="57"/>
      <c r="AK22" s="57"/>
    </row>
    <row r="23" spans="1:37" s="283" customFormat="1">
      <c r="A23" s="289"/>
      <c r="B23" s="134"/>
      <c r="F23" s="289"/>
      <c r="G23" s="289"/>
      <c r="H23" s="289"/>
      <c r="I23" s="289"/>
      <c r="J23" s="289"/>
      <c r="K23" s="289"/>
      <c r="L23" s="289"/>
      <c r="M23" s="289"/>
      <c r="N23" s="289"/>
      <c r="O23" s="289"/>
      <c r="P23" s="289"/>
      <c r="Q23" s="289"/>
      <c r="R23" s="289"/>
      <c r="S23" s="289"/>
      <c r="T23" s="289"/>
      <c r="U23" s="289"/>
      <c r="V23" s="289"/>
      <c r="W23" s="289"/>
      <c r="X23" s="289"/>
      <c r="Y23" s="289"/>
      <c r="Z23" s="289"/>
      <c r="AA23" s="289"/>
      <c r="AB23" s="289"/>
      <c r="AC23" s="289"/>
      <c r="AD23" s="289"/>
      <c r="AE23" s="289"/>
      <c r="AF23" s="289"/>
      <c r="AG23" s="289"/>
      <c r="AH23" s="289"/>
      <c r="AI23" s="289"/>
      <c r="AJ23" s="289"/>
      <c r="AK23" s="289"/>
    </row>
    <row r="24" spans="1:37" ht="15" customHeight="1">
      <c r="A24" s="454" t="s">
        <v>900</v>
      </c>
      <c r="B24" s="454"/>
      <c r="E24" s="737"/>
      <c r="F24" s="737"/>
      <c r="G24" s="737"/>
      <c r="H24" s="737"/>
      <c r="I24" s="737"/>
      <c r="J24" s="737"/>
      <c r="K24" s="737"/>
      <c r="L24" s="737"/>
      <c r="M24" s="737"/>
      <c r="N24" s="737"/>
      <c r="O24" s="737"/>
      <c r="P24" s="737"/>
      <c r="Q24" s="737"/>
      <c r="R24" s="737"/>
      <c r="S24" s="737"/>
      <c r="T24" s="737"/>
      <c r="U24" s="737"/>
      <c r="V24" s="737"/>
      <c r="W24" s="737"/>
      <c r="X24" s="737"/>
      <c r="Y24" s="737"/>
      <c r="Z24" s="737"/>
      <c r="AA24" s="737"/>
      <c r="AB24" s="57"/>
      <c r="AC24" s="57"/>
      <c r="AD24" s="57"/>
      <c r="AE24" s="289"/>
      <c r="AF24" s="289"/>
      <c r="AG24" s="289"/>
      <c r="AH24" s="57"/>
      <c r="AI24" s="57"/>
      <c r="AJ24" s="57"/>
      <c r="AK24" s="57"/>
    </row>
    <row r="25" spans="1:37" s="283" customFormat="1">
      <c r="A25" s="289"/>
      <c r="B25" s="289"/>
      <c r="E25" s="393"/>
      <c r="F25" s="393"/>
      <c r="G25" s="393"/>
      <c r="H25" s="393"/>
      <c r="I25" s="393"/>
      <c r="J25" s="393"/>
      <c r="K25" s="393"/>
      <c r="L25" s="393"/>
      <c r="M25" s="393"/>
      <c r="N25" s="393"/>
      <c r="O25" s="481"/>
      <c r="P25" s="526"/>
      <c r="Q25" s="555"/>
      <c r="R25" s="393"/>
      <c r="S25" s="393"/>
      <c r="T25" s="393"/>
      <c r="U25" s="393"/>
      <c r="V25" s="393"/>
      <c r="W25" s="393"/>
      <c r="X25" s="393"/>
      <c r="Y25" s="393"/>
      <c r="Z25" s="393"/>
      <c r="AA25" s="393"/>
      <c r="AB25" s="289"/>
      <c r="AC25" s="289"/>
      <c r="AD25" s="289"/>
      <c r="AE25" s="481"/>
      <c r="AF25" s="526"/>
      <c r="AG25" s="555"/>
      <c r="AH25" s="289"/>
      <c r="AI25" s="289"/>
      <c r="AJ25" s="289"/>
      <c r="AK25" s="289"/>
    </row>
    <row r="26" spans="1:37" s="283" customFormat="1" ht="14.65" customHeight="1">
      <c r="A26" s="737" t="s">
        <v>950</v>
      </c>
      <c r="B26" s="737"/>
      <c r="E26" s="131"/>
      <c r="F26" s="131"/>
      <c r="G26" s="131"/>
      <c r="H26" s="131"/>
      <c r="I26" s="131"/>
      <c r="J26" s="131"/>
      <c r="K26" s="131"/>
      <c r="L26" s="131"/>
      <c r="M26" s="131"/>
      <c r="N26" s="131"/>
      <c r="O26" s="131"/>
      <c r="P26" s="131"/>
      <c r="Q26" s="131"/>
      <c r="R26" s="131"/>
      <c r="S26" s="131"/>
      <c r="T26" s="131"/>
      <c r="U26" s="131"/>
      <c r="V26" s="131"/>
      <c r="W26" s="131"/>
      <c r="X26" s="131"/>
      <c r="Y26" s="131"/>
      <c r="Z26" s="131"/>
      <c r="AA26" s="131"/>
      <c r="AB26" s="289"/>
      <c r="AC26" s="289"/>
      <c r="AD26" s="289"/>
      <c r="AE26" s="289"/>
      <c r="AF26" s="289"/>
      <c r="AG26" s="289"/>
      <c r="AH26" s="289"/>
      <c r="AI26" s="289"/>
      <c r="AJ26" s="289"/>
      <c r="AK26" s="289"/>
    </row>
    <row r="27" spans="1:37">
      <c r="A27" s="393"/>
      <c r="B27" s="393"/>
      <c r="E27" s="131"/>
      <c r="F27" s="131"/>
      <c r="G27" s="131"/>
      <c r="H27" s="131"/>
      <c r="I27" s="131"/>
      <c r="J27" s="131"/>
      <c r="K27" s="131"/>
      <c r="L27" s="131"/>
      <c r="M27" s="131"/>
      <c r="N27" s="131"/>
      <c r="O27" s="131"/>
      <c r="P27" s="131"/>
      <c r="Q27" s="131"/>
      <c r="R27" s="131"/>
      <c r="S27" s="131"/>
      <c r="T27" s="131"/>
      <c r="U27" s="131"/>
      <c r="V27" s="131"/>
      <c r="W27" s="131"/>
      <c r="X27" s="131"/>
      <c r="Y27" s="131"/>
      <c r="Z27" s="131"/>
      <c r="AA27" s="131"/>
      <c r="AB27" s="57"/>
      <c r="AC27" s="57"/>
      <c r="AD27" s="57"/>
      <c r="AE27" s="289"/>
      <c r="AF27" s="289"/>
      <c r="AG27" s="289"/>
      <c r="AH27" s="57"/>
      <c r="AI27" s="57"/>
      <c r="AJ27" s="57"/>
      <c r="AK27" s="57"/>
    </row>
    <row r="28" spans="1:37">
      <c r="A28" s="167" t="s">
        <v>431</v>
      </c>
      <c r="B28" s="131"/>
      <c r="F28" s="57"/>
      <c r="G28" s="57"/>
      <c r="H28" s="57"/>
      <c r="I28" s="57"/>
      <c r="J28" s="57"/>
      <c r="K28" s="57"/>
      <c r="L28" s="57"/>
      <c r="M28" s="57"/>
      <c r="N28" s="57"/>
      <c r="O28" s="289"/>
      <c r="P28" s="289"/>
      <c r="Q28" s="289"/>
      <c r="R28" s="57"/>
      <c r="S28" s="57"/>
      <c r="T28" s="57"/>
      <c r="U28" s="57"/>
      <c r="V28" s="57"/>
      <c r="W28" s="57"/>
      <c r="X28" s="57"/>
      <c r="Y28" s="57"/>
      <c r="Z28" s="57"/>
      <c r="AA28" s="57"/>
      <c r="AB28" s="57"/>
      <c r="AC28" s="57"/>
      <c r="AD28" s="57"/>
      <c r="AE28" s="289"/>
      <c r="AF28" s="289"/>
      <c r="AG28" s="289"/>
      <c r="AH28" s="57"/>
      <c r="AI28" s="57"/>
      <c r="AJ28" s="57"/>
      <c r="AK28" s="57"/>
    </row>
    <row r="29" spans="1:37">
      <c r="A29" s="131"/>
      <c r="B29" s="131"/>
      <c r="C29" s="57"/>
      <c r="D29" s="57"/>
      <c r="E29" s="57"/>
      <c r="F29" s="57"/>
      <c r="G29" s="57"/>
      <c r="H29" s="57"/>
      <c r="I29" s="57"/>
      <c r="J29" s="57"/>
      <c r="K29" s="57"/>
      <c r="L29" s="57"/>
      <c r="M29" s="57"/>
      <c r="N29" s="57"/>
      <c r="O29" s="289"/>
      <c r="P29" s="289"/>
      <c r="Q29" s="289"/>
      <c r="R29" s="57"/>
      <c r="S29" s="57"/>
      <c r="T29" s="57"/>
      <c r="U29" s="57"/>
      <c r="V29" s="57"/>
      <c r="W29" s="57"/>
      <c r="X29" s="57"/>
      <c r="Y29" s="57"/>
      <c r="Z29" s="57"/>
      <c r="AA29" s="57"/>
      <c r="AB29" s="57"/>
      <c r="AC29" s="57"/>
      <c r="AD29" s="57"/>
      <c r="AE29" s="289"/>
      <c r="AF29" s="289"/>
      <c r="AG29" s="289"/>
      <c r="AH29" s="57"/>
      <c r="AI29" s="57"/>
      <c r="AJ29" s="57"/>
      <c r="AK29" s="57"/>
    </row>
    <row r="30" spans="1:37">
      <c r="A30" s="57"/>
      <c r="B30" s="57"/>
      <c r="C30" s="57"/>
      <c r="D30" s="57"/>
      <c r="E30" s="57"/>
      <c r="F30" s="57"/>
      <c r="G30" s="57"/>
      <c r="H30" s="57"/>
      <c r="I30" s="57"/>
      <c r="J30" s="57"/>
      <c r="K30" s="57"/>
      <c r="L30" s="57"/>
      <c r="M30" s="57"/>
      <c r="N30" s="57"/>
      <c r="O30" s="289"/>
      <c r="P30" s="289"/>
      <c r="Q30" s="289"/>
      <c r="R30" s="57"/>
      <c r="S30" s="57"/>
      <c r="T30" s="57"/>
      <c r="U30" s="57"/>
      <c r="V30" s="57"/>
      <c r="W30" s="57"/>
      <c r="X30" s="57"/>
      <c r="Y30" s="57"/>
      <c r="Z30" s="57"/>
      <c r="AA30" s="57"/>
      <c r="AB30" s="57"/>
      <c r="AC30" s="57"/>
      <c r="AD30" s="57"/>
      <c r="AE30" s="289"/>
      <c r="AF30" s="289"/>
      <c r="AG30" s="289"/>
      <c r="AH30" s="57"/>
      <c r="AI30" s="57"/>
      <c r="AJ30" s="57"/>
      <c r="AK30" s="57"/>
    </row>
    <row r="31" spans="1:37">
      <c r="A31" s="57"/>
      <c r="B31" s="57"/>
      <c r="C31" s="57"/>
      <c r="D31" s="57"/>
      <c r="E31" s="57"/>
      <c r="F31" s="57"/>
      <c r="G31" s="57"/>
      <c r="H31" s="57"/>
      <c r="I31" s="57"/>
      <c r="J31" s="57"/>
      <c r="K31" s="57"/>
      <c r="L31" s="57"/>
      <c r="M31" s="57"/>
      <c r="N31" s="57"/>
      <c r="O31" s="289"/>
      <c r="P31" s="289"/>
      <c r="Q31" s="289"/>
      <c r="R31" s="57"/>
      <c r="S31" s="57"/>
      <c r="T31" s="57"/>
      <c r="U31" s="57"/>
      <c r="V31" s="57"/>
      <c r="W31" s="57"/>
      <c r="X31" s="57"/>
      <c r="Y31" s="57"/>
      <c r="Z31" s="57"/>
      <c r="AA31" s="57"/>
      <c r="AB31" s="57"/>
      <c r="AC31" s="57"/>
      <c r="AD31" s="57"/>
      <c r="AE31" s="289"/>
      <c r="AF31" s="289"/>
      <c r="AG31" s="289"/>
      <c r="AH31" s="57"/>
      <c r="AI31" s="57"/>
      <c r="AJ31" s="57"/>
      <c r="AK31" s="57"/>
    </row>
    <row r="32" spans="1:37">
      <c r="A32" s="57"/>
      <c r="B32" s="57"/>
      <c r="C32" s="57"/>
      <c r="D32" s="57"/>
      <c r="E32" s="57"/>
      <c r="F32" s="57"/>
      <c r="G32" s="57"/>
      <c r="H32" s="57"/>
      <c r="I32" s="57"/>
      <c r="J32" s="57"/>
      <c r="K32" s="57"/>
      <c r="L32" s="57"/>
      <c r="M32" s="57"/>
      <c r="N32" s="57"/>
      <c r="O32" s="289"/>
      <c r="P32" s="289"/>
      <c r="Q32" s="289"/>
      <c r="R32" s="57"/>
      <c r="S32" s="57"/>
      <c r="T32" s="57"/>
      <c r="U32" s="57"/>
      <c r="V32" s="57"/>
      <c r="W32" s="57"/>
      <c r="X32" s="57"/>
      <c r="Y32" s="57"/>
      <c r="Z32" s="57"/>
      <c r="AA32" s="57"/>
      <c r="AB32" s="57"/>
      <c r="AC32" s="57"/>
      <c r="AD32" s="57"/>
      <c r="AE32" s="289"/>
      <c r="AF32" s="289"/>
      <c r="AG32" s="289"/>
      <c r="AH32" s="57"/>
      <c r="AI32" s="57"/>
      <c r="AJ32" s="57"/>
      <c r="AK32" s="57"/>
    </row>
    <row r="33" spans="1:37">
      <c r="A33" s="57"/>
      <c r="B33" s="57"/>
      <c r="C33" s="57"/>
      <c r="D33" s="57"/>
      <c r="E33" s="57"/>
      <c r="F33" s="57"/>
      <c r="G33" s="57"/>
      <c r="H33" s="57"/>
      <c r="I33" s="57"/>
      <c r="J33" s="57"/>
      <c r="K33" s="57"/>
      <c r="L33" s="57"/>
      <c r="M33" s="57"/>
      <c r="N33" s="57"/>
      <c r="O33" s="289"/>
      <c r="P33" s="289"/>
      <c r="Q33" s="289"/>
      <c r="R33" s="57"/>
      <c r="S33" s="57"/>
      <c r="T33" s="57"/>
      <c r="U33" s="57"/>
      <c r="V33" s="57"/>
      <c r="W33" s="57"/>
      <c r="X33" s="57"/>
      <c r="Y33" s="57"/>
      <c r="Z33" s="57"/>
      <c r="AA33" s="57"/>
      <c r="AB33" s="57"/>
      <c r="AC33" s="57"/>
      <c r="AD33" s="57"/>
      <c r="AE33" s="289"/>
      <c r="AF33" s="289"/>
      <c r="AG33" s="289"/>
      <c r="AH33" s="57"/>
      <c r="AI33" s="57"/>
      <c r="AJ33" s="57"/>
      <c r="AK33" s="57"/>
    </row>
    <row r="34" spans="1:37">
      <c r="A34" s="57"/>
      <c r="B34" s="57"/>
      <c r="C34" s="57"/>
      <c r="D34" s="57"/>
      <c r="E34" s="57"/>
      <c r="F34" s="57"/>
      <c r="G34" s="57"/>
      <c r="H34" s="57"/>
      <c r="I34" s="57"/>
      <c r="J34" s="57"/>
      <c r="K34" s="57"/>
      <c r="L34" s="57"/>
      <c r="M34" s="57"/>
      <c r="N34" s="57"/>
      <c r="O34" s="289"/>
      <c r="P34" s="289"/>
      <c r="Q34" s="289"/>
      <c r="R34" s="57"/>
      <c r="S34" s="57"/>
      <c r="T34" s="57"/>
      <c r="U34" s="57"/>
      <c r="V34" s="57"/>
      <c r="W34" s="57"/>
      <c r="X34" s="57"/>
      <c r="Y34" s="57"/>
      <c r="Z34" s="57"/>
      <c r="AA34" s="57"/>
      <c r="AB34" s="57"/>
      <c r="AC34" s="57"/>
      <c r="AD34" s="57"/>
      <c r="AE34" s="289"/>
      <c r="AF34" s="289"/>
      <c r="AG34" s="289"/>
      <c r="AH34" s="57"/>
      <c r="AI34" s="57"/>
      <c r="AJ34" s="57"/>
      <c r="AK34" s="57"/>
    </row>
    <row r="35" spans="1:37">
      <c r="A35" s="57"/>
      <c r="B35" s="57"/>
      <c r="C35" s="57"/>
      <c r="D35" s="57"/>
      <c r="E35" s="57"/>
      <c r="F35" s="57"/>
      <c r="G35" s="57"/>
      <c r="H35" s="57"/>
      <c r="I35" s="57"/>
      <c r="J35" s="57"/>
      <c r="K35" s="57"/>
      <c r="L35" s="57"/>
      <c r="M35" s="57"/>
      <c r="N35" s="57"/>
      <c r="O35" s="289"/>
      <c r="P35" s="289"/>
      <c r="Q35" s="289"/>
      <c r="R35" s="57"/>
      <c r="S35" s="57"/>
      <c r="T35" s="57"/>
      <c r="U35" s="57"/>
      <c r="V35" s="57"/>
      <c r="W35" s="57"/>
      <c r="X35" s="57"/>
      <c r="Y35" s="57"/>
      <c r="Z35" s="57"/>
      <c r="AA35" s="57"/>
      <c r="AB35" s="57"/>
      <c r="AC35" s="57"/>
      <c r="AD35" s="57"/>
      <c r="AE35" s="289"/>
      <c r="AF35" s="289"/>
      <c r="AG35" s="289"/>
      <c r="AH35" s="57"/>
      <c r="AI35" s="57"/>
      <c r="AJ35" s="57"/>
      <c r="AK35" s="57"/>
    </row>
    <row r="36" spans="1:37">
      <c r="A36" s="57"/>
      <c r="B36" s="57"/>
      <c r="C36" s="57"/>
      <c r="D36" s="57"/>
      <c r="E36" s="57"/>
      <c r="F36" s="57"/>
      <c r="G36" s="57"/>
      <c r="H36" s="57"/>
      <c r="I36" s="57"/>
      <c r="J36" s="57"/>
      <c r="K36" s="57"/>
      <c r="L36" s="57"/>
      <c r="M36" s="57"/>
      <c r="N36" s="57"/>
      <c r="O36" s="289"/>
      <c r="P36" s="289"/>
      <c r="Q36" s="289"/>
      <c r="R36" s="57"/>
      <c r="S36" s="57"/>
      <c r="T36" s="57"/>
      <c r="U36" s="57"/>
      <c r="V36" s="57"/>
      <c r="W36" s="57"/>
      <c r="X36" s="57"/>
      <c r="Y36" s="57"/>
      <c r="Z36" s="57"/>
      <c r="AA36" s="57"/>
      <c r="AB36" s="57"/>
      <c r="AC36" s="57"/>
      <c r="AD36" s="57"/>
      <c r="AE36" s="289"/>
      <c r="AF36" s="289"/>
      <c r="AG36" s="289"/>
      <c r="AH36" s="57"/>
      <c r="AI36" s="57"/>
      <c r="AJ36" s="57"/>
      <c r="AK36" s="57"/>
    </row>
    <row r="37" spans="1:37">
      <c r="A37" s="57"/>
      <c r="B37" s="57"/>
      <c r="C37" s="57"/>
      <c r="D37" s="57"/>
      <c r="E37" s="57"/>
      <c r="F37" s="57"/>
      <c r="G37" s="57"/>
      <c r="H37" s="57"/>
      <c r="I37" s="57"/>
      <c r="J37" s="57"/>
      <c r="K37" s="57"/>
      <c r="L37" s="57"/>
      <c r="M37" s="57"/>
      <c r="N37" s="57"/>
      <c r="O37" s="289"/>
      <c r="P37" s="289"/>
      <c r="Q37" s="289"/>
      <c r="R37" s="57"/>
      <c r="S37" s="57"/>
      <c r="T37" s="57"/>
      <c r="U37" s="57"/>
      <c r="V37" s="57"/>
      <c r="W37" s="57"/>
      <c r="X37" s="57"/>
      <c r="Y37" s="57"/>
      <c r="Z37" s="57"/>
      <c r="AA37" s="57"/>
      <c r="AB37" s="57"/>
      <c r="AC37" s="57"/>
      <c r="AD37" s="57"/>
      <c r="AE37" s="289"/>
      <c r="AF37" s="289"/>
      <c r="AG37" s="289"/>
      <c r="AH37" s="57"/>
      <c r="AI37" s="57"/>
      <c r="AJ37" s="57"/>
      <c r="AK37" s="57"/>
    </row>
    <row r="38" spans="1:37">
      <c r="A38" s="57"/>
      <c r="B38" s="57"/>
      <c r="C38" s="57"/>
      <c r="D38" s="57"/>
      <c r="E38" s="57"/>
      <c r="F38" s="57"/>
      <c r="G38" s="57"/>
      <c r="H38" s="57"/>
      <c r="I38" s="57"/>
      <c r="J38" s="57"/>
      <c r="K38" s="57"/>
      <c r="L38" s="57"/>
      <c r="M38" s="57"/>
      <c r="N38" s="57"/>
      <c r="O38" s="289"/>
      <c r="P38" s="289"/>
      <c r="Q38" s="289"/>
      <c r="R38" s="57"/>
      <c r="S38" s="57"/>
      <c r="T38" s="57"/>
      <c r="U38" s="57"/>
      <c r="V38" s="57"/>
      <c r="W38" s="57"/>
      <c r="X38" s="57"/>
      <c r="Y38" s="57"/>
      <c r="Z38" s="57"/>
      <c r="AA38" s="57"/>
      <c r="AB38" s="57"/>
      <c r="AC38" s="57"/>
      <c r="AD38" s="57"/>
      <c r="AE38" s="289"/>
      <c r="AF38" s="289"/>
      <c r="AG38" s="289"/>
      <c r="AH38" s="57"/>
      <c r="AI38" s="57"/>
      <c r="AJ38" s="57"/>
      <c r="AK38" s="57"/>
    </row>
  </sheetData>
  <mergeCells count="3">
    <mergeCell ref="A3:A4"/>
    <mergeCell ref="R3:AG3"/>
    <mergeCell ref="B3:Q3"/>
  </mergeCells>
  <hyperlinks>
    <hyperlink ref="AJ6" location="Content!B79" display="Back to Content Page"/>
  </hyperlinks>
  <pageMargins left="0.7" right="0.7" top="0.75" bottom="0.75" header="0.3" footer="0.3"/>
  <pageSetup orientation="portrait" r:id="rId1"/>
  <ignoredErrors>
    <ignoredError sqref="C20:D20 E20:E21 F20:L20 M20" formulaRange="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0"/>
  <sheetViews>
    <sheetView topLeftCell="E1" workbookViewId="0">
      <selection activeCell="T7" sqref="T7"/>
    </sheetView>
  </sheetViews>
  <sheetFormatPr defaultRowHeight="14.5"/>
  <cols>
    <col min="1" max="1" width="33.81640625" customWidth="1"/>
    <col min="2" max="2" width="9" customWidth="1"/>
    <col min="3" max="16" width="6.26953125" customWidth="1"/>
    <col min="17" max="18" width="6.26953125" style="499" customWidth="1"/>
  </cols>
  <sheetData>
    <row r="1" spans="1:20" s="7" customFormat="1" ht="14.25" customHeight="1">
      <c r="A1" s="323" t="s">
        <v>1386</v>
      </c>
      <c r="B1" s="93"/>
      <c r="C1" s="93"/>
      <c r="D1" s="93"/>
      <c r="E1" s="93"/>
      <c r="F1" s="93"/>
      <c r="G1" s="93"/>
      <c r="H1" s="93"/>
      <c r="I1" s="93"/>
      <c r="J1" s="93"/>
      <c r="K1" s="93"/>
      <c r="L1" s="93"/>
      <c r="M1" s="93"/>
      <c r="N1" s="93"/>
      <c r="O1" s="93"/>
      <c r="P1" s="93"/>
      <c r="Q1" s="93"/>
      <c r="R1" s="95"/>
    </row>
    <row r="2" spans="1:20" s="7" customFormat="1">
      <c r="A2" s="93"/>
      <c r="B2" s="93"/>
      <c r="C2" s="93"/>
      <c r="D2" s="93"/>
      <c r="E2" s="93"/>
      <c r="F2" s="93"/>
      <c r="G2" s="93"/>
      <c r="H2" s="93"/>
      <c r="I2" s="93"/>
      <c r="J2" s="93"/>
      <c r="K2" s="93"/>
      <c r="L2" s="93"/>
      <c r="M2" s="93"/>
      <c r="N2" s="93"/>
      <c r="O2" s="93"/>
      <c r="P2" s="93"/>
      <c r="Q2" s="93"/>
      <c r="R2" s="37"/>
    </row>
    <row r="3" spans="1:20">
      <c r="A3" s="742" t="s">
        <v>16</v>
      </c>
      <c r="B3" s="742" t="s">
        <v>57</v>
      </c>
      <c r="C3" s="741">
        <v>2000</v>
      </c>
      <c r="D3" s="741">
        <v>2001</v>
      </c>
      <c r="E3" s="741">
        <v>2002</v>
      </c>
      <c r="F3" s="741">
        <v>2003</v>
      </c>
      <c r="G3" s="741">
        <v>2004</v>
      </c>
      <c r="H3" s="741">
        <v>2005</v>
      </c>
      <c r="I3" s="741">
        <v>2006</v>
      </c>
      <c r="J3" s="741">
        <v>2007</v>
      </c>
      <c r="K3" s="741">
        <v>2008</v>
      </c>
      <c r="L3" s="741">
        <v>2009</v>
      </c>
      <c r="M3" s="741">
        <v>2010</v>
      </c>
      <c r="N3" s="741">
        <v>2011</v>
      </c>
      <c r="O3" s="741">
        <v>2012</v>
      </c>
      <c r="P3" s="741">
        <v>2013</v>
      </c>
      <c r="Q3" s="741">
        <v>2014</v>
      </c>
      <c r="R3" s="741">
        <v>2015</v>
      </c>
    </row>
    <row r="4" spans="1:20">
      <c r="A4" s="1080" t="s">
        <v>15</v>
      </c>
      <c r="B4" s="72" t="s">
        <v>55</v>
      </c>
      <c r="C4" s="577">
        <v>68.800003051757798</v>
      </c>
      <c r="D4" s="577">
        <v>68.699996948242202</v>
      </c>
      <c r="E4" s="577">
        <v>67.699996948242202</v>
      </c>
      <c r="F4" s="577">
        <v>67.699996948242202</v>
      </c>
      <c r="G4" s="577">
        <v>67</v>
      </c>
      <c r="H4" s="577">
        <v>65.599998474121094</v>
      </c>
      <c r="I4" s="577">
        <v>64.400001525878906</v>
      </c>
      <c r="J4" s="577">
        <v>63.099998474121101</v>
      </c>
      <c r="K4" s="577">
        <v>62.400001525878899</v>
      </c>
      <c r="L4" s="577">
        <v>67.400000000000006</v>
      </c>
      <c r="M4" s="577">
        <v>72.900000000000006</v>
      </c>
      <c r="N4" s="577">
        <v>76.2</v>
      </c>
      <c r="O4" s="577">
        <v>76.2</v>
      </c>
      <c r="P4" s="577">
        <v>76.2</v>
      </c>
      <c r="Q4" s="577">
        <v>45.9</v>
      </c>
      <c r="R4" s="577">
        <v>45.9</v>
      </c>
    </row>
    <row r="5" spans="1:20">
      <c r="A5" s="1080"/>
      <c r="B5" s="72" t="s">
        <v>56</v>
      </c>
      <c r="C5" s="577">
        <v>76.300003051757798</v>
      </c>
      <c r="D5" s="577">
        <v>76.300003051757798</v>
      </c>
      <c r="E5" s="577">
        <v>76.599998474121094</v>
      </c>
      <c r="F5" s="577">
        <v>76.599998474121094</v>
      </c>
      <c r="G5" s="577">
        <v>76.800003051757798</v>
      </c>
      <c r="H5" s="577">
        <v>77.300003051757798</v>
      </c>
      <c r="I5" s="577">
        <v>77.599998474121094</v>
      </c>
      <c r="J5" s="577">
        <v>77.900001525878906</v>
      </c>
      <c r="K5" s="577">
        <v>78.099998474121094</v>
      </c>
      <c r="L5" s="577">
        <v>73.599999999999994</v>
      </c>
      <c r="M5" s="577">
        <v>77.2</v>
      </c>
      <c r="N5" s="577">
        <v>80.5</v>
      </c>
      <c r="O5" s="577">
        <v>80.5</v>
      </c>
      <c r="P5" s="577">
        <v>80.5</v>
      </c>
      <c r="Q5" s="577">
        <v>61.4</v>
      </c>
      <c r="R5" s="577">
        <v>61.4</v>
      </c>
    </row>
    <row r="6" spans="1:20" s="499" customFormat="1">
      <c r="A6" s="1080"/>
      <c r="B6" s="72" t="s">
        <v>59</v>
      </c>
      <c r="C6" s="577">
        <v>72.5</v>
      </c>
      <c r="D6" s="577">
        <v>72.5</v>
      </c>
      <c r="E6" s="577">
        <v>72.099998474121094</v>
      </c>
      <c r="F6" s="577">
        <v>72.099998474121094</v>
      </c>
      <c r="G6" s="577">
        <v>71.800003051757798</v>
      </c>
      <c r="H6" s="577">
        <v>71.300003051757798</v>
      </c>
      <c r="I6" s="577">
        <v>70.900001525878906</v>
      </c>
      <c r="J6" s="577">
        <v>70.400001525878906</v>
      </c>
      <c r="K6" s="577">
        <v>70.199996948242202</v>
      </c>
      <c r="L6" s="577">
        <v>70.400000000000006</v>
      </c>
      <c r="M6" s="577">
        <v>74.900000000000006</v>
      </c>
      <c r="N6" s="577">
        <v>78.3</v>
      </c>
      <c r="O6" s="577">
        <v>78.3</v>
      </c>
      <c r="P6" s="577">
        <v>78.3</v>
      </c>
      <c r="Q6" s="577">
        <v>53.3</v>
      </c>
      <c r="R6" s="577">
        <v>53.3</v>
      </c>
    </row>
    <row r="7" spans="1:20">
      <c r="A7" s="1080" t="s">
        <v>14</v>
      </c>
      <c r="B7" s="72" t="s">
        <v>55</v>
      </c>
      <c r="C7" s="577">
        <v>71.8</v>
      </c>
      <c r="D7" s="577">
        <v>72.2</v>
      </c>
      <c r="E7" s="577">
        <v>72.7</v>
      </c>
      <c r="F7" s="577">
        <v>73</v>
      </c>
      <c r="G7" s="577">
        <v>73.400000000000006</v>
      </c>
      <c r="H7" s="577">
        <v>73.8</v>
      </c>
      <c r="I7" s="577">
        <v>74.2</v>
      </c>
      <c r="J7" s="577">
        <v>74.599999999999994</v>
      </c>
      <c r="K7" s="577">
        <v>50.5</v>
      </c>
      <c r="L7" s="577">
        <v>56.22502043415173</v>
      </c>
      <c r="M7" s="577">
        <v>56.22502043415173</v>
      </c>
      <c r="N7" s="577">
        <v>53.9</v>
      </c>
      <c r="O7" s="577" t="s">
        <v>429</v>
      </c>
      <c r="P7" s="577">
        <v>69.143036795133966</v>
      </c>
      <c r="Q7" s="577">
        <v>69.143036795133966</v>
      </c>
      <c r="R7" s="577">
        <v>69.143036795133966</v>
      </c>
      <c r="S7" s="285"/>
      <c r="T7" s="285" t="s">
        <v>13</v>
      </c>
    </row>
    <row r="8" spans="1:20">
      <c r="A8" s="1080"/>
      <c r="B8" s="72" t="s">
        <v>56</v>
      </c>
      <c r="C8" s="577">
        <v>81.7</v>
      </c>
      <c r="D8" s="577">
        <v>81.7</v>
      </c>
      <c r="E8" s="577">
        <v>81.599999999999994</v>
      </c>
      <c r="F8" s="577">
        <v>81.599999999999994</v>
      </c>
      <c r="G8" s="577">
        <v>81.599999999999994</v>
      </c>
      <c r="H8" s="577">
        <v>81.7</v>
      </c>
      <c r="I8" s="577">
        <v>81.7</v>
      </c>
      <c r="J8" s="577">
        <v>81.599999999999994</v>
      </c>
      <c r="K8" s="577">
        <v>68.099999999999994</v>
      </c>
      <c r="L8" s="577">
        <v>68.207643294568527</v>
      </c>
      <c r="M8" s="577">
        <v>68.207643294568527</v>
      </c>
      <c r="N8" s="577">
        <v>69.099999999999994</v>
      </c>
      <c r="O8" s="577" t="s">
        <v>429</v>
      </c>
      <c r="P8" s="577">
        <v>81.4435948274742</v>
      </c>
      <c r="Q8" s="577">
        <v>81.4435948274742</v>
      </c>
      <c r="R8" s="577">
        <v>81.4435948274742</v>
      </c>
      <c r="T8" s="2"/>
    </row>
    <row r="9" spans="1:20" s="499" customFormat="1">
      <c r="A9" s="1080"/>
      <c r="B9" s="72" t="s">
        <v>59</v>
      </c>
      <c r="C9" s="577">
        <v>76.699996948242202</v>
      </c>
      <c r="D9" s="577">
        <v>76.900001525878906</v>
      </c>
      <c r="E9" s="577">
        <v>77.099998474121094</v>
      </c>
      <c r="F9" s="577">
        <v>77.400001525878906</v>
      </c>
      <c r="G9" s="577">
        <v>77.599998474121094</v>
      </c>
      <c r="H9" s="577">
        <v>77.900001525878906</v>
      </c>
      <c r="I9" s="577">
        <v>78</v>
      </c>
      <c r="J9" s="577">
        <v>78.199996948242202</v>
      </c>
      <c r="K9" s="577" t="s">
        <v>429</v>
      </c>
      <c r="L9" s="577">
        <v>61.864198646928834</v>
      </c>
      <c r="M9" s="577">
        <v>61.864198646928834</v>
      </c>
      <c r="N9" s="577" t="s">
        <v>429</v>
      </c>
      <c r="O9" s="577" t="s">
        <v>429</v>
      </c>
      <c r="P9" s="577">
        <v>74.970513827169981</v>
      </c>
      <c r="Q9" s="577">
        <v>74.970513827169981</v>
      </c>
      <c r="R9" s="577">
        <v>74.970513827169981</v>
      </c>
    </row>
    <row r="10" spans="1:20">
      <c r="A10" s="1080" t="s">
        <v>268</v>
      </c>
      <c r="B10" s="72" t="s">
        <v>55</v>
      </c>
      <c r="C10" s="577">
        <v>71.800003051757798</v>
      </c>
      <c r="D10" s="577">
        <v>72</v>
      </c>
      <c r="E10" s="577">
        <v>72</v>
      </c>
      <c r="F10" s="577">
        <v>71.900001525878906</v>
      </c>
      <c r="G10" s="577">
        <v>71.900001525878906</v>
      </c>
      <c r="H10" s="577">
        <v>71.800003051757798</v>
      </c>
      <c r="I10" s="577">
        <v>71.699996948242202</v>
      </c>
      <c r="J10" s="577">
        <v>71.699996948242202</v>
      </c>
      <c r="K10" s="577">
        <v>71.599998474121094</v>
      </c>
      <c r="L10" s="577">
        <v>71.5</v>
      </c>
      <c r="M10" s="577">
        <v>71.5</v>
      </c>
      <c r="N10" s="577">
        <v>71.5</v>
      </c>
      <c r="O10" s="577">
        <v>71.5</v>
      </c>
      <c r="P10" s="577" t="s">
        <v>429</v>
      </c>
      <c r="Q10" s="577" t="s">
        <v>429</v>
      </c>
      <c r="R10" s="577" t="s">
        <v>429</v>
      </c>
      <c r="S10" s="2"/>
    </row>
    <row r="11" spans="1:20">
      <c r="A11" s="1080"/>
      <c r="B11" s="72" t="s">
        <v>56</v>
      </c>
      <c r="C11" s="577">
        <v>73.699996948242202</v>
      </c>
      <c r="D11" s="577">
        <v>73.5</v>
      </c>
      <c r="E11" s="577">
        <v>73.400001525878906</v>
      </c>
      <c r="F11" s="577">
        <v>73.300003051757798</v>
      </c>
      <c r="G11" s="577">
        <v>73.300003051757798</v>
      </c>
      <c r="H11" s="577">
        <v>73.199996948242202</v>
      </c>
      <c r="I11" s="577">
        <v>73.199996948242202</v>
      </c>
      <c r="J11" s="577">
        <v>73.199996948242202</v>
      </c>
      <c r="K11" s="577">
        <v>73.199996948242202</v>
      </c>
      <c r="L11" s="577">
        <v>73.199996948242202</v>
      </c>
      <c r="M11" s="577">
        <v>73.300003051757798</v>
      </c>
      <c r="N11" s="577">
        <v>73.300003051757798</v>
      </c>
      <c r="O11" s="577">
        <v>73.400001525878906</v>
      </c>
      <c r="P11" s="577" t="s">
        <v>429</v>
      </c>
      <c r="Q11" s="577" t="s">
        <v>429</v>
      </c>
      <c r="R11" s="577" t="s">
        <v>429</v>
      </c>
    </row>
    <row r="12" spans="1:20" s="499" customFormat="1">
      <c r="A12" s="1080"/>
      <c r="B12" s="72" t="s">
        <v>59</v>
      </c>
      <c r="C12" s="577">
        <v>72.699996948242202</v>
      </c>
      <c r="D12" s="577">
        <v>72.699996948242202</v>
      </c>
      <c r="E12" s="577">
        <v>72.699996948242202</v>
      </c>
      <c r="F12" s="577">
        <v>72.599998474121094</v>
      </c>
      <c r="G12" s="577">
        <v>72.599998474121094</v>
      </c>
      <c r="H12" s="577">
        <v>72.5</v>
      </c>
      <c r="I12" s="577">
        <v>72.5</v>
      </c>
      <c r="J12" s="577">
        <v>72.400001525878906</v>
      </c>
      <c r="K12" s="577">
        <v>72.400001525878906</v>
      </c>
      <c r="L12" s="577">
        <v>72.400001525878906</v>
      </c>
      <c r="M12" s="577">
        <v>72.400001525878906</v>
      </c>
      <c r="N12" s="577">
        <v>72.400001525878906</v>
      </c>
      <c r="O12" s="577">
        <v>72.400001525878906</v>
      </c>
      <c r="P12" s="577" t="s">
        <v>429</v>
      </c>
      <c r="Q12" s="577" t="s">
        <v>429</v>
      </c>
      <c r="R12" s="577" t="s">
        <v>429</v>
      </c>
    </row>
    <row r="13" spans="1:20">
      <c r="A13" s="1080" t="s">
        <v>12</v>
      </c>
      <c r="B13" s="72" t="s">
        <v>55</v>
      </c>
      <c r="C13" s="577" t="s">
        <v>429</v>
      </c>
      <c r="D13" s="577">
        <v>23.9</v>
      </c>
      <c r="E13" s="577" t="s">
        <v>429</v>
      </c>
      <c r="F13" s="577" t="s">
        <v>429</v>
      </c>
      <c r="G13" s="577" t="s">
        <v>429</v>
      </c>
      <c r="H13" s="577" t="s">
        <v>429</v>
      </c>
      <c r="I13" s="577" t="s">
        <v>429</v>
      </c>
      <c r="J13" s="577" t="s">
        <v>429</v>
      </c>
      <c r="K13" s="577">
        <v>35.6</v>
      </c>
      <c r="L13" s="577" t="s">
        <v>429</v>
      </c>
      <c r="M13" s="577" t="s">
        <v>429</v>
      </c>
      <c r="N13" s="577">
        <v>28.1</v>
      </c>
      <c r="O13" s="577" t="s">
        <v>429</v>
      </c>
      <c r="P13" s="577" t="s">
        <v>429</v>
      </c>
      <c r="Q13" s="577" t="s">
        <v>429</v>
      </c>
      <c r="R13" s="577" t="s">
        <v>429</v>
      </c>
      <c r="S13" s="259" t="s">
        <v>17</v>
      </c>
    </row>
    <row r="14" spans="1:20">
      <c r="A14" s="1080"/>
      <c r="B14" s="72" t="s">
        <v>56</v>
      </c>
      <c r="C14" s="577" t="s">
        <v>429</v>
      </c>
      <c r="D14" s="577">
        <v>49.4</v>
      </c>
      <c r="E14" s="577" t="s">
        <v>429</v>
      </c>
      <c r="F14" s="577" t="s">
        <v>429</v>
      </c>
      <c r="G14" s="577" t="s">
        <v>429</v>
      </c>
      <c r="H14" s="577" t="s">
        <v>429</v>
      </c>
      <c r="I14" s="577" t="s">
        <v>429</v>
      </c>
      <c r="J14" s="577" t="s">
        <v>429</v>
      </c>
      <c r="K14" s="577">
        <v>49.7</v>
      </c>
      <c r="L14" s="577" t="s">
        <v>429</v>
      </c>
      <c r="M14" s="577" t="s">
        <v>429</v>
      </c>
      <c r="N14" s="577">
        <v>51.5</v>
      </c>
      <c r="O14" s="577" t="s">
        <v>429</v>
      </c>
      <c r="P14" s="577" t="s">
        <v>429</v>
      </c>
      <c r="Q14" s="577" t="s">
        <v>429</v>
      </c>
      <c r="R14" s="577" t="s">
        <v>429</v>
      </c>
      <c r="S14" s="259" t="s">
        <v>17</v>
      </c>
    </row>
    <row r="15" spans="1:20" s="499" customFormat="1">
      <c r="A15" s="1080"/>
      <c r="B15" s="72" t="s">
        <v>59</v>
      </c>
      <c r="C15" s="577" t="s">
        <v>429</v>
      </c>
      <c r="D15" s="577" t="s">
        <v>429</v>
      </c>
      <c r="E15" s="577" t="s">
        <v>429</v>
      </c>
      <c r="F15" s="577" t="s">
        <v>429</v>
      </c>
      <c r="G15" s="577" t="s">
        <v>429</v>
      </c>
      <c r="H15" s="577" t="s">
        <v>429</v>
      </c>
      <c r="I15" s="577" t="s">
        <v>429</v>
      </c>
      <c r="J15" s="577" t="s">
        <v>429</v>
      </c>
      <c r="K15" s="577" t="s">
        <v>429</v>
      </c>
      <c r="L15" s="577" t="s">
        <v>429</v>
      </c>
      <c r="M15" s="577" t="s">
        <v>429</v>
      </c>
      <c r="N15" s="577" t="s">
        <v>429</v>
      </c>
      <c r="O15" s="577" t="s">
        <v>429</v>
      </c>
      <c r="P15" s="577" t="s">
        <v>429</v>
      </c>
      <c r="Q15" s="577" t="s">
        <v>429</v>
      </c>
      <c r="R15" s="577" t="s">
        <v>429</v>
      </c>
      <c r="T15" s="367" t="s">
        <v>17</v>
      </c>
    </row>
    <row r="16" spans="1:20">
      <c r="A16" s="1080" t="s">
        <v>11</v>
      </c>
      <c r="B16" s="72" t="s">
        <v>55</v>
      </c>
      <c r="C16" s="577">
        <v>85.800003051757798</v>
      </c>
      <c r="D16" s="577">
        <v>85.800003051757798</v>
      </c>
      <c r="E16" s="577">
        <v>86.099998474121094</v>
      </c>
      <c r="F16" s="577">
        <v>86</v>
      </c>
      <c r="G16" s="577">
        <v>85.900001525878906</v>
      </c>
      <c r="H16" s="577">
        <v>85.900001525878906</v>
      </c>
      <c r="I16" s="577">
        <v>86.699996948242202</v>
      </c>
      <c r="J16" s="577">
        <v>87.300003051757798</v>
      </c>
      <c r="K16" s="577">
        <v>87.900001525878906</v>
      </c>
      <c r="L16" s="577">
        <v>88.400001525878906</v>
      </c>
      <c r="M16" s="577">
        <v>88.800003051757798</v>
      </c>
      <c r="N16" s="577">
        <v>88.599998474121094</v>
      </c>
      <c r="O16" s="577">
        <v>88.400001525878906</v>
      </c>
      <c r="P16" s="577" t="s">
        <v>429</v>
      </c>
      <c r="Q16" s="577" t="s">
        <v>429</v>
      </c>
      <c r="R16" s="577">
        <v>82.1</v>
      </c>
    </row>
    <row r="17" spans="1:24">
      <c r="A17" s="1080"/>
      <c r="B17" s="72" t="s">
        <v>56</v>
      </c>
      <c r="C17" s="577">
        <v>90.300003051757798</v>
      </c>
      <c r="D17" s="577">
        <v>90.300003051757798</v>
      </c>
      <c r="E17" s="577">
        <v>90.199996948242202</v>
      </c>
      <c r="F17" s="577">
        <v>90.099998474121094</v>
      </c>
      <c r="G17" s="577">
        <v>90</v>
      </c>
      <c r="H17" s="577">
        <v>89.900001525878906</v>
      </c>
      <c r="I17" s="577">
        <v>90.300003051757798</v>
      </c>
      <c r="J17" s="577">
        <v>90.699996948242202</v>
      </c>
      <c r="K17" s="577">
        <v>91.099998474121094</v>
      </c>
      <c r="L17" s="577">
        <v>91.5</v>
      </c>
      <c r="M17" s="577">
        <v>91.800003051757798</v>
      </c>
      <c r="N17" s="577">
        <v>91.599998474121094</v>
      </c>
      <c r="O17" s="577">
        <v>91.400001525878906</v>
      </c>
      <c r="P17" s="577" t="s">
        <v>429</v>
      </c>
      <c r="Q17" s="577" t="s">
        <v>429</v>
      </c>
      <c r="R17" s="577">
        <v>87.6</v>
      </c>
      <c r="S17" s="499"/>
    </row>
    <row r="18" spans="1:24" s="499" customFormat="1">
      <c r="A18" s="1080"/>
      <c r="B18" s="72" t="s">
        <v>59</v>
      </c>
      <c r="C18" s="577">
        <v>88</v>
      </c>
      <c r="D18" s="577">
        <v>88</v>
      </c>
      <c r="E18" s="577">
        <v>88.099998474121094</v>
      </c>
      <c r="F18" s="577">
        <v>88</v>
      </c>
      <c r="G18" s="577">
        <v>88</v>
      </c>
      <c r="H18" s="577">
        <v>87.900001525878906</v>
      </c>
      <c r="I18" s="577">
        <v>88.5</v>
      </c>
      <c r="J18" s="577">
        <v>89</v>
      </c>
      <c r="K18" s="577">
        <v>89.5</v>
      </c>
      <c r="L18" s="577">
        <v>89.900001525878906</v>
      </c>
      <c r="M18" s="577">
        <v>90.300003051757798</v>
      </c>
      <c r="N18" s="577">
        <v>90.099998474121094</v>
      </c>
      <c r="O18" s="577">
        <v>89.900001525878906</v>
      </c>
      <c r="P18" s="577" t="s">
        <v>429</v>
      </c>
      <c r="Q18" s="577" t="s">
        <v>429</v>
      </c>
      <c r="R18" s="577">
        <v>84.8</v>
      </c>
    </row>
    <row r="19" spans="1:24">
      <c r="A19" s="1080" t="s">
        <v>10</v>
      </c>
      <c r="B19" s="72" t="s">
        <v>55</v>
      </c>
      <c r="C19" s="577">
        <v>75.400000000000006</v>
      </c>
      <c r="D19" s="577">
        <v>75.400000000000006</v>
      </c>
      <c r="E19" s="577">
        <v>75.5</v>
      </c>
      <c r="F19" s="577">
        <v>75.3</v>
      </c>
      <c r="G19" s="577">
        <v>75.2</v>
      </c>
      <c r="H19" s="577">
        <v>75.099999999999994</v>
      </c>
      <c r="I19" s="577">
        <v>74.900000000000006</v>
      </c>
      <c r="J19" s="577">
        <v>74.8</v>
      </c>
      <c r="K19" s="577">
        <v>74.599999999999994</v>
      </c>
      <c r="L19" s="577">
        <v>74.400000000000006</v>
      </c>
      <c r="M19" s="577">
        <v>84.900001525878906</v>
      </c>
      <c r="N19" s="577">
        <v>84.699996948242188</v>
      </c>
      <c r="O19" s="577">
        <v>84.599998474121094</v>
      </c>
      <c r="P19" s="577">
        <v>88.1</v>
      </c>
      <c r="Q19" s="577" t="s">
        <v>429</v>
      </c>
      <c r="R19" s="577" t="s">
        <v>429</v>
      </c>
    </row>
    <row r="20" spans="1:24">
      <c r="A20" s="1080"/>
      <c r="B20" s="72" t="s">
        <v>56</v>
      </c>
      <c r="C20" s="577">
        <v>78.2</v>
      </c>
      <c r="D20" s="577">
        <v>78.5</v>
      </c>
      <c r="E20" s="577">
        <v>78.8</v>
      </c>
      <c r="F20" s="577">
        <v>78.8</v>
      </c>
      <c r="G20" s="577">
        <v>78.8</v>
      </c>
      <c r="H20" s="577">
        <v>78.7</v>
      </c>
      <c r="I20" s="577">
        <v>78.5</v>
      </c>
      <c r="J20" s="577">
        <v>78.099999999999994</v>
      </c>
      <c r="K20" s="577">
        <v>77.7</v>
      </c>
      <c r="L20" s="577">
        <v>77.900000000000006</v>
      </c>
      <c r="M20" s="577">
        <v>80.300003051757813</v>
      </c>
      <c r="N20" s="577">
        <v>80.5</v>
      </c>
      <c r="O20" s="577">
        <v>80.599998474121094</v>
      </c>
      <c r="P20" s="577">
        <v>90.9</v>
      </c>
      <c r="Q20" s="577" t="s">
        <v>429</v>
      </c>
      <c r="R20" s="577" t="s">
        <v>429</v>
      </c>
    </row>
    <row r="21" spans="1:24" s="499" customFormat="1">
      <c r="A21" s="1080"/>
      <c r="B21" s="72" t="s">
        <v>59</v>
      </c>
      <c r="C21" s="577" t="s">
        <v>429</v>
      </c>
      <c r="D21" s="577" t="s">
        <v>429</v>
      </c>
      <c r="E21" s="577" t="s">
        <v>429</v>
      </c>
      <c r="F21" s="577" t="s">
        <v>429</v>
      </c>
      <c r="G21" s="577" t="s">
        <v>429</v>
      </c>
      <c r="H21" s="577" t="s">
        <v>429</v>
      </c>
      <c r="I21" s="577" t="s">
        <v>429</v>
      </c>
      <c r="J21" s="577" t="s">
        <v>429</v>
      </c>
      <c r="K21" s="577" t="s">
        <v>429</v>
      </c>
      <c r="L21" s="577" t="s">
        <v>429</v>
      </c>
      <c r="M21" s="577" t="s">
        <v>429</v>
      </c>
      <c r="N21" s="577" t="s">
        <v>429</v>
      </c>
      <c r="O21" s="577">
        <v>82.599998474121094</v>
      </c>
      <c r="P21" s="577">
        <v>89.4</v>
      </c>
      <c r="Q21" s="577" t="s">
        <v>429</v>
      </c>
      <c r="R21" s="577" t="s">
        <v>429</v>
      </c>
    </row>
    <row r="22" spans="1:24" ht="15" customHeight="1">
      <c r="A22" s="1080" t="s">
        <v>9</v>
      </c>
      <c r="B22" s="72" t="s">
        <v>55</v>
      </c>
      <c r="C22" s="577">
        <v>39.200000000000003</v>
      </c>
      <c r="D22" s="577">
        <v>39.4</v>
      </c>
      <c r="E22" s="577">
        <v>39.6</v>
      </c>
      <c r="F22" s="577">
        <v>39.799999999999997</v>
      </c>
      <c r="G22" s="577">
        <v>40</v>
      </c>
      <c r="H22" s="577">
        <v>41.6</v>
      </c>
      <c r="I22" s="577">
        <v>41.8</v>
      </c>
      <c r="J22" s="577">
        <v>40.799999999999997</v>
      </c>
      <c r="K22" s="577">
        <v>41.7</v>
      </c>
      <c r="L22" s="577">
        <v>42.1</v>
      </c>
      <c r="M22" s="577">
        <v>43.6</v>
      </c>
      <c r="N22" s="577">
        <v>42.9</v>
      </c>
      <c r="O22" s="577">
        <v>43.4</v>
      </c>
      <c r="P22" s="577">
        <v>45.4</v>
      </c>
      <c r="Q22" s="577">
        <v>45.3</v>
      </c>
      <c r="R22" s="678">
        <v>46.6</v>
      </c>
      <c r="S22" s="299" t="s">
        <v>17</v>
      </c>
      <c r="T22" s="299"/>
      <c r="U22" s="299"/>
      <c r="V22" s="299"/>
      <c r="W22" s="299"/>
      <c r="X22" s="499"/>
    </row>
    <row r="23" spans="1:24">
      <c r="A23" s="1080"/>
      <c r="B23" s="72" t="s">
        <v>56</v>
      </c>
      <c r="C23" s="577">
        <v>79.900000000000006</v>
      </c>
      <c r="D23" s="577">
        <v>79.599999999999994</v>
      </c>
      <c r="E23" s="577">
        <v>79.3</v>
      </c>
      <c r="F23" s="577">
        <v>79.099999999999994</v>
      </c>
      <c r="G23" s="577">
        <v>78.8</v>
      </c>
      <c r="H23" s="577">
        <v>78</v>
      </c>
      <c r="I23" s="577">
        <v>77.400000000000006</v>
      </c>
      <c r="J23" s="577">
        <v>76.599999999999994</v>
      </c>
      <c r="K23" s="577">
        <v>75.8</v>
      </c>
      <c r="L23" s="577">
        <v>75.599999999999994</v>
      </c>
      <c r="M23" s="577">
        <v>75.599999999999994</v>
      </c>
      <c r="N23" s="577">
        <v>74.8</v>
      </c>
      <c r="O23" s="577">
        <v>75</v>
      </c>
      <c r="P23" s="577">
        <v>75.099999999999994</v>
      </c>
      <c r="Q23" s="577">
        <v>75.2</v>
      </c>
      <c r="R23" s="678">
        <v>74.8</v>
      </c>
    </row>
    <row r="24" spans="1:24" s="499" customFormat="1">
      <c r="A24" s="1080"/>
      <c r="B24" s="72" t="s">
        <v>59</v>
      </c>
      <c r="C24" s="577">
        <v>59.3</v>
      </c>
      <c r="D24" s="577">
        <v>59.3</v>
      </c>
      <c r="E24" s="577">
        <v>59.2</v>
      </c>
      <c r="F24" s="577">
        <v>59.2</v>
      </c>
      <c r="G24" s="577">
        <v>59.1</v>
      </c>
      <c r="H24" s="577">
        <v>59.4</v>
      </c>
      <c r="I24" s="577">
        <v>59.3</v>
      </c>
      <c r="J24" s="577">
        <v>58.3</v>
      </c>
      <c r="K24" s="577">
        <v>58.3</v>
      </c>
      <c r="L24" s="577">
        <v>58.5</v>
      </c>
      <c r="M24" s="577">
        <v>59.2</v>
      </c>
      <c r="N24" s="577">
        <v>58.5</v>
      </c>
      <c r="O24" s="577">
        <v>58.8</v>
      </c>
      <c r="P24" s="577">
        <v>59.9</v>
      </c>
      <c r="Q24" s="577">
        <v>59.9</v>
      </c>
      <c r="R24" s="678">
        <v>60.4</v>
      </c>
    </row>
    <row r="25" spans="1:24">
      <c r="A25" s="1080" t="s">
        <v>7</v>
      </c>
      <c r="B25" s="72" t="s">
        <v>55</v>
      </c>
      <c r="C25" s="577">
        <v>86.5</v>
      </c>
      <c r="D25" s="577">
        <v>86.4</v>
      </c>
      <c r="E25" s="577">
        <v>86.3</v>
      </c>
      <c r="F25" s="577">
        <v>86.2</v>
      </c>
      <c r="G25" s="577">
        <v>77.599999999999994</v>
      </c>
      <c r="H25" s="577">
        <v>77.599999999999994</v>
      </c>
      <c r="I25" s="577" t="s">
        <v>429</v>
      </c>
      <c r="J25" s="577" t="s">
        <v>429</v>
      </c>
      <c r="K25" s="577">
        <v>86.3</v>
      </c>
      <c r="L25" s="577">
        <v>86.3</v>
      </c>
      <c r="M25" s="577" t="s">
        <v>429</v>
      </c>
      <c r="N25" s="577" t="s">
        <v>429</v>
      </c>
      <c r="O25" s="577">
        <v>75.2</v>
      </c>
      <c r="P25" s="577">
        <v>75.2</v>
      </c>
      <c r="Q25" s="577">
        <v>73.3</v>
      </c>
      <c r="R25" s="577">
        <v>73.3</v>
      </c>
    </row>
    <row r="26" spans="1:24">
      <c r="A26" s="1080"/>
      <c r="B26" s="72" t="s">
        <v>56</v>
      </c>
      <c r="C26" s="577">
        <v>87.2</v>
      </c>
      <c r="D26" s="577">
        <v>87</v>
      </c>
      <c r="E26" s="577">
        <v>87</v>
      </c>
      <c r="F26" s="577">
        <v>87</v>
      </c>
      <c r="G26" s="577">
        <v>72.3</v>
      </c>
      <c r="H26" s="577">
        <v>72.3</v>
      </c>
      <c r="I26" s="577" t="s">
        <v>429</v>
      </c>
      <c r="J26" s="577" t="s">
        <v>429</v>
      </c>
      <c r="K26" s="577">
        <v>86.4</v>
      </c>
      <c r="L26" s="577">
        <v>86.4</v>
      </c>
      <c r="M26" s="577" t="s">
        <v>429</v>
      </c>
      <c r="N26" s="577" t="s">
        <v>429</v>
      </c>
      <c r="O26" s="577">
        <v>71.099999999999994</v>
      </c>
      <c r="P26" s="577">
        <v>71.099999999999994</v>
      </c>
      <c r="Q26" s="577">
        <v>72.5</v>
      </c>
      <c r="R26" s="577">
        <v>72.5</v>
      </c>
    </row>
    <row r="27" spans="1:24" s="499" customFormat="1">
      <c r="A27" s="1080"/>
      <c r="B27" s="72" t="s">
        <v>59</v>
      </c>
      <c r="C27" s="577">
        <v>85.599998474121094</v>
      </c>
      <c r="D27" s="577">
        <v>85.800003051757798</v>
      </c>
      <c r="E27" s="577">
        <v>85.900001525878906</v>
      </c>
      <c r="F27" s="577">
        <v>85.900001525878906</v>
      </c>
      <c r="G27" s="577">
        <v>74.599999999999994</v>
      </c>
      <c r="H27" s="577">
        <v>74.599999999999994</v>
      </c>
      <c r="I27" s="577" t="s">
        <v>429</v>
      </c>
      <c r="J27" s="577" t="s">
        <v>429</v>
      </c>
      <c r="K27" s="577">
        <v>86.3</v>
      </c>
      <c r="L27" s="577">
        <v>86.3</v>
      </c>
      <c r="M27" s="577" t="s">
        <v>429</v>
      </c>
      <c r="N27" s="577" t="s">
        <v>429</v>
      </c>
      <c r="O27" s="577">
        <v>73.3</v>
      </c>
      <c r="P27" s="577">
        <v>73.3</v>
      </c>
      <c r="Q27" s="577">
        <v>72.900000000000006</v>
      </c>
      <c r="R27" s="577">
        <v>72.900000000000006</v>
      </c>
    </row>
    <row r="28" spans="1:24">
      <c r="A28" s="1080" t="s">
        <v>6</v>
      </c>
      <c r="B28" s="72" t="s">
        <v>55</v>
      </c>
      <c r="C28" s="577">
        <v>49.9</v>
      </c>
      <c r="D28" s="577">
        <v>48.9</v>
      </c>
      <c r="E28" s="577">
        <v>50.8</v>
      </c>
      <c r="F28" s="577">
        <v>51.1</v>
      </c>
      <c r="G28" s="577">
        <v>51.3</v>
      </c>
      <c r="H28" s="577">
        <v>51.8</v>
      </c>
      <c r="I28" s="577">
        <v>52.2</v>
      </c>
      <c r="J28" s="577">
        <v>52.8</v>
      </c>
      <c r="K28" s="577">
        <v>53.5</v>
      </c>
      <c r="L28" s="577">
        <v>53.5</v>
      </c>
      <c r="M28" s="577">
        <v>60.5</v>
      </c>
      <c r="N28" s="577">
        <v>60.700000762939453</v>
      </c>
      <c r="O28" s="577">
        <v>63.2</v>
      </c>
      <c r="P28" s="577">
        <v>58.5</v>
      </c>
      <c r="Q28" s="577">
        <v>66.900000000000006</v>
      </c>
      <c r="R28" s="570" t="s">
        <v>429</v>
      </c>
    </row>
    <row r="29" spans="1:24">
      <c r="A29" s="1080"/>
      <c r="B29" s="72" t="s">
        <v>56</v>
      </c>
      <c r="C29" s="577">
        <v>65</v>
      </c>
      <c r="D29" s="577">
        <v>59.7</v>
      </c>
      <c r="E29" s="577">
        <v>64.8</v>
      </c>
      <c r="F29" s="577">
        <v>64.599999999999994</v>
      </c>
      <c r="G29" s="577">
        <v>64.3</v>
      </c>
      <c r="H29" s="577">
        <v>64.099999999999994</v>
      </c>
      <c r="I29" s="577">
        <v>63.9</v>
      </c>
      <c r="J29" s="577">
        <v>63.7</v>
      </c>
      <c r="K29" s="577">
        <v>63.6</v>
      </c>
      <c r="L29" s="577">
        <v>63.9</v>
      </c>
      <c r="M29" s="577">
        <v>71.599998474121094</v>
      </c>
      <c r="N29" s="577">
        <v>71.699996948242188</v>
      </c>
      <c r="O29" s="577">
        <v>69.099999999999994</v>
      </c>
      <c r="P29" s="577">
        <v>65</v>
      </c>
      <c r="Q29" s="577">
        <v>71.599999999999994</v>
      </c>
      <c r="R29" s="570" t="s">
        <v>429</v>
      </c>
    </row>
    <row r="30" spans="1:24" s="499" customFormat="1">
      <c r="A30" s="1080"/>
      <c r="B30" s="72" t="s">
        <v>59</v>
      </c>
      <c r="C30" s="577">
        <v>57.900001525878899</v>
      </c>
      <c r="D30" s="577">
        <v>59.099998474121101</v>
      </c>
      <c r="E30" s="577">
        <v>60.200000762939503</v>
      </c>
      <c r="F30" s="577">
        <v>61.200000762939503</v>
      </c>
      <c r="G30" s="577">
        <v>62.099998474121101</v>
      </c>
      <c r="H30" s="577">
        <v>63</v>
      </c>
      <c r="I30" s="577">
        <v>63.799999237060497</v>
      </c>
      <c r="J30" s="577" t="s">
        <v>429</v>
      </c>
      <c r="K30" s="577" t="s">
        <v>429</v>
      </c>
      <c r="L30" s="577" t="s">
        <v>429</v>
      </c>
      <c r="M30" s="577">
        <v>62.700000762939503</v>
      </c>
      <c r="N30" s="577">
        <v>61.400001525878899</v>
      </c>
      <c r="O30" s="577">
        <v>59.900001525878899</v>
      </c>
      <c r="P30" s="577">
        <v>61.5</v>
      </c>
      <c r="Q30" s="577">
        <v>69.099999999999994</v>
      </c>
      <c r="R30" s="570" t="s">
        <v>429</v>
      </c>
    </row>
    <row r="31" spans="1:24">
      <c r="A31" s="1080" t="s">
        <v>5</v>
      </c>
      <c r="B31" s="72" t="s">
        <v>55</v>
      </c>
      <c r="C31" s="577" t="s">
        <v>429</v>
      </c>
      <c r="D31" s="577" t="s">
        <v>429</v>
      </c>
      <c r="E31" s="577" t="s">
        <v>429</v>
      </c>
      <c r="F31" s="577" t="s">
        <v>429</v>
      </c>
      <c r="G31" s="577" t="s">
        <v>429</v>
      </c>
      <c r="H31" s="577" t="s">
        <v>429</v>
      </c>
      <c r="I31" s="577" t="s">
        <v>429</v>
      </c>
      <c r="J31" s="577" t="s">
        <v>429</v>
      </c>
      <c r="K31" s="577" t="s">
        <v>429</v>
      </c>
      <c r="L31" s="577" t="s">
        <v>429</v>
      </c>
      <c r="M31" s="577" t="s">
        <v>429</v>
      </c>
      <c r="N31" s="577">
        <v>61.9</v>
      </c>
      <c r="O31" s="577" t="s">
        <v>429</v>
      </c>
      <c r="P31" s="577" t="s">
        <v>429</v>
      </c>
      <c r="Q31" s="577">
        <v>67</v>
      </c>
      <c r="R31" s="592">
        <v>67.3</v>
      </c>
    </row>
    <row r="32" spans="1:24">
      <c r="A32" s="1080"/>
      <c r="B32" s="72" t="s">
        <v>56</v>
      </c>
      <c r="C32" s="577" t="s">
        <v>429</v>
      </c>
      <c r="D32" s="577" t="s">
        <v>429</v>
      </c>
      <c r="E32" s="577" t="s">
        <v>429</v>
      </c>
      <c r="F32" s="577" t="s">
        <v>429</v>
      </c>
      <c r="G32" s="577" t="s">
        <v>429</v>
      </c>
      <c r="H32" s="577" t="s">
        <v>429</v>
      </c>
      <c r="I32" s="577" t="s">
        <v>429</v>
      </c>
      <c r="J32" s="577" t="s">
        <v>429</v>
      </c>
      <c r="K32" s="577" t="s">
        <v>429</v>
      </c>
      <c r="L32" s="577" t="s">
        <v>429</v>
      </c>
      <c r="M32" s="577" t="s">
        <v>429</v>
      </c>
      <c r="N32" s="577">
        <v>68.3</v>
      </c>
      <c r="O32" s="577" t="s">
        <v>429</v>
      </c>
      <c r="P32" s="577" t="s">
        <v>429</v>
      </c>
      <c r="Q32" s="577">
        <v>73.8</v>
      </c>
      <c r="R32" s="592">
        <v>75.3</v>
      </c>
    </row>
    <row r="33" spans="1:19" s="499" customFormat="1">
      <c r="A33" s="1080"/>
      <c r="B33" s="72" t="s">
        <v>59</v>
      </c>
      <c r="C33" s="577" t="s">
        <v>429</v>
      </c>
      <c r="D33" s="577" t="s">
        <v>429</v>
      </c>
      <c r="E33" s="577" t="s">
        <v>429</v>
      </c>
      <c r="F33" s="577" t="s">
        <v>429</v>
      </c>
      <c r="G33" s="577" t="s">
        <v>429</v>
      </c>
      <c r="H33" s="577" t="s">
        <v>429</v>
      </c>
      <c r="I33" s="577" t="s">
        <v>429</v>
      </c>
      <c r="J33" s="577" t="s">
        <v>429</v>
      </c>
      <c r="K33" s="577" t="s">
        <v>429</v>
      </c>
      <c r="L33" s="577" t="s">
        <v>429</v>
      </c>
      <c r="M33" s="577" t="s">
        <v>429</v>
      </c>
      <c r="N33" s="577">
        <v>65</v>
      </c>
      <c r="O33" s="577" t="s">
        <v>429</v>
      </c>
      <c r="P33" s="577" t="s">
        <v>429</v>
      </c>
      <c r="Q33" s="577">
        <v>70.3</v>
      </c>
      <c r="R33" s="592">
        <v>71.099999999999994</v>
      </c>
    </row>
    <row r="34" spans="1:19" ht="15" customHeight="1">
      <c r="A34" s="1080" t="s">
        <v>4</v>
      </c>
      <c r="B34" s="72" t="s">
        <v>55</v>
      </c>
      <c r="C34" s="577">
        <v>46.9</v>
      </c>
      <c r="D34" s="577">
        <v>52.895270271551311</v>
      </c>
      <c r="E34" s="577">
        <v>52.517588826631382</v>
      </c>
      <c r="F34" s="577">
        <v>50.449432538892999</v>
      </c>
      <c r="G34" s="577">
        <v>48.309928050206096</v>
      </c>
      <c r="H34" s="577">
        <v>50.4</v>
      </c>
      <c r="I34" s="577">
        <v>51.9</v>
      </c>
      <c r="J34" s="577">
        <v>50.8</v>
      </c>
      <c r="K34" s="577">
        <v>51.9</v>
      </c>
      <c r="L34" s="577">
        <v>50.2</v>
      </c>
      <c r="M34" s="577">
        <v>48.4</v>
      </c>
      <c r="N34" s="577">
        <v>49</v>
      </c>
      <c r="O34" s="577">
        <v>49.4</v>
      </c>
      <c r="P34" s="577">
        <v>50.389079077930418</v>
      </c>
      <c r="Q34" s="577">
        <v>50.680054134106946</v>
      </c>
      <c r="R34" s="577" t="s">
        <v>429</v>
      </c>
    </row>
    <row r="35" spans="1:19">
      <c r="A35" s="1080"/>
      <c r="B35" s="72" t="s">
        <v>56</v>
      </c>
      <c r="C35" s="577">
        <v>63.1</v>
      </c>
      <c r="D35" s="577">
        <v>65.98680842413232</v>
      </c>
      <c r="E35" s="577">
        <v>65.877957844191243</v>
      </c>
      <c r="F35" s="577">
        <v>64.217867622140673</v>
      </c>
      <c r="G35" s="577">
        <v>62.907784892230282</v>
      </c>
      <c r="H35" s="577">
        <v>64.3</v>
      </c>
      <c r="I35" s="577">
        <v>64.8</v>
      </c>
      <c r="J35" s="577">
        <v>64.3</v>
      </c>
      <c r="K35" s="577">
        <v>67.099999999999994</v>
      </c>
      <c r="L35" s="577">
        <v>65.2</v>
      </c>
      <c r="M35" s="577">
        <v>63.3</v>
      </c>
      <c r="N35" s="577">
        <v>62.8</v>
      </c>
      <c r="O35" s="577">
        <v>63.3</v>
      </c>
      <c r="P35" s="577">
        <v>63.388524873020117</v>
      </c>
      <c r="Q35" s="577">
        <v>63.711065756891436</v>
      </c>
      <c r="R35" s="577" t="s">
        <v>429</v>
      </c>
    </row>
    <row r="36" spans="1:19" s="499" customFormat="1">
      <c r="A36" s="1080"/>
      <c r="B36" s="72" t="s">
        <v>59</v>
      </c>
      <c r="C36" s="577">
        <v>59.299999237060497</v>
      </c>
      <c r="D36" s="577">
        <v>59.073958152841954</v>
      </c>
      <c r="E36" s="577">
        <v>58.826644319925983</v>
      </c>
      <c r="F36" s="577">
        <v>56.960750812611295</v>
      </c>
      <c r="G36" s="577">
        <v>55.218047341957032</v>
      </c>
      <c r="H36" s="577">
        <v>56.950978913340322</v>
      </c>
      <c r="I36" s="577">
        <v>58.015775618251745</v>
      </c>
      <c r="J36" s="577">
        <v>57.203361484734934</v>
      </c>
      <c r="K36" s="577">
        <v>59.3</v>
      </c>
      <c r="L36" s="577">
        <v>57.5</v>
      </c>
      <c r="M36" s="577">
        <v>55.7</v>
      </c>
      <c r="N36" s="577">
        <v>55.7</v>
      </c>
      <c r="O36" s="577">
        <v>56.2</v>
      </c>
      <c r="P36" s="577">
        <v>56.774052172328723</v>
      </c>
      <c r="Q36" s="577">
        <v>57.092238231161417</v>
      </c>
      <c r="R36" s="577" t="s">
        <v>429</v>
      </c>
    </row>
    <row r="37" spans="1:19">
      <c r="A37" s="1080" t="s">
        <v>3</v>
      </c>
      <c r="B37" s="72" t="s">
        <v>55</v>
      </c>
      <c r="C37" s="577">
        <v>50.4</v>
      </c>
      <c r="D37" s="577">
        <v>51.1</v>
      </c>
      <c r="E37" s="577">
        <v>51.6</v>
      </c>
      <c r="F37" s="577">
        <v>52</v>
      </c>
      <c r="G37" s="577">
        <v>52.5</v>
      </c>
      <c r="H37" s="577">
        <v>53.1</v>
      </c>
      <c r="I37" s="577">
        <v>53.7</v>
      </c>
      <c r="J37" s="577">
        <v>54.4</v>
      </c>
      <c r="K37" s="577">
        <v>55.2</v>
      </c>
      <c r="L37" s="577">
        <v>55.5</v>
      </c>
      <c r="M37" s="577">
        <v>44.900001525878899</v>
      </c>
      <c r="N37" s="577">
        <v>45</v>
      </c>
      <c r="O37" s="577">
        <v>45.200000762939503</v>
      </c>
      <c r="P37" s="577">
        <v>46</v>
      </c>
      <c r="Q37" s="577">
        <v>43.8</v>
      </c>
      <c r="R37" s="577">
        <v>52.107841151071312</v>
      </c>
      <c r="S37" s="283" t="s">
        <v>17</v>
      </c>
    </row>
    <row r="38" spans="1:19">
      <c r="A38" s="1080"/>
      <c r="B38" s="72" t="s">
        <v>56</v>
      </c>
      <c r="C38" s="577">
        <v>79</v>
      </c>
      <c r="D38" s="577">
        <v>78.599999999999994</v>
      </c>
      <c r="E38" s="577">
        <v>78.2</v>
      </c>
      <c r="F38" s="577">
        <v>77.7</v>
      </c>
      <c r="G38" s="577">
        <v>77.3</v>
      </c>
      <c r="H38" s="577">
        <v>76.900000000000006</v>
      </c>
      <c r="I38" s="577">
        <v>76.5</v>
      </c>
      <c r="J38" s="577">
        <v>76.099999999999994</v>
      </c>
      <c r="K38" s="577">
        <v>75.8</v>
      </c>
      <c r="L38" s="577">
        <v>75.8</v>
      </c>
      <c r="M38" s="577">
        <v>71.800003051757798</v>
      </c>
      <c r="N38" s="577">
        <v>72.099998474121094</v>
      </c>
      <c r="O38" s="577">
        <v>72.5</v>
      </c>
      <c r="P38" s="577">
        <v>55.3</v>
      </c>
      <c r="Q38" s="577">
        <v>60.8</v>
      </c>
      <c r="R38" s="577">
        <v>65.100578997137944</v>
      </c>
      <c r="S38" s="283"/>
    </row>
    <row r="39" spans="1:19" s="499" customFormat="1">
      <c r="A39" s="1080"/>
      <c r="B39" s="72" t="s">
        <v>59</v>
      </c>
      <c r="C39" s="577">
        <v>57.5</v>
      </c>
      <c r="D39" s="577">
        <v>57.5</v>
      </c>
      <c r="E39" s="577">
        <v>57.5</v>
      </c>
      <c r="F39" s="577">
        <v>57.5</v>
      </c>
      <c r="G39" s="577">
        <v>57.5</v>
      </c>
      <c r="H39" s="577">
        <v>57.5</v>
      </c>
      <c r="I39" s="577">
        <v>57.599998474121101</v>
      </c>
      <c r="J39" s="577">
        <v>57.599998474121101</v>
      </c>
      <c r="K39" s="577">
        <v>57.700000762939503</v>
      </c>
      <c r="L39" s="577">
        <v>57.799999237060497</v>
      </c>
      <c r="M39" s="577">
        <v>58</v>
      </c>
      <c r="N39" s="577">
        <v>58.299999237060497</v>
      </c>
      <c r="O39" s="577">
        <v>58.599998474121101</v>
      </c>
      <c r="P39" s="577">
        <v>50.6</v>
      </c>
      <c r="Q39" s="577">
        <v>55.3</v>
      </c>
      <c r="R39" s="577">
        <v>58.512003012868938</v>
      </c>
    </row>
    <row r="40" spans="1:19">
      <c r="A40" s="1080" t="s">
        <v>79</v>
      </c>
      <c r="B40" s="72" t="s">
        <v>55</v>
      </c>
      <c r="C40" s="577">
        <v>89.1</v>
      </c>
      <c r="D40" s="577">
        <v>89.1</v>
      </c>
      <c r="E40" s="577">
        <v>89</v>
      </c>
      <c r="F40" s="577">
        <v>89</v>
      </c>
      <c r="G40" s="577">
        <v>89</v>
      </c>
      <c r="H40" s="577">
        <v>88.9</v>
      </c>
      <c r="I40" s="577">
        <v>88.9</v>
      </c>
      <c r="J40" s="577">
        <v>88.8</v>
      </c>
      <c r="K40" s="577">
        <v>88.8</v>
      </c>
      <c r="L40" s="577">
        <v>88.8</v>
      </c>
      <c r="M40" s="577">
        <v>90</v>
      </c>
      <c r="N40" s="577">
        <v>89.900001525878906</v>
      </c>
      <c r="O40" s="577">
        <v>90</v>
      </c>
      <c r="P40" s="577" t="s">
        <v>429</v>
      </c>
      <c r="Q40" s="577">
        <v>84.203973839114042</v>
      </c>
      <c r="R40" s="577">
        <v>84.203973839114042</v>
      </c>
      <c r="S40" s="283" t="s">
        <v>17</v>
      </c>
    </row>
    <row r="41" spans="1:19">
      <c r="A41" s="1080"/>
      <c r="B41" s="72" t="s">
        <v>56</v>
      </c>
      <c r="C41" s="577">
        <v>91.5</v>
      </c>
      <c r="D41" s="577">
        <v>91.4</v>
      </c>
      <c r="E41" s="577">
        <v>91.3</v>
      </c>
      <c r="F41" s="577">
        <v>91.3</v>
      </c>
      <c r="G41" s="577">
        <v>91.2</v>
      </c>
      <c r="H41" s="577">
        <v>91.2</v>
      </c>
      <c r="I41" s="577">
        <v>90.5</v>
      </c>
      <c r="J41" s="577">
        <v>91.2</v>
      </c>
      <c r="K41" s="577">
        <v>91.1</v>
      </c>
      <c r="L41" s="577">
        <v>91.2</v>
      </c>
      <c r="M41" s="577">
        <v>91.199996948242188</v>
      </c>
      <c r="N41" s="577">
        <v>91.199996948242188</v>
      </c>
      <c r="O41" s="577">
        <v>91.199996948242202</v>
      </c>
      <c r="P41" s="577" t="s">
        <v>429</v>
      </c>
      <c r="Q41" s="577">
        <v>89.376571117276612</v>
      </c>
      <c r="R41" s="577">
        <v>89.376571117276612</v>
      </c>
      <c r="S41" s="283"/>
    </row>
    <row r="42" spans="1:19" s="499" customFormat="1">
      <c r="A42" s="1080"/>
      <c r="B42" s="72" t="s">
        <v>59</v>
      </c>
      <c r="C42" s="577">
        <v>90.199996948242202</v>
      </c>
      <c r="D42" s="577">
        <v>90.199996948242202</v>
      </c>
      <c r="E42" s="577">
        <v>90.400001525878906</v>
      </c>
      <c r="F42" s="577">
        <v>90.599998474121094</v>
      </c>
      <c r="G42" s="577">
        <v>90.800003051757798</v>
      </c>
      <c r="H42" s="577">
        <v>90.800003051757798</v>
      </c>
      <c r="I42" s="577">
        <v>89.6</v>
      </c>
      <c r="J42" s="577">
        <v>90.800003051757798</v>
      </c>
      <c r="K42" s="577">
        <v>90.699996948242202</v>
      </c>
      <c r="L42" s="577">
        <v>90.699996948242202</v>
      </c>
      <c r="M42" s="577">
        <v>90.599998474121094</v>
      </c>
      <c r="N42" s="577">
        <v>90.599998474121094</v>
      </c>
      <c r="O42" s="577">
        <v>90.599998474121094</v>
      </c>
      <c r="P42" s="577" t="s">
        <v>429</v>
      </c>
      <c r="Q42" s="577">
        <v>86.686692984218013</v>
      </c>
      <c r="R42" s="577">
        <v>86.686692984218013</v>
      </c>
    </row>
    <row r="43" spans="1:19">
      <c r="A43" s="1080" t="s">
        <v>2</v>
      </c>
      <c r="B43" s="72" t="s">
        <v>55</v>
      </c>
      <c r="C43" s="577">
        <v>62.5</v>
      </c>
      <c r="D43" s="577">
        <v>62.2</v>
      </c>
      <c r="E43" s="577">
        <v>62</v>
      </c>
      <c r="F43" s="577">
        <v>61.6</v>
      </c>
      <c r="G43" s="577">
        <v>61.3</v>
      </c>
      <c r="H43" s="577">
        <v>61</v>
      </c>
      <c r="I43" s="577">
        <v>60.8</v>
      </c>
      <c r="J43" s="577">
        <v>60.6</v>
      </c>
      <c r="K43" s="577">
        <v>70.3</v>
      </c>
      <c r="L43" s="577">
        <v>60</v>
      </c>
      <c r="M43" s="577">
        <v>73.5</v>
      </c>
      <c r="N43" s="577">
        <v>73.400001525878906</v>
      </c>
      <c r="O43" s="577">
        <v>76.3</v>
      </c>
      <c r="P43" s="577">
        <v>76.3</v>
      </c>
      <c r="Q43" s="577">
        <v>78.2</v>
      </c>
      <c r="R43" s="570" t="s">
        <v>429</v>
      </c>
    </row>
    <row r="44" spans="1:19">
      <c r="A44" s="1080"/>
      <c r="B44" s="72" t="s">
        <v>56</v>
      </c>
      <c r="C44" s="577">
        <v>78.7</v>
      </c>
      <c r="D44" s="577">
        <v>78.7</v>
      </c>
      <c r="E44" s="577">
        <v>78.8</v>
      </c>
      <c r="F44" s="577">
        <v>78.8</v>
      </c>
      <c r="G44" s="577">
        <v>78.7</v>
      </c>
      <c r="H44" s="577">
        <v>78.7</v>
      </c>
      <c r="I44" s="577">
        <v>78.7</v>
      </c>
      <c r="J44" s="577">
        <v>78.7</v>
      </c>
      <c r="K44" s="577">
        <v>78.8</v>
      </c>
      <c r="L44" s="577">
        <v>79.3</v>
      </c>
      <c r="M44" s="577">
        <v>86.099998474121094</v>
      </c>
      <c r="N44" s="577">
        <v>86</v>
      </c>
      <c r="O44" s="577">
        <v>75.5</v>
      </c>
      <c r="P44" s="577">
        <v>75.5</v>
      </c>
      <c r="Q44" s="577">
        <v>77.099999999999994</v>
      </c>
      <c r="R44" s="570" t="s">
        <v>429</v>
      </c>
    </row>
    <row r="45" spans="1:19" s="499" customFormat="1">
      <c r="A45" s="1080"/>
      <c r="B45" s="72" t="s">
        <v>59</v>
      </c>
      <c r="C45" s="577">
        <v>80.300003051757798</v>
      </c>
      <c r="D45" s="577">
        <v>80.300003051757798</v>
      </c>
      <c r="E45" s="577">
        <v>80.300003051757798</v>
      </c>
      <c r="F45" s="577">
        <v>80.199996948242202</v>
      </c>
      <c r="G45" s="577">
        <v>80.199996948242202</v>
      </c>
      <c r="H45" s="577">
        <v>80.099998474121094</v>
      </c>
      <c r="I45" s="577">
        <v>80.099998474121094</v>
      </c>
      <c r="J45" s="577">
        <v>80</v>
      </c>
      <c r="K45" s="577">
        <v>80</v>
      </c>
      <c r="L45" s="577">
        <v>79.900001525878906</v>
      </c>
      <c r="M45" s="577" t="s">
        <v>429</v>
      </c>
      <c r="N45" s="577" t="s">
        <v>429</v>
      </c>
      <c r="O45" s="577">
        <v>75.900000000000006</v>
      </c>
      <c r="P45" s="577" t="s">
        <v>429</v>
      </c>
      <c r="Q45" s="577">
        <v>77.7</v>
      </c>
      <c r="R45" s="570" t="s">
        <v>429</v>
      </c>
    </row>
    <row r="46" spans="1:19">
      <c r="A46" s="1080" t="s">
        <v>1</v>
      </c>
      <c r="B46" s="72" t="s">
        <v>55</v>
      </c>
      <c r="C46" s="577">
        <v>69</v>
      </c>
      <c r="D46" s="577">
        <v>73.400001525878906</v>
      </c>
      <c r="E46" s="577">
        <v>77.400001525878906</v>
      </c>
      <c r="F46" s="577">
        <v>81.099998474121094</v>
      </c>
      <c r="G46" s="577">
        <v>84.300003051757798</v>
      </c>
      <c r="H46" s="577">
        <v>84.300003051757798</v>
      </c>
      <c r="I46" s="577">
        <v>84.300003051757798</v>
      </c>
      <c r="J46" s="577">
        <v>84.199996948242202</v>
      </c>
      <c r="K46" s="577">
        <v>84.199996948242202</v>
      </c>
      <c r="L46" s="577">
        <v>84.300003051757798</v>
      </c>
      <c r="M46" s="577">
        <v>84.400001525878906</v>
      </c>
      <c r="N46" s="577">
        <v>84.5</v>
      </c>
      <c r="O46" s="577">
        <v>84.599998474121094</v>
      </c>
      <c r="P46" s="577" t="s">
        <v>429</v>
      </c>
      <c r="Q46" s="577">
        <v>89.4</v>
      </c>
      <c r="R46" s="570" t="s">
        <v>429</v>
      </c>
    </row>
    <row r="47" spans="1:19">
      <c r="A47" s="1080"/>
      <c r="B47" s="72" t="s">
        <v>56</v>
      </c>
      <c r="C47" s="577">
        <v>81.699996948242202</v>
      </c>
      <c r="D47" s="577">
        <v>84.300003051757798</v>
      </c>
      <c r="E47" s="577">
        <v>86.800003051757798</v>
      </c>
      <c r="F47" s="577">
        <v>89</v>
      </c>
      <c r="G47" s="577">
        <v>91</v>
      </c>
      <c r="H47" s="577">
        <v>90.900001525878906</v>
      </c>
      <c r="I47" s="577">
        <v>90.699996948242202</v>
      </c>
      <c r="J47" s="577">
        <v>90.599998474121094</v>
      </c>
      <c r="K47" s="577">
        <v>90.5</v>
      </c>
      <c r="L47" s="577">
        <v>90.400001525878906</v>
      </c>
      <c r="M47" s="577">
        <v>90.400001525878906</v>
      </c>
      <c r="N47" s="577">
        <v>90.5</v>
      </c>
      <c r="O47" s="577">
        <v>90.599998474121094</v>
      </c>
      <c r="P47" s="577" t="s">
        <v>429</v>
      </c>
      <c r="Q47" s="577">
        <v>92.3</v>
      </c>
      <c r="R47" s="570" t="s">
        <v>429</v>
      </c>
    </row>
    <row r="48" spans="1:19" s="499" customFormat="1">
      <c r="A48" s="1080"/>
      <c r="B48" s="72" t="s">
        <v>59</v>
      </c>
      <c r="C48" s="577">
        <v>75.300003051757798</v>
      </c>
      <c r="D48" s="577">
        <v>78.800003051757798</v>
      </c>
      <c r="E48" s="577">
        <v>82</v>
      </c>
      <c r="F48" s="577">
        <v>85</v>
      </c>
      <c r="G48" s="577">
        <v>87.599998474121094</v>
      </c>
      <c r="H48" s="577">
        <v>87.5</v>
      </c>
      <c r="I48" s="577">
        <v>87.400001525878906</v>
      </c>
      <c r="J48" s="577">
        <v>87.400001525878906</v>
      </c>
      <c r="K48" s="577">
        <v>87.300003051757798</v>
      </c>
      <c r="L48" s="577">
        <v>87.300003051757798</v>
      </c>
      <c r="M48" s="577">
        <v>87.300003051757798</v>
      </c>
      <c r="N48" s="577">
        <v>87.400001525878906</v>
      </c>
      <c r="O48" s="577">
        <v>87.5</v>
      </c>
      <c r="P48" s="577" t="s">
        <v>429</v>
      </c>
      <c r="Q48" s="577">
        <v>90.8</v>
      </c>
      <c r="R48" s="570" t="s">
        <v>429</v>
      </c>
    </row>
    <row r="49" spans="1:18">
      <c r="A49" s="57"/>
      <c r="B49" s="57"/>
      <c r="C49" s="57"/>
      <c r="D49" s="57"/>
      <c r="E49" s="57"/>
      <c r="F49" s="57"/>
      <c r="G49" s="57"/>
      <c r="H49" s="57"/>
      <c r="I49" s="57"/>
      <c r="J49" s="57"/>
      <c r="K49" s="57"/>
      <c r="L49" s="57"/>
      <c r="M49" s="57"/>
      <c r="N49" s="57"/>
      <c r="O49" s="57"/>
      <c r="P49" s="57"/>
      <c r="Q49" s="289"/>
    </row>
    <row r="50" spans="1:18" ht="15" customHeight="1">
      <c r="A50" s="136" t="s">
        <v>33</v>
      </c>
      <c r="B50" s="134"/>
      <c r="D50" s="454"/>
      <c r="E50" s="454"/>
      <c r="F50" s="454"/>
      <c r="G50" s="454"/>
      <c r="H50" s="454"/>
      <c r="I50" s="454"/>
      <c r="J50" s="454"/>
      <c r="K50" s="454"/>
      <c r="L50" s="454"/>
      <c r="M50" s="454"/>
      <c r="N50" s="454"/>
      <c r="O50" s="57"/>
      <c r="P50" s="57"/>
      <c r="Q50" s="289"/>
    </row>
    <row r="51" spans="1:18" s="283" customFormat="1">
      <c r="A51" s="289"/>
      <c r="B51" s="134"/>
      <c r="D51" s="376"/>
      <c r="E51" s="376"/>
      <c r="F51" s="376"/>
      <c r="G51" s="376"/>
      <c r="H51" s="376"/>
      <c r="I51" s="376"/>
      <c r="J51" s="376"/>
      <c r="K51" s="376"/>
      <c r="L51" s="376"/>
      <c r="M51" s="376"/>
      <c r="N51" s="376"/>
      <c r="O51" s="289"/>
      <c r="P51" s="289"/>
      <c r="Q51" s="289"/>
      <c r="R51" s="499"/>
    </row>
    <row r="52" spans="1:18" ht="15" customHeight="1">
      <c r="A52" s="454" t="s">
        <v>901</v>
      </c>
      <c r="D52" s="96"/>
      <c r="E52" s="96"/>
      <c r="F52" s="96"/>
      <c r="G52" s="96"/>
      <c r="H52" s="96"/>
      <c r="I52" s="96"/>
      <c r="J52" s="96"/>
      <c r="K52" s="96"/>
      <c r="L52" s="96"/>
      <c r="M52" s="96"/>
      <c r="N52" s="96"/>
      <c r="O52" s="57"/>
      <c r="P52" s="57"/>
      <c r="Q52" s="289"/>
    </row>
    <row r="53" spans="1:18" s="283" customFormat="1">
      <c r="A53" s="376"/>
      <c r="D53" s="379"/>
      <c r="E53" s="379"/>
      <c r="F53" s="379"/>
      <c r="G53" s="379"/>
      <c r="H53" s="379"/>
      <c r="I53" s="379"/>
      <c r="J53" s="379"/>
      <c r="K53" s="379"/>
      <c r="L53" s="379"/>
      <c r="M53" s="379"/>
      <c r="N53" s="379"/>
      <c r="O53" s="289"/>
      <c r="P53" s="289"/>
      <c r="Q53" s="289"/>
      <c r="R53" s="499"/>
    </row>
    <row r="54" spans="1:18" ht="14.65" customHeight="1">
      <c r="A54" s="96" t="s">
        <v>441</v>
      </c>
      <c r="B54" s="134"/>
      <c r="D54" s="131"/>
      <c r="E54" s="131"/>
      <c r="F54" s="131"/>
      <c r="G54" s="131"/>
      <c r="H54" s="131"/>
      <c r="I54" s="131"/>
      <c r="J54" s="131"/>
      <c r="K54" s="131"/>
      <c r="L54" s="131"/>
      <c r="M54" s="131"/>
      <c r="N54" s="131"/>
    </row>
    <row r="55" spans="1:18" s="499" customFormat="1">
      <c r="A55" s="379"/>
      <c r="B55" s="134"/>
      <c r="C55" s="131"/>
      <c r="D55" s="131"/>
      <c r="E55" s="131"/>
      <c r="F55" s="131"/>
      <c r="G55" s="131"/>
      <c r="H55" s="131"/>
      <c r="I55" s="131"/>
      <c r="J55" s="131"/>
      <c r="K55" s="131"/>
      <c r="L55" s="131"/>
      <c r="M55" s="131"/>
      <c r="N55" s="131"/>
    </row>
    <row r="56" spans="1:18">
      <c r="A56" s="131" t="s">
        <v>431</v>
      </c>
      <c r="C56" s="131"/>
      <c r="D56" s="131"/>
      <c r="E56" s="131"/>
      <c r="F56" s="131"/>
      <c r="G56" s="131"/>
      <c r="H56" s="131"/>
      <c r="I56" s="131"/>
      <c r="J56" s="131"/>
      <c r="K56" s="131"/>
      <c r="L56" s="131"/>
      <c r="M56" s="131"/>
      <c r="N56" s="131"/>
    </row>
    <row r="57" spans="1:18">
      <c r="A57" s="57"/>
      <c r="B57" s="57"/>
      <c r="C57" s="131"/>
      <c r="D57" s="131"/>
      <c r="E57" s="131"/>
      <c r="F57" s="131"/>
      <c r="G57" s="131"/>
      <c r="H57" s="131"/>
      <c r="I57" s="131"/>
      <c r="J57" s="131"/>
      <c r="K57" s="131"/>
      <c r="L57" s="131"/>
      <c r="M57" s="131"/>
      <c r="N57" s="131"/>
      <c r="O57" s="57"/>
      <c r="P57" s="57"/>
      <c r="Q57" s="289"/>
    </row>
    <row r="58" spans="1:18">
      <c r="A58" s="57"/>
      <c r="B58" s="57"/>
      <c r="C58" s="57"/>
      <c r="D58" s="57"/>
      <c r="E58" s="57"/>
      <c r="F58" s="57"/>
      <c r="G58" s="57"/>
      <c r="H58" s="57"/>
      <c r="I58" s="57"/>
      <c r="J58" s="57"/>
      <c r="K58" s="57"/>
      <c r="L58" s="57"/>
      <c r="M58" s="57"/>
      <c r="N58" s="57"/>
      <c r="O58" s="57"/>
      <c r="P58" s="57"/>
      <c r="Q58" s="289"/>
    </row>
    <row r="60" spans="1:18">
      <c r="C60" s="613" t="s">
        <v>17</v>
      </c>
    </row>
  </sheetData>
  <mergeCells count="15">
    <mergeCell ref="A46:A48"/>
    <mergeCell ref="A4:A6"/>
    <mergeCell ref="A7:A9"/>
    <mergeCell ref="A10:A12"/>
    <mergeCell ref="A13:A15"/>
    <mergeCell ref="A16:A18"/>
    <mergeCell ref="A19:A21"/>
    <mergeCell ref="A22:A24"/>
    <mergeCell ref="A25:A27"/>
    <mergeCell ref="A28:A30"/>
    <mergeCell ref="A31:A33"/>
    <mergeCell ref="A34:A36"/>
    <mergeCell ref="A37:A39"/>
    <mergeCell ref="A40:A42"/>
    <mergeCell ref="A43:A45"/>
  </mergeCells>
  <hyperlinks>
    <hyperlink ref="T7" location="Content!B79" display="Back to Content Page"/>
  </hyperlinks>
  <pageMargins left="0.7" right="0.7" top="0.75" bottom="0.75" header="0.3" footer="0.3"/>
  <pageSetup paperSize="9" orientation="portrait" horizontalDpi="4294967293"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9"/>
  <sheetViews>
    <sheetView topLeftCell="D1" zoomScale="108" zoomScaleNormal="108" workbookViewId="0">
      <selection activeCell="T6" sqref="T6"/>
    </sheetView>
  </sheetViews>
  <sheetFormatPr defaultRowHeight="14.5"/>
  <cols>
    <col min="1" max="1" width="33.81640625" customWidth="1"/>
    <col min="2" max="2" width="9" customWidth="1"/>
    <col min="3" max="16" width="6.26953125" customWidth="1"/>
    <col min="17" max="18" width="6.26953125" style="499" customWidth="1"/>
  </cols>
  <sheetData>
    <row r="1" spans="1:21">
      <c r="A1" s="162" t="s">
        <v>1387</v>
      </c>
      <c r="B1" s="95"/>
      <c r="C1" s="95"/>
      <c r="D1" s="95"/>
      <c r="E1" s="95"/>
      <c r="F1" s="95"/>
      <c r="G1" s="95"/>
      <c r="H1" s="95"/>
      <c r="I1" s="95"/>
      <c r="J1" s="95"/>
      <c r="K1" s="95"/>
      <c r="L1" s="95"/>
      <c r="M1" s="57"/>
      <c r="N1" s="57"/>
      <c r="O1" s="57"/>
      <c r="P1" s="57"/>
      <c r="Q1" s="289"/>
      <c r="R1" s="95"/>
      <c r="U1" s="12"/>
    </row>
    <row r="2" spans="1:21">
      <c r="A2" s="37"/>
      <c r="B2" s="37"/>
      <c r="C2" s="37"/>
      <c r="D2" s="37"/>
      <c r="E2" s="37"/>
      <c r="F2" s="37"/>
      <c r="G2" s="37"/>
      <c r="H2" s="37"/>
      <c r="I2" s="37"/>
      <c r="J2" s="37"/>
      <c r="K2" s="37"/>
      <c r="L2" s="37"/>
      <c r="M2" s="57"/>
      <c r="N2" s="57"/>
      <c r="O2" s="57"/>
      <c r="P2" s="57"/>
      <c r="Q2" s="289"/>
      <c r="R2" s="37"/>
      <c r="U2" s="12"/>
    </row>
    <row r="3" spans="1:21">
      <c r="A3" s="742" t="s">
        <v>16</v>
      </c>
      <c r="B3" s="742" t="s">
        <v>57</v>
      </c>
      <c r="C3" s="4">
        <v>2000</v>
      </c>
      <c r="D3" s="741">
        <v>2001</v>
      </c>
      <c r="E3" s="741">
        <v>2002</v>
      </c>
      <c r="F3" s="741">
        <v>2003</v>
      </c>
      <c r="G3" s="741">
        <v>2004</v>
      </c>
      <c r="H3" s="741">
        <v>2005</v>
      </c>
      <c r="I3" s="741">
        <v>2006</v>
      </c>
      <c r="J3" s="741">
        <v>2007</v>
      </c>
      <c r="K3" s="741">
        <v>2008</v>
      </c>
      <c r="L3" s="741">
        <v>2009</v>
      </c>
      <c r="M3" s="741">
        <v>2010</v>
      </c>
      <c r="N3" s="741">
        <v>2011</v>
      </c>
      <c r="O3" s="741">
        <v>2012</v>
      </c>
      <c r="P3" s="741">
        <v>2013</v>
      </c>
      <c r="Q3" s="741">
        <v>2014</v>
      </c>
      <c r="R3" s="741">
        <v>2015</v>
      </c>
      <c r="S3" s="2"/>
    </row>
    <row r="4" spans="1:21">
      <c r="A4" s="1080" t="s">
        <v>15</v>
      </c>
      <c r="B4" s="400" t="s">
        <v>55</v>
      </c>
      <c r="C4" s="577">
        <v>8</v>
      </c>
      <c r="D4" s="577">
        <v>8</v>
      </c>
      <c r="E4" s="577">
        <v>7.5</v>
      </c>
      <c r="F4" s="577">
        <v>8</v>
      </c>
      <c r="G4" s="577">
        <v>7.6999998092651403</v>
      </c>
      <c r="H4" s="577">
        <v>7.3000001907348597</v>
      </c>
      <c r="I4" s="577">
        <v>7.3000001907348597</v>
      </c>
      <c r="J4" s="577">
        <v>7.1999998092651403</v>
      </c>
      <c r="K4" s="577">
        <v>10.8</v>
      </c>
      <c r="L4" s="577">
        <v>10.8</v>
      </c>
      <c r="M4" s="577">
        <v>10.9</v>
      </c>
      <c r="N4" s="577">
        <v>18.7</v>
      </c>
      <c r="O4" s="577">
        <v>18.7</v>
      </c>
      <c r="P4" s="577">
        <v>18.7</v>
      </c>
      <c r="Q4" s="577">
        <v>24.9</v>
      </c>
      <c r="R4" s="577">
        <v>24.9</v>
      </c>
      <c r="S4" s="285"/>
    </row>
    <row r="5" spans="1:21">
      <c r="A5" s="1080"/>
      <c r="B5" s="400" t="s">
        <v>56</v>
      </c>
      <c r="C5" s="577">
        <v>7.3000001907348597</v>
      </c>
      <c r="D5" s="577">
        <v>7.3000001907348597</v>
      </c>
      <c r="E5" s="577">
        <v>7.3000001907348597</v>
      </c>
      <c r="F5" s="577">
        <v>7.3000001907348597</v>
      </c>
      <c r="G5" s="577">
        <v>7.3000001907348597</v>
      </c>
      <c r="H5" s="577">
        <v>7.4000000953674299</v>
      </c>
      <c r="I5" s="577">
        <v>7.4000000953674299</v>
      </c>
      <c r="J5" s="577">
        <v>7.4000000953674299</v>
      </c>
      <c r="K5" s="577">
        <v>9.4</v>
      </c>
      <c r="L5" s="577">
        <v>9.4</v>
      </c>
      <c r="M5" s="577">
        <v>7.9</v>
      </c>
      <c r="N5" s="577">
        <v>14.7</v>
      </c>
      <c r="O5" s="577">
        <v>14.7</v>
      </c>
      <c r="P5" s="577">
        <v>14.7</v>
      </c>
      <c r="Q5" s="577">
        <v>23.6</v>
      </c>
      <c r="R5" s="577">
        <v>23.6</v>
      </c>
    </row>
    <row r="6" spans="1:21">
      <c r="A6" s="1080"/>
      <c r="B6" s="400" t="s">
        <v>243</v>
      </c>
      <c r="C6" s="577" t="s">
        <v>429</v>
      </c>
      <c r="D6" s="577" t="s">
        <v>429</v>
      </c>
      <c r="E6" s="577" t="s">
        <v>429</v>
      </c>
      <c r="F6" s="577" t="s">
        <v>429</v>
      </c>
      <c r="G6" s="577" t="s">
        <v>429</v>
      </c>
      <c r="H6" s="577" t="s">
        <v>429</v>
      </c>
      <c r="I6" s="577" t="s">
        <v>429</v>
      </c>
      <c r="J6" s="577" t="s">
        <v>429</v>
      </c>
      <c r="K6" s="577">
        <v>10.1</v>
      </c>
      <c r="L6" s="577">
        <v>10.1</v>
      </c>
      <c r="M6" s="577">
        <v>9.4</v>
      </c>
      <c r="N6" s="577">
        <v>16.8</v>
      </c>
      <c r="O6" s="577">
        <v>16.8</v>
      </c>
      <c r="P6" s="577">
        <v>16.8</v>
      </c>
      <c r="Q6" s="577">
        <v>24.2</v>
      </c>
      <c r="R6" s="577">
        <v>24.2</v>
      </c>
      <c r="T6" s="285" t="s">
        <v>13</v>
      </c>
    </row>
    <row r="7" spans="1:21">
      <c r="A7" s="1080" t="s">
        <v>14</v>
      </c>
      <c r="B7" s="400" t="s">
        <v>55</v>
      </c>
      <c r="C7" s="577">
        <v>17.200077399380799</v>
      </c>
      <c r="D7" s="577">
        <v>22.2084611377973</v>
      </c>
      <c r="E7" s="577">
        <v>24.200000762939499</v>
      </c>
      <c r="F7" s="577">
        <v>26.299999237060501</v>
      </c>
      <c r="G7" s="577">
        <v>25.899999618530298</v>
      </c>
      <c r="H7" s="577">
        <v>24.899999618530298</v>
      </c>
      <c r="I7" s="577">
        <v>19.8655745904714</v>
      </c>
      <c r="J7" s="577">
        <v>21.399999618530298</v>
      </c>
      <c r="K7" s="577">
        <v>31</v>
      </c>
      <c r="L7" s="577">
        <v>21.399999618530298</v>
      </c>
      <c r="M7" s="577">
        <v>21.4</v>
      </c>
      <c r="N7" s="577">
        <v>22.6</v>
      </c>
      <c r="O7" s="577">
        <v>21</v>
      </c>
      <c r="P7" s="577">
        <v>22.3</v>
      </c>
      <c r="Q7" s="577">
        <v>22.3</v>
      </c>
      <c r="R7" s="577">
        <v>22.3</v>
      </c>
    </row>
    <row r="8" spans="1:21">
      <c r="A8" s="1080"/>
      <c r="B8" s="400" t="s">
        <v>56</v>
      </c>
      <c r="C8" s="577">
        <v>14.683692893401</v>
      </c>
      <c r="D8" s="577">
        <v>16.399999999999999</v>
      </c>
      <c r="E8" s="577">
        <v>20.299999237060501</v>
      </c>
      <c r="F8" s="577">
        <v>21.399999618530298</v>
      </c>
      <c r="G8" s="577">
        <v>20.299999237060501</v>
      </c>
      <c r="H8" s="577">
        <v>19.5</v>
      </c>
      <c r="I8" s="577">
        <v>15.343321752557401</v>
      </c>
      <c r="J8" s="577">
        <v>15.5</v>
      </c>
      <c r="K8" s="577">
        <v>21.8</v>
      </c>
      <c r="L8" s="577">
        <v>15.699999809265099</v>
      </c>
      <c r="M8" s="577">
        <v>14.6</v>
      </c>
      <c r="N8" s="577">
        <v>17.7</v>
      </c>
      <c r="O8" s="577">
        <v>14.800000190734901</v>
      </c>
      <c r="P8" s="577">
        <v>17.8</v>
      </c>
      <c r="Q8" s="577">
        <v>17.8</v>
      </c>
      <c r="R8" s="577">
        <v>17.8</v>
      </c>
    </row>
    <row r="9" spans="1:21">
      <c r="A9" s="1080"/>
      <c r="B9" s="400" t="s">
        <v>243</v>
      </c>
      <c r="C9" s="577">
        <v>15.817294281729399</v>
      </c>
      <c r="D9" s="577">
        <v>18.594256608173598</v>
      </c>
      <c r="E9" s="577">
        <v>22.100000381469702</v>
      </c>
      <c r="F9" s="577">
        <v>23.799999237060501</v>
      </c>
      <c r="G9" s="577">
        <v>21.7</v>
      </c>
      <c r="H9" s="577">
        <v>22</v>
      </c>
      <c r="I9" s="577">
        <v>17.5637985156532</v>
      </c>
      <c r="J9" s="577">
        <v>18.299999237060501</v>
      </c>
      <c r="K9" s="577">
        <v>26.2</v>
      </c>
      <c r="L9" s="577">
        <v>18.399999618530298</v>
      </c>
      <c r="M9" s="577">
        <v>17.899999999999999</v>
      </c>
      <c r="N9" s="577">
        <v>19.899999999999999</v>
      </c>
      <c r="O9" s="577">
        <v>17.700000762939499</v>
      </c>
      <c r="P9" s="577">
        <v>20</v>
      </c>
      <c r="Q9" s="577">
        <v>20</v>
      </c>
      <c r="R9" s="577">
        <v>20</v>
      </c>
    </row>
    <row r="10" spans="1:21">
      <c r="A10" s="1080" t="s">
        <v>268</v>
      </c>
      <c r="B10" s="400" t="s">
        <v>55</v>
      </c>
      <c r="C10" s="577">
        <v>8.1000003814697301</v>
      </c>
      <c r="D10" s="577">
        <v>7.9000000953674299</v>
      </c>
      <c r="E10" s="577">
        <v>7.6999998092651403</v>
      </c>
      <c r="F10" s="577">
        <v>7.5999999046325701</v>
      </c>
      <c r="G10" s="577">
        <v>7.5999999046325701</v>
      </c>
      <c r="H10" s="577">
        <v>7.5</v>
      </c>
      <c r="I10" s="577">
        <v>7.5999999046325701</v>
      </c>
      <c r="J10" s="577">
        <v>7.5999999046325701</v>
      </c>
      <c r="K10" s="577">
        <v>7.5999999046325701</v>
      </c>
      <c r="L10" s="577">
        <v>7.6999998092651403</v>
      </c>
      <c r="M10" s="577">
        <v>7.5</v>
      </c>
      <c r="N10" s="577">
        <v>7.5</v>
      </c>
      <c r="O10" s="577">
        <v>7.5</v>
      </c>
      <c r="P10" s="577" t="s">
        <v>870</v>
      </c>
      <c r="Q10" s="577" t="s">
        <v>429</v>
      </c>
      <c r="R10" s="577" t="s">
        <v>429</v>
      </c>
    </row>
    <row r="11" spans="1:21">
      <c r="A11" s="1080"/>
      <c r="B11" s="400" t="s">
        <v>56</v>
      </c>
      <c r="C11" s="577">
        <v>6.6999998092651403</v>
      </c>
      <c r="D11" s="577">
        <v>6.6999998092651403</v>
      </c>
      <c r="E11" s="577">
        <v>6.8000001907348597</v>
      </c>
      <c r="F11" s="577">
        <v>6.8000001907348597</v>
      </c>
      <c r="G11" s="577">
        <v>6.8000001907348597</v>
      </c>
      <c r="H11" s="577">
        <v>6.8000001907348597</v>
      </c>
      <c r="I11" s="577">
        <v>6.8000001907348597</v>
      </c>
      <c r="J11" s="577">
        <v>6.8000001907348597</v>
      </c>
      <c r="K11" s="577">
        <v>6.8000001907348597</v>
      </c>
      <c r="L11" s="577">
        <v>6.8000001907348597</v>
      </c>
      <c r="M11" s="577">
        <v>6.8000001907348597</v>
      </c>
      <c r="N11" s="577">
        <v>6.8000001907348597</v>
      </c>
      <c r="O11" s="577">
        <v>6.8000001907348597</v>
      </c>
      <c r="P11" s="577" t="s">
        <v>870</v>
      </c>
      <c r="Q11" s="577" t="s">
        <v>429</v>
      </c>
      <c r="R11" s="577" t="s">
        <v>429</v>
      </c>
    </row>
    <row r="12" spans="1:21">
      <c r="A12" s="1080"/>
      <c r="B12" s="400" t="s">
        <v>243</v>
      </c>
      <c r="C12" s="577">
        <v>7.4000000953674299</v>
      </c>
      <c r="D12" s="577">
        <v>7.3000001907348597</v>
      </c>
      <c r="E12" s="577">
        <v>7.1999998092651403</v>
      </c>
      <c r="F12" s="577">
        <v>7.1999998092651403</v>
      </c>
      <c r="G12" s="577">
        <v>7.1999998092651403</v>
      </c>
      <c r="H12" s="577">
        <v>7.1999998092651403</v>
      </c>
      <c r="I12" s="577">
        <v>7.1999998092651403</v>
      </c>
      <c r="J12" s="577">
        <v>7.1999998092651403</v>
      </c>
      <c r="K12" s="577">
        <v>7.1999998092651403</v>
      </c>
      <c r="L12" s="577">
        <v>7.3000001907348597</v>
      </c>
      <c r="M12" s="577">
        <v>7.1999998092651403</v>
      </c>
      <c r="N12" s="577">
        <v>7.1999998092651403</v>
      </c>
      <c r="O12" s="577">
        <v>7.1999998092651403</v>
      </c>
      <c r="P12" s="577" t="s">
        <v>870</v>
      </c>
      <c r="Q12" s="577" t="s">
        <v>429</v>
      </c>
      <c r="R12" s="577" t="s">
        <v>429</v>
      </c>
    </row>
    <row r="13" spans="1:21">
      <c r="A13" s="1080" t="s">
        <v>12</v>
      </c>
      <c r="B13" s="400" t="s">
        <v>55</v>
      </c>
      <c r="C13" s="577" t="s">
        <v>429</v>
      </c>
      <c r="D13" s="577" t="s">
        <v>429</v>
      </c>
      <c r="E13" s="577" t="s">
        <v>429</v>
      </c>
      <c r="F13" s="577" t="s">
        <v>429</v>
      </c>
      <c r="G13" s="577" t="s">
        <v>429</v>
      </c>
      <c r="H13" s="577" t="s">
        <v>429</v>
      </c>
      <c r="I13" s="577" t="s">
        <v>429</v>
      </c>
      <c r="J13" s="577" t="s">
        <v>429</v>
      </c>
      <c r="K13" s="577">
        <v>12.4</v>
      </c>
      <c r="L13" s="577" t="s">
        <v>429</v>
      </c>
      <c r="M13" s="577" t="s">
        <v>429</v>
      </c>
      <c r="N13" s="577" t="s">
        <v>429</v>
      </c>
      <c r="O13" s="577" t="s">
        <v>429</v>
      </c>
      <c r="P13" s="577" t="s">
        <v>429</v>
      </c>
      <c r="Q13" s="577" t="s">
        <v>429</v>
      </c>
      <c r="R13" s="577" t="s">
        <v>429</v>
      </c>
      <c r="S13" s="2" t="s">
        <v>17</v>
      </c>
    </row>
    <row r="14" spans="1:21">
      <c r="A14" s="1080"/>
      <c r="B14" s="400" t="s">
        <v>56</v>
      </c>
      <c r="C14" s="577" t="s">
        <v>429</v>
      </c>
      <c r="D14" s="577" t="s">
        <v>429</v>
      </c>
      <c r="E14" s="577" t="s">
        <v>429</v>
      </c>
      <c r="F14" s="577" t="s">
        <v>429</v>
      </c>
      <c r="G14" s="577" t="s">
        <v>429</v>
      </c>
      <c r="H14" s="577" t="s">
        <v>429</v>
      </c>
      <c r="I14" s="577" t="s">
        <v>429</v>
      </c>
      <c r="J14" s="577" t="s">
        <v>429</v>
      </c>
      <c r="K14" s="577">
        <v>12.9</v>
      </c>
      <c r="L14" s="577" t="s">
        <v>429</v>
      </c>
      <c r="M14" s="577" t="s">
        <v>429</v>
      </c>
      <c r="N14" s="577" t="s">
        <v>429</v>
      </c>
      <c r="O14" s="577" t="s">
        <v>429</v>
      </c>
      <c r="P14" s="577" t="s">
        <v>429</v>
      </c>
      <c r="Q14" s="577" t="s">
        <v>429</v>
      </c>
      <c r="R14" s="577" t="s">
        <v>429</v>
      </c>
    </row>
    <row r="15" spans="1:21">
      <c r="A15" s="1080"/>
      <c r="B15" s="400" t="s">
        <v>243</v>
      </c>
      <c r="C15" s="577" t="s">
        <v>429</v>
      </c>
      <c r="D15" s="577" t="s">
        <v>429</v>
      </c>
      <c r="E15" s="577" t="s">
        <v>429</v>
      </c>
      <c r="F15" s="577" t="s">
        <v>429</v>
      </c>
      <c r="G15" s="577" t="s">
        <v>429</v>
      </c>
      <c r="H15" s="577" t="s">
        <v>429</v>
      </c>
      <c r="I15" s="577" t="s">
        <v>429</v>
      </c>
      <c r="J15" s="577" t="s">
        <v>429</v>
      </c>
      <c r="K15" s="577">
        <v>25.3</v>
      </c>
      <c r="L15" s="577" t="s">
        <v>429</v>
      </c>
      <c r="M15" s="577" t="s">
        <v>429</v>
      </c>
      <c r="N15" s="577" t="s">
        <v>429</v>
      </c>
      <c r="O15" s="577" t="s">
        <v>429</v>
      </c>
      <c r="P15" s="577" t="s">
        <v>429</v>
      </c>
      <c r="Q15" s="577" t="s">
        <v>429</v>
      </c>
      <c r="R15" s="577" t="s">
        <v>429</v>
      </c>
    </row>
    <row r="16" spans="1:21">
      <c r="A16" s="1080" t="s">
        <v>11</v>
      </c>
      <c r="B16" s="400" t="s">
        <v>55</v>
      </c>
      <c r="C16" s="577">
        <v>3.4000000953674299</v>
      </c>
      <c r="D16" s="577">
        <v>5</v>
      </c>
      <c r="E16" s="577">
        <v>5.5</v>
      </c>
      <c r="F16" s="577">
        <v>6.1999998092651403</v>
      </c>
      <c r="G16" s="577">
        <v>4.8000001907348597</v>
      </c>
      <c r="H16" s="577">
        <v>3.5</v>
      </c>
      <c r="I16" s="577">
        <v>4.1999998092651403</v>
      </c>
      <c r="J16" s="577">
        <v>5.0999999046325701</v>
      </c>
      <c r="K16" s="577">
        <v>5.4000000953674299</v>
      </c>
      <c r="L16" s="577">
        <v>5</v>
      </c>
      <c r="M16" s="577">
        <v>4.5999999046325701</v>
      </c>
      <c r="N16" s="577">
        <v>4.5999999046325701</v>
      </c>
      <c r="O16" s="577">
        <v>4.5999999046325701</v>
      </c>
      <c r="P16" s="577" t="s">
        <v>429</v>
      </c>
      <c r="Q16" s="577" t="s">
        <v>429</v>
      </c>
      <c r="R16" s="577" t="s">
        <v>429</v>
      </c>
    </row>
    <row r="17" spans="1:24">
      <c r="A17" s="1080"/>
      <c r="B17" s="400" t="s">
        <v>56</v>
      </c>
      <c r="C17" s="577">
        <v>1.70000004768372</v>
      </c>
      <c r="D17" s="577">
        <v>3</v>
      </c>
      <c r="E17" s="577">
        <v>3.4000000953674299</v>
      </c>
      <c r="F17" s="577">
        <v>3.9000000953674299</v>
      </c>
      <c r="G17" s="577">
        <v>2.7999999523162802</v>
      </c>
      <c r="H17" s="577">
        <v>1.79999995231628</v>
      </c>
      <c r="I17" s="577">
        <v>2.0999999046325701</v>
      </c>
      <c r="J17" s="577">
        <v>3.0999999046325701</v>
      </c>
      <c r="K17" s="577">
        <v>3.2999999523162802</v>
      </c>
      <c r="L17" s="577">
        <v>2.9000000953674299</v>
      </c>
      <c r="M17" s="577">
        <v>2.5999999046325701</v>
      </c>
      <c r="N17" s="577">
        <v>2.5999999046325701</v>
      </c>
      <c r="O17" s="577">
        <v>2.7000000476837198</v>
      </c>
      <c r="P17" s="577" t="s">
        <v>429</v>
      </c>
      <c r="Q17" s="577" t="s">
        <v>429</v>
      </c>
      <c r="R17" s="577" t="s">
        <v>429</v>
      </c>
    </row>
    <row r="18" spans="1:24">
      <c r="A18" s="1080"/>
      <c r="B18" s="400" t="s">
        <v>243</v>
      </c>
      <c r="C18" s="577">
        <v>2.5999999046325701</v>
      </c>
      <c r="D18" s="577">
        <v>4</v>
      </c>
      <c r="E18" s="577">
        <v>4.4000000953674299</v>
      </c>
      <c r="F18" s="577">
        <v>5</v>
      </c>
      <c r="G18" s="577">
        <v>3.7999999523162802</v>
      </c>
      <c r="H18" s="577">
        <v>2.5999999046325701</v>
      </c>
      <c r="I18" s="577">
        <v>3.2000000476837198</v>
      </c>
      <c r="J18" s="577">
        <v>4.0999999046325701</v>
      </c>
      <c r="K18" s="577">
        <v>4.3000001907348597</v>
      </c>
      <c r="L18" s="577">
        <v>3.9000000953674299</v>
      </c>
      <c r="M18" s="577">
        <v>3.5999999046325701</v>
      </c>
      <c r="N18" s="577">
        <v>3.5999999046325701</v>
      </c>
      <c r="O18" s="577">
        <v>3.5999999046325701</v>
      </c>
      <c r="P18" s="577" t="s">
        <v>429</v>
      </c>
      <c r="Q18" s="577" t="s">
        <v>429</v>
      </c>
      <c r="R18" s="577" t="s">
        <v>429</v>
      </c>
    </row>
    <row r="19" spans="1:24">
      <c r="A19" s="1080" t="s">
        <v>10</v>
      </c>
      <c r="B19" s="400" t="s">
        <v>55</v>
      </c>
      <c r="C19" s="577">
        <v>9</v>
      </c>
      <c r="D19" s="577">
        <v>9.3000001907348597</v>
      </c>
      <c r="E19" s="577">
        <v>9.1000003814697301</v>
      </c>
      <c r="F19" s="577">
        <v>8.8999996185302699</v>
      </c>
      <c r="G19" s="577">
        <v>10</v>
      </c>
      <c r="H19" s="577">
        <v>9.1000003814697301</v>
      </c>
      <c r="I19" s="577">
        <v>9</v>
      </c>
      <c r="J19" s="577">
        <v>8.6999998092651403</v>
      </c>
      <c r="K19" s="577">
        <v>8.6999998092651403</v>
      </c>
      <c r="L19" s="577">
        <v>8.6999998092651403</v>
      </c>
      <c r="M19" s="577">
        <v>8.8000001907348597</v>
      </c>
      <c r="N19" s="577">
        <v>8.8000001907348597</v>
      </c>
      <c r="O19" s="577">
        <v>8.8999996185302699</v>
      </c>
      <c r="P19" s="577">
        <v>7.9</v>
      </c>
      <c r="Q19" s="577" t="s">
        <v>429</v>
      </c>
      <c r="R19" s="577" t="s">
        <v>429</v>
      </c>
    </row>
    <row r="20" spans="1:24">
      <c r="A20" s="1080"/>
      <c r="B20" s="400" t="s">
        <v>56</v>
      </c>
      <c r="C20" s="577">
        <v>6.3000001907348597</v>
      </c>
      <c r="D20" s="577">
        <v>6.3000001907348597</v>
      </c>
      <c r="E20" s="577">
        <v>6.5</v>
      </c>
      <c r="F20" s="577">
        <v>6.5999999046325701</v>
      </c>
      <c r="G20" s="577">
        <v>7.8000001907348597</v>
      </c>
      <c r="H20" s="577">
        <v>6.8000001907348597</v>
      </c>
      <c r="I20" s="577">
        <v>6.5999999046325701</v>
      </c>
      <c r="J20" s="577">
        <v>6.4000000953674299</v>
      </c>
      <c r="K20" s="577">
        <v>6.1999998092651403</v>
      </c>
      <c r="L20" s="577">
        <v>6.1999998092651403</v>
      </c>
      <c r="M20" s="577">
        <v>6.3000001907348597</v>
      </c>
      <c r="N20" s="577">
        <v>6.3000001907348597</v>
      </c>
      <c r="O20" s="577">
        <v>6.3000001907348597</v>
      </c>
      <c r="P20" s="577">
        <v>5.3</v>
      </c>
      <c r="Q20" s="577" t="s">
        <v>429</v>
      </c>
      <c r="R20" s="577" t="s">
        <v>429</v>
      </c>
    </row>
    <row r="21" spans="1:24">
      <c r="A21" s="1080"/>
      <c r="B21" s="400" t="s">
        <v>243</v>
      </c>
      <c r="C21" s="577">
        <v>7.5999999046325701</v>
      </c>
      <c r="D21" s="577">
        <v>7.8000001907348597</v>
      </c>
      <c r="E21" s="577">
        <v>7.6999998092651403</v>
      </c>
      <c r="F21" s="577">
        <v>7.6999998092651403</v>
      </c>
      <c r="G21" s="577">
        <v>5.4000000953674299</v>
      </c>
      <c r="H21" s="577">
        <v>7.9000000953674299</v>
      </c>
      <c r="I21" s="577">
        <v>7.8000001907348597</v>
      </c>
      <c r="J21" s="577">
        <v>7.5999999046325701</v>
      </c>
      <c r="K21" s="577">
        <v>7.5</v>
      </c>
      <c r="L21" s="577">
        <v>7.5</v>
      </c>
      <c r="M21" s="577">
        <v>7.5999999046325701</v>
      </c>
      <c r="N21" s="577">
        <v>7.5999999046325701</v>
      </c>
      <c r="O21" s="577">
        <v>7.5999999046325701</v>
      </c>
      <c r="P21" s="577">
        <v>6.6</v>
      </c>
      <c r="Q21" s="577" t="s">
        <v>429</v>
      </c>
      <c r="R21" s="577" t="s">
        <v>429</v>
      </c>
    </row>
    <row r="22" spans="1:24">
      <c r="A22" s="1080" t="s">
        <v>9</v>
      </c>
      <c r="B22" s="400" t="s">
        <v>55</v>
      </c>
      <c r="C22" s="577">
        <v>9.1999999999999993</v>
      </c>
      <c r="D22" s="577">
        <v>9.8000000000000007</v>
      </c>
      <c r="E22" s="577">
        <v>10.9</v>
      </c>
      <c r="F22" s="577">
        <v>11.9</v>
      </c>
      <c r="G22" s="577">
        <v>13.6</v>
      </c>
      <c r="H22" s="577">
        <v>16.399999999999999</v>
      </c>
      <c r="I22" s="577">
        <v>15.5</v>
      </c>
      <c r="J22" s="577">
        <v>14.4</v>
      </c>
      <c r="K22" s="577">
        <v>12.6</v>
      </c>
      <c r="L22" s="577">
        <v>12.3</v>
      </c>
      <c r="M22" s="577">
        <v>12.9</v>
      </c>
      <c r="N22" s="577">
        <v>12.4</v>
      </c>
      <c r="O22" s="577">
        <v>12.7</v>
      </c>
      <c r="P22" s="577">
        <v>12.2</v>
      </c>
      <c r="Q22" s="577">
        <v>11.4</v>
      </c>
      <c r="R22" s="678">
        <v>11.6</v>
      </c>
      <c r="S22" s="299"/>
      <c r="T22" s="299"/>
      <c r="U22" s="299"/>
      <c r="V22" s="299"/>
      <c r="W22" s="299"/>
      <c r="X22" s="499"/>
    </row>
    <row r="23" spans="1:24">
      <c r="A23" s="1080"/>
      <c r="B23" s="400" t="s">
        <v>56</v>
      </c>
      <c r="C23" s="577">
        <v>5.0999999999999996</v>
      </c>
      <c r="D23" s="577">
        <v>5.2</v>
      </c>
      <c r="E23" s="577">
        <v>5.4</v>
      </c>
      <c r="F23" s="577">
        <v>5.8</v>
      </c>
      <c r="G23" s="577">
        <v>5.7</v>
      </c>
      <c r="H23" s="577">
        <v>5.7</v>
      </c>
      <c r="I23" s="577">
        <v>5.4</v>
      </c>
      <c r="J23" s="577">
        <v>5.2</v>
      </c>
      <c r="K23" s="577">
        <v>4</v>
      </c>
      <c r="L23" s="577">
        <v>4.3</v>
      </c>
      <c r="M23" s="577">
        <v>4.5</v>
      </c>
      <c r="N23" s="577">
        <v>5</v>
      </c>
      <c r="O23" s="577">
        <v>5.2</v>
      </c>
      <c r="P23" s="577">
        <v>5.3</v>
      </c>
      <c r="Q23" s="577">
        <v>5.5</v>
      </c>
      <c r="R23" s="678">
        <v>5.5</v>
      </c>
    </row>
    <row r="24" spans="1:24">
      <c r="A24" s="1080"/>
      <c r="B24" s="400" t="s">
        <v>243</v>
      </c>
      <c r="C24" s="577">
        <v>6.5</v>
      </c>
      <c r="D24" s="577">
        <v>6.8</v>
      </c>
      <c r="E24" s="577">
        <v>7.3</v>
      </c>
      <c r="F24" s="577">
        <v>7.9</v>
      </c>
      <c r="G24" s="577">
        <v>8.4</v>
      </c>
      <c r="H24" s="577">
        <v>9.6</v>
      </c>
      <c r="I24" s="577">
        <v>9</v>
      </c>
      <c r="J24" s="577">
        <v>8.5</v>
      </c>
      <c r="K24" s="577">
        <v>7.2</v>
      </c>
      <c r="L24" s="577">
        <v>7.3</v>
      </c>
      <c r="M24" s="577">
        <v>7.6</v>
      </c>
      <c r="N24" s="577">
        <v>7.8</v>
      </c>
      <c r="O24" s="577">
        <v>8</v>
      </c>
      <c r="P24" s="577">
        <v>8</v>
      </c>
      <c r="Q24" s="577">
        <v>7.8</v>
      </c>
      <c r="R24" s="678">
        <v>7.9</v>
      </c>
    </row>
    <row r="25" spans="1:24">
      <c r="A25" s="1080" t="s">
        <v>7</v>
      </c>
      <c r="B25" s="400" t="s">
        <v>55</v>
      </c>
      <c r="C25" s="577">
        <v>8.1999998092651403</v>
      </c>
      <c r="D25" s="577">
        <v>7.6999998092651403</v>
      </c>
      <c r="E25" s="577">
        <v>7.6999998092651403</v>
      </c>
      <c r="F25" s="577">
        <v>7.8000001907348597</v>
      </c>
      <c r="G25" s="577">
        <v>21.7</v>
      </c>
      <c r="H25" s="577">
        <v>21.7</v>
      </c>
      <c r="I25" s="577" t="s">
        <v>429</v>
      </c>
      <c r="J25" s="577" t="s">
        <v>429</v>
      </c>
      <c r="K25" s="577">
        <v>5.0999999999999996</v>
      </c>
      <c r="L25" s="577">
        <v>5.0999999999999996</v>
      </c>
      <c r="M25" s="577" t="s">
        <v>429</v>
      </c>
      <c r="N25" s="577" t="s">
        <v>429</v>
      </c>
      <c r="O25" s="577">
        <v>9.6999999999999993</v>
      </c>
      <c r="P25" s="577">
        <v>9.6999999999999993</v>
      </c>
      <c r="Q25" s="577">
        <v>5.7</v>
      </c>
      <c r="R25" s="577">
        <v>5.7</v>
      </c>
    </row>
    <row r="26" spans="1:24">
      <c r="A26" s="1080"/>
      <c r="B26" s="400" t="s">
        <v>56</v>
      </c>
      <c r="C26" s="577">
        <v>7.4000000953674299</v>
      </c>
      <c r="D26" s="577">
        <v>7.4000000953674299</v>
      </c>
      <c r="E26" s="577">
        <v>7.4000000953674299</v>
      </c>
      <c r="F26" s="577">
        <v>7.3000001907348597</v>
      </c>
      <c r="G26" s="577">
        <v>14.7</v>
      </c>
      <c r="H26" s="577">
        <v>14.7</v>
      </c>
      <c r="I26" s="577" t="s">
        <v>429</v>
      </c>
      <c r="J26" s="577" t="s">
        <v>429</v>
      </c>
      <c r="K26" s="577">
        <v>4.0999999999999996</v>
      </c>
      <c r="L26" s="577">
        <v>4.0999999999999996</v>
      </c>
      <c r="M26" s="577" t="s">
        <v>429</v>
      </c>
      <c r="N26" s="577" t="s">
        <v>429</v>
      </c>
      <c r="O26" s="577">
        <v>6.2</v>
      </c>
      <c r="P26" s="577">
        <v>6.2</v>
      </c>
      <c r="Q26" s="577">
        <v>4.4000000000000004</v>
      </c>
      <c r="R26" s="577">
        <v>4.4000000000000004</v>
      </c>
    </row>
    <row r="27" spans="1:24">
      <c r="A27" s="1080"/>
      <c r="B27" s="400" t="s">
        <v>243</v>
      </c>
      <c r="C27" s="577">
        <v>7.8000001907348597</v>
      </c>
      <c r="D27" s="577">
        <v>7.5</v>
      </c>
      <c r="E27" s="577">
        <v>7.5999999046325701</v>
      </c>
      <c r="F27" s="577">
        <v>7.5999999046325701</v>
      </c>
      <c r="G27" s="577">
        <v>18.7</v>
      </c>
      <c r="H27" s="577">
        <v>18.7</v>
      </c>
      <c r="I27" s="577" t="s">
        <v>429</v>
      </c>
      <c r="J27" s="577" t="s">
        <v>429</v>
      </c>
      <c r="K27" s="577">
        <v>4.5999999999999996</v>
      </c>
      <c r="L27" s="577">
        <v>4.5999999999999996</v>
      </c>
      <c r="M27" s="577" t="s">
        <v>429</v>
      </c>
      <c r="N27" s="577" t="s">
        <v>429</v>
      </c>
      <c r="O27" s="577">
        <v>8.1</v>
      </c>
      <c r="P27" s="577">
        <v>8.1</v>
      </c>
      <c r="Q27" s="577">
        <v>5.0999999999999996</v>
      </c>
      <c r="R27" s="577">
        <v>5.0999999999999996</v>
      </c>
    </row>
    <row r="28" spans="1:24">
      <c r="A28" s="1080" t="s">
        <v>6</v>
      </c>
      <c r="B28" s="400" t="s">
        <v>55</v>
      </c>
      <c r="C28" s="577">
        <v>21.6116413827</v>
      </c>
      <c r="D28" s="577">
        <v>35.9</v>
      </c>
      <c r="E28" s="577">
        <v>20.399999618530298</v>
      </c>
      <c r="F28" s="577">
        <v>21.600000381469702</v>
      </c>
      <c r="G28" s="577">
        <v>25</v>
      </c>
      <c r="H28" s="577">
        <v>21.5</v>
      </c>
      <c r="I28" s="577">
        <v>24.200000762939499</v>
      </c>
      <c r="J28" s="577">
        <v>21.5</v>
      </c>
      <c r="K28" s="577">
        <v>43.031331572200003</v>
      </c>
      <c r="L28" s="577">
        <v>33.299999237060497</v>
      </c>
      <c r="M28" s="577">
        <v>23.799999237060501</v>
      </c>
      <c r="N28" s="577">
        <v>21.799999237060501</v>
      </c>
      <c r="O28" s="577">
        <v>22.9</v>
      </c>
      <c r="P28" s="577">
        <v>33.1</v>
      </c>
      <c r="Q28" s="577">
        <v>31.7</v>
      </c>
      <c r="R28" s="570" t="s">
        <v>429</v>
      </c>
    </row>
    <row r="29" spans="1:24">
      <c r="A29" s="1080"/>
      <c r="B29" s="400" t="s">
        <v>56</v>
      </c>
      <c r="C29" s="577">
        <v>20.2928444199</v>
      </c>
      <c r="D29" s="577">
        <v>31.1</v>
      </c>
      <c r="E29" s="577">
        <v>17.700000762939499</v>
      </c>
      <c r="F29" s="577">
        <v>19.200000762939499</v>
      </c>
      <c r="G29" s="577">
        <v>21.899998399800001</v>
      </c>
      <c r="H29" s="577">
        <v>19.100000381469702</v>
      </c>
      <c r="I29" s="577">
        <v>19.799999237060501</v>
      </c>
      <c r="J29" s="577">
        <v>17.5</v>
      </c>
      <c r="K29" s="577">
        <v>37.582884034899998</v>
      </c>
      <c r="L29" s="577">
        <v>26.299999237060501</v>
      </c>
      <c r="M29" s="577">
        <v>20.5</v>
      </c>
      <c r="N29" s="577">
        <v>18</v>
      </c>
      <c r="O29" s="577">
        <v>31.8</v>
      </c>
      <c r="P29" s="577">
        <v>25.8</v>
      </c>
      <c r="Q29" s="577">
        <v>24.3</v>
      </c>
      <c r="R29" s="570" t="s">
        <v>429</v>
      </c>
    </row>
    <row r="30" spans="1:24">
      <c r="A30" s="1080"/>
      <c r="B30" s="400" t="s">
        <v>243</v>
      </c>
      <c r="C30" s="577">
        <v>19.119117325600001</v>
      </c>
      <c r="D30" s="577">
        <v>26.8</v>
      </c>
      <c r="E30" s="577">
        <v>18.899999618530298</v>
      </c>
      <c r="F30" s="577">
        <v>20.299999237060501</v>
      </c>
      <c r="G30" s="577">
        <v>36.700000000000003</v>
      </c>
      <c r="H30" s="577">
        <v>20.200000762939499</v>
      </c>
      <c r="I30" s="577">
        <v>21.899999618530298</v>
      </c>
      <c r="J30" s="577">
        <v>19.399999618530298</v>
      </c>
      <c r="K30" s="577">
        <v>51.2</v>
      </c>
      <c r="L30" s="577">
        <v>29.700000762939499</v>
      </c>
      <c r="M30" s="577">
        <v>22.100000381469702</v>
      </c>
      <c r="N30" s="577">
        <v>19.799999237060501</v>
      </c>
      <c r="O30" s="577">
        <v>27.4</v>
      </c>
      <c r="P30" s="577">
        <v>29.6</v>
      </c>
      <c r="Q30" s="577">
        <v>28.1</v>
      </c>
      <c r="R30" s="570" t="s">
        <v>429</v>
      </c>
    </row>
    <row r="31" spans="1:24">
      <c r="A31" s="1080" t="s">
        <v>5</v>
      </c>
      <c r="B31" s="400" t="s">
        <v>55</v>
      </c>
      <c r="C31" s="577" t="s">
        <v>429</v>
      </c>
      <c r="D31" s="577" t="s">
        <v>429</v>
      </c>
      <c r="E31" s="577" t="s">
        <v>429</v>
      </c>
      <c r="F31" s="577" t="s">
        <v>429</v>
      </c>
      <c r="G31" s="577" t="s">
        <v>429</v>
      </c>
      <c r="H31" s="577">
        <v>4.8546429579452504</v>
      </c>
      <c r="I31" s="577" t="s">
        <v>429</v>
      </c>
      <c r="J31" s="577" t="s">
        <v>429</v>
      </c>
      <c r="K31" s="577" t="s">
        <v>429</v>
      </c>
      <c r="L31" s="577" t="s">
        <v>429</v>
      </c>
      <c r="M31" s="577" t="s">
        <v>429</v>
      </c>
      <c r="N31" s="577">
        <v>4.5</v>
      </c>
      <c r="O31" s="577" t="s">
        <v>429</v>
      </c>
      <c r="P31" s="577" t="s">
        <v>429</v>
      </c>
      <c r="Q31" s="577">
        <v>4.2</v>
      </c>
      <c r="R31" s="587">
        <v>5.2</v>
      </c>
    </row>
    <row r="32" spans="1:24">
      <c r="A32" s="1080"/>
      <c r="B32" s="400" t="s">
        <v>56</v>
      </c>
      <c r="C32" s="577" t="s">
        <v>429</v>
      </c>
      <c r="D32" s="577" t="s">
        <v>429</v>
      </c>
      <c r="E32" s="577" t="s">
        <v>429</v>
      </c>
      <c r="F32" s="577" t="s">
        <v>429</v>
      </c>
      <c r="G32" s="577" t="s">
        <v>429</v>
      </c>
      <c r="H32" s="577">
        <v>5.4510392114848898</v>
      </c>
      <c r="I32" s="577" t="s">
        <v>429</v>
      </c>
      <c r="J32" s="577" t="s">
        <v>429</v>
      </c>
      <c r="K32" s="577" t="s">
        <v>429</v>
      </c>
      <c r="L32" s="577" t="s">
        <v>429</v>
      </c>
      <c r="M32" s="577" t="s">
        <v>429</v>
      </c>
      <c r="N32" s="577">
        <v>3.8</v>
      </c>
      <c r="O32" s="577" t="s">
        <v>429</v>
      </c>
      <c r="P32" s="577" t="s">
        <v>429</v>
      </c>
      <c r="Q32" s="577">
        <v>4</v>
      </c>
      <c r="R32" s="587">
        <v>3.7</v>
      </c>
    </row>
    <row r="33" spans="1:19">
      <c r="A33" s="1080"/>
      <c r="B33" s="400" t="s">
        <v>243</v>
      </c>
      <c r="C33" s="577" t="s">
        <v>429</v>
      </c>
      <c r="D33" s="577" t="s">
        <v>429</v>
      </c>
      <c r="E33" s="577" t="s">
        <v>429</v>
      </c>
      <c r="F33" s="577" t="s">
        <v>429</v>
      </c>
      <c r="G33" s="577" t="s">
        <v>429</v>
      </c>
      <c r="H33" s="577">
        <v>6.1273949426128302</v>
      </c>
      <c r="I33" s="577" t="s">
        <v>429</v>
      </c>
      <c r="J33" s="577" t="s">
        <v>429</v>
      </c>
      <c r="K33" s="577" t="s">
        <v>429</v>
      </c>
      <c r="L33" s="577" t="s">
        <v>429</v>
      </c>
      <c r="M33" s="577" t="s">
        <v>429</v>
      </c>
      <c r="N33" s="577">
        <v>4.0999999999999996</v>
      </c>
      <c r="O33" s="577" t="s">
        <v>429</v>
      </c>
      <c r="P33" s="577" t="s">
        <v>429</v>
      </c>
      <c r="Q33" s="577">
        <v>4.0999999999999996</v>
      </c>
      <c r="R33" s="587">
        <v>4.4000000000000004</v>
      </c>
    </row>
    <row r="34" spans="1:19">
      <c r="A34" s="1080" t="s">
        <v>4</v>
      </c>
      <c r="B34" s="400" t="s">
        <v>55</v>
      </c>
      <c r="C34" s="577">
        <v>28.672900017</v>
      </c>
      <c r="D34" s="577">
        <v>27.894602659476064</v>
      </c>
      <c r="E34" s="577">
        <v>31.314679766110764</v>
      </c>
      <c r="F34" s="577">
        <v>31</v>
      </c>
      <c r="G34" s="577">
        <v>28.7</v>
      </c>
      <c r="H34" s="577">
        <v>28.2</v>
      </c>
      <c r="I34" s="577">
        <v>27.1</v>
      </c>
      <c r="J34" s="577">
        <v>26.4</v>
      </c>
      <c r="K34" s="577">
        <v>26.4</v>
      </c>
      <c r="L34" s="577">
        <v>26.2</v>
      </c>
      <c r="M34" s="577">
        <v>27.5</v>
      </c>
      <c r="N34" s="577">
        <v>27.8</v>
      </c>
      <c r="O34" s="577">
        <v>27.8</v>
      </c>
      <c r="P34" s="577">
        <v>26.691463299276791</v>
      </c>
      <c r="Q34" s="577">
        <v>27.224043406153196</v>
      </c>
      <c r="R34" s="577">
        <v>27.721076167048114</v>
      </c>
      <c r="S34" s="296" t="s">
        <v>17</v>
      </c>
    </row>
    <row r="35" spans="1:19">
      <c r="A35" s="1080"/>
      <c r="B35" s="400" t="s">
        <v>56</v>
      </c>
      <c r="C35" s="577">
        <v>24.926299928599999</v>
      </c>
      <c r="D35" s="577">
        <v>23.101379139970383</v>
      </c>
      <c r="E35" s="577">
        <v>23.492320629291616</v>
      </c>
      <c r="F35" s="577">
        <v>23.6</v>
      </c>
      <c r="G35" s="577">
        <v>21.2</v>
      </c>
      <c r="H35" s="577">
        <v>20</v>
      </c>
      <c r="I35" s="577">
        <v>18.600000000000001</v>
      </c>
      <c r="J35" s="577">
        <v>18.8</v>
      </c>
      <c r="K35" s="577">
        <v>19.8</v>
      </c>
      <c r="L35" s="577">
        <v>22</v>
      </c>
      <c r="M35" s="577">
        <v>22.8</v>
      </c>
      <c r="N35" s="577">
        <v>22.5</v>
      </c>
      <c r="O35" s="577">
        <v>22.9</v>
      </c>
      <c r="P35" s="577">
        <v>23.128193078764387</v>
      </c>
      <c r="Q35" s="577">
        <v>23.318189321219251</v>
      </c>
      <c r="R35" s="577">
        <v>23.388549962684756</v>
      </c>
    </row>
    <row r="36" spans="1:19">
      <c r="A36" s="1080"/>
      <c r="B36" s="400" t="s">
        <v>243</v>
      </c>
      <c r="C36" s="577">
        <v>26.725730963899998</v>
      </c>
      <c r="D36" s="577">
        <v>25.370740413489745</v>
      </c>
      <c r="E36" s="577">
        <v>27.180508501508292</v>
      </c>
      <c r="F36" s="577">
        <v>27.1</v>
      </c>
      <c r="G36" s="577">
        <v>24.7</v>
      </c>
      <c r="H36" s="577">
        <v>23.8</v>
      </c>
      <c r="I36" s="577">
        <v>22.6</v>
      </c>
      <c r="J36" s="577">
        <v>22.3</v>
      </c>
      <c r="K36" s="577">
        <v>22.8</v>
      </c>
      <c r="L36" s="577">
        <v>23.9</v>
      </c>
      <c r="M36" s="577">
        <v>24.9</v>
      </c>
      <c r="N36" s="577">
        <v>24.9</v>
      </c>
      <c r="O36" s="577">
        <v>25.1</v>
      </c>
      <c r="P36" s="577">
        <v>24.737376975476046</v>
      </c>
      <c r="Q36" s="577">
        <v>25.079268765128386</v>
      </c>
      <c r="R36" s="577">
        <v>25.345096563891754</v>
      </c>
      <c r="S36" s="536" t="s">
        <v>17</v>
      </c>
    </row>
    <row r="37" spans="1:19">
      <c r="A37" s="1080" t="s">
        <v>3</v>
      </c>
      <c r="B37" s="400" t="s">
        <v>55</v>
      </c>
      <c r="C37" s="577">
        <v>25.899999618530298</v>
      </c>
      <c r="D37" s="577">
        <v>26</v>
      </c>
      <c r="E37" s="577">
        <v>26</v>
      </c>
      <c r="F37" s="577">
        <v>26</v>
      </c>
      <c r="G37" s="577">
        <v>26.100000381469702</v>
      </c>
      <c r="H37" s="577">
        <v>26.100000381469702</v>
      </c>
      <c r="I37" s="577">
        <v>26.100000381469702</v>
      </c>
      <c r="J37" s="577">
        <v>31.2</v>
      </c>
      <c r="K37" s="577">
        <v>26.100000381469702</v>
      </c>
      <c r="L37" s="577">
        <v>26.100000381469702</v>
      </c>
      <c r="M37" s="577">
        <v>31.3</v>
      </c>
      <c r="N37" s="577">
        <v>25.899999618530298</v>
      </c>
      <c r="O37" s="577">
        <v>25.799999237060501</v>
      </c>
      <c r="P37" s="577">
        <v>32.200000000000003</v>
      </c>
      <c r="Q37" s="577">
        <v>32.200000000000003</v>
      </c>
      <c r="R37" s="577">
        <v>32.200000000000003</v>
      </c>
      <c r="S37" s="283" t="s">
        <v>17</v>
      </c>
    </row>
    <row r="38" spans="1:19">
      <c r="A38" s="1080"/>
      <c r="B38" s="400" t="s">
        <v>56</v>
      </c>
      <c r="C38" s="577">
        <v>20.5</v>
      </c>
      <c r="D38" s="577">
        <v>20.600000381469702</v>
      </c>
      <c r="E38" s="577">
        <v>20.600000381469702</v>
      </c>
      <c r="F38" s="577">
        <v>20.700000762939499</v>
      </c>
      <c r="G38" s="577">
        <v>20.700000762939499</v>
      </c>
      <c r="H38" s="577">
        <v>20.799999237060501</v>
      </c>
      <c r="I38" s="577">
        <v>20.799999237060501</v>
      </c>
      <c r="J38" s="577">
        <v>25.7</v>
      </c>
      <c r="K38" s="577">
        <v>20.899999618530298</v>
      </c>
      <c r="L38" s="577">
        <v>20.799999237060501</v>
      </c>
      <c r="M38" s="577">
        <v>25.7</v>
      </c>
      <c r="N38" s="577">
        <v>20.600000381469702</v>
      </c>
      <c r="O38" s="577">
        <v>20.399999618530298</v>
      </c>
      <c r="P38" s="577">
        <v>24.4</v>
      </c>
      <c r="Q38" s="577">
        <v>24.4</v>
      </c>
      <c r="R38" s="577">
        <v>24.4</v>
      </c>
      <c r="S38" s="283"/>
    </row>
    <row r="39" spans="1:19">
      <c r="A39" s="1080"/>
      <c r="B39" s="400" t="s">
        <v>243</v>
      </c>
      <c r="C39" s="577">
        <v>22.700000762939499</v>
      </c>
      <c r="D39" s="577">
        <v>22.799999237060501</v>
      </c>
      <c r="E39" s="577">
        <v>22.799999237060501</v>
      </c>
      <c r="F39" s="577">
        <v>22.799999237060501</v>
      </c>
      <c r="G39" s="577">
        <v>22.899999618530298</v>
      </c>
      <c r="H39" s="577">
        <v>22.899999618530298</v>
      </c>
      <c r="I39" s="577">
        <v>22.899999618530298</v>
      </c>
      <c r="J39" s="577">
        <v>28</v>
      </c>
      <c r="K39" s="577">
        <v>23</v>
      </c>
      <c r="L39" s="577">
        <v>22.899999618530298</v>
      </c>
      <c r="M39" s="577">
        <v>29</v>
      </c>
      <c r="N39" s="577">
        <v>22.700000762939499</v>
      </c>
      <c r="O39" s="577">
        <v>22.5</v>
      </c>
      <c r="P39" s="577">
        <v>28.1</v>
      </c>
      <c r="Q39" s="577">
        <v>28.1</v>
      </c>
      <c r="R39" s="577">
        <v>28.1</v>
      </c>
      <c r="S39" s="283"/>
    </row>
    <row r="40" spans="1:19">
      <c r="A40" s="1080" t="s">
        <v>79</v>
      </c>
      <c r="B40" s="400" t="s">
        <v>55</v>
      </c>
      <c r="C40" s="577">
        <v>6.5999999046325701</v>
      </c>
      <c r="D40" s="577">
        <v>5.7703295666505996</v>
      </c>
      <c r="E40" s="577">
        <v>4.5999999046325701</v>
      </c>
      <c r="F40" s="577">
        <v>4.1999998092651403</v>
      </c>
      <c r="G40" s="577">
        <v>3.7000000476837198</v>
      </c>
      <c r="H40" s="577">
        <v>3.2000000476837198</v>
      </c>
      <c r="I40" s="577">
        <v>5.7906817923132401</v>
      </c>
      <c r="J40" s="577">
        <v>2.5999999046325701</v>
      </c>
      <c r="K40" s="577">
        <v>3.2000000476837198</v>
      </c>
      <c r="L40" s="577">
        <v>3.2000000476837198</v>
      </c>
      <c r="M40" s="577">
        <v>3.7999999523162802</v>
      </c>
      <c r="N40" s="577">
        <v>4.5</v>
      </c>
      <c r="O40" s="577">
        <v>4.5</v>
      </c>
      <c r="P40" s="577" t="s">
        <v>429</v>
      </c>
      <c r="Q40" s="577">
        <v>12.3</v>
      </c>
      <c r="R40" s="577">
        <v>12.3</v>
      </c>
    </row>
    <row r="41" spans="1:19">
      <c r="A41" s="1080"/>
      <c r="B41" s="400" t="s">
        <v>56</v>
      </c>
      <c r="C41" s="577">
        <v>3.5999999046325701</v>
      </c>
      <c r="D41" s="577">
        <v>5.1201570600325201</v>
      </c>
      <c r="E41" s="577">
        <v>2.5999999046325701</v>
      </c>
      <c r="F41" s="577">
        <v>2.5999999046325701</v>
      </c>
      <c r="G41" s="577">
        <v>2.2000000476837198</v>
      </c>
      <c r="H41" s="577">
        <v>1.79999995231628</v>
      </c>
      <c r="I41" s="577">
        <v>4.3373001983432502</v>
      </c>
      <c r="J41" s="577">
        <v>1.3999999761581401</v>
      </c>
      <c r="K41" s="577">
        <v>1.79999995231628</v>
      </c>
      <c r="L41" s="577">
        <v>1.79999995231628</v>
      </c>
      <c r="M41" s="577">
        <v>2.2000000476837198</v>
      </c>
      <c r="N41" s="577">
        <v>2.5</v>
      </c>
      <c r="O41" s="577">
        <v>2.5</v>
      </c>
      <c r="P41" s="577" t="s">
        <v>429</v>
      </c>
      <c r="Q41" s="577">
        <v>8.1999999999999993</v>
      </c>
      <c r="R41" s="577">
        <v>8.1999999999999993</v>
      </c>
    </row>
    <row r="42" spans="1:19">
      <c r="A42" s="1080"/>
      <c r="B42" s="400" t="s">
        <v>243</v>
      </c>
      <c r="C42" s="577">
        <v>5.0999999046325701</v>
      </c>
      <c r="D42" s="577">
        <v>4.4440834047808204</v>
      </c>
      <c r="E42" s="577">
        <v>3.5999999046325701</v>
      </c>
      <c r="F42" s="577">
        <v>3.4000000953674299</v>
      </c>
      <c r="G42" s="577">
        <v>2.9000000953674299</v>
      </c>
      <c r="H42" s="577">
        <v>2.5</v>
      </c>
      <c r="I42" s="577">
        <v>2.8092464797159802</v>
      </c>
      <c r="J42" s="577">
        <v>2</v>
      </c>
      <c r="K42" s="577">
        <v>2.5</v>
      </c>
      <c r="L42" s="577">
        <v>2.5</v>
      </c>
      <c r="M42" s="577">
        <v>3</v>
      </c>
      <c r="N42" s="577">
        <v>3.5</v>
      </c>
      <c r="O42" s="577">
        <v>3.5</v>
      </c>
      <c r="P42" s="577" t="s">
        <v>429</v>
      </c>
      <c r="Q42" s="577">
        <v>10.3</v>
      </c>
      <c r="R42" s="577">
        <v>10.3</v>
      </c>
    </row>
    <row r="43" spans="1:19">
      <c r="A43" s="1080" t="s">
        <v>2</v>
      </c>
      <c r="B43" s="400" t="s">
        <v>55</v>
      </c>
      <c r="C43" s="577">
        <v>11.3112129477419</v>
      </c>
      <c r="D43" s="577">
        <v>12.699999809265099</v>
      </c>
      <c r="E43" s="577">
        <v>12.300000190734901</v>
      </c>
      <c r="F43" s="577">
        <v>13</v>
      </c>
      <c r="G43" s="577">
        <v>13.300000190734901</v>
      </c>
      <c r="H43" s="577">
        <v>13.6000003814697</v>
      </c>
      <c r="I43" s="577">
        <v>13.3999996185303</v>
      </c>
      <c r="J43" s="577">
        <v>13.300000190734901</v>
      </c>
      <c r="K43" s="577">
        <v>7.7</v>
      </c>
      <c r="L43" s="577">
        <v>13.199999809265099</v>
      </c>
      <c r="M43" s="577">
        <v>11.6000003814697</v>
      </c>
      <c r="N43" s="577">
        <v>11.6000003814697</v>
      </c>
      <c r="O43" s="577">
        <v>9.1999999999999993</v>
      </c>
      <c r="P43" s="577" t="s">
        <v>429</v>
      </c>
      <c r="Q43" s="577">
        <v>6.5</v>
      </c>
      <c r="R43" s="570" t="s">
        <v>429</v>
      </c>
    </row>
    <row r="44" spans="1:19">
      <c r="A44" s="1080"/>
      <c r="B44" s="400" t="s">
        <v>56</v>
      </c>
      <c r="C44" s="577">
        <v>12.9314484738806</v>
      </c>
      <c r="D44" s="577">
        <v>17.100000381469702</v>
      </c>
      <c r="E44" s="577">
        <v>16.399999618530298</v>
      </c>
      <c r="F44" s="577">
        <v>17.299999237060501</v>
      </c>
      <c r="G44" s="577">
        <v>17.399999618530298</v>
      </c>
      <c r="H44" s="577">
        <v>17.799999237060501</v>
      </c>
      <c r="I44" s="577">
        <v>17.700000762939499</v>
      </c>
      <c r="J44" s="577">
        <v>17.700000762939499</v>
      </c>
      <c r="K44" s="577">
        <v>7.9</v>
      </c>
      <c r="L44" s="577">
        <v>17.600000381469702</v>
      </c>
      <c r="M44" s="577">
        <v>14.5</v>
      </c>
      <c r="N44" s="577">
        <v>14.5</v>
      </c>
      <c r="O44" s="577">
        <v>6.3</v>
      </c>
      <c r="P44" s="577" t="s">
        <v>429</v>
      </c>
      <c r="Q44" s="577">
        <v>8.4</v>
      </c>
      <c r="R44" s="570" t="s">
        <v>429</v>
      </c>
    </row>
    <row r="45" spans="1:19">
      <c r="A45" s="1080"/>
      <c r="B45" s="400" t="s">
        <v>243</v>
      </c>
      <c r="C45" s="577">
        <v>14.119049848209499</v>
      </c>
      <c r="D45" s="577">
        <v>15</v>
      </c>
      <c r="E45" s="577">
        <v>14.5</v>
      </c>
      <c r="F45" s="577">
        <v>15.300000190734901</v>
      </c>
      <c r="G45" s="577">
        <v>15.5</v>
      </c>
      <c r="H45" s="577">
        <v>15.8999996185303</v>
      </c>
      <c r="I45" s="577">
        <v>15.699999809265099</v>
      </c>
      <c r="J45" s="577">
        <v>15.699999809265099</v>
      </c>
      <c r="K45" s="577">
        <v>8.1</v>
      </c>
      <c r="L45" s="577">
        <v>15.6000003814697</v>
      </c>
      <c r="M45" s="577">
        <v>13.199999809265099</v>
      </c>
      <c r="N45" s="577">
        <v>13.199999809265099</v>
      </c>
      <c r="O45" s="577">
        <v>7.8</v>
      </c>
      <c r="P45" s="577" t="s">
        <v>429</v>
      </c>
      <c r="Q45" s="577">
        <v>7.4</v>
      </c>
      <c r="R45" s="570" t="s">
        <v>429</v>
      </c>
    </row>
    <row r="46" spans="1:19">
      <c r="A46" s="1080" t="s">
        <v>1</v>
      </c>
      <c r="B46" s="400" t="s">
        <v>55</v>
      </c>
      <c r="C46" s="577">
        <v>4.6999998092651403</v>
      </c>
      <c r="D46" s="577">
        <v>4.6999998092651403</v>
      </c>
      <c r="E46" s="577" t="s">
        <v>429</v>
      </c>
      <c r="F46" s="577">
        <v>4.5</v>
      </c>
      <c r="G46" s="577">
        <v>4.14349353431715</v>
      </c>
      <c r="H46" s="577">
        <v>4.3000001907348597</v>
      </c>
      <c r="I46" s="577">
        <v>4.1999998092651403</v>
      </c>
      <c r="J46" s="577">
        <v>4.1999998092651403</v>
      </c>
      <c r="K46" s="577">
        <v>4.5</v>
      </c>
      <c r="L46" s="577">
        <v>4</v>
      </c>
      <c r="M46" s="577">
        <v>4</v>
      </c>
      <c r="N46" s="577">
        <v>16.100000000000001</v>
      </c>
      <c r="O46" s="577">
        <v>3.7000000476837198</v>
      </c>
      <c r="P46" s="577" t="s">
        <v>429</v>
      </c>
      <c r="Q46" s="577">
        <v>14.9</v>
      </c>
      <c r="R46" s="570" t="s">
        <v>429</v>
      </c>
    </row>
    <row r="47" spans="1:19">
      <c r="A47" s="1080"/>
      <c r="B47" s="400" t="s">
        <v>56</v>
      </c>
      <c r="C47" s="577">
        <v>7.5999999046325701</v>
      </c>
      <c r="D47" s="577">
        <v>7.6999998092651403</v>
      </c>
      <c r="E47" s="577" t="s">
        <v>429</v>
      </c>
      <c r="F47" s="577">
        <v>5.1999998092651403</v>
      </c>
      <c r="G47" s="577">
        <v>4.1669755851976102</v>
      </c>
      <c r="H47" s="577">
        <v>4.0999999046325701</v>
      </c>
      <c r="I47" s="577">
        <v>4.0999999046325701</v>
      </c>
      <c r="J47" s="577">
        <v>4.0999999046325701</v>
      </c>
      <c r="K47" s="577">
        <v>4</v>
      </c>
      <c r="L47" s="577">
        <v>4.1999998092651403</v>
      </c>
      <c r="M47" s="577">
        <v>4.1999998092651403</v>
      </c>
      <c r="N47" s="577">
        <v>8.1</v>
      </c>
      <c r="O47" s="577">
        <v>4.3000001907348597</v>
      </c>
      <c r="P47" s="577" t="s">
        <v>429</v>
      </c>
      <c r="Q47" s="577">
        <v>7.3</v>
      </c>
      <c r="R47" s="570" t="s">
        <v>429</v>
      </c>
    </row>
    <row r="48" spans="1:19">
      <c r="A48" s="1080"/>
      <c r="B48" s="400" t="s">
        <v>243</v>
      </c>
      <c r="C48" s="577">
        <v>6.3000001907348597</v>
      </c>
      <c r="D48" s="577">
        <v>6.3000001907348597</v>
      </c>
      <c r="E48" s="577">
        <v>10.396350204093199</v>
      </c>
      <c r="F48" s="577">
        <v>4.8000001907348597</v>
      </c>
      <c r="G48" s="577">
        <v>4.1905326339329001</v>
      </c>
      <c r="H48" s="577">
        <v>4.1999998092651403</v>
      </c>
      <c r="I48" s="577">
        <v>4.1999998092651403</v>
      </c>
      <c r="J48" s="577">
        <v>4.1999998092651403</v>
      </c>
      <c r="K48" s="577">
        <v>4.3000001907348597</v>
      </c>
      <c r="L48" s="577">
        <v>4.0999999046325701</v>
      </c>
      <c r="M48" s="577">
        <v>4.0999999046325701</v>
      </c>
      <c r="N48" s="577">
        <v>12.3</v>
      </c>
      <c r="O48" s="577">
        <v>4</v>
      </c>
      <c r="P48" s="577" t="s">
        <v>429</v>
      </c>
      <c r="Q48" s="577">
        <v>11.3</v>
      </c>
      <c r="R48" s="570" t="s">
        <v>429</v>
      </c>
    </row>
    <row r="49" spans="1:18">
      <c r="A49" s="144"/>
      <c r="B49" s="144"/>
      <c r="C49" s="193"/>
      <c r="D49" s="193"/>
      <c r="E49" s="193"/>
      <c r="F49" s="193"/>
      <c r="G49" s="194"/>
      <c r="H49" s="193"/>
      <c r="I49" s="193"/>
      <c r="J49" s="193"/>
      <c r="K49" s="193"/>
      <c r="L49" s="193"/>
      <c r="M49" s="57"/>
      <c r="N49" s="57"/>
      <c r="O49" s="57"/>
      <c r="P49" s="57"/>
      <c r="Q49" s="289"/>
    </row>
    <row r="50" spans="1:18" ht="15" customHeight="1">
      <c r="A50" s="136" t="s">
        <v>33</v>
      </c>
      <c r="B50" s="134"/>
      <c r="D50" s="96"/>
      <c r="E50" s="96"/>
      <c r="F50" s="96"/>
      <c r="G50" s="96"/>
      <c r="H50" s="96"/>
      <c r="I50" s="96"/>
      <c r="J50" s="96"/>
      <c r="K50" s="96"/>
      <c r="L50" s="96"/>
      <c r="M50" s="96"/>
      <c r="N50" s="96"/>
      <c r="O50" s="57"/>
      <c r="P50" s="57"/>
      <c r="Q50" s="289"/>
    </row>
    <row r="51" spans="1:18" s="283" customFormat="1">
      <c r="A51" s="289"/>
      <c r="B51" s="134"/>
      <c r="D51" s="379"/>
      <c r="E51" s="379"/>
      <c r="F51" s="379"/>
      <c r="G51" s="379"/>
      <c r="H51" s="379"/>
      <c r="I51" s="379"/>
      <c r="J51" s="379"/>
      <c r="K51" s="379"/>
      <c r="L51" s="379"/>
      <c r="M51" s="379"/>
      <c r="N51" s="379"/>
      <c r="O51" s="289"/>
      <c r="P51" s="289"/>
      <c r="Q51" s="289"/>
      <c r="R51" s="499"/>
    </row>
    <row r="52" spans="1:18" ht="14.65" customHeight="1">
      <c r="A52" s="96" t="s">
        <v>902</v>
      </c>
      <c r="B52" s="283"/>
      <c r="D52" s="131"/>
      <c r="E52" s="131"/>
      <c r="F52" s="131"/>
      <c r="G52" s="131"/>
      <c r="H52" s="131"/>
      <c r="I52" s="131"/>
      <c r="J52" s="131"/>
      <c r="K52" s="131"/>
      <c r="L52" s="131"/>
      <c r="M52" s="131"/>
      <c r="N52" s="131"/>
      <c r="O52" s="57"/>
      <c r="P52" s="57"/>
      <c r="Q52" s="289"/>
    </row>
    <row r="53" spans="1:18" s="499" customFormat="1">
      <c r="A53" s="379"/>
      <c r="C53" s="131"/>
      <c r="D53" s="131"/>
      <c r="E53" s="131"/>
      <c r="F53" s="131"/>
      <c r="G53" s="131"/>
      <c r="H53" s="131"/>
      <c r="I53" s="131"/>
      <c r="J53" s="131"/>
      <c r="K53" s="131"/>
      <c r="L53" s="131"/>
      <c r="M53" s="131"/>
      <c r="N53" s="131"/>
      <c r="O53" s="289"/>
      <c r="P53" s="289"/>
      <c r="Q53" s="289"/>
    </row>
    <row r="54" spans="1:18">
      <c r="A54" s="131" t="s">
        <v>431</v>
      </c>
      <c r="B54" s="57"/>
      <c r="C54" s="131"/>
      <c r="D54" s="131"/>
      <c r="E54" s="131"/>
      <c r="F54" s="131"/>
      <c r="G54" s="131"/>
      <c r="H54" s="131"/>
      <c r="I54" s="131"/>
      <c r="J54" s="131"/>
      <c r="K54" s="131"/>
      <c r="L54" s="131"/>
      <c r="M54" s="131"/>
      <c r="N54" s="131"/>
      <c r="O54" s="57"/>
      <c r="P54" s="57"/>
      <c r="Q54" s="289"/>
    </row>
    <row r="55" spans="1:18">
      <c r="C55" s="131"/>
      <c r="D55" s="131"/>
      <c r="E55" s="131"/>
      <c r="F55" s="131"/>
      <c r="G55" s="131"/>
      <c r="H55" s="131"/>
      <c r="I55" s="131"/>
      <c r="J55" s="131"/>
      <c r="K55" s="131"/>
      <c r="L55" s="131"/>
      <c r="M55" s="131"/>
      <c r="N55" s="131"/>
    </row>
    <row r="57" spans="1:18">
      <c r="C57" s="499"/>
    </row>
    <row r="59" spans="1:18">
      <c r="C59" s="613" t="s">
        <v>17</v>
      </c>
    </row>
  </sheetData>
  <mergeCells count="15">
    <mergeCell ref="A46:A48"/>
    <mergeCell ref="A43:A45"/>
    <mergeCell ref="A40:A42"/>
    <mergeCell ref="A37:A39"/>
    <mergeCell ref="A34:A36"/>
    <mergeCell ref="A31:A33"/>
    <mergeCell ref="A28:A30"/>
    <mergeCell ref="A25:A27"/>
    <mergeCell ref="A7:A9"/>
    <mergeCell ref="A4:A6"/>
    <mergeCell ref="A22:A24"/>
    <mergeCell ref="A19:A21"/>
    <mergeCell ref="A16:A18"/>
    <mergeCell ref="A13:A15"/>
    <mergeCell ref="A10:A12"/>
  </mergeCells>
  <hyperlinks>
    <hyperlink ref="S13" location="'Content Page'!A1" display="Back to Content Page"/>
    <hyperlink ref="T6" location="Content!B79" display="Back to Content Page"/>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8"/>
  <sheetViews>
    <sheetView topLeftCell="C1" workbookViewId="0">
      <selection activeCell="T7" sqref="T7"/>
    </sheetView>
  </sheetViews>
  <sheetFormatPr defaultRowHeight="14.5"/>
  <cols>
    <col min="1" max="1" width="33.81640625" customWidth="1"/>
    <col min="2" max="2" width="9" customWidth="1"/>
    <col min="3" max="16" width="6.26953125" customWidth="1"/>
    <col min="17" max="18" width="6.26953125" style="499" customWidth="1"/>
  </cols>
  <sheetData>
    <row r="1" spans="1:20">
      <c r="A1" s="162" t="s">
        <v>1388</v>
      </c>
      <c r="B1" s="95"/>
      <c r="C1" s="95"/>
      <c r="D1" s="95"/>
      <c r="E1" s="95"/>
      <c r="F1" s="95"/>
      <c r="G1" s="95"/>
      <c r="H1" s="95"/>
      <c r="I1" s="95"/>
      <c r="J1" s="95"/>
      <c r="K1" s="95"/>
      <c r="L1" s="95"/>
      <c r="M1" s="57"/>
      <c r="N1" s="57"/>
      <c r="O1" s="57"/>
      <c r="P1" s="57"/>
      <c r="Q1" s="289"/>
      <c r="R1" s="95"/>
    </row>
    <row r="2" spans="1:20">
      <c r="A2" s="37"/>
      <c r="B2" s="37"/>
      <c r="C2" s="37"/>
      <c r="D2" s="37"/>
      <c r="E2" s="37"/>
      <c r="F2" s="37"/>
      <c r="G2" s="37"/>
      <c r="H2" s="37"/>
      <c r="I2" s="37"/>
      <c r="J2" s="37"/>
      <c r="K2" s="37"/>
      <c r="L2" s="37"/>
      <c r="M2" s="57"/>
      <c r="N2" s="57"/>
      <c r="O2" s="57"/>
      <c r="P2" s="57"/>
      <c r="Q2" s="289"/>
      <c r="R2" s="37"/>
    </row>
    <row r="3" spans="1:20">
      <c r="A3" s="742" t="s">
        <v>16</v>
      </c>
      <c r="B3" s="742" t="s">
        <v>57</v>
      </c>
      <c r="C3" s="4">
        <v>2000</v>
      </c>
      <c r="D3" s="741">
        <v>2001</v>
      </c>
      <c r="E3" s="741">
        <v>2002</v>
      </c>
      <c r="F3" s="741">
        <v>2003</v>
      </c>
      <c r="G3" s="741">
        <v>2004</v>
      </c>
      <c r="H3" s="741">
        <v>2005</v>
      </c>
      <c r="I3" s="741">
        <v>2006</v>
      </c>
      <c r="J3" s="741">
        <v>2007</v>
      </c>
      <c r="K3" s="741">
        <v>2008</v>
      </c>
      <c r="L3" s="741">
        <v>2009</v>
      </c>
      <c r="M3" s="378">
        <v>2010</v>
      </c>
      <c r="N3" s="378">
        <v>2011</v>
      </c>
      <c r="O3" s="378">
        <v>2012</v>
      </c>
      <c r="P3" s="741">
        <v>2013</v>
      </c>
      <c r="Q3" s="741">
        <v>2014</v>
      </c>
      <c r="R3" s="741">
        <v>2015</v>
      </c>
    </row>
    <row r="4" spans="1:20">
      <c r="A4" s="1080" t="s">
        <v>15</v>
      </c>
      <c r="B4" s="284" t="s">
        <v>55</v>
      </c>
      <c r="C4" s="585">
        <v>13.3999996185303</v>
      </c>
      <c r="D4" s="585">
        <v>13.3999996185303</v>
      </c>
      <c r="E4" s="585">
        <v>12.5</v>
      </c>
      <c r="F4" s="585">
        <v>13.300000190734901</v>
      </c>
      <c r="G4" s="585">
        <v>12.800000190734901</v>
      </c>
      <c r="H4" s="585">
        <v>12.1000003814697</v>
      </c>
      <c r="I4" s="585">
        <v>12.1000003814697</v>
      </c>
      <c r="J4" s="585">
        <v>12</v>
      </c>
      <c r="K4" s="585">
        <v>12.6000003814697</v>
      </c>
      <c r="L4" s="585">
        <v>21.9</v>
      </c>
      <c r="M4" s="585">
        <v>20.9</v>
      </c>
      <c r="N4" s="585">
        <v>36.200000000000003</v>
      </c>
      <c r="O4" s="585">
        <v>36.200000000000003</v>
      </c>
      <c r="P4" s="585">
        <v>36.200000000000003</v>
      </c>
      <c r="Q4" s="585">
        <v>39.799999999999997</v>
      </c>
      <c r="R4" s="585">
        <v>39.799999999999997</v>
      </c>
    </row>
    <row r="5" spans="1:20">
      <c r="A5" s="1080"/>
      <c r="B5" s="284" t="s">
        <v>56</v>
      </c>
      <c r="C5" s="585">
        <v>12.3999996185303</v>
      </c>
      <c r="D5" s="585">
        <v>12.3999996185303</v>
      </c>
      <c r="E5" s="585">
        <v>12.6000003814697</v>
      </c>
      <c r="F5" s="585">
        <v>12.3999996185303</v>
      </c>
      <c r="G5" s="585">
        <v>12.5</v>
      </c>
      <c r="H5" s="585">
        <v>12.699999809265099</v>
      </c>
      <c r="I5" s="585">
        <v>12.699999809265099</v>
      </c>
      <c r="J5" s="585">
        <v>12.699999809265099</v>
      </c>
      <c r="K5" s="585">
        <v>12.6000003814697</v>
      </c>
      <c r="L5" s="585">
        <v>20.2</v>
      </c>
      <c r="M5" s="585">
        <v>17.7</v>
      </c>
      <c r="N5" s="585">
        <v>33.200000000000003</v>
      </c>
      <c r="O5" s="585">
        <v>33.200000000000003</v>
      </c>
      <c r="P5" s="585">
        <v>33.200000000000003</v>
      </c>
      <c r="Q5" s="585">
        <v>39</v>
      </c>
      <c r="R5" s="585">
        <v>39</v>
      </c>
    </row>
    <row r="6" spans="1:20" s="499" customFormat="1">
      <c r="A6" s="1080"/>
      <c r="B6" s="284" t="s">
        <v>59</v>
      </c>
      <c r="C6" s="585">
        <v>12.8999996185303</v>
      </c>
      <c r="D6" s="585">
        <v>12.8999996185303</v>
      </c>
      <c r="E6" s="585">
        <v>12.6000003814697</v>
      </c>
      <c r="F6" s="585">
        <v>12.8999996185303</v>
      </c>
      <c r="G6" s="585">
        <v>12.699999809265099</v>
      </c>
      <c r="H6" s="585">
        <v>12.3999996185303</v>
      </c>
      <c r="I6" s="585">
        <v>12.3999996185303</v>
      </c>
      <c r="J6" s="585">
        <v>12.3999996185303</v>
      </c>
      <c r="K6" s="585">
        <v>12.6000003814697</v>
      </c>
      <c r="L6" s="585">
        <v>21.1</v>
      </c>
      <c r="M6" s="585">
        <v>19.399999999999999</v>
      </c>
      <c r="N6" s="585">
        <v>34.799999999999997</v>
      </c>
      <c r="O6" s="585">
        <v>34.799999999999997</v>
      </c>
      <c r="P6" s="585">
        <v>34.799999999999997</v>
      </c>
      <c r="Q6" s="585">
        <v>39.4</v>
      </c>
      <c r="R6" s="585">
        <v>39.4</v>
      </c>
    </row>
    <row r="7" spans="1:20">
      <c r="A7" s="1080" t="s">
        <v>14</v>
      </c>
      <c r="B7" s="284" t="s">
        <v>55</v>
      </c>
      <c r="C7" s="585">
        <v>14.005890000000001</v>
      </c>
      <c r="D7" s="585">
        <v>43.599998474121101</v>
      </c>
      <c r="E7" s="585">
        <v>39.799999237060497</v>
      </c>
      <c r="F7" s="585">
        <v>45.099998474121101</v>
      </c>
      <c r="G7" s="585">
        <v>43.5</v>
      </c>
      <c r="H7" s="585">
        <v>41.900001525878899</v>
      </c>
      <c r="I7" s="585">
        <v>38.200000000000003</v>
      </c>
      <c r="J7" s="585">
        <v>25.299999237060501</v>
      </c>
      <c r="K7" s="585">
        <v>58.9</v>
      </c>
      <c r="L7" s="585">
        <v>23</v>
      </c>
      <c r="M7" s="585">
        <v>43.5</v>
      </c>
      <c r="N7" s="585">
        <v>49.1</v>
      </c>
      <c r="O7" s="585">
        <v>37.5</v>
      </c>
      <c r="P7" s="585">
        <v>49</v>
      </c>
      <c r="Q7" s="585">
        <v>49</v>
      </c>
      <c r="R7" s="585">
        <v>49.1</v>
      </c>
      <c r="T7" s="285" t="s">
        <v>13</v>
      </c>
    </row>
    <row r="8" spans="1:20">
      <c r="A8" s="1080"/>
      <c r="B8" s="284" t="s">
        <v>56</v>
      </c>
      <c r="C8" s="585">
        <v>13.2338</v>
      </c>
      <c r="D8" s="585">
        <v>34.6</v>
      </c>
      <c r="E8" s="585">
        <v>32</v>
      </c>
      <c r="F8" s="585">
        <v>47.6</v>
      </c>
      <c r="G8" s="585">
        <v>44.9</v>
      </c>
      <c r="H8" s="585">
        <v>33</v>
      </c>
      <c r="I8" s="585">
        <v>27.7</v>
      </c>
      <c r="J8" s="585">
        <v>19</v>
      </c>
      <c r="K8" s="585">
        <v>41</v>
      </c>
      <c r="L8" s="585">
        <v>17.700000762939499</v>
      </c>
      <c r="M8" s="585">
        <v>29.6</v>
      </c>
      <c r="N8" s="585">
        <v>37.5</v>
      </c>
      <c r="O8" s="585">
        <v>26.399999618530298</v>
      </c>
      <c r="P8" s="585">
        <v>35.200000000000003</v>
      </c>
      <c r="Q8" s="585">
        <v>35.200000000000003</v>
      </c>
      <c r="R8" s="585">
        <v>37.5</v>
      </c>
    </row>
    <row r="9" spans="1:20" s="499" customFormat="1">
      <c r="A9" s="1080"/>
      <c r="B9" s="284" t="s">
        <v>59</v>
      </c>
      <c r="C9" s="577" t="s">
        <v>429</v>
      </c>
      <c r="D9" s="585">
        <v>38.700000762939503</v>
      </c>
      <c r="E9" s="585">
        <v>35.700000762939503</v>
      </c>
      <c r="F9" s="577" t="s">
        <v>429</v>
      </c>
      <c r="G9" s="577" t="s">
        <v>429</v>
      </c>
      <c r="H9" s="585">
        <v>37.299999237060497</v>
      </c>
      <c r="I9" s="585">
        <v>29.799999237060501</v>
      </c>
      <c r="J9" s="585">
        <v>22</v>
      </c>
      <c r="K9" s="577" t="s">
        <v>429</v>
      </c>
      <c r="L9" s="585">
        <v>20.299999237060501</v>
      </c>
      <c r="M9" s="585">
        <v>33</v>
      </c>
      <c r="N9" s="577" t="s">
        <v>429</v>
      </c>
      <c r="O9" s="585">
        <v>31.700000762939499</v>
      </c>
      <c r="P9" s="577" t="s">
        <v>429</v>
      </c>
      <c r="Q9" s="585">
        <v>41.761113066413955</v>
      </c>
      <c r="R9" s="585">
        <v>42.7</v>
      </c>
    </row>
    <row r="10" spans="1:20">
      <c r="A10" s="1080" t="s">
        <v>268</v>
      </c>
      <c r="B10" s="284" t="s">
        <v>55</v>
      </c>
      <c r="C10" s="585">
        <v>14.1000003814697</v>
      </c>
      <c r="D10" s="585">
        <v>13.800000190734901</v>
      </c>
      <c r="E10" s="585">
        <v>13.300000190734901</v>
      </c>
      <c r="F10" s="585">
        <v>13.199999809265099</v>
      </c>
      <c r="G10" s="585">
        <v>13.1000003814697</v>
      </c>
      <c r="H10" s="585">
        <v>13</v>
      </c>
      <c r="I10" s="585">
        <v>13.199999809265099</v>
      </c>
      <c r="J10" s="585">
        <v>13.1000003814697</v>
      </c>
      <c r="K10" s="585">
        <v>13.1000003814697</v>
      </c>
      <c r="L10" s="585">
        <v>13.3999996185303</v>
      </c>
      <c r="M10" s="585">
        <v>13.1000003814697</v>
      </c>
      <c r="N10" s="585">
        <v>13.1000003814697</v>
      </c>
      <c r="O10" s="585">
        <v>13.1000003814697</v>
      </c>
      <c r="P10" s="577" t="s">
        <v>429</v>
      </c>
      <c r="Q10" s="577" t="s">
        <v>429</v>
      </c>
      <c r="R10" s="577" t="s">
        <v>429</v>
      </c>
    </row>
    <row r="11" spans="1:20">
      <c r="A11" s="1080"/>
      <c r="B11" s="284" t="s">
        <v>56</v>
      </c>
      <c r="C11" s="585">
        <v>12.300000190734901</v>
      </c>
      <c r="D11" s="585">
        <v>12.3999996185303</v>
      </c>
      <c r="E11" s="585">
        <v>12.3999996185303</v>
      </c>
      <c r="F11" s="585">
        <v>12.5</v>
      </c>
      <c r="G11" s="585">
        <v>12.5</v>
      </c>
      <c r="H11" s="585">
        <v>12.5</v>
      </c>
      <c r="I11" s="585">
        <v>12.5</v>
      </c>
      <c r="J11" s="585">
        <v>12.5</v>
      </c>
      <c r="K11" s="585">
        <v>12.5</v>
      </c>
      <c r="L11" s="585">
        <v>12.3999996185303</v>
      </c>
      <c r="M11" s="585">
        <v>12.5</v>
      </c>
      <c r="N11" s="585">
        <v>12.5</v>
      </c>
      <c r="O11" s="585">
        <v>12.5</v>
      </c>
      <c r="P11" s="577" t="s">
        <v>429</v>
      </c>
      <c r="Q11" s="577" t="s">
        <v>429</v>
      </c>
      <c r="R11" s="577" t="s">
        <v>429</v>
      </c>
      <c r="S11" s="285"/>
    </row>
    <row r="12" spans="1:20" s="499" customFormat="1">
      <c r="A12" s="1080"/>
      <c r="B12" s="284" t="s">
        <v>59</v>
      </c>
      <c r="C12" s="585">
        <v>13.300000190734901</v>
      </c>
      <c r="D12" s="585">
        <v>13.1000003814697</v>
      </c>
      <c r="E12" s="585">
        <v>12.8999996185303</v>
      </c>
      <c r="F12" s="585">
        <v>12.8999996185303</v>
      </c>
      <c r="G12" s="585">
        <v>12.800000190734901</v>
      </c>
      <c r="H12" s="585">
        <v>12.800000190734901</v>
      </c>
      <c r="I12" s="585">
        <v>12.8999996185303</v>
      </c>
      <c r="J12" s="585">
        <v>12.800000190734901</v>
      </c>
      <c r="K12" s="585">
        <v>12.800000190734901</v>
      </c>
      <c r="L12" s="585">
        <v>12.8999996185303</v>
      </c>
      <c r="M12" s="585">
        <v>12.800000190734901</v>
      </c>
      <c r="N12" s="585">
        <v>12.800000190734901</v>
      </c>
      <c r="O12" s="585">
        <v>12.800000190734901</v>
      </c>
      <c r="P12" s="577" t="s">
        <v>429</v>
      </c>
      <c r="Q12" s="577" t="s">
        <v>429</v>
      </c>
      <c r="R12" s="577" t="s">
        <v>429</v>
      </c>
    </row>
    <row r="13" spans="1:20">
      <c r="A13" s="1080" t="s">
        <v>12</v>
      </c>
      <c r="B13" s="284" t="s">
        <v>55</v>
      </c>
      <c r="C13" s="585">
        <v>56.799999237060497</v>
      </c>
      <c r="D13" s="585">
        <v>56.5</v>
      </c>
      <c r="E13" s="585">
        <v>51.5</v>
      </c>
      <c r="F13" s="585">
        <v>58.900001525878899</v>
      </c>
      <c r="G13" s="585">
        <v>55.700000762939503</v>
      </c>
      <c r="H13" s="585">
        <v>56.400001525878899</v>
      </c>
      <c r="I13" s="585">
        <v>51.700000762939503</v>
      </c>
      <c r="J13" s="585">
        <v>44</v>
      </c>
      <c r="K13" s="585">
        <v>40.700000000000003</v>
      </c>
      <c r="L13" s="585">
        <v>42.400001525878899</v>
      </c>
      <c r="M13" s="585">
        <v>40.099998474121101</v>
      </c>
      <c r="N13" s="585">
        <v>41</v>
      </c>
      <c r="O13" s="585">
        <v>44.400001525878899</v>
      </c>
      <c r="P13" s="577" t="s">
        <v>429</v>
      </c>
      <c r="Q13" s="577" t="s">
        <v>429</v>
      </c>
      <c r="R13" s="577" t="s">
        <v>429</v>
      </c>
      <c r="S13" t="s">
        <v>17</v>
      </c>
    </row>
    <row r="14" spans="1:20">
      <c r="A14" s="1080"/>
      <c r="B14" s="284" t="s">
        <v>56</v>
      </c>
      <c r="C14" s="585">
        <v>36.400001525878899</v>
      </c>
      <c r="D14" s="585">
        <v>36.099998474121101</v>
      </c>
      <c r="E14" s="585">
        <v>32.200000762939503</v>
      </c>
      <c r="F14" s="585">
        <v>38.099998474121101</v>
      </c>
      <c r="G14" s="585">
        <v>35.5</v>
      </c>
      <c r="H14" s="585">
        <v>36.099998474121101</v>
      </c>
      <c r="I14" s="585">
        <v>32.299999237060497</v>
      </c>
      <c r="J14" s="585">
        <v>26.200000762939499</v>
      </c>
      <c r="K14" s="585">
        <v>32</v>
      </c>
      <c r="L14" s="585">
        <v>29.5</v>
      </c>
      <c r="M14" s="585">
        <v>27.100000381469702</v>
      </c>
      <c r="N14" s="585">
        <v>28</v>
      </c>
      <c r="O14" s="585">
        <v>29.899999618530298</v>
      </c>
      <c r="P14" s="577" t="s">
        <v>429</v>
      </c>
      <c r="Q14" s="577" t="s">
        <v>429</v>
      </c>
      <c r="R14" s="577" t="s">
        <v>429</v>
      </c>
    </row>
    <row r="15" spans="1:20" s="499" customFormat="1">
      <c r="A15" s="1080"/>
      <c r="B15" s="284" t="s">
        <v>59</v>
      </c>
      <c r="C15" s="585">
        <v>45.299999237060497</v>
      </c>
      <c r="D15" s="585">
        <v>45</v>
      </c>
      <c r="E15" s="585">
        <v>40.599998474121101</v>
      </c>
      <c r="F15" s="585">
        <v>47</v>
      </c>
      <c r="G15" s="585">
        <v>44.099998474121101</v>
      </c>
      <c r="H15" s="585">
        <v>44.700000762939503</v>
      </c>
      <c r="I15" s="585">
        <v>40.400001525878899</v>
      </c>
      <c r="J15" s="585">
        <v>33.599998474121101</v>
      </c>
      <c r="K15" s="577" t="s">
        <v>429</v>
      </c>
      <c r="L15" s="585">
        <v>34.799999237060497</v>
      </c>
      <c r="M15" s="585">
        <v>32.400001525878899</v>
      </c>
      <c r="N15" s="585">
        <v>33.299999237060497</v>
      </c>
      <c r="O15" s="585">
        <v>35.900001525878899</v>
      </c>
      <c r="P15" s="577" t="s">
        <v>429</v>
      </c>
      <c r="Q15" s="577" t="s">
        <v>429</v>
      </c>
      <c r="R15" s="577" t="s">
        <v>429</v>
      </c>
    </row>
    <row r="16" spans="1:20">
      <c r="A16" s="1080" t="s">
        <v>11</v>
      </c>
      <c r="B16" s="284" t="s">
        <v>55</v>
      </c>
      <c r="C16" s="585">
        <v>2.7999999523162802</v>
      </c>
      <c r="D16" s="585">
        <v>5.3000001907348597</v>
      </c>
      <c r="E16" s="585">
        <v>6.1999998092651403</v>
      </c>
      <c r="F16" s="585">
        <v>7.1999998092651403</v>
      </c>
      <c r="G16" s="585">
        <v>5</v>
      </c>
      <c r="H16" s="585">
        <v>2.7999999523162802</v>
      </c>
      <c r="I16" s="585">
        <v>5.3000001907348597</v>
      </c>
      <c r="J16" s="585">
        <v>5.4000000953674299</v>
      </c>
      <c r="K16" s="585">
        <v>5.9000000953674299</v>
      </c>
      <c r="L16" s="585">
        <v>6.3000001907348597</v>
      </c>
      <c r="M16" s="585">
        <v>6.5999999046325701</v>
      </c>
      <c r="N16" s="585">
        <v>6.5999999046325701</v>
      </c>
      <c r="O16" s="585">
        <v>6</v>
      </c>
      <c r="P16" s="577" t="s">
        <v>429</v>
      </c>
      <c r="Q16" s="577" t="s">
        <v>429</v>
      </c>
      <c r="R16" s="577" t="s">
        <v>429</v>
      </c>
    </row>
    <row r="17" spans="1:24">
      <c r="A17" s="1080"/>
      <c r="B17" s="284" t="s">
        <v>56</v>
      </c>
      <c r="C17" s="585">
        <v>1.70000004768372</v>
      </c>
      <c r="D17" s="585">
        <v>4.5</v>
      </c>
      <c r="E17" s="585">
        <v>5.4000000953674299</v>
      </c>
      <c r="F17" s="585">
        <v>6.5999999046325701</v>
      </c>
      <c r="G17" s="585">
        <v>4.0999999046325701</v>
      </c>
      <c r="H17" s="585">
        <v>1.70000004768372</v>
      </c>
      <c r="I17" s="585">
        <v>4.1999998092651403</v>
      </c>
      <c r="J17" s="585">
        <v>4.5999999046325701</v>
      </c>
      <c r="K17" s="585">
        <v>5.0999999046325701</v>
      </c>
      <c r="L17" s="585">
        <v>5.4000000953674299</v>
      </c>
      <c r="M17" s="585">
        <v>5.8000001907348597</v>
      </c>
      <c r="N17" s="585">
        <v>5.8000001907348597</v>
      </c>
      <c r="O17" s="585">
        <v>5.4000000953674299</v>
      </c>
      <c r="P17" s="577" t="s">
        <v>429</v>
      </c>
      <c r="Q17" s="577" t="s">
        <v>429</v>
      </c>
      <c r="R17" s="577" t="s">
        <v>429</v>
      </c>
    </row>
    <row r="18" spans="1:24" s="499" customFormat="1">
      <c r="A18" s="1080"/>
      <c r="B18" s="284" t="s">
        <v>59</v>
      </c>
      <c r="C18" s="585">
        <v>2.2999999523162802</v>
      </c>
      <c r="D18" s="585">
        <v>4.9000000953674299</v>
      </c>
      <c r="E18" s="585">
        <v>5.8000001907348597</v>
      </c>
      <c r="F18" s="585">
        <v>6.9000000953674299</v>
      </c>
      <c r="G18" s="585">
        <v>4.5</v>
      </c>
      <c r="H18" s="585">
        <v>2.2000000476837198</v>
      </c>
      <c r="I18" s="585">
        <v>4.6999998092651403</v>
      </c>
      <c r="J18" s="585">
        <v>5</v>
      </c>
      <c r="K18" s="585">
        <v>5.5</v>
      </c>
      <c r="L18" s="585">
        <v>5.8000001907348597</v>
      </c>
      <c r="M18" s="585">
        <v>6.1999998092651403</v>
      </c>
      <c r="N18" s="585">
        <v>6.1999998092651403</v>
      </c>
      <c r="O18" s="585">
        <v>5.6999998092651403</v>
      </c>
      <c r="P18" s="577" t="s">
        <v>429</v>
      </c>
      <c r="Q18" s="577" t="s">
        <v>429</v>
      </c>
      <c r="R18" s="577" t="s">
        <v>429</v>
      </c>
      <c r="T18" s="367" t="s">
        <v>17</v>
      </c>
    </row>
    <row r="19" spans="1:24">
      <c r="A19" s="1080" t="s">
        <v>10</v>
      </c>
      <c r="B19" s="284" t="s">
        <v>55</v>
      </c>
      <c r="C19" s="585">
        <v>14.6000003814697</v>
      </c>
      <c r="D19" s="585">
        <v>15</v>
      </c>
      <c r="E19" s="585">
        <v>14.5</v>
      </c>
      <c r="F19" s="585">
        <v>14.199999809265099</v>
      </c>
      <c r="G19" s="585">
        <v>14.199999809265099</v>
      </c>
      <c r="H19" s="585">
        <v>14.5</v>
      </c>
      <c r="I19" s="585">
        <v>14.5</v>
      </c>
      <c r="J19" s="585">
        <v>13.8999996185303</v>
      </c>
      <c r="K19" s="585">
        <v>14</v>
      </c>
      <c r="L19" s="585">
        <v>13.8999996185303</v>
      </c>
      <c r="M19" s="585">
        <v>14.1000003814697</v>
      </c>
      <c r="N19" s="585">
        <v>14.300000190734901</v>
      </c>
      <c r="O19" s="585">
        <v>14.3999996185303</v>
      </c>
      <c r="P19" s="585">
        <v>30.6</v>
      </c>
      <c r="Q19" s="577" t="s">
        <v>429</v>
      </c>
      <c r="R19" s="577" t="s">
        <v>429</v>
      </c>
      <c r="S19" s="299" t="s">
        <v>17</v>
      </c>
    </row>
    <row r="20" spans="1:24">
      <c r="A20" s="1080"/>
      <c r="B20" s="284" t="s">
        <v>56</v>
      </c>
      <c r="C20" s="585">
        <v>12.5</v>
      </c>
      <c r="D20" s="585">
        <v>12.5</v>
      </c>
      <c r="E20" s="585">
        <v>12.5</v>
      </c>
      <c r="F20" s="585">
        <v>12.6000003814697</v>
      </c>
      <c r="G20" s="585">
        <v>12.6000003814697</v>
      </c>
      <c r="H20" s="585">
        <v>12.6000003814697</v>
      </c>
      <c r="I20" s="585">
        <v>12.5</v>
      </c>
      <c r="J20" s="585">
        <v>12.6000003814697</v>
      </c>
      <c r="K20" s="585">
        <v>12.6000003814697</v>
      </c>
      <c r="L20" s="585">
        <v>12.6000003814697</v>
      </c>
      <c r="M20" s="585">
        <v>12.6000003814697</v>
      </c>
      <c r="N20" s="585">
        <v>12.5</v>
      </c>
      <c r="O20" s="585">
        <v>12.5</v>
      </c>
      <c r="P20" s="585">
        <v>23.8</v>
      </c>
      <c r="Q20" s="577" t="s">
        <v>429</v>
      </c>
      <c r="R20" s="577" t="s">
        <v>429</v>
      </c>
    </row>
    <row r="21" spans="1:24" s="499" customFormat="1">
      <c r="A21" s="1080"/>
      <c r="B21" s="284" t="s">
        <v>59</v>
      </c>
      <c r="C21" s="585">
        <v>13.6000003814697</v>
      </c>
      <c r="D21" s="585">
        <v>13.800000190734901</v>
      </c>
      <c r="E21" s="585">
        <v>13.5</v>
      </c>
      <c r="F21" s="585">
        <v>13.3999996185303</v>
      </c>
      <c r="G21" s="585">
        <v>13.3999996185303</v>
      </c>
      <c r="H21" s="585">
        <v>13.5</v>
      </c>
      <c r="I21" s="585">
        <v>13.5</v>
      </c>
      <c r="J21" s="585">
        <v>13.300000190734901</v>
      </c>
      <c r="K21" s="585">
        <v>13.3999996185303</v>
      </c>
      <c r="L21" s="585">
        <v>13.300000190734901</v>
      </c>
      <c r="M21" s="585">
        <v>13.3999996185303</v>
      </c>
      <c r="N21" s="585">
        <v>13.5</v>
      </c>
      <c r="O21" s="585">
        <v>13.5</v>
      </c>
      <c r="P21" s="585">
        <v>27.5</v>
      </c>
      <c r="Q21" s="577" t="s">
        <v>429</v>
      </c>
      <c r="R21" s="577" t="s">
        <v>429</v>
      </c>
    </row>
    <row r="22" spans="1:24">
      <c r="A22" s="1080" t="s">
        <v>9</v>
      </c>
      <c r="B22" s="284" t="s">
        <v>55</v>
      </c>
      <c r="C22" s="585">
        <v>25.2</v>
      </c>
      <c r="D22" s="585">
        <v>29.9</v>
      </c>
      <c r="E22" s="585">
        <v>29.2</v>
      </c>
      <c r="F22" s="585">
        <v>22.8</v>
      </c>
      <c r="G22" s="585">
        <v>31</v>
      </c>
      <c r="H22" s="585">
        <v>34.4</v>
      </c>
      <c r="I22" s="585">
        <v>31</v>
      </c>
      <c r="J22" s="585">
        <v>31.4</v>
      </c>
      <c r="K22" s="585">
        <v>25.3</v>
      </c>
      <c r="L22" s="585">
        <v>26.5</v>
      </c>
      <c r="M22" s="585">
        <v>29.6</v>
      </c>
      <c r="N22" s="585">
        <v>28.2</v>
      </c>
      <c r="O22" s="585">
        <v>32</v>
      </c>
      <c r="P22" s="585">
        <v>31.2</v>
      </c>
      <c r="Q22" s="585">
        <v>33.299999999999997</v>
      </c>
      <c r="R22" s="678">
        <v>32.700000000000003</v>
      </c>
      <c r="S22" s="299" t="s">
        <v>17</v>
      </c>
      <c r="T22" s="299"/>
      <c r="U22" s="299"/>
      <c r="V22" s="299"/>
      <c r="W22" s="299"/>
      <c r="X22" s="499"/>
    </row>
    <row r="23" spans="1:24">
      <c r="A23" s="1080"/>
      <c r="B23" s="284" t="s">
        <v>56</v>
      </c>
      <c r="C23" s="585">
        <v>27.3</v>
      </c>
      <c r="D23" s="585">
        <v>26.6</v>
      </c>
      <c r="E23" s="585">
        <v>23.7</v>
      </c>
      <c r="F23" s="585">
        <v>14.2</v>
      </c>
      <c r="G23" s="585">
        <v>21.1</v>
      </c>
      <c r="H23" s="585">
        <v>20.7</v>
      </c>
      <c r="I23" s="585">
        <v>18.100000000000001</v>
      </c>
      <c r="J23" s="585">
        <v>20</v>
      </c>
      <c r="K23" s="585">
        <v>15.1</v>
      </c>
      <c r="L23" s="585">
        <v>18.2</v>
      </c>
      <c r="M23" s="585">
        <v>19.2</v>
      </c>
      <c r="N23" s="585">
        <v>17.8</v>
      </c>
      <c r="O23" s="585">
        <v>19.399999999999999</v>
      </c>
      <c r="P23" s="585">
        <v>17.600000000000001</v>
      </c>
      <c r="Q23" s="585">
        <v>19.7</v>
      </c>
      <c r="R23" s="678">
        <v>21.6</v>
      </c>
    </row>
    <row r="24" spans="1:24" s="499" customFormat="1">
      <c r="A24" s="1080"/>
      <c r="B24" s="284" t="s">
        <v>59</v>
      </c>
      <c r="C24" s="577" t="s">
        <v>429</v>
      </c>
      <c r="D24" s="577" t="s">
        <v>429</v>
      </c>
      <c r="E24" s="577" t="s">
        <v>429</v>
      </c>
      <c r="F24" s="577" t="s">
        <v>429</v>
      </c>
      <c r="G24" s="577">
        <v>24.8</v>
      </c>
      <c r="H24" s="577">
        <v>26.1</v>
      </c>
      <c r="I24" s="577">
        <v>23.4</v>
      </c>
      <c r="J24" s="577">
        <v>24.7</v>
      </c>
      <c r="K24" s="577">
        <v>19.3</v>
      </c>
      <c r="L24" s="577">
        <v>21.6</v>
      </c>
      <c r="M24" s="577">
        <v>23.7</v>
      </c>
      <c r="N24" s="577">
        <v>22.2</v>
      </c>
      <c r="O24" s="577">
        <v>24.7</v>
      </c>
      <c r="P24" s="577">
        <v>23.2</v>
      </c>
      <c r="Q24" s="585">
        <v>25.3</v>
      </c>
      <c r="R24" s="678">
        <v>26.3</v>
      </c>
    </row>
    <row r="25" spans="1:24">
      <c r="A25" s="1080" t="s">
        <v>7</v>
      </c>
      <c r="B25" s="284" t="s">
        <v>55</v>
      </c>
      <c r="C25" s="585">
        <v>13.5</v>
      </c>
      <c r="D25" s="585">
        <v>12.699999809265099</v>
      </c>
      <c r="E25" s="585">
        <v>12.8999996185303</v>
      </c>
      <c r="F25" s="585">
        <v>13.1000003814697</v>
      </c>
      <c r="G25" s="585">
        <v>13</v>
      </c>
      <c r="H25" s="585">
        <v>13</v>
      </c>
      <c r="I25" s="585">
        <v>13</v>
      </c>
      <c r="J25" s="585">
        <v>13.1000003814697</v>
      </c>
      <c r="K25" s="585">
        <v>9.4</v>
      </c>
      <c r="L25" s="585">
        <v>9.4</v>
      </c>
      <c r="M25" s="577" t="s">
        <v>429</v>
      </c>
      <c r="N25" s="577" t="s">
        <v>429</v>
      </c>
      <c r="O25" s="585">
        <v>17.7</v>
      </c>
      <c r="P25" s="585">
        <v>17.7</v>
      </c>
      <c r="Q25" s="585">
        <v>14.6</v>
      </c>
      <c r="R25" s="585">
        <v>14.6</v>
      </c>
    </row>
    <row r="26" spans="1:24">
      <c r="A26" s="1080"/>
      <c r="B26" s="284" t="s">
        <v>56</v>
      </c>
      <c r="C26" s="585">
        <v>12.3999996185303</v>
      </c>
      <c r="D26" s="585">
        <v>12.6000003814697</v>
      </c>
      <c r="E26" s="585">
        <v>12.5</v>
      </c>
      <c r="F26" s="585">
        <v>12.5</v>
      </c>
      <c r="G26" s="585">
        <v>12.5</v>
      </c>
      <c r="H26" s="585">
        <v>12.5</v>
      </c>
      <c r="I26" s="585">
        <v>12.5</v>
      </c>
      <c r="J26" s="585">
        <v>12.5</v>
      </c>
      <c r="K26" s="585">
        <v>10.6</v>
      </c>
      <c r="L26" s="585">
        <v>10.6</v>
      </c>
      <c r="M26" s="577" t="s">
        <v>429</v>
      </c>
      <c r="N26" s="577" t="s">
        <v>429</v>
      </c>
      <c r="O26" s="585">
        <v>15.2</v>
      </c>
      <c r="P26" s="585">
        <v>15.2</v>
      </c>
      <c r="Q26" s="585">
        <v>13.5</v>
      </c>
      <c r="R26" s="585">
        <v>13.5</v>
      </c>
    </row>
    <row r="27" spans="1:24" s="499" customFormat="1">
      <c r="A27" s="1080"/>
      <c r="B27" s="284" t="s">
        <v>59</v>
      </c>
      <c r="C27" s="585">
        <v>13</v>
      </c>
      <c r="D27" s="585">
        <v>12.6000003814697</v>
      </c>
      <c r="E27" s="585">
        <v>12.699999809265099</v>
      </c>
      <c r="F27" s="585">
        <v>12.800000190734901</v>
      </c>
      <c r="G27" s="585">
        <v>12.800000190734901</v>
      </c>
      <c r="H27" s="585">
        <v>12.800000190734901</v>
      </c>
      <c r="I27" s="585">
        <v>12.800000190734901</v>
      </c>
      <c r="J27" s="585">
        <v>12.800000190734901</v>
      </c>
      <c r="K27" s="585">
        <v>9.9</v>
      </c>
      <c r="L27" s="585">
        <v>9.9</v>
      </c>
      <c r="M27" s="577" t="s">
        <v>429</v>
      </c>
      <c r="N27" s="577" t="s">
        <v>429</v>
      </c>
      <c r="O27" s="585">
        <v>16.600000000000001</v>
      </c>
      <c r="P27" s="585">
        <v>16.600000000000001</v>
      </c>
      <c r="Q27" s="585">
        <v>14</v>
      </c>
      <c r="R27" s="585">
        <v>14</v>
      </c>
    </row>
    <row r="28" spans="1:24">
      <c r="A28" s="1080" t="s">
        <v>6</v>
      </c>
      <c r="B28" s="284" t="s">
        <v>55</v>
      </c>
      <c r="C28" s="585">
        <v>46.099998474121101</v>
      </c>
      <c r="D28" s="585">
        <v>46.799999237060497</v>
      </c>
      <c r="E28" s="585">
        <v>36.599998474121101</v>
      </c>
      <c r="F28" s="585">
        <v>44.799999237060497</v>
      </c>
      <c r="G28" s="585">
        <v>47.799999237060497</v>
      </c>
      <c r="H28" s="585">
        <v>43.099998474121101</v>
      </c>
      <c r="I28" s="585">
        <v>47.5</v>
      </c>
      <c r="J28" s="585">
        <v>41.299999237060497</v>
      </c>
      <c r="K28" s="585">
        <v>64.699996948242202</v>
      </c>
      <c r="L28" s="585">
        <v>55.799999237060497</v>
      </c>
      <c r="M28" s="585">
        <v>47.799999237060497</v>
      </c>
      <c r="N28" s="585">
        <v>44.900001525878899</v>
      </c>
      <c r="O28" s="585">
        <v>58.2</v>
      </c>
      <c r="P28" s="585">
        <v>33.1</v>
      </c>
      <c r="Q28" s="585">
        <v>25.3</v>
      </c>
      <c r="R28" s="570" t="s">
        <v>429</v>
      </c>
    </row>
    <row r="29" spans="1:24">
      <c r="A29" s="1080"/>
      <c r="B29" s="284" t="s">
        <v>56</v>
      </c>
      <c r="C29" s="585">
        <v>42.099998474121101</v>
      </c>
      <c r="D29" s="585">
        <v>39.900001525878899</v>
      </c>
      <c r="E29" s="585">
        <v>30.899999618530298</v>
      </c>
      <c r="F29" s="585">
        <v>39.599998474121101</v>
      </c>
      <c r="G29" s="585">
        <v>37.299999237060497</v>
      </c>
      <c r="H29" s="585">
        <v>35.400001525878899</v>
      </c>
      <c r="I29" s="585">
        <v>38.5</v>
      </c>
      <c r="J29" s="585">
        <v>32.700000762939503</v>
      </c>
      <c r="K29" s="585">
        <v>55.400001525878899</v>
      </c>
      <c r="L29" s="585">
        <v>47.700000762939503</v>
      </c>
      <c r="M29" s="585">
        <v>40.799999237060497</v>
      </c>
      <c r="N29" s="585">
        <v>35.799999237060497</v>
      </c>
      <c r="O29" s="585">
        <v>42.2</v>
      </c>
      <c r="P29" s="585">
        <v>25.8</v>
      </c>
      <c r="Q29" s="585">
        <v>20.9</v>
      </c>
      <c r="R29" s="570" t="s">
        <v>429</v>
      </c>
    </row>
    <row r="30" spans="1:24" s="499" customFormat="1">
      <c r="A30" s="1080"/>
      <c r="B30" s="284" t="s">
        <v>59</v>
      </c>
      <c r="C30" s="585">
        <v>43.900001525878899</v>
      </c>
      <c r="D30" s="585">
        <v>43.099998474121101</v>
      </c>
      <c r="E30" s="585">
        <v>33.5</v>
      </c>
      <c r="F30" s="585">
        <v>42</v>
      </c>
      <c r="G30" s="585">
        <v>42.299999237060497</v>
      </c>
      <c r="H30" s="585">
        <v>39.099998474121101</v>
      </c>
      <c r="I30" s="585">
        <v>42.799999237060497</v>
      </c>
      <c r="J30" s="585">
        <v>36.900001525878899</v>
      </c>
      <c r="K30" s="585">
        <v>59.900001525878899</v>
      </c>
      <c r="L30" s="585">
        <v>51.599998474121101</v>
      </c>
      <c r="M30" s="585">
        <v>44.099998474121101</v>
      </c>
      <c r="N30" s="585">
        <v>40.099998474121101</v>
      </c>
      <c r="O30" s="585">
        <v>27.4</v>
      </c>
      <c r="P30" s="585">
        <v>29.6</v>
      </c>
      <c r="Q30" s="585">
        <v>23.1</v>
      </c>
      <c r="R30" s="570" t="s">
        <v>429</v>
      </c>
    </row>
    <row r="31" spans="1:24">
      <c r="A31" s="1080" t="s">
        <v>5</v>
      </c>
      <c r="B31" s="284" t="s">
        <v>55</v>
      </c>
      <c r="C31" s="577" t="s">
        <v>429</v>
      </c>
      <c r="D31" s="577" t="s">
        <v>429</v>
      </c>
      <c r="E31" s="577" t="s">
        <v>429</v>
      </c>
      <c r="F31" s="577" t="s">
        <v>429</v>
      </c>
      <c r="G31" s="577" t="s">
        <v>429</v>
      </c>
      <c r="H31" s="585">
        <v>5.3</v>
      </c>
      <c r="I31" s="577" t="s">
        <v>429</v>
      </c>
      <c r="J31" s="577" t="s">
        <v>429</v>
      </c>
      <c r="K31" s="577" t="s">
        <v>429</v>
      </c>
      <c r="L31" s="577" t="s">
        <v>429</v>
      </c>
      <c r="M31" s="577" t="s">
        <v>429</v>
      </c>
      <c r="N31" s="585">
        <v>14.4</v>
      </c>
      <c r="O31" s="577" t="s">
        <v>429</v>
      </c>
      <c r="P31" s="577" t="s">
        <v>429</v>
      </c>
      <c r="Q31" s="585">
        <v>13.9</v>
      </c>
      <c r="R31" s="587">
        <v>16.2</v>
      </c>
    </row>
    <row r="32" spans="1:24">
      <c r="A32" s="1080"/>
      <c r="B32" s="284" t="s">
        <v>56</v>
      </c>
      <c r="C32" s="577" t="s">
        <v>429</v>
      </c>
      <c r="D32" s="577" t="s">
        <v>429</v>
      </c>
      <c r="E32" s="577" t="s">
        <v>429</v>
      </c>
      <c r="F32" s="577" t="s">
        <v>429</v>
      </c>
      <c r="G32" s="577" t="s">
        <v>429</v>
      </c>
      <c r="H32" s="585">
        <v>5.6</v>
      </c>
      <c r="I32" s="577" t="s">
        <v>429</v>
      </c>
      <c r="J32" s="577" t="s">
        <v>429</v>
      </c>
      <c r="K32" s="577" t="s">
        <v>429</v>
      </c>
      <c r="L32" s="577" t="s">
        <v>429</v>
      </c>
      <c r="M32" s="577" t="s">
        <v>429</v>
      </c>
      <c r="N32" s="585">
        <v>8.4</v>
      </c>
      <c r="O32" s="577" t="s">
        <v>429</v>
      </c>
      <c r="P32" s="577" t="s">
        <v>429</v>
      </c>
      <c r="Q32" s="585">
        <v>12.9</v>
      </c>
      <c r="R32" s="587">
        <v>12.1</v>
      </c>
      <c r="U32" s="283" t="s">
        <v>17</v>
      </c>
    </row>
    <row r="33" spans="1:21" s="499" customFormat="1">
      <c r="A33" s="1080"/>
      <c r="B33" s="284" t="s">
        <v>59</v>
      </c>
      <c r="C33" s="577" t="s">
        <v>429</v>
      </c>
      <c r="D33" s="577" t="s">
        <v>429</v>
      </c>
      <c r="E33" s="577" t="s">
        <v>429</v>
      </c>
      <c r="F33" s="577" t="s">
        <v>429</v>
      </c>
      <c r="G33" s="577" t="s">
        <v>429</v>
      </c>
      <c r="H33" s="585">
        <v>5.5</v>
      </c>
      <c r="I33" s="577" t="s">
        <v>429</v>
      </c>
      <c r="J33" s="577" t="s">
        <v>429</v>
      </c>
      <c r="K33" s="577" t="s">
        <v>429</v>
      </c>
      <c r="L33" s="577" t="s">
        <v>429</v>
      </c>
      <c r="M33" s="577" t="s">
        <v>429</v>
      </c>
      <c r="N33" s="585">
        <v>11.1</v>
      </c>
      <c r="O33" s="577" t="s">
        <v>429</v>
      </c>
      <c r="P33" s="577" t="s">
        <v>429</v>
      </c>
      <c r="Q33" s="585">
        <v>13.4</v>
      </c>
      <c r="R33" s="587">
        <v>14</v>
      </c>
    </row>
    <row r="34" spans="1:21">
      <c r="A34" s="1080" t="s">
        <v>4</v>
      </c>
      <c r="B34" s="284" t="s">
        <v>55</v>
      </c>
      <c r="C34" s="585">
        <v>46.671239999999997</v>
      </c>
      <c r="D34" s="585">
        <v>52.235520779581691</v>
      </c>
      <c r="E34" s="585">
        <v>56.418062986843552</v>
      </c>
      <c r="F34" s="585">
        <v>58.666903715552785</v>
      </c>
      <c r="G34" s="585">
        <v>57.13490181247186</v>
      </c>
      <c r="H34" s="585">
        <v>54.676995073032394</v>
      </c>
      <c r="I34" s="585">
        <v>52.283838365233528</v>
      </c>
      <c r="J34" s="585">
        <v>52.841078027468257</v>
      </c>
      <c r="K34" s="585">
        <v>50.308565361867444</v>
      </c>
      <c r="L34" s="585">
        <v>52.343170020234496</v>
      </c>
      <c r="M34" s="585">
        <v>55.045607004875784</v>
      </c>
      <c r="N34" s="585">
        <v>55.055090100611068</v>
      </c>
      <c r="O34" s="585">
        <v>56.681370948904963</v>
      </c>
      <c r="P34" s="585">
        <v>55.54061065515176</v>
      </c>
      <c r="Q34" s="585">
        <v>55.290385993755677</v>
      </c>
      <c r="R34" s="585">
        <v>54.884215165636405</v>
      </c>
      <c r="U34" s="283" t="s">
        <v>17</v>
      </c>
    </row>
    <row r="35" spans="1:21">
      <c r="A35" s="1080"/>
      <c r="B35" s="284" t="s">
        <v>56</v>
      </c>
      <c r="C35" s="585">
        <v>42.099998474121094</v>
      </c>
      <c r="D35" s="585">
        <v>47.068409769090778</v>
      </c>
      <c r="E35" s="585">
        <v>48.580223441439159</v>
      </c>
      <c r="F35" s="585">
        <v>51.284894068938158</v>
      </c>
      <c r="G35" s="585">
        <v>45.560063601015358</v>
      </c>
      <c r="H35" s="585">
        <v>42.722667576949867</v>
      </c>
      <c r="I35" s="585">
        <v>41.457657438781766</v>
      </c>
      <c r="J35" s="585">
        <v>41.123571064390539</v>
      </c>
      <c r="K35" s="585">
        <v>41.740802375981112</v>
      </c>
      <c r="L35" s="585">
        <v>45.068433870083531</v>
      </c>
      <c r="M35" s="585">
        <v>48.115337725140044</v>
      </c>
      <c r="N35" s="585">
        <v>46.255641018256185</v>
      </c>
      <c r="O35" s="585">
        <v>47.636049012309819</v>
      </c>
      <c r="P35" s="585">
        <v>47.974256735886968</v>
      </c>
      <c r="Q35" s="585">
        <v>48.021849332251115</v>
      </c>
      <c r="R35" s="585">
        <v>46.324249420975491</v>
      </c>
    </row>
    <row r="36" spans="1:21" s="499" customFormat="1">
      <c r="A36" s="1080"/>
      <c r="B36" s="284" t="s">
        <v>59</v>
      </c>
      <c r="C36" s="577" t="s">
        <v>429</v>
      </c>
      <c r="D36" s="577" t="s">
        <v>429</v>
      </c>
      <c r="E36" s="577" t="s">
        <v>429</v>
      </c>
      <c r="F36" s="577" t="s">
        <v>429</v>
      </c>
      <c r="G36" s="577" t="s">
        <v>429</v>
      </c>
      <c r="H36" s="577" t="s">
        <v>429</v>
      </c>
      <c r="I36" s="577" t="s">
        <v>429</v>
      </c>
      <c r="J36" s="577" t="s">
        <v>429</v>
      </c>
      <c r="K36" s="585">
        <v>45.614324650791552</v>
      </c>
      <c r="L36" s="585">
        <v>48.335652094750934</v>
      </c>
      <c r="M36" s="585">
        <v>51.211586095188764</v>
      </c>
      <c r="N36" s="585">
        <v>50.281651701226316</v>
      </c>
      <c r="O36" s="585">
        <v>51.698207753618121</v>
      </c>
      <c r="P36" s="585">
        <v>51.425685294707613</v>
      </c>
      <c r="Q36" s="585">
        <v>51.290864961635371</v>
      </c>
      <c r="R36" s="585">
        <v>50.130442400407723</v>
      </c>
    </row>
    <row r="37" spans="1:21">
      <c r="A37" s="1080" t="s">
        <v>3</v>
      </c>
      <c r="B37" s="284" t="s">
        <v>55</v>
      </c>
      <c r="C37" s="585">
        <v>45.700000762939503</v>
      </c>
      <c r="D37" s="585">
        <v>45.900001525878899</v>
      </c>
      <c r="E37" s="585">
        <v>45.799999237060497</v>
      </c>
      <c r="F37" s="585">
        <v>45.5</v>
      </c>
      <c r="G37" s="585">
        <v>45.700000762939503</v>
      </c>
      <c r="H37" s="585">
        <v>45.700000762939503</v>
      </c>
      <c r="I37" s="585">
        <v>45.599998474121101</v>
      </c>
      <c r="J37" s="585">
        <v>45.700000762939503</v>
      </c>
      <c r="K37" s="585">
        <v>45.599998474121101</v>
      </c>
      <c r="L37" s="585">
        <v>45.900001525878899</v>
      </c>
      <c r="M37" s="585">
        <v>45.799999237060497</v>
      </c>
      <c r="N37" s="585">
        <v>46</v>
      </c>
      <c r="O37" s="585">
        <v>45.700000762939503</v>
      </c>
      <c r="P37" s="585">
        <v>46.5</v>
      </c>
      <c r="Q37" s="585">
        <v>46.5</v>
      </c>
      <c r="R37" s="577" t="s">
        <v>429</v>
      </c>
    </row>
    <row r="38" spans="1:21">
      <c r="A38" s="1080"/>
      <c r="B38" s="284" t="s">
        <v>56</v>
      </c>
      <c r="C38" s="585">
        <v>39.299999237060497</v>
      </c>
      <c r="D38" s="585">
        <v>39.299999237060497</v>
      </c>
      <c r="E38" s="585">
        <v>39.299999237060497</v>
      </c>
      <c r="F38" s="585">
        <v>39.400001525878899</v>
      </c>
      <c r="G38" s="585">
        <v>39.299999237060497</v>
      </c>
      <c r="H38" s="585">
        <v>39.299999237060497</v>
      </c>
      <c r="I38" s="585">
        <v>39.299999237060497</v>
      </c>
      <c r="J38" s="585">
        <v>39.299999237060497</v>
      </c>
      <c r="K38" s="585">
        <v>39.299999237060497</v>
      </c>
      <c r="L38" s="585">
        <v>39.299999237060497</v>
      </c>
      <c r="M38" s="585">
        <v>39.299999237060497</v>
      </c>
      <c r="N38" s="585">
        <v>39.200000762939503</v>
      </c>
      <c r="O38" s="585">
        <v>39.200000762939503</v>
      </c>
      <c r="P38" s="585">
        <v>51.6</v>
      </c>
      <c r="Q38" s="585">
        <v>51.6</v>
      </c>
      <c r="R38" s="577" t="s">
        <v>429</v>
      </c>
    </row>
    <row r="39" spans="1:21" s="499" customFormat="1">
      <c r="A39" s="1080"/>
      <c r="B39" s="284" t="s">
        <v>59</v>
      </c>
      <c r="C39" s="585">
        <v>42.099998474121101</v>
      </c>
      <c r="D39" s="585">
        <v>42.099998474121101</v>
      </c>
      <c r="E39" s="585">
        <v>42.099998474121101</v>
      </c>
      <c r="F39" s="585">
        <v>42</v>
      </c>
      <c r="G39" s="585">
        <v>42</v>
      </c>
      <c r="H39" s="585">
        <v>42</v>
      </c>
      <c r="I39" s="585">
        <v>42</v>
      </c>
      <c r="J39" s="585">
        <v>42</v>
      </c>
      <c r="K39" s="585">
        <v>42</v>
      </c>
      <c r="L39" s="585">
        <v>42</v>
      </c>
      <c r="M39" s="585">
        <v>42</v>
      </c>
      <c r="N39" s="585">
        <v>42.099998474121101</v>
      </c>
      <c r="O39" s="585">
        <v>41.900001525878899</v>
      </c>
      <c r="P39" s="585">
        <v>49.1</v>
      </c>
      <c r="Q39" s="585">
        <v>49.1</v>
      </c>
      <c r="R39" s="577" t="s">
        <v>429</v>
      </c>
    </row>
    <row r="40" spans="1:21">
      <c r="A40" s="1080" t="s">
        <v>79</v>
      </c>
      <c r="B40" s="284" t="s">
        <v>55</v>
      </c>
      <c r="C40" s="585">
        <v>10.1000003814697</v>
      </c>
      <c r="D40" s="585">
        <v>9.8000001907348597</v>
      </c>
      <c r="E40" s="585">
        <v>7.5</v>
      </c>
      <c r="F40" s="585">
        <v>7.1999998092651403</v>
      </c>
      <c r="G40" s="585">
        <v>6.1999998092651403</v>
      </c>
      <c r="H40" s="585">
        <v>5.4000000953674299</v>
      </c>
      <c r="I40" s="585">
        <v>8.8000001907348597</v>
      </c>
      <c r="J40" s="585">
        <v>3.7999999523162802</v>
      </c>
      <c r="K40" s="585">
        <v>5.0999999046325701</v>
      </c>
      <c r="L40" s="585">
        <v>5.4000000953674299</v>
      </c>
      <c r="M40" s="585">
        <v>6.5</v>
      </c>
      <c r="N40" s="585">
        <v>7.5</v>
      </c>
      <c r="O40" s="585">
        <v>7.5</v>
      </c>
      <c r="P40" s="577" t="s">
        <v>429</v>
      </c>
      <c r="Q40" s="585">
        <v>16.100000000000001</v>
      </c>
      <c r="R40" s="585">
        <v>16.100000000000001</v>
      </c>
    </row>
    <row r="41" spans="1:21">
      <c r="A41" s="1080"/>
      <c r="B41" s="284" t="s">
        <v>56</v>
      </c>
      <c r="C41" s="585">
        <v>7.6999998092651403</v>
      </c>
      <c r="D41" s="585">
        <v>7.8000001907348597</v>
      </c>
      <c r="E41" s="585">
        <v>5.6999998092651403</v>
      </c>
      <c r="F41" s="585">
        <v>5.8000001907348597</v>
      </c>
      <c r="G41" s="585">
        <v>4.9000000953674299</v>
      </c>
      <c r="H41" s="585">
        <v>4</v>
      </c>
      <c r="I41" s="585">
        <v>6.5</v>
      </c>
      <c r="J41" s="585">
        <v>2.7999999523162802</v>
      </c>
      <c r="K41" s="585">
        <v>3.7999999523162802</v>
      </c>
      <c r="L41" s="585">
        <v>4.0999999046325701</v>
      </c>
      <c r="M41" s="585">
        <v>4.8000001907348597</v>
      </c>
      <c r="N41" s="585">
        <v>5.5999999046325701</v>
      </c>
      <c r="O41" s="585">
        <v>5.5</v>
      </c>
      <c r="P41" s="577" t="s">
        <v>429</v>
      </c>
      <c r="Q41" s="585">
        <v>11.3</v>
      </c>
      <c r="R41" s="585">
        <v>11.3</v>
      </c>
    </row>
    <row r="42" spans="1:21" s="499" customFormat="1">
      <c r="A42" s="1080"/>
      <c r="B42" s="284" t="s">
        <v>59</v>
      </c>
      <c r="C42" s="585">
        <v>8.8999996185302699</v>
      </c>
      <c r="D42" s="585">
        <v>8.8000001907348597</v>
      </c>
      <c r="E42" s="585">
        <v>6.5999999046325701</v>
      </c>
      <c r="F42" s="585">
        <v>6.5</v>
      </c>
      <c r="G42" s="585">
        <v>5.5</v>
      </c>
      <c r="H42" s="585">
        <v>4.6999998092651403</v>
      </c>
      <c r="I42" s="585">
        <v>7.6999998092651403</v>
      </c>
      <c r="J42" s="585">
        <v>3.2999999523162802</v>
      </c>
      <c r="K42" s="585">
        <v>4.4000000953674299</v>
      </c>
      <c r="L42" s="585">
        <v>4.6999998092651403</v>
      </c>
      <c r="M42" s="585">
        <v>5.5999999046325701</v>
      </c>
      <c r="N42" s="585">
        <v>6.5999999046325701</v>
      </c>
      <c r="O42" s="585">
        <v>6.5</v>
      </c>
      <c r="P42" s="577" t="s">
        <v>429</v>
      </c>
      <c r="Q42" s="585">
        <v>13.7</v>
      </c>
      <c r="R42" s="585">
        <v>13.7</v>
      </c>
    </row>
    <row r="43" spans="1:21">
      <c r="A43" s="1080" t="s">
        <v>2</v>
      </c>
      <c r="B43" s="284" t="s">
        <v>55</v>
      </c>
      <c r="C43" s="585">
        <v>19.48441</v>
      </c>
      <c r="D43" s="577" t="s">
        <v>429</v>
      </c>
      <c r="E43" s="577" t="s">
        <v>429</v>
      </c>
      <c r="F43" s="577" t="s">
        <v>429</v>
      </c>
      <c r="G43" s="577" t="s">
        <v>429</v>
      </c>
      <c r="H43" s="577" t="s">
        <v>429</v>
      </c>
      <c r="I43" s="577" t="s">
        <v>429</v>
      </c>
      <c r="J43" s="577" t="s">
        <v>429</v>
      </c>
      <c r="K43" s="585">
        <v>13.1</v>
      </c>
      <c r="L43" s="577" t="s">
        <v>429</v>
      </c>
      <c r="M43" s="577" t="s">
        <v>429</v>
      </c>
      <c r="N43" s="577" t="s">
        <v>429</v>
      </c>
      <c r="O43" s="585">
        <v>11.3</v>
      </c>
      <c r="P43" s="577" t="s">
        <v>429</v>
      </c>
      <c r="Q43" s="585">
        <v>9.1</v>
      </c>
      <c r="R43" s="570" t="s">
        <v>429</v>
      </c>
      <c r="S43" s="499"/>
      <c r="T43" s="499"/>
    </row>
    <row r="44" spans="1:21">
      <c r="A44" s="1080"/>
      <c r="B44" s="284" t="s">
        <v>56</v>
      </c>
      <c r="C44" s="585">
        <v>23.105989999999998</v>
      </c>
      <c r="D44" s="577" t="s">
        <v>429</v>
      </c>
      <c r="E44" s="577" t="s">
        <v>429</v>
      </c>
      <c r="F44" s="577" t="s">
        <v>429</v>
      </c>
      <c r="G44" s="577" t="s">
        <v>429</v>
      </c>
      <c r="H44" s="577" t="s">
        <v>429</v>
      </c>
      <c r="I44" s="577" t="s">
        <v>429</v>
      </c>
      <c r="J44" s="577" t="s">
        <v>429</v>
      </c>
      <c r="K44" s="585">
        <v>14.9</v>
      </c>
      <c r="L44" s="577" t="s">
        <v>429</v>
      </c>
      <c r="M44" s="577" t="s">
        <v>429</v>
      </c>
      <c r="N44" s="577" t="s">
        <v>429</v>
      </c>
      <c r="O44" s="585">
        <v>8.5</v>
      </c>
      <c r="P44" s="577" t="s">
        <v>429</v>
      </c>
      <c r="Q44" s="585">
        <v>12.2</v>
      </c>
      <c r="R44" s="570" t="s">
        <v>429</v>
      </c>
      <c r="S44" s="499"/>
      <c r="T44" s="499"/>
    </row>
    <row r="45" spans="1:21" s="499" customFormat="1">
      <c r="A45" s="1080"/>
      <c r="B45" s="284" t="s">
        <v>59</v>
      </c>
      <c r="C45" s="577" t="s">
        <v>429</v>
      </c>
      <c r="D45" s="577" t="s">
        <v>429</v>
      </c>
      <c r="E45" s="577" t="s">
        <v>429</v>
      </c>
      <c r="F45" s="577" t="s">
        <v>429</v>
      </c>
      <c r="G45" s="577" t="s">
        <v>429</v>
      </c>
      <c r="H45" s="577" t="s">
        <v>429</v>
      </c>
      <c r="I45" s="577" t="s">
        <v>429</v>
      </c>
      <c r="J45" s="577" t="s">
        <v>429</v>
      </c>
      <c r="K45" s="577" t="s">
        <v>429</v>
      </c>
      <c r="L45" s="577" t="s">
        <v>429</v>
      </c>
      <c r="M45" s="577" t="s">
        <v>429</v>
      </c>
      <c r="N45" s="577" t="s">
        <v>429</v>
      </c>
      <c r="O45" s="577" t="s">
        <v>429</v>
      </c>
      <c r="P45" s="577" t="s">
        <v>429</v>
      </c>
      <c r="Q45" s="585">
        <v>10.5</v>
      </c>
      <c r="R45" s="570" t="s">
        <v>429</v>
      </c>
    </row>
    <row r="46" spans="1:21">
      <c r="A46" s="1080" t="s">
        <v>1</v>
      </c>
      <c r="B46" s="284" t="s">
        <v>55</v>
      </c>
      <c r="C46" s="585">
        <v>10.5</v>
      </c>
      <c r="D46" s="585">
        <v>10.1000003814697</v>
      </c>
      <c r="E46" s="585">
        <v>21.398019999999999</v>
      </c>
      <c r="F46" s="585">
        <v>7.9000000953674299</v>
      </c>
      <c r="G46" s="585">
        <v>7.5999999046325684</v>
      </c>
      <c r="H46" s="585">
        <v>6.9000000953674299</v>
      </c>
      <c r="I46" s="585">
        <v>6.8000001907348597</v>
      </c>
      <c r="J46" s="585">
        <v>6.8000001907348597</v>
      </c>
      <c r="K46" s="585">
        <v>7.5999999046325701</v>
      </c>
      <c r="L46" s="585">
        <v>6.1999998092651403</v>
      </c>
      <c r="M46" s="585">
        <v>6.0999999046325701</v>
      </c>
      <c r="N46" s="585">
        <v>21.6</v>
      </c>
      <c r="O46" s="577" t="s">
        <v>429</v>
      </c>
      <c r="P46" s="577" t="s">
        <v>429</v>
      </c>
      <c r="Q46" s="585">
        <v>11.7</v>
      </c>
      <c r="R46" s="570" t="s">
        <v>429</v>
      </c>
      <c r="S46" s="259" t="s">
        <v>17</v>
      </c>
    </row>
    <row r="47" spans="1:21">
      <c r="A47" s="1080"/>
      <c r="B47" s="284" t="s">
        <v>56</v>
      </c>
      <c r="C47" s="585">
        <v>16.399999618530298</v>
      </c>
      <c r="D47" s="585">
        <v>16.100000381469702</v>
      </c>
      <c r="E47" s="585">
        <v>28.180409999999998</v>
      </c>
      <c r="F47" s="585">
        <v>9.3999996185302699</v>
      </c>
      <c r="G47" s="585">
        <v>7.5999999046325684</v>
      </c>
      <c r="H47" s="585">
        <v>7</v>
      </c>
      <c r="I47" s="585">
        <v>7</v>
      </c>
      <c r="J47" s="585">
        <v>7</v>
      </c>
      <c r="K47" s="585">
        <v>6.8000001907348597</v>
      </c>
      <c r="L47" s="585">
        <v>7.0999999046325701</v>
      </c>
      <c r="M47" s="585">
        <v>7.0999999046325701</v>
      </c>
      <c r="N47" s="585">
        <v>11.1</v>
      </c>
      <c r="O47" s="577" t="s">
        <v>429</v>
      </c>
      <c r="P47" s="577" t="s">
        <v>429</v>
      </c>
      <c r="Q47" s="585">
        <v>21.2</v>
      </c>
      <c r="R47" s="570" t="s">
        <v>429</v>
      </c>
    </row>
    <row r="48" spans="1:21" s="499" customFormat="1">
      <c r="A48" s="1080"/>
      <c r="B48" s="284" t="s">
        <v>59</v>
      </c>
      <c r="C48" s="585">
        <v>13.699999809265099</v>
      </c>
      <c r="D48" s="585">
        <v>13.300000190734901</v>
      </c>
      <c r="E48" s="577" t="s">
        <v>429</v>
      </c>
      <c r="F48" s="585">
        <v>8.6999998092651403</v>
      </c>
      <c r="G48" s="577" t="s">
        <v>429</v>
      </c>
      <c r="H48" s="585">
        <v>6.9000000953674299</v>
      </c>
      <c r="I48" s="585">
        <v>6.9000000953674299</v>
      </c>
      <c r="J48" s="585">
        <v>6.9000000953674299</v>
      </c>
      <c r="K48" s="585">
        <v>7.1999998092651403</v>
      </c>
      <c r="L48" s="585">
        <v>6.6999998092651403</v>
      </c>
      <c r="M48" s="585">
        <v>6.5999999046325701</v>
      </c>
      <c r="N48" s="577" t="s">
        <v>429</v>
      </c>
      <c r="O48" s="577" t="s">
        <v>429</v>
      </c>
      <c r="P48" s="577" t="s">
        <v>429</v>
      </c>
      <c r="Q48" s="585">
        <v>16.399999999999999</v>
      </c>
      <c r="R48" s="570" t="s">
        <v>429</v>
      </c>
    </row>
    <row r="49" spans="1:17">
      <c r="A49" s="57"/>
      <c r="B49" s="57"/>
      <c r="C49" s="57"/>
      <c r="D49" s="57"/>
      <c r="E49" s="57"/>
      <c r="F49" s="57"/>
      <c r="G49" s="57"/>
      <c r="H49" s="57"/>
      <c r="I49" s="57"/>
      <c r="J49" s="57"/>
      <c r="K49" s="57"/>
      <c r="L49" s="57"/>
      <c r="M49" s="57"/>
      <c r="N49" s="57"/>
      <c r="O49" s="289"/>
      <c r="P49" s="57"/>
      <c r="Q49" s="289"/>
    </row>
    <row r="50" spans="1:17" ht="14.65" customHeight="1">
      <c r="A50" s="136" t="s">
        <v>33</v>
      </c>
      <c r="B50" s="134"/>
      <c r="D50" s="96"/>
      <c r="E50" s="96"/>
      <c r="F50" s="96"/>
      <c r="G50" s="96"/>
      <c r="H50" s="96"/>
      <c r="I50" s="96"/>
      <c r="J50" s="96"/>
      <c r="K50" s="96"/>
      <c r="L50" s="96"/>
      <c r="M50" s="96"/>
      <c r="N50" s="96"/>
      <c r="O50" s="57"/>
      <c r="P50" s="57"/>
      <c r="Q50" s="289"/>
    </row>
    <row r="51" spans="1:17">
      <c r="A51" s="289"/>
      <c r="B51" s="289"/>
      <c r="D51" s="289"/>
      <c r="E51" s="289"/>
      <c r="H51" s="57"/>
      <c r="I51" s="57"/>
      <c r="J51" s="57"/>
      <c r="K51" s="57"/>
      <c r="L51" s="57"/>
      <c r="M51" s="57"/>
      <c r="N51" s="57"/>
      <c r="O51" s="57"/>
      <c r="P51" s="57"/>
      <c r="Q51" s="289"/>
    </row>
    <row r="52" spans="1:17" ht="14.65" customHeight="1">
      <c r="A52" s="96" t="s">
        <v>1589</v>
      </c>
      <c r="B52" s="289"/>
      <c r="D52" s="131"/>
      <c r="E52" s="131"/>
      <c r="F52" s="131"/>
      <c r="G52" s="131"/>
      <c r="H52" s="131"/>
      <c r="I52" s="131"/>
      <c r="J52" s="131"/>
      <c r="K52" s="131"/>
      <c r="L52" s="131"/>
      <c r="M52" s="131"/>
      <c r="N52" s="131"/>
      <c r="O52" s="57"/>
      <c r="P52" s="57"/>
      <c r="Q52" s="289"/>
    </row>
    <row r="53" spans="1:17" s="499" customFormat="1">
      <c r="A53" s="289"/>
      <c r="B53" s="289"/>
      <c r="C53" s="131"/>
      <c r="D53" s="131"/>
      <c r="E53" s="131"/>
      <c r="F53" s="131"/>
      <c r="G53" s="131"/>
      <c r="H53" s="131"/>
      <c r="I53" s="131"/>
      <c r="J53" s="131"/>
      <c r="K53" s="131"/>
      <c r="L53" s="131"/>
      <c r="M53" s="131"/>
      <c r="N53" s="131"/>
      <c r="O53" s="289"/>
      <c r="P53" s="289"/>
      <c r="Q53" s="289"/>
    </row>
    <row r="54" spans="1:17">
      <c r="A54" s="131" t="s">
        <v>431</v>
      </c>
      <c r="B54" s="57"/>
      <c r="C54" s="131"/>
      <c r="D54" s="131"/>
      <c r="E54" s="131"/>
      <c r="F54" s="131"/>
      <c r="G54" s="131"/>
      <c r="H54" s="131"/>
      <c r="I54" s="131"/>
      <c r="J54" s="131"/>
      <c r="K54" s="131"/>
      <c r="L54" s="131"/>
      <c r="M54" s="131"/>
      <c r="N54" s="131"/>
      <c r="O54" s="57"/>
      <c r="P54" s="57"/>
      <c r="Q54" s="289"/>
    </row>
    <row r="55" spans="1:17">
      <c r="A55" s="57"/>
      <c r="B55" s="57"/>
      <c r="C55" s="131"/>
      <c r="D55" s="131"/>
      <c r="E55" s="131"/>
      <c r="F55" s="131"/>
      <c r="G55" s="131"/>
      <c r="H55" s="131"/>
      <c r="I55" s="131"/>
      <c r="J55" s="131"/>
      <c r="K55" s="131"/>
      <c r="L55" s="131"/>
      <c r="M55" s="131"/>
      <c r="N55" s="131"/>
      <c r="O55" s="57"/>
      <c r="P55" s="57"/>
      <c r="Q55" s="289"/>
    </row>
    <row r="56" spans="1:17">
      <c r="Q56" s="289"/>
    </row>
    <row r="58" spans="1:17">
      <c r="C58" s="613" t="s">
        <v>17</v>
      </c>
    </row>
  </sheetData>
  <mergeCells count="15">
    <mergeCell ref="A43:A45"/>
    <mergeCell ref="A46:A48"/>
    <mergeCell ref="A4:A6"/>
    <mergeCell ref="A7:A9"/>
    <mergeCell ref="A10:A12"/>
    <mergeCell ref="A13:A15"/>
    <mergeCell ref="A16:A18"/>
    <mergeCell ref="A19:A21"/>
    <mergeCell ref="A22:A24"/>
    <mergeCell ref="A25:A27"/>
    <mergeCell ref="A28:A30"/>
    <mergeCell ref="A31:A33"/>
    <mergeCell ref="A34:A36"/>
    <mergeCell ref="A37:A39"/>
    <mergeCell ref="A40:A42"/>
  </mergeCells>
  <hyperlinks>
    <hyperlink ref="T7" location="Content!B79" display="Back to Content Page"/>
  </hyperlink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workbookViewId="0">
      <selection activeCell="I15" sqref="I15"/>
    </sheetView>
  </sheetViews>
  <sheetFormatPr defaultRowHeight="14.5"/>
  <cols>
    <col min="1" max="1" width="33.81640625" customWidth="1"/>
    <col min="2" max="16" width="7" customWidth="1"/>
    <col min="17" max="17" width="9.1796875" style="499"/>
  </cols>
  <sheetData>
    <row r="1" spans="1:18">
      <c r="A1" s="324" t="s">
        <v>1344</v>
      </c>
      <c r="B1" s="324"/>
      <c r="C1" s="324"/>
      <c r="D1" s="324"/>
      <c r="E1" s="324"/>
      <c r="F1" s="324"/>
      <c r="G1" s="324"/>
      <c r="H1" s="324"/>
      <c r="I1" s="324"/>
      <c r="J1" s="324"/>
      <c r="K1" s="57"/>
      <c r="L1" s="57"/>
      <c r="M1" s="57"/>
      <c r="N1" s="57"/>
    </row>
    <row r="2" spans="1:18">
      <c r="A2" s="164"/>
      <c r="B2" s="97"/>
      <c r="C2" s="97"/>
      <c r="D2" s="97"/>
      <c r="E2" s="97"/>
      <c r="F2" s="97"/>
      <c r="G2" s="97"/>
      <c r="H2" s="97"/>
      <c r="I2" s="97"/>
      <c r="J2" s="97"/>
      <c r="K2" s="57"/>
      <c r="L2" s="57"/>
      <c r="M2" s="57"/>
      <c r="N2" s="57"/>
    </row>
    <row r="3" spans="1:18" ht="15" customHeight="1">
      <c r="A3" s="94" t="s">
        <v>16</v>
      </c>
      <c r="B3" s="4">
        <v>2001</v>
      </c>
      <c r="C3" s="4">
        <v>2002</v>
      </c>
      <c r="D3" s="4">
        <v>2003</v>
      </c>
      <c r="E3" s="4">
        <v>2004</v>
      </c>
      <c r="F3" s="4">
        <v>2005</v>
      </c>
      <c r="G3" s="4">
        <v>2006</v>
      </c>
      <c r="H3" s="4">
        <v>2007</v>
      </c>
      <c r="I3" s="4">
        <v>2008</v>
      </c>
      <c r="J3" s="4">
        <v>2009</v>
      </c>
      <c r="K3" s="4">
        <v>2010</v>
      </c>
      <c r="L3" s="4">
        <v>2011</v>
      </c>
      <c r="M3" s="4">
        <v>2012</v>
      </c>
      <c r="N3" s="70">
        <v>2013</v>
      </c>
      <c r="O3" s="70">
        <v>2014</v>
      </c>
      <c r="P3" s="70">
        <v>2015</v>
      </c>
    </row>
    <row r="4" spans="1:18">
      <c r="A4" s="10" t="s">
        <v>15</v>
      </c>
      <c r="B4" s="368">
        <v>3.1080031080031039</v>
      </c>
      <c r="C4" s="368">
        <v>2.3436322532027014</v>
      </c>
      <c r="D4" s="368">
        <v>3.7037037037037015</v>
      </c>
      <c r="E4" s="368">
        <v>3.1028117012212411</v>
      </c>
      <c r="F4" s="368">
        <v>2.9405688313476963</v>
      </c>
      <c r="G4" s="368">
        <v>3.0907144768530981</v>
      </c>
      <c r="H4" s="368">
        <v>3.10837118754054</v>
      </c>
      <c r="I4" s="368">
        <v>3.0146642331172511</v>
      </c>
      <c r="J4" s="368">
        <v>3.1830400782013544</v>
      </c>
      <c r="K4" s="368">
        <v>3.2032683995500126</v>
      </c>
      <c r="L4" s="368">
        <v>3.2243258749282946</v>
      </c>
      <c r="M4" s="368">
        <v>3.2458870609159525</v>
      </c>
      <c r="N4" s="368">
        <v>3.2730404823427972</v>
      </c>
      <c r="O4" s="368">
        <v>3.0153275935292072</v>
      </c>
      <c r="P4" s="368">
        <v>3.0807285810658871</v>
      </c>
    </row>
    <row r="5" spans="1:18">
      <c r="A5" s="10" t="s">
        <v>14</v>
      </c>
      <c r="B5" s="368">
        <v>2.4</v>
      </c>
      <c r="C5" s="368">
        <v>2.4</v>
      </c>
      <c r="D5" s="368">
        <v>2.4</v>
      </c>
      <c r="E5" s="368">
        <v>2.4</v>
      </c>
      <c r="F5" s="368">
        <v>2.4</v>
      </c>
      <c r="G5" s="368">
        <v>2.4</v>
      </c>
      <c r="H5" s="368">
        <v>2.4</v>
      </c>
      <c r="I5" s="368">
        <v>2.4</v>
      </c>
      <c r="J5" s="368">
        <v>2.4</v>
      </c>
      <c r="K5" s="368">
        <v>2.4</v>
      </c>
      <c r="L5" s="368">
        <v>1.9</v>
      </c>
      <c r="M5" s="368">
        <v>1.9</v>
      </c>
      <c r="N5" s="368">
        <v>1.9</v>
      </c>
      <c r="O5" s="368">
        <v>1.9</v>
      </c>
      <c r="P5" s="368">
        <v>1.7</v>
      </c>
      <c r="R5" s="285" t="s">
        <v>13</v>
      </c>
    </row>
    <row r="6" spans="1:18">
      <c r="A6" s="284" t="s">
        <v>268</v>
      </c>
      <c r="B6" s="368">
        <v>2.876425234094099</v>
      </c>
      <c r="C6" s="368">
        <v>2.7006821792355855</v>
      </c>
      <c r="D6" s="368">
        <v>2.7006369426751591</v>
      </c>
      <c r="E6" s="368">
        <v>2.6987277173335222</v>
      </c>
      <c r="F6" s="368">
        <v>3.0005003709646809</v>
      </c>
      <c r="G6" s="368">
        <v>3.0002010184937014</v>
      </c>
      <c r="H6" s="368">
        <v>3.0006342804169988</v>
      </c>
      <c r="I6" s="368">
        <v>3.0000631592244047</v>
      </c>
      <c r="J6" s="368">
        <v>3.0000613195977435</v>
      </c>
      <c r="K6" s="368">
        <v>3.0004911518254476</v>
      </c>
      <c r="L6" s="368">
        <v>2.9997832526551549</v>
      </c>
      <c r="M6" s="368">
        <v>2.9993967536931301</v>
      </c>
      <c r="N6" s="368">
        <v>2.9978615889619853</v>
      </c>
      <c r="O6" s="368">
        <v>3.3994963709080137</v>
      </c>
      <c r="P6" s="368">
        <f>('1.1.1'!T12-'1.1.1'!S12)*100/'1.1.1'!S12</f>
        <v>2.8987387387387389</v>
      </c>
    </row>
    <row r="7" spans="1:18">
      <c r="A7" s="10" t="s">
        <v>12</v>
      </c>
      <c r="B7" s="368">
        <v>0.10718113612004287</v>
      </c>
      <c r="C7" s="368">
        <v>0.10706638115631692</v>
      </c>
      <c r="D7" s="368">
        <v>5.3475935828877004E-2</v>
      </c>
      <c r="E7" s="368">
        <v>0.10689470871191876</v>
      </c>
      <c r="F7" s="368">
        <v>0.10678056593699947</v>
      </c>
      <c r="G7" s="368">
        <v>0.13</v>
      </c>
      <c r="H7" s="368">
        <v>0.14399999999999999</v>
      </c>
      <c r="I7" s="368">
        <v>0.191</v>
      </c>
      <c r="J7" s="368">
        <v>0.221</v>
      </c>
      <c r="K7" s="368">
        <v>0.24</v>
      </c>
      <c r="L7" s="368">
        <v>0.1</v>
      </c>
      <c r="M7" s="368">
        <v>0.33</v>
      </c>
      <c r="N7" s="368">
        <v>0.36</v>
      </c>
      <c r="O7" s="368">
        <v>0.39</v>
      </c>
      <c r="P7" s="368">
        <v>0.41899999999999998</v>
      </c>
    </row>
    <row r="8" spans="1:18">
      <c r="A8" s="10" t="s">
        <v>11</v>
      </c>
      <c r="B8" s="368">
        <v>2.9250223527909056</v>
      </c>
      <c r="C8" s="368">
        <v>2.8599789068800794</v>
      </c>
      <c r="D8" s="368">
        <v>2.8097678625263791</v>
      </c>
      <c r="E8" s="368">
        <v>2.7956863204782558</v>
      </c>
      <c r="F8" s="368">
        <v>2.7806267806267808</v>
      </c>
      <c r="G8" s="368">
        <v>2.7593085106382977</v>
      </c>
      <c r="H8" s="368">
        <v>2.7376589782280663</v>
      </c>
      <c r="I8" s="368">
        <v>2.7055369127516777</v>
      </c>
      <c r="J8" s="368">
        <v>2.6988418958216416</v>
      </c>
      <c r="K8" s="368">
        <v>2.6859298977261443</v>
      </c>
      <c r="L8" s="368">
        <v>2.6768457672980288</v>
      </c>
      <c r="M8" s="368">
        <v>2.7510723647628899</v>
      </c>
      <c r="N8" s="368">
        <v>2.7510723647628899</v>
      </c>
      <c r="O8" s="368">
        <v>2.67</v>
      </c>
      <c r="P8" s="368">
        <v>2.7057145404297049</v>
      </c>
    </row>
    <row r="9" spans="1:18">
      <c r="A9" s="10" t="s">
        <v>10</v>
      </c>
      <c r="B9" s="368">
        <v>3.2040000000000002</v>
      </c>
      <c r="C9" s="368">
        <v>3.2589999999999999</v>
      </c>
      <c r="D9" s="368">
        <v>3.294</v>
      </c>
      <c r="E9" s="368">
        <v>3.3140000000000001</v>
      </c>
      <c r="F9" s="368">
        <v>3.3220000000000001</v>
      </c>
      <c r="G9" s="368">
        <v>3.3210000000000002</v>
      </c>
      <c r="H9" s="368">
        <v>3.3130000000000002</v>
      </c>
      <c r="I9" s="368">
        <v>2.8</v>
      </c>
      <c r="J9" s="368">
        <v>3.14</v>
      </c>
      <c r="K9" s="368">
        <v>3.11</v>
      </c>
      <c r="L9" s="368">
        <v>3.11</v>
      </c>
      <c r="M9" s="368">
        <v>3.12</v>
      </c>
      <c r="N9" s="368">
        <v>3.13</v>
      </c>
      <c r="O9" s="368">
        <v>3.14</v>
      </c>
      <c r="P9" s="368">
        <v>3.15</v>
      </c>
      <c r="R9" s="12" t="s">
        <v>17</v>
      </c>
    </row>
    <row r="10" spans="1:18">
      <c r="A10" s="10" t="s">
        <v>9</v>
      </c>
      <c r="B10" s="368">
        <v>0.74</v>
      </c>
      <c r="C10" s="368">
        <v>0.71</v>
      </c>
      <c r="D10" s="368">
        <v>0.68</v>
      </c>
      <c r="E10" s="368">
        <v>0.61</v>
      </c>
      <c r="F10" s="368">
        <v>0.53</v>
      </c>
      <c r="G10" s="368">
        <v>0.46</v>
      </c>
      <c r="H10" s="368">
        <v>0.41</v>
      </c>
      <c r="I10" s="368">
        <v>0.31</v>
      </c>
      <c r="J10" s="368">
        <v>0.25</v>
      </c>
      <c r="K10" s="368">
        <v>0.2</v>
      </c>
      <c r="L10" s="368">
        <v>0.2</v>
      </c>
      <c r="M10" s="368">
        <v>0.27</v>
      </c>
      <c r="N10" s="368">
        <v>0.19</v>
      </c>
      <c r="O10" s="368">
        <v>0.1</v>
      </c>
      <c r="P10" s="368">
        <v>0.09</v>
      </c>
    </row>
    <row r="11" spans="1:18">
      <c r="A11" s="10" t="s">
        <v>7</v>
      </c>
      <c r="B11" s="368">
        <v>2.3650000000000002</v>
      </c>
      <c r="C11" s="368">
        <v>2.375</v>
      </c>
      <c r="D11" s="368">
        <v>2.3849999999999998</v>
      </c>
      <c r="E11" s="368">
        <v>2.3889999999999998</v>
      </c>
      <c r="F11" s="368">
        <v>2.3889999999999998</v>
      </c>
      <c r="G11" s="368">
        <v>2.3849999999999998</v>
      </c>
      <c r="H11" s="368">
        <v>2.7519999999999998</v>
      </c>
      <c r="I11" s="368">
        <v>2.77</v>
      </c>
      <c r="J11" s="368">
        <v>2.782</v>
      </c>
      <c r="K11" s="368">
        <v>2.79</v>
      </c>
      <c r="L11" s="368">
        <v>2.7930000000000001</v>
      </c>
      <c r="M11" s="368">
        <v>2.7930000000000001</v>
      </c>
      <c r="N11" s="368">
        <v>2.7589999999999999</v>
      </c>
      <c r="O11" s="368">
        <v>2.7189999999999999</v>
      </c>
      <c r="P11" s="368">
        <v>2.6859999999999999</v>
      </c>
    </row>
    <row r="12" spans="1:18">
      <c r="A12" s="10" t="s">
        <v>6</v>
      </c>
      <c r="B12" s="368">
        <v>0.77092511013215859</v>
      </c>
      <c r="C12" s="368">
        <v>0.77092511013215859</v>
      </c>
      <c r="D12" s="368">
        <v>0.77092511013215859</v>
      </c>
      <c r="E12" s="368">
        <v>0.77092511013215859</v>
      </c>
      <c r="F12" s="368">
        <v>0.77092511013215859</v>
      </c>
      <c r="G12" s="368">
        <v>0.77092511013215859</v>
      </c>
      <c r="H12" s="368">
        <v>0.77092511013215859</v>
      </c>
      <c r="I12" s="368">
        <v>0.77092511013215859</v>
      </c>
      <c r="J12" s="368">
        <v>0.77092511013215859</v>
      </c>
      <c r="K12" s="368">
        <v>0.77092511013215859</v>
      </c>
      <c r="L12" s="368">
        <v>0.77092511013215859</v>
      </c>
      <c r="M12" s="368">
        <v>0.77092511013215859</v>
      </c>
      <c r="N12" s="368">
        <v>0.77092511013215859</v>
      </c>
      <c r="O12" s="368">
        <v>0.77092511013215859</v>
      </c>
      <c r="P12" s="368">
        <v>0.77092511013215859</v>
      </c>
    </row>
    <row r="13" spans="1:18">
      <c r="A13" s="10" t="s">
        <v>5</v>
      </c>
      <c r="B13" s="368">
        <v>0.1</v>
      </c>
      <c r="C13" s="368">
        <v>3.1</v>
      </c>
      <c r="D13" s="368">
        <v>-1.1000000000000001</v>
      </c>
      <c r="E13" s="368">
        <v>-0.4</v>
      </c>
      <c r="F13" s="368">
        <v>0.5</v>
      </c>
      <c r="G13" s="368">
        <v>2.1</v>
      </c>
      <c r="H13" s="368">
        <v>0.5</v>
      </c>
      <c r="I13" s="368">
        <v>2.2000000000000002</v>
      </c>
      <c r="J13" s="368">
        <v>0.4</v>
      </c>
      <c r="K13" s="368">
        <v>2.8</v>
      </c>
      <c r="L13" s="368">
        <v>2.4</v>
      </c>
      <c r="M13" s="368">
        <v>2.5</v>
      </c>
      <c r="N13" s="368">
        <v>2.2999999999999998</v>
      </c>
      <c r="O13" s="368">
        <v>1.6</v>
      </c>
      <c r="P13" s="368">
        <v>2.2000000000000002</v>
      </c>
    </row>
    <row r="14" spans="1:18">
      <c r="A14" s="10" t="s">
        <v>4</v>
      </c>
      <c r="B14" s="592" t="s">
        <v>429</v>
      </c>
      <c r="C14" s="592" t="s">
        <v>429</v>
      </c>
      <c r="D14" s="368">
        <v>1.22</v>
      </c>
      <c r="E14" s="368">
        <v>1.25</v>
      </c>
      <c r="F14" s="368">
        <v>1.28</v>
      </c>
      <c r="G14" s="368">
        <v>1.31</v>
      </c>
      <c r="H14" s="368">
        <v>1.34</v>
      </c>
      <c r="I14" s="368">
        <v>1.37</v>
      </c>
      <c r="J14" s="368">
        <v>1.4</v>
      </c>
      <c r="K14" s="368">
        <v>1.43</v>
      </c>
      <c r="L14" s="368">
        <v>1.46</v>
      </c>
      <c r="M14" s="368">
        <v>1.49</v>
      </c>
      <c r="N14" s="368">
        <v>1.52</v>
      </c>
      <c r="O14" s="368">
        <v>1.55</v>
      </c>
      <c r="P14" s="368">
        <v>1.59</v>
      </c>
    </row>
    <row r="15" spans="1:18">
      <c r="A15" s="10" t="s">
        <v>3</v>
      </c>
      <c r="B15" s="368">
        <v>2.6919242273180455</v>
      </c>
      <c r="C15" s="368">
        <v>2.5242718446601944</v>
      </c>
      <c r="D15" s="368">
        <v>2.3674242424242422</v>
      </c>
      <c r="E15" s="368">
        <v>2.2201665124884364</v>
      </c>
      <c r="F15" s="368">
        <v>-8.5067873303167421</v>
      </c>
      <c r="G15" s="368">
        <v>0.39564787339268054</v>
      </c>
      <c r="H15" s="368">
        <v>0.29556650246305421</v>
      </c>
      <c r="I15" s="368">
        <v>1.37524557956778</v>
      </c>
      <c r="J15" s="368">
        <v>1.1627906976744187</v>
      </c>
      <c r="K15" s="368">
        <v>1.053639846743295</v>
      </c>
      <c r="L15" s="368">
        <v>1.1599999999999999</v>
      </c>
      <c r="M15" s="368">
        <v>1.18</v>
      </c>
      <c r="N15" s="368">
        <v>1.18</v>
      </c>
      <c r="O15" s="368">
        <v>1.19</v>
      </c>
      <c r="P15" s="368">
        <v>1.18</v>
      </c>
    </row>
    <row r="16" spans="1:18">
      <c r="A16" s="284" t="s">
        <v>79</v>
      </c>
      <c r="B16" s="368">
        <v>3.1</v>
      </c>
      <c r="C16" s="368">
        <v>2.9</v>
      </c>
      <c r="D16" s="368">
        <v>2.9</v>
      </c>
      <c r="E16" s="368">
        <v>2.9</v>
      </c>
      <c r="F16" s="368">
        <v>2.9</v>
      </c>
      <c r="G16" s="368">
        <v>2.9</v>
      </c>
      <c r="H16" s="368">
        <v>2.9</v>
      </c>
      <c r="I16" s="368">
        <v>2.9</v>
      </c>
      <c r="J16" s="368">
        <v>2.9</v>
      </c>
      <c r="K16" s="368">
        <v>2.9</v>
      </c>
      <c r="L16" s="368">
        <v>2.9</v>
      </c>
      <c r="M16" s="368">
        <v>2.7</v>
      </c>
      <c r="N16" s="368">
        <v>2.7</v>
      </c>
      <c r="O16" s="368">
        <v>2.7</v>
      </c>
      <c r="P16" s="368">
        <v>2.7</v>
      </c>
    </row>
    <row r="17" spans="1:19">
      <c r="A17" s="10" t="s">
        <v>2</v>
      </c>
      <c r="B17" s="368">
        <v>2.0534088610155776</v>
      </c>
      <c r="C17" s="368">
        <v>3.1717712359996035</v>
      </c>
      <c r="D17" s="368">
        <v>3.2183687193774619</v>
      </c>
      <c r="E17" s="368">
        <v>3.2204020848845869</v>
      </c>
      <c r="F17" s="368">
        <v>3.1650135256988277</v>
      </c>
      <c r="G17" s="368">
        <v>3.1290971068962503</v>
      </c>
      <c r="H17" s="368">
        <v>3.0595813204508855</v>
      </c>
      <c r="I17" s="368">
        <v>3.0098684210526314</v>
      </c>
      <c r="J17" s="368">
        <v>2.961839374101868</v>
      </c>
      <c r="K17" s="368">
        <v>2.8</v>
      </c>
      <c r="L17" s="368">
        <v>3.1</v>
      </c>
      <c r="M17" s="368">
        <v>3</v>
      </c>
      <c r="N17" s="368">
        <v>3</v>
      </c>
      <c r="O17" s="368">
        <v>3</v>
      </c>
      <c r="P17" s="368">
        <v>2.9</v>
      </c>
    </row>
    <row r="18" spans="1:19">
      <c r="A18" s="10" t="s">
        <v>1</v>
      </c>
      <c r="B18" s="368">
        <v>-0.25649794801641584</v>
      </c>
      <c r="C18" s="368">
        <v>-0.26572947025544319</v>
      </c>
      <c r="D18" s="368">
        <v>1.1001289213579717</v>
      </c>
      <c r="E18" s="368">
        <v>1.8617699566437134</v>
      </c>
      <c r="F18" s="368">
        <v>-1.2685695209480887</v>
      </c>
      <c r="G18" s="368">
        <v>1.521555367709214</v>
      </c>
      <c r="H18" s="368">
        <v>0.24979184013322231</v>
      </c>
      <c r="I18" s="368">
        <v>0.68106312292358806</v>
      </c>
      <c r="J18" s="368">
        <v>0.97343672661277014</v>
      </c>
      <c r="K18" s="368">
        <v>0.85847436840813884</v>
      </c>
      <c r="L18" s="368">
        <v>3.3884565499351491</v>
      </c>
      <c r="M18" s="368">
        <v>1.1000000000000001</v>
      </c>
      <c r="N18" s="368">
        <v>1.0029859888216919</v>
      </c>
      <c r="O18" s="368">
        <v>1.9329896907216495</v>
      </c>
      <c r="P18" s="368">
        <f>('1.1.1'!T48-'1.1.1'!S48)*100/'1.1.1'!S48</f>
        <v>2.1388807500732492</v>
      </c>
    </row>
    <row r="19" spans="1:19">
      <c r="A19" s="10" t="s">
        <v>0</v>
      </c>
      <c r="B19" s="368">
        <v>3.2915946172038275</v>
      </c>
      <c r="C19" s="368">
        <v>2.6824236276125504</v>
      </c>
      <c r="D19" s="368">
        <v>2.0680305612686709</v>
      </c>
      <c r="E19" s="368">
        <v>2.4773918932353212</v>
      </c>
      <c r="F19" s="368">
        <v>-0.1150153810235679</v>
      </c>
      <c r="G19" s="368">
        <v>2.5057285628943049</v>
      </c>
      <c r="H19" s="368">
        <v>2.3208597477623556</v>
      </c>
      <c r="I19" s="368">
        <v>2.0864026626633745</v>
      </c>
      <c r="J19" s="368">
        <v>2.4896728518806128</v>
      </c>
      <c r="K19" s="368">
        <v>2.5246515158518008</v>
      </c>
      <c r="L19" s="368">
        <v>2.6832929447809164</v>
      </c>
      <c r="M19" s="368">
        <v>2.2373929374401484</v>
      </c>
      <c r="N19" s="368">
        <v>2.4690038322747938</v>
      </c>
      <c r="O19" s="368">
        <v>2.8516688697874741</v>
      </c>
      <c r="P19" s="368">
        <f>('1.1.1'!T51-'1.1.1'!S51)*100/'1.1.1'!S51</f>
        <v>2.4073082504187417</v>
      </c>
      <c r="S19" s="38"/>
    </row>
    <row r="20" spans="1:19">
      <c r="A20" s="57"/>
      <c r="B20" s="57"/>
      <c r="C20" s="57"/>
      <c r="D20" s="57"/>
      <c r="E20" s="57"/>
      <c r="F20" s="57"/>
      <c r="G20" s="57"/>
      <c r="H20" s="57"/>
      <c r="I20" s="57"/>
      <c r="J20" s="57"/>
      <c r="K20" s="57"/>
      <c r="L20" s="57"/>
      <c r="M20" s="57"/>
      <c r="N20" s="57"/>
    </row>
    <row r="21" spans="1:19" ht="14.65" customHeight="1">
      <c r="A21" s="136" t="s">
        <v>35</v>
      </c>
      <c r="B21" s="164"/>
      <c r="C21" s="192"/>
      <c r="E21" s="486"/>
      <c r="F21" s="486"/>
      <c r="G21" s="486"/>
      <c r="H21" s="486"/>
      <c r="I21" s="486"/>
      <c r="J21" s="486"/>
      <c r="K21" s="486"/>
      <c r="L21" s="486"/>
      <c r="M21" s="486"/>
      <c r="N21" s="57"/>
    </row>
    <row r="22" spans="1:19">
      <c r="A22" s="57"/>
      <c r="B22" s="164"/>
      <c r="C22" s="57"/>
      <c r="E22" s="97"/>
      <c r="F22" s="97"/>
      <c r="G22" s="97"/>
      <c r="H22" s="57"/>
      <c r="I22" s="57"/>
      <c r="J22" s="57"/>
      <c r="K22" s="57"/>
      <c r="L22" s="57"/>
      <c r="M22" s="57"/>
      <c r="N22" s="57"/>
    </row>
    <row r="23" spans="1:19" ht="14.65" customHeight="1">
      <c r="A23" s="486" t="s">
        <v>1512</v>
      </c>
      <c r="B23" s="164"/>
      <c r="C23" s="134"/>
      <c r="E23" s="131"/>
      <c r="F23" s="131"/>
      <c r="G23" s="131"/>
      <c r="H23" s="131"/>
      <c r="I23" s="131"/>
      <c r="J23" s="131"/>
      <c r="K23" s="131"/>
      <c r="L23" s="131"/>
      <c r="M23" s="131"/>
      <c r="N23" s="57"/>
    </row>
    <row r="24" spans="1:19">
      <c r="A24" s="97"/>
      <c r="B24" s="57"/>
      <c r="C24" s="57"/>
      <c r="D24" s="131"/>
      <c r="E24" s="131"/>
      <c r="F24" s="131"/>
      <c r="G24" s="131"/>
      <c r="H24" s="131"/>
      <c r="I24" s="131"/>
      <c r="J24" s="131"/>
      <c r="K24" s="131"/>
      <c r="L24" s="131"/>
      <c r="M24" s="131"/>
      <c r="N24" s="57"/>
    </row>
    <row r="25" spans="1:19">
      <c r="A25" s="167" t="s">
        <v>431</v>
      </c>
      <c r="D25" s="131"/>
      <c r="E25" s="131"/>
      <c r="F25" s="131"/>
      <c r="G25" s="131"/>
      <c r="H25" s="131"/>
      <c r="I25" s="131"/>
      <c r="J25" s="131"/>
      <c r="K25" s="131"/>
      <c r="L25" s="131"/>
      <c r="M25" s="131"/>
    </row>
    <row r="26" spans="1:19">
      <c r="D26" s="131"/>
      <c r="E26" s="131"/>
      <c r="F26" s="131"/>
      <c r="G26" s="131"/>
      <c r="H26" s="131"/>
      <c r="I26" s="131"/>
      <c r="J26" s="131"/>
      <c r="K26" s="131"/>
      <c r="L26" s="131"/>
      <c r="M26" s="131"/>
    </row>
    <row r="27" spans="1:19">
      <c r="D27" s="131"/>
      <c r="E27" s="131"/>
      <c r="F27" s="131"/>
      <c r="G27" s="131"/>
      <c r="H27" s="131"/>
      <c r="I27" s="131"/>
      <c r="J27" s="131"/>
      <c r="K27" s="131"/>
      <c r="L27" s="131"/>
      <c r="M27" s="131"/>
    </row>
    <row r="28" spans="1:19">
      <c r="D28" s="131"/>
      <c r="E28" s="131"/>
      <c r="F28" s="131"/>
      <c r="G28" s="131"/>
      <c r="H28" s="131"/>
      <c r="I28" s="131"/>
      <c r="J28" s="131"/>
      <c r="K28" s="131"/>
      <c r="L28" s="131"/>
      <c r="M28" s="131"/>
    </row>
  </sheetData>
  <hyperlinks>
    <hyperlink ref="R5" location="Content!B5" display="Back to Content Page"/>
  </hyperlinks>
  <pageMargins left="0.7" right="0.7" top="0.75" bottom="0.75" header="0.3" footer="0.3"/>
  <pageSetup orientation="portrait" horizontalDpi="300" verticalDpi="30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zoomScale="91" zoomScaleNormal="91" workbookViewId="0">
      <pane xSplit="1" ySplit="3" topLeftCell="B4" activePane="bottomRight" state="frozen"/>
      <selection activeCell="A9" sqref="A9"/>
      <selection pane="topRight" activeCell="A9" sqref="A9"/>
      <selection pane="bottomLeft" activeCell="A9" sqref="A9"/>
      <selection pane="bottomRight" activeCell="D3" sqref="D3"/>
    </sheetView>
  </sheetViews>
  <sheetFormatPr defaultColWidth="9.1796875" defaultRowHeight="15" customHeight="1"/>
  <cols>
    <col min="1" max="1" width="50" style="289" customWidth="1"/>
    <col min="2" max="17" width="9.7265625" style="289" customWidth="1"/>
    <col min="18" max="25" width="13.36328125" style="289" bestFit="1" customWidth="1"/>
    <col min="26" max="16384" width="9.1796875" style="289"/>
  </cols>
  <sheetData>
    <row r="1" spans="1:19" s="136" customFormat="1" ht="18" customHeight="1">
      <c r="A1" s="136" t="s">
        <v>1844</v>
      </c>
    </row>
    <row r="2" spans="1:19" s="136" customFormat="1" ht="15" customHeight="1">
      <c r="A2" s="1163" t="s">
        <v>1845</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row>
    <row r="4" spans="1:19" ht="15" customHeight="1">
      <c r="A4" s="896" t="s">
        <v>66</v>
      </c>
      <c r="B4" s="897" t="s">
        <v>8</v>
      </c>
      <c r="C4" s="897" t="s">
        <v>8</v>
      </c>
      <c r="D4" s="897">
        <v>8048.4862163128191</v>
      </c>
      <c r="E4" s="897">
        <v>1095.5031473091217</v>
      </c>
      <c r="F4" s="897">
        <v>1462.3896088912413</v>
      </c>
      <c r="G4" s="897">
        <v>1856.4728539969751</v>
      </c>
      <c r="H4" s="897">
        <v>2700.9874654501291</v>
      </c>
      <c r="I4" s="897">
        <v>3386.276638592356</v>
      </c>
      <c r="J4" s="897">
        <v>4196.6305634702467</v>
      </c>
      <c r="K4" s="897">
        <v>4563.7943480396307</v>
      </c>
      <c r="L4" s="897">
        <v>5100.5236011649276</v>
      </c>
      <c r="M4" s="897">
        <v>6449.9794795324042</v>
      </c>
      <c r="N4" s="897">
        <v>7683.9009362522756</v>
      </c>
      <c r="O4" s="897">
        <v>8784.8087440640265</v>
      </c>
      <c r="P4" s="897">
        <v>11675.953299963232</v>
      </c>
      <c r="Q4" s="897">
        <v>11184.062414564642</v>
      </c>
    </row>
    <row r="5" spans="1:19" ht="15" customHeight="1">
      <c r="A5" s="896" t="s">
        <v>1846</v>
      </c>
      <c r="B5" s="897" t="s">
        <v>8</v>
      </c>
      <c r="C5" s="897" t="s">
        <v>8</v>
      </c>
      <c r="D5" s="897">
        <v>7052.7152975947765</v>
      </c>
      <c r="E5" s="897">
        <v>7616.0411702280071</v>
      </c>
      <c r="F5" s="897">
        <v>10276.220678702497</v>
      </c>
      <c r="G5" s="897">
        <v>18556.245983073968</v>
      </c>
      <c r="H5" s="897">
        <v>24361.133656661481</v>
      </c>
      <c r="I5" s="897">
        <v>32252.23862619964</v>
      </c>
      <c r="J5" s="897">
        <v>43389.685678798218</v>
      </c>
      <c r="K5" s="897">
        <v>19398.149474729889</v>
      </c>
      <c r="L5" s="897">
        <v>31563.971729137596</v>
      </c>
      <c r="M5" s="897">
        <v>47860.001265929939</v>
      </c>
      <c r="N5" s="897">
        <v>52560.369757291701</v>
      </c>
      <c r="O5" s="897">
        <v>48897.015730866318</v>
      </c>
      <c r="P5" s="897">
        <v>41067.044743835257</v>
      </c>
      <c r="Q5" s="897">
        <v>26511.949028807936</v>
      </c>
      <c r="S5" s="7"/>
    </row>
    <row r="6" spans="1:19" ht="15" customHeight="1">
      <c r="A6" s="896" t="s">
        <v>1847</v>
      </c>
      <c r="B6" s="897" t="s">
        <v>8</v>
      </c>
      <c r="C6" s="897" t="s">
        <v>8</v>
      </c>
      <c r="D6" s="897">
        <v>553.96059489960862</v>
      </c>
      <c r="E6" s="897">
        <v>706.92765304283046</v>
      </c>
      <c r="F6" s="897">
        <v>1095.3370130988051</v>
      </c>
      <c r="G6" s="897">
        <v>1435.4908420053296</v>
      </c>
      <c r="H6" s="897">
        <v>1879.7232600279303</v>
      </c>
      <c r="I6" s="897">
        <v>2195.9190986343137</v>
      </c>
      <c r="J6" s="897">
        <v>3023.352800973822</v>
      </c>
      <c r="K6" s="897">
        <v>3521.7725766110034</v>
      </c>
      <c r="L6" s="897">
        <v>3748.2727424885684</v>
      </c>
      <c r="M6" s="897">
        <v>4598.6525016253045</v>
      </c>
      <c r="N6" s="897">
        <v>5574.3827253763038</v>
      </c>
      <c r="O6" s="897">
        <v>6516.68566827428</v>
      </c>
      <c r="P6" s="897">
        <v>7138.046073688517</v>
      </c>
      <c r="Q6" s="897">
        <v>6014.9311066317778</v>
      </c>
      <c r="S6" s="285" t="s">
        <v>13</v>
      </c>
    </row>
    <row r="7" spans="1:19" ht="15" customHeight="1">
      <c r="A7" s="896" t="s">
        <v>1848</v>
      </c>
      <c r="B7" s="897" t="s">
        <v>8</v>
      </c>
      <c r="C7" s="897" t="s">
        <v>8</v>
      </c>
      <c r="D7" s="897">
        <v>58.680273689619497</v>
      </c>
      <c r="E7" s="897">
        <v>112.6637760404062</v>
      </c>
      <c r="F7" s="897">
        <v>130.71062622389533</v>
      </c>
      <c r="G7" s="897">
        <v>105.95723369875839</v>
      </c>
      <c r="H7" s="897">
        <v>425.76141521741624</v>
      </c>
      <c r="I7" s="897">
        <v>711.75499463982953</v>
      </c>
      <c r="J7" s="897">
        <v>479.59849362392725</v>
      </c>
      <c r="K7" s="897">
        <v>478.1104104380567</v>
      </c>
      <c r="L7" s="897">
        <v>453.77340051480235</v>
      </c>
      <c r="M7" s="897">
        <v>458.50850805706915</v>
      </c>
      <c r="N7" s="897">
        <v>494.31864231748909</v>
      </c>
      <c r="O7" s="897">
        <v>607.0319729470466</v>
      </c>
      <c r="P7" s="897">
        <v>613.32330045901335</v>
      </c>
      <c r="Q7" s="897">
        <v>580.81426277606545</v>
      </c>
      <c r="S7" s="499"/>
    </row>
    <row r="8" spans="1:19" ht="15" customHeight="1">
      <c r="A8" s="896" t="s">
        <v>1849</v>
      </c>
      <c r="B8" s="897" t="s">
        <v>8</v>
      </c>
      <c r="C8" s="897" t="s">
        <v>8</v>
      </c>
      <c r="D8" s="897">
        <v>817.78434981251917</v>
      </c>
      <c r="E8" s="897">
        <v>952.27133576028416</v>
      </c>
      <c r="F8" s="897">
        <v>1278.3759308042806</v>
      </c>
      <c r="G8" s="897">
        <v>2061.5415495840971</v>
      </c>
      <c r="H8" s="897">
        <v>3567.2679954405739</v>
      </c>
      <c r="I8" s="897">
        <v>4814.0766460116783</v>
      </c>
      <c r="J8" s="897">
        <v>5729.6252087792109</v>
      </c>
      <c r="K8" s="897">
        <v>6968.7182025583861</v>
      </c>
      <c r="L8" s="897">
        <v>7453.038299691565</v>
      </c>
      <c r="M8" s="897">
        <v>8901.1053205677817</v>
      </c>
      <c r="N8" s="897">
        <v>13427.043771482917</v>
      </c>
      <c r="O8" s="897">
        <v>16016.608722686269</v>
      </c>
      <c r="P8" s="897">
        <v>18081.306036419479</v>
      </c>
      <c r="Q8" s="897">
        <v>14729.461685479688</v>
      </c>
    </row>
    <row r="9" spans="1:19" ht="15" customHeight="1">
      <c r="A9" s="896" t="s">
        <v>1850</v>
      </c>
      <c r="B9" s="897" t="s">
        <v>8</v>
      </c>
      <c r="C9" s="897" t="s">
        <v>8</v>
      </c>
      <c r="D9" s="897">
        <v>1602.5437770221556</v>
      </c>
      <c r="E9" s="897">
        <v>2140.0533527579596</v>
      </c>
      <c r="F9" s="897">
        <v>2871.8938976649852</v>
      </c>
      <c r="G9" s="897">
        <v>4041.3892363497257</v>
      </c>
      <c r="H9" s="897">
        <v>4875.9592150426215</v>
      </c>
      <c r="I9" s="897">
        <v>6104.9249985591987</v>
      </c>
      <c r="J9" s="897">
        <v>7677.7915388185311</v>
      </c>
      <c r="K9" s="897">
        <v>8687.3536540050991</v>
      </c>
      <c r="L9" s="897">
        <v>9512.1578088725073</v>
      </c>
      <c r="M9" s="897">
        <v>11897.757048716667</v>
      </c>
      <c r="N9" s="897">
        <v>14105.05336484874</v>
      </c>
      <c r="O9" s="897">
        <v>16181.13466283028</v>
      </c>
      <c r="P9" s="897">
        <v>19765.342757234139</v>
      </c>
      <c r="Q9" s="897">
        <v>18517.179254533465</v>
      </c>
    </row>
    <row r="10" spans="1:19" ht="15" customHeight="1">
      <c r="A10" s="896" t="s">
        <v>1851</v>
      </c>
      <c r="B10" s="897" t="s">
        <v>8</v>
      </c>
      <c r="C10" s="897" t="s">
        <v>8</v>
      </c>
      <c r="D10" s="897">
        <v>425.29266245425748</v>
      </c>
      <c r="E10" s="897">
        <v>537.46904645397547</v>
      </c>
      <c r="F10" s="897">
        <v>623.62391609699534</v>
      </c>
      <c r="G10" s="897">
        <v>1085.9984289465151</v>
      </c>
      <c r="H10" s="897">
        <v>1642.4263596017672</v>
      </c>
      <c r="I10" s="897">
        <v>2184.5848334193524</v>
      </c>
      <c r="J10" s="897">
        <v>3423.0496440682041</v>
      </c>
      <c r="K10" s="897">
        <v>3734.107751246961</v>
      </c>
      <c r="L10" s="897">
        <v>3678.5926230350829</v>
      </c>
      <c r="M10" s="897">
        <v>5242.854146044896</v>
      </c>
      <c r="N10" s="897">
        <v>5771.7520661012313</v>
      </c>
      <c r="O10" s="897">
        <v>6456.563795193576</v>
      </c>
      <c r="P10" s="897">
        <v>7102.0007778348108</v>
      </c>
      <c r="Q10" s="897">
        <v>5118.3028548273842</v>
      </c>
    </row>
    <row r="11" spans="1:19" ht="15" customHeight="1">
      <c r="A11" s="896" t="s">
        <v>1852</v>
      </c>
      <c r="B11" s="897" t="s">
        <v>8</v>
      </c>
      <c r="C11" s="897" t="s">
        <v>8</v>
      </c>
      <c r="D11" s="897">
        <v>1159.3913229892096</v>
      </c>
      <c r="E11" s="897">
        <v>1189.3996822514334</v>
      </c>
      <c r="F11" s="897">
        <v>1878.6718999551128</v>
      </c>
      <c r="G11" s="897">
        <v>2139.6579446062083</v>
      </c>
      <c r="H11" s="897">
        <v>2913.9130620818305</v>
      </c>
      <c r="I11" s="897">
        <v>3875.5954013747937</v>
      </c>
      <c r="J11" s="897">
        <v>4718.7767101840755</v>
      </c>
      <c r="K11" s="897">
        <v>5306.7409338507614</v>
      </c>
      <c r="L11" s="897">
        <v>5331.9868291860666</v>
      </c>
      <c r="M11" s="897">
        <v>5851.3962806302516</v>
      </c>
      <c r="N11" s="897">
        <v>7056.3090539692321</v>
      </c>
      <c r="O11" s="897">
        <v>7526.8806883124844</v>
      </c>
      <c r="P11" s="897">
        <v>7516.586412534255</v>
      </c>
      <c r="Q11" s="897">
        <v>6978.1007152568282</v>
      </c>
    </row>
    <row r="12" spans="1:19" ht="15" customHeight="1">
      <c r="A12" s="896" t="s">
        <v>1853</v>
      </c>
      <c r="B12" s="897" t="s">
        <v>8</v>
      </c>
      <c r="C12" s="897" t="s">
        <v>8</v>
      </c>
      <c r="D12" s="897">
        <v>1342.6497158859302</v>
      </c>
      <c r="E12" s="897">
        <v>1883.463144709006</v>
      </c>
      <c r="F12" s="897">
        <v>2260.0987662380348</v>
      </c>
      <c r="G12" s="897">
        <v>3147.1308115112533</v>
      </c>
      <c r="H12" s="897">
        <v>4479.4965772074056</v>
      </c>
      <c r="I12" s="897">
        <v>5767.3974969309411</v>
      </c>
      <c r="J12" s="897">
        <v>8237.7761939737629</v>
      </c>
      <c r="K12" s="897">
        <v>9443.3655319372192</v>
      </c>
      <c r="L12" s="897">
        <v>8711.3882740646113</v>
      </c>
      <c r="M12" s="897">
        <v>10773.253199426512</v>
      </c>
      <c r="N12" s="897">
        <v>12540.93314196205</v>
      </c>
      <c r="O12" s="897">
        <v>14516.588868611158</v>
      </c>
      <c r="P12" s="897">
        <v>17638.595375850979</v>
      </c>
      <c r="Q12" s="897">
        <v>12774.670020180683</v>
      </c>
    </row>
    <row r="13" spans="1:19" ht="15" customHeight="1">
      <c r="A13" s="896" t="s">
        <v>1854</v>
      </c>
      <c r="B13" s="897" t="s">
        <v>8</v>
      </c>
      <c r="C13" s="897" t="s">
        <v>8</v>
      </c>
      <c r="D13" s="897">
        <v>1204.7770220485856</v>
      </c>
      <c r="E13" s="897">
        <v>1528.3004327437075</v>
      </c>
      <c r="F13" s="897">
        <v>1804.9817015524793</v>
      </c>
      <c r="G13" s="897">
        <v>2619.2524931595849</v>
      </c>
      <c r="H13" s="897">
        <v>5420.6572686232284</v>
      </c>
      <c r="I13" s="897">
        <v>4425.2179976849038</v>
      </c>
      <c r="J13" s="897">
        <v>5930.9387126202992</v>
      </c>
      <c r="K13" s="897">
        <v>6596.13657379298</v>
      </c>
      <c r="L13" s="897">
        <v>7334.7455239516639</v>
      </c>
      <c r="M13" s="897">
        <v>9350.0244320519232</v>
      </c>
      <c r="N13" s="897">
        <v>10664.178038061727</v>
      </c>
      <c r="O13" s="897">
        <v>13076.455670773654</v>
      </c>
      <c r="P13" s="897">
        <v>14294.342916524254</v>
      </c>
      <c r="Q13" s="897">
        <v>10536.533841364433</v>
      </c>
    </row>
    <row r="14" spans="1:19" s="901" customFormat="1" ht="15" customHeight="1">
      <c r="A14" s="898" t="s">
        <v>1855</v>
      </c>
      <c r="B14" s="899" t="s">
        <v>8</v>
      </c>
      <c r="C14" s="899" t="s">
        <v>8</v>
      </c>
      <c r="D14" s="899">
        <v>15101.201513907596</v>
      </c>
      <c r="E14" s="900">
        <v>17762.092741296732</v>
      </c>
      <c r="F14" s="900">
        <v>23682.304039228329</v>
      </c>
      <c r="G14" s="900">
        <v>37049.137376932413</v>
      </c>
      <c r="H14" s="900">
        <v>52267.32627535439</v>
      </c>
      <c r="I14" s="900">
        <v>65717.986732046993</v>
      </c>
      <c r="J14" s="900">
        <v>86807.225545310313</v>
      </c>
      <c r="K14" s="900">
        <v>68698.249457209982</v>
      </c>
      <c r="L14" s="900">
        <v>82888.450832107395</v>
      </c>
      <c r="M14" s="900">
        <v>111383.53218258274</v>
      </c>
      <c r="N14" s="900">
        <v>129878.24149766366</v>
      </c>
      <c r="O14" s="900">
        <v>138579.77452455909</v>
      </c>
      <c r="P14" s="899">
        <v>144892.54169434393</v>
      </c>
      <c r="Q14" s="899">
        <v>112946.00518442289</v>
      </c>
    </row>
    <row r="15" spans="1:19" s="903" customFormat="1" ht="15" customHeight="1">
      <c r="A15" s="896" t="s">
        <v>1856</v>
      </c>
      <c r="B15" s="897" t="s">
        <v>8</v>
      </c>
      <c r="C15" s="897" t="s">
        <v>8</v>
      </c>
      <c r="D15" s="897">
        <v>123.573926463826</v>
      </c>
      <c r="E15" s="902">
        <v>50.612347165601555</v>
      </c>
      <c r="F15" s="902">
        <v>-101.40318446337261</v>
      </c>
      <c r="G15" s="902">
        <v>-78.236199870896314</v>
      </c>
      <c r="H15" s="902">
        <v>113.55224085367156</v>
      </c>
      <c r="I15" s="902">
        <v>-451.59342118120759</v>
      </c>
      <c r="J15" s="902">
        <v>1731.3619435755393</v>
      </c>
      <c r="K15" s="902">
        <v>1716.4942053996881</v>
      </c>
      <c r="L15" s="902">
        <v>910.22844435379238</v>
      </c>
      <c r="M15" s="902">
        <v>559.76221323242987</v>
      </c>
      <c r="N15" s="902">
        <v>-1739.7970427147293</v>
      </c>
      <c r="O15" s="902">
        <v>-1854.5203318462711</v>
      </c>
      <c r="P15" s="897">
        <v>775.82130932441339</v>
      </c>
      <c r="Q15" s="897">
        <v>2168.1190709365246</v>
      </c>
    </row>
    <row r="16" spans="1:19" s="901" customFormat="1" ht="15" customHeight="1">
      <c r="A16" s="898" t="s">
        <v>1857</v>
      </c>
      <c r="B16" s="899" t="s">
        <v>8</v>
      </c>
      <c r="C16" s="899" t="s">
        <v>8</v>
      </c>
      <c r="D16" s="900">
        <f>D14+D15</f>
        <v>15224.775440371423</v>
      </c>
      <c r="E16" s="900">
        <v>17812.705088462331</v>
      </c>
      <c r="F16" s="900">
        <v>23580.900854764957</v>
      </c>
      <c r="G16" s="900">
        <v>36970.901177061518</v>
      </c>
      <c r="H16" s="900">
        <v>52380.87851620806</v>
      </c>
      <c r="I16" s="900">
        <v>65266.39331086578</v>
      </c>
      <c r="J16" s="900">
        <v>88538.587488885853</v>
      </c>
      <c r="K16" s="900">
        <v>70414.743662609675</v>
      </c>
      <c r="L16" s="900">
        <v>83798.679276461189</v>
      </c>
      <c r="M16" s="900">
        <v>111943.29439581517</v>
      </c>
      <c r="N16" s="900">
        <v>128138.44445494893</v>
      </c>
      <c r="O16" s="900">
        <v>136725.2541927128</v>
      </c>
      <c r="P16" s="899">
        <v>145668.36300366835</v>
      </c>
      <c r="Q16" s="899">
        <v>115114.12425535941</v>
      </c>
    </row>
    <row r="18" spans="1:1" ht="15" customHeight="1">
      <c r="A18" s="289" t="s">
        <v>1858</v>
      </c>
    </row>
  </sheetData>
  <mergeCells count="2">
    <mergeCell ref="A2:A3"/>
    <mergeCell ref="B2:Q2"/>
  </mergeCells>
  <hyperlinks>
    <hyperlink ref="S6" location="'Content Page'!A1" display="Back to Content Page"/>
  </hyperlinks>
  <pageMargins left="0.75" right="0.75" top="1" bottom="1" header="0.5" footer="0.5"/>
  <pageSetup orientation="portrait" horizontalDpi="1200" verticalDpi="1200"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zoomScale="90" zoomScaleNormal="90" workbookViewId="0">
      <selection activeCell="A9" sqref="A9"/>
    </sheetView>
  </sheetViews>
  <sheetFormatPr defaultColWidth="9.1796875" defaultRowHeight="15" customHeight="1"/>
  <cols>
    <col min="1" max="1" width="53.36328125" style="289" customWidth="1"/>
    <col min="2" max="17" width="9.7265625" style="289" customWidth="1"/>
    <col min="18" max="21" width="12.26953125" style="289" bestFit="1" customWidth="1"/>
    <col min="22" max="25" width="13.36328125" style="289" bestFit="1" customWidth="1"/>
    <col min="26" max="16384" width="9.1796875" style="289"/>
  </cols>
  <sheetData>
    <row r="1" spans="1:19" s="136" customFormat="1" ht="15" customHeight="1">
      <c r="A1" s="136" t="s">
        <v>1859</v>
      </c>
    </row>
    <row r="2" spans="1:19" s="136" customFormat="1" ht="15" customHeight="1">
      <c r="A2" s="1163" t="s">
        <v>1845</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row>
    <row r="4" spans="1:19" ht="15" customHeight="1">
      <c r="A4" s="896" t="s">
        <v>66</v>
      </c>
      <c r="B4" s="897">
        <v>161.76194471418412</v>
      </c>
      <c r="C4" s="897">
        <v>142.19752721249674</v>
      </c>
      <c r="D4" s="897">
        <v>131.95329969288125</v>
      </c>
      <c r="E4" s="897">
        <v>204.50260447779061</v>
      </c>
      <c r="F4" s="897">
        <v>202.36281972520842</v>
      </c>
      <c r="G4" s="897">
        <v>181.35182589605401</v>
      </c>
      <c r="H4" s="897">
        <v>207.66081778927423</v>
      </c>
      <c r="I4" s="897">
        <v>245.09099315441617</v>
      </c>
      <c r="J4" s="897">
        <v>276.47446983608171</v>
      </c>
      <c r="K4" s="897">
        <v>289.43888655825964</v>
      </c>
      <c r="L4" s="897">
        <v>318.13679284584674</v>
      </c>
      <c r="M4" s="897">
        <v>387.63625048962149</v>
      </c>
      <c r="N4" s="897">
        <v>388.66686411872649</v>
      </c>
      <c r="O4" s="897">
        <v>342.52000390726289</v>
      </c>
      <c r="P4" s="897">
        <v>339.26479384623525</v>
      </c>
      <c r="Q4" s="897">
        <v>312.79855396617012</v>
      </c>
      <c r="S4" s="7"/>
    </row>
    <row r="5" spans="1:19" ht="15" customHeight="1">
      <c r="A5" s="896" t="s">
        <v>1846</v>
      </c>
      <c r="B5" s="897">
        <v>1964.6551907037567</v>
      </c>
      <c r="C5" s="897">
        <v>1783.5056717684236</v>
      </c>
      <c r="D5" s="897">
        <v>1594.9200749888487</v>
      </c>
      <c r="E5" s="897">
        <v>1964.9205785781546</v>
      </c>
      <c r="F5" s="897">
        <v>2301.2261325147797</v>
      </c>
      <c r="G5" s="897">
        <v>3147.4903722979898</v>
      </c>
      <c r="H5" s="897">
        <v>3262.0884546117568</v>
      </c>
      <c r="I5" s="897">
        <v>3187.2265927847743</v>
      </c>
      <c r="J5" s="897">
        <v>2730.8852815763016</v>
      </c>
      <c r="K5" s="897">
        <v>1566.6562557774055</v>
      </c>
      <c r="L5" s="897">
        <v>2452.4217011209571</v>
      </c>
      <c r="M5" s="897">
        <v>3939.9838341437808</v>
      </c>
      <c r="N5" s="897">
        <v>2797.205368391395</v>
      </c>
      <c r="O5" s="897">
        <v>3104.2148906589973</v>
      </c>
      <c r="P5" s="897">
        <v>3811.4221251961121</v>
      </c>
      <c r="Q5" s="897">
        <v>2625.2370178950364</v>
      </c>
      <c r="S5" s="285" t="s">
        <v>13</v>
      </c>
    </row>
    <row r="6" spans="1:19" ht="15" customHeight="1">
      <c r="A6" s="896" t="s">
        <v>1847</v>
      </c>
      <c r="B6" s="897">
        <v>325.69181834358653</v>
      </c>
      <c r="C6" s="897">
        <v>320.58525668445566</v>
      </c>
      <c r="D6" s="897">
        <v>329.49837814148901</v>
      </c>
      <c r="E6" s="897">
        <v>428.59388071266494</v>
      </c>
      <c r="F6" s="897">
        <v>497.41383981013956</v>
      </c>
      <c r="G6" s="897">
        <v>490.92718222556243</v>
      </c>
      <c r="H6" s="897">
        <v>535.664786149713</v>
      </c>
      <c r="I6" s="897">
        <v>685.18056171734065</v>
      </c>
      <c r="J6" s="897">
        <v>626.77038474047993</v>
      </c>
      <c r="K6" s="897">
        <v>651.60626905373272</v>
      </c>
      <c r="L6" s="897">
        <v>816.69363998792619</v>
      </c>
      <c r="M6" s="897">
        <v>893.25718340050616</v>
      </c>
      <c r="N6" s="897">
        <v>856.15517044108822</v>
      </c>
      <c r="O6" s="897">
        <v>867.38645157610222</v>
      </c>
      <c r="P6" s="897">
        <v>861.86560674408247</v>
      </c>
      <c r="Q6" s="897">
        <v>824.01804117367033</v>
      </c>
      <c r="S6" s="499"/>
    </row>
    <row r="7" spans="1:19" ht="15" customHeight="1">
      <c r="A7" s="896" t="s">
        <v>1848</v>
      </c>
      <c r="B7" s="897">
        <v>100.46866002818612</v>
      </c>
      <c r="C7" s="897">
        <v>97.638394954424271</v>
      </c>
      <c r="D7" s="897">
        <v>107.48371426333119</v>
      </c>
      <c r="E7" s="897">
        <v>156.91718368787977</v>
      </c>
      <c r="F7" s="897">
        <v>171.89272585770112</v>
      </c>
      <c r="G7" s="897">
        <v>139.71370195092283</v>
      </c>
      <c r="H7" s="897">
        <v>134.65337743879019</v>
      </c>
      <c r="I7" s="897">
        <v>122.4128749412867</v>
      </c>
      <c r="J7" s="897">
        <v>95.815555447236903</v>
      </c>
      <c r="K7" s="897">
        <v>44.328243000730978</v>
      </c>
      <c r="L7" s="897">
        <v>60.634154396808547</v>
      </c>
      <c r="M7" s="897">
        <v>-8.6471037850163501</v>
      </c>
      <c r="N7" s="897">
        <v>-81.52869656009014</v>
      </c>
      <c r="O7" s="897">
        <v>-14.672880735444922</v>
      </c>
      <c r="P7" s="897">
        <v>-64.788509314401381</v>
      </c>
      <c r="Q7" s="897">
        <v>-50.285768564642716</v>
      </c>
    </row>
    <row r="8" spans="1:19" ht="15" customHeight="1">
      <c r="A8" s="896" t="s">
        <v>1849</v>
      </c>
      <c r="B8" s="897">
        <v>289.01031190081756</v>
      </c>
      <c r="C8" s="897">
        <v>255.7573719434526</v>
      </c>
      <c r="D8" s="897">
        <v>359.78359057172105</v>
      </c>
      <c r="E8" s="897">
        <v>425.50803782623558</v>
      </c>
      <c r="F8" s="897">
        <v>506.26123786606786</v>
      </c>
      <c r="G8" s="897">
        <v>472.52241339547174</v>
      </c>
      <c r="H8" s="897">
        <v>486.76904273046637</v>
      </c>
      <c r="I8" s="897">
        <v>577.27541597563345</v>
      </c>
      <c r="J8" s="897">
        <v>545.91023362324745</v>
      </c>
      <c r="K8" s="897">
        <v>628.22661858541744</v>
      </c>
      <c r="L8" s="897">
        <v>744.247448259767</v>
      </c>
      <c r="M8" s="897">
        <v>918.70068310098782</v>
      </c>
      <c r="N8" s="897">
        <v>979.70701532104454</v>
      </c>
      <c r="O8" s="897">
        <v>952.25061541841114</v>
      </c>
      <c r="P8" s="897">
        <v>968.10037987221267</v>
      </c>
      <c r="Q8" s="897">
        <v>940.43773230853139</v>
      </c>
    </row>
    <row r="9" spans="1:19" ht="15" customHeight="1">
      <c r="A9" s="896" t="s">
        <v>1850</v>
      </c>
      <c r="B9" s="897">
        <v>581.87498104973372</v>
      </c>
      <c r="C9" s="897">
        <v>586.92537998594435</v>
      </c>
      <c r="D9" s="897">
        <v>648.9478915685919</v>
      </c>
      <c r="E9" s="897">
        <v>972.49552086732149</v>
      </c>
      <c r="F9" s="897">
        <v>1090.0156063287095</v>
      </c>
      <c r="G9" s="897">
        <v>1074.676590670181</v>
      </c>
      <c r="H9" s="897">
        <v>1206.1726212452888</v>
      </c>
      <c r="I9" s="897">
        <v>1342.7374280013044</v>
      </c>
      <c r="J9" s="897">
        <v>1471.6859382997827</v>
      </c>
      <c r="K9" s="897">
        <v>1560.1233652797896</v>
      </c>
      <c r="L9" s="897">
        <v>1925.9738680001064</v>
      </c>
      <c r="M9" s="897">
        <v>2293.4005241080072</v>
      </c>
      <c r="N9" s="897">
        <v>2217.6635956453724</v>
      </c>
      <c r="O9" s="897">
        <v>2206.8409377820503</v>
      </c>
      <c r="P9" s="897">
        <v>2343.2483008022386</v>
      </c>
      <c r="Q9" s="897">
        <v>2320.4392407604182</v>
      </c>
    </row>
    <row r="10" spans="1:19" ht="15" customHeight="1">
      <c r="A10" s="896" t="s">
        <v>1851</v>
      </c>
      <c r="B10" s="897">
        <v>189.95264790256664</v>
      </c>
      <c r="C10" s="897">
        <v>179.74124188076891</v>
      </c>
      <c r="D10" s="897">
        <v>182.70655027444971</v>
      </c>
      <c r="E10" s="897">
        <v>253.61434634397153</v>
      </c>
      <c r="F10" s="897">
        <v>308.79926938458846</v>
      </c>
      <c r="G10" s="897">
        <v>356.65963326854876</v>
      </c>
      <c r="H10" s="897">
        <v>386.00550745932208</v>
      </c>
      <c r="I10" s="897">
        <v>439.34802071716263</v>
      </c>
      <c r="J10" s="897">
        <v>483.96019283456542</v>
      </c>
      <c r="K10" s="897">
        <v>558.06770213657501</v>
      </c>
      <c r="L10" s="897">
        <v>658.08266404025335</v>
      </c>
      <c r="M10" s="897">
        <v>752.03736918430218</v>
      </c>
      <c r="N10" s="897">
        <v>830.18840093587846</v>
      </c>
      <c r="O10" s="897">
        <v>822.26902245260567</v>
      </c>
      <c r="P10" s="897">
        <v>867.48779926624104</v>
      </c>
      <c r="Q10" s="897">
        <v>844.30411883848683</v>
      </c>
    </row>
    <row r="11" spans="1:19" ht="15" customHeight="1">
      <c r="A11" s="896" t="s">
        <v>1852</v>
      </c>
      <c r="B11" s="897">
        <v>640.620264036609</v>
      </c>
      <c r="C11" s="897">
        <v>658.22231308186122</v>
      </c>
      <c r="D11" s="897">
        <v>678.06628345020317</v>
      </c>
      <c r="E11" s="897">
        <v>971.03469376919713</v>
      </c>
      <c r="F11" s="897">
        <v>1135.6485062372694</v>
      </c>
      <c r="G11" s="897">
        <v>1156.7000344134074</v>
      </c>
      <c r="H11" s="897">
        <v>1144.9580031707499</v>
      </c>
      <c r="I11" s="897">
        <v>1246.543789319086</v>
      </c>
      <c r="J11" s="897">
        <v>1364.7071392656655</v>
      </c>
      <c r="K11" s="897">
        <v>1354.9496163575629</v>
      </c>
      <c r="L11" s="897">
        <v>1708.9024964672633</v>
      </c>
      <c r="M11" s="897">
        <v>2055.6816106866827</v>
      </c>
      <c r="N11" s="897">
        <v>2161.380483973931</v>
      </c>
      <c r="O11" s="897">
        <v>2109.4386412993667</v>
      </c>
      <c r="P11" s="897">
        <v>2141.982921783268</v>
      </c>
      <c r="Q11" s="897">
        <v>2118.145101944167</v>
      </c>
    </row>
    <row r="12" spans="1:19" ht="15" customHeight="1">
      <c r="A12" s="896" t="s">
        <v>1853</v>
      </c>
      <c r="B12" s="897">
        <v>845.42727784373858</v>
      </c>
      <c r="C12" s="897">
        <v>819.75625556542593</v>
      </c>
      <c r="D12" s="897">
        <v>818.37099235007236</v>
      </c>
      <c r="E12" s="897">
        <v>1148.4417649293773</v>
      </c>
      <c r="F12" s="897">
        <v>1310.6190330581276</v>
      </c>
      <c r="G12" s="897">
        <v>1406.2450878432726</v>
      </c>
      <c r="H12" s="897">
        <v>1341.0146446208955</v>
      </c>
      <c r="I12" s="897">
        <v>1447.5930504408714</v>
      </c>
      <c r="J12" s="897">
        <v>1596.5575427716242</v>
      </c>
      <c r="K12" s="897">
        <v>1721.3285120758837</v>
      </c>
      <c r="L12" s="897">
        <v>1969.1077740458359</v>
      </c>
      <c r="M12" s="897">
        <v>2173.1553993155171</v>
      </c>
      <c r="N12" s="897">
        <v>2221.2157382082119</v>
      </c>
      <c r="O12" s="897">
        <v>2111.1087472802164</v>
      </c>
      <c r="P12" s="897">
        <v>2222.1225393650534</v>
      </c>
      <c r="Q12" s="897">
        <v>2200.5303819224196</v>
      </c>
    </row>
    <row r="13" spans="1:19" ht="15" customHeight="1">
      <c r="A13" s="896" t="s">
        <v>1854</v>
      </c>
      <c r="B13" s="897">
        <v>204.25639751734573</v>
      </c>
      <c r="C13" s="897">
        <v>219.68207548168803</v>
      </c>
      <c r="D13" s="897">
        <v>238.83491055931125</v>
      </c>
      <c r="E13" s="897">
        <v>352.64921419414054</v>
      </c>
      <c r="F13" s="897">
        <v>449.56445795724949</v>
      </c>
      <c r="G13" s="897">
        <v>497.26435858591475</v>
      </c>
      <c r="H13" s="897">
        <v>504.07180847740767</v>
      </c>
      <c r="I13" s="897">
        <v>530.30650429017032</v>
      </c>
      <c r="J13" s="897">
        <v>563.5585806106908</v>
      </c>
      <c r="K13" s="897">
        <v>641.95770640718536</v>
      </c>
      <c r="L13" s="897">
        <v>771.70833879217878</v>
      </c>
      <c r="M13" s="897">
        <v>864.86898578944829</v>
      </c>
      <c r="N13" s="897">
        <v>885.95616631108612</v>
      </c>
      <c r="O13" s="897">
        <v>874.41075267922201</v>
      </c>
      <c r="P13" s="897">
        <v>906.68330635756035</v>
      </c>
      <c r="Q13" s="897">
        <v>854.19976913928895</v>
      </c>
    </row>
    <row r="14" spans="1:19" s="901" customFormat="1" ht="15" customHeight="1">
      <c r="A14" s="898" t="s">
        <v>1855</v>
      </c>
      <c r="B14" s="900">
        <v>5303.7194940405252</v>
      </c>
      <c r="C14" s="900">
        <v>5064.011488558941</v>
      </c>
      <c r="D14" s="900">
        <v>5090.5656858608991</v>
      </c>
      <c r="E14" s="900">
        <v>6878.6778253867333</v>
      </c>
      <c r="F14" s="900">
        <v>7973.80362873984</v>
      </c>
      <c r="G14" s="900">
        <v>8923.5512005473247</v>
      </c>
      <c r="H14" s="900">
        <v>9209.0590636936649</v>
      </c>
      <c r="I14" s="900">
        <v>9823.7152313420465</v>
      </c>
      <c r="J14" s="900">
        <v>9756.3253190056785</v>
      </c>
      <c r="K14" s="900">
        <v>9016.6831752325434</v>
      </c>
      <c r="L14" s="900">
        <v>11425.908877956945</v>
      </c>
      <c r="M14" s="900">
        <v>14270.074736433839</v>
      </c>
      <c r="N14" s="900">
        <v>13256.610106786642</v>
      </c>
      <c r="O14" s="900">
        <v>13375.767182318788</v>
      </c>
      <c r="P14" s="900">
        <v>14397.389263918603</v>
      </c>
      <c r="Q14" s="900">
        <v>12989.824189383546</v>
      </c>
    </row>
    <row r="15" spans="1:19" s="903" customFormat="1" ht="15" customHeight="1">
      <c r="A15" s="896" t="s">
        <v>1856</v>
      </c>
      <c r="B15" s="902">
        <v>484.16493383050505</v>
      </c>
      <c r="C15" s="902">
        <v>425.41190002160022</v>
      </c>
      <c r="D15" s="902">
        <v>349.40390215748056</v>
      </c>
      <c r="E15" s="902">
        <v>633.20786950839795</v>
      </c>
      <c r="F15" s="902">
        <v>981.94656225029098</v>
      </c>
      <c r="G15" s="902">
        <v>995.16206462882519</v>
      </c>
      <c r="H15" s="902">
        <v>928.82377578154342</v>
      </c>
      <c r="I15" s="902">
        <v>1114.278078789418</v>
      </c>
      <c r="J15" s="902">
        <v>1188.7451285045179</v>
      </c>
      <c r="K15" s="902">
        <v>1250.450008506278</v>
      </c>
      <c r="L15" s="902">
        <v>1360.7454917025946</v>
      </c>
      <c r="M15" s="902">
        <v>1500.7670935956262</v>
      </c>
      <c r="N15" s="902">
        <v>1429.6046082383702</v>
      </c>
      <c r="O15" s="902">
        <v>1425.01434846747</v>
      </c>
      <c r="P15" s="902">
        <v>1474.1698923863969</v>
      </c>
      <c r="Q15" s="902">
        <v>1394.6372626089772</v>
      </c>
    </row>
    <row r="16" spans="1:19" s="901" customFormat="1" ht="15" customHeight="1">
      <c r="A16" s="898" t="s">
        <v>1857</v>
      </c>
      <c r="B16" s="900">
        <v>5787.8844278710303</v>
      </c>
      <c r="C16" s="900">
        <v>5489.4233885805406</v>
      </c>
      <c r="D16" s="900">
        <v>5439.9695880183799</v>
      </c>
      <c r="E16" s="900">
        <v>7511.8856948951316</v>
      </c>
      <c r="F16" s="900">
        <v>8955.7501909901312</v>
      </c>
      <c r="G16" s="900">
        <v>9918.7132651761513</v>
      </c>
      <c r="H16" s="900">
        <v>10137.882839475209</v>
      </c>
      <c r="I16" s="900">
        <v>10937.993310131465</v>
      </c>
      <c r="J16" s="900">
        <v>10945.070447510197</v>
      </c>
      <c r="K16" s="900">
        <v>10267.133183738821</v>
      </c>
      <c r="L16" s="900">
        <v>12786.654369659538</v>
      </c>
      <c r="M16" s="900">
        <v>15770.841830029465</v>
      </c>
      <c r="N16" s="900">
        <v>14686.214715025013</v>
      </c>
      <c r="O16" s="900">
        <v>14800.781530786258</v>
      </c>
      <c r="P16" s="900">
        <v>15871.559156305</v>
      </c>
      <c r="Q16" s="900">
        <v>14384.461451992524</v>
      </c>
    </row>
    <row r="18" spans="1:1" ht="15" customHeight="1">
      <c r="A18" s="289" t="s">
        <v>1860</v>
      </c>
    </row>
  </sheetData>
  <mergeCells count="2">
    <mergeCell ref="A2:A3"/>
    <mergeCell ref="B2:Q2"/>
  </mergeCells>
  <hyperlinks>
    <hyperlink ref="S5" location="'Content Page'!A1" display="Back to Content Page"/>
  </hyperlinks>
  <pageMargins left="0.75" right="0.75" top="1" bottom="1" header="0.5" footer="0.5"/>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zoomScale="92" zoomScaleNormal="92" workbookViewId="0">
      <selection activeCell="A9" sqref="A9"/>
    </sheetView>
  </sheetViews>
  <sheetFormatPr defaultColWidth="9.1796875" defaultRowHeight="15" customHeight="1"/>
  <cols>
    <col min="1" max="1" width="51.26953125" style="289" customWidth="1"/>
    <col min="2" max="17" width="9.7265625" style="289" customWidth="1"/>
    <col min="18" max="18" width="8.7265625" style="289" customWidth="1"/>
    <col min="19" max="23" width="12.26953125" style="289" bestFit="1" customWidth="1"/>
    <col min="24" max="25" width="13.36328125" style="289" bestFit="1" customWidth="1"/>
    <col min="26" max="16384" width="9.1796875" style="289"/>
  </cols>
  <sheetData>
    <row r="1" spans="1:19" s="136" customFormat="1" ht="15" customHeight="1">
      <c r="A1" s="136" t="s">
        <v>1861</v>
      </c>
    </row>
    <row r="2" spans="1:19" s="136" customFormat="1" ht="15" customHeight="1">
      <c r="A2" s="1163" t="s">
        <v>1845</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row>
    <row r="4" spans="1:19" ht="15" customHeight="1">
      <c r="A4" s="896" t="s">
        <v>66</v>
      </c>
      <c r="B4" s="897">
        <v>19289.758361041266</v>
      </c>
      <c r="C4" s="897">
        <v>3554.1530733835757</v>
      </c>
      <c r="D4" s="897">
        <v>2317.7795256447798</v>
      </c>
      <c r="E4" s="897">
        <v>2328.9328435912057</v>
      </c>
      <c r="F4" s="897">
        <v>2460.0869344612584</v>
      </c>
      <c r="G4" s="897">
        <v>2572.9559240416102</v>
      </c>
      <c r="H4" s="897">
        <v>3089.9321480041244</v>
      </c>
      <c r="I4" s="897">
        <v>3585.217609196839</v>
      </c>
      <c r="J4" s="897">
        <v>4414.9236044700374</v>
      </c>
      <c r="K4" s="897">
        <v>3584.9464010017032</v>
      </c>
      <c r="L4" s="897">
        <v>4578.7157702092172</v>
      </c>
      <c r="M4" s="897">
        <v>5358.9933964328302</v>
      </c>
      <c r="N4" s="897">
        <v>5942.6173926991605</v>
      </c>
      <c r="O4" s="897">
        <v>6266.1680385340042</v>
      </c>
      <c r="P4" s="897">
        <v>6614.5941189979403</v>
      </c>
      <c r="Q4" s="897">
        <v>6894.6885993121969</v>
      </c>
      <c r="S4" s="7"/>
    </row>
    <row r="5" spans="1:19" ht="15" customHeight="1">
      <c r="A5" s="896" t="s">
        <v>1846</v>
      </c>
      <c r="B5" s="897">
        <v>4699.9031295246587</v>
      </c>
      <c r="C5" s="897">
        <v>621.68951052996192</v>
      </c>
      <c r="D5" s="897">
        <v>568.30694328333345</v>
      </c>
      <c r="E5" s="897">
        <v>578.06538372070531</v>
      </c>
      <c r="F5" s="897">
        <v>912.02196067153068</v>
      </c>
      <c r="G5" s="897">
        <v>906.71533267111238</v>
      </c>
      <c r="H5" s="897">
        <v>780.57761539898604</v>
      </c>
      <c r="I5" s="897">
        <v>870.12152038599754</v>
      </c>
      <c r="J5" s="897">
        <v>1173.0482250470498</v>
      </c>
      <c r="K5" s="897">
        <v>786.3119074685535</v>
      </c>
      <c r="L5" s="897">
        <v>3706.9440385186422</v>
      </c>
      <c r="M5" s="897">
        <v>5164.9051044091057</v>
      </c>
      <c r="N5" s="897">
        <v>5594.2570627823134</v>
      </c>
      <c r="O5" s="897">
        <v>6538.1877363308304</v>
      </c>
      <c r="P5" s="897">
        <v>7864.148545563954</v>
      </c>
      <c r="Q5" s="897">
        <v>6646.761321641543</v>
      </c>
      <c r="S5" s="285" t="s">
        <v>13</v>
      </c>
    </row>
    <row r="6" spans="1:19" ht="15" customHeight="1">
      <c r="A6" s="896" t="s">
        <v>1847</v>
      </c>
      <c r="B6" s="897">
        <v>5977.9469629918904</v>
      </c>
      <c r="C6" s="897">
        <v>2141.7559587120468</v>
      </c>
      <c r="D6" s="897">
        <v>1849.9629654770536</v>
      </c>
      <c r="E6" s="897">
        <v>1635.666061637608</v>
      </c>
      <c r="F6" s="897">
        <v>1817.5477052221033</v>
      </c>
      <c r="G6" s="897">
        <v>2301.7448176865387</v>
      </c>
      <c r="H6" s="897">
        <v>2738.4355349779503</v>
      </c>
      <c r="I6" s="897">
        <v>3250.3317862046247</v>
      </c>
      <c r="J6" s="897">
        <v>4276.6824007108435</v>
      </c>
      <c r="K6" s="897">
        <v>4063.2769118724918</v>
      </c>
      <c r="L6" s="897">
        <v>3466.3044137107049</v>
      </c>
      <c r="M6" s="897">
        <v>3934.6009866364984</v>
      </c>
      <c r="N6" s="897">
        <v>4466.1304216274457</v>
      </c>
      <c r="O6" s="897">
        <v>4990.266122677468</v>
      </c>
      <c r="P6" s="897">
        <v>5543.0877909812489</v>
      </c>
      <c r="Q6" s="897">
        <v>6153.6876589747135</v>
      </c>
    </row>
    <row r="7" spans="1:19" ht="15" customHeight="1">
      <c r="A7" s="896" t="s">
        <v>1848</v>
      </c>
      <c r="B7" s="897">
        <v>1081.5869664926468</v>
      </c>
      <c r="C7" s="897">
        <v>185.4964369117458</v>
      </c>
      <c r="D7" s="897">
        <v>144.4002162524005</v>
      </c>
      <c r="E7" s="897">
        <v>105.17088171530138</v>
      </c>
      <c r="F7" s="897">
        <v>133.27183634594576</v>
      </c>
      <c r="G7" s="897">
        <v>128.10684176855247</v>
      </c>
      <c r="H7" s="897">
        <v>181.10199748462202</v>
      </c>
      <c r="I7" s="897">
        <v>200.81067886581022</v>
      </c>
      <c r="J7" s="897">
        <v>253.44871234600018</v>
      </c>
      <c r="K7" s="897">
        <v>202.68418806482896</v>
      </c>
      <c r="L7" s="897">
        <v>231.88909299674012</v>
      </c>
      <c r="M7" s="897">
        <v>251.2365113418208</v>
      </c>
      <c r="N7" s="897">
        <v>278.25685795215674</v>
      </c>
      <c r="O7" s="897">
        <v>300.08522217268791</v>
      </c>
      <c r="P7" s="897">
        <v>321.77367207708483</v>
      </c>
      <c r="Q7" s="897">
        <v>201.93559113123123</v>
      </c>
    </row>
    <row r="8" spans="1:19" ht="15" customHeight="1">
      <c r="A8" s="896" t="s">
        <v>1849</v>
      </c>
      <c r="B8" s="897">
        <v>1759.0280718688782</v>
      </c>
      <c r="C8" s="897">
        <v>296.66058580615078</v>
      </c>
      <c r="D8" s="897">
        <v>281.43060283739413</v>
      </c>
      <c r="E8" s="897">
        <v>260.68172835873077</v>
      </c>
      <c r="F8" s="897">
        <v>411.48570634798307</v>
      </c>
      <c r="G8" s="897">
        <v>454.08629883785926</v>
      </c>
      <c r="H8" s="897">
        <v>631.70754992754917</v>
      </c>
      <c r="I8" s="897">
        <v>692.04661676629848</v>
      </c>
      <c r="J8" s="897">
        <v>781.68268640830252</v>
      </c>
      <c r="K8" s="897">
        <v>751.71606502418547</v>
      </c>
      <c r="L8" s="897">
        <v>863.02119987937715</v>
      </c>
      <c r="M8" s="897">
        <v>1138.6513132058487</v>
      </c>
      <c r="N8" s="897">
        <v>1364.3214159282102</v>
      </c>
      <c r="O8" s="897">
        <v>1564.1132623317437</v>
      </c>
      <c r="P8" s="897">
        <v>1593.8522556884934</v>
      </c>
      <c r="Q8" s="897">
        <v>1614.0942827126114</v>
      </c>
    </row>
    <row r="9" spans="1:19" ht="15" customHeight="1">
      <c r="A9" s="896" t="s">
        <v>1850</v>
      </c>
      <c r="B9" s="897">
        <v>10512.941210778841</v>
      </c>
      <c r="C9" s="897">
        <v>1569.2593424971949</v>
      </c>
      <c r="D9" s="897">
        <v>1205.0418654119785</v>
      </c>
      <c r="E9" s="897">
        <v>1245.0772527980537</v>
      </c>
      <c r="F9" s="897">
        <v>1329.2732394008599</v>
      </c>
      <c r="G9" s="897">
        <v>1622.6151659945124</v>
      </c>
      <c r="H9" s="897">
        <v>1982.2476737838256</v>
      </c>
      <c r="I9" s="897">
        <v>2240.1741836448177</v>
      </c>
      <c r="J9" s="897">
        <v>2061.4786972947909</v>
      </c>
      <c r="K9" s="897">
        <v>1481.5880117954944</v>
      </c>
      <c r="L9" s="897">
        <v>2275.1382709114123</v>
      </c>
      <c r="M9" s="897">
        <v>2578.1394790484701</v>
      </c>
      <c r="N9" s="897">
        <v>3065.1394972869357</v>
      </c>
      <c r="O9" s="897">
        <v>3358.1479358965184</v>
      </c>
      <c r="P9" s="897">
        <v>3539.5103928479334</v>
      </c>
      <c r="Q9" s="897">
        <v>4025.021274073355</v>
      </c>
    </row>
    <row r="10" spans="1:19" ht="15" customHeight="1">
      <c r="A10" s="896" t="s">
        <v>1851</v>
      </c>
      <c r="B10" s="897">
        <v>11007.667855991964</v>
      </c>
      <c r="C10" s="897">
        <v>1283.0924219380563</v>
      </c>
      <c r="D10" s="897">
        <v>1274.4217882530584</v>
      </c>
      <c r="E10" s="897">
        <v>1323.5161447676323</v>
      </c>
      <c r="F10" s="897">
        <v>1350.1538667027289</v>
      </c>
      <c r="G10" s="897">
        <v>1648.3580782403817</v>
      </c>
      <c r="H10" s="897">
        <v>2031.3307087021872</v>
      </c>
      <c r="I10" s="897">
        <v>2211.7837122028373</v>
      </c>
      <c r="J10" s="897">
        <v>2498.5429949981644</v>
      </c>
      <c r="K10" s="897">
        <v>1893.5681080610877</v>
      </c>
      <c r="L10" s="897">
        <v>2288.2640686282089</v>
      </c>
      <c r="M10" s="897">
        <v>2545.7914303778489</v>
      </c>
      <c r="N10" s="897">
        <v>2914.1474038245251</v>
      </c>
      <c r="O10" s="897">
        <v>3222.1380869981058</v>
      </c>
      <c r="P10" s="897">
        <v>3441.9057123178841</v>
      </c>
      <c r="Q10" s="897">
        <v>4142.3535534541597</v>
      </c>
    </row>
    <row r="11" spans="1:19" ht="15" customHeight="1">
      <c r="A11" s="896" t="s">
        <v>1852</v>
      </c>
      <c r="B11" s="897">
        <v>4402.1509819426874</v>
      </c>
      <c r="C11" s="897">
        <v>746.89903841588364</v>
      </c>
      <c r="D11" s="897">
        <v>712.46171054957972</v>
      </c>
      <c r="E11" s="897">
        <v>1062.8751959066979</v>
      </c>
      <c r="F11" s="897">
        <v>1243.4426757752617</v>
      </c>
      <c r="G11" s="897">
        <v>1539.2671779388609</v>
      </c>
      <c r="H11" s="897">
        <v>1610.1629222567426</v>
      </c>
      <c r="I11" s="897">
        <v>1713.3829797933354</v>
      </c>
      <c r="J11" s="897">
        <v>1503.7010251436259</v>
      </c>
      <c r="K11" s="897">
        <v>1205.5803619271214</v>
      </c>
      <c r="L11" s="897">
        <v>1626.5051004063798</v>
      </c>
      <c r="M11" s="897">
        <v>1830.8995547571317</v>
      </c>
      <c r="N11" s="897">
        <v>2038.3932617425432</v>
      </c>
      <c r="O11" s="897">
        <v>2189.1109013173063</v>
      </c>
      <c r="P11" s="897">
        <v>2444.4073288789214</v>
      </c>
      <c r="Q11" s="897">
        <v>2975.2342894583999</v>
      </c>
    </row>
    <row r="12" spans="1:19" ht="15" customHeight="1">
      <c r="A12" s="896" t="s">
        <v>1853</v>
      </c>
      <c r="B12" s="897">
        <v>1013.3925630918343</v>
      </c>
      <c r="C12" s="897">
        <v>123.84826407609989</v>
      </c>
      <c r="D12" s="897">
        <v>139.63917377140447</v>
      </c>
      <c r="E12" s="897">
        <v>129.19746136542827</v>
      </c>
      <c r="F12" s="897">
        <v>240.46694567659645</v>
      </c>
      <c r="G12" s="897">
        <v>365.01439253900753</v>
      </c>
      <c r="H12" s="897">
        <v>861.36087277284537</v>
      </c>
      <c r="I12" s="897">
        <v>1064.2053762831179</v>
      </c>
      <c r="J12" s="897">
        <v>1495.3146321555716</v>
      </c>
      <c r="K12" s="897">
        <v>1353.1661432027838</v>
      </c>
      <c r="L12" s="897">
        <v>1370.5520449288458</v>
      </c>
      <c r="M12" s="897">
        <v>1528.9844338313385</v>
      </c>
      <c r="N12" s="897">
        <v>1629.6360944407318</v>
      </c>
      <c r="O12" s="897">
        <v>1719.5530896442151</v>
      </c>
      <c r="P12" s="897">
        <v>1865.2147191401684</v>
      </c>
      <c r="Q12" s="897">
        <v>2055.8283883121799</v>
      </c>
    </row>
    <row r="13" spans="1:19" ht="15" customHeight="1">
      <c r="A13" s="896" t="s">
        <v>1854</v>
      </c>
      <c r="B13" s="897" t="s">
        <v>8</v>
      </c>
      <c r="C13" s="897" t="s">
        <v>8</v>
      </c>
      <c r="D13" s="897" t="s">
        <v>8</v>
      </c>
      <c r="E13" s="897" t="s">
        <v>8</v>
      </c>
      <c r="F13" s="897" t="s">
        <v>8</v>
      </c>
      <c r="G13" s="897" t="s">
        <v>8</v>
      </c>
      <c r="H13" s="897" t="s">
        <v>8</v>
      </c>
      <c r="I13" s="897" t="s">
        <v>8</v>
      </c>
      <c r="J13" s="897" t="s">
        <v>8</v>
      </c>
      <c r="K13" s="897" t="s">
        <v>8</v>
      </c>
      <c r="L13" s="897" t="s">
        <v>8</v>
      </c>
      <c r="M13" s="897" t="s">
        <v>8</v>
      </c>
      <c r="N13" s="897" t="s">
        <v>8</v>
      </c>
      <c r="O13" s="897" t="s">
        <v>8</v>
      </c>
      <c r="P13" s="897" t="s">
        <v>8</v>
      </c>
      <c r="Q13" s="897" t="s">
        <v>8</v>
      </c>
    </row>
    <row r="14" spans="1:19" s="901" customFormat="1" ht="15" customHeight="1">
      <c r="A14" s="898" t="s">
        <v>1855</v>
      </c>
      <c r="B14" s="899">
        <v>59744.376103724673</v>
      </c>
      <c r="C14" s="899">
        <v>10522.854632270715</v>
      </c>
      <c r="D14" s="899">
        <v>8493.4447914809825</v>
      </c>
      <c r="E14" s="900">
        <v>8669.182953861362</v>
      </c>
      <c r="F14" s="900">
        <v>9897.7508706042681</v>
      </c>
      <c r="G14" s="900">
        <v>11538.864029718436</v>
      </c>
      <c r="H14" s="900">
        <v>13906.857023308832</v>
      </c>
      <c r="I14" s="900">
        <v>15828.074463343679</v>
      </c>
      <c r="J14" s="900">
        <v>18458.822978574386</v>
      </c>
      <c r="K14" s="900">
        <v>15322.838098418253</v>
      </c>
      <c r="L14" s="900">
        <v>20407.33400018953</v>
      </c>
      <c r="M14" s="900">
        <v>24332.202210040894</v>
      </c>
      <c r="N14" s="899">
        <v>27292.899408284022</v>
      </c>
      <c r="O14" s="899">
        <v>30147.77039590288</v>
      </c>
      <c r="P14" s="899">
        <v>33228.494536493628</v>
      </c>
      <c r="Q14" s="899">
        <v>34709.604959070391</v>
      </c>
    </row>
    <row r="15" spans="1:19" s="903" customFormat="1" ht="15" customHeight="1">
      <c r="A15" s="896" t="s">
        <v>1856</v>
      </c>
      <c r="B15" s="897">
        <v>671.91724770642202</v>
      </c>
      <c r="C15" s="897">
        <v>277.12954159864137</v>
      </c>
      <c r="D15" s="897">
        <v>239.70483230350936</v>
      </c>
      <c r="E15" s="902">
        <v>277.17236398661038</v>
      </c>
      <c r="F15" s="902">
        <v>430.19349747187357</v>
      </c>
      <c r="G15" s="902">
        <v>428.85305416015876</v>
      </c>
      <c r="H15" s="902">
        <v>582.16885374809738</v>
      </c>
      <c r="I15" s="902">
        <v>538.16675698691643</v>
      </c>
      <c r="J15" s="902">
        <v>684.62870500455927</v>
      </c>
      <c r="K15" s="902">
        <v>681.5035602030357</v>
      </c>
      <c r="L15" s="902">
        <v>1156.9234032348061</v>
      </c>
      <c r="M15" s="902">
        <v>1509.6145479857303</v>
      </c>
      <c r="N15" s="897">
        <v>2027.4973894883396</v>
      </c>
      <c r="O15" s="897">
        <v>2529.1680711559584</v>
      </c>
      <c r="P15" s="897">
        <v>2681.4954119516228</v>
      </c>
      <c r="Q15" s="897">
        <v>2877.5999481630274</v>
      </c>
    </row>
    <row r="16" spans="1:19" s="901" customFormat="1" ht="15" customHeight="1">
      <c r="A16" s="898" t="s">
        <v>1857</v>
      </c>
      <c r="B16" s="899">
        <v>60416.293351431101</v>
      </c>
      <c r="C16" s="899">
        <v>10799.984173869356</v>
      </c>
      <c r="D16" s="899">
        <v>8733.1496237844913</v>
      </c>
      <c r="E16" s="900">
        <v>8946.3553178479724</v>
      </c>
      <c r="F16" s="900">
        <v>10327.944368076141</v>
      </c>
      <c r="G16" s="900">
        <v>11967.717083878593</v>
      </c>
      <c r="H16" s="900">
        <v>14489.025877056931</v>
      </c>
      <c r="I16" s="900">
        <v>16366.241220330592</v>
      </c>
      <c r="J16" s="900">
        <v>19143.451683578947</v>
      </c>
      <c r="K16" s="900">
        <v>16004.341658621288</v>
      </c>
      <c r="L16" s="900">
        <v>21564.257403424333</v>
      </c>
      <c r="M16" s="900">
        <v>25841.816758026624</v>
      </c>
      <c r="N16" s="899">
        <v>29320.396797772362</v>
      </c>
      <c r="O16" s="899">
        <v>32676.938467058837</v>
      </c>
      <c r="P16" s="899">
        <v>35909.989948445247</v>
      </c>
      <c r="Q16" s="899">
        <v>37587.204907233419</v>
      </c>
    </row>
    <row r="18" spans="1:1" ht="15" customHeight="1">
      <c r="A18" s="289" t="s">
        <v>1862</v>
      </c>
    </row>
  </sheetData>
  <mergeCells count="2">
    <mergeCell ref="A2:A3"/>
    <mergeCell ref="B2:Q2"/>
  </mergeCells>
  <hyperlinks>
    <hyperlink ref="S5" location="'Content Page'!A1" display="Back to Content Page"/>
  </hyperlinks>
  <pageMargins left="0.75" right="0.75" top="1" bottom="1" header="0.5" footer="0.5"/>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zoomScale="95" zoomScaleNormal="95" workbookViewId="0">
      <selection activeCell="A9" sqref="A9"/>
    </sheetView>
  </sheetViews>
  <sheetFormatPr defaultColWidth="9.1796875" defaultRowHeight="15" customHeight="1"/>
  <cols>
    <col min="1" max="1" width="52.1796875" style="289" customWidth="1"/>
    <col min="2" max="17" width="9.7265625" style="289" customWidth="1"/>
    <col min="18" max="19" width="11.81640625" style="289" bestFit="1" customWidth="1"/>
    <col min="20" max="25" width="12.26953125" style="289" bestFit="1" customWidth="1"/>
    <col min="26" max="16384" width="9.1796875" style="289"/>
  </cols>
  <sheetData>
    <row r="1" spans="1:19" s="136" customFormat="1" ht="15" customHeight="1">
      <c r="A1" s="136" t="s">
        <v>1863</v>
      </c>
    </row>
    <row r="2" spans="1:19" s="136" customFormat="1" ht="15" customHeight="1">
      <c r="A2" s="1163" t="s">
        <v>1845</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row>
    <row r="4" spans="1:19" ht="15" customHeight="1">
      <c r="A4" s="896" t="s">
        <v>66</v>
      </c>
      <c r="B4" s="897">
        <v>85.934330167115391</v>
      </c>
      <c r="C4" s="897">
        <v>68.00755768698194</v>
      </c>
      <c r="D4" s="897">
        <v>49.326613563941109</v>
      </c>
      <c r="E4" s="897">
        <v>72.434306674921615</v>
      </c>
      <c r="F4" s="897">
        <v>90.656445358881854</v>
      </c>
      <c r="G4" s="897">
        <v>94.282874122849051</v>
      </c>
      <c r="H4" s="897">
        <v>86.169186137140045</v>
      </c>
      <c r="I4" s="897">
        <v>92.085143347278432</v>
      </c>
      <c r="J4" s="897">
        <v>100.46532678793673</v>
      </c>
      <c r="K4" s="897">
        <v>108.92879791684766</v>
      </c>
      <c r="L4" s="897">
        <v>124.55495852839978</v>
      </c>
      <c r="M4" s="897">
        <v>145.30262651538555</v>
      </c>
      <c r="N4" s="897">
        <v>133.21579540024942</v>
      </c>
      <c r="O4" s="897">
        <v>146.47250765320848</v>
      </c>
      <c r="P4" s="897">
        <v>132.05056771369334</v>
      </c>
      <c r="Q4" s="897">
        <v>112.72578926378236</v>
      </c>
      <c r="S4" s="7"/>
    </row>
    <row r="5" spans="1:19" ht="15" customHeight="1">
      <c r="A5" s="896" t="s">
        <v>1846</v>
      </c>
      <c r="B5" s="897">
        <v>1.1565196418498775</v>
      </c>
      <c r="C5" s="897">
        <v>0.99848018553244844</v>
      </c>
      <c r="D5" s="897">
        <v>1.0693887769002253</v>
      </c>
      <c r="E5" s="897">
        <v>5.0584455647348427</v>
      </c>
      <c r="F5" s="897">
        <v>9.3713322298617268</v>
      </c>
      <c r="G5" s="897">
        <v>41.478362811695341</v>
      </c>
      <c r="H5" s="897">
        <v>54.401277398516747</v>
      </c>
      <c r="I5" s="897">
        <v>102.96982958678508</v>
      </c>
      <c r="J5" s="897">
        <v>165.27751794709019</v>
      </c>
      <c r="K5" s="897">
        <v>84.201738873187566</v>
      </c>
      <c r="L5" s="897">
        <v>120.73957366764273</v>
      </c>
      <c r="M5" s="897">
        <v>224.94282388316066</v>
      </c>
      <c r="N5" s="897">
        <v>146.29403344941008</v>
      </c>
      <c r="O5" s="897">
        <v>130.10277594509125</v>
      </c>
      <c r="P5" s="897">
        <v>212.80763020902435</v>
      </c>
      <c r="Q5" s="897">
        <v>167.06659507828266</v>
      </c>
      <c r="S5" s="285" t="s">
        <v>13</v>
      </c>
    </row>
    <row r="6" spans="1:19" ht="15" customHeight="1">
      <c r="A6" s="896" t="s">
        <v>1847</v>
      </c>
      <c r="B6" s="897">
        <v>98.263290710103178</v>
      </c>
      <c r="C6" s="897">
        <v>168.10404569674131</v>
      </c>
      <c r="D6" s="897">
        <v>189.41275211891775</v>
      </c>
      <c r="E6" s="897">
        <v>258.63275864587968</v>
      </c>
      <c r="F6" s="897">
        <v>348.87191713432514</v>
      </c>
      <c r="G6" s="897">
        <v>332.25660531757092</v>
      </c>
      <c r="H6" s="897">
        <v>388.32455612229865</v>
      </c>
      <c r="I6" s="897">
        <v>372.71901702821032</v>
      </c>
      <c r="J6" s="897">
        <v>370.51118343728905</v>
      </c>
      <c r="K6" s="897">
        <v>307.44027428430007</v>
      </c>
      <c r="L6" s="897">
        <v>286.88988614830595</v>
      </c>
      <c r="M6" s="897">
        <v>329.75769710051856</v>
      </c>
      <c r="N6" s="897">
        <v>288.1631532071948</v>
      </c>
      <c r="O6" s="897">
        <v>265.5072114019332</v>
      </c>
      <c r="P6" s="897">
        <v>250.83719161062052</v>
      </c>
      <c r="Q6" s="897">
        <v>213.53842857367408</v>
      </c>
      <c r="S6" s="499"/>
    </row>
    <row r="7" spans="1:19" ht="15" customHeight="1">
      <c r="A7" s="896" t="s">
        <v>1848</v>
      </c>
      <c r="B7" s="897">
        <v>34.892772070419156</v>
      </c>
      <c r="C7" s="897">
        <v>54.327152895693168</v>
      </c>
      <c r="D7" s="897">
        <v>50.76143083160904</v>
      </c>
      <c r="E7" s="897">
        <v>70.202719360604121</v>
      </c>
      <c r="F7" s="897">
        <v>85.14113577304154</v>
      </c>
      <c r="G7" s="897">
        <v>101.70877516619225</v>
      </c>
      <c r="H7" s="897">
        <v>102.12272210800579</v>
      </c>
      <c r="I7" s="897">
        <v>99.898317416234406</v>
      </c>
      <c r="J7" s="897">
        <v>88.891938997990636</v>
      </c>
      <c r="K7" s="897">
        <v>91.088856155096011</v>
      </c>
      <c r="L7" s="897">
        <v>132.28416829015819</v>
      </c>
      <c r="M7" s="897">
        <v>148.2430419968114</v>
      </c>
      <c r="N7" s="897">
        <v>146.05111602630473</v>
      </c>
      <c r="O7" s="897">
        <v>134.92348269372803</v>
      </c>
      <c r="P7" s="897">
        <v>137.94763320946927</v>
      </c>
      <c r="Q7" s="897">
        <v>129.62081096519182</v>
      </c>
    </row>
    <row r="8" spans="1:19" ht="15" customHeight="1">
      <c r="A8" s="896" t="s">
        <v>1849</v>
      </c>
      <c r="B8" s="897">
        <v>86.006126495191097</v>
      </c>
      <c r="C8" s="897">
        <v>87.907494752240382</v>
      </c>
      <c r="D8" s="897">
        <v>57.247924464197204</v>
      </c>
      <c r="E8" s="897">
        <v>82.325919259658491</v>
      </c>
      <c r="F8" s="897">
        <v>81.787725258659208</v>
      </c>
      <c r="G8" s="897">
        <v>85.986248211570214</v>
      </c>
      <c r="H8" s="897">
        <v>86.484241130598676</v>
      </c>
      <c r="I8" s="897">
        <v>89.223429036119555</v>
      </c>
      <c r="J8" s="897">
        <v>93.625253806022698</v>
      </c>
      <c r="K8" s="897">
        <v>111.06237659226929</v>
      </c>
      <c r="L8" s="897">
        <v>163.77683316160002</v>
      </c>
      <c r="M8" s="897">
        <v>158.28449706748481</v>
      </c>
      <c r="N8" s="897">
        <v>194.22327416191777</v>
      </c>
      <c r="O8" s="897">
        <v>154.34221759352658</v>
      </c>
      <c r="P8" s="897">
        <v>138.1326877311391</v>
      </c>
      <c r="Q8" s="897">
        <v>127.02999425813219</v>
      </c>
    </row>
    <row r="9" spans="1:19" ht="15" customHeight="1">
      <c r="A9" s="896" t="s">
        <v>1850</v>
      </c>
      <c r="B9" s="897">
        <v>58.154972190730007</v>
      </c>
      <c r="C9" s="897">
        <v>81.558920380567912</v>
      </c>
      <c r="D9" s="897">
        <v>78.965012788331322</v>
      </c>
      <c r="E9" s="897">
        <v>117.84442654682866</v>
      </c>
      <c r="F9" s="897">
        <v>151.0924773814445</v>
      </c>
      <c r="G9" s="897">
        <v>170.14542212426684</v>
      </c>
      <c r="H9" s="897">
        <v>185.13347573789733</v>
      </c>
      <c r="I9" s="897">
        <v>205.73819292602246</v>
      </c>
      <c r="J9" s="897">
        <v>216.48369679713139</v>
      </c>
      <c r="K9" s="897">
        <v>230.46517949931075</v>
      </c>
      <c r="L9" s="897">
        <v>292.61824324627884</v>
      </c>
      <c r="M9" s="897">
        <v>331.91982948441273</v>
      </c>
      <c r="N9" s="897">
        <v>351.66323420339944</v>
      </c>
      <c r="O9" s="897">
        <v>346.80365509663528</v>
      </c>
      <c r="P9" s="897">
        <v>358.39317024847219</v>
      </c>
      <c r="Q9" s="897">
        <v>302.81058355396277</v>
      </c>
    </row>
    <row r="10" spans="1:19" ht="15" customHeight="1">
      <c r="A10" s="896" t="s">
        <v>1851</v>
      </c>
      <c r="B10" s="897">
        <v>32.634990135222033</v>
      </c>
      <c r="C10" s="897">
        <v>35.236384082979733</v>
      </c>
      <c r="D10" s="897">
        <v>36.255418392642646</v>
      </c>
      <c r="E10" s="897">
        <v>51.190601804300137</v>
      </c>
      <c r="F10" s="897">
        <v>74.716603627620273</v>
      </c>
      <c r="G10" s="897">
        <v>90.629823042973101</v>
      </c>
      <c r="H10" s="897">
        <v>92.429961401899646</v>
      </c>
      <c r="I10" s="897">
        <v>100.9876584135128</v>
      </c>
      <c r="J10" s="897">
        <v>93.78517893434271</v>
      </c>
      <c r="K10" s="897">
        <v>101.79519545478547</v>
      </c>
      <c r="L10" s="897">
        <v>134.08342705978356</v>
      </c>
      <c r="M10" s="897">
        <v>148.89093474995207</v>
      </c>
      <c r="N10" s="897">
        <v>144.02854577863494</v>
      </c>
      <c r="O10" s="897">
        <v>138.62040564430961</v>
      </c>
      <c r="P10" s="897">
        <v>148.36685214760547</v>
      </c>
      <c r="Q10" s="897">
        <v>136.65139651275109</v>
      </c>
    </row>
    <row r="11" spans="1:19" ht="15" customHeight="1">
      <c r="A11" s="896" t="s">
        <v>1852</v>
      </c>
      <c r="B11" s="897">
        <v>156.46975818427964</v>
      </c>
      <c r="C11" s="897">
        <v>116.1604197520812</v>
      </c>
      <c r="D11" s="897">
        <v>113.09303207364871</v>
      </c>
      <c r="E11" s="897">
        <v>168.19263664266248</v>
      </c>
      <c r="F11" s="897">
        <v>209.5894086696741</v>
      </c>
      <c r="G11" s="897">
        <v>222.211594088987</v>
      </c>
      <c r="H11" s="897">
        <v>237.01422821875661</v>
      </c>
      <c r="I11" s="897">
        <v>267.72068032381486</v>
      </c>
      <c r="J11" s="897">
        <v>254.99283422183254</v>
      </c>
      <c r="K11" s="897">
        <v>266.73095950151804</v>
      </c>
      <c r="L11" s="897">
        <v>330.82347544694693</v>
      </c>
      <c r="M11" s="897">
        <v>361.94991425863469</v>
      </c>
      <c r="N11" s="897">
        <v>345.83168445304625</v>
      </c>
      <c r="O11" s="897">
        <v>348.07907405859174</v>
      </c>
      <c r="P11" s="897">
        <v>323.57400501526359</v>
      </c>
      <c r="Q11" s="897">
        <v>290.23878531742463</v>
      </c>
    </row>
    <row r="12" spans="1:19" ht="15" customHeight="1">
      <c r="A12" s="896" t="s">
        <v>1853</v>
      </c>
      <c r="B12" s="897">
        <v>76.626471323583488</v>
      </c>
      <c r="C12" s="897">
        <v>79.962452737920245</v>
      </c>
      <c r="D12" s="897">
        <v>76.380288136742749</v>
      </c>
      <c r="E12" s="897">
        <v>116.04336780123857</v>
      </c>
      <c r="F12" s="897">
        <v>157.86831567837083</v>
      </c>
      <c r="G12" s="897">
        <v>170.74571042384144</v>
      </c>
      <c r="H12" s="897">
        <v>173.93231208741724</v>
      </c>
      <c r="I12" s="897">
        <v>186.90034526587337</v>
      </c>
      <c r="J12" s="897">
        <v>190.58655769477417</v>
      </c>
      <c r="K12" s="897">
        <v>231.6269196412307</v>
      </c>
      <c r="L12" s="897">
        <v>301.32723354223049</v>
      </c>
      <c r="M12" s="897">
        <v>328.94447155961871</v>
      </c>
      <c r="N12" s="897">
        <v>327.3268082601096</v>
      </c>
      <c r="O12" s="897">
        <v>288.09482090728892</v>
      </c>
      <c r="P12" s="897">
        <v>282.49850463878613</v>
      </c>
      <c r="Q12" s="897">
        <v>276.16622344795945</v>
      </c>
    </row>
    <row r="13" spans="1:19" ht="15" customHeight="1">
      <c r="A13" s="896" t="s">
        <v>1854</v>
      </c>
      <c r="B13" s="897">
        <v>94.369115590748493</v>
      </c>
      <c r="C13" s="897">
        <v>89.367952594859005</v>
      </c>
      <c r="D13" s="897">
        <v>81.118391903270435</v>
      </c>
      <c r="E13" s="897">
        <v>118.94843448909802</v>
      </c>
      <c r="F13" s="897">
        <v>153.77546516612512</v>
      </c>
      <c r="G13" s="897">
        <v>166.94156513858431</v>
      </c>
      <c r="H13" s="897">
        <v>167.45090080384509</v>
      </c>
      <c r="I13" s="897">
        <v>184.85622224618666</v>
      </c>
      <c r="J13" s="897">
        <v>180.99707682823157</v>
      </c>
      <c r="K13" s="897">
        <v>224.76887339038618</v>
      </c>
      <c r="L13" s="897">
        <v>285.82751290710036</v>
      </c>
      <c r="M13" s="897">
        <v>336.6977276468682</v>
      </c>
      <c r="N13" s="897">
        <v>308.9414391130635</v>
      </c>
      <c r="O13" s="897">
        <v>286.47408237147204</v>
      </c>
      <c r="P13" s="897">
        <v>277.27208572833115</v>
      </c>
      <c r="Q13" s="897">
        <v>253.80352274907804</v>
      </c>
    </row>
    <row r="14" spans="1:19" s="901" customFormat="1" ht="15" customHeight="1">
      <c r="A14" s="898" t="s">
        <v>1855</v>
      </c>
      <c r="B14" s="900">
        <v>724.50834650924241</v>
      </c>
      <c r="C14" s="900">
        <v>781.63086076559739</v>
      </c>
      <c r="D14" s="900">
        <v>733.63025305020119</v>
      </c>
      <c r="E14" s="900">
        <v>1060.8736167899267</v>
      </c>
      <c r="F14" s="900">
        <v>1362.8708262780042</v>
      </c>
      <c r="G14" s="900">
        <v>1476.3869804485307</v>
      </c>
      <c r="H14" s="900">
        <v>1573.4628611463761</v>
      </c>
      <c r="I14" s="900">
        <v>1703.0988355900379</v>
      </c>
      <c r="J14" s="900">
        <v>1755.6165654526417</v>
      </c>
      <c r="K14" s="900">
        <v>1758.1091713089318</v>
      </c>
      <c r="L14" s="900">
        <v>2172.9253119984469</v>
      </c>
      <c r="M14" s="900">
        <v>2514.9335642628475</v>
      </c>
      <c r="N14" s="899">
        <v>2385.7390840533303</v>
      </c>
      <c r="O14" s="899">
        <v>2239.4202333657854</v>
      </c>
      <c r="P14" s="899">
        <v>2261.880328252405</v>
      </c>
      <c r="Q14" s="899">
        <v>2009.6521297202391</v>
      </c>
    </row>
    <row r="15" spans="1:19" s="903" customFormat="1" ht="15" customHeight="1">
      <c r="A15" s="896" t="s">
        <v>1856</v>
      </c>
      <c r="B15" s="902">
        <v>51.202082979506336</v>
      </c>
      <c r="C15" s="902">
        <v>44.949819222231852</v>
      </c>
      <c r="D15" s="902">
        <v>45.157518003241449</v>
      </c>
      <c r="E15" s="902">
        <v>91.581489754969695</v>
      </c>
      <c r="F15" s="902">
        <v>162.43921706292534</v>
      </c>
      <c r="G15" s="902">
        <v>195.26526058198266</v>
      </c>
      <c r="H15" s="902">
        <v>219.09817168497446</v>
      </c>
      <c r="I15" s="902">
        <v>121.09568494431517</v>
      </c>
      <c r="J15" s="902">
        <v>111.49542751082454</v>
      </c>
      <c r="K15" s="902">
        <v>128.30479213169642</v>
      </c>
      <c r="L15" s="902">
        <v>219.67948826646776</v>
      </c>
      <c r="M15" s="902">
        <v>265.87440804259421</v>
      </c>
      <c r="N15" s="897">
        <v>283.73127262766769</v>
      </c>
      <c r="O15" s="897">
        <v>261.31165499514248</v>
      </c>
      <c r="P15" s="897">
        <v>268.25553116391183</v>
      </c>
      <c r="Q15" s="897">
        <v>269.97581571691177</v>
      </c>
    </row>
    <row r="16" spans="1:19" s="901" customFormat="1" ht="15" customHeight="1">
      <c r="A16" s="898" t="s">
        <v>1857</v>
      </c>
      <c r="B16" s="900">
        <v>775.71042948874867</v>
      </c>
      <c r="C16" s="900">
        <v>826.58067998782917</v>
      </c>
      <c r="D16" s="900">
        <v>778.78777105344261</v>
      </c>
      <c r="E16" s="900">
        <v>1152.4551065448964</v>
      </c>
      <c r="F16" s="900">
        <v>1525.3100433409295</v>
      </c>
      <c r="G16" s="900">
        <v>1671.6522410305133</v>
      </c>
      <c r="H16" s="900">
        <v>1792.5610328313505</v>
      </c>
      <c r="I16" s="900">
        <v>1824.1945205343532</v>
      </c>
      <c r="J16" s="900">
        <v>1867.111992963466</v>
      </c>
      <c r="K16" s="900">
        <v>1886.4139634406281</v>
      </c>
      <c r="L16" s="900">
        <v>2392.6048002649145</v>
      </c>
      <c r="M16" s="900">
        <v>2780.8079723054416</v>
      </c>
      <c r="N16" s="900">
        <v>2669.4703566809981</v>
      </c>
      <c r="O16" s="900">
        <v>2500.7318883609278</v>
      </c>
      <c r="P16" s="900">
        <v>2530.1358594163171</v>
      </c>
      <c r="Q16" s="900">
        <v>2279.6279454371506</v>
      </c>
    </row>
    <row r="18" spans="1:1" ht="15" customHeight="1">
      <c r="A18" s="289" t="s">
        <v>1864</v>
      </c>
    </row>
  </sheetData>
  <mergeCells count="2">
    <mergeCell ref="A2:A3"/>
    <mergeCell ref="B2:Q2"/>
  </mergeCells>
  <hyperlinks>
    <hyperlink ref="S5" location="'Content Page'!A1" display="Back to Content Page"/>
  </hyperlinks>
  <pageMargins left="0.75" right="0.75" top="1" bottom="1" header="0.5" footer="0.5"/>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zoomScale="96" zoomScaleNormal="96" workbookViewId="0">
      <selection activeCell="A9" sqref="A9"/>
    </sheetView>
  </sheetViews>
  <sheetFormatPr defaultColWidth="9.1796875" defaultRowHeight="15" customHeight="1"/>
  <cols>
    <col min="1" max="1" width="53.54296875" style="289" customWidth="1"/>
    <col min="2" max="17" width="9.7265625" style="289" customWidth="1"/>
    <col min="18" max="25" width="12.26953125" style="289" bestFit="1" customWidth="1"/>
    <col min="26" max="16384" width="9.1796875" style="289"/>
  </cols>
  <sheetData>
    <row r="1" spans="1:19" s="136" customFormat="1" ht="15" customHeight="1">
      <c r="A1" s="136" t="s">
        <v>1865</v>
      </c>
    </row>
    <row r="2" spans="1:19" s="136" customFormat="1" ht="15" customHeight="1">
      <c r="A2" s="1163" t="s">
        <v>1845</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row>
    <row r="4" spans="1:19" ht="15" customHeight="1">
      <c r="A4" s="896" t="s">
        <v>66</v>
      </c>
      <c r="B4" s="897">
        <v>1015.1250401122646</v>
      </c>
      <c r="C4" s="897">
        <v>1155.4889451694353</v>
      </c>
      <c r="D4" s="897">
        <v>1302.2425048377677</v>
      </c>
      <c r="E4" s="897">
        <v>1454.0723057566724</v>
      </c>
      <c r="F4" s="897">
        <v>1132.7812692479379</v>
      </c>
      <c r="G4" s="897">
        <v>1284.7810360955496</v>
      </c>
      <c r="H4" s="897">
        <v>1372.232050729353</v>
      </c>
      <c r="I4" s="897">
        <v>1699.4599447561761</v>
      </c>
      <c r="J4" s="897">
        <v>2074.084980901473</v>
      </c>
      <c r="K4" s="897">
        <v>2266.6420196665208</v>
      </c>
      <c r="L4" s="897">
        <v>2214.0627113865344</v>
      </c>
      <c r="M4" s="897">
        <v>2518.7165524031079</v>
      </c>
      <c r="N4" s="897">
        <v>2502.2209708908395</v>
      </c>
      <c r="O4" s="897">
        <v>2503.0978798393803</v>
      </c>
      <c r="P4" s="897">
        <v>2529.0188314518505</v>
      </c>
      <c r="Q4" s="897">
        <v>2042.3773229985604</v>
      </c>
      <c r="S4" s="7"/>
    </row>
    <row r="5" spans="1:19" ht="15" customHeight="1">
      <c r="A5" s="896" t="s">
        <v>1846</v>
      </c>
      <c r="B5" s="897">
        <v>8.7784569399636982</v>
      </c>
      <c r="C5" s="897">
        <v>9.3374402928096387</v>
      </c>
      <c r="D5" s="897">
        <v>6.1334446198364088</v>
      </c>
      <c r="E5" s="897">
        <v>7.6750173502978587</v>
      </c>
      <c r="F5" s="897">
        <v>6.1196966572818443</v>
      </c>
      <c r="G5" s="897">
        <v>7.8147009090640527</v>
      </c>
      <c r="H5" s="897">
        <v>8.8660538735925805</v>
      </c>
      <c r="I5" s="897">
        <v>8.6096522058229521</v>
      </c>
      <c r="J5" s="897">
        <v>9.9569617372405688</v>
      </c>
      <c r="K5" s="897">
        <v>7.9328002712952319</v>
      </c>
      <c r="L5" s="897">
        <v>11.169432398862622</v>
      </c>
      <c r="M5" s="897">
        <v>13.823587111216495</v>
      </c>
      <c r="N5" s="897">
        <v>18.034264840897702</v>
      </c>
      <c r="O5" s="897">
        <v>27.340758033761283</v>
      </c>
      <c r="P5" s="897">
        <v>32.171732017634461</v>
      </c>
      <c r="Q5" s="897">
        <v>19.845092637456919</v>
      </c>
      <c r="S5" s="285" t="s">
        <v>13</v>
      </c>
    </row>
    <row r="6" spans="1:19" ht="15" customHeight="1">
      <c r="A6" s="896" t="s">
        <v>1847</v>
      </c>
      <c r="B6" s="897">
        <v>428.10657427554111</v>
      </c>
      <c r="C6" s="897">
        <v>531.22950906232165</v>
      </c>
      <c r="D6" s="897">
        <v>533.92314045202522</v>
      </c>
      <c r="E6" s="897">
        <v>703.25448687988069</v>
      </c>
      <c r="F6" s="897">
        <v>576.41816473049607</v>
      </c>
      <c r="G6" s="897">
        <v>659.17401938835997</v>
      </c>
      <c r="H6" s="897">
        <v>738.1386629360311</v>
      </c>
      <c r="I6" s="897">
        <v>990.84314184124037</v>
      </c>
      <c r="J6" s="897">
        <v>1231.6416364498023</v>
      </c>
      <c r="K6" s="897">
        <v>1135.9200732635356</v>
      </c>
      <c r="L6" s="897">
        <v>1145.0407179621257</v>
      </c>
      <c r="M6" s="897">
        <v>1298.9493366004142</v>
      </c>
      <c r="N6" s="897">
        <v>1296.6813786046348</v>
      </c>
      <c r="O6" s="897">
        <v>1372.3907726367524</v>
      </c>
      <c r="P6" s="897">
        <v>1377.7245838057836</v>
      </c>
      <c r="Q6" s="897">
        <v>1132.979547896349</v>
      </c>
      <c r="S6" s="499"/>
    </row>
    <row r="7" spans="1:19" ht="15" customHeight="1">
      <c r="A7" s="896" t="s">
        <v>1848</v>
      </c>
      <c r="B7" s="897">
        <v>57.738654934190436</v>
      </c>
      <c r="C7" s="897">
        <v>63.554986408755859</v>
      </c>
      <c r="D7" s="897">
        <v>52.406488034006685</v>
      </c>
      <c r="E7" s="897">
        <v>54.568327325333229</v>
      </c>
      <c r="F7" s="897">
        <v>44.819249773472478</v>
      </c>
      <c r="G7" s="897">
        <v>49.24523347630052</v>
      </c>
      <c r="H7" s="897">
        <v>58.949387713514817</v>
      </c>
      <c r="I7" s="897">
        <v>76.216602806406996</v>
      </c>
      <c r="J7" s="897">
        <v>110.96558512874668</v>
      </c>
      <c r="K7" s="897">
        <v>96.364136389407605</v>
      </c>
      <c r="L7" s="897">
        <v>101.42562823076531</v>
      </c>
      <c r="M7" s="897">
        <v>107.27886137721801</v>
      </c>
      <c r="N7" s="897">
        <v>109.30788835321447</v>
      </c>
      <c r="O7" s="897">
        <v>119.12739636621134</v>
      </c>
      <c r="P7" s="897">
        <v>114.35282768888368</v>
      </c>
      <c r="Q7" s="897">
        <v>100.60424221994167</v>
      </c>
    </row>
    <row r="8" spans="1:19" ht="15" customHeight="1">
      <c r="A8" s="896" t="s">
        <v>1849</v>
      </c>
      <c r="B8" s="897">
        <v>62.96820151356475</v>
      </c>
      <c r="C8" s="897">
        <v>78.896966755180941</v>
      </c>
      <c r="D8" s="897">
        <v>80.251925461036066</v>
      </c>
      <c r="E8" s="897">
        <v>104.42423084277976</v>
      </c>
      <c r="F8" s="897">
        <v>101.05595461956779</v>
      </c>
      <c r="G8" s="897">
        <v>136.7801545484908</v>
      </c>
      <c r="H8" s="897">
        <v>186.10509566095917</v>
      </c>
      <c r="I8" s="897">
        <v>288.97753406029557</v>
      </c>
      <c r="J8" s="897">
        <v>409.74326588859844</v>
      </c>
      <c r="K8" s="897">
        <v>326.81807482410534</v>
      </c>
      <c r="L8" s="897">
        <v>308.03783223330748</v>
      </c>
      <c r="M8" s="897">
        <v>340.61208208643222</v>
      </c>
      <c r="N8" s="897">
        <v>320.18844821781801</v>
      </c>
      <c r="O8" s="897">
        <v>318.66505583221482</v>
      </c>
      <c r="P8" s="897">
        <v>306.16367182137213</v>
      </c>
      <c r="Q8" s="897">
        <v>258.4095764848899</v>
      </c>
    </row>
    <row r="9" spans="1:19" ht="15" customHeight="1">
      <c r="A9" s="896" t="s">
        <v>1850</v>
      </c>
      <c r="B9" s="897">
        <v>414.37745519623485</v>
      </c>
      <c r="C9" s="897">
        <v>501.93089103642632</v>
      </c>
      <c r="D9" s="897">
        <v>516.47778279825036</v>
      </c>
      <c r="E9" s="897">
        <v>610.9345281909832</v>
      </c>
      <c r="F9" s="897">
        <v>470.5693462925384</v>
      </c>
      <c r="G9" s="897">
        <v>503.06960887294167</v>
      </c>
      <c r="H9" s="897">
        <v>523.64922959466151</v>
      </c>
      <c r="I9" s="897">
        <v>679.26790407719818</v>
      </c>
      <c r="J9" s="897">
        <v>867.98220146298809</v>
      </c>
      <c r="K9" s="897">
        <v>867.03031153106656</v>
      </c>
      <c r="L9" s="897">
        <v>871.72919988880824</v>
      </c>
      <c r="M9" s="897">
        <v>1009.0581828970763</v>
      </c>
      <c r="N9" s="897">
        <v>1001.9344567142939</v>
      </c>
      <c r="O9" s="897">
        <v>1054.6561644996036</v>
      </c>
      <c r="P9" s="897">
        <v>1056.3609764748849</v>
      </c>
      <c r="Q9" s="897">
        <v>865.58423761423603</v>
      </c>
    </row>
    <row r="10" spans="1:19" ht="15" customHeight="1">
      <c r="A10" s="896" t="s">
        <v>1851</v>
      </c>
      <c r="B10" s="897">
        <v>672.07818119653757</v>
      </c>
      <c r="C10" s="897">
        <v>792.46494932154621</v>
      </c>
      <c r="D10" s="897">
        <v>699.95676957849139</v>
      </c>
      <c r="E10" s="897">
        <v>824.8236436162</v>
      </c>
      <c r="F10" s="897">
        <v>696.85326015047224</v>
      </c>
      <c r="G10" s="897">
        <v>866.43648127595179</v>
      </c>
      <c r="H10" s="897">
        <v>975.85664534243483</v>
      </c>
      <c r="I10" s="897">
        <v>1370.1218960844531</v>
      </c>
      <c r="J10" s="897">
        <v>1791.3773393023703</v>
      </c>
      <c r="K10" s="897">
        <v>1550.3914674412952</v>
      </c>
      <c r="L10" s="897">
        <v>1664.3623078847127</v>
      </c>
      <c r="M10" s="897">
        <v>1870.6491583068223</v>
      </c>
      <c r="N10" s="897">
        <v>1946.85221365948</v>
      </c>
      <c r="O10" s="897">
        <v>2286.4151269546328</v>
      </c>
      <c r="P10" s="897">
        <v>2263.5652245961869</v>
      </c>
      <c r="Q10" s="897">
        <v>2059.8349040330604</v>
      </c>
    </row>
    <row r="11" spans="1:19" ht="15" customHeight="1">
      <c r="A11" s="896" t="s">
        <v>1852</v>
      </c>
      <c r="B11" s="897">
        <v>43.660164575473864</v>
      </c>
      <c r="C11" s="897">
        <v>41.509709550106059</v>
      </c>
      <c r="D11" s="897">
        <v>35.753954159058715</v>
      </c>
      <c r="E11" s="897">
        <v>45.155766820205059</v>
      </c>
      <c r="F11" s="897">
        <v>39.363605396763269</v>
      </c>
      <c r="G11" s="897">
        <v>51.178119330411171</v>
      </c>
      <c r="H11" s="897">
        <v>56.419029478336121</v>
      </c>
      <c r="I11" s="897">
        <v>79.281455183837735</v>
      </c>
      <c r="J11" s="897">
        <v>117.56713157815257</v>
      </c>
      <c r="K11" s="897">
        <v>104.76229407570496</v>
      </c>
      <c r="L11" s="897">
        <v>135.44308324456867</v>
      </c>
      <c r="M11" s="897">
        <v>181.22455198312193</v>
      </c>
      <c r="N11" s="897">
        <v>194.84441332877958</v>
      </c>
      <c r="O11" s="897">
        <v>266.11440423747365</v>
      </c>
      <c r="P11" s="897">
        <v>254.58306355056311</v>
      </c>
      <c r="Q11" s="897">
        <v>201.40605179387575</v>
      </c>
    </row>
    <row r="12" spans="1:19" ht="15" customHeight="1">
      <c r="A12" s="896" t="s">
        <v>1853</v>
      </c>
      <c r="B12" s="897">
        <v>212.03160774666674</v>
      </c>
      <c r="C12" s="897">
        <v>259.11523361134243</v>
      </c>
      <c r="D12" s="897">
        <v>238.42343636879508</v>
      </c>
      <c r="E12" s="897">
        <v>377.78871140493391</v>
      </c>
      <c r="F12" s="897">
        <v>267.95398760374007</v>
      </c>
      <c r="G12" s="897">
        <v>293.21635072344617</v>
      </c>
      <c r="H12" s="897">
        <v>359.38117328522344</v>
      </c>
      <c r="I12" s="897">
        <v>486.95467762401074</v>
      </c>
      <c r="J12" s="897">
        <v>559.54002007364159</v>
      </c>
      <c r="K12" s="897">
        <v>499.77111175728368</v>
      </c>
      <c r="L12" s="897">
        <v>539.43447142665752</v>
      </c>
      <c r="M12" s="897">
        <v>631.93962096022187</v>
      </c>
      <c r="N12" s="897">
        <v>632.73543200173208</v>
      </c>
      <c r="O12" s="897">
        <v>719.87444910350644</v>
      </c>
      <c r="P12" s="897">
        <v>807.63437092526476</v>
      </c>
      <c r="Q12" s="897">
        <v>589.3477497821118</v>
      </c>
    </row>
    <row r="13" spans="1:19" ht="15" customHeight="1">
      <c r="A13" s="896" t="s">
        <v>1854</v>
      </c>
      <c r="B13" s="897">
        <v>594.00203862888463</v>
      </c>
      <c r="C13" s="897">
        <v>744.18895428521785</v>
      </c>
      <c r="D13" s="897">
        <v>669.80725969164996</v>
      </c>
      <c r="E13" s="897">
        <v>841.0827446183041</v>
      </c>
      <c r="F13" s="897">
        <v>631.61398727834819</v>
      </c>
      <c r="G13" s="897">
        <v>722.96128715757152</v>
      </c>
      <c r="H13" s="897">
        <v>763.84231626673568</v>
      </c>
      <c r="I13" s="897">
        <v>1007.3962736233408</v>
      </c>
      <c r="J13" s="897">
        <v>1285.7116961492998</v>
      </c>
      <c r="K13" s="897">
        <v>1014.3828303781123</v>
      </c>
      <c r="L13" s="897">
        <v>1026.0294783173999</v>
      </c>
      <c r="M13" s="897">
        <v>1080.7561481338205</v>
      </c>
      <c r="N13" s="897">
        <v>1043.5093794524307</v>
      </c>
      <c r="O13" s="897">
        <v>1080.7092403787508</v>
      </c>
      <c r="P13" s="897">
        <v>1083.254909388367</v>
      </c>
      <c r="Q13" s="897">
        <v>929.43687568517657</v>
      </c>
    </row>
    <row r="14" spans="1:19" s="901" customFormat="1" ht="15" customHeight="1">
      <c r="A14" s="898" t="s">
        <v>1855</v>
      </c>
      <c r="B14" s="899">
        <v>3508.8663751193226</v>
      </c>
      <c r="C14" s="900">
        <v>4177.7175854931411</v>
      </c>
      <c r="D14" s="900">
        <v>4135.3767060009168</v>
      </c>
      <c r="E14" s="900">
        <v>5023.7797628055905</v>
      </c>
      <c r="F14" s="900">
        <v>3967.5485217506184</v>
      </c>
      <c r="G14" s="900">
        <v>4574.656991778088</v>
      </c>
      <c r="H14" s="900">
        <v>5043.4396448808438</v>
      </c>
      <c r="I14" s="900">
        <v>6687.1290822627825</v>
      </c>
      <c r="J14" s="900">
        <v>8458.5708186723132</v>
      </c>
      <c r="K14" s="900">
        <v>7870.0151195983271</v>
      </c>
      <c r="L14" s="900">
        <v>8016.7348629737444</v>
      </c>
      <c r="M14" s="900">
        <v>9053.0080818594524</v>
      </c>
      <c r="N14" s="899">
        <v>9066.3088460641193</v>
      </c>
      <c r="O14" s="899">
        <v>9748.3912478822895</v>
      </c>
      <c r="P14" s="899">
        <v>9824.8301917207918</v>
      </c>
      <c r="Q14" s="899">
        <v>8199.825601145656</v>
      </c>
    </row>
    <row r="15" spans="1:19" s="903" customFormat="1" ht="15" customHeight="1">
      <c r="A15" s="896" t="s">
        <v>1856</v>
      </c>
      <c r="B15" s="897">
        <v>370.23577235772359</v>
      </c>
      <c r="C15" s="902">
        <v>350.81365705614559</v>
      </c>
      <c r="D15" s="902">
        <v>259.92611558156545</v>
      </c>
      <c r="E15" s="902">
        <v>447.27522195318812</v>
      </c>
      <c r="F15" s="902">
        <v>396.74692348849652</v>
      </c>
      <c r="G15" s="902">
        <v>464.70094857713428</v>
      </c>
      <c r="H15" s="902">
        <v>472.44908074887883</v>
      </c>
      <c r="I15" s="902">
        <v>655.7031052061119</v>
      </c>
      <c r="J15" s="902">
        <v>954.2712150769886</v>
      </c>
      <c r="K15" s="902">
        <v>673.82285334831693</v>
      </c>
      <c r="L15" s="902">
        <v>713.20127275772154</v>
      </c>
      <c r="M15" s="902">
        <v>839.77976396227336</v>
      </c>
      <c r="N15" s="897">
        <v>853.45631147578342</v>
      </c>
      <c r="O15" s="897">
        <v>853.3198000824683</v>
      </c>
      <c r="P15" s="897">
        <v>848.69399500326438</v>
      </c>
      <c r="Q15" s="897">
        <v>719.72150238846029</v>
      </c>
    </row>
    <row r="16" spans="1:19" s="901" customFormat="1" ht="15" customHeight="1">
      <c r="A16" s="898" t="s">
        <v>1857</v>
      </c>
      <c r="B16" s="900">
        <v>3879.1021474770464</v>
      </c>
      <c r="C16" s="900">
        <v>4528.5312425492866</v>
      </c>
      <c r="D16" s="900">
        <v>4395.3028215824825</v>
      </c>
      <c r="E16" s="900">
        <v>5471.054984758779</v>
      </c>
      <c r="F16" s="900">
        <v>4364.295445239115</v>
      </c>
      <c r="G16" s="900">
        <v>5039.3579403552221</v>
      </c>
      <c r="H16" s="900">
        <v>5515.8887256297221</v>
      </c>
      <c r="I16" s="900">
        <v>7342.8321874688945</v>
      </c>
      <c r="J16" s="900">
        <v>9412.8420337493026</v>
      </c>
      <c r="K16" s="900">
        <v>8543.8379729466451</v>
      </c>
      <c r="L16" s="900">
        <v>8729.9361357314665</v>
      </c>
      <c r="M16" s="900">
        <v>9892.7878458217256</v>
      </c>
      <c r="N16" s="900">
        <v>9919.7651575399032</v>
      </c>
      <c r="O16" s="900">
        <v>10601.711047964758</v>
      </c>
      <c r="P16" s="900">
        <v>10673.524186724055</v>
      </c>
      <c r="Q16" s="900">
        <v>8919.5471035341179</v>
      </c>
    </row>
    <row r="18" spans="1:1" ht="15" customHeight="1">
      <c r="A18" s="289" t="s">
        <v>1866</v>
      </c>
    </row>
  </sheetData>
  <mergeCells count="2">
    <mergeCell ref="A2:A3"/>
    <mergeCell ref="B2:Q2"/>
  </mergeCells>
  <hyperlinks>
    <hyperlink ref="S5" location="'Content Page'!A1" display="Back to Content Page"/>
  </hyperlinks>
  <pageMargins left="0.75" right="0.75" top="1" bottom="1" header="0.5" footer="0.5"/>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zoomScale="93" zoomScaleNormal="93" workbookViewId="0">
      <selection activeCell="A9" sqref="A9"/>
    </sheetView>
  </sheetViews>
  <sheetFormatPr defaultColWidth="9.1796875" defaultRowHeight="15" customHeight="1"/>
  <cols>
    <col min="1" max="1" width="52.54296875" style="289" customWidth="1"/>
    <col min="2" max="17" width="10.7265625" style="289" customWidth="1"/>
    <col min="18" max="25" width="11.7265625" style="289" bestFit="1" customWidth="1"/>
    <col min="26" max="16384" width="9.1796875" style="289"/>
  </cols>
  <sheetData>
    <row r="1" spans="1:19" s="136" customFormat="1" ht="19.5" customHeight="1">
      <c r="A1" s="136" t="s">
        <v>1867</v>
      </c>
    </row>
    <row r="2" spans="1:19" s="136" customFormat="1" ht="15" customHeight="1">
      <c r="A2" s="1163" t="s">
        <v>1845</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row>
    <row r="4" spans="1:19" ht="15" customHeight="1">
      <c r="A4" s="896" t="s">
        <v>66</v>
      </c>
      <c r="B4" s="897" t="s">
        <v>8</v>
      </c>
      <c r="C4" s="897" t="s">
        <v>8</v>
      </c>
      <c r="D4" s="897">
        <v>1191.9675027448968</v>
      </c>
      <c r="E4" s="897">
        <v>1042.9095941636092</v>
      </c>
      <c r="F4" s="897">
        <v>1201.2297384236631</v>
      </c>
      <c r="G4" s="897">
        <v>1203.5223166919734</v>
      </c>
      <c r="H4" s="897">
        <v>1234.2043684066452</v>
      </c>
      <c r="I4" s="897">
        <v>1219.5341526150328</v>
      </c>
      <c r="J4" s="897">
        <v>1595.2740213523132</v>
      </c>
      <c r="K4" s="897">
        <v>1882.123849964614</v>
      </c>
      <c r="L4" s="897">
        <v>2060.9109634551492</v>
      </c>
      <c r="M4" s="897">
        <v>2303.1696276596253</v>
      </c>
      <c r="N4" s="897">
        <v>1531.7251137966132</v>
      </c>
      <c r="O4" s="897" t="s">
        <v>8</v>
      </c>
      <c r="P4" s="897" t="s">
        <v>8</v>
      </c>
      <c r="Q4" s="897" t="s">
        <v>8</v>
      </c>
      <c r="S4" s="7"/>
    </row>
    <row r="5" spans="1:19" ht="15" customHeight="1">
      <c r="A5" s="896" t="s">
        <v>1846</v>
      </c>
      <c r="B5" s="897" t="s">
        <v>8</v>
      </c>
      <c r="C5" s="897" t="s">
        <v>8</v>
      </c>
      <c r="D5" s="897">
        <v>15.62823600739862</v>
      </c>
      <c r="E5" s="897">
        <v>19.802991332579428</v>
      </c>
      <c r="F5" s="897">
        <v>23.602989396457339</v>
      </c>
      <c r="G5" s="897">
        <v>27.313462901866373</v>
      </c>
      <c r="H5" s="897">
        <v>27.552534763043742</v>
      </c>
      <c r="I5" s="897">
        <v>33.203058016576165</v>
      </c>
      <c r="J5" s="897">
        <v>31.746619217081847</v>
      </c>
      <c r="K5" s="897">
        <v>50.64048124557678</v>
      </c>
      <c r="L5" s="897">
        <v>69.950830564784056</v>
      </c>
      <c r="M5" s="897">
        <v>79.186484855816445</v>
      </c>
      <c r="N5" s="897">
        <v>67.503496976643277</v>
      </c>
      <c r="O5" s="897" t="s">
        <v>8</v>
      </c>
      <c r="P5" s="897" t="s">
        <v>8</v>
      </c>
      <c r="Q5" s="897" t="s">
        <v>8</v>
      </c>
      <c r="S5" s="285" t="s">
        <v>13</v>
      </c>
    </row>
    <row r="6" spans="1:19" ht="15" customHeight="1">
      <c r="A6" s="896" t="s">
        <v>1847</v>
      </c>
      <c r="B6" s="897" t="s">
        <v>8</v>
      </c>
      <c r="C6" s="897" t="s">
        <v>8</v>
      </c>
      <c r="D6" s="897">
        <v>380.40668027856009</v>
      </c>
      <c r="E6" s="897">
        <v>388.74045641241901</v>
      </c>
      <c r="F6" s="897">
        <v>390.21087147458928</v>
      </c>
      <c r="G6" s="897">
        <v>375.96663100862617</v>
      </c>
      <c r="H6" s="897">
        <v>495.96238783178813</v>
      </c>
      <c r="I6" s="897">
        <v>618.34738496713339</v>
      </c>
      <c r="J6" s="897">
        <v>623.63274021352311</v>
      </c>
      <c r="K6" s="897">
        <v>641.95258315640467</v>
      </c>
      <c r="L6" s="897">
        <v>689.63056478405315</v>
      </c>
      <c r="M6" s="897">
        <v>806.04373184808207</v>
      </c>
      <c r="N6" s="897">
        <v>421.87368044393418</v>
      </c>
      <c r="O6" s="897" t="s">
        <v>8</v>
      </c>
      <c r="P6" s="897" t="s">
        <v>8</v>
      </c>
      <c r="Q6" s="897" t="s">
        <v>8</v>
      </c>
      <c r="S6" s="499"/>
    </row>
    <row r="7" spans="1:19" ht="15" customHeight="1">
      <c r="A7" s="896" t="s">
        <v>1848</v>
      </c>
      <c r="B7" s="897" t="s">
        <v>8</v>
      </c>
      <c r="C7" s="897" t="s">
        <v>8</v>
      </c>
      <c r="D7" s="897">
        <v>33.15554931679344</v>
      </c>
      <c r="E7" s="897">
        <v>28.938275196572317</v>
      </c>
      <c r="F7" s="897">
        <v>38.144863602209291</v>
      </c>
      <c r="G7" s="897">
        <v>37.721657689138716</v>
      </c>
      <c r="H7" s="897">
        <v>35.185747928524343</v>
      </c>
      <c r="I7" s="897">
        <v>49.389825664475566</v>
      </c>
      <c r="J7" s="897">
        <v>69.386476868327392</v>
      </c>
      <c r="K7" s="897">
        <v>83.067940552016978</v>
      </c>
      <c r="L7" s="897">
        <v>90.631229235880397</v>
      </c>
      <c r="M7" s="897">
        <v>111.01686979736873</v>
      </c>
      <c r="N7" s="897">
        <v>87.89020322162132</v>
      </c>
      <c r="O7" s="897" t="s">
        <v>8</v>
      </c>
      <c r="P7" s="897" t="s">
        <v>8</v>
      </c>
      <c r="Q7" s="897" t="s">
        <v>8</v>
      </c>
    </row>
    <row r="8" spans="1:19" ht="15" customHeight="1">
      <c r="A8" s="896" t="s">
        <v>1849</v>
      </c>
      <c r="B8" s="897" t="s">
        <v>8</v>
      </c>
      <c r="C8" s="897" t="s">
        <v>8</v>
      </c>
      <c r="D8" s="897">
        <v>86.808566176691087</v>
      </c>
      <c r="E8" s="897">
        <v>80.033124664539002</v>
      </c>
      <c r="F8" s="897">
        <v>89.567553145668441</v>
      </c>
      <c r="G8" s="897">
        <v>102.5892420737398</v>
      </c>
      <c r="H8" s="897">
        <v>93.077997684675978</v>
      </c>
      <c r="I8" s="897">
        <v>100.16504715633037</v>
      </c>
      <c r="J8" s="897">
        <v>130.37935943060498</v>
      </c>
      <c r="K8" s="897">
        <v>172.57749469214437</v>
      </c>
      <c r="L8" s="897">
        <v>208.59136212624585</v>
      </c>
      <c r="M8" s="897">
        <v>237.59069318635679</v>
      </c>
      <c r="N8" s="897">
        <v>183.79909822903102</v>
      </c>
      <c r="O8" s="897" t="s">
        <v>8</v>
      </c>
      <c r="P8" s="897" t="s">
        <v>8</v>
      </c>
      <c r="Q8" s="897" t="s">
        <v>8</v>
      </c>
    </row>
    <row r="9" spans="1:19" ht="15" customHeight="1">
      <c r="A9" s="896" t="s">
        <v>1850</v>
      </c>
      <c r="B9" s="897" t="s">
        <v>8</v>
      </c>
      <c r="C9" s="897" t="s">
        <v>8</v>
      </c>
      <c r="D9" s="897">
        <v>327.95866258212419</v>
      </c>
      <c r="E9" s="897">
        <v>276.61422942362572</v>
      </c>
      <c r="F9" s="897">
        <v>362.04007542972226</v>
      </c>
      <c r="G9" s="897">
        <v>415.18493308449081</v>
      </c>
      <c r="H9" s="897">
        <v>549.01715916154001</v>
      </c>
      <c r="I9" s="897">
        <v>712.30422977993715</v>
      </c>
      <c r="J9" s="897">
        <v>1043.7786476868328</v>
      </c>
      <c r="K9" s="897">
        <v>1109.4210898796885</v>
      </c>
      <c r="L9" s="897">
        <v>1205.6445182724253</v>
      </c>
      <c r="M9" s="897">
        <v>1466.9645717096746</v>
      </c>
      <c r="N9" s="897">
        <v>1102.1224903295617</v>
      </c>
      <c r="O9" s="897" t="s">
        <v>8</v>
      </c>
      <c r="P9" s="897" t="s">
        <v>8</v>
      </c>
      <c r="Q9" s="897" t="s">
        <v>8</v>
      </c>
    </row>
    <row r="10" spans="1:19" ht="15" customHeight="1">
      <c r="A10" s="896" t="s">
        <v>1851</v>
      </c>
      <c r="B10" s="897" t="s">
        <v>8</v>
      </c>
      <c r="C10" s="897" t="s">
        <v>8</v>
      </c>
      <c r="D10" s="897">
        <v>150.9287205935648</v>
      </c>
      <c r="E10" s="897">
        <v>150.40580483974389</v>
      </c>
      <c r="F10" s="897">
        <v>164.7694545565393</v>
      </c>
      <c r="G10" s="897">
        <v>162.61687578390973</v>
      </c>
      <c r="H10" s="897">
        <v>197.36571063735056</v>
      </c>
      <c r="I10" s="897">
        <v>226.76478993998285</v>
      </c>
      <c r="J10" s="897">
        <v>284.89750889679721</v>
      </c>
      <c r="K10" s="897">
        <v>351.08492569002124</v>
      </c>
      <c r="L10" s="897">
        <v>435.71960132890365</v>
      </c>
      <c r="M10" s="897">
        <v>479.23355579052804</v>
      </c>
      <c r="N10" s="897">
        <v>376.5527627686414</v>
      </c>
      <c r="O10" s="897" t="s">
        <v>8</v>
      </c>
      <c r="P10" s="897" t="s">
        <v>8</v>
      </c>
      <c r="Q10" s="897" t="s">
        <v>8</v>
      </c>
    </row>
    <row r="11" spans="1:19" ht="15" customHeight="1">
      <c r="A11" s="896" t="s">
        <v>1852</v>
      </c>
      <c r="B11" s="897" t="s">
        <v>8</v>
      </c>
      <c r="C11" s="897" t="s">
        <v>8</v>
      </c>
      <c r="D11" s="897">
        <v>336.48482640203019</v>
      </c>
      <c r="E11" s="897">
        <v>299.51601414485208</v>
      </c>
      <c r="F11" s="897">
        <v>332.28927825907556</v>
      </c>
      <c r="G11" s="897">
        <v>362.90509230116197</v>
      </c>
      <c r="H11" s="897">
        <v>413.12133987066085</v>
      </c>
      <c r="I11" s="897">
        <v>490.41836238925401</v>
      </c>
      <c r="J11" s="897">
        <v>564.54092526690397</v>
      </c>
      <c r="K11" s="897">
        <v>735.13588110403396</v>
      </c>
      <c r="L11" s="897">
        <v>896.18471760797331</v>
      </c>
      <c r="M11" s="897">
        <v>998.42087794163137</v>
      </c>
      <c r="N11" s="897">
        <v>952.59936010210834</v>
      </c>
      <c r="O11" s="897" t="s">
        <v>8</v>
      </c>
      <c r="P11" s="897" t="s">
        <v>8</v>
      </c>
      <c r="Q11" s="897" t="s">
        <v>8</v>
      </c>
    </row>
    <row r="12" spans="1:19" ht="15" customHeight="1">
      <c r="A12" s="896" t="s">
        <v>1853</v>
      </c>
      <c r="B12" s="897" t="s">
        <v>8</v>
      </c>
      <c r="C12" s="897" t="s">
        <v>8</v>
      </c>
      <c r="D12" s="897">
        <v>91.660791861984279</v>
      </c>
      <c r="E12" s="897">
        <v>84.268850669106101</v>
      </c>
      <c r="F12" s="897">
        <v>128.31631714657749</v>
      </c>
      <c r="G12" s="897">
        <v>144.54513571765898</v>
      </c>
      <c r="H12" s="897">
        <v>151.5420457375468</v>
      </c>
      <c r="I12" s="897">
        <v>135.58588168048013</v>
      </c>
      <c r="J12" s="897">
        <v>93.616370106761565</v>
      </c>
      <c r="K12" s="897">
        <v>98.799716914366584</v>
      </c>
      <c r="L12" s="897">
        <v>133.27641196013289</v>
      </c>
      <c r="M12" s="897">
        <v>251.13821561930283</v>
      </c>
      <c r="N12" s="897">
        <v>139.70786022466581</v>
      </c>
      <c r="O12" s="897" t="s">
        <v>8</v>
      </c>
      <c r="P12" s="897" t="s">
        <v>8</v>
      </c>
      <c r="Q12" s="897" t="s">
        <v>8</v>
      </c>
    </row>
    <row r="13" spans="1:19" ht="15" customHeight="1">
      <c r="A13" s="896" t="s">
        <v>1854</v>
      </c>
      <c r="B13" s="897" t="s">
        <v>8</v>
      </c>
      <c r="C13" s="897" t="s">
        <v>8</v>
      </c>
      <c r="D13" s="897">
        <v>299.22731395398711</v>
      </c>
      <c r="E13" s="897">
        <v>309.14252026750131</v>
      </c>
      <c r="F13" s="897">
        <v>375.72766894379293</v>
      </c>
      <c r="G13" s="897">
        <v>411.00575962360551</v>
      </c>
      <c r="H13" s="897">
        <v>389.77752828887964</v>
      </c>
      <c r="I13" s="897">
        <v>405.54515575878821</v>
      </c>
      <c r="J13" s="897">
        <v>496.20925266903913</v>
      </c>
      <c r="K13" s="897">
        <v>611.06723283793337</v>
      </c>
      <c r="L13" s="897">
        <v>665.3262458471761</v>
      </c>
      <c r="M13" s="897">
        <v>637.83649068459135</v>
      </c>
      <c r="N13" s="897">
        <v>557.72963161318887</v>
      </c>
      <c r="O13" s="897" t="s">
        <v>8</v>
      </c>
      <c r="P13" s="897" t="s">
        <v>8</v>
      </c>
      <c r="Q13" s="897" t="s">
        <v>8</v>
      </c>
    </row>
    <row r="14" spans="1:19" s="901" customFormat="1" ht="15" customHeight="1">
      <c r="A14" s="898" t="s">
        <v>1855</v>
      </c>
      <c r="B14" s="899" t="s">
        <v>8</v>
      </c>
      <c r="C14" s="899" t="s">
        <v>8</v>
      </c>
      <c r="D14" s="900">
        <v>2914.2268499180304</v>
      </c>
      <c r="E14" s="900">
        <v>2680.3718611145482</v>
      </c>
      <c r="F14" s="900">
        <v>3105.8988103782949</v>
      </c>
      <c r="G14" s="900">
        <v>3243.3711068761713</v>
      </c>
      <c r="H14" s="900">
        <v>3586.8068203106554</v>
      </c>
      <c r="I14" s="900">
        <v>3991.25788796799</v>
      </c>
      <c r="J14" s="899">
        <v>4933.4619217081845</v>
      </c>
      <c r="K14" s="899">
        <v>5735.8711960368009</v>
      </c>
      <c r="L14" s="899">
        <v>6455.8664451827235</v>
      </c>
      <c r="M14" s="899">
        <v>7370.6011190929785</v>
      </c>
      <c r="N14" s="899">
        <v>5421.503697706009</v>
      </c>
      <c r="O14" s="899" t="s">
        <v>8</v>
      </c>
      <c r="P14" s="899" t="s">
        <v>8</v>
      </c>
      <c r="Q14" s="899" t="s">
        <v>8</v>
      </c>
    </row>
    <row r="15" spans="1:19" s="903" customFormat="1" ht="15" customHeight="1">
      <c r="A15" s="896" t="s">
        <v>1856</v>
      </c>
      <c r="B15" s="897" t="s">
        <v>8</v>
      </c>
      <c r="C15" s="897" t="s">
        <v>8</v>
      </c>
      <c r="D15" s="902">
        <v>156.39769838292503</v>
      </c>
      <c r="E15" s="902">
        <v>198.79118608589491</v>
      </c>
      <c r="F15" s="902">
        <v>354.46747274984364</v>
      </c>
      <c r="G15" s="902">
        <v>413.13140770212431</v>
      </c>
      <c r="H15" s="902">
        <v>411.61021892024962</v>
      </c>
      <c r="I15" s="902">
        <v>441.5936410402972</v>
      </c>
      <c r="J15" s="897">
        <v>388.40996441281141</v>
      </c>
      <c r="K15" s="897">
        <v>449.42462845010613</v>
      </c>
      <c r="L15" s="897">
        <v>503.17408637873751</v>
      </c>
      <c r="M15" s="897">
        <v>634.19234691723796</v>
      </c>
      <c r="N15" s="897">
        <v>299.45922619286569</v>
      </c>
      <c r="O15" s="897" t="s">
        <v>8</v>
      </c>
      <c r="P15" s="897" t="s">
        <v>8</v>
      </c>
      <c r="Q15" s="897" t="s">
        <v>8</v>
      </c>
    </row>
    <row r="16" spans="1:19" s="901" customFormat="1" ht="15" customHeight="1">
      <c r="A16" s="898" t="s">
        <v>1857</v>
      </c>
      <c r="B16" s="900">
        <v>1291</v>
      </c>
      <c r="C16" s="900">
        <v>1838</v>
      </c>
      <c r="D16" s="900">
        <v>3070.6245483009557</v>
      </c>
      <c r="E16" s="900">
        <v>2879.1630472004431</v>
      </c>
      <c r="F16" s="900">
        <v>3460.3662831281385</v>
      </c>
      <c r="G16" s="900">
        <v>3656.5025145782952</v>
      </c>
      <c r="H16" s="900">
        <v>3998.4170392309052</v>
      </c>
      <c r="I16" s="900">
        <v>4432.8515290082869</v>
      </c>
      <c r="J16" s="900">
        <v>5321.8718861209954</v>
      </c>
      <c r="K16" s="900">
        <v>6185.2958244869069</v>
      </c>
      <c r="L16" s="900">
        <v>6959.0405315614607</v>
      </c>
      <c r="M16" s="900">
        <v>8004.7934660102155</v>
      </c>
      <c r="N16" s="900">
        <v>5720.9629238988755</v>
      </c>
      <c r="O16" s="900">
        <v>5221.9352908993351</v>
      </c>
      <c r="P16" s="899">
        <v>5971.89350575151</v>
      </c>
      <c r="Q16" s="899">
        <v>6430.383223568766</v>
      </c>
    </row>
    <row r="18" spans="1:1" ht="15" customHeight="1">
      <c r="A18" s="289" t="s">
        <v>1868</v>
      </c>
    </row>
  </sheetData>
  <mergeCells count="2">
    <mergeCell ref="A2:A3"/>
    <mergeCell ref="B2:Q2"/>
  </mergeCells>
  <hyperlinks>
    <hyperlink ref="S5" location="'Content Page'!A1" display="Back to Content Page"/>
  </hyperlinks>
  <pageMargins left="0.75" right="0.75" top="1" bottom="1" header="0.5" footer="0.5"/>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2"/>
  <sheetViews>
    <sheetView zoomScale="91" zoomScaleNormal="91" workbookViewId="0">
      <selection activeCell="A9" sqref="A9"/>
    </sheetView>
  </sheetViews>
  <sheetFormatPr defaultColWidth="9.1796875" defaultRowHeight="15" customHeight="1"/>
  <cols>
    <col min="1" max="1" width="52.7265625" style="289" customWidth="1"/>
    <col min="2" max="17" width="9.7265625" style="289" customWidth="1"/>
    <col min="18" max="25" width="11.7265625" style="289" bestFit="1" customWidth="1"/>
    <col min="26" max="16384" width="9.1796875" style="289"/>
  </cols>
  <sheetData>
    <row r="1" spans="1:19" s="136" customFormat="1" ht="21" customHeight="1">
      <c r="A1" s="136" t="s">
        <v>1869</v>
      </c>
    </row>
    <row r="2" spans="1:19" s="136" customFormat="1" ht="15" customHeight="1">
      <c r="A2" s="1163" t="s">
        <v>1845</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row>
    <row r="4" spans="1:19" ht="15" customHeight="1">
      <c r="A4" s="896" t="s">
        <v>66</v>
      </c>
      <c r="B4" s="897">
        <v>266.0384612411429</v>
      </c>
      <c r="C4" s="897">
        <v>283.63915166321459</v>
      </c>
      <c r="D4" s="897">
        <v>251.34945821071892</v>
      </c>
      <c r="E4" s="897">
        <v>301.16515386058518</v>
      </c>
      <c r="F4" s="897">
        <v>347.09281506910537</v>
      </c>
      <c r="G4" s="897">
        <v>322.96477760825917</v>
      </c>
      <c r="H4" s="897">
        <v>305.66486417538164</v>
      </c>
      <c r="I4" s="897">
        <v>356.46345355888928</v>
      </c>
      <c r="J4" s="897">
        <v>406.84931506849318</v>
      </c>
      <c r="K4" s="897">
        <v>354.47714464621163</v>
      </c>
      <c r="L4" s="897">
        <v>364.24163689509584</v>
      </c>
      <c r="M4" s="897">
        <v>426.54127481713687</v>
      </c>
      <c r="N4" s="897">
        <v>426.75540765391014</v>
      </c>
      <c r="O4" s="897">
        <v>409.1796875</v>
      </c>
      <c r="P4" s="897">
        <v>417.30894839973871</v>
      </c>
      <c r="Q4" s="897">
        <v>362.1220764403879</v>
      </c>
      <c r="S4" s="7"/>
    </row>
    <row r="5" spans="1:19" ht="15" customHeight="1">
      <c r="A5" s="896" t="s">
        <v>1846</v>
      </c>
      <c r="B5" s="897">
        <v>6.1936882023022353</v>
      </c>
      <c r="C5" s="897">
        <v>5.3627708040809159</v>
      </c>
      <c r="D5" s="897">
        <v>3.3006502857605708</v>
      </c>
      <c r="E5" s="897">
        <v>3.1389821690273059</v>
      </c>
      <c r="F5" s="897">
        <v>3.2727367903366584</v>
      </c>
      <c r="G5" s="897">
        <v>2.9802320567922629</v>
      </c>
      <c r="H5" s="897">
        <v>26.701232287990074</v>
      </c>
      <c r="I5" s="897">
        <v>28.088094478135975</v>
      </c>
      <c r="J5" s="897">
        <v>36.459430979978926</v>
      </c>
      <c r="K5" s="897">
        <v>32.592360676268001</v>
      </c>
      <c r="L5" s="897">
        <v>38.096784670347517</v>
      </c>
      <c r="M5" s="897">
        <v>36.259143155694879</v>
      </c>
      <c r="N5" s="897">
        <v>33.277870216306155</v>
      </c>
      <c r="O5" s="897">
        <v>32.2265625</v>
      </c>
      <c r="P5" s="897">
        <v>32.65839320705421</v>
      </c>
      <c r="Q5" s="897">
        <v>25.470621791215059</v>
      </c>
      <c r="S5" s="285" t="s">
        <v>13</v>
      </c>
    </row>
    <row r="6" spans="1:19" ht="15" customHeight="1">
      <c r="A6" s="896" t="s">
        <v>1847</v>
      </c>
      <c r="B6" s="897">
        <v>920.79655667766156</v>
      </c>
      <c r="C6" s="897">
        <v>924.60357005758544</v>
      </c>
      <c r="D6" s="897">
        <v>923.03765416608871</v>
      </c>
      <c r="E6" s="897">
        <v>1048.7615136981717</v>
      </c>
      <c r="F6" s="897">
        <v>1153.640243539953</v>
      </c>
      <c r="G6" s="897">
        <v>1095.96242692535</v>
      </c>
      <c r="H6" s="897">
        <v>1132.2055708623805</v>
      </c>
      <c r="I6" s="897">
        <v>1259.9106287902969</v>
      </c>
      <c r="J6" s="897">
        <v>1528.6617492096946</v>
      </c>
      <c r="K6" s="897">
        <v>1361.8659987476517</v>
      </c>
      <c r="L6" s="897">
        <v>1416.6937317310815</v>
      </c>
      <c r="M6" s="897">
        <v>1596.9348659003831</v>
      </c>
      <c r="N6" s="897">
        <v>1592.5124792013312</v>
      </c>
      <c r="O6" s="897">
        <v>1685.7747395833335</v>
      </c>
      <c r="P6" s="897">
        <v>1739.8432397126062</v>
      </c>
      <c r="Q6" s="897">
        <v>1526.0410724472333</v>
      </c>
      <c r="S6" s="499"/>
    </row>
    <row r="7" spans="1:19" ht="15" customHeight="1">
      <c r="A7" s="896" t="s">
        <v>1848</v>
      </c>
      <c r="B7" s="897">
        <v>67.047634285714281</v>
      </c>
      <c r="C7" s="897">
        <v>88.496789628865088</v>
      </c>
      <c r="D7" s="897">
        <v>98.364485591608556</v>
      </c>
      <c r="E7" s="897">
        <v>120.72002025291494</v>
      </c>
      <c r="F7" s="897">
        <v>127.45921244235522</v>
      </c>
      <c r="G7" s="897">
        <v>109.43177029312272</v>
      </c>
      <c r="H7" s="897">
        <v>110.40128410914929</v>
      </c>
      <c r="I7" s="897">
        <v>117.55505904883499</v>
      </c>
      <c r="J7" s="897">
        <v>175.72883737267298</v>
      </c>
      <c r="K7" s="897">
        <v>182.24796493425171</v>
      </c>
      <c r="L7" s="897">
        <v>190.32153296524845</v>
      </c>
      <c r="M7" s="897">
        <v>195.15848136537792</v>
      </c>
      <c r="N7" s="897">
        <v>183.89351081530782</v>
      </c>
      <c r="O7" s="897">
        <v>195.83333333333334</v>
      </c>
      <c r="P7" s="897">
        <v>223.7426518615284</v>
      </c>
      <c r="Q7" s="897">
        <v>243.15459212778094</v>
      </c>
    </row>
    <row r="8" spans="1:19" ht="15" customHeight="1">
      <c r="A8" s="896" t="s">
        <v>1849</v>
      </c>
      <c r="B8" s="897">
        <v>217.72857440000004</v>
      </c>
      <c r="C8" s="897">
        <v>215.31601398381756</v>
      </c>
      <c r="D8" s="897">
        <v>232.6211625892457</v>
      </c>
      <c r="E8" s="897">
        <v>296.18016463610371</v>
      </c>
      <c r="F8" s="897">
        <v>321.46907987859203</v>
      </c>
      <c r="G8" s="897">
        <v>307.48603605960335</v>
      </c>
      <c r="H8" s="897">
        <v>328.79408888122845</v>
      </c>
      <c r="I8" s="897">
        <v>430.960740504309</v>
      </c>
      <c r="J8" s="897">
        <v>589.25184404636457</v>
      </c>
      <c r="K8" s="897">
        <v>556.16781465247334</v>
      </c>
      <c r="L8" s="897">
        <v>602.50081195193241</v>
      </c>
      <c r="M8" s="897">
        <v>659.24764890282131</v>
      </c>
      <c r="N8" s="897">
        <v>633.71048252911817</v>
      </c>
      <c r="O8" s="897">
        <v>583.43098958333337</v>
      </c>
      <c r="P8" s="897">
        <v>543.1417374265186</v>
      </c>
      <c r="Q8" s="897">
        <v>456.87393040501996</v>
      </c>
    </row>
    <row r="9" spans="1:19" ht="15" customHeight="1">
      <c r="A9" s="896" t="s">
        <v>1850</v>
      </c>
      <c r="B9" s="897">
        <v>712.38539547897074</v>
      </c>
      <c r="C9" s="897">
        <v>731.86688173986238</v>
      </c>
      <c r="D9" s="897">
        <v>754.84580084074196</v>
      </c>
      <c r="E9" s="897">
        <v>852.51921730834533</v>
      </c>
      <c r="F9" s="897">
        <v>1033.2279445826548</v>
      </c>
      <c r="G9" s="897">
        <v>1088.0569315060127</v>
      </c>
      <c r="H9" s="897">
        <v>1199.6468699839486</v>
      </c>
      <c r="I9" s="897">
        <v>1402.457708266837</v>
      </c>
      <c r="J9" s="897">
        <v>1662.0302072356867</v>
      </c>
      <c r="K9" s="897">
        <v>1413.149655604258</v>
      </c>
      <c r="L9" s="897">
        <v>1598.6359207534915</v>
      </c>
      <c r="M9" s="897">
        <v>1859.7701149425286</v>
      </c>
      <c r="N9" s="897">
        <v>1910.6821963394343</v>
      </c>
      <c r="O9" s="897">
        <v>1913.8020833333335</v>
      </c>
      <c r="P9" s="897">
        <v>2066.6557805355974</v>
      </c>
      <c r="Q9" s="897">
        <v>1918.3685111237876</v>
      </c>
    </row>
    <row r="10" spans="1:19" ht="15" customHeight="1">
      <c r="A10" s="896" t="s">
        <v>1851</v>
      </c>
      <c r="B10" s="897">
        <v>518.40813815999991</v>
      </c>
      <c r="C10" s="897">
        <v>526.02346561755928</v>
      </c>
      <c r="D10" s="897">
        <v>563.61757327281884</v>
      </c>
      <c r="E10" s="897">
        <v>660.83901315487981</v>
      </c>
      <c r="F10" s="897">
        <v>709.87666087856599</v>
      </c>
      <c r="G10" s="897">
        <v>678.16796238128904</v>
      </c>
      <c r="H10" s="897">
        <v>737.8462384496047</v>
      </c>
      <c r="I10" s="897">
        <v>823.49186083625921</v>
      </c>
      <c r="J10" s="897">
        <v>944.95960660344224</v>
      </c>
      <c r="K10" s="897">
        <v>875.20350657482777</v>
      </c>
      <c r="L10" s="897">
        <v>976.97304319584282</v>
      </c>
      <c r="M10" s="897">
        <v>1106.060606060606</v>
      </c>
      <c r="N10" s="897">
        <v>1079.234608985025</v>
      </c>
      <c r="O10" s="897">
        <v>1112.5325520833335</v>
      </c>
      <c r="P10" s="897">
        <v>1179.2292619203135</v>
      </c>
      <c r="Q10" s="897">
        <v>1079.8630918425556</v>
      </c>
    </row>
    <row r="11" spans="1:19" ht="15" customHeight="1">
      <c r="A11" s="896" t="s">
        <v>1852</v>
      </c>
      <c r="B11" s="897">
        <v>701.74326145904763</v>
      </c>
      <c r="C11" s="897">
        <v>680.09092493909372</v>
      </c>
      <c r="D11" s="897">
        <v>738.95841529908228</v>
      </c>
      <c r="E11" s="897">
        <v>958.51004968344773</v>
      </c>
      <c r="F11" s="897">
        <v>1046.8487613966488</v>
      </c>
      <c r="G11" s="897">
        <v>1083.1972960122</v>
      </c>
      <c r="H11" s="897">
        <v>1186.5151281954229</v>
      </c>
      <c r="I11" s="897">
        <v>1675.5186721991702</v>
      </c>
      <c r="J11" s="897">
        <v>2100.3863716192486</v>
      </c>
      <c r="K11" s="897">
        <v>1973.9198497182215</v>
      </c>
      <c r="L11" s="897">
        <v>2142.1565443325758</v>
      </c>
      <c r="M11" s="897">
        <v>2481.5743643329852</v>
      </c>
      <c r="N11" s="897">
        <v>2547.8868552412646</v>
      </c>
      <c r="O11" s="897">
        <v>2661.328125</v>
      </c>
      <c r="P11" s="897">
        <v>2879.2292619203135</v>
      </c>
      <c r="Q11" s="897">
        <v>2652.0536223616655</v>
      </c>
    </row>
    <row r="12" spans="1:19" ht="15" customHeight="1">
      <c r="A12" s="896" t="s">
        <v>1853</v>
      </c>
      <c r="B12" s="897">
        <v>254.95506899999998</v>
      </c>
      <c r="C12" s="897">
        <v>244.84426154240489</v>
      </c>
      <c r="D12" s="897">
        <v>259.15008171411921</v>
      </c>
      <c r="E12" s="897">
        <v>322.26236602713738</v>
      </c>
      <c r="F12" s="897">
        <v>367.20571121185407</v>
      </c>
      <c r="G12" s="897">
        <v>369.76514124282636</v>
      </c>
      <c r="H12" s="897">
        <v>373.98686144281396</v>
      </c>
      <c r="I12" s="897">
        <v>367.73060963932335</v>
      </c>
      <c r="J12" s="897">
        <v>464.06743940990521</v>
      </c>
      <c r="K12" s="897">
        <v>460.39448966812773</v>
      </c>
      <c r="L12" s="897">
        <v>503.34524196167587</v>
      </c>
      <c r="M12" s="897">
        <v>574.12051549982584</v>
      </c>
      <c r="N12" s="897">
        <v>576.60565723793673</v>
      </c>
      <c r="O12" s="897">
        <v>657.421875</v>
      </c>
      <c r="P12" s="897">
        <v>703.55976485956887</v>
      </c>
      <c r="Q12" s="897">
        <v>636.30918425556183</v>
      </c>
    </row>
    <row r="13" spans="1:19" ht="15" customHeight="1">
      <c r="A13" s="896" t="s">
        <v>1854</v>
      </c>
      <c r="B13" s="897">
        <v>423.27174219428571</v>
      </c>
      <c r="C13" s="897">
        <v>411.68819626410169</v>
      </c>
      <c r="D13" s="897">
        <v>446.97952411064887</v>
      </c>
      <c r="E13" s="897">
        <v>542.91823271950091</v>
      </c>
      <c r="F13" s="897">
        <v>625.75586539582173</v>
      </c>
      <c r="G13" s="897">
        <v>644.22445233731003</v>
      </c>
      <c r="H13" s="897">
        <v>669.68743577131431</v>
      </c>
      <c r="I13" s="897">
        <v>772.51835301627841</v>
      </c>
      <c r="J13" s="897">
        <v>980.0140498770636</v>
      </c>
      <c r="K13" s="897">
        <v>962.08515967438939</v>
      </c>
      <c r="L13" s="897">
        <v>1066.0604092237741</v>
      </c>
      <c r="M13" s="897">
        <v>1256.4611633577151</v>
      </c>
      <c r="N13" s="897">
        <v>1308.9517470881863</v>
      </c>
      <c r="O13" s="897">
        <v>1458.4309895833335</v>
      </c>
      <c r="P13" s="897">
        <v>1580.143696930111</v>
      </c>
      <c r="Q13" s="897">
        <v>1458.5282373074729</v>
      </c>
    </row>
    <row r="14" spans="1:19" s="901" customFormat="1" ht="15" customHeight="1">
      <c r="A14" s="898" t="s">
        <v>1855</v>
      </c>
      <c r="B14" s="900">
        <v>4088.5685210991251</v>
      </c>
      <c r="C14" s="900">
        <v>4111.9320262405854</v>
      </c>
      <c r="D14" s="900">
        <v>4272.2248060808342</v>
      </c>
      <c r="E14" s="900">
        <v>5107.0147135101151</v>
      </c>
      <c r="F14" s="900">
        <v>5735.8490311858868</v>
      </c>
      <c r="G14" s="900">
        <v>5702.2370264227657</v>
      </c>
      <c r="H14" s="900">
        <v>6071.4495741592345</v>
      </c>
      <c r="I14" s="900">
        <v>7234.6951803383345</v>
      </c>
      <c r="J14" s="900">
        <v>8888.4088514225496</v>
      </c>
      <c r="K14" s="900">
        <v>8172.1039448966812</v>
      </c>
      <c r="L14" s="900">
        <v>8899.0256576810661</v>
      </c>
      <c r="M14" s="900">
        <v>10192.128178335075</v>
      </c>
      <c r="N14" s="900">
        <v>10293.51081530782</v>
      </c>
      <c r="O14" s="900">
        <v>10709.9609375</v>
      </c>
      <c r="P14" s="900">
        <v>11365.512736773351</v>
      </c>
      <c r="Q14" s="900">
        <v>10358.78494010268</v>
      </c>
    </row>
    <row r="15" spans="1:19" s="903" customFormat="1" ht="15" customHeight="1">
      <c r="A15" s="896" t="s">
        <v>1856</v>
      </c>
      <c r="B15" s="902">
        <v>574.67209600969284</v>
      </c>
      <c r="C15" s="902">
        <v>501.65051095374133</v>
      </c>
      <c r="D15" s="902">
        <v>569.40861762681538</v>
      </c>
      <c r="E15" s="902">
        <v>709.88767181328717</v>
      </c>
      <c r="F15" s="902">
        <v>842.63660965135796</v>
      </c>
      <c r="G15" s="902">
        <v>785.67758828362389</v>
      </c>
      <c r="H15" s="902">
        <v>780.7199097345258</v>
      </c>
      <c r="I15" s="902">
        <v>911.23523779125446</v>
      </c>
      <c r="J15" s="902">
        <v>1095.925535651563</v>
      </c>
      <c r="K15" s="902">
        <v>962.39824671258611</v>
      </c>
      <c r="L15" s="902">
        <v>1102.8580708022084</v>
      </c>
      <c r="M15" s="902">
        <v>1324.6255660048764</v>
      </c>
      <c r="N15" s="902">
        <v>1375.2079866888519</v>
      </c>
      <c r="O15" s="902">
        <v>1412.3697916666667</v>
      </c>
      <c r="P15" s="902">
        <v>1438.634879163945</v>
      </c>
      <c r="Q15" s="902">
        <v>1321.905305191101</v>
      </c>
    </row>
    <row r="16" spans="1:19" s="901" customFormat="1" ht="15" customHeight="1">
      <c r="A16" s="898" t="s">
        <v>1857</v>
      </c>
      <c r="B16" s="900">
        <v>4663.2406171088178</v>
      </c>
      <c r="C16" s="900">
        <v>4613.5825371943265</v>
      </c>
      <c r="D16" s="900">
        <v>4841.6334237076489</v>
      </c>
      <c r="E16" s="900">
        <v>5816.9023853234021</v>
      </c>
      <c r="F16" s="900">
        <v>6578.4856408372443</v>
      </c>
      <c r="G16" s="900">
        <v>6487.9146147063902</v>
      </c>
      <c r="H16" s="900">
        <v>6852.1694838937601</v>
      </c>
      <c r="I16" s="900">
        <v>8145.9304181295884</v>
      </c>
      <c r="J16" s="900">
        <v>9984.3343870741137</v>
      </c>
      <c r="K16" s="900">
        <v>9134.5021916092664</v>
      </c>
      <c r="L16" s="900">
        <v>10001.883728483273</v>
      </c>
      <c r="M16" s="900">
        <v>11516.753744339951</v>
      </c>
      <c r="N16" s="900">
        <v>11668.718801996672</v>
      </c>
      <c r="O16" s="900">
        <v>12122.330729166668</v>
      </c>
      <c r="P16" s="900">
        <v>12804.147615937296</v>
      </c>
      <c r="Q16" s="900">
        <v>11680.690245293781</v>
      </c>
    </row>
    <row r="18" spans="1:17" ht="15" customHeight="1">
      <c r="A18" s="289" t="s">
        <v>1870</v>
      </c>
      <c r="B18" s="137"/>
      <c r="C18" s="137"/>
      <c r="D18" s="137"/>
      <c r="E18" s="137"/>
      <c r="F18" s="137"/>
      <c r="G18" s="137"/>
      <c r="H18" s="137"/>
      <c r="I18" s="137"/>
      <c r="J18" s="137"/>
      <c r="K18" s="137"/>
      <c r="L18" s="137"/>
      <c r="M18" s="137"/>
      <c r="N18" s="137"/>
      <c r="O18" s="137"/>
      <c r="P18" s="137"/>
      <c r="Q18" s="137"/>
    </row>
    <row r="19" spans="1:17" ht="15" customHeight="1">
      <c r="B19" s="137"/>
      <c r="C19" s="137"/>
      <c r="D19" s="137"/>
      <c r="E19" s="137"/>
      <c r="F19" s="137"/>
      <c r="G19" s="137"/>
      <c r="H19" s="137"/>
      <c r="I19" s="137"/>
      <c r="J19" s="137"/>
      <c r="K19" s="137"/>
      <c r="L19" s="137"/>
      <c r="M19" s="137"/>
      <c r="N19" s="137"/>
      <c r="O19" s="137"/>
      <c r="P19" s="137"/>
      <c r="Q19" s="137"/>
    </row>
    <row r="20" spans="1:17" ht="15" customHeight="1">
      <c r="B20" s="137"/>
      <c r="C20" s="137"/>
      <c r="D20" s="137"/>
      <c r="E20" s="137"/>
      <c r="F20" s="137"/>
      <c r="G20" s="137"/>
      <c r="H20" s="137"/>
      <c r="I20" s="137"/>
      <c r="J20" s="137"/>
      <c r="K20" s="137"/>
      <c r="L20" s="137"/>
      <c r="M20" s="137"/>
      <c r="N20" s="137"/>
      <c r="O20" s="137"/>
      <c r="P20" s="137"/>
      <c r="Q20" s="137"/>
    </row>
    <row r="22" spans="1:17" ht="15" customHeight="1">
      <c r="B22" s="137"/>
      <c r="C22" s="137"/>
      <c r="D22" s="137"/>
      <c r="E22" s="137"/>
      <c r="F22" s="137"/>
      <c r="G22" s="137"/>
      <c r="H22" s="137"/>
      <c r="I22" s="137"/>
      <c r="J22" s="137"/>
      <c r="K22" s="137"/>
      <c r="L22" s="137"/>
      <c r="M22" s="137"/>
      <c r="N22" s="137"/>
      <c r="O22" s="137"/>
      <c r="P22" s="137"/>
      <c r="Q22" s="137"/>
    </row>
  </sheetData>
  <mergeCells count="2">
    <mergeCell ref="A2:A3"/>
    <mergeCell ref="B2:Q2"/>
  </mergeCells>
  <hyperlinks>
    <hyperlink ref="S5" location="'Content Page'!A1" display="Back to Content Page"/>
  </hyperlinks>
  <pageMargins left="0.75" right="0.75" top="1" bottom="1" header="0.5" footer="0.5"/>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zoomScale="96" zoomScaleNormal="96" workbookViewId="0">
      <selection activeCell="A9" sqref="A9"/>
    </sheetView>
  </sheetViews>
  <sheetFormatPr defaultColWidth="9.1796875" defaultRowHeight="15" customHeight="1"/>
  <cols>
    <col min="1" max="1" width="52.54296875" style="289" customWidth="1"/>
    <col min="2" max="17" width="9.7265625" style="289" customWidth="1"/>
    <col min="18" max="25" width="11.7265625" style="289" bestFit="1" customWidth="1"/>
    <col min="26" max="16384" width="9.1796875" style="289"/>
  </cols>
  <sheetData>
    <row r="1" spans="1:19" s="136" customFormat="1" ht="19.5" customHeight="1">
      <c r="A1" s="136" t="s">
        <v>1871</v>
      </c>
    </row>
    <row r="2" spans="1:19" s="136" customFormat="1" ht="15" customHeight="1">
      <c r="A2" s="1163" t="s">
        <v>1845</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row>
    <row r="4" spans="1:19" ht="15" customHeight="1">
      <c r="A4" s="896" t="s">
        <v>66</v>
      </c>
      <c r="B4" s="897">
        <v>1010.3633747229933</v>
      </c>
      <c r="C4" s="897">
        <v>915.55095097867888</v>
      </c>
      <c r="D4" s="897">
        <v>1223.8415394632877</v>
      </c>
      <c r="E4" s="897">
        <v>1348.5451234728207</v>
      </c>
      <c r="F4" s="897">
        <v>1612.7205635212993</v>
      </c>
      <c r="G4" s="897">
        <v>1798.6709715176582</v>
      </c>
      <c r="H4" s="897">
        <v>2022.745397199534</v>
      </c>
      <c r="I4" s="897">
        <v>2314.5791389973242</v>
      </c>
      <c r="J4" s="897">
        <v>3052.1144102270268</v>
      </c>
      <c r="K4" s="897">
        <v>3086.2734942757975</v>
      </c>
      <c r="L4" s="897">
        <v>2800.8294929750041</v>
      </c>
      <c r="M4" s="897">
        <v>3364.2075706505743</v>
      </c>
      <c r="N4" s="897">
        <v>3777.9026107807626</v>
      </c>
      <c r="O4" s="897">
        <v>3783.0103031133845</v>
      </c>
      <c r="P4" s="897">
        <v>3852.3910079008733</v>
      </c>
      <c r="Q4" s="897">
        <v>3463.8272879174679</v>
      </c>
      <c r="S4" s="7"/>
    </row>
    <row r="5" spans="1:19" ht="15" customHeight="1">
      <c r="A5" s="896" t="s">
        <v>1846</v>
      </c>
      <c r="B5" s="897">
        <v>14.625427026930238</v>
      </c>
      <c r="C5" s="897">
        <v>12.353782315217758</v>
      </c>
      <c r="D5" s="897">
        <v>26.525357234704526</v>
      </c>
      <c r="E5" s="897">
        <v>33.103842569922953</v>
      </c>
      <c r="F5" s="897">
        <v>61.68896263361259</v>
      </c>
      <c r="G5" s="897">
        <v>75.261876634947782</v>
      </c>
      <c r="H5" s="897">
        <v>107.95890745373626</v>
      </c>
      <c r="I5" s="897">
        <v>136.23054011681714</v>
      </c>
      <c r="J5" s="897">
        <v>157.81527042589494</v>
      </c>
      <c r="K5" s="897">
        <v>160.08597274972675</v>
      </c>
      <c r="L5" s="897">
        <v>165.05446456755703</v>
      </c>
      <c r="M5" s="897">
        <v>282.47696611088401</v>
      </c>
      <c r="N5" s="897">
        <v>452.17414237766076</v>
      </c>
      <c r="O5" s="897">
        <v>496.12539116111799</v>
      </c>
      <c r="P5" s="897">
        <v>760.84619915928147</v>
      </c>
      <c r="Q5" s="897">
        <v>771.6620758858104</v>
      </c>
      <c r="S5" s="285" t="s">
        <v>13</v>
      </c>
    </row>
    <row r="6" spans="1:19" ht="15" customHeight="1">
      <c r="A6" s="896" t="s">
        <v>1847</v>
      </c>
      <c r="B6" s="897">
        <v>782.0893424073837</v>
      </c>
      <c r="C6" s="897">
        <v>785.48886854726061</v>
      </c>
      <c r="D6" s="897">
        <v>649.85716543743308</v>
      </c>
      <c r="E6" s="897">
        <v>832.48729650691155</v>
      </c>
      <c r="F6" s="897">
        <v>1063.7179885006285</v>
      </c>
      <c r="G6" s="897">
        <v>1065.6860391802838</v>
      </c>
      <c r="H6" s="897">
        <v>1207.0925140790655</v>
      </c>
      <c r="I6" s="897">
        <v>1337.7607675639513</v>
      </c>
      <c r="J6" s="897">
        <v>1403.6634741533919</v>
      </c>
      <c r="K6" s="897">
        <v>1224.1708329912226</v>
      </c>
      <c r="L6" s="897">
        <v>1072.4341005849699</v>
      </c>
      <c r="M6" s="897">
        <v>1317.2502291923329</v>
      </c>
      <c r="N6" s="897">
        <v>1362.4516627296223</v>
      </c>
      <c r="O6" s="897">
        <v>1354.8820836361072</v>
      </c>
      <c r="P6" s="897">
        <v>1522.7414366452608</v>
      </c>
      <c r="Q6" s="897">
        <v>1379.1417636019992</v>
      </c>
      <c r="S6" s="499"/>
    </row>
    <row r="7" spans="1:19" ht="15" customHeight="1">
      <c r="A7" s="896" t="s">
        <v>1848</v>
      </c>
      <c r="B7" s="897">
        <v>76.914766207247851</v>
      </c>
      <c r="C7" s="897">
        <v>80.81945002226901</v>
      </c>
      <c r="D7" s="897">
        <v>128.4554472707417</v>
      </c>
      <c r="E7" s="897">
        <v>146.04680225728458</v>
      </c>
      <c r="F7" s="897">
        <v>191.82321698777506</v>
      </c>
      <c r="G7" s="897">
        <v>219.64807792542149</v>
      </c>
      <c r="H7" s="897">
        <v>251.21169320678632</v>
      </c>
      <c r="I7" s="897">
        <v>286.74127161765114</v>
      </c>
      <c r="J7" s="897">
        <v>306.80108501817307</v>
      </c>
      <c r="K7" s="897">
        <v>364.30512764002913</v>
      </c>
      <c r="L7" s="897">
        <v>356.34727061574171</v>
      </c>
      <c r="M7" s="897">
        <v>405.05942670617281</v>
      </c>
      <c r="N7" s="897">
        <v>478.45242569751935</v>
      </c>
      <c r="O7" s="897">
        <v>531.02791247564039</v>
      </c>
      <c r="P7" s="897">
        <v>545.0246242864846</v>
      </c>
      <c r="Q7" s="897">
        <v>465.82016176667997</v>
      </c>
    </row>
    <row r="8" spans="1:19" ht="15" customHeight="1">
      <c r="A8" s="896" t="s">
        <v>1849</v>
      </c>
      <c r="B8" s="897">
        <v>204.4571656443153</v>
      </c>
      <c r="C8" s="897">
        <v>164.10651998188885</v>
      </c>
      <c r="D8" s="897">
        <v>80.672629613551621</v>
      </c>
      <c r="E8" s="897">
        <v>88.028539190787697</v>
      </c>
      <c r="F8" s="897">
        <v>93.089236381403609</v>
      </c>
      <c r="G8" s="897">
        <v>104.93602920011091</v>
      </c>
      <c r="H8" s="897">
        <v>109.99109389908575</v>
      </c>
      <c r="I8" s="897">
        <v>124.4839096412697</v>
      </c>
      <c r="J8" s="897">
        <v>180.9749515953022</v>
      </c>
      <c r="K8" s="897">
        <v>204.56918639073163</v>
      </c>
      <c r="L8" s="897">
        <v>203.83033040156835</v>
      </c>
      <c r="M8" s="897">
        <v>266.40296133209728</v>
      </c>
      <c r="N8" s="897">
        <v>316.56577700929142</v>
      </c>
      <c r="O8" s="897">
        <v>284.62041071698053</v>
      </c>
      <c r="P8" s="897">
        <v>348.98816357429126</v>
      </c>
      <c r="Q8" s="897">
        <v>349.16126258806798</v>
      </c>
    </row>
    <row r="9" spans="1:19" ht="15" customHeight="1">
      <c r="A9" s="896" t="s">
        <v>1850</v>
      </c>
      <c r="B9" s="897">
        <v>839.54739615742255</v>
      </c>
      <c r="C9" s="897">
        <v>876.5942021961323</v>
      </c>
      <c r="D9" s="897">
        <v>531.96316949126401</v>
      </c>
      <c r="E9" s="897">
        <v>558.64430666151395</v>
      </c>
      <c r="F9" s="897">
        <v>645.23375423718267</v>
      </c>
      <c r="G9" s="897">
        <v>874.43215366953643</v>
      </c>
      <c r="H9" s="897">
        <v>983.46365071990147</v>
      </c>
      <c r="I9" s="897">
        <v>1218.7609504071022</v>
      </c>
      <c r="J9" s="897">
        <v>1432.4028373478698</v>
      </c>
      <c r="K9" s="897">
        <v>1300.2181937852474</v>
      </c>
      <c r="L9" s="897">
        <v>1294.3367205199252</v>
      </c>
      <c r="M9" s="897">
        <v>1672.640337700778</v>
      </c>
      <c r="N9" s="897">
        <v>1968.4235070949915</v>
      </c>
      <c r="O9" s="897">
        <v>2164.2958043575336</v>
      </c>
      <c r="P9" s="897">
        <v>2308.486093946749</v>
      </c>
      <c r="Q9" s="897">
        <v>1972.6478382729658</v>
      </c>
    </row>
    <row r="10" spans="1:19" ht="15" customHeight="1">
      <c r="A10" s="896" t="s">
        <v>1851</v>
      </c>
      <c r="B10" s="897">
        <v>402.99242649393926</v>
      </c>
      <c r="C10" s="897">
        <v>703.17508753757306</v>
      </c>
      <c r="D10" s="897">
        <v>650.15124828759394</v>
      </c>
      <c r="E10" s="897">
        <v>698.62162283987311</v>
      </c>
      <c r="F10" s="897">
        <v>891.54877770299743</v>
      </c>
      <c r="G10" s="897">
        <v>1010.6764355669426</v>
      </c>
      <c r="H10" s="897">
        <v>1042.3096624109978</v>
      </c>
      <c r="I10" s="897">
        <v>1187.9681950334386</v>
      </c>
      <c r="J10" s="897">
        <v>1459.9276520407921</v>
      </c>
      <c r="K10" s="897">
        <v>1442.6756369322181</v>
      </c>
      <c r="L10" s="897">
        <v>1326.4908125608799</v>
      </c>
      <c r="M10" s="897">
        <v>1479.0397152057808</v>
      </c>
      <c r="N10" s="897">
        <v>1762.9271789171898</v>
      </c>
      <c r="O10" s="897">
        <v>1940.5226602109215</v>
      </c>
      <c r="P10" s="897">
        <v>1835.393485175179</v>
      </c>
      <c r="Q10" s="897">
        <v>1599.969825045388</v>
      </c>
    </row>
    <row r="11" spans="1:19" ht="15" customHeight="1">
      <c r="A11" s="896" t="s">
        <v>1852</v>
      </c>
      <c r="B11" s="897">
        <v>283.53244611801136</v>
      </c>
      <c r="C11" s="897">
        <v>242.10248834709623</v>
      </c>
      <c r="D11" s="897">
        <v>831.23646597014897</v>
      </c>
      <c r="E11" s="897">
        <v>835.50129558950448</v>
      </c>
      <c r="F11" s="897">
        <v>947.783930863112</v>
      </c>
      <c r="G11" s="897">
        <v>954.84400896195291</v>
      </c>
      <c r="H11" s="897">
        <v>896.38903658997015</v>
      </c>
      <c r="I11" s="897">
        <v>956.93143134532249</v>
      </c>
      <c r="J11" s="897">
        <v>1207.8271316237704</v>
      </c>
      <c r="K11" s="897">
        <v>1135.3326979710391</v>
      </c>
      <c r="L11" s="897">
        <v>1064.1245413133179</v>
      </c>
      <c r="M11" s="897">
        <v>1480.3964036229825</v>
      </c>
      <c r="N11" s="897">
        <v>1673.4658080870975</v>
      </c>
      <c r="O11" s="897">
        <v>1757.1513961834219</v>
      </c>
      <c r="P11" s="897">
        <v>1769.9186245153592</v>
      </c>
      <c r="Q11" s="897">
        <v>1566.650866382713</v>
      </c>
    </row>
    <row r="12" spans="1:19" ht="15" customHeight="1">
      <c r="A12" s="896" t="s">
        <v>1853</v>
      </c>
      <c r="B12" s="897">
        <v>433.74499873816319</v>
      </c>
      <c r="C12" s="897">
        <v>413.05083232723337</v>
      </c>
      <c r="D12" s="897">
        <v>535.56332542484438</v>
      </c>
      <c r="E12" s="897">
        <v>602.77779950626257</v>
      </c>
      <c r="F12" s="897">
        <v>789.45954388838948</v>
      </c>
      <c r="G12" s="897">
        <v>887.57558778685939</v>
      </c>
      <c r="H12" s="897">
        <v>948.9654558263021</v>
      </c>
      <c r="I12" s="897">
        <v>1103.9345141516715</v>
      </c>
      <c r="J12" s="897">
        <v>1371.9220456428559</v>
      </c>
      <c r="K12" s="897">
        <v>1414.9792421158522</v>
      </c>
      <c r="L12" s="897">
        <v>1312.8897367544939</v>
      </c>
      <c r="M12" s="897">
        <v>1718.3694809177132</v>
      </c>
      <c r="N12" s="897">
        <v>2094.8376033349896</v>
      </c>
      <c r="O12" s="897">
        <v>2187.9807472934658</v>
      </c>
      <c r="P12" s="897">
        <v>2676.6598805729814</v>
      </c>
      <c r="Q12" s="897">
        <v>2432.7906453250225</v>
      </c>
    </row>
    <row r="13" spans="1:19" ht="15" customHeight="1">
      <c r="A13" s="896" t="s">
        <v>1854</v>
      </c>
      <c r="B13" s="897">
        <v>130.00505290952174</v>
      </c>
      <c r="C13" s="897">
        <v>122.58167966833192</v>
      </c>
      <c r="D13" s="897">
        <v>65.606193431573672</v>
      </c>
      <c r="E13" s="897">
        <v>69.887094567817172</v>
      </c>
      <c r="F13" s="897">
        <v>78.669743814974936</v>
      </c>
      <c r="G13" s="897">
        <v>80.990495190585392</v>
      </c>
      <c r="H13" s="897">
        <v>82.571436488202622</v>
      </c>
      <c r="I13" s="897">
        <v>87.800965707697983</v>
      </c>
      <c r="J13" s="897">
        <v>100.98225763001062</v>
      </c>
      <c r="K13" s="897">
        <v>98.47367794759576</v>
      </c>
      <c r="L13" s="897">
        <v>87.334047073611984</v>
      </c>
      <c r="M13" s="897">
        <v>108.104459709268</v>
      </c>
      <c r="N13" s="897">
        <v>115.34980768004439</v>
      </c>
      <c r="O13" s="897">
        <v>113.41729561808988</v>
      </c>
      <c r="P13" s="897">
        <v>114.72782940412596</v>
      </c>
      <c r="Q13" s="897">
        <v>99.800050385435526</v>
      </c>
    </row>
    <row r="14" spans="1:19" s="901" customFormat="1" ht="15" customHeight="1">
      <c r="A14" s="898" t="s">
        <v>1855</v>
      </c>
      <c r="B14" s="900">
        <v>4178.2723964259285</v>
      </c>
      <c r="C14" s="900">
        <v>4315.8238619216827</v>
      </c>
      <c r="D14" s="900">
        <v>4723.8725416251445</v>
      </c>
      <c r="E14" s="900">
        <v>5213.6437231626987</v>
      </c>
      <c r="F14" s="900">
        <v>6375.7357185313749</v>
      </c>
      <c r="G14" s="900">
        <v>7072.7216756342987</v>
      </c>
      <c r="H14" s="900">
        <v>7652.698847873583</v>
      </c>
      <c r="I14" s="900">
        <v>8755.1916845822452</v>
      </c>
      <c r="J14" s="900">
        <v>10674.431115705087</v>
      </c>
      <c r="K14" s="900">
        <v>10431.08406279946</v>
      </c>
      <c r="L14" s="900">
        <v>9683.6715173670709</v>
      </c>
      <c r="M14" s="900">
        <v>12093.947551148583</v>
      </c>
      <c r="N14" s="899">
        <v>14002.550523709169</v>
      </c>
      <c r="O14" s="899">
        <v>14613.034004766663</v>
      </c>
      <c r="P14" s="899">
        <v>15735.177345180586</v>
      </c>
      <c r="Q14" s="899">
        <v>14101.47177717155</v>
      </c>
    </row>
    <row r="15" spans="1:19" s="903" customFormat="1" ht="15" customHeight="1">
      <c r="A15" s="896" t="s">
        <v>1856</v>
      </c>
      <c r="B15" s="902">
        <v>638.67373371287101</v>
      </c>
      <c r="C15" s="902">
        <v>498.44862400445555</v>
      </c>
      <c r="D15" s="902">
        <v>411.30484102229832</v>
      </c>
      <c r="E15" s="902">
        <v>499.58724284080796</v>
      </c>
      <c r="F15" s="902">
        <v>604.85826516631187</v>
      </c>
      <c r="G15" s="902">
        <v>651.13624286718152</v>
      </c>
      <c r="H15" s="902">
        <v>659.38649223755851</v>
      </c>
      <c r="I15" s="902">
        <v>713.65220939863559</v>
      </c>
      <c r="J15" s="902">
        <v>880.52509700653241</v>
      </c>
      <c r="K15" s="902">
        <v>811.52628948907943</v>
      </c>
      <c r="L15" s="902">
        <v>771.80212175956331</v>
      </c>
      <c r="M15" s="902">
        <v>1041.407975157729</v>
      </c>
      <c r="N15" s="897">
        <v>1340.9517854770618</v>
      </c>
      <c r="O15" s="897">
        <v>1510.2180147007607</v>
      </c>
      <c r="P15" s="897">
        <v>1591.7168068980966</v>
      </c>
      <c r="Q15" s="897">
        <v>1364.1373238717999</v>
      </c>
    </row>
    <row r="16" spans="1:19" s="901" customFormat="1" ht="15" customHeight="1">
      <c r="A16" s="898" t="s">
        <v>1857</v>
      </c>
      <c r="B16" s="900">
        <v>4816.9461301388001</v>
      </c>
      <c r="C16" s="900">
        <v>4814.272485926138</v>
      </c>
      <c r="D16" s="900">
        <v>5135.1773826474418</v>
      </c>
      <c r="E16" s="900">
        <v>5713.2309660035062</v>
      </c>
      <c r="F16" s="900">
        <v>6980.5939836976868</v>
      </c>
      <c r="G16" s="900">
        <v>7723.8579185014805</v>
      </c>
      <c r="H16" s="900">
        <v>8312.0853401111417</v>
      </c>
      <c r="I16" s="900">
        <v>9468.8438939808821</v>
      </c>
      <c r="J16" s="900">
        <v>11554.956212711619</v>
      </c>
      <c r="K16" s="900">
        <v>11242.610352288541</v>
      </c>
      <c r="L16" s="900">
        <v>10455.473639126634</v>
      </c>
      <c r="M16" s="900">
        <v>13135.355526306314</v>
      </c>
      <c r="N16" s="900">
        <v>15343.502309186231</v>
      </c>
      <c r="O16" s="900">
        <v>16123.252019467423</v>
      </c>
      <c r="P16" s="900">
        <v>17326.894152078683</v>
      </c>
      <c r="Q16" s="900">
        <v>15465.60910104335</v>
      </c>
    </row>
    <row r="18" spans="1:1" ht="15" customHeight="1">
      <c r="A18" s="289" t="s">
        <v>1872</v>
      </c>
    </row>
  </sheetData>
  <mergeCells count="2">
    <mergeCell ref="A2:A3"/>
    <mergeCell ref="B2:Q2"/>
  </mergeCells>
  <hyperlinks>
    <hyperlink ref="S5" location="'Content Page'!A1" display="Back to Content Page"/>
  </hyperlinks>
  <pageMargins left="0.75" right="0.75" top="1" bottom="1" header="0.5" footer="0.5"/>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zoomScale="96" zoomScaleNormal="96" workbookViewId="0">
      <selection activeCell="A9" sqref="A9"/>
    </sheetView>
  </sheetViews>
  <sheetFormatPr defaultColWidth="9.1796875" defaultRowHeight="15" customHeight="1"/>
  <cols>
    <col min="1" max="1" width="52.26953125" style="289" customWidth="1"/>
    <col min="2" max="17" width="9.7265625" style="289" customWidth="1"/>
    <col min="18" max="25" width="11.7265625" style="289" bestFit="1" customWidth="1"/>
    <col min="26" max="27" width="11.7265625" style="289" customWidth="1"/>
    <col min="28" max="16384" width="9.1796875" style="289"/>
  </cols>
  <sheetData>
    <row r="1" spans="1:19" s="136" customFormat="1" ht="15" customHeight="1">
      <c r="A1" s="136" t="s">
        <v>1873</v>
      </c>
    </row>
    <row r="2" spans="1:19" s="136" customFormat="1" ht="15" customHeight="1">
      <c r="A2" s="1163" t="s">
        <v>1845</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row>
    <row r="4" spans="1:19" ht="15" customHeight="1">
      <c r="A4" s="896" t="s">
        <v>66</v>
      </c>
      <c r="B4" s="897" t="s">
        <v>8</v>
      </c>
      <c r="C4" s="897">
        <v>338.95957714604049</v>
      </c>
      <c r="D4" s="897">
        <v>332.3804903765128</v>
      </c>
      <c r="E4" s="897">
        <v>492.97267618141518</v>
      </c>
      <c r="F4" s="897">
        <v>589.15899539035877</v>
      </c>
      <c r="G4" s="897">
        <v>717.21356508334213</v>
      </c>
      <c r="H4" s="897">
        <v>747.18574217846083</v>
      </c>
      <c r="I4" s="897">
        <v>722.81423414313338</v>
      </c>
      <c r="J4" s="897">
        <v>629.44344979890832</v>
      </c>
      <c r="K4" s="897">
        <v>730.62251173659547</v>
      </c>
      <c r="L4" s="897">
        <v>923.72811065794326</v>
      </c>
      <c r="M4" s="897">
        <v>1023.8994541525726</v>
      </c>
      <c r="N4" s="897">
        <v>1035.8032929483402</v>
      </c>
      <c r="O4" s="897">
        <v>796.50655704254973</v>
      </c>
      <c r="P4" s="897">
        <v>761.8114191072732</v>
      </c>
      <c r="Q4" s="897">
        <v>697.00018265681956</v>
      </c>
      <c r="S4" s="7"/>
    </row>
    <row r="5" spans="1:19" ht="15" customHeight="1">
      <c r="A5" s="896" t="s">
        <v>1846</v>
      </c>
      <c r="B5" s="897" t="s">
        <v>8</v>
      </c>
      <c r="C5" s="897">
        <v>418.79964598360476</v>
      </c>
      <c r="D5" s="897">
        <v>449.5025618951131</v>
      </c>
      <c r="E5" s="897">
        <v>387.3999809751694</v>
      </c>
      <c r="F5" s="897">
        <v>640.1998575069249</v>
      </c>
      <c r="G5" s="897">
        <v>637.10314850358998</v>
      </c>
      <c r="H5" s="897">
        <v>951.83813857429914</v>
      </c>
      <c r="I5" s="897">
        <v>1075.7104607092854</v>
      </c>
      <c r="J5" s="897">
        <v>1416.0045396172493</v>
      </c>
      <c r="K5" s="897">
        <v>962.44909903103428</v>
      </c>
      <c r="L5" s="897">
        <v>1120.9063392532505</v>
      </c>
      <c r="M5" s="897">
        <v>1081.3107539699579</v>
      </c>
      <c r="N5" s="897">
        <v>1632.2349329812341</v>
      </c>
      <c r="O5" s="897">
        <v>1658.0610505645418</v>
      </c>
      <c r="P5" s="897">
        <v>1483.1316401713045</v>
      </c>
      <c r="Q5" s="897">
        <v>1428.1905064946575</v>
      </c>
      <c r="S5" s="285" t="s">
        <v>13</v>
      </c>
    </row>
    <row r="6" spans="1:19" ht="15" customHeight="1">
      <c r="A6" s="896" t="s">
        <v>1847</v>
      </c>
      <c r="B6" s="897" t="s">
        <v>8</v>
      </c>
      <c r="C6" s="897">
        <v>337.11384862017718</v>
      </c>
      <c r="D6" s="897">
        <v>311.93002101273669</v>
      </c>
      <c r="E6" s="897">
        <v>549.87109283263317</v>
      </c>
      <c r="F6" s="897">
        <v>698.04288296789025</v>
      </c>
      <c r="G6" s="897">
        <v>725.4824178929947</v>
      </c>
      <c r="H6" s="897">
        <v>975.41954366468372</v>
      </c>
      <c r="I6" s="897">
        <v>1153.7239322527569</v>
      </c>
      <c r="J6" s="897">
        <v>942.07744733343668</v>
      </c>
      <c r="K6" s="897">
        <v>1153.5545107318992</v>
      </c>
      <c r="L6" s="897">
        <v>1343.6774460173208</v>
      </c>
      <c r="M6" s="897">
        <v>1698.2396786856718</v>
      </c>
      <c r="N6" s="897">
        <v>1567.8121695473803</v>
      </c>
      <c r="O6" s="897">
        <v>1388.2671994529378</v>
      </c>
      <c r="P6" s="897">
        <v>1138.22082515651</v>
      </c>
      <c r="Q6" s="897">
        <v>944.98178046495605</v>
      </c>
      <c r="S6" s="499"/>
    </row>
    <row r="7" spans="1:19" ht="15" customHeight="1">
      <c r="A7" s="896" t="s">
        <v>1848</v>
      </c>
      <c r="B7" s="897" t="s">
        <v>8</v>
      </c>
      <c r="C7" s="897">
        <v>66.876863000196749</v>
      </c>
      <c r="D7" s="897">
        <v>68.510445638089365</v>
      </c>
      <c r="E7" s="897">
        <v>95.80356815090218</v>
      </c>
      <c r="F7" s="897">
        <v>138.94122742762593</v>
      </c>
      <c r="G7" s="897">
        <v>163.28224544457095</v>
      </c>
      <c r="H7" s="897">
        <v>144.81829428578908</v>
      </c>
      <c r="I7" s="897">
        <v>201.45139448990645</v>
      </c>
      <c r="J7" s="897">
        <v>166.83167126561307</v>
      </c>
      <c r="K7" s="897">
        <v>176.18422184331337</v>
      </c>
      <c r="L7" s="897">
        <v>200.5359383246419</v>
      </c>
      <c r="M7" s="897">
        <v>247.81212606677329</v>
      </c>
      <c r="N7" s="897">
        <v>240.37484074727772</v>
      </c>
      <c r="O7" s="897">
        <v>237.93870819909333</v>
      </c>
      <c r="P7" s="897">
        <v>199.54420197672297</v>
      </c>
      <c r="Q7" s="897">
        <v>159.72533332392217</v>
      </c>
    </row>
    <row r="8" spans="1:19" ht="15" customHeight="1">
      <c r="A8" s="896" t="s">
        <v>1849</v>
      </c>
      <c r="B8" s="897" t="s">
        <v>8</v>
      </c>
      <c r="C8" s="897">
        <v>104.65889378081472</v>
      </c>
      <c r="D8" s="897">
        <v>67.122493979186871</v>
      </c>
      <c r="E8" s="897">
        <v>127.34279273990992</v>
      </c>
      <c r="F8" s="897">
        <v>175.70555097113953</v>
      </c>
      <c r="G8" s="897">
        <v>188.46678938690744</v>
      </c>
      <c r="H8" s="897">
        <v>261.13990511062138</v>
      </c>
      <c r="I8" s="897">
        <v>293.37700148135832</v>
      </c>
      <c r="J8" s="897">
        <v>332.48419459464111</v>
      </c>
      <c r="K8" s="897">
        <v>285.92280854991975</v>
      </c>
      <c r="L8" s="897">
        <v>341.27750608817053</v>
      </c>
      <c r="M8" s="897">
        <v>431.56176940932579</v>
      </c>
      <c r="N8" s="897">
        <v>423.05558308657044</v>
      </c>
      <c r="O8" s="897">
        <v>484.67501307016278</v>
      </c>
      <c r="P8" s="897">
        <v>582.17076860280508</v>
      </c>
      <c r="Q8" s="897">
        <v>695.16158775621636</v>
      </c>
    </row>
    <row r="9" spans="1:19" ht="15" customHeight="1">
      <c r="A9" s="896" t="s">
        <v>1850</v>
      </c>
      <c r="B9" s="897" t="s">
        <v>8</v>
      </c>
      <c r="C9" s="897">
        <v>408.22921735672645</v>
      </c>
      <c r="D9" s="897">
        <v>395.31335401652109</v>
      </c>
      <c r="E9" s="897">
        <v>619.48094917337301</v>
      </c>
      <c r="F9" s="897">
        <v>834.74389826444053</v>
      </c>
      <c r="G9" s="897">
        <v>902.46427410808292</v>
      </c>
      <c r="H9" s="897">
        <v>975.47554682028965</v>
      </c>
      <c r="I9" s="897">
        <v>1073.9363717575477</v>
      </c>
      <c r="J9" s="897">
        <v>1020.4046781385002</v>
      </c>
      <c r="K9" s="897">
        <v>1131.399249522728</v>
      </c>
      <c r="L9" s="897">
        <v>1395.6351649640119</v>
      </c>
      <c r="M9" s="897">
        <v>1641.9385339051794</v>
      </c>
      <c r="N9" s="897">
        <v>1591.7504065648818</v>
      </c>
      <c r="O9" s="897">
        <v>1650.1364381037365</v>
      </c>
      <c r="P9" s="897">
        <v>1642.6131427314419</v>
      </c>
      <c r="Q9" s="897">
        <v>1584.2928189736178</v>
      </c>
    </row>
    <row r="10" spans="1:19" ht="15" customHeight="1">
      <c r="A10" s="896" t="s">
        <v>1851</v>
      </c>
      <c r="B10" s="897" t="s">
        <v>8</v>
      </c>
      <c r="C10" s="897">
        <v>142.39880496919656</v>
      </c>
      <c r="D10" s="897">
        <v>137.08201232794764</v>
      </c>
      <c r="E10" s="897">
        <v>253.1949183206431</v>
      </c>
      <c r="F10" s="897">
        <v>370.98746046346491</v>
      </c>
      <c r="G10" s="897">
        <v>398.39748375709269</v>
      </c>
      <c r="H10" s="897">
        <v>362.6089299591037</v>
      </c>
      <c r="I10" s="897">
        <v>356.42708394438074</v>
      </c>
      <c r="J10" s="897">
        <v>385.37736996976855</v>
      </c>
      <c r="K10" s="897">
        <v>457.99962090000059</v>
      </c>
      <c r="L10" s="897">
        <v>552.48082646481214</v>
      </c>
      <c r="M10" s="897">
        <v>635.76737402278991</v>
      </c>
      <c r="N10" s="897">
        <v>603.17255784402016</v>
      </c>
      <c r="O10" s="897">
        <v>589.37669986879439</v>
      </c>
      <c r="P10" s="897">
        <v>568.22885174543569</v>
      </c>
      <c r="Q10" s="897">
        <v>557.99693271955186</v>
      </c>
    </row>
    <row r="11" spans="1:19" ht="15" customHeight="1">
      <c r="A11" s="896" t="s">
        <v>1852</v>
      </c>
      <c r="B11" s="897" t="s">
        <v>8</v>
      </c>
      <c r="C11" s="897">
        <v>438.75486621536527</v>
      </c>
      <c r="D11" s="897">
        <v>400.95453580467466</v>
      </c>
      <c r="E11" s="897">
        <v>663.42912395496262</v>
      </c>
      <c r="F11" s="897">
        <v>865.52554691470198</v>
      </c>
      <c r="G11" s="897">
        <v>904.0946617794757</v>
      </c>
      <c r="H11" s="897">
        <v>955.48403821069007</v>
      </c>
      <c r="I11" s="897">
        <v>1150.589998942462</v>
      </c>
      <c r="J11" s="897">
        <v>995.06332426750453</v>
      </c>
      <c r="K11" s="897">
        <v>1207.2087185563803</v>
      </c>
      <c r="L11" s="897">
        <v>1529.226677210575</v>
      </c>
      <c r="M11" s="897">
        <v>1757.5707353304806</v>
      </c>
      <c r="N11" s="897">
        <v>1712.5963858567986</v>
      </c>
      <c r="O11" s="897">
        <v>1746.163969580929</v>
      </c>
      <c r="P11" s="897">
        <v>1494.6090732526245</v>
      </c>
      <c r="Q11" s="897">
        <v>1471.3076245319323</v>
      </c>
    </row>
    <row r="12" spans="1:19" ht="15" customHeight="1">
      <c r="A12" s="896" t="s">
        <v>1853</v>
      </c>
      <c r="B12" s="897" t="s">
        <v>8</v>
      </c>
      <c r="C12" s="897">
        <v>336.89819304777666</v>
      </c>
      <c r="D12" s="897">
        <v>305.1519762666112</v>
      </c>
      <c r="E12" s="897">
        <v>476.07656599945881</v>
      </c>
      <c r="F12" s="897">
        <v>595.44346338347907</v>
      </c>
      <c r="G12" s="897">
        <v>615.87046667698849</v>
      </c>
      <c r="H12" s="897">
        <v>632.73774657352772</v>
      </c>
      <c r="I12" s="897">
        <v>761.74969865607954</v>
      </c>
      <c r="J12" s="897">
        <v>741.84249456981763</v>
      </c>
      <c r="K12" s="897">
        <v>897.36186642285509</v>
      </c>
      <c r="L12" s="897">
        <v>1186.3930329725154</v>
      </c>
      <c r="M12" s="897">
        <v>1210.4771016838388</v>
      </c>
      <c r="N12" s="897">
        <v>1416.5752451274911</v>
      </c>
      <c r="O12" s="897">
        <v>1424.9546919190211</v>
      </c>
      <c r="P12" s="897">
        <v>1270.4384680993792</v>
      </c>
      <c r="Q12" s="897">
        <v>1300.8762923069035</v>
      </c>
    </row>
    <row r="13" spans="1:19" ht="15" customHeight="1">
      <c r="A13" s="896" t="s">
        <v>1854</v>
      </c>
      <c r="B13" s="897" t="s">
        <v>8</v>
      </c>
      <c r="C13" s="897">
        <v>613.85712674965555</v>
      </c>
      <c r="D13" s="897">
        <v>531.03232798945044</v>
      </c>
      <c r="E13" s="897">
        <v>794.34900212144464</v>
      </c>
      <c r="F13" s="897">
        <v>1084.9066474795607</v>
      </c>
      <c r="G13" s="897">
        <v>1023.8892764244022</v>
      </c>
      <c r="H13" s="897">
        <v>1083.3675510187961</v>
      </c>
      <c r="I13" s="897">
        <v>1135.3585646575989</v>
      </c>
      <c r="J13" s="897">
        <v>1105.3654420930338</v>
      </c>
      <c r="K13" s="897">
        <v>1246.5964494802424</v>
      </c>
      <c r="L13" s="897">
        <v>1498.2972262925171</v>
      </c>
      <c r="M13" s="897">
        <v>1922.1283695881575</v>
      </c>
      <c r="N13" s="897">
        <v>1864.1479970108167</v>
      </c>
      <c r="O13" s="897">
        <v>1774.6497564519714</v>
      </c>
      <c r="P13" s="897">
        <v>1707.83088286628</v>
      </c>
      <c r="Q13" s="897">
        <v>1723.588477791822</v>
      </c>
    </row>
    <row r="14" spans="1:19" s="901" customFormat="1" ht="15" customHeight="1">
      <c r="A14" s="898" t="s">
        <v>1855</v>
      </c>
      <c r="B14" s="899" t="s">
        <v>8</v>
      </c>
      <c r="C14" s="899">
        <v>3206.5470368695537</v>
      </c>
      <c r="D14" s="899">
        <v>2998.980219306844</v>
      </c>
      <c r="E14" s="899">
        <v>4459.920670449912</v>
      </c>
      <c r="F14" s="899">
        <v>5993.6555307695862</v>
      </c>
      <c r="G14" s="899">
        <v>6276.264329057447</v>
      </c>
      <c r="H14" s="899">
        <v>7090.0754363962615</v>
      </c>
      <c r="I14" s="900">
        <v>7925.1387410345105</v>
      </c>
      <c r="J14" s="900">
        <v>7734.894611648474</v>
      </c>
      <c r="K14" s="900">
        <v>8249.2990567749675</v>
      </c>
      <c r="L14" s="900">
        <v>10092.158268245757</v>
      </c>
      <c r="M14" s="900">
        <v>11650.705896814748</v>
      </c>
      <c r="N14" s="900">
        <v>12087.523411714812</v>
      </c>
      <c r="O14" s="900">
        <v>11750.730084253739</v>
      </c>
      <c r="P14" s="900">
        <v>10848.59927370978</v>
      </c>
      <c r="Q14" s="900">
        <v>10563.121537020397</v>
      </c>
    </row>
    <row r="15" spans="1:19" s="903" customFormat="1" ht="15" customHeight="1">
      <c r="A15" s="896" t="s">
        <v>1856</v>
      </c>
      <c r="B15" s="897" t="s">
        <v>8</v>
      </c>
      <c r="C15" s="897">
        <v>273.62440169319768</v>
      </c>
      <c r="D15" s="897">
        <v>289.3867935874286</v>
      </c>
      <c r="E15" s="897">
        <v>329.7229095999474</v>
      </c>
      <c r="F15" s="897">
        <v>547.23659488315616</v>
      </c>
      <c r="G15" s="897">
        <v>585.4126100760177</v>
      </c>
      <c r="H15" s="897">
        <v>599.05469411672152</v>
      </c>
      <c r="I15" s="902">
        <v>628.04104520833334</v>
      </c>
      <c r="J15" s="902">
        <v>611.59433354166663</v>
      </c>
      <c r="K15" s="902">
        <v>704.77007925595228</v>
      </c>
      <c r="L15" s="902">
        <v>819.22726080317045</v>
      </c>
      <c r="M15" s="902">
        <v>951.75048806713278</v>
      </c>
      <c r="N15" s="902">
        <v>944.5019680058781</v>
      </c>
      <c r="O15" s="902">
        <v>974.18428308588125</v>
      </c>
      <c r="P15" s="902">
        <v>902.91521695911831</v>
      </c>
      <c r="Q15" s="902">
        <v>981.64335637598424</v>
      </c>
    </row>
    <row r="16" spans="1:19" s="901" customFormat="1" ht="15" customHeight="1">
      <c r="A16" s="898" t="s">
        <v>1857</v>
      </c>
      <c r="B16" s="899" t="s">
        <v>8</v>
      </c>
      <c r="C16" s="899">
        <v>3480.1714385627515</v>
      </c>
      <c r="D16" s="899">
        <v>3288.3670128942722</v>
      </c>
      <c r="E16" s="899">
        <v>4789.6435800498593</v>
      </c>
      <c r="F16" s="899">
        <v>6540.8921256527428</v>
      </c>
      <c r="G16" s="899">
        <v>6861.6769391334647</v>
      </c>
      <c r="H16" s="899">
        <v>7689.1301305129837</v>
      </c>
      <c r="I16" s="900">
        <v>8553.179786242843</v>
      </c>
      <c r="J16" s="900">
        <v>8346.4889451901417</v>
      </c>
      <c r="K16" s="900">
        <v>8954.0691360309211</v>
      </c>
      <c r="L16" s="900">
        <v>10911.385529048928</v>
      </c>
      <c r="M16" s="900">
        <v>12602.456384881882</v>
      </c>
      <c r="N16" s="900">
        <v>13032.02537972069</v>
      </c>
      <c r="O16" s="900">
        <v>12724.914367339619</v>
      </c>
      <c r="P16" s="900">
        <v>11751.514490668897</v>
      </c>
      <c r="Q16" s="900">
        <v>11544.764893396381</v>
      </c>
    </row>
    <row r="18" spans="1:1" ht="15" customHeight="1">
      <c r="A18" s="289" t="s">
        <v>1874</v>
      </c>
    </row>
  </sheetData>
  <mergeCells count="2">
    <mergeCell ref="A2:A3"/>
    <mergeCell ref="B2:Q2"/>
  </mergeCells>
  <hyperlinks>
    <hyperlink ref="S5" location="'Content Page'!A1" display="Back to Content Page"/>
  </hyperlinks>
  <pageMargins left="0.75" right="0.75" top="1" bottom="1" header="0.5" footer="0.5"/>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workbookViewId="0">
      <selection activeCell="A9" sqref="A9"/>
    </sheetView>
  </sheetViews>
  <sheetFormatPr defaultColWidth="9.1796875" defaultRowHeight="15" customHeight="1"/>
  <cols>
    <col min="1" max="1" width="54.1796875" style="289" customWidth="1"/>
    <col min="2" max="17" width="8.7265625" style="289" customWidth="1"/>
    <col min="18" max="25" width="11.7265625" style="289" bestFit="1" customWidth="1"/>
    <col min="26" max="16384" width="9.1796875" style="289"/>
  </cols>
  <sheetData>
    <row r="1" spans="1:19" s="136" customFormat="1" ht="20.25" customHeight="1">
      <c r="A1" s="136" t="s">
        <v>1875</v>
      </c>
    </row>
    <row r="2" spans="1:19" s="136" customFormat="1" ht="15" customHeight="1">
      <c r="A2" s="1163" t="s">
        <v>1845</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row>
    <row r="4" spans="1:19" ht="15" customHeight="1">
      <c r="A4" s="896" t="s">
        <v>66</v>
      </c>
      <c r="B4" s="897">
        <v>16.538968163264542</v>
      </c>
      <c r="C4" s="897">
        <v>16.691596961249676</v>
      </c>
      <c r="D4" s="897">
        <v>19.152839029041512</v>
      </c>
      <c r="E4" s="897">
        <v>17.693433051323559</v>
      </c>
      <c r="F4" s="897">
        <v>28.393525049482037</v>
      </c>
      <c r="G4" s="897">
        <v>29.292809410827207</v>
      </c>
      <c r="H4" s="897">
        <v>29.676633984163185</v>
      </c>
      <c r="I4" s="897">
        <v>27.757992086659005</v>
      </c>
      <c r="J4" s="897">
        <v>24.319799902081883</v>
      </c>
      <c r="K4" s="897">
        <v>18.733948345697677</v>
      </c>
      <c r="L4" s="897">
        <v>21.522187841778219</v>
      </c>
      <c r="M4" s="897">
        <v>22.645316894532826</v>
      </c>
      <c r="N4" s="897">
        <v>21.181920696964657</v>
      </c>
      <c r="O4" s="897">
        <v>34.757429964204064</v>
      </c>
      <c r="P4" s="897">
        <v>31.190359151996091</v>
      </c>
      <c r="Q4" s="897">
        <v>30.506645436656306</v>
      </c>
      <c r="S4" s="7"/>
    </row>
    <row r="5" spans="1:19" ht="15" customHeight="1">
      <c r="A5" s="896" t="s">
        <v>1846</v>
      </c>
      <c r="B5" s="897">
        <v>0</v>
      </c>
      <c r="C5" s="897">
        <v>0</v>
      </c>
      <c r="D5" s="897">
        <v>0</v>
      </c>
      <c r="E5" s="897">
        <v>0</v>
      </c>
      <c r="F5" s="897">
        <v>0</v>
      </c>
      <c r="G5" s="897">
        <v>0</v>
      </c>
      <c r="H5" s="897">
        <v>0</v>
      </c>
      <c r="I5" s="897">
        <v>0</v>
      </c>
      <c r="J5" s="897">
        <v>0</v>
      </c>
      <c r="K5" s="897">
        <v>0</v>
      </c>
      <c r="L5" s="897">
        <v>0</v>
      </c>
      <c r="M5" s="897">
        <v>0</v>
      </c>
      <c r="N5" s="897">
        <v>0</v>
      </c>
      <c r="O5" s="897">
        <v>0</v>
      </c>
      <c r="P5" s="897">
        <v>0</v>
      </c>
      <c r="Q5" s="897">
        <v>0</v>
      </c>
      <c r="S5" s="285" t="s">
        <v>13</v>
      </c>
    </row>
    <row r="6" spans="1:19" ht="15" customHeight="1">
      <c r="A6" s="896" t="s">
        <v>1847</v>
      </c>
      <c r="B6" s="897">
        <v>112.29526774031427</v>
      </c>
      <c r="C6" s="897">
        <v>106.11318145850765</v>
      </c>
      <c r="D6" s="897">
        <v>121.20291606773324</v>
      </c>
      <c r="E6" s="897">
        <v>109.71689032422726</v>
      </c>
      <c r="F6" s="897">
        <v>62.893742785428415</v>
      </c>
      <c r="G6" s="897">
        <v>78.694511261060924</v>
      </c>
      <c r="H6" s="897">
        <v>89.240564104272593</v>
      </c>
      <c r="I6" s="897">
        <v>96.752404862415219</v>
      </c>
      <c r="J6" s="897">
        <v>87.987536098990816</v>
      </c>
      <c r="K6" s="897">
        <v>64.945061862401658</v>
      </c>
      <c r="L6" s="897">
        <v>76.46015025028025</v>
      </c>
      <c r="M6" s="897">
        <v>76.861478108152227</v>
      </c>
      <c r="N6" s="897">
        <v>87.293400489577394</v>
      </c>
      <c r="O6" s="897">
        <v>94.021479075324066</v>
      </c>
      <c r="P6" s="897">
        <v>85.569908007618821</v>
      </c>
      <c r="Q6" s="897">
        <v>73.2544770581503</v>
      </c>
      <c r="S6" s="499"/>
    </row>
    <row r="7" spans="1:19" ht="15" customHeight="1">
      <c r="A7" s="896" t="s">
        <v>1848</v>
      </c>
      <c r="B7" s="897">
        <v>7.9533468632197692</v>
      </c>
      <c r="C7" s="897">
        <v>9.9663418749209232</v>
      </c>
      <c r="D7" s="897">
        <v>12.97114302329466</v>
      </c>
      <c r="E7" s="897">
        <v>13.855454538698151</v>
      </c>
      <c r="F7" s="897">
        <v>17.698027329335289</v>
      </c>
      <c r="G7" s="897">
        <v>13.497354519951449</v>
      </c>
      <c r="H7" s="897">
        <v>18.373116529881816</v>
      </c>
      <c r="I7" s="897">
        <v>13.147960668975275</v>
      </c>
      <c r="J7" s="897">
        <v>9.6657079517877431</v>
      </c>
      <c r="K7" s="897">
        <v>10.583335796713367</v>
      </c>
      <c r="L7" s="897">
        <v>13.554326538967887</v>
      </c>
      <c r="M7" s="897">
        <v>4.5045649934125436</v>
      </c>
      <c r="N7" s="897">
        <v>14.963873417866612</v>
      </c>
      <c r="O7" s="897">
        <v>33.29458261661555</v>
      </c>
      <c r="P7" s="897">
        <v>32.587178924422318</v>
      </c>
      <c r="Q7" s="897">
        <v>39.455261135813856</v>
      </c>
    </row>
    <row r="8" spans="1:19" ht="15" customHeight="1">
      <c r="A8" s="896" t="s">
        <v>1849</v>
      </c>
      <c r="B8" s="897">
        <v>49.383961276226515</v>
      </c>
      <c r="C8" s="897">
        <v>49.815503940661657</v>
      </c>
      <c r="D8" s="897">
        <v>66.713696781121939</v>
      </c>
      <c r="E8" s="897">
        <v>60.298515622669839</v>
      </c>
      <c r="F8" s="897">
        <v>40.901330096543568</v>
      </c>
      <c r="G8" s="897">
        <v>55.380537754749803</v>
      </c>
      <c r="H8" s="897">
        <v>54.055175847358655</v>
      </c>
      <c r="I8" s="897">
        <v>52.624035058098393</v>
      </c>
      <c r="J8" s="897">
        <v>50.325302931601165</v>
      </c>
      <c r="K8" s="897">
        <v>40.914926851011828</v>
      </c>
      <c r="L8" s="897">
        <v>43.432036289419216</v>
      </c>
      <c r="M8" s="897">
        <v>62.381903728472444</v>
      </c>
      <c r="N8" s="897">
        <v>45.267975998061857</v>
      </c>
      <c r="O8" s="897">
        <v>37.160242305336645</v>
      </c>
      <c r="P8" s="897">
        <v>41.812528660372074</v>
      </c>
      <c r="Q8" s="897">
        <v>42.68325676400589</v>
      </c>
    </row>
    <row r="9" spans="1:19" ht="15" customHeight="1">
      <c r="A9" s="896" t="s">
        <v>1850</v>
      </c>
      <c r="B9" s="897">
        <v>129.35003873362027</v>
      </c>
      <c r="C9" s="897">
        <v>139.17226670214779</v>
      </c>
      <c r="D9" s="897">
        <v>151.0000799606029</v>
      </c>
      <c r="E9" s="897">
        <v>146.16008078814747</v>
      </c>
      <c r="F9" s="897">
        <v>129.09142682627794</v>
      </c>
      <c r="G9" s="897">
        <v>138.0449002779859</v>
      </c>
      <c r="H9" s="897">
        <v>162.2890462820103</v>
      </c>
      <c r="I9" s="897">
        <v>222.29634147102868</v>
      </c>
      <c r="J9" s="897">
        <v>234.29326206523754</v>
      </c>
      <c r="K9" s="897">
        <v>212.70653600596864</v>
      </c>
      <c r="L9" s="897">
        <v>226.73049387338304</v>
      </c>
      <c r="M9" s="897">
        <v>191.83518717427606</v>
      </c>
      <c r="N9" s="897">
        <v>199.60041467105756</v>
      </c>
      <c r="O9" s="897">
        <v>269.69617419270719</v>
      </c>
      <c r="P9" s="897">
        <v>264.41667566588058</v>
      </c>
      <c r="Q9" s="897">
        <v>262.53754127754462</v>
      </c>
    </row>
    <row r="10" spans="1:19" ht="15" customHeight="1">
      <c r="A10" s="896" t="s">
        <v>1851</v>
      </c>
      <c r="B10" s="897">
        <v>96.455129217751065</v>
      </c>
      <c r="C10" s="897">
        <v>96.373715658788186</v>
      </c>
      <c r="D10" s="897">
        <v>107.79766517886647</v>
      </c>
      <c r="E10" s="897">
        <v>107.25213348125685</v>
      </c>
      <c r="F10" s="897">
        <v>96.160389645580935</v>
      </c>
      <c r="G10" s="897">
        <v>127.55085162835167</v>
      </c>
      <c r="H10" s="897">
        <v>149.46582537270461</v>
      </c>
      <c r="I10" s="897">
        <v>138.36248547777942</v>
      </c>
      <c r="J10" s="897">
        <v>122.43316186201751</v>
      </c>
      <c r="K10" s="897">
        <v>104.58148790964718</v>
      </c>
      <c r="L10" s="897">
        <v>103.21215705988375</v>
      </c>
      <c r="M10" s="897">
        <v>128.25617512685972</v>
      </c>
      <c r="N10" s="897">
        <v>127.50265976589137</v>
      </c>
      <c r="O10" s="897">
        <v>156.76217880414021</v>
      </c>
      <c r="P10" s="897">
        <v>175.1425166173465</v>
      </c>
      <c r="Q10" s="897">
        <v>199.74713036304098</v>
      </c>
    </row>
    <row r="11" spans="1:19" ht="15" customHeight="1">
      <c r="A11" s="896" t="s">
        <v>1852</v>
      </c>
      <c r="B11" s="897">
        <v>60.299014711942348</v>
      </c>
      <c r="C11" s="897">
        <v>59.052601288149333</v>
      </c>
      <c r="D11" s="897">
        <v>65.341915925914051</v>
      </c>
      <c r="E11" s="897">
        <v>66.636461790308132</v>
      </c>
      <c r="F11" s="897">
        <v>149.17121667018236</v>
      </c>
      <c r="G11" s="897">
        <v>163.04090407285196</v>
      </c>
      <c r="H11" s="897">
        <v>191.88963209106242</v>
      </c>
      <c r="I11" s="897">
        <v>192.06663239581385</v>
      </c>
      <c r="J11" s="897">
        <v>185.96429983554299</v>
      </c>
      <c r="K11" s="897">
        <v>188.48581032341178</v>
      </c>
      <c r="L11" s="897">
        <v>227.53947725502545</v>
      </c>
      <c r="M11" s="897">
        <v>237.69726518992249</v>
      </c>
      <c r="N11" s="897">
        <v>257.84436847660601</v>
      </c>
      <c r="O11" s="897">
        <v>323.94565052167502</v>
      </c>
      <c r="P11" s="897">
        <v>330.04907067205266</v>
      </c>
      <c r="Q11" s="897">
        <v>348.93264392876523</v>
      </c>
    </row>
    <row r="12" spans="1:19" ht="15" customHeight="1">
      <c r="A12" s="896" t="s">
        <v>1853</v>
      </c>
      <c r="B12" s="897">
        <v>72.04600819611214</v>
      </c>
      <c r="C12" s="897">
        <v>71.790072367316569</v>
      </c>
      <c r="D12" s="897">
        <v>79.528560972810638</v>
      </c>
      <c r="E12" s="897">
        <v>86.059625983216307</v>
      </c>
      <c r="F12" s="897">
        <v>80.713593334381216</v>
      </c>
      <c r="G12" s="897">
        <v>77.240812519324862</v>
      </c>
      <c r="H12" s="897">
        <v>91.993296849258854</v>
      </c>
      <c r="I12" s="897">
        <v>86.159693807098492</v>
      </c>
      <c r="J12" s="897">
        <v>64.381400777567578</v>
      </c>
      <c r="K12" s="897">
        <v>40.22120655643046</v>
      </c>
      <c r="L12" s="897">
        <v>49.161721044122899</v>
      </c>
      <c r="M12" s="897">
        <v>57.856584108773795</v>
      </c>
      <c r="N12" s="897">
        <v>60.802485406906598</v>
      </c>
      <c r="O12" s="897">
        <v>82.422345161973638</v>
      </c>
      <c r="P12" s="897">
        <v>84.537791292115486</v>
      </c>
      <c r="Q12" s="897">
        <v>84.251735128910667</v>
      </c>
    </row>
    <row r="13" spans="1:19" ht="15" customHeight="1">
      <c r="A13" s="896" t="s">
        <v>1854</v>
      </c>
      <c r="B13" s="897">
        <v>12.246157513242155</v>
      </c>
      <c r="C13" s="897">
        <v>13.401893870828625</v>
      </c>
      <c r="D13" s="897">
        <v>14.742303114828873</v>
      </c>
      <c r="E13" s="897">
        <v>14.999805930077285</v>
      </c>
      <c r="F13" s="897">
        <v>72.620294706060548</v>
      </c>
      <c r="G13" s="897">
        <v>78.858095814761953</v>
      </c>
      <c r="H13" s="897">
        <v>78.219488931965969</v>
      </c>
      <c r="I13" s="897">
        <v>67.107585107789589</v>
      </c>
      <c r="J13" s="897">
        <v>52.524978874776551</v>
      </c>
      <c r="K13" s="897">
        <v>37.847082095046666</v>
      </c>
      <c r="L13" s="897">
        <v>45.302865539706907</v>
      </c>
      <c r="M13" s="897">
        <v>52.103413476395737</v>
      </c>
      <c r="N13" s="897">
        <v>53.88209971842069</v>
      </c>
      <c r="O13" s="897">
        <v>66.098916711478012</v>
      </c>
      <c r="P13" s="897">
        <v>66.69791108349898</v>
      </c>
      <c r="Q13" s="897">
        <v>63.0695001703237</v>
      </c>
    </row>
    <row r="14" spans="1:19" s="901" customFormat="1" ht="15" customHeight="1">
      <c r="A14" s="898" t="s">
        <v>1855</v>
      </c>
      <c r="B14" s="900">
        <v>556.56789241569311</v>
      </c>
      <c r="C14" s="900">
        <v>562.37717412257041</v>
      </c>
      <c r="D14" s="900">
        <v>638.45112005421436</v>
      </c>
      <c r="E14" s="900">
        <v>622.67240150992484</v>
      </c>
      <c r="F14" s="900">
        <v>677.64354644327216</v>
      </c>
      <c r="G14" s="900">
        <v>761.60077725986559</v>
      </c>
      <c r="H14" s="900">
        <v>865.20277999267842</v>
      </c>
      <c r="I14" s="900">
        <v>896.27513093565801</v>
      </c>
      <c r="J14" s="900">
        <v>831.89545029960379</v>
      </c>
      <c r="K14" s="900">
        <v>719.01939574632922</v>
      </c>
      <c r="L14" s="900">
        <v>806.91541569256742</v>
      </c>
      <c r="M14" s="899">
        <v>834.14188880079791</v>
      </c>
      <c r="N14" s="899">
        <v>868.33919864135271</v>
      </c>
      <c r="O14" s="899">
        <v>1098.1589993534544</v>
      </c>
      <c r="P14" s="899">
        <v>1112.0039400753035</v>
      </c>
      <c r="Q14" s="899">
        <v>1144.4381912632116</v>
      </c>
    </row>
    <row r="15" spans="1:19" s="903" customFormat="1" ht="15" customHeight="1">
      <c r="A15" s="896" t="s">
        <v>1856</v>
      </c>
      <c r="B15" s="902">
        <v>55.29272193663671</v>
      </c>
      <c r="C15" s="902">
        <v>53.153322615645862</v>
      </c>
      <c r="D15" s="902">
        <v>55.5544050845971</v>
      </c>
      <c r="E15" s="902">
        <v>77.259533082113634</v>
      </c>
      <c r="F15" s="902">
        <v>161.67638876363637</v>
      </c>
      <c r="G15" s="902">
        <v>157.5090909090909</v>
      </c>
      <c r="H15" s="902">
        <v>151.33758568667113</v>
      </c>
      <c r="I15" s="902">
        <v>136.58744740207257</v>
      </c>
      <c r="J15" s="902">
        <v>137.52402298142715</v>
      </c>
      <c r="K15" s="902">
        <v>130.18367802663437</v>
      </c>
      <c r="L15" s="902">
        <v>162.83202178052389</v>
      </c>
      <c r="M15" s="897">
        <v>184.37100063473707</v>
      </c>
      <c r="N15" s="897">
        <v>191.47063590600067</v>
      </c>
      <c r="O15" s="897">
        <v>217.52108047651706</v>
      </c>
      <c r="P15" s="897">
        <v>236.64678251938804</v>
      </c>
      <c r="Q15" s="897">
        <v>235.99822240129888</v>
      </c>
    </row>
    <row r="16" spans="1:19" s="901" customFormat="1" ht="15" customHeight="1">
      <c r="A16" s="898" t="s">
        <v>1857</v>
      </c>
      <c r="B16" s="900">
        <v>611.86061435232978</v>
      </c>
      <c r="C16" s="900">
        <v>615.53049673821624</v>
      </c>
      <c r="D16" s="900">
        <v>694.00552513881144</v>
      </c>
      <c r="E16" s="900">
        <v>699.93193459203849</v>
      </c>
      <c r="F16" s="900">
        <v>839.31993520690855</v>
      </c>
      <c r="G16" s="900">
        <v>919.1098681689565</v>
      </c>
      <c r="H16" s="900">
        <v>1016.5403656793495</v>
      </c>
      <c r="I16" s="900">
        <v>1032.8625783377306</v>
      </c>
      <c r="J16" s="900">
        <v>969.41947328103106</v>
      </c>
      <c r="K16" s="900">
        <v>849.20307377296365</v>
      </c>
      <c r="L16" s="900">
        <v>969.74743747309128</v>
      </c>
      <c r="M16" s="900">
        <v>1018.5128894355349</v>
      </c>
      <c r="N16" s="900">
        <v>1059.8098345473534</v>
      </c>
      <c r="O16" s="900">
        <v>1315.6800798299714</v>
      </c>
      <c r="P16" s="900">
        <v>1348.6507225946916</v>
      </c>
      <c r="Q16" s="900">
        <v>1380.4364136645104</v>
      </c>
    </row>
    <row r="18" spans="1:1" ht="15" customHeight="1">
      <c r="A18" s="289" t="s">
        <v>1876</v>
      </c>
    </row>
  </sheetData>
  <mergeCells count="2">
    <mergeCell ref="A2:A3"/>
    <mergeCell ref="B2:Q2"/>
  </mergeCells>
  <hyperlinks>
    <hyperlink ref="S5" location="'Content Page'!A1" display="Back to Content Page"/>
  </hyperlinks>
  <pageMargins left="0.75" right="0.75" top="1" bottom="1" header="0.5" footer="0.5"/>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2"/>
  <sheetViews>
    <sheetView tabSelected="1" workbookViewId="0">
      <selection activeCell="T6" sqref="T6"/>
    </sheetView>
  </sheetViews>
  <sheetFormatPr defaultRowHeight="14.5"/>
  <cols>
    <col min="1" max="1" width="33.81640625" customWidth="1"/>
    <col min="2" max="2" width="18.1796875" customWidth="1"/>
    <col min="3" max="18" width="7" customWidth="1"/>
    <col min="19" max="19" width="9.1796875" style="499" customWidth="1"/>
    <col min="20" max="30" width="9.1796875" customWidth="1"/>
  </cols>
  <sheetData>
    <row r="1" spans="1:30">
      <c r="A1" s="324" t="s">
        <v>1345</v>
      </c>
      <c r="B1" s="324"/>
      <c r="C1" s="324"/>
      <c r="D1" s="324"/>
      <c r="E1" s="324"/>
      <c r="F1" s="324"/>
      <c r="G1" s="324"/>
      <c r="H1" s="324"/>
      <c r="I1" s="324"/>
      <c r="J1" s="324"/>
      <c r="K1" s="324"/>
      <c r="L1" s="57"/>
      <c r="M1" s="57"/>
      <c r="N1" s="57"/>
      <c r="O1" s="57"/>
      <c r="P1" s="57"/>
    </row>
    <row r="2" spans="1:30">
      <c r="A2" s="57"/>
      <c r="B2" s="57"/>
      <c r="C2" s="57"/>
      <c r="D2" s="57"/>
      <c r="E2" s="57"/>
      <c r="F2" s="57"/>
      <c r="G2" s="57"/>
      <c r="H2" s="57"/>
      <c r="I2" s="57"/>
      <c r="J2" s="57"/>
      <c r="K2" s="57"/>
      <c r="L2" s="57"/>
      <c r="M2" s="57"/>
      <c r="N2" s="57"/>
      <c r="O2" s="57"/>
      <c r="P2" s="57"/>
      <c r="R2" s="2"/>
    </row>
    <row r="3" spans="1:30">
      <c r="A3" s="1082" t="s">
        <v>16</v>
      </c>
      <c r="B3" s="1083" t="s">
        <v>664</v>
      </c>
      <c r="C3" s="1084" t="s">
        <v>265</v>
      </c>
      <c r="D3" s="1084"/>
      <c r="E3" s="1084"/>
      <c r="F3" s="1084"/>
      <c r="G3" s="1084"/>
      <c r="H3" s="1084"/>
      <c r="I3" s="1084"/>
      <c r="J3" s="1084"/>
      <c r="K3" s="1084"/>
      <c r="L3" s="1084"/>
      <c r="M3" s="1084"/>
      <c r="N3" s="1084"/>
      <c r="O3" s="1084"/>
      <c r="P3" s="1084"/>
      <c r="Q3" s="1084"/>
      <c r="R3" s="1084"/>
      <c r="S3" s="279"/>
      <c r="T3" s="279"/>
      <c r="U3" s="279"/>
      <c r="V3" s="279"/>
      <c r="W3" s="279"/>
      <c r="X3" s="279"/>
      <c r="Y3" s="279"/>
      <c r="Z3" s="279"/>
      <c r="AA3" s="279"/>
      <c r="AB3" s="279"/>
      <c r="AC3" s="279"/>
      <c r="AD3" s="279"/>
    </row>
    <row r="4" spans="1:30">
      <c r="A4" s="1082"/>
      <c r="B4" s="1083"/>
      <c r="C4" s="239">
        <v>2000</v>
      </c>
      <c r="D4" s="239">
        <v>2001</v>
      </c>
      <c r="E4" s="239">
        <v>2002</v>
      </c>
      <c r="F4" s="239">
        <v>2003</v>
      </c>
      <c r="G4" s="239">
        <v>2004</v>
      </c>
      <c r="H4" s="239">
        <v>2005</v>
      </c>
      <c r="I4" s="239">
        <v>2006</v>
      </c>
      <c r="J4" s="239">
        <v>2007</v>
      </c>
      <c r="K4" s="239">
        <v>2008</v>
      </c>
      <c r="L4" s="239">
        <v>2009</v>
      </c>
      <c r="M4" s="239">
        <v>2010</v>
      </c>
      <c r="N4" s="239">
        <v>2011</v>
      </c>
      <c r="O4" s="239">
        <v>2012</v>
      </c>
      <c r="P4" s="70">
        <v>2013</v>
      </c>
      <c r="Q4" s="70">
        <v>2014</v>
      </c>
      <c r="R4" s="70">
        <v>2015</v>
      </c>
      <c r="S4" s="279"/>
      <c r="T4" s="279"/>
      <c r="U4" s="279"/>
      <c r="V4" s="279"/>
      <c r="W4" s="279"/>
      <c r="X4" s="279"/>
      <c r="Y4" s="279"/>
      <c r="Z4" s="279"/>
      <c r="AA4" s="279"/>
      <c r="AB4" s="279"/>
      <c r="AC4" s="279"/>
      <c r="AD4" s="279"/>
    </row>
    <row r="5" spans="1:30">
      <c r="A5" s="73" t="s">
        <v>15</v>
      </c>
      <c r="B5" s="637">
        <v>1246700</v>
      </c>
      <c r="C5" s="609">
        <v>13.535699432107236</v>
      </c>
      <c r="D5" s="609">
        <v>13.934438064198119</v>
      </c>
      <c r="E5" s="609">
        <v>14.367520832316165</v>
      </c>
      <c r="F5" s="609">
        <v>14.704242684527944</v>
      </c>
      <c r="G5" s="609">
        <v>15.248844265436382</v>
      </c>
      <c r="H5" s="609">
        <v>15.721987189605347</v>
      </c>
      <c r="I5" s="609">
        <v>16.184303044571358</v>
      </c>
      <c r="J5" s="609">
        <v>16.684513641747706</v>
      </c>
      <c r="K5" s="609">
        <v>17.203130256569064</v>
      </c>
      <c r="L5" s="609">
        <v>17.721746871390422</v>
      </c>
      <c r="M5" s="609">
        <v>18.285837176864174</v>
      </c>
      <c r="N5" s="609">
        <v>18.871581620743832</v>
      </c>
      <c r="O5" s="609">
        <v>19.480062909949687</v>
      </c>
      <c r="P5" s="609">
        <v>20.112363751402032</v>
      </c>
      <c r="Q5" s="609">
        <v>20.770649558941461</v>
      </c>
      <c r="R5" s="609">
        <v>21.396952686447474</v>
      </c>
      <c r="S5" s="279"/>
      <c r="T5" s="279"/>
      <c r="U5" s="279"/>
      <c r="V5" s="279"/>
      <c r="W5" s="279"/>
      <c r="X5" s="279"/>
      <c r="Y5" s="279"/>
      <c r="Z5" s="279"/>
      <c r="AA5" s="279"/>
      <c r="AB5" s="279"/>
      <c r="AC5" s="279"/>
      <c r="AD5" s="279"/>
    </row>
    <row r="6" spans="1:30">
      <c r="A6" s="73" t="s">
        <v>14</v>
      </c>
      <c r="B6" s="637">
        <v>581730</v>
      </c>
      <c r="C6" s="609">
        <v>2.8380863974696164</v>
      </c>
      <c r="D6" s="609">
        <v>2.7882350918811132</v>
      </c>
      <c r="E6" s="609">
        <v>2.8655905660701699</v>
      </c>
      <c r="F6" s="609">
        <v>2.9068468189710002</v>
      </c>
      <c r="G6" s="609">
        <v>2.9412270297216923</v>
      </c>
      <c r="H6" s="609">
        <v>2.9360699981090885</v>
      </c>
      <c r="I6" s="609">
        <v>2.9893593247726606</v>
      </c>
      <c r="J6" s="609">
        <v>3.0203015144482834</v>
      </c>
      <c r="K6" s="609">
        <v>3.0529627146614411</v>
      </c>
      <c r="L6" s="609">
        <v>3.090780946487202</v>
      </c>
      <c r="M6" s="609">
        <v>3.137194231000636</v>
      </c>
      <c r="N6" s="609">
        <v>3.5</v>
      </c>
      <c r="O6" s="609">
        <v>3.5462568535395467</v>
      </c>
      <c r="P6" s="609">
        <v>3.6129407112999998</v>
      </c>
      <c r="Q6" s="609">
        <v>3.71</v>
      </c>
      <c r="R6" s="609">
        <v>3.8</v>
      </c>
      <c r="S6" s="279"/>
      <c r="T6" s="285" t="s">
        <v>13</v>
      </c>
      <c r="U6" s="279"/>
      <c r="V6" s="279"/>
      <c r="W6" s="279"/>
      <c r="X6" s="279"/>
      <c r="Y6" s="279"/>
      <c r="Z6" s="279"/>
      <c r="AA6" s="279"/>
      <c r="AB6" s="279"/>
      <c r="AC6" s="279"/>
      <c r="AD6" s="279"/>
    </row>
    <row r="7" spans="1:30">
      <c r="A7" s="284" t="s">
        <v>268</v>
      </c>
      <c r="B7" s="637">
        <v>2344799</v>
      </c>
      <c r="C7" s="609">
        <v>22.17481044883856</v>
      </c>
      <c r="D7" s="609">
        <v>22.968275469225198</v>
      </c>
      <c r="E7" s="609">
        <v>23.749375908423648</v>
      </c>
      <c r="F7" s="609">
        <v>24.559048223732926</v>
      </c>
      <c r="G7" s="609">
        <v>25.393792843729319</v>
      </c>
      <c r="H7" s="609">
        <v>26.256909840955693</v>
      </c>
      <c r="I7" s="609">
        <v>27.149363572378704</v>
      </c>
      <c r="J7" s="609">
        <v>28.072151172773932</v>
      </c>
      <c r="K7" s="609">
        <v>29.026303668820329</v>
      </c>
      <c r="L7" s="609">
        <v>30.012887131061948</v>
      </c>
      <c r="M7" s="609">
        <v>31.033003865024085</v>
      </c>
      <c r="N7" s="609">
        <v>32.087793642814539</v>
      </c>
      <c r="O7" s="609">
        <v>33.178434976586175</v>
      </c>
      <c r="P7" s="609">
        <v>28.791380412564148</v>
      </c>
      <c r="Q7" s="609">
        <v>29.770142344823586</v>
      </c>
      <c r="R7" s="609">
        <f>('1.1.1'!T12*1000)/'1.1.3'!B7</f>
        <v>30.444400564824534</v>
      </c>
      <c r="S7" s="279"/>
      <c r="T7" s="279"/>
      <c r="U7" s="279"/>
      <c r="V7" s="279"/>
      <c r="W7" s="279"/>
      <c r="X7" s="279"/>
      <c r="Y7" s="279"/>
      <c r="Z7" s="279"/>
      <c r="AA7" s="279"/>
      <c r="AB7" s="279"/>
      <c r="AC7" s="279"/>
      <c r="AD7" s="279"/>
    </row>
    <row r="8" spans="1:30">
      <c r="A8" s="73" t="s">
        <v>12</v>
      </c>
      <c r="B8" s="637">
        <v>30355</v>
      </c>
      <c r="C8" s="609">
        <v>61.472574534673036</v>
      </c>
      <c r="D8" s="609">
        <v>61.53846153846154</v>
      </c>
      <c r="E8" s="609">
        <v>61.604348542250044</v>
      </c>
      <c r="F8" s="609">
        <v>61.637292044144296</v>
      </c>
      <c r="G8" s="609">
        <v>61.703179047932792</v>
      </c>
      <c r="H8" s="609">
        <v>61.769066051721296</v>
      </c>
      <c r="I8" s="609">
        <v>61</v>
      </c>
      <c r="J8" s="609">
        <v>61.948245758524131</v>
      </c>
      <c r="K8" s="609">
        <v>62.052215450502388</v>
      </c>
      <c r="L8" s="609">
        <v>62.180168011859664</v>
      </c>
      <c r="M8" s="609">
        <v>62.323505188601551</v>
      </c>
      <c r="N8" s="609">
        <v>62</v>
      </c>
      <c r="O8" s="609">
        <v>62.625597100971831</v>
      </c>
      <c r="P8" s="609">
        <v>62.856201614231594</v>
      </c>
      <c r="Q8" s="609">
        <v>63.119749629385602</v>
      </c>
      <c r="R8" s="609">
        <v>63.385408432147564</v>
      </c>
      <c r="S8" s="279"/>
      <c r="T8" s="279"/>
      <c r="U8" s="279"/>
      <c r="V8" s="279"/>
      <c r="W8" s="279"/>
      <c r="X8" s="279"/>
      <c r="Y8" s="279"/>
      <c r="Z8" s="279"/>
      <c r="AA8" s="279"/>
      <c r="AB8" s="279"/>
      <c r="AC8" s="279"/>
      <c r="AD8" s="279"/>
    </row>
    <row r="9" spans="1:30">
      <c r="A9" s="73" t="s">
        <v>11</v>
      </c>
      <c r="B9" s="637">
        <v>587041</v>
      </c>
      <c r="C9" s="609">
        <v>25.89256968422989</v>
      </c>
      <c r="D9" s="609">
        <v>26.672753691820503</v>
      </c>
      <c r="E9" s="609">
        <v>27.458048075006687</v>
      </c>
      <c r="F9" s="609">
        <v>28.251859750852155</v>
      </c>
      <c r="G9" s="609">
        <v>29.064409470548053</v>
      </c>
      <c r="H9" s="609">
        <v>29.895697234094381</v>
      </c>
      <c r="I9" s="609">
        <v>30.744019582959282</v>
      </c>
      <c r="J9" s="609">
        <v>31.609376517142756</v>
      </c>
      <c r="K9" s="609">
        <v>32.488361119581086</v>
      </c>
      <c r="L9" s="609">
        <v>33.389490682933562</v>
      </c>
      <c r="M9" s="609">
        <v>34.311061748668322</v>
      </c>
      <c r="N9" s="609">
        <v>35.25477777531723</v>
      </c>
      <c r="O9" s="609">
        <v>36.220638762880277</v>
      </c>
      <c r="P9" s="609">
        <f>+'[1]1.1.1'!R18*1000/'[1]1.1.3'!$B$9</f>
        <v>37.222185684074951</v>
      </c>
      <c r="Q9" s="609">
        <v>38.200000000000003</v>
      </c>
      <c r="R9" s="609">
        <v>38.925897879793446</v>
      </c>
      <c r="S9" s="279"/>
      <c r="T9" s="279"/>
      <c r="U9" s="279"/>
      <c r="V9" s="279"/>
      <c r="W9" s="279"/>
      <c r="X9" s="279"/>
      <c r="Y9" s="279"/>
      <c r="Z9" s="279"/>
      <c r="AA9" s="279"/>
      <c r="AB9" s="279"/>
      <c r="AC9" s="279"/>
      <c r="AD9" s="279"/>
    </row>
    <row r="10" spans="1:30">
      <c r="A10" s="73" t="s">
        <v>10</v>
      </c>
      <c r="B10" s="637">
        <v>94276</v>
      </c>
      <c r="C10" s="609">
        <v>111.1</v>
      </c>
      <c r="D10" s="609">
        <v>114.73009037294752</v>
      </c>
      <c r="E10" s="609">
        <v>118.53120624549196</v>
      </c>
      <c r="F10" s="609">
        <v>122.50032882175739</v>
      </c>
      <c r="G10" s="609">
        <v>126.62749798464084</v>
      </c>
      <c r="H10" s="609">
        <v>130.90468411896984</v>
      </c>
      <c r="I10" s="609">
        <v>135.32482286053715</v>
      </c>
      <c r="J10" s="609">
        <v>139.88323645466502</v>
      </c>
      <c r="K10" s="609">
        <v>138.71144299715729</v>
      </c>
      <c r="L10" s="609">
        <v>143.40975433832577</v>
      </c>
      <c r="M10" s="609">
        <v>147.9</v>
      </c>
      <c r="N10" s="609">
        <v>152.6</v>
      </c>
      <c r="O10" s="609">
        <v>157.5</v>
      </c>
      <c r="P10" s="609">
        <f>'[2]1.1.1'!R21/B10*1000</f>
        <v>162.46976961262678</v>
      </c>
      <c r="Q10" s="609">
        <v>167.64859561288134</v>
      </c>
      <c r="R10" s="609">
        <v>173</v>
      </c>
      <c r="S10" s="279"/>
      <c r="T10" s="279"/>
      <c r="U10" s="279"/>
      <c r="V10" s="279"/>
      <c r="W10" s="279"/>
      <c r="X10" s="279"/>
      <c r="Y10" s="279"/>
      <c r="Z10" s="279"/>
      <c r="AA10" s="279"/>
      <c r="AB10" s="279"/>
      <c r="AC10" s="279"/>
      <c r="AD10" s="279"/>
    </row>
    <row r="11" spans="1:30">
      <c r="A11" s="73" t="s">
        <v>9</v>
      </c>
      <c r="B11" s="637">
        <v>2040</v>
      </c>
      <c r="C11" s="609">
        <v>581.79999999999995</v>
      </c>
      <c r="D11" s="609">
        <v>586.4</v>
      </c>
      <c r="E11" s="609">
        <v>590.5</v>
      </c>
      <c r="F11" s="609">
        <v>594.79999999999995</v>
      </c>
      <c r="G11" s="609">
        <v>598.5</v>
      </c>
      <c r="H11" s="609">
        <v>602.1</v>
      </c>
      <c r="I11" s="609">
        <v>604.9</v>
      </c>
      <c r="J11" s="609">
        <v>607.70000000000005</v>
      </c>
      <c r="K11" s="609">
        <v>609.9</v>
      </c>
      <c r="L11" s="609">
        <v>611.5</v>
      </c>
      <c r="M11" s="609">
        <v>612.9</v>
      </c>
      <c r="N11" s="609">
        <v>613.9</v>
      </c>
      <c r="O11" s="609">
        <v>615.6</v>
      </c>
      <c r="P11" s="609">
        <v>617</v>
      </c>
      <c r="Q11" s="609">
        <v>618.1</v>
      </c>
      <c r="R11" s="609">
        <v>619</v>
      </c>
      <c r="S11" s="279"/>
      <c r="T11" s="279"/>
      <c r="U11" s="279"/>
      <c r="V11" s="279"/>
      <c r="W11" s="279"/>
      <c r="X11" s="279"/>
      <c r="Y11" s="279"/>
      <c r="Z11" s="279"/>
      <c r="AA11" s="279"/>
      <c r="AB11" s="279"/>
      <c r="AC11" s="279"/>
      <c r="AD11" s="279"/>
    </row>
    <row r="12" spans="1:30">
      <c r="A12" s="73" t="s">
        <v>7</v>
      </c>
      <c r="B12" s="637">
        <v>799380</v>
      </c>
      <c r="C12" s="609">
        <f>+'[3]1.1.1'!E27*1000/'[3]1.1.3'!$B$12</f>
        <v>21.577650770702409</v>
      </c>
      <c r="D12" s="609">
        <f>+'[3]1.1.1'!F27*1000/'[3]1.1.3'!$B$12</f>
        <v>22.114214454907614</v>
      </c>
      <c r="E12" s="609">
        <f>+'[3]1.1.1'!G27*1000/'[3]1.1.3'!$B$12</f>
        <v>22.672854601524705</v>
      </c>
      <c r="F12" s="609">
        <f>+'[3]1.1.1'!H27*1000/'[3]1.1.3'!$B$12</f>
        <v>23.255266989191114</v>
      </c>
      <c r="G12" s="609">
        <f>+'[3]1.1.1'!I27*1000/'[3]1.1.3'!$B$12</f>
        <v>23.86227170991522</v>
      </c>
      <c r="H12" s="609">
        <f>+'[3]1.1.1'!J27*1000/'[3]1.1.3'!$B$12</f>
        <v>24.493327141938266</v>
      </c>
      <c r="I12" s="609">
        <f>+'[3]1.1.1'!K27*1000/'[3]1.1.3'!$B$12</f>
        <v>25.14687832085491</v>
      </c>
      <c r="J12" s="609">
        <f>+'[3]1.1.1'!L27*1000/'[3]1.1.3'!$B$12</f>
        <v>25.810545672896495</v>
      </c>
      <c r="K12" s="609">
        <f>+'[3]1.1.1'!M27*1000/'[3]1.1.3'!$B$12</f>
        <v>26.530472366083714</v>
      </c>
      <c r="L12" s="609">
        <f>+'[3]1.1.1'!N27*1000/'[3]1.1.3'!$B$12</f>
        <v>27.274720408316444</v>
      </c>
      <c r="M12" s="609">
        <f>+'[3]1.1.1'!O27*1000/'[3]1.1.3'!$B$12</f>
        <v>28.04283444669619</v>
      </c>
      <c r="N12" s="609">
        <f>+'[3]1.1.1'!P27*1000/'[3]1.1.3'!$B$12</f>
        <v>28.834372888988966</v>
      </c>
      <c r="O12" s="609">
        <f>+'[3]1.1.1'!Q27*1000/'[3]1.1.3'!$B$12</f>
        <v>29.64887162550977</v>
      </c>
      <c r="P12" s="609">
        <f>+'[3]1.1.1'!R27*1000/'[3]1.1.3'!$B$12</f>
        <v>30.481262978808576</v>
      </c>
      <c r="Q12" s="609">
        <v>31.326680677525083</v>
      </c>
      <c r="R12" s="609">
        <v>32.200000000000003</v>
      </c>
      <c r="S12" s="279"/>
      <c r="T12" s="279"/>
      <c r="U12" s="279"/>
      <c r="V12" s="279"/>
      <c r="W12" s="279"/>
      <c r="X12" s="279"/>
      <c r="Y12" s="279"/>
      <c r="Z12" s="279"/>
      <c r="AA12" s="279"/>
      <c r="AB12" s="279"/>
      <c r="AC12" s="279"/>
      <c r="AD12" s="279"/>
    </row>
    <row r="13" spans="1:30">
      <c r="A13" s="73" t="s">
        <v>6</v>
      </c>
      <c r="B13" s="637">
        <v>825615</v>
      </c>
      <c r="C13" s="609">
        <v>2.2031027839649058</v>
      </c>
      <c r="D13" s="609">
        <v>2.2200870565285116</v>
      </c>
      <c r="E13" s="609">
        <v>2.2564819263076674</v>
      </c>
      <c r="F13" s="609">
        <v>2.2940899584127954</v>
      </c>
      <c r="G13" s="609">
        <v>2.3329111528438951</v>
      </c>
      <c r="H13" s="609">
        <v>2.3741586719269385</v>
      </c>
      <c r="I13" s="609">
        <v>2.415406191009982</v>
      </c>
      <c r="J13" s="609">
        <v>2.460293197070941</v>
      </c>
      <c r="K13" s="609">
        <v>2.5051802031318999</v>
      </c>
      <c r="L13" s="609">
        <v>2.5512803715188306</v>
      </c>
      <c r="M13" s="609">
        <v>2.599806864557705</v>
      </c>
      <c r="N13" s="609">
        <f>2113077/824116</f>
        <v>2.5640528760514298</v>
      </c>
      <c r="O13" s="609">
        <v>2.587162297196635</v>
      </c>
      <c r="P13" s="609">
        <v>2.6</v>
      </c>
      <c r="Q13" s="609">
        <v>2.6</v>
      </c>
      <c r="R13" s="609">
        <f>('[4]1.1.1'!T30*1000)/'[4]1.1.3'!B13</f>
        <v>2.7615777329627007</v>
      </c>
      <c r="S13" s="279"/>
      <c r="T13" s="279"/>
      <c r="U13" s="279"/>
      <c r="V13" s="279"/>
      <c r="W13" s="279"/>
      <c r="X13" s="279"/>
      <c r="Y13" s="279"/>
      <c r="Z13" s="279"/>
      <c r="AA13" s="279"/>
      <c r="AB13" s="279"/>
      <c r="AC13" s="279"/>
      <c r="AD13" s="279"/>
    </row>
    <row r="14" spans="1:30">
      <c r="A14" s="73" t="s">
        <v>5</v>
      </c>
      <c r="B14" s="637">
        <v>456.6</v>
      </c>
      <c r="C14" s="609">
        <v>177.68506351292157</v>
      </c>
      <c r="D14" s="609">
        <f>81202/B14</f>
        <v>177.8405606657906</v>
      </c>
      <c r="E14" s="609">
        <f>83723/B14</f>
        <v>183.36180464301356</v>
      </c>
      <c r="F14" s="609">
        <f>82781/B14</f>
        <v>181.29872974156811</v>
      </c>
      <c r="G14" s="609">
        <f>82475/B14</f>
        <v>180.62855891371001</v>
      </c>
      <c r="H14" s="609">
        <f>82852/B14</f>
        <v>181.45422689443714</v>
      </c>
      <c r="I14" s="609">
        <f>84600/B14</f>
        <v>185.28252299605782</v>
      </c>
      <c r="J14" s="609">
        <f>85033/B14</f>
        <v>186.23083661848443</v>
      </c>
      <c r="K14" s="609">
        <f>86956/B14</f>
        <v>190.44240035041611</v>
      </c>
      <c r="L14" s="609">
        <f>87298/B14</f>
        <v>191.19141480508102</v>
      </c>
      <c r="M14" s="609">
        <f>89770/B14</f>
        <v>196.60534384581689</v>
      </c>
      <c r="N14" s="609">
        <f>87440/B14</f>
        <v>191.50240911081909</v>
      </c>
      <c r="O14" s="609">
        <v>195.5</v>
      </c>
      <c r="P14" s="609">
        <v>212.5</v>
      </c>
      <c r="Q14" s="609">
        <v>202</v>
      </c>
      <c r="R14" s="609">
        <v>203.8</v>
      </c>
      <c r="S14" s="279"/>
      <c r="T14" s="18"/>
      <c r="U14" s="18"/>
      <c r="V14" s="279"/>
      <c r="W14" s="279"/>
      <c r="X14" s="279"/>
      <c r="Y14" s="279"/>
      <c r="Z14" s="279"/>
      <c r="AA14" s="279"/>
      <c r="AB14" s="279"/>
      <c r="AC14" s="279"/>
      <c r="AD14" s="279"/>
    </row>
    <row r="15" spans="1:30">
      <c r="A15" s="73" t="s">
        <v>4</v>
      </c>
      <c r="B15" s="637">
        <v>1220813</v>
      </c>
      <c r="C15" s="609">
        <v>35.5</v>
      </c>
      <c r="D15" s="609">
        <v>36.200000000000003</v>
      </c>
      <c r="E15" s="609">
        <v>37.561430688297364</v>
      </c>
      <c r="F15" s="609">
        <v>38.022362064400234</v>
      </c>
      <c r="G15" s="609">
        <v>38.500328053004374</v>
      </c>
      <c r="H15" s="609">
        <v>38.99587426081289</v>
      </c>
      <c r="I15" s="609">
        <v>39.50957639293371</v>
      </c>
      <c r="J15" s="609">
        <v>40.042041648416919</v>
      </c>
      <c r="K15" s="609">
        <v>40.593910202081858</v>
      </c>
      <c r="L15" s="609">
        <v>41.165856777574213</v>
      </c>
      <c r="M15" s="609">
        <v>41.758592316945929</v>
      </c>
      <c r="N15" s="609">
        <v>42.372865752425575</v>
      </c>
      <c r="O15" s="609">
        <v>43.009465886448986</v>
      </c>
      <c r="P15" s="609">
        <v>43.669223386450078</v>
      </c>
      <c r="Q15" s="609">
        <v>44.353012901371443</v>
      </c>
      <c r="R15" s="609">
        <v>45.061755307348008</v>
      </c>
      <c r="S15" s="279"/>
      <c r="T15" s="18"/>
      <c r="U15" s="18"/>
      <c r="V15" s="279"/>
      <c r="W15" s="279"/>
      <c r="X15" s="279"/>
      <c r="Y15" s="279"/>
      <c r="Z15" s="279"/>
      <c r="AA15" s="279"/>
      <c r="AB15" s="279"/>
      <c r="AC15" s="279"/>
      <c r="AD15" s="279"/>
    </row>
    <row r="16" spans="1:30">
      <c r="A16" s="73" t="s">
        <v>3</v>
      </c>
      <c r="B16" s="637">
        <v>17364</v>
      </c>
      <c r="C16" s="609">
        <v>57.763188205482606</v>
      </c>
      <c r="D16" s="609">
        <v>59.318129463257314</v>
      </c>
      <c r="E16" s="609">
        <v>60.815480304077404</v>
      </c>
      <c r="F16" s="609">
        <v>62.255240727942869</v>
      </c>
      <c r="G16" s="609">
        <v>63.637410734853724</v>
      </c>
      <c r="H16" s="609">
        <v>58.223911541119556</v>
      </c>
      <c r="I16" s="609">
        <v>58.454273208938034</v>
      </c>
      <c r="J16" s="609">
        <v>58.627044459801887</v>
      </c>
      <c r="K16" s="609">
        <v>59.43331029716655</v>
      </c>
      <c r="L16" s="609">
        <v>60.124395300621977</v>
      </c>
      <c r="M16" s="609">
        <v>60.757889887122779</v>
      </c>
      <c r="N16" s="609">
        <v>61.5</v>
      </c>
      <c r="O16" s="609">
        <v>62.2</v>
      </c>
      <c r="P16" s="609">
        <v>63.01</v>
      </c>
      <c r="Q16" s="609">
        <v>63.76</v>
      </c>
      <c r="R16" s="609">
        <v>64.5</v>
      </c>
      <c r="S16" s="279"/>
      <c r="T16" s="18"/>
      <c r="U16" s="18"/>
      <c r="V16" s="279"/>
      <c r="W16" s="279"/>
      <c r="X16" s="279"/>
      <c r="Y16" s="279"/>
      <c r="Z16" s="279"/>
      <c r="AA16" s="279"/>
      <c r="AB16" s="279"/>
      <c r="AC16" s="279"/>
      <c r="AD16" s="279"/>
    </row>
    <row r="17" spans="1:30">
      <c r="A17" s="73" t="s">
        <v>79</v>
      </c>
      <c r="B17" s="637">
        <v>885803</v>
      </c>
      <c r="C17" s="609">
        <v>33.753399147171166</v>
      </c>
      <c r="D17" s="609">
        <v>34.794569829328424</v>
      </c>
      <c r="E17" s="609">
        <v>38.884044194928215</v>
      </c>
      <c r="F17" s="609">
        <v>39.4</v>
      </c>
      <c r="G17" s="609">
        <v>40.6</v>
      </c>
      <c r="H17" s="609">
        <v>41.9</v>
      </c>
      <c r="I17" s="609">
        <v>43.2</v>
      </c>
      <c r="J17" s="609">
        <v>44.5</v>
      </c>
      <c r="K17" s="609">
        <v>45.9</v>
      </c>
      <c r="L17" s="609">
        <v>47.3</v>
      </c>
      <c r="M17" s="609">
        <v>48.8</v>
      </c>
      <c r="N17" s="609">
        <v>50.2</v>
      </c>
      <c r="O17" s="609">
        <v>51</v>
      </c>
      <c r="P17" s="609">
        <v>52.1</v>
      </c>
      <c r="Q17" s="609">
        <v>54.083786253583412</v>
      </c>
      <c r="R17" s="609">
        <v>55.063673299819484</v>
      </c>
      <c r="S17" s="279"/>
      <c r="T17" s="281"/>
      <c r="U17" s="281"/>
      <c r="V17" s="279"/>
      <c r="W17" s="279"/>
      <c r="X17" s="279"/>
      <c r="Y17" s="279"/>
      <c r="Z17" s="279"/>
      <c r="AA17" s="279"/>
      <c r="AB17" s="279"/>
      <c r="AC17" s="279"/>
      <c r="AD17" s="279"/>
    </row>
    <row r="18" spans="1:30">
      <c r="A18" s="73" t="s">
        <v>2</v>
      </c>
      <c r="B18" s="637">
        <v>752612</v>
      </c>
      <c r="C18" s="609">
        <v>13.135481745055259</v>
      </c>
      <c r="D18" s="609">
        <v>13.405206891145308</v>
      </c>
      <c r="E18" s="609">
        <v>13.830389387444891</v>
      </c>
      <c r="F18" s="609">
        <v>14.275502313258517</v>
      </c>
      <c r="G18" s="609">
        <v>14.735230887382443</v>
      </c>
      <c r="H18" s="609">
        <v>15.201602938011048</v>
      </c>
      <c r="I18" s="609">
        <v>15.677275855746208</v>
      </c>
      <c r="J18" s="609">
        <v>16.156934859384176</v>
      </c>
      <c r="K18" s="609">
        <v>16.643237339526824</v>
      </c>
      <c r="L18" s="609">
        <v>17.136183296174153</v>
      </c>
      <c r="M18" s="609">
        <v>17.399999999999999</v>
      </c>
      <c r="N18" s="609">
        <v>17.399999999999999</v>
      </c>
      <c r="O18" s="609">
        <v>17.399999999999999</v>
      </c>
      <c r="P18" s="609">
        <v>17.399999999999999</v>
      </c>
      <c r="Q18" s="609">
        <v>19.961567182027391</v>
      </c>
      <c r="R18" s="609">
        <v>20.6</v>
      </c>
      <c r="S18" s="279"/>
      <c r="T18" s="279"/>
      <c r="U18" s="279"/>
      <c r="V18" s="279"/>
      <c r="W18" s="279"/>
      <c r="X18" s="279"/>
      <c r="Y18" s="279"/>
      <c r="Z18" s="279"/>
      <c r="AA18" s="279"/>
      <c r="AB18" s="279"/>
      <c r="AC18" s="279"/>
      <c r="AD18" s="279"/>
    </row>
    <row r="19" spans="1:30">
      <c r="A19" s="73" t="s">
        <v>1</v>
      </c>
      <c r="B19" s="637">
        <v>390757</v>
      </c>
      <c r="C19" s="609">
        <v>29.931645498353195</v>
      </c>
      <c r="D19" s="609">
        <v>29.854871441842374</v>
      </c>
      <c r="E19" s="609">
        <v>29.775538250114522</v>
      </c>
      <c r="F19" s="609">
        <v>30.103107557894038</v>
      </c>
      <c r="G19" s="609">
        <v>30.663558170423052</v>
      </c>
      <c r="H19" s="609">
        <v>30.274569617434878</v>
      </c>
      <c r="I19" s="609">
        <v>30.73521395649982</v>
      </c>
      <c r="J19" s="609">
        <v>30.811988013010644</v>
      </c>
      <c r="K19" s="609">
        <v>31.021837100806895</v>
      </c>
      <c r="L19" s="609">
        <v>31.30078283946289</v>
      </c>
      <c r="M19" s="609">
        <v>31.569492037250772</v>
      </c>
      <c r="N19" s="609">
        <v>31</v>
      </c>
      <c r="O19" s="609">
        <v>33.4</v>
      </c>
      <c r="P19" s="609">
        <v>34.200000000000003</v>
      </c>
      <c r="Q19" s="609">
        <v>34.9</v>
      </c>
      <c r="R19" s="609">
        <v>35.700000000000003</v>
      </c>
      <c r="S19" s="279"/>
      <c r="T19" s="279"/>
      <c r="U19" s="279"/>
      <c r="V19" s="279"/>
      <c r="W19" s="279"/>
      <c r="X19" s="279"/>
      <c r="Y19" s="279"/>
      <c r="Z19" s="279"/>
      <c r="AA19" s="279"/>
      <c r="AB19" s="279"/>
      <c r="AC19" s="279"/>
      <c r="AD19" s="279"/>
    </row>
    <row r="20" spans="1:30">
      <c r="A20" s="73" t="s">
        <v>34</v>
      </c>
      <c r="B20" s="637">
        <f>SUM(B5:B19)</f>
        <v>9779741.5999999996</v>
      </c>
      <c r="C20" s="609">
        <v>21.461030711319157</v>
      </c>
      <c r="D20" s="609">
        <v>22.137432991151719</v>
      </c>
      <c r="E20" s="609">
        <v>22.747088208217626</v>
      </c>
      <c r="F20" s="609">
        <v>23.258025874292379</v>
      </c>
      <c r="G20" s="609">
        <v>23.784900904991169</v>
      </c>
      <c r="H20" s="609">
        <v>24.292659101366681</v>
      </c>
      <c r="I20" s="609">
        <v>24.892933244601025</v>
      </c>
      <c r="J20" s="609">
        <v>25.484355230273113</v>
      </c>
      <c r="K20" s="609">
        <v>26.073848201907918</v>
      </c>
      <c r="L20" s="609">
        <v>26.732901434209104</v>
      </c>
      <c r="M20" s="609">
        <v>27.411277068039816</v>
      </c>
      <c r="N20" s="609">
        <v>28.122311257105302</v>
      </c>
      <c r="O20" s="609">
        <v>28.754858870045418</v>
      </c>
      <c r="P20" s="609">
        <v>29.862553945818473</v>
      </c>
      <c r="Q20" s="609">
        <f>'1.1.1'!S51*1000/'1.1.3'!B20</f>
        <v>30.476697333103569</v>
      </c>
      <c r="R20" s="609">
        <f>('1.1.1'!T51*1000)/'1.1.3'!B20</f>
        <v>31.210365382458519</v>
      </c>
      <c r="S20" s="279"/>
      <c r="T20" s="279"/>
      <c r="U20" s="279"/>
      <c r="V20" s="279"/>
      <c r="W20" s="279"/>
      <c r="X20" s="279"/>
      <c r="Y20" s="279"/>
      <c r="Z20" s="279"/>
      <c r="AA20" s="279"/>
      <c r="AB20" s="279"/>
      <c r="AC20" s="279"/>
      <c r="AD20" s="279"/>
    </row>
    <row r="21" spans="1:30">
      <c r="A21" s="57"/>
      <c r="B21" s="57"/>
      <c r="C21" s="57"/>
      <c r="D21" s="57"/>
      <c r="E21" s="57"/>
      <c r="F21" s="57"/>
      <c r="G21" s="57"/>
      <c r="H21" s="57"/>
      <c r="I21" s="57"/>
      <c r="J21" s="57"/>
      <c r="K21" s="57"/>
      <c r="L21" s="57"/>
      <c r="M21" s="57"/>
      <c r="N21" s="57"/>
      <c r="O21" s="57"/>
      <c r="P21" s="57"/>
    </row>
    <row r="22" spans="1:30">
      <c r="A22" s="136" t="s">
        <v>1597</v>
      </c>
      <c r="C22" s="57"/>
      <c r="D22" s="57"/>
      <c r="E22" s="57"/>
      <c r="F22" s="57"/>
      <c r="G22" s="57"/>
      <c r="H22" s="57"/>
      <c r="I22" s="57"/>
      <c r="J22" s="57"/>
      <c r="K22" s="57"/>
      <c r="L22" s="57"/>
      <c r="M22" s="57"/>
      <c r="N22" s="57"/>
      <c r="O22" s="57"/>
      <c r="P22" s="57"/>
    </row>
    <row r="23" spans="1:30" s="499" customFormat="1">
      <c r="A23" s="136"/>
      <c r="C23" s="289"/>
      <c r="D23" s="289"/>
      <c r="E23" s="289"/>
      <c r="F23" s="289"/>
      <c r="G23" s="289"/>
      <c r="H23" s="289"/>
      <c r="I23" s="289"/>
      <c r="J23" s="289"/>
      <c r="K23" s="289"/>
      <c r="L23" s="289"/>
      <c r="M23" s="289"/>
      <c r="N23" s="289"/>
      <c r="O23" s="289"/>
      <c r="P23" s="289"/>
    </row>
    <row r="24" spans="1:30" s="283" customFormat="1">
      <c r="A24" s="289" t="s">
        <v>666</v>
      </c>
      <c r="C24" s="289"/>
      <c r="D24" s="289"/>
      <c r="E24" s="289"/>
      <c r="F24" s="289"/>
      <c r="G24" s="289"/>
      <c r="H24" s="289"/>
      <c r="I24" s="289"/>
      <c r="J24" s="289"/>
      <c r="K24" s="289"/>
      <c r="L24" s="289"/>
      <c r="M24" s="289"/>
      <c r="N24" s="289"/>
      <c r="O24" s="289"/>
      <c r="P24" s="289"/>
      <c r="Q24" s="283" t="s">
        <v>17</v>
      </c>
      <c r="S24" s="499"/>
    </row>
    <row r="25" spans="1:30" s="499" customFormat="1">
      <c r="A25" s="289"/>
      <c r="C25" s="289"/>
      <c r="D25" s="289"/>
      <c r="E25" s="289"/>
      <c r="F25" s="289"/>
      <c r="G25" s="289"/>
      <c r="H25" s="289"/>
      <c r="I25" s="289"/>
      <c r="J25" s="289"/>
      <c r="K25" s="289"/>
      <c r="L25" s="289"/>
      <c r="M25" s="289"/>
      <c r="N25" s="289"/>
      <c r="O25" s="289"/>
      <c r="P25" s="289"/>
    </row>
    <row r="26" spans="1:30">
      <c r="A26" s="289" t="s">
        <v>1151</v>
      </c>
      <c r="B26" s="57"/>
      <c r="C26" s="57"/>
      <c r="D26" s="57"/>
      <c r="E26" s="57"/>
      <c r="F26" s="57"/>
      <c r="G26" s="57"/>
      <c r="H26" s="57"/>
      <c r="I26" s="57"/>
      <c r="J26" s="57"/>
      <c r="K26" s="57"/>
      <c r="L26" s="57"/>
      <c r="M26" s="57"/>
      <c r="N26" s="57"/>
      <c r="O26" s="57"/>
      <c r="P26" s="57"/>
    </row>
    <row r="27" spans="1:30" s="499" customFormat="1">
      <c r="A27" s="289"/>
      <c r="B27" s="289"/>
      <c r="C27" s="289"/>
      <c r="D27" s="289"/>
      <c r="E27" s="289"/>
      <c r="F27" s="289"/>
      <c r="G27" s="289"/>
      <c r="H27" s="289"/>
      <c r="I27" s="289"/>
      <c r="J27" s="289"/>
      <c r="K27" s="289"/>
      <c r="L27" s="289"/>
      <c r="M27" s="289"/>
      <c r="N27" s="289"/>
      <c r="O27" s="289"/>
      <c r="P27" s="289"/>
    </row>
    <row r="28" spans="1:30" ht="14.65" customHeight="1">
      <c r="A28" s="136" t="s">
        <v>33</v>
      </c>
      <c r="C28" s="486"/>
      <c r="D28" s="486"/>
      <c r="E28" s="486"/>
      <c r="F28" s="486"/>
      <c r="G28" s="486"/>
      <c r="H28" s="486"/>
      <c r="I28" s="486"/>
      <c r="J28" s="486"/>
      <c r="K28" s="486"/>
      <c r="L28" s="486"/>
      <c r="M28" s="486"/>
      <c r="N28" s="486"/>
      <c r="O28" s="486"/>
      <c r="P28" s="57"/>
      <c r="Q28" t="s">
        <v>17</v>
      </c>
    </row>
    <row r="29" spans="1:30">
      <c r="A29" s="134"/>
      <c r="C29" s="97"/>
      <c r="F29" s="57"/>
      <c r="G29" s="57"/>
      <c r="H29" s="57"/>
      <c r="I29" s="57"/>
      <c r="J29" s="57"/>
      <c r="K29" s="57"/>
      <c r="L29" s="57"/>
      <c r="M29" s="57"/>
      <c r="N29" s="57"/>
      <c r="O29" s="57"/>
      <c r="P29" s="57"/>
    </row>
    <row r="30" spans="1:30" ht="14.65" customHeight="1">
      <c r="A30" s="486" t="s">
        <v>1513</v>
      </c>
      <c r="C30" s="131"/>
      <c r="D30" s="131"/>
      <c r="E30" s="131"/>
      <c r="F30" s="131"/>
      <c r="G30" s="131"/>
      <c r="H30" s="131"/>
      <c r="I30" s="131"/>
      <c r="J30" s="131"/>
      <c r="K30" s="131"/>
      <c r="L30" s="131"/>
      <c r="M30" s="131"/>
      <c r="N30" s="131"/>
      <c r="O30" s="131"/>
      <c r="P30" s="57"/>
    </row>
    <row r="31" spans="1:30">
      <c r="A31" s="97"/>
      <c r="B31" s="131"/>
      <c r="C31" s="131"/>
      <c r="D31" s="131"/>
      <c r="E31" s="131"/>
      <c r="F31" s="131"/>
      <c r="G31" s="131"/>
      <c r="H31" s="131"/>
      <c r="I31" s="131"/>
      <c r="J31" s="131"/>
      <c r="K31" s="131"/>
      <c r="L31" s="131"/>
      <c r="M31" s="131"/>
      <c r="N31" s="131"/>
      <c r="O31" s="131"/>
      <c r="P31" s="57"/>
    </row>
    <row r="32" spans="1:30">
      <c r="A32" s="167" t="s">
        <v>431</v>
      </c>
      <c r="B32" s="131"/>
      <c r="C32" s="131"/>
      <c r="D32" s="131"/>
      <c r="E32" s="131"/>
      <c r="F32" s="131"/>
      <c r="G32" s="131"/>
      <c r="H32" s="131"/>
      <c r="I32" s="131"/>
      <c r="J32" s="131"/>
      <c r="K32" s="131"/>
      <c r="L32" s="131"/>
      <c r="M32" s="131"/>
      <c r="N32" s="131"/>
      <c r="O32" s="131"/>
      <c r="P32" s="57"/>
    </row>
  </sheetData>
  <mergeCells count="3">
    <mergeCell ref="A3:A4"/>
    <mergeCell ref="B3:B4"/>
    <mergeCell ref="C3:R3"/>
  </mergeCells>
  <hyperlinks>
    <hyperlink ref="T6" location="Content!B5" display="Back to Content Page"/>
  </hyperlinks>
  <pageMargins left="0.7" right="0.7" top="0.75" bottom="0.75" header="0.3" footer="0.3"/>
  <pageSetup paperSize="9" orientation="portrait" horizontalDpi="4294967295" verticalDpi="4294967295"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zoomScale="91" zoomScaleNormal="91" workbookViewId="0">
      <selection activeCell="A9" sqref="A9"/>
    </sheetView>
  </sheetViews>
  <sheetFormatPr defaultColWidth="9.1796875" defaultRowHeight="15" customHeight="1"/>
  <cols>
    <col min="1" max="1" width="52.36328125" style="289" customWidth="1"/>
    <col min="2" max="17" width="10.7265625" style="289" customWidth="1"/>
    <col min="18" max="25" width="13.81640625" style="289" customWidth="1"/>
    <col min="26" max="16384" width="9.1796875" style="289"/>
  </cols>
  <sheetData>
    <row r="1" spans="1:19" s="136" customFormat="1" ht="17.25" customHeight="1">
      <c r="A1" s="136" t="s">
        <v>1877</v>
      </c>
    </row>
    <row r="2" spans="1:19" s="136" customFormat="1" ht="15" customHeight="1">
      <c r="A2" s="1163" t="s">
        <v>1845</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row>
    <row r="4" spans="1:19" ht="15" customHeight="1">
      <c r="A4" s="896" t="s">
        <v>66</v>
      </c>
      <c r="B4" s="897">
        <v>4086.3408936888095</v>
      </c>
      <c r="C4" s="897">
        <v>3911.1483070056147</v>
      </c>
      <c r="D4" s="897">
        <v>3917.3679456092805</v>
      </c>
      <c r="E4" s="897">
        <v>5349.4520602271077</v>
      </c>
      <c r="F4" s="897">
        <v>6326.6097148792996</v>
      </c>
      <c r="G4" s="897">
        <v>6157.3768430318469</v>
      </c>
      <c r="H4" s="897">
        <v>6337.0079205579859</v>
      </c>
      <c r="I4" s="897">
        <v>7904.5962115181555</v>
      </c>
      <c r="J4" s="897">
        <v>8209.581056024821</v>
      </c>
      <c r="K4" s="897">
        <v>8064.8082302185549</v>
      </c>
      <c r="L4" s="897">
        <v>8959.7671250339772</v>
      </c>
      <c r="M4" s="897">
        <v>9527.6362174242695</v>
      </c>
      <c r="N4" s="897">
        <v>8608.7306775067773</v>
      </c>
      <c r="O4" s="897">
        <v>7679.6523606217606</v>
      </c>
      <c r="P4" s="897">
        <v>7658.2549471586663</v>
      </c>
      <c r="Q4" s="897">
        <v>6672.1568627450979</v>
      </c>
      <c r="S4" s="7"/>
    </row>
    <row r="5" spans="1:19" ht="15" customHeight="1">
      <c r="A5" s="896" t="s">
        <v>1846</v>
      </c>
      <c r="B5" s="897">
        <v>9175.6665176704682</v>
      </c>
      <c r="C5" s="897">
        <v>9012.7977124524878</v>
      </c>
      <c r="D5" s="897">
        <v>8873.199258308372</v>
      </c>
      <c r="E5" s="897">
        <v>11524.449085885759</v>
      </c>
      <c r="F5" s="897">
        <v>14348.284469526658</v>
      </c>
      <c r="G5" s="897">
        <v>16882.014524191269</v>
      </c>
      <c r="H5" s="897">
        <v>19630.477306765566</v>
      </c>
      <c r="I5" s="897">
        <v>22350.900041867582</v>
      </c>
      <c r="J5" s="897">
        <v>23951.815609074481</v>
      </c>
      <c r="K5" s="897">
        <v>23802.242899308199</v>
      </c>
      <c r="L5" s="897">
        <v>31459.089093460545</v>
      </c>
      <c r="M5" s="897">
        <v>36063.9381781583</v>
      </c>
      <c r="N5" s="897">
        <v>32602.914631744996</v>
      </c>
      <c r="O5" s="897">
        <v>29853.354411706136</v>
      </c>
      <c r="P5" s="897">
        <v>26398.776465756979</v>
      </c>
      <c r="Q5" s="897">
        <v>22431.294196078434</v>
      </c>
      <c r="S5" s="285" t="s">
        <v>13</v>
      </c>
    </row>
    <row r="6" spans="1:19" ht="15" customHeight="1">
      <c r="A6" s="896" t="s">
        <v>1847</v>
      </c>
      <c r="B6" s="897">
        <v>23842.371634968928</v>
      </c>
      <c r="C6" s="897">
        <v>21367.879020353128</v>
      </c>
      <c r="D6" s="897">
        <v>20483.62097656064</v>
      </c>
      <c r="E6" s="897">
        <v>30312.636323978477</v>
      </c>
      <c r="F6" s="897">
        <v>38446.487542442519</v>
      </c>
      <c r="G6" s="897">
        <v>41893.017699393255</v>
      </c>
      <c r="H6" s="897">
        <v>39864.188963969093</v>
      </c>
      <c r="I6" s="897">
        <v>42950.615937623341</v>
      </c>
      <c r="J6" s="897">
        <v>41409.285359380519</v>
      </c>
      <c r="K6" s="897">
        <v>40494.216201132323</v>
      </c>
      <c r="L6" s="897">
        <v>48987.9192548469</v>
      </c>
      <c r="M6" s="897">
        <v>50005.226796762778</v>
      </c>
      <c r="N6" s="897">
        <v>46495.975302708706</v>
      </c>
      <c r="O6" s="897">
        <v>43116.690860746108</v>
      </c>
      <c r="P6" s="897">
        <v>42709.516037252004</v>
      </c>
      <c r="Q6" s="897">
        <v>37214.98039215686</v>
      </c>
      <c r="S6" s="499"/>
    </row>
    <row r="7" spans="1:19" ht="15" customHeight="1">
      <c r="A7" s="896" t="s">
        <v>1848</v>
      </c>
      <c r="B7" s="897">
        <v>3208.080400271077</v>
      </c>
      <c r="C7" s="897">
        <v>2612.4304029942696</v>
      </c>
      <c r="D7" s="897">
        <v>2481.053582465649</v>
      </c>
      <c r="E7" s="897">
        <v>3327.9574867476567</v>
      </c>
      <c r="F7" s="897">
        <v>4233.0888850989932</v>
      </c>
      <c r="G7" s="897">
        <v>4466.8175673551514</v>
      </c>
      <c r="H7" s="897">
        <v>4558.620995389525</v>
      </c>
      <c r="I7" s="897">
        <v>4717.3395327738717</v>
      </c>
      <c r="J7" s="897">
        <v>4578.3050765296875</v>
      </c>
      <c r="K7" s="897">
        <v>6337.7660835348215</v>
      </c>
      <c r="L7" s="897">
        <v>9278.5774767146468</v>
      </c>
      <c r="M7" s="897">
        <v>11932.441913725777</v>
      </c>
      <c r="N7" s="897">
        <v>12894.019427729048</v>
      </c>
      <c r="O7" s="897">
        <v>12165.822157545635</v>
      </c>
      <c r="P7" s="897">
        <v>11730.061530945452</v>
      </c>
      <c r="Q7" s="897">
        <v>10324.627450980392</v>
      </c>
    </row>
    <row r="8" spans="1:19" ht="15" customHeight="1">
      <c r="A8" s="896" t="s">
        <v>1849</v>
      </c>
      <c r="B8" s="897">
        <v>3434.1701152077057</v>
      </c>
      <c r="C8" s="897">
        <v>2940.4516976438726</v>
      </c>
      <c r="D8" s="897">
        <v>2531.2604003233014</v>
      </c>
      <c r="E8" s="897">
        <v>3920.4462833952434</v>
      </c>
      <c r="F8" s="897">
        <v>5503.1860959084634</v>
      </c>
      <c r="G8" s="897">
        <v>6683.4858059039898</v>
      </c>
      <c r="H8" s="897">
        <v>7258.1273873715036</v>
      </c>
      <c r="I8" s="897">
        <v>9303.5127012928115</v>
      </c>
      <c r="J8" s="897">
        <v>11264.70909024807</v>
      </c>
      <c r="K8" s="897">
        <v>11348.930924951399</v>
      </c>
      <c r="L8" s="897">
        <v>13036.068394744754</v>
      </c>
      <c r="M8" s="897">
        <v>14315.961999952837</v>
      </c>
      <c r="N8" s="897">
        <v>13880.527359970187</v>
      </c>
      <c r="O8" s="897">
        <v>13544.418858170715</v>
      </c>
      <c r="P8" s="897">
        <v>12974.11785983027</v>
      </c>
      <c r="Q8" s="897">
        <v>11397.725490196079</v>
      </c>
    </row>
    <row r="9" spans="1:19" ht="15" customHeight="1">
      <c r="A9" s="896" t="s">
        <v>1850</v>
      </c>
      <c r="B9" s="897">
        <v>18326.243998096696</v>
      </c>
      <c r="C9" s="897">
        <v>15697.481140519116</v>
      </c>
      <c r="D9" s="897">
        <v>14644.891361194314</v>
      </c>
      <c r="E9" s="897">
        <v>22581.199518817666</v>
      </c>
      <c r="F9" s="897">
        <v>29718.600288376561</v>
      </c>
      <c r="G9" s="897">
        <v>32700.49357100192</v>
      </c>
      <c r="H9" s="897">
        <v>34282.83333011467</v>
      </c>
      <c r="I9" s="897">
        <v>36701.604672261288</v>
      </c>
      <c r="J9" s="897">
        <v>36055.393975976527</v>
      </c>
      <c r="K9" s="897">
        <v>37649.291234058684</v>
      </c>
      <c r="L9" s="897">
        <v>50610.51999791219</v>
      </c>
      <c r="M9" s="897">
        <v>55764.940959038198</v>
      </c>
      <c r="N9" s="897">
        <v>53412.490987324898</v>
      </c>
      <c r="O9" s="897">
        <v>49234.420627173182</v>
      </c>
      <c r="P9" s="897">
        <v>46801.904241732685</v>
      </c>
      <c r="Q9" s="897">
        <v>42276.235372549025</v>
      </c>
    </row>
    <row r="10" spans="1:19" ht="15" customHeight="1">
      <c r="A10" s="896" t="s">
        <v>1851</v>
      </c>
      <c r="B10" s="897">
        <v>12573.500785834787</v>
      </c>
      <c r="C10" s="897">
        <v>11224.674826516024</v>
      </c>
      <c r="D10" s="897">
        <v>10238.957828174773</v>
      </c>
      <c r="E10" s="897">
        <v>16819.305458246858</v>
      </c>
      <c r="F10" s="897">
        <v>22317.090187444766</v>
      </c>
      <c r="G10" s="897">
        <v>25080.008802540164</v>
      </c>
      <c r="H10" s="897">
        <v>28971.271550339636</v>
      </c>
      <c r="I10" s="897">
        <v>29909.684202009437</v>
      </c>
      <c r="J10" s="897">
        <v>26848.862341160337</v>
      </c>
      <c r="K10" s="897">
        <v>26481.177613864962</v>
      </c>
      <c r="L10" s="897">
        <v>31342.902406380588</v>
      </c>
      <c r="M10" s="897">
        <v>35479.243358012413</v>
      </c>
      <c r="N10" s="897">
        <v>35244.273288156088</v>
      </c>
      <c r="O10" s="897">
        <v>33313.67803223044</v>
      </c>
      <c r="P10" s="897">
        <v>32312.929238112094</v>
      </c>
      <c r="Q10" s="897">
        <v>28866.352941176465</v>
      </c>
    </row>
    <row r="11" spans="1:19" ht="15" customHeight="1">
      <c r="A11" s="896" t="s">
        <v>1852</v>
      </c>
      <c r="B11" s="897">
        <v>21590.414257494271</v>
      </c>
      <c r="C11" s="897">
        <v>19723.123060292222</v>
      </c>
      <c r="D11" s="897">
        <v>20059.620596205961</v>
      </c>
      <c r="E11" s="897">
        <v>31397.015083215461</v>
      </c>
      <c r="F11" s="897">
        <v>41490.100621715064</v>
      </c>
      <c r="G11" s="897">
        <v>48114.212958596625</v>
      </c>
      <c r="H11" s="897">
        <v>51388.373330180868</v>
      </c>
      <c r="I11" s="897">
        <v>59392.691086414168</v>
      </c>
      <c r="J11" s="897">
        <v>54141.114938303966</v>
      </c>
      <c r="K11" s="897">
        <v>57231.308965059492</v>
      </c>
      <c r="L11" s="897">
        <v>71498.484062167117</v>
      </c>
      <c r="M11" s="897">
        <v>78051.771309893942</v>
      </c>
      <c r="N11" s="897">
        <v>73862.741730439084</v>
      </c>
      <c r="O11" s="897">
        <v>67110.020746765178</v>
      </c>
      <c r="P11" s="897">
        <v>63782.522205800662</v>
      </c>
      <c r="Q11" s="897">
        <v>57965.568627450979</v>
      </c>
    </row>
    <row r="12" spans="1:19" ht="15" customHeight="1">
      <c r="A12" s="896" t="s">
        <v>1853</v>
      </c>
      <c r="B12" s="897">
        <v>20284.774991709084</v>
      </c>
      <c r="C12" s="897">
        <v>17535.53951482605</v>
      </c>
      <c r="D12" s="897">
        <v>15929.158940712214</v>
      </c>
      <c r="E12" s="897">
        <v>24205.586474017477</v>
      </c>
      <c r="F12" s="897">
        <v>30933.502845005347</v>
      </c>
      <c r="G12" s="897">
        <v>34214.373290578143</v>
      </c>
      <c r="H12" s="897">
        <v>34889.466840052017</v>
      </c>
      <c r="I12" s="897">
        <v>37533.596053526875</v>
      </c>
      <c r="J12" s="897">
        <v>37523.055855157123</v>
      </c>
      <c r="K12" s="897">
        <v>42291.162945052856</v>
      </c>
      <c r="L12" s="897">
        <v>55263.035699653105</v>
      </c>
      <c r="M12" s="897">
        <v>61873.953389498784</v>
      </c>
      <c r="N12" s="897">
        <v>59173.419590690923</v>
      </c>
      <c r="O12" s="897">
        <v>55129.162702716807</v>
      </c>
      <c r="P12" s="897">
        <v>52739.895166392496</v>
      </c>
      <c r="Q12" s="897">
        <v>47765.008545670113</v>
      </c>
    </row>
    <row r="13" spans="1:19" ht="15" customHeight="1">
      <c r="A13" s="896" t="s">
        <v>1854</v>
      </c>
      <c r="B13" s="897">
        <v>7826.9144809885656</v>
      </c>
      <c r="C13" s="897">
        <v>6905.6502888493687</v>
      </c>
      <c r="D13" s="897">
        <v>6567.6793610041359</v>
      </c>
      <c r="E13" s="897">
        <v>10301.135537430433</v>
      </c>
      <c r="F13" s="897">
        <v>13190.126978712848</v>
      </c>
      <c r="G13" s="897">
        <v>14755.25794586438</v>
      </c>
      <c r="H13" s="897">
        <v>15493.409386452295</v>
      </c>
      <c r="I13" s="897">
        <v>16405.165570424131</v>
      </c>
      <c r="J13" s="897">
        <v>15017.850867094052</v>
      </c>
      <c r="K13" s="897">
        <v>16192.646849665769</v>
      </c>
      <c r="L13" s="897">
        <v>20289.148070252111</v>
      </c>
      <c r="M13" s="897">
        <v>22603.573491606683</v>
      </c>
      <c r="N13" s="897">
        <v>21493.133272352021</v>
      </c>
      <c r="O13" s="897">
        <v>19522.175977952287</v>
      </c>
      <c r="P13" s="897">
        <v>18419.370541974651</v>
      </c>
      <c r="Q13" s="897">
        <v>16639.929411764704</v>
      </c>
    </row>
    <row r="14" spans="1:19" s="901" customFormat="1" ht="15" customHeight="1">
      <c r="A14" s="898" t="s">
        <v>1855</v>
      </c>
      <c r="B14" s="900">
        <v>124348.47807593038</v>
      </c>
      <c r="C14" s="900">
        <v>110931.17597145216</v>
      </c>
      <c r="D14" s="900">
        <v>105726.81025055864</v>
      </c>
      <c r="E14" s="900">
        <v>159739.18331196214</v>
      </c>
      <c r="F14" s="900">
        <v>206507.07762911051</v>
      </c>
      <c r="G14" s="900">
        <v>230947.05900845674</v>
      </c>
      <c r="H14" s="900">
        <v>242673.77701119313</v>
      </c>
      <c r="I14" s="900">
        <v>267169.70600971166</v>
      </c>
      <c r="J14" s="900">
        <v>258999.97416894961</v>
      </c>
      <c r="K14" s="900">
        <v>269893.55194684706</v>
      </c>
      <c r="L14" s="900">
        <v>340725.51158116595</v>
      </c>
      <c r="M14" s="900">
        <v>375618.68761407398</v>
      </c>
      <c r="N14" s="900">
        <v>357668.22626862273</v>
      </c>
      <c r="O14" s="900">
        <v>330669.39673562825</v>
      </c>
      <c r="P14" s="900">
        <v>315527.34823495592</v>
      </c>
      <c r="Q14" s="900">
        <v>281553.87929076818</v>
      </c>
    </row>
    <row r="15" spans="1:19" s="903" customFormat="1" ht="15" customHeight="1">
      <c r="A15" s="896" t="s">
        <v>1856</v>
      </c>
      <c r="B15" s="902">
        <v>12101.85572361686</v>
      </c>
      <c r="C15" s="902">
        <v>10669.642338226919</v>
      </c>
      <c r="D15" s="902">
        <v>10021.299862121428</v>
      </c>
      <c r="E15" s="902">
        <v>15517.733684085291</v>
      </c>
      <c r="F15" s="902">
        <v>22430.270236747856</v>
      </c>
      <c r="G15" s="902">
        <v>26724.354742368512</v>
      </c>
      <c r="H15" s="902">
        <v>29137.457146234781</v>
      </c>
      <c r="I15" s="902">
        <v>31863.659559990927</v>
      </c>
      <c r="J15" s="902">
        <v>28100.027873044342</v>
      </c>
      <c r="K15" s="902">
        <v>27323.164082871092</v>
      </c>
      <c r="L15" s="902">
        <v>34572.669416295648</v>
      </c>
      <c r="M15" s="902">
        <v>41259.487624273424</v>
      </c>
      <c r="N15" s="902">
        <v>39157.395714954517</v>
      </c>
      <c r="O15" s="902">
        <v>37118.455958549217</v>
      </c>
      <c r="P15" s="902">
        <v>36189.151291512921</v>
      </c>
      <c r="Q15" s="902">
        <v>33237.647058823532</v>
      </c>
    </row>
    <row r="16" spans="1:19" s="901" customFormat="1" ht="15" customHeight="1">
      <c r="A16" s="898" t="s">
        <v>1857</v>
      </c>
      <c r="B16" s="900">
        <v>136450.33379954725</v>
      </c>
      <c r="C16" s="900">
        <v>121600.81830967907</v>
      </c>
      <c r="D16" s="900">
        <v>115748.11011268006</v>
      </c>
      <c r="E16" s="900">
        <v>175256.91699604742</v>
      </c>
      <c r="F16" s="900">
        <v>228937.34786585838</v>
      </c>
      <c r="G16" s="900">
        <v>257671.41375082525</v>
      </c>
      <c r="H16" s="900">
        <v>271811.23415742791</v>
      </c>
      <c r="I16" s="900">
        <v>299033.36556970264</v>
      </c>
      <c r="J16" s="900">
        <v>287100.00204199395</v>
      </c>
      <c r="K16" s="900">
        <v>297216.71602971817</v>
      </c>
      <c r="L16" s="900">
        <v>375298.1809974616</v>
      </c>
      <c r="M16" s="900">
        <v>416878.17523834744</v>
      </c>
      <c r="N16" s="900">
        <v>396825.62198357726</v>
      </c>
      <c r="O16" s="900">
        <v>367787.85269417748</v>
      </c>
      <c r="P16" s="900">
        <v>351716.4995264688</v>
      </c>
      <c r="Q16" s="900">
        <v>314791.52634959173</v>
      </c>
    </row>
    <row r="18" spans="1:1" ht="15" customHeight="1">
      <c r="A18" s="289" t="s">
        <v>1878</v>
      </c>
    </row>
  </sheetData>
  <mergeCells count="2">
    <mergeCell ref="A2:A3"/>
    <mergeCell ref="B2:Q2"/>
  </mergeCells>
  <hyperlinks>
    <hyperlink ref="S5" location="'Content Page'!A1" display="Back to Content Page"/>
  </hyperlinks>
  <pageMargins left="0.75" right="0.75" top="1" bottom="1" header="0.5" footer="0.5"/>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zoomScale="93" zoomScaleNormal="93" workbookViewId="0">
      <selection activeCell="A9" sqref="A9"/>
    </sheetView>
  </sheetViews>
  <sheetFormatPr defaultColWidth="9.1796875" defaultRowHeight="15" customHeight="1"/>
  <cols>
    <col min="1" max="1" width="55.36328125" style="289" customWidth="1"/>
    <col min="2" max="17" width="9.7265625" style="289" customWidth="1"/>
    <col min="18" max="25" width="11.7265625" style="289" bestFit="1" customWidth="1"/>
    <col min="26" max="16384" width="9.1796875" style="289"/>
  </cols>
  <sheetData>
    <row r="1" spans="1:19" s="136" customFormat="1" ht="15" customHeight="1">
      <c r="A1" s="136" t="s">
        <v>1879</v>
      </c>
    </row>
    <row r="2" spans="1:19" s="136" customFormat="1" ht="15" customHeight="1">
      <c r="A2" s="1163" t="s">
        <v>1845</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row>
    <row r="4" spans="1:19" ht="15" customHeight="1">
      <c r="A4" s="896" t="s">
        <v>66</v>
      </c>
      <c r="B4" s="897">
        <v>150.72625839192645</v>
      </c>
      <c r="C4" s="897">
        <v>114.43327743666296</v>
      </c>
      <c r="D4" s="897">
        <v>177.51375284091313</v>
      </c>
      <c r="E4" s="897">
        <v>266.75973615878672</v>
      </c>
      <c r="F4" s="897">
        <v>266.97324403760899</v>
      </c>
      <c r="G4" s="897">
        <v>342.24453721187263</v>
      </c>
      <c r="H4" s="897">
        <v>360.50508201885486</v>
      </c>
      <c r="I4" s="897">
        <v>365.73451177702458</v>
      </c>
      <c r="J4" s="897">
        <v>320.43660962400435</v>
      </c>
      <c r="K4" s="897">
        <v>327.40330471633672</v>
      </c>
      <c r="L4" s="897">
        <v>442.17007336242023</v>
      </c>
      <c r="M4" s="897">
        <v>462.02374250760505</v>
      </c>
      <c r="N4" s="897">
        <v>448.82538020482099</v>
      </c>
      <c r="O4" s="897">
        <v>409.51667968600833</v>
      </c>
      <c r="P4" s="897">
        <v>368.4792722741401</v>
      </c>
      <c r="Q4" s="897">
        <v>300.75784272002272</v>
      </c>
      <c r="S4" s="7"/>
    </row>
    <row r="5" spans="1:19" ht="15" customHeight="1">
      <c r="A5" s="896" t="s">
        <v>1846</v>
      </c>
      <c r="B5" s="897">
        <v>4.9194684844454821</v>
      </c>
      <c r="C5" s="897">
        <v>3.9558450650576669</v>
      </c>
      <c r="D5" s="897">
        <v>4.7291836766240252</v>
      </c>
      <c r="E5" s="897">
        <v>5.1169368314364734</v>
      </c>
      <c r="F5" s="897">
        <v>7.5567593047552624</v>
      </c>
      <c r="G5" s="897">
        <v>5.2378012185831198</v>
      </c>
      <c r="H5" s="897">
        <v>5.8393037507891172</v>
      </c>
      <c r="I5" s="897">
        <v>4.9046737490249139</v>
      </c>
      <c r="J5" s="897">
        <v>3.9279500098940785</v>
      </c>
      <c r="K5" s="897">
        <v>3.3488656670400512</v>
      </c>
      <c r="L5" s="897">
        <v>5.4034658831298126</v>
      </c>
      <c r="M5" s="897">
        <v>11.196395408361195</v>
      </c>
      <c r="N5" s="897">
        <v>55.67871556408241</v>
      </c>
      <c r="O5" s="897">
        <v>14.904245139791708</v>
      </c>
      <c r="P5" s="897">
        <v>12.158828816323343</v>
      </c>
      <c r="Q5" s="897">
        <v>5.7839331173682833</v>
      </c>
      <c r="S5" s="285" t="s">
        <v>13</v>
      </c>
    </row>
    <row r="6" spans="1:19" ht="15" customHeight="1">
      <c r="A6" s="896" t="s">
        <v>1847</v>
      </c>
      <c r="B6" s="897">
        <v>477.76854216510009</v>
      </c>
      <c r="C6" s="897">
        <v>433.78699407912995</v>
      </c>
      <c r="D6" s="897">
        <v>476.41730484671109</v>
      </c>
      <c r="E6" s="897">
        <v>707.72716781813597</v>
      </c>
      <c r="F6" s="897">
        <v>934.0697951976191</v>
      </c>
      <c r="G6" s="897">
        <v>1063.5956271035686</v>
      </c>
      <c r="H6" s="897">
        <v>1107.6471738312985</v>
      </c>
      <c r="I6" s="897">
        <v>1193.4443443776318</v>
      </c>
      <c r="J6" s="897">
        <v>1104.7481290172655</v>
      </c>
      <c r="K6" s="897">
        <v>1227.2439209468059</v>
      </c>
      <c r="L6" s="897">
        <v>1410.7768016966927</v>
      </c>
      <c r="M6" s="897">
        <v>1503.0723007747183</v>
      </c>
      <c r="N6" s="897">
        <v>1476.1266410888056</v>
      </c>
      <c r="O6" s="897">
        <v>1350.3574326560845</v>
      </c>
      <c r="P6" s="897">
        <v>1345.4181092155422</v>
      </c>
      <c r="Q6" s="897">
        <v>1259.4197160166889</v>
      </c>
      <c r="S6" s="499"/>
    </row>
    <row r="7" spans="1:19" ht="15" customHeight="1">
      <c r="A7" s="896" t="s">
        <v>1848</v>
      </c>
      <c r="B7" s="897">
        <v>12.958747435348002</v>
      </c>
      <c r="C7" s="897">
        <v>9.2879106783160861</v>
      </c>
      <c r="D7" s="897">
        <v>21.904881094549932</v>
      </c>
      <c r="E7" s="897">
        <v>32.585667563958452</v>
      </c>
      <c r="F7" s="897">
        <v>47.479929920482718</v>
      </c>
      <c r="G7" s="897">
        <v>47.727078735527627</v>
      </c>
      <c r="H7" s="897">
        <v>42.953836344609421</v>
      </c>
      <c r="I7" s="897">
        <v>36.829131438276903</v>
      </c>
      <c r="J7" s="897">
        <v>30.805635122006084</v>
      </c>
      <c r="K7" s="897">
        <v>45.654460449924514</v>
      </c>
      <c r="L7" s="897">
        <v>70.726510985684413</v>
      </c>
      <c r="M7" s="897">
        <v>80.515423289660731</v>
      </c>
      <c r="N7" s="897">
        <v>63.636271130689998</v>
      </c>
      <c r="O7" s="897">
        <v>48.872531924047948</v>
      </c>
      <c r="P7" s="897">
        <v>48.69829135045341</v>
      </c>
      <c r="Q7" s="897">
        <v>48.177828090189692</v>
      </c>
    </row>
    <row r="8" spans="1:19" ht="15" customHeight="1">
      <c r="A8" s="896" t="s">
        <v>1849</v>
      </c>
      <c r="B8" s="897">
        <v>46.862146571138531</v>
      </c>
      <c r="C8" s="897">
        <v>50.236620221564912</v>
      </c>
      <c r="D8" s="897">
        <v>52.62002894486632</v>
      </c>
      <c r="E8" s="897">
        <v>76.669646252851393</v>
      </c>
      <c r="F8" s="897">
        <v>107.60527056803649</v>
      </c>
      <c r="G8" s="897">
        <v>119.97156184846726</v>
      </c>
      <c r="H8" s="897">
        <v>123.12305644338579</v>
      </c>
      <c r="I8" s="897">
        <v>135.12526682783954</v>
      </c>
      <c r="J8" s="897">
        <v>125.27644387277947</v>
      </c>
      <c r="K8" s="897">
        <v>132.10688343715444</v>
      </c>
      <c r="L8" s="897">
        <v>149.2180625108339</v>
      </c>
      <c r="M8" s="897">
        <v>150.10838170005403</v>
      </c>
      <c r="N8" s="897">
        <v>137.43631021095456</v>
      </c>
      <c r="O8" s="897">
        <v>125.16228280992061</v>
      </c>
      <c r="P8" s="897">
        <v>119.81513188210592</v>
      </c>
      <c r="Q8" s="897">
        <v>105.55350513831776</v>
      </c>
    </row>
    <row r="9" spans="1:19" ht="15" customHeight="1">
      <c r="A9" s="896" t="s">
        <v>1850</v>
      </c>
      <c r="B9" s="897">
        <v>141.35453152694234</v>
      </c>
      <c r="C9" s="897">
        <v>135.74980273265464</v>
      </c>
      <c r="D9" s="897">
        <v>243.78935185000012</v>
      </c>
      <c r="E9" s="897">
        <v>373.45012159523668</v>
      </c>
      <c r="F9" s="897">
        <v>495.0463169763363</v>
      </c>
      <c r="G9" s="897">
        <v>531.96866834883485</v>
      </c>
      <c r="H9" s="897">
        <v>524.10542991584043</v>
      </c>
      <c r="I9" s="897">
        <v>544.85074593626575</v>
      </c>
      <c r="J9" s="897">
        <v>499.6530186353271</v>
      </c>
      <c r="K9" s="897">
        <v>536.90801376680008</v>
      </c>
      <c r="L9" s="897">
        <v>664.81869187679968</v>
      </c>
      <c r="M9" s="897">
        <v>727.21502596380299</v>
      </c>
      <c r="N9" s="897">
        <v>702.55331749892264</v>
      </c>
      <c r="O9" s="897">
        <v>655.3522617895029</v>
      </c>
      <c r="P9" s="897">
        <v>651.13111060409949</v>
      </c>
      <c r="Q9" s="897">
        <v>576.1286459589279</v>
      </c>
    </row>
    <row r="10" spans="1:19" ht="15" customHeight="1">
      <c r="A10" s="896" t="s">
        <v>1851</v>
      </c>
      <c r="B10" s="897">
        <v>75.26417110159403</v>
      </c>
      <c r="C10" s="897">
        <v>64.699823961550678</v>
      </c>
      <c r="D10" s="897">
        <v>63.73899652576609</v>
      </c>
      <c r="E10" s="897">
        <v>97.513848901339571</v>
      </c>
      <c r="F10" s="897">
        <v>126.46829303116087</v>
      </c>
      <c r="G10" s="897">
        <v>138.21550790206427</v>
      </c>
      <c r="H10" s="897">
        <v>141.21164016508092</v>
      </c>
      <c r="I10" s="897">
        <v>166.88669092523523</v>
      </c>
      <c r="J10" s="897">
        <v>156.68000268032344</v>
      </c>
      <c r="K10" s="897">
        <v>175.54689351746006</v>
      </c>
      <c r="L10" s="897">
        <v>217.38742835383681</v>
      </c>
      <c r="M10" s="897">
        <v>228.11050877828765</v>
      </c>
      <c r="N10" s="897">
        <v>231.03653072520555</v>
      </c>
      <c r="O10" s="897">
        <v>225.4083480188653</v>
      </c>
      <c r="P10" s="897">
        <v>223.04280344298792</v>
      </c>
      <c r="Q10" s="897">
        <v>188.99708956825398</v>
      </c>
    </row>
    <row r="11" spans="1:19" ht="15" customHeight="1">
      <c r="A11" s="896" t="s">
        <v>1852</v>
      </c>
      <c r="B11" s="897">
        <v>117.62210679047614</v>
      </c>
      <c r="C11" s="897">
        <v>100.73215927976912</v>
      </c>
      <c r="D11" s="897">
        <v>208.41996606081722</v>
      </c>
      <c r="E11" s="897">
        <v>333.43014256069284</v>
      </c>
      <c r="F11" s="897">
        <v>400.63137119332612</v>
      </c>
      <c r="G11" s="897">
        <v>441.19888585118701</v>
      </c>
      <c r="H11" s="897">
        <v>491.5656357086649</v>
      </c>
      <c r="I11" s="897">
        <v>495.19929328192006</v>
      </c>
      <c r="J11" s="897">
        <v>469.77394740552268</v>
      </c>
      <c r="K11" s="897">
        <v>509.55115340299795</v>
      </c>
      <c r="L11" s="897">
        <v>639.21375136609242</v>
      </c>
      <c r="M11" s="897">
        <v>735.04252927471043</v>
      </c>
      <c r="N11" s="897">
        <v>731.22713653691517</v>
      </c>
      <c r="O11" s="897">
        <v>696.11191293840386</v>
      </c>
      <c r="P11" s="897">
        <v>675.64306468090672</v>
      </c>
      <c r="Q11" s="897">
        <v>599.71638578492866</v>
      </c>
    </row>
    <row r="12" spans="1:19" ht="15" customHeight="1">
      <c r="A12" s="896" t="s">
        <v>1853</v>
      </c>
      <c r="B12" s="897">
        <v>176.80470206278019</v>
      </c>
      <c r="C12" s="897">
        <v>155.87470528358804</v>
      </c>
      <c r="D12" s="897">
        <v>54.350663584472578</v>
      </c>
      <c r="E12" s="897">
        <v>108.5677425253232</v>
      </c>
      <c r="F12" s="897">
        <v>158.52953965065203</v>
      </c>
      <c r="G12" s="897">
        <v>171.77958478171067</v>
      </c>
      <c r="H12" s="897">
        <v>185.81724003640471</v>
      </c>
      <c r="I12" s="897">
        <v>187.46622719298225</v>
      </c>
      <c r="J12" s="897">
        <v>199.49448236416632</v>
      </c>
      <c r="K12" s="897">
        <v>224.69714537372619</v>
      </c>
      <c r="L12" s="897">
        <v>276.24333189132375</v>
      </c>
      <c r="M12" s="897">
        <v>321.90044189887851</v>
      </c>
      <c r="N12" s="897">
        <v>281.8733991523747</v>
      </c>
      <c r="O12" s="897">
        <v>274.26089770831413</v>
      </c>
      <c r="P12" s="897">
        <v>271.97264869765166</v>
      </c>
      <c r="Q12" s="897">
        <v>262.17391622495091</v>
      </c>
    </row>
    <row r="13" spans="1:19" ht="15" customHeight="1">
      <c r="A13" s="896" t="s">
        <v>1854</v>
      </c>
      <c r="B13" s="897">
        <v>54.956124625448254</v>
      </c>
      <c r="C13" s="897">
        <v>48.328184932317811</v>
      </c>
      <c r="D13" s="897">
        <v>102.84059232036184</v>
      </c>
      <c r="E13" s="897">
        <v>146.42295991030974</v>
      </c>
      <c r="F13" s="897">
        <v>220.76151049740992</v>
      </c>
      <c r="G13" s="897">
        <v>239.8575379556346</v>
      </c>
      <c r="H13" s="897">
        <v>230.27476811395024</v>
      </c>
      <c r="I13" s="897">
        <v>269.32264168084896</v>
      </c>
      <c r="J13" s="897">
        <v>288.29775298075424</v>
      </c>
      <c r="K13" s="897">
        <v>326.48376318756556</v>
      </c>
      <c r="L13" s="897">
        <v>422.95030684121082</v>
      </c>
      <c r="M13" s="897">
        <v>425.3590177093343</v>
      </c>
      <c r="N13" s="897">
        <v>397.34966701296702</v>
      </c>
      <c r="O13" s="897">
        <v>379.00925155595684</v>
      </c>
      <c r="P13" s="897">
        <v>366.79001559838019</v>
      </c>
      <c r="Q13" s="897">
        <v>327.40924639153383</v>
      </c>
    </row>
    <row r="14" spans="1:19" s="901" customFormat="1" ht="15" customHeight="1">
      <c r="A14" s="898" t="s">
        <v>1855</v>
      </c>
      <c r="B14" s="900">
        <v>1259.2367991551996</v>
      </c>
      <c r="C14" s="900">
        <v>1117.0853236706118</v>
      </c>
      <c r="D14" s="900">
        <v>1406.3247217450823</v>
      </c>
      <c r="E14" s="900">
        <v>2148.243970118071</v>
      </c>
      <c r="F14" s="900">
        <v>2765.122030377388</v>
      </c>
      <c r="G14" s="900">
        <v>3101.7967909574509</v>
      </c>
      <c r="H14" s="900">
        <v>3213.0431663288791</v>
      </c>
      <c r="I14" s="900">
        <v>3399.7635271870499</v>
      </c>
      <c r="J14" s="900">
        <v>3199.0939717120432</v>
      </c>
      <c r="K14" s="900">
        <v>3508.9444044658117</v>
      </c>
      <c r="L14" s="900">
        <v>4298.9084247680248</v>
      </c>
      <c r="M14" s="900">
        <v>4644.543767305413</v>
      </c>
      <c r="N14" s="899">
        <v>4525.7433691257384</v>
      </c>
      <c r="O14" s="900">
        <v>4178.9558442268963</v>
      </c>
      <c r="P14" s="899">
        <v>4083.1492765625908</v>
      </c>
      <c r="Q14" s="899">
        <v>3674.1181090111827</v>
      </c>
    </row>
    <row r="15" spans="1:19" s="903" customFormat="1" ht="15" customHeight="1">
      <c r="A15" s="896" t="s">
        <v>1856</v>
      </c>
      <c r="B15" s="902">
        <v>274.05898550724635</v>
      </c>
      <c r="C15" s="902">
        <v>238.91639534883723</v>
      </c>
      <c r="D15" s="902">
        <v>72.280401320684518</v>
      </c>
      <c r="E15" s="902">
        <v>107.32058876439146</v>
      </c>
      <c r="F15" s="902">
        <v>116.53404235839844</v>
      </c>
      <c r="G15" s="902">
        <v>123.56810569763184</v>
      </c>
      <c r="H15" s="902">
        <v>122.26975384880515</v>
      </c>
      <c r="I15" s="902">
        <v>128.50752160904256</v>
      </c>
      <c r="J15" s="902">
        <v>137.64498423381022</v>
      </c>
      <c r="K15" s="902">
        <v>154.76274762834819</v>
      </c>
      <c r="L15" s="902">
        <v>197.34603308980374</v>
      </c>
      <c r="M15" s="902">
        <v>228.14217965597325</v>
      </c>
      <c r="N15" s="897">
        <v>263.29122403772868</v>
      </c>
      <c r="O15" s="902">
        <v>265.02739940900256</v>
      </c>
      <c r="P15" s="897">
        <v>277.79607061129894</v>
      </c>
      <c r="Q15" s="897">
        <v>271.90891161151961</v>
      </c>
    </row>
    <row r="16" spans="1:19" s="901" customFormat="1" ht="15" customHeight="1">
      <c r="A16" s="898" t="s">
        <v>1857</v>
      </c>
      <c r="B16" s="900">
        <v>1533.2957846624461</v>
      </c>
      <c r="C16" s="900">
        <v>1356.0017190194492</v>
      </c>
      <c r="D16" s="900">
        <v>1478.6051230657667</v>
      </c>
      <c r="E16" s="900">
        <v>2255.5645588824623</v>
      </c>
      <c r="F16" s="900">
        <v>2881.6560727357864</v>
      </c>
      <c r="G16" s="900">
        <v>3225.3648966550827</v>
      </c>
      <c r="H16" s="900">
        <v>3335.3129201776842</v>
      </c>
      <c r="I16" s="900">
        <v>3528.2710487960926</v>
      </c>
      <c r="J16" s="900">
        <v>3336.7389559458534</v>
      </c>
      <c r="K16" s="900">
        <v>3663.7071520941595</v>
      </c>
      <c r="L16" s="900">
        <v>4496.2544578578281</v>
      </c>
      <c r="M16" s="900">
        <v>4872.6859469613864</v>
      </c>
      <c r="N16" s="899">
        <v>4789.0345931634674</v>
      </c>
      <c r="O16" s="900">
        <v>4443.9832436358993</v>
      </c>
      <c r="P16" s="899">
        <v>4360.9453471738898</v>
      </c>
      <c r="Q16" s="899">
        <v>3946.0270206227024</v>
      </c>
    </row>
    <row r="18" spans="1:1" ht="15" customHeight="1">
      <c r="A18" s="289" t="s">
        <v>1880</v>
      </c>
    </row>
  </sheetData>
  <mergeCells count="2">
    <mergeCell ref="A2:A3"/>
    <mergeCell ref="B2:Q2"/>
  </mergeCells>
  <hyperlinks>
    <hyperlink ref="S5" location="'Content Page'!A1" display="Back to Content Page"/>
  </hyperlinks>
  <pageMargins left="0.75" right="0.75" top="1" bottom="1" header="0.5" footer="0.5"/>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zoomScale="93" zoomScaleNormal="93" workbookViewId="0">
      <selection activeCell="A9" sqref="A9"/>
    </sheetView>
  </sheetViews>
  <sheetFormatPr defaultColWidth="9.1796875" defaultRowHeight="15" customHeight="1"/>
  <cols>
    <col min="1" max="1" width="53.54296875" style="289" customWidth="1"/>
    <col min="2" max="17" width="10.7265625" style="289" customWidth="1"/>
    <col min="18" max="25" width="11.7265625" style="289" bestFit="1" customWidth="1"/>
    <col min="26" max="16384" width="9.1796875" style="289"/>
  </cols>
  <sheetData>
    <row r="1" spans="1:19" s="136" customFormat="1" ht="18" customHeight="1">
      <c r="A1" s="136" t="s">
        <v>1881</v>
      </c>
    </row>
    <row r="2" spans="1:19" s="136" customFormat="1" ht="15" customHeight="1">
      <c r="A2" s="1163" t="s">
        <v>1845</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row>
    <row r="4" spans="1:19" ht="15" customHeight="1">
      <c r="A4" s="896" t="s">
        <v>66</v>
      </c>
      <c r="B4" s="897">
        <v>3152.7901812773653</v>
      </c>
      <c r="C4" s="897">
        <v>3153.5882991656199</v>
      </c>
      <c r="D4" s="897">
        <v>3240.1985519841141</v>
      </c>
      <c r="E4" s="897">
        <v>3499.0183059137439</v>
      </c>
      <c r="F4" s="897">
        <v>3932.1185143031016</v>
      </c>
      <c r="G4" s="897">
        <v>4821.0939928368934</v>
      </c>
      <c r="H4" s="897">
        <v>5327.2412565625791</v>
      </c>
      <c r="I4" s="897">
        <v>5748.9678674810157</v>
      </c>
      <c r="J4" s="897">
        <v>7811.1190302662953</v>
      </c>
      <c r="K4" s="897">
        <v>8560.740357810897</v>
      </c>
      <c r="L4" s="897">
        <v>9307.8622949122146</v>
      </c>
      <c r="M4" s="897">
        <v>9834.0900807540766</v>
      </c>
      <c r="N4" s="897">
        <v>12016.364389544553</v>
      </c>
      <c r="O4" s="897">
        <v>13664.612504260262</v>
      </c>
      <c r="P4" s="897">
        <v>13739.65962783463</v>
      </c>
      <c r="Q4" s="897">
        <v>13109.55257459701</v>
      </c>
      <c r="S4" s="7"/>
    </row>
    <row r="5" spans="1:19" ht="15" customHeight="1">
      <c r="A5" s="896" t="s">
        <v>1846</v>
      </c>
      <c r="B5" s="897">
        <v>147.19666670991546</v>
      </c>
      <c r="C5" s="897">
        <v>180.83673315841972</v>
      </c>
      <c r="D5" s="897">
        <v>225.48554280752313</v>
      </c>
      <c r="E5" s="897">
        <v>274.97241890219067</v>
      </c>
      <c r="F5" s="897">
        <v>325.01986928077224</v>
      </c>
      <c r="G5" s="897">
        <v>536.60737903011079</v>
      </c>
      <c r="H5" s="897">
        <v>735.22137105984643</v>
      </c>
      <c r="I5" s="897">
        <v>748.8352335880104</v>
      </c>
      <c r="J5" s="897">
        <v>820.64829137610752</v>
      </c>
      <c r="K5" s="897">
        <v>805.230032969229</v>
      </c>
      <c r="L5" s="897">
        <v>1263.5506793913562</v>
      </c>
      <c r="M5" s="897">
        <v>1707.0878150213582</v>
      </c>
      <c r="N5" s="897">
        <v>1888.5688285997164</v>
      </c>
      <c r="O5" s="897">
        <v>1844.1185842715281</v>
      </c>
      <c r="P5" s="897">
        <v>1748.7224993581092</v>
      </c>
      <c r="Q5" s="897">
        <v>1820.9404147912003</v>
      </c>
      <c r="S5" s="285" t="s">
        <v>13</v>
      </c>
    </row>
    <row r="6" spans="1:19" ht="15" customHeight="1">
      <c r="A6" s="896" t="s">
        <v>1847</v>
      </c>
      <c r="B6" s="897">
        <v>883.91984337557608</v>
      </c>
      <c r="C6" s="897">
        <v>861.80014476887084</v>
      </c>
      <c r="D6" s="897">
        <v>887.8267762503416</v>
      </c>
      <c r="E6" s="897">
        <v>956.80002057747106</v>
      </c>
      <c r="F6" s="897">
        <v>1027.3130036966111</v>
      </c>
      <c r="G6" s="897">
        <v>1228.9666926115287</v>
      </c>
      <c r="H6" s="897">
        <v>1375.2070422439056</v>
      </c>
      <c r="I6" s="897">
        <v>1505.0419630555427</v>
      </c>
      <c r="J6" s="897">
        <v>1891.0149634602906</v>
      </c>
      <c r="K6" s="897">
        <v>1949.114658589079</v>
      </c>
      <c r="L6" s="897">
        <v>2145.2154449334912</v>
      </c>
      <c r="M6" s="897">
        <v>2559.784598372124</v>
      </c>
      <c r="N6" s="897">
        <v>2894.616795370091</v>
      </c>
      <c r="O6" s="897">
        <v>2825.2321612918759</v>
      </c>
      <c r="P6" s="897">
        <v>2659.2362312642008</v>
      </c>
      <c r="Q6" s="897">
        <v>2372.9141665050952</v>
      </c>
      <c r="S6" s="499"/>
    </row>
    <row r="7" spans="1:19" ht="15" customHeight="1">
      <c r="A7" s="896" t="s">
        <v>1848</v>
      </c>
      <c r="B7" s="897">
        <v>256.23150911661077</v>
      </c>
      <c r="C7" s="897">
        <v>272.08197120391816</v>
      </c>
      <c r="D7" s="897">
        <v>264.74667554745491</v>
      </c>
      <c r="E7" s="897">
        <v>268.10860356012836</v>
      </c>
      <c r="F7" s="897">
        <v>278.71175919769519</v>
      </c>
      <c r="G7" s="897">
        <v>385.7380466780765</v>
      </c>
      <c r="H7" s="897">
        <v>327.55848045952212</v>
      </c>
      <c r="I7" s="897">
        <v>379.07209278973306</v>
      </c>
      <c r="J7" s="897">
        <v>458.98721759125925</v>
      </c>
      <c r="K7" s="897">
        <v>464.80501349492494</v>
      </c>
      <c r="L7" s="897">
        <v>473.95548451840574</v>
      </c>
      <c r="M7" s="897">
        <v>350.02237318851246</v>
      </c>
      <c r="N7" s="897">
        <v>508.66629023443551</v>
      </c>
      <c r="O7" s="897">
        <v>538.84737720190469</v>
      </c>
      <c r="P7" s="897">
        <v>746.43809119891864</v>
      </c>
      <c r="Q7" s="897">
        <v>642.4945829701237</v>
      </c>
    </row>
    <row r="8" spans="1:19" ht="15" customHeight="1">
      <c r="A8" s="896" t="s">
        <v>1849</v>
      </c>
      <c r="B8" s="897">
        <v>518.75477254595751</v>
      </c>
      <c r="C8" s="897">
        <v>537.35906718287754</v>
      </c>
      <c r="D8" s="897">
        <v>724.65416319767746</v>
      </c>
      <c r="E8" s="897">
        <v>922.09453224448293</v>
      </c>
      <c r="F8" s="897">
        <v>1005.7837387774956</v>
      </c>
      <c r="G8" s="897">
        <v>1175.6243282608054</v>
      </c>
      <c r="H8" s="897">
        <v>1361.2942434088104</v>
      </c>
      <c r="I8" s="897">
        <v>1694.8035380270157</v>
      </c>
      <c r="J8" s="897">
        <v>2377.8714372719523</v>
      </c>
      <c r="K8" s="897">
        <v>2047.7839615551252</v>
      </c>
      <c r="L8" s="897">
        <v>2436.1479138759873</v>
      </c>
      <c r="M8" s="897">
        <v>3019.2835397527488</v>
      </c>
      <c r="N8" s="897">
        <v>3136.4308379601011</v>
      </c>
      <c r="O8" s="897">
        <v>4738.7440246298374</v>
      </c>
      <c r="P8" s="897">
        <v>5921.5625965027439</v>
      </c>
      <c r="Q8" s="897">
        <v>6157.1385315524358</v>
      </c>
    </row>
    <row r="9" spans="1:19" ht="15" customHeight="1">
      <c r="A9" s="896" t="s">
        <v>1850</v>
      </c>
      <c r="B9" s="897">
        <v>1570.8240349206624</v>
      </c>
      <c r="C9" s="897">
        <v>1620.7076371537091</v>
      </c>
      <c r="D9" s="897">
        <v>1606.5527195407522</v>
      </c>
      <c r="E9" s="897">
        <v>1661.4841082597636</v>
      </c>
      <c r="F9" s="897">
        <v>1739.9142104592415</v>
      </c>
      <c r="G9" s="897">
        <v>2064.6988668491772</v>
      </c>
      <c r="H9" s="897">
        <v>2058.9436561406806</v>
      </c>
      <c r="I9" s="897">
        <v>2503.5659862895454</v>
      </c>
      <c r="J9" s="897">
        <v>3108.2171921877657</v>
      </c>
      <c r="K9" s="897">
        <v>3321.0851900724087</v>
      </c>
      <c r="L9" s="897">
        <v>3654.4123152915586</v>
      </c>
      <c r="M9" s="897">
        <v>4003.5029742030292</v>
      </c>
      <c r="N9" s="897">
        <v>4579.3963679292747</v>
      </c>
      <c r="O9" s="897">
        <v>5047.7041728615914</v>
      </c>
      <c r="P9" s="897">
        <v>5533.608633322372</v>
      </c>
      <c r="Q9" s="897">
        <v>5310.0627876632834</v>
      </c>
    </row>
    <row r="10" spans="1:19" ht="15" customHeight="1">
      <c r="A10" s="896" t="s">
        <v>1851</v>
      </c>
      <c r="B10" s="897">
        <v>672.47539808584384</v>
      </c>
      <c r="C10" s="897">
        <v>678.0515580258176</v>
      </c>
      <c r="D10" s="897">
        <v>673.59296202891392</v>
      </c>
      <c r="E10" s="897">
        <v>705.65441020145818</v>
      </c>
      <c r="F10" s="897">
        <v>768.14601904740312</v>
      </c>
      <c r="G10" s="897">
        <v>1489.7547371131529</v>
      </c>
      <c r="H10" s="897">
        <v>1507.2645316142907</v>
      </c>
      <c r="I10" s="897">
        <v>1751.5184619302054</v>
      </c>
      <c r="J10" s="897">
        <v>2229.249549270764</v>
      </c>
      <c r="K10" s="897">
        <v>2426.5834238254802</v>
      </c>
      <c r="L10" s="897">
        <v>2619.2085937756206</v>
      </c>
      <c r="M10" s="897">
        <v>2523.1633460289263</v>
      </c>
      <c r="N10" s="897">
        <v>2635.5843247520002</v>
      </c>
      <c r="O10" s="897">
        <v>2847.0895089364271</v>
      </c>
      <c r="P10" s="897">
        <v>3073.7248188747781</v>
      </c>
      <c r="Q10" s="897">
        <v>2823.4523368060604</v>
      </c>
    </row>
    <row r="11" spans="1:19" ht="15" customHeight="1">
      <c r="A11" s="896" t="s">
        <v>1852</v>
      </c>
      <c r="B11" s="897">
        <v>1229.9428630982488</v>
      </c>
      <c r="C11" s="897">
        <v>1216.7840344110748</v>
      </c>
      <c r="D11" s="897">
        <v>1217.4210440406691</v>
      </c>
      <c r="E11" s="897">
        <v>1278.5148883847182</v>
      </c>
      <c r="F11" s="897">
        <v>1363.7486947611251</v>
      </c>
      <c r="G11" s="897">
        <v>2136.2203866193763</v>
      </c>
      <c r="H11" s="897">
        <v>2280.4155998033111</v>
      </c>
      <c r="I11" s="897">
        <v>2777.1774597606131</v>
      </c>
      <c r="J11" s="897">
        <v>3292.4400215856358</v>
      </c>
      <c r="K11" s="897">
        <v>3412.8707985085371</v>
      </c>
      <c r="L11" s="897">
        <v>3658.1025096470316</v>
      </c>
      <c r="M11" s="897">
        <v>3785.9428142829424</v>
      </c>
      <c r="N11" s="897">
        <v>4355.1926546802852</v>
      </c>
      <c r="O11" s="897">
        <v>4690.0228891778033</v>
      </c>
      <c r="P11" s="897">
        <v>5177.9325876892672</v>
      </c>
      <c r="Q11" s="897">
        <v>4702.2527764461265</v>
      </c>
    </row>
    <row r="12" spans="1:19" ht="15" customHeight="1">
      <c r="A12" s="896" t="s">
        <v>1853</v>
      </c>
      <c r="B12" s="897">
        <v>667.25326670888114</v>
      </c>
      <c r="C12" s="897">
        <v>724.17549966688398</v>
      </c>
      <c r="D12" s="897">
        <v>773.47075828122081</v>
      </c>
      <c r="E12" s="897">
        <v>827.12791282939077</v>
      </c>
      <c r="F12" s="897">
        <v>978.79848956259718</v>
      </c>
      <c r="G12" s="897">
        <v>1106.3730666676393</v>
      </c>
      <c r="H12" s="897">
        <v>1329.5002697887624</v>
      </c>
      <c r="I12" s="897">
        <v>1744.5093355344356</v>
      </c>
      <c r="J12" s="897">
        <v>1890.2781673352033</v>
      </c>
      <c r="K12" s="897">
        <v>1885.0551288173344</v>
      </c>
      <c r="L12" s="897">
        <v>1894.7506498500184</v>
      </c>
      <c r="M12" s="897">
        <v>2119.5495644548796</v>
      </c>
      <c r="N12" s="897">
        <v>2527.9764248442043</v>
      </c>
      <c r="O12" s="897">
        <v>3047.9841014722965</v>
      </c>
      <c r="P12" s="897">
        <v>3126.9707943184849</v>
      </c>
      <c r="Q12" s="897">
        <v>2912.1345412158721</v>
      </c>
    </row>
    <row r="13" spans="1:19" ht="15" customHeight="1">
      <c r="A13" s="896" t="s">
        <v>1854</v>
      </c>
      <c r="B13" s="897">
        <v>421.82914868697782</v>
      </c>
      <c r="C13" s="897">
        <v>440.0030059702483</v>
      </c>
      <c r="D13" s="897">
        <v>461.49613579273017</v>
      </c>
      <c r="E13" s="897">
        <v>464.61751869521851</v>
      </c>
      <c r="F13" s="897">
        <v>488.46020431032088</v>
      </c>
      <c r="G13" s="897">
        <v>1045.5216351369336</v>
      </c>
      <c r="H13" s="897">
        <v>1149.765426173165</v>
      </c>
      <c r="I13" s="897">
        <v>1384.0873270347961</v>
      </c>
      <c r="J13" s="897">
        <v>1692.6651912801556</v>
      </c>
      <c r="K13" s="897">
        <v>1822.3729687108073</v>
      </c>
      <c r="L13" s="897">
        <v>1937.7177004721577</v>
      </c>
      <c r="M13" s="897">
        <v>1882.0251461055484</v>
      </c>
      <c r="N13" s="897">
        <v>2082.1872377658974</v>
      </c>
      <c r="O13" s="897">
        <v>2337.5551165281854</v>
      </c>
      <c r="P13" s="897">
        <v>2591.804813547667</v>
      </c>
      <c r="Q13" s="897">
        <v>2336.1641189713382</v>
      </c>
    </row>
    <row r="14" spans="1:19" s="901" customFormat="1" ht="15" customHeight="1">
      <c r="A14" s="898" t="s">
        <v>1855</v>
      </c>
      <c r="B14" s="900">
        <v>9521.2176845260383</v>
      </c>
      <c r="C14" s="900">
        <v>9685.3879507074398</v>
      </c>
      <c r="D14" s="900">
        <v>10075.445329471397</v>
      </c>
      <c r="E14" s="900">
        <v>10858.392719568566</v>
      </c>
      <c r="F14" s="900">
        <v>11908.014503396364</v>
      </c>
      <c r="G14" s="900">
        <v>15990.599131803692</v>
      </c>
      <c r="H14" s="900">
        <v>17452.411877254872</v>
      </c>
      <c r="I14" s="900">
        <v>20237.579265490916</v>
      </c>
      <c r="J14" s="900">
        <v>25572.491061625424</v>
      </c>
      <c r="K14" s="900">
        <v>26695.641534353828</v>
      </c>
      <c r="L14" s="900">
        <v>29390.923586667843</v>
      </c>
      <c r="M14" s="900">
        <v>31784.452252164145</v>
      </c>
      <c r="N14" s="899">
        <v>36624.984151680561</v>
      </c>
      <c r="O14" s="899">
        <v>41581.910440631713</v>
      </c>
      <c r="P14" s="899">
        <v>44319.660693911166</v>
      </c>
      <c r="Q14" s="899">
        <v>42187.106831518548</v>
      </c>
    </row>
    <row r="15" spans="1:19" s="903" customFormat="1" ht="15" customHeight="1">
      <c r="A15" s="896" t="s">
        <v>1856</v>
      </c>
      <c r="B15" s="902">
        <v>660.86049706506799</v>
      </c>
      <c r="C15" s="902">
        <v>698.31127339114562</v>
      </c>
      <c r="D15" s="902">
        <v>728.8445226026688</v>
      </c>
      <c r="E15" s="902">
        <v>800.95050077041594</v>
      </c>
      <c r="F15" s="902">
        <v>917.01946025335042</v>
      </c>
      <c r="G15" s="902">
        <v>1033.3873197200805</v>
      </c>
      <c r="H15" s="902">
        <v>1158.0484493284143</v>
      </c>
      <c r="I15" s="902">
        <v>1477.566581252373</v>
      </c>
      <c r="J15" s="902">
        <v>1816.0732759341304</v>
      </c>
      <c r="K15" s="902">
        <v>1878.7912671362571</v>
      </c>
      <c r="L15" s="902">
        <v>2016.9850254352655</v>
      </c>
      <c r="M15" s="902">
        <v>2094.1793972481028</v>
      </c>
      <c r="N15" s="897">
        <v>2462.7640887409775</v>
      </c>
      <c r="O15" s="897">
        <v>2802.6931789304394</v>
      </c>
      <c r="P15" s="897">
        <v>3903.9289819127703</v>
      </c>
      <c r="Q15" s="897">
        <v>3585.0495699638718</v>
      </c>
    </row>
    <row r="16" spans="1:19" s="901" customFormat="1" ht="15" customHeight="1">
      <c r="A16" s="898" t="s">
        <v>1857</v>
      </c>
      <c r="B16" s="900">
        <v>10182.078181591107</v>
      </c>
      <c r="C16" s="900">
        <v>10383.699224098586</v>
      </c>
      <c r="D16" s="900">
        <v>10804.289852074065</v>
      </c>
      <c r="E16" s="900">
        <v>11659.343220338982</v>
      </c>
      <c r="F16" s="900">
        <v>12825.033963649714</v>
      </c>
      <c r="G16" s="900">
        <v>17023.986451523775</v>
      </c>
      <c r="H16" s="900">
        <v>18610.460326583285</v>
      </c>
      <c r="I16" s="900">
        <v>21715.145846743289</v>
      </c>
      <c r="J16" s="900">
        <v>27388.564337559554</v>
      </c>
      <c r="K16" s="900">
        <v>28574.432801490082</v>
      </c>
      <c r="L16" s="900">
        <v>31407.90861210311</v>
      </c>
      <c r="M16" s="900">
        <v>33878.631649412251</v>
      </c>
      <c r="N16" s="900">
        <v>39087.748240421541</v>
      </c>
      <c r="O16" s="900">
        <v>44384.603619562156</v>
      </c>
      <c r="P16" s="900">
        <v>48223.589675823932</v>
      </c>
      <c r="Q16" s="900">
        <v>45772.156401482425</v>
      </c>
    </row>
    <row r="18" spans="1:1" ht="15" customHeight="1">
      <c r="A18" s="289" t="s">
        <v>1882</v>
      </c>
    </row>
  </sheetData>
  <mergeCells count="2">
    <mergeCell ref="A2:A3"/>
    <mergeCell ref="B2:Q2"/>
  </mergeCells>
  <hyperlinks>
    <hyperlink ref="S5" location="'Content Page'!A1" display="Back to Content Page"/>
  </hyperlinks>
  <pageMargins left="0.75" right="0.75" top="1" bottom="1" header="0.5" footer="0.5"/>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zoomScale="95" zoomScaleNormal="95" workbookViewId="0">
      <selection activeCell="A9" sqref="A9"/>
    </sheetView>
  </sheetViews>
  <sheetFormatPr defaultColWidth="9.1796875" defaultRowHeight="15" customHeight="1"/>
  <cols>
    <col min="1" max="1" width="54" style="289" customWidth="1"/>
    <col min="2" max="17" width="9.7265625" style="289" customWidth="1"/>
    <col min="18" max="25" width="11.7265625" style="289" bestFit="1" customWidth="1"/>
    <col min="26" max="16384" width="9.1796875" style="289"/>
  </cols>
  <sheetData>
    <row r="1" spans="1:19" s="136" customFormat="1" ht="15" customHeight="1">
      <c r="A1" s="136" t="s">
        <v>1883</v>
      </c>
    </row>
    <row r="2" spans="1:19" s="136" customFormat="1" ht="15" customHeight="1">
      <c r="A2" s="1163" t="s">
        <v>1845</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row>
    <row r="4" spans="1:19" ht="15" customHeight="1">
      <c r="A4" s="896" t="s">
        <v>66</v>
      </c>
      <c r="B4" s="897">
        <v>552.47057083124912</v>
      </c>
      <c r="C4" s="897">
        <v>605.78604151117895</v>
      </c>
      <c r="D4" s="897">
        <v>628.68750625755865</v>
      </c>
      <c r="E4" s="897">
        <v>732.60136181466044</v>
      </c>
      <c r="F4" s="897">
        <v>931.11738783463193</v>
      </c>
      <c r="G4" s="897">
        <v>1169.3874640082618</v>
      </c>
      <c r="H4" s="897">
        <v>1626.2131166654049</v>
      </c>
      <c r="I4" s="897">
        <v>1649.8716981486937</v>
      </c>
      <c r="J4" s="897">
        <v>1988.862056232831</v>
      </c>
      <c r="K4" s="897">
        <v>1718.1723967138403</v>
      </c>
      <c r="L4" s="897">
        <v>1909.1181297114008</v>
      </c>
      <c r="M4" s="897">
        <v>2261.5156847048374</v>
      </c>
      <c r="N4" s="897">
        <v>2379.751515600095</v>
      </c>
      <c r="O4" s="897">
        <v>2308.7238622010027</v>
      </c>
      <c r="P4" s="897">
        <v>1841.5482306351771</v>
      </c>
      <c r="Q4" s="897">
        <v>1059.6180837898744</v>
      </c>
      <c r="S4" s="7"/>
    </row>
    <row r="5" spans="1:19" ht="15" customHeight="1">
      <c r="A5" s="896" t="s">
        <v>1846</v>
      </c>
      <c r="B5" s="897">
        <v>235.47081914349999</v>
      </c>
      <c r="C5" s="897">
        <v>271.0700497558384</v>
      </c>
      <c r="D5" s="897">
        <v>271.16101603324717</v>
      </c>
      <c r="E5" s="897">
        <v>261.81001978991071</v>
      </c>
      <c r="F5" s="897">
        <v>404.37737764891341</v>
      </c>
      <c r="G5" s="897">
        <v>601.18958210179198</v>
      </c>
      <c r="H5" s="897">
        <v>1278.4265969014064</v>
      </c>
      <c r="I5" s="897">
        <v>1604.1372853471933</v>
      </c>
      <c r="J5" s="897">
        <v>1854.9312736436452</v>
      </c>
      <c r="K5" s="897">
        <v>1283.9706739492965</v>
      </c>
      <c r="L5" s="897">
        <v>2590.7535463973941</v>
      </c>
      <c r="M5" s="897">
        <v>3600.4040350055311</v>
      </c>
      <c r="N5" s="897">
        <v>3706.14186777433</v>
      </c>
      <c r="O5" s="897">
        <v>4763.633262634512</v>
      </c>
      <c r="P5" s="897">
        <v>3975.5439102919217</v>
      </c>
      <c r="Q5" s="897">
        <v>2696.5398334888591</v>
      </c>
      <c r="S5" s="285" t="s">
        <v>13</v>
      </c>
    </row>
    <row r="6" spans="1:19" ht="15" customHeight="1">
      <c r="A6" s="896" t="s">
        <v>1847</v>
      </c>
      <c r="B6" s="897">
        <v>323.38957030773753</v>
      </c>
      <c r="C6" s="897">
        <v>354.31812636943607</v>
      </c>
      <c r="D6" s="897">
        <v>392.31519961718152</v>
      </c>
      <c r="E6" s="897">
        <v>476.05118574048777</v>
      </c>
      <c r="F6" s="897">
        <v>601.49882682468706</v>
      </c>
      <c r="G6" s="897">
        <v>788.79055700156516</v>
      </c>
      <c r="H6" s="897">
        <v>1158.4860939086996</v>
      </c>
      <c r="I6" s="897">
        <v>1182.9705136659747</v>
      </c>
      <c r="J6" s="897">
        <v>1467.9393166658942</v>
      </c>
      <c r="K6" s="897">
        <v>1291.6543421813903</v>
      </c>
      <c r="L6" s="897">
        <v>1535.7098005910248</v>
      </c>
      <c r="M6" s="897">
        <v>1761.7963063149384</v>
      </c>
      <c r="N6" s="897">
        <v>1806.4072631484855</v>
      </c>
      <c r="O6" s="897">
        <v>1736.2919121880025</v>
      </c>
      <c r="P6" s="897">
        <v>1852.5181724760926</v>
      </c>
      <c r="Q6" s="897">
        <v>1600.2888241020521</v>
      </c>
      <c r="S6" s="499"/>
    </row>
    <row r="7" spans="1:19" ht="15" customHeight="1">
      <c r="A7" s="896" t="s">
        <v>1848</v>
      </c>
      <c r="B7" s="897">
        <v>95.894681357223917</v>
      </c>
      <c r="C7" s="897">
        <v>111.7313720761359</v>
      </c>
      <c r="D7" s="897">
        <v>102.22852771385421</v>
      </c>
      <c r="E7" s="897">
        <v>112.51653124217189</v>
      </c>
      <c r="F7" s="897">
        <v>129.24385197101356</v>
      </c>
      <c r="G7" s="897">
        <v>181.88323057854194</v>
      </c>
      <c r="H7" s="897">
        <v>281.67663163851449</v>
      </c>
      <c r="I7" s="897">
        <v>289.0577759593657</v>
      </c>
      <c r="J7" s="897">
        <v>340.73379312973134</v>
      </c>
      <c r="K7" s="897">
        <v>291.29595246936833</v>
      </c>
      <c r="L7" s="897">
        <v>371.87956206937599</v>
      </c>
      <c r="M7" s="897">
        <v>572.17615115047772</v>
      </c>
      <c r="N7" s="897">
        <v>527.05936047631496</v>
      </c>
      <c r="O7" s="897">
        <v>501.14372956312724</v>
      </c>
      <c r="P7" s="897">
        <v>698.05663076244855</v>
      </c>
      <c r="Q7" s="897">
        <v>700.4154308070556</v>
      </c>
    </row>
    <row r="8" spans="1:19" ht="15" customHeight="1">
      <c r="A8" s="896" t="s">
        <v>1849</v>
      </c>
      <c r="B8" s="897">
        <v>140.39958186045661</v>
      </c>
      <c r="C8" s="897">
        <v>174.26662130326221</v>
      </c>
      <c r="D8" s="897">
        <v>211.43485253166324</v>
      </c>
      <c r="E8" s="897">
        <v>281.7988242159791</v>
      </c>
      <c r="F8" s="897">
        <v>400.48076910955382</v>
      </c>
      <c r="G8" s="897">
        <v>580.34578274829551</v>
      </c>
      <c r="H8" s="897">
        <v>1024.372228318224</v>
      </c>
      <c r="I8" s="897">
        <v>1272.8047316662089</v>
      </c>
      <c r="J8" s="897">
        <v>1717.5778293405458</v>
      </c>
      <c r="K8" s="897">
        <v>1628.1730038096787</v>
      </c>
      <c r="L8" s="897">
        <v>2034.7478974362496</v>
      </c>
      <c r="M8" s="897">
        <v>2139.4021986880207</v>
      </c>
      <c r="N8" s="897">
        <v>2132.4939990776811</v>
      </c>
      <c r="O8" s="897">
        <v>2149.0308795254468</v>
      </c>
      <c r="P8" s="897">
        <v>2329.4451222668145</v>
      </c>
      <c r="Q8" s="897">
        <v>2163.0668377527259</v>
      </c>
    </row>
    <row r="9" spans="1:19" ht="15" customHeight="1">
      <c r="A9" s="896" t="s">
        <v>1850</v>
      </c>
      <c r="B9" s="897">
        <v>720.72237333319913</v>
      </c>
      <c r="C9" s="897">
        <v>803.53642231776416</v>
      </c>
      <c r="D9" s="897">
        <v>883.86758271362055</v>
      </c>
      <c r="E9" s="897">
        <v>1061.474610877696</v>
      </c>
      <c r="F9" s="897">
        <v>1353.3648281103217</v>
      </c>
      <c r="G9" s="897">
        <v>1822.226748624274</v>
      </c>
      <c r="H9" s="897">
        <v>2624.6009421285967</v>
      </c>
      <c r="I9" s="897">
        <v>2796.785152451037</v>
      </c>
      <c r="J9" s="897">
        <v>3585.8155906078941</v>
      </c>
      <c r="K9" s="897">
        <v>3157.4859605354654</v>
      </c>
      <c r="L9" s="897">
        <v>4000.1221944841409</v>
      </c>
      <c r="M9" s="897">
        <v>4961.2384338330703</v>
      </c>
      <c r="N9" s="897">
        <v>5499.0516958919579</v>
      </c>
      <c r="O9" s="897">
        <v>6643.1827626854638</v>
      </c>
      <c r="P9" s="897">
        <v>6369.1692675340255</v>
      </c>
      <c r="Q9" s="897">
        <v>5096.9968320584276</v>
      </c>
    </row>
    <row r="10" spans="1:19" ht="15" customHeight="1">
      <c r="A10" s="896" t="s">
        <v>1851</v>
      </c>
      <c r="B10" s="897">
        <v>262.74310684960903</v>
      </c>
      <c r="C10" s="897">
        <v>316.30423206290476</v>
      </c>
      <c r="D10" s="897">
        <v>343.49075877363157</v>
      </c>
      <c r="E10" s="897">
        <v>328.56656692409365</v>
      </c>
      <c r="F10" s="897">
        <v>406.62224055555038</v>
      </c>
      <c r="G10" s="897">
        <v>513.41581003748593</v>
      </c>
      <c r="H10" s="897">
        <v>790.85348262239631</v>
      </c>
      <c r="I10" s="897">
        <v>929.0240760138322</v>
      </c>
      <c r="J10" s="897">
        <v>1205.6327651189847</v>
      </c>
      <c r="K10" s="897">
        <v>1010.1503572406162</v>
      </c>
      <c r="L10" s="897">
        <v>1520.321436387328</v>
      </c>
      <c r="M10" s="897">
        <v>1702.3293749263005</v>
      </c>
      <c r="N10" s="897">
        <v>1907.7966735525929</v>
      </c>
      <c r="O10" s="897">
        <v>1707.2564266257154</v>
      </c>
      <c r="P10" s="897">
        <v>1598.9894906351697</v>
      </c>
      <c r="Q10" s="897">
        <v>1461.3358155472902</v>
      </c>
    </row>
    <row r="11" spans="1:19" ht="15" customHeight="1">
      <c r="A11" s="896" t="s">
        <v>1852</v>
      </c>
      <c r="B11" s="897">
        <v>508.34421088293715</v>
      </c>
      <c r="C11" s="897">
        <v>554.91203209359912</v>
      </c>
      <c r="D11" s="897">
        <v>573.84246687598738</v>
      </c>
      <c r="E11" s="897">
        <v>662.65643515853321</v>
      </c>
      <c r="F11" s="897">
        <v>826.39626863623494</v>
      </c>
      <c r="G11" s="897">
        <v>1059.3248945192881</v>
      </c>
      <c r="H11" s="897">
        <v>1541.5793548321431</v>
      </c>
      <c r="I11" s="897">
        <v>1609.5631501423545</v>
      </c>
      <c r="J11" s="897">
        <v>2047.7237814600367</v>
      </c>
      <c r="K11" s="897">
        <v>1845.7412919024225</v>
      </c>
      <c r="L11" s="897">
        <v>2308.1935936675909</v>
      </c>
      <c r="M11" s="897">
        <v>2241.1763620034421</v>
      </c>
      <c r="N11" s="897">
        <v>2450.4644542672063</v>
      </c>
      <c r="O11" s="897">
        <v>2596.9056608652691</v>
      </c>
      <c r="P11" s="897">
        <v>2645.9532853198748</v>
      </c>
      <c r="Q11" s="897">
        <v>2345.6411148594502</v>
      </c>
    </row>
    <row r="12" spans="1:19" ht="15" customHeight="1">
      <c r="A12" s="896" t="s">
        <v>1853</v>
      </c>
      <c r="B12" s="897" t="s">
        <v>8</v>
      </c>
      <c r="C12" s="897" t="s">
        <v>8</v>
      </c>
      <c r="D12" s="897">
        <v>192.01041707492573</v>
      </c>
      <c r="E12" s="897">
        <v>212.87867905721757</v>
      </c>
      <c r="F12" s="897">
        <v>235.48941844555887</v>
      </c>
      <c r="G12" s="897">
        <v>334.62007719403272</v>
      </c>
      <c r="H12" s="897">
        <v>440.30174123830136</v>
      </c>
      <c r="I12" s="897">
        <v>540.07829533115353</v>
      </c>
      <c r="J12" s="897">
        <v>714.12361284393239</v>
      </c>
      <c r="K12" s="897">
        <v>652.04191730298601</v>
      </c>
      <c r="L12" s="897">
        <v>814.07202643654898</v>
      </c>
      <c r="M12" s="897">
        <v>715.55606650520792</v>
      </c>
      <c r="N12" s="897">
        <v>1261.024728940771</v>
      </c>
      <c r="O12" s="897">
        <v>1304.456319498642</v>
      </c>
      <c r="P12" s="897">
        <v>1293.5486435906485</v>
      </c>
      <c r="Q12" s="897">
        <v>940.03003885189742</v>
      </c>
    </row>
    <row r="13" spans="1:19" ht="15" customHeight="1">
      <c r="A13" s="896" t="s">
        <v>1854</v>
      </c>
      <c r="B13" s="897">
        <v>341.09441207903063</v>
      </c>
      <c r="C13" s="897">
        <v>410.70192511571258</v>
      </c>
      <c r="D13" s="897">
        <v>211.29116434784294</v>
      </c>
      <c r="E13" s="897">
        <v>254.42698839852406</v>
      </c>
      <c r="F13" s="897">
        <v>320.48983875628358</v>
      </c>
      <c r="G13" s="897">
        <v>480.91165983275312</v>
      </c>
      <c r="H13" s="897">
        <v>857.99845527557079</v>
      </c>
      <c r="I13" s="897">
        <v>988.36075141837557</v>
      </c>
      <c r="J13" s="897">
        <v>1446.6035679640192</v>
      </c>
      <c r="K13" s="897">
        <v>1401.0388794749831</v>
      </c>
      <c r="L13" s="897">
        <v>2058.3138163598137</v>
      </c>
      <c r="M13" s="897">
        <v>2190.732720040161</v>
      </c>
      <c r="N13" s="897">
        <v>2461.9474823985938</v>
      </c>
      <c r="O13" s="897">
        <v>2647.3587281741165</v>
      </c>
      <c r="P13" s="897">
        <v>2721.0497455285372</v>
      </c>
      <c r="Q13" s="897">
        <v>2116.2697262117481</v>
      </c>
    </row>
    <row r="14" spans="1:19" s="901" customFormat="1" ht="15" customHeight="1">
      <c r="A14" s="898" t="s">
        <v>1855</v>
      </c>
      <c r="B14" s="900">
        <v>3181.1401501224632</v>
      </c>
      <c r="C14" s="900">
        <v>3603.4184579132179</v>
      </c>
      <c r="D14" s="900">
        <v>3810.3294919395134</v>
      </c>
      <c r="E14" s="900">
        <v>4384.7812032192742</v>
      </c>
      <c r="F14" s="900">
        <v>5609.0808078927494</v>
      </c>
      <c r="G14" s="900">
        <v>7532.0958066462908</v>
      </c>
      <c r="H14" s="900">
        <v>11624.508643529258</v>
      </c>
      <c r="I14" s="900">
        <v>12862.65343014419</v>
      </c>
      <c r="J14" s="900">
        <v>16369.943587007514</v>
      </c>
      <c r="K14" s="900">
        <v>14279.724775580047</v>
      </c>
      <c r="L14" s="900">
        <v>19143.232003540867</v>
      </c>
      <c r="M14" s="900">
        <v>22146.327333171987</v>
      </c>
      <c r="N14" s="900">
        <v>24132.13904112803</v>
      </c>
      <c r="O14" s="900">
        <v>26357.983543961298</v>
      </c>
      <c r="P14" s="900">
        <v>25325.822499040707</v>
      </c>
      <c r="Q14" s="900">
        <v>20180.20253746938</v>
      </c>
    </row>
    <row r="15" spans="1:19" s="903" customFormat="1" ht="15" customHeight="1">
      <c r="A15" s="896" t="s">
        <v>1856</v>
      </c>
      <c r="B15" s="902">
        <v>419.25604316209058</v>
      </c>
      <c r="C15" s="902">
        <v>491.84608550298242</v>
      </c>
      <c r="D15" s="902">
        <v>472.80080478512798</v>
      </c>
      <c r="E15" s="902">
        <v>515.91273101478112</v>
      </c>
      <c r="F15" s="902">
        <v>617.21270235795816</v>
      </c>
      <c r="G15" s="902">
        <v>800.25660328026981</v>
      </c>
      <c r="H15" s="902">
        <v>1133.1528140131807</v>
      </c>
      <c r="I15" s="902">
        <v>1199.5084952784289</v>
      </c>
      <c r="J15" s="902">
        <v>1525.702218826804</v>
      </c>
      <c r="K15" s="902">
        <v>1020.2225334230221</v>
      </c>
      <c r="L15" s="902">
        <v>1121.3794458526449</v>
      </c>
      <c r="M15" s="902">
        <v>1294.3730801018471</v>
      </c>
      <c r="N15" s="902">
        <v>1397.4950172661661</v>
      </c>
      <c r="O15" s="902">
        <v>1706.3124432722393</v>
      </c>
      <c r="P15" s="902">
        <v>1837.1856760680291</v>
      </c>
      <c r="Q15" s="902">
        <v>1093.7037207212366</v>
      </c>
    </row>
    <row r="16" spans="1:19" s="901" customFormat="1" ht="15" customHeight="1">
      <c r="A16" s="898" t="s">
        <v>1857</v>
      </c>
      <c r="B16" s="900">
        <v>3600.3961932845532</v>
      </c>
      <c r="C16" s="900">
        <v>4095.2645434162005</v>
      </c>
      <c r="D16" s="900">
        <v>4283.1302967246411</v>
      </c>
      <c r="E16" s="900">
        <v>4900.6939342340556</v>
      </c>
      <c r="F16" s="900">
        <v>6226.2935102507072</v>
      </c>
      <c r="G16" s="900">
        <v>8332.3524099265614</v>
      </c>
      <c r="H16" s="900">
        <v>12757.661457542437</v>
      </c>
      <c r="I16" s="900">
        <v>14062.161925422617</v>
      </c>
      <c r="J16" s="900">
        <v>17895.645805834316</v>
      </c>
      <c r="K16" s="900">
        <v>15299.947309003068</v>
      </c>
      <c r="L16" s="900">
        <v>20264.611449393509</v>
      </c>
      <c r="M16" s="900">
        <v>23440.700413273833</v>
      </c>
      <c r="N16" s="900">
        <v>25529.634058394196</v>
      </c>
      <c r="O16" s="900">
        <v>28064.295987233538</v>
      </c>
      <c r="P16" s="900">
        <v>27163.008175108735</v>
      </c>
      <c r="Q16" s="900">
        <v>21273.906258190615</v>
      </c>
    </row>
    <row r="18" spans="1:1" ht="15" customHeight="1">
      <c r="A18" s="289" t="s">
        <v>1884</v>
      </c>
    </row>
  </sheetData>
  <mergeCells count="2">
    <mergeCell ref="A2:A3"/>
    <mergeCell ref="B2:Q2"/>
  </mergeCells>
  <hyperlinks>
    <hyperlink ref="S5" location="'Content Page'!A1" display="Back to Content Page"/>
  </hyperlinks>
  <pageMargins left="0.75" right="0.75" top="1" bottom="1" header="0.5" footer="0.5"/>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zoomScale="96" zoomScaleNormal="96" workbookViewId="0">
      <selection activeCell="A9" sqref="A9"/>
    </sheetView>
  </sheetViews>
  <sheetFormatPr defaultColWidth="9.1796875" defaultRowHeight="16" customHeight="1"/>
  <cols>
    <col min="1" max="1" width="52.26953125" style="9" customWidth="1"/>
    <col min="2" max="17" width="9.7265625" style="9" customWidth="1"/>
    <col min="18" max="20" width="11.7265625" style="9" bestFit="1" customWidth="1"/>
    <col min="21" max="27" width="10.81640625" style="9" bestFit="1" customWidth="1"/>
    <col min="28" max="35" width="11.7265625" style="9" bestFit="1" customWidth="1"/>
    <col min="36" max="16384" width="9.1796875" style="9"/>
  </cols>
  <sheetData>
    <row r="1" spans="1:19" s="136" customFormat="1" ht="16.5" customHeight="1">
      <c r="A1" s="136" t="s">
        <v>1885</v>
      </c>
    </row>
    <row r="2" spans="1:19" s="136" customFormat="1" ht="15" customHeight="1">
      <c r="A2" s="1163" t="s">
        <v>1845</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row>
    <row r="4" spans="1:19" s="289" customFormat="1" ht="15" customHeight="1">
      <c r="A4" s="896" t="s">
        <v>66</v>
      </c>
      <c r="B4" s="897">
        <v>1677.1521203002599</v>
      </c>
      <c r="C4" s="897">
        <v>1909.9862197087461</v>
      </c>
      <c r="D4" s="897">
        <v>1498.8797403146809</v>
      </c>
      <c r="E4" s="897">
        <v>1306.7505676675373</v>
      </c>
      <c r="F4" s="897">
        <v>1181.192467667981</v>
      </c>
      <c r="G4" s="897">
        <v>1150.2891369013873</v>
      </c>
      <c r="H4" s="897">
        <v>1018.4366162920829</v>
      </c>
      <c r="I4" s="897">
        <v>953.01256498037901</v>
      </c>
      <c r="J4" s="897">
        <v>632.35183600427229</v>
      </c>
      <c r="K4" s="897">
        <v>1051.9688644859168</v>
      </c>
      <c r="L4" s="897">
        <v>1170.897004243956</v>
      </c>
      <c r="M4" s="897">
        <v>1235.3480307184632</v>
      </c>
      <c r="N4" s="897">
        <v>1390.3998608529596</v>
      </c>
      <c r="O4" s="897">
        <v>1376.8993444300272</v>
      </c>
      <c r="P4" s="897">
        <v>1718.5881954831573</v>
      </c>
      <c r="Q4" s="897">
        <v>1666.1854878030442</v>
      </c>
      <c r="S4" s="7"/>
    </row>
    <row r="5" spans="1:19" s="289" customFormat="1" ht="15" customHeight="1">
      <c r="A5" s="896" t="s">
        <v>1846</v>
      </c>
      <c r="B5" s="897">
        <v>352.94065826873339</v>
      </c>
      <c r="C5" s="897">
        <v>260.4701804565488</v>
      </c>
      <c r="D5" s="897">
        <v>333.17169588121874</v>
      </c>
      <c r="E5" s="897">
        <v>245.11977208795531</v>
      </c>
      <c r="F5" s="897">
        <v>236.4049759109983</v>
      </c>
      <c r="G5" s="897">
        <v>306.68744524069308</v>
      </c>
      <c r="H5" s="897">
        <v>271.68659733401608</v>
      </c>
      <c r="I5" s="897">
        <v>272.34677352963973</v>
      </c>
      <c r="J5" s="897">
        <v>189.62256499603177</v>
      </c>
      <c r="K5" s="897">
        <v>568.16584300914019</v>
      </c>
      <c r="L5" s="897">
        <v>811.91995073787882</v>
      </c>
      <c r="M5" s="897">
        <v>1017.2437203031269</v>
      </c>
      <c r="N5" s="897">
        <v>1074.1445582858923</v>
      </c>
      <c r="O5" s="897">
        <v>1197.8044428212957</v>
      </c>
      <c r="P5" s="897">
        <v>1166.2192541088682</v>
      </c>
      <c r="Q5" s="897">
        <v>1097.5798714920293</v>
      </c>
      <c r="S5" s="285" t="s">
        <v>13</v>
      </c>
    </row>
    <row r="6" spans="1:19" s="289" customFormat="1" ht="15" customHeight="1">
      <c r="A6" s="896" t="s">
        <v>1847</v>
      </c>
      <c r="B6" s="897">
        <v>1588.8192423725368</v>
      </c>
      <c r="C6" s="897">
        <v>1476.1261262263884</v>
      </c>
      <c r="D6" s="897">
        <v>1249.3938595545703</v>
      </c>
      <c r="E6" s="897">
        <v>1143.6148280096795</v>
      </c>
      <c r="F6" s="897">
        <v>1023.4504150794803</v>
      </c>
      <c r="G6" s="897">
        <v>1150.2891369013873</v>
      </c>
      <c r="H6" s="897">
        <v>1018.4366162920829</v>
      </c>
      <c r="I6" s="897">
        <v>953.01256498037901</v>
      </c>
      <c r="J6" s="897">
        <v>885.45854201648092</v>
      </c>
      <c r="K6" s="897">
        <v>1080.1677742396416</v>
      </c>
      <c r="L6" s="897">
        <v>1121.94640291319</v>
      </c>
      <c r="M6" s="897">
        <v>1307.5564629975272</v>
      </c>
      <c r="N6" s="897">
        <v>1433.8407603302785</v>
      </c>
      <c r="O6" s="897">
        <v>1470.7921283489311</v>
      </c>
      <c r="P6" s="897">
        <v>1461.6315419221896</v>
      </c>
      <c r="Q6" s="897">
        <v>1412.5046766783696</v>
      </c>
      <c r="S6" s="499"/>
    </row>
    <row r="7" spans="1:19" s="289" customFormat="1" ht="15" customHeight="1">
      <c r="A7" s="896" t="s">
        <v>1848</v>
      </c>
      <c r="B7" s="897">
        <v>176.6657558554457</v>
      </c>
      <c r="C7" s="897">
        <v>173.77522394364422</v>
      </c>
      <c r="D7" s="897">
        <v>249.87877191091403</v>
      </c>
      <c r="E7" s="897">
        <v>245.11977208795531</v>
      </c>
      <c r="F7" s="897">
        <v>236.4049759109983</v>
      </c>
      <c r="G7" s="897">
        <v>230.22680117930815</v>
      </c>
      <c r="H7" s="897">
        <v>203.76494800051211</v>
      </c>
      <c r="I7" s="897">
        <v>204.36065133390989</v>
      </c>
      <c r="J7" s="897">
        <v>189.62256499603177</v>
      </c>
      <c r="K7" s="897">
        <v>282.19993260031356</v>
      </c>
      <c r="L7" s="897">
        <v>363.05419783853108</v>
      </c>
      <c r="M7" s="897">
        <v>441.11783961711706</v>
      </c>
      <c r="N7" s="897">
        <v>452.70032848989769</v>
      </c>
      <c r="O7" s="897">
        <v>496.74648834154834</v>
      </c>
      <c r="P7" s="897">
        <v>550.82653594175156</v>
      </c>
      <c r="Q7" s="897">
        <v>537.15283144615876</v>
      </c>
    </row>
    <row r="8" spans="1:19" s="289" customFormat="1" ht="15" customHeight="1">
      <c r="A8" s="896" t="s">
        <v>1849</v>
      </c>
      <c r="B8" s="897">
        <v>176.52504861626875</v>
      </c>
      <c r="C8" s="897">
        <v>86.825962224968507</v>
      </c>
      <c r="D8" s="897">
        <v>83.281137235780591</v>
      </c>
      <c r="E8" s="897">
        <v>81.68439535725615</v>
      </c>
      <c r="F8" s="897">
        <v>78.733678332893547</v>
      </c>
      <c r="G8" s="897">
        <v>76.680310000124791</v>
      </c>
      <c r="H8" s="897">
        <v>67.89836191087538</v>
      </c>
      <c r="I8" s="897">
        <v>68.074624840008326</v>
      </c>
      <c r="J8" s="897">
        <v>63.069211989927425</v>
      </c>
      <c r="K8" s="897">
        <v>138.53210322477548</v>
      </c>
      <c r="L8" s="897">
        <v>184.37335217688883</v>
      </c>
      <c r="M8" s="897">
        <v>291.6828980174771</v>
      </c>
      <c r="N8" s="897">
        <v>379.88828222772594</v>
      </c>
      <c r="O8" s="897">
        <v>402.37355602331434</v>
      </c>
      <c r="P8" s="897">
        <v>429.41638810805512</v>
      </c>
      <c r="Q8" s="897">
        <v>429.48792305567616</v>
      </c>
    </row>
    <row r="9" spans="1:19" s="289" customFormat="1" ht="15" customHeight="1">
      <c r="A9" s="896" t="s">
        <v>1850</v>
      </c>
      <c r="B9" s="897">
        <v>1412.1964803957285</v>
      </c>
      <c r="C9" s="897">
        <v>1389.2038362719609</v>
      </c>
      <c r="D9" s="897">
        <v>1332.4824801264572</v>
      </c>
      <c r="E9" s="897">
        <v>980.21274428707375</v>
      </c>
      <c r="F9" s="897">
        <v>816.92902591216102</v>
      </c>
      <c r="G9" s="897">
        <v>613.43403131104674</v>
      </c>
      <c r="H9" s="897">
        <v>543.18301404989847</v>
      </c>
      <c r="I9" s="897">
        <v>612.67564640754199</v>
      </c>
      <c r="J9" s="897">
        <v>695.69905044178688</v>
      </c>
      <c r="K9" s="897">
        <v>1222.9133605493689</v>
      </c>
      <c r="L9" s="897">
        <v>1392.0582978715729</v>
      </c>
      <c r="M9" s="897">
        <v>1412.4120553027742</v>
      </c>
      <c r="N9" s="897">
        <v>1617.1119606801333</v>
      </c>
      <c r="O9" s="897">
        <v>1927.2562082446209</v>
      </c>
      <c r="P9" s="897">
        <v>1942.1122824922402</v>
      </c>
      <c r="Q9" s="897">
        <v>1993.8279280645459</v>
      </c>
    </row>
    <row r="10" spans="1:19" s="289" customFormat="1" ht="15" customHeight="1">
      <c r="A10" s="896" t="s">
        <v>1851</v>
      </c>
      <c r="B10" s="897">
        <v>617.8376701569407</v>
      </c>
      <c r="C10" s="897">
        <v>607.77402935642272</v>
      </c>
      <c r="D10" s="897">
        <v>582.96010282744805</v>
      </c>
      <c r="E10" s="897">
        <v>571.79076750079298</v>
      </c>
      <c r="F10" s="897">
        <v>551.14823450856022</v>
      </c>
      <c r="G10" s="897">
        <v>536.75372131092183</v>
      </c>
      <c r="H10" s="897">
        <v>543.18301404989847</v>
      </c>
      <c r="I10" s="897">
        <v>544.60102156753385</v>
      </c>
      <c r="J10" s="897">
        <v>632.45556826083453</v>
      </c>
      <c r="K10" s="897">
        <v>1094.5501938147247</v>
      </c>
      <c r="L10" s="897">
        <v>1150.7289466001105</v>
      </c>
      <c r="M10" s="897">
        <v>1334.7934038304397</v>
      </c>
      <c r="N10" s="897">
        <v>1347.0009862384065</v>
      </c>
      <c r="O10" s="897">
        <v>1387.40743679037</v>
      </c>
      <c r="P10" s="897">
        <v>1489.8219457341625</v>
      </c>
      <c r="Q10" s="897">
        <v>1509.5716371540746</v>
      </c>
    </row>
    <row r="11" spans="1:19" s="289" customFormat="1" ht="15" customHeight="1">
      <c r="A11" s="896" t="s">
        <v>1852</v>
      </c>
      <c r="B11" s="897">
        <v>970.88776738947831</v>
      </c>
      <c r="C11" s="897">
        <v>955.07402514711839</v>
      </c>
      <c r="D11" s="897">
        <v>1165.9202056548961</v>
      </c>
      <c r="E11" s="897">
        <v>1225.2659303588421</v>
      </c>
      <c r="F11" s="897">
        <v>1181.034309409449</v>
      </c>
      <c r="G11" s="897">
        <v>996.82713262171922</v>
      </c>
      <c r="H11" s="897">
        <v>882.6748236042755</v>
      </c>
      <c r="I11" s="897">
        <v>884.97414576757535</v>
      </c>
      <c r="J11" s="897">
        <v>632.45141897057226</v>
      </c>
      <c r="K11" s="897">
        <v>690.98428175386982</v>
      </c>
      <c r="L11" s="897">
        <v>773.65654633768895</v>
      </c>
      <c r="M11" s="897">
        <v>906.56636859785306</v>
      </c>
      <c r="N11" s="897">
        <v>1257.8083362123723</v>
      </c>
      <c r="O11" s="897">
        <v>1426.4566893621595</v>
      </c>
      <c r="P11" s="897">
        <v>1551.2850486517693</v>
      </c>
      <c r="Q11" s="897">
        <v>1678.4981735739275</v>
      </c>
    </row>
    <row r="12" spans="1:19" s="289" customFormat="1" ht="15" customHeight="1">
      <c r="A12" s="896" t="s">
        <v>1853</v>
      </c>
      <c r="B12" s="897">
        <v>264.78757292440321</v>
      </c>
      <c r="C12" s="897">
        <v>347.29999579069562</v>
      </c>
      <c r="D12" s="897">
        <v>333.12062003161429</v>
      </c>
      <c r="E12" s="897">
        <v>326.7375814290246</v>
      </c>
      <c r="F12" s="897">
        <v>393.6767157833379</v>
      </c>
      <c r="G12" s="897">
        <v>383.39310131067248</v>
      </c>
      <c r="H12" s="897">
        <v>339.49180955437703</v>
      </c>
      <c r="I12" s="897">
        <v>340.37312420004156</v>
      </c>
      <c r="J12" s="897">
        <v>379.47334095650081</v>
      </c>
      <c r="K12" s="897">
        <v>188.86016726145351</v>
      </c>
      <c r="L12" s="897">
        <v>295.04471273403618</v>
      </c>
      <c r="M12" s="897">
        <v>324.87425855818566</v>
      </c>
      <c r="N12" s="897">
        <v>386.37812971892868</v>
      </c>
      <c r="O12" s="897">
        <v>405.7406734250182</v>
      </c>
      <c r="P12" s="897">
        <v>439.37750355897043</v>
      </c>
      <c r="Q12" s="897">
        <v>453.72388713956707</v>
      </c>
    </row>
    <row r="13" spans="1:19" s="289" customFormat="1" ht="15" customHeight="1">
      <c r="A13" s="896" t="s">
        <v>1854</v>
      </c>
      <c r="B13" s="897">
        <v>1323.9378646220157</v>
      </c>
      <c r="C13" s="897">
        <v>1389.2038362719609</v>
      </c>
      <c r="D13" s="897">
        <v>1415.7596884507298</v>
      </c>
      <c r="E13" s="897">
        <v>1470.3191164306104</v>
      </c>
      <c r="F13" s="897">
        <v>1495.9731848004581</v>
      </c>
      <c r="G13" s="897">
        <v>1456.8963195875406</v>
      </c>
      <c r="H13" s="897">
        <v>1290.0649950695279</v>
      </c>
      <c r="I13" s="897">
        <v>1293.4218948076254</v>
      </c>
      <c r="J13" s="897">
        <v>1264.9069872314067</v>
      </c>
      <c r="K13" s="897">
        <v>683.81602190205172</v>
      </c>
      <c r="L13" s="897">
        <v>844.27125511996462</v>
      </c>
      <c r="M13" s="897">
        <v>1133.4892509139488</v>
      </c>
      <c r="N13" s="897">
        <v>1298.821049826681</v>
      </c>
      <c r="O13" s="897">
        <v>1458.9107467145066</v>
      </c>
      <c r="P13" s="897">
        <v>1606.8950751133389</v>
      </c>
      <c r="Q13" s="897">
        <v>1726.6535072661491</v>
      </c>
    </row>
    <row r="14" spans="1:19" s="901" customFormat="1" ht="15" customHeight="1">
      <c r="A14" s="898" t="s">
        <v>1855</v>
      </c>
      <c r="B14" s="900">
        <v>8561.7501809018104</v>
      </c>
      <c r="C14" s="900">
        <v>8595.7394353984546</v>
      </c>
      <c r="D14" s="900">
        <v>8244.8483019883079</v>
      </c>
      <c r="E14" s="900">
        <v>7596.6154752167267</v>
      </c>
      <c r="F14" s="900">
        <v>7194.9479833163186</v>
      </c>
      <c r="G14" s="900">
        <v>6901.4771363648024</v>
      </c>
      <c r="H14" s="900">
        <v>6178.8207961575463</v>
      </c>
      <c r="I14" s="900">
        <v>6126.8530124146346</v>
      </c>
      <c r="J14" s="900">
        <v>5565.1110858638458</v>
      </c>
      <c r="K14" s="900">
        <v>7002.1585428412573</v>
      </c>
      <c r="L14" s="900">
        <v>8107.9506665738181</v>
      </c>
      <c r="M14" s="900">
        <v>9405.0842888569114</v>
      </c>
      <c r="N14" s="900">
        <v>10638.094252863273</v>
      </c>
      <c r="O14" s="900">
        <v>11550.387714501792</v>
      </c>
      <c r="P14" s="900">
        <v>12356.173771114502</v>
      </c>
      <c r="Q14" s="900">
        <v>12505.18592367354</v>
      </c>
    </row>
    <row r="15" spans="1:19" s="903" customFormat="1" ht="15" customHeight="1">
      <c r="A15" s="896" t="s">
        <v>1856</v>
      </c>
      <c r="B15" s="902">
        <v>950.9493151615967</v>
      </c>
      <c r="C15" s="902">
        <v>850.12217981210642</v>
      </c>
      <c r="D15" s="902">
        <v>716.9291141528056</v>
      </c>
      <c r="E15" s="902">
        <v>853.55620949962281</v>
      </c>
      <c r="F15" s="902">
        <v>895.48957936122338</v>
      </c>
      <c r="G15" s="902">
        <v>941.0578889188555</v>
      </c>
      <c r="H15" s="902">
        <v>833.08583342858071</v>
      </c>
      <c r="I15" s="902">
        <v>835.46499524297269</v>
      </c>
      <c r="J15" s="902">
        <v>885.43561502459272</v>
      </c>
      <c r="K15" s="902">
        <v>1154.9188790065873</v>
      </c>
      <c r="L15" s="902">
        <v>1348.8574845425869</v>
      </c>
      <c r="M15" s="902">
        <v>1551.1423221999999</v>
      </c>
      <c r="N15" s="902">
        <v>1834.3224353599999</v>
      </c>
      <c r="O15" s="902">
        <v>1939.8394212400001</v>
      </c>
      <c r="P15" s="902">
        <v>1840.73876346</v>
      </c>
      <c r="Q15" s="902">
        <v>1914</v>
      </c>
    </row>
    <row r="16" spans="1:19" s="901" customFormat="1" ht="15" customHeight="1">
      <c r="A16" s="898" t="s">
        <v>1857</v>
      </c>
      <c r="B16" s="900">
        <v>9512.6994960634074</v>
      </c>
      <c r="C16" s="900">
        <v>9445.8616152105606</v>
      </c>
      <c r="D16" s="900">
        <v>8961.7774161411144</v>
      </c>
      <c r="E16" s="900">
        <v>8450.1716847163498</v>
      </c>
      <c r="F16" s="900">
        <v>8090.4375626775418</v>
      </c>
      <c r="G16" s="900">
        <v>7842.5350252836579</v>
      </c>
      <c r="H16" s="900">
        <v>7011.9066295861267</v>
      </c>
      <c r="I16" s="900">
        <v>6962.3180076576073</v>
      </c>
      <c r="J16" s="900">
        <v>6450.5467008884389</v>
      </c>
      <c r="K16" s="900">
        <v>8157.0774218478446</v>
      </c>
      <c r="L16" s="900">
        <v>9456.8081511164055</v>
      </c>
      <c r="M16" s="900">
        <v>10956.226611056911</v>
      </c>
      <c r="N16" s="900">
        <v>12472.416688223273</v>
      </c>
      <c r="O16" s="900">
        <v>13490.227135741792</v>
      </c>
      <c r="P16" s="900">
        <v>14196.912534574501</v>
      </c>
      <c r="Q16" s="900">
        <v>14419.18592367354</v>
      </c>
    </row>
    <row r="17" spans="1:1" s="289" customFormat="1" ht="15" customHeight="1"/>
    <row r="18" spans="1:1" s="289" customFormat="1" ht="15" customHeight="1">
      <c r="A18" s="289" t="s">
        <v>1886</v>
      </c>
    </row>
  </sheetData>
  <mergeCells count="2">
    <mergeCell ref="A2:A3"/>
    <mergeCell ref="B2:Q2"/>
  </mergeCells>
  <hyperlinks>
    <hyperlink ref="S5" location="'Content Page'!A1" display="Back to Content Page"/>
  </hyperlinks>
  <pageMargins left="0.75" right="0.75" top="1" bottom="1" header="0.5" footer="0.5"/>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zoomScale="89" zoomScaleNormal="89" workbookViewId="0">
      <selection activeCell="A9" sqref="A9"/>
    </sheetView>
  </sheetViews>
  <sheetFormatPr defaultColWidth="9.1796875" defaultRowHeight="15" customHeight="1"/>
  <cols>
    <col min="1" max="1" width="53" style="289" customWidth="1"/>
    <col min="2" max="17" width="10.7265625" style="289" customWidth="1"/>
    <col min="18" max="27" width="13.54296875" style="289" customWidth="1"/>
    <col min="28" max="16384" width="9.1796875" style="289"/>
  </cols>
  <sheetData>
    <row r="1" spans="1:19" s="136" customFormat="1" ht="15" customHeight="1">
      <c r="A1" s="136" t="s">
        <v>1887</v>
      </c>
    </row>
    <row r="2" spans="1:19" s="136" customFormat="1" ht="15" customHeight="1">
      <c r="A2" s="1163" t="s">
        <v>1888</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row>
    <row r="4" spans="1:19" ht="15" customHeight="1">
      <c r="A4" s="896" t="s">
        <v>1889</v>
      </c>
      <c r="B4" s="897" t="s">
        <v>8</v>
      </c>
      <c r="C4" s="897" t="s">
        <v>8</v>
      </c>
      <c r="D4" s="897">
        <v>6319.4767759265114</v>
      </c>
      <c r="E4" s="897">
        <v>7651.1232080940181</v>
      </c>
      <c r="F4" s="897">
        <v>9812.8344591653367</v>
      </c>
      <c r="G4" s="897">
        <v>11813.241669668678</v>
      </c>
      <c r="H4" s="897">
        <v>15215.042185136484</v>
      </c>
      <c r="I4" s="897">
        <v>20220.173653958056</v>
      </c>
      <c r="J4" s="897">
        <v>25495.560726171461</v>
      </c>
      <c r="K4" s="897">
        <v>29768.646399831006</v>
      </c>
      <c r="L4" s="897">
        <v>29998.042653484441</v>
      </c>
      <c r="M4" s="897">
        <v>38041.014443311557</v>
      </c>
      <c r="N4" s="897">
        <v>45373.339548257871</v>
      </c>
      <c r="O4" s="897">
        <v>51344.221306588777</v>
      </c>
      <c r="P4" s="897">
        <v>64773.978080703513</v>
      </c>
      <c r="Q4" s="897">
        <v>60219.521768718936</v>
      </c>
      <c r="S4" s="7"/>
    </row>
    <row r="5" spans="1:19" ht="15" customHeight="1">
      <c r="A5" s="896" t="s">
        <v>1890</v>
      </c>
      <c r="B5" s="897" t="s">
        <v>8</v>
      </c>
      <c r="C5" s="897" t="s">
        <v>8</v>
      </c>
      <c r="D5" s="897">
        <v>2912.5876227383528</v>
      </c>
      <c r="E5" s="897">
        <v>3892.8347424008634</v>
      </c>
      <c r="F5" s="897">
        <v>3374.9127461157937</v>
      </c>
      <c r="G5" s="897">
        <v>5926.0794937258242</v>
      </c>
      <c r="H5" s="897">
        <v>8036.1291645127967</v>
      </c>
      <c r="I5" s="897">
        <v>10140.397297655885</v>
      </c>
      <c r="J5" s="897">
        <v>14887.420402731357</v>
      </c>
      <c r="K5" s="897">
        <v>13996.00720941828</v>
      </c>
      <c r="L5" s="897">
        <v>14281.258826027568</v>
      </c>
      <c r="M5" s="897">
        <v>20413.823038664952</v>
      </c>
      <c r="N5" s="897">
        <v>22863.274131759226</v>
      </c>
      <c r="O5" s="897">
        <v>29562.664370423696</v>
      </c>
      <c r="P5" s="897">
        <v>26184.84923881595</v>
      </c>
      <c r="Q5" s="897">
        <v>19089.085134013538</v>
      </c>
      <c r="S5" s="285" t="s">
        <v>13</v>
      </c>
    </row>
    <row r="6" spans="1:19" ht="15" customHeight="1">
      <c r="A6" s="896" t="s">
        <v>1891</v>
      </c>
      <c r="B6" s="897" t="s">
        <v>8</v>
      </c>
      <c r="C6" s="897" t="s">
        <v>8</v>
      </c>
      <c r="D6" s="897">
        <v>4642.5171329757059</v>
      </c>
      <c r="E6" s="897">
        <v>5424.1665291139143</v>
      </c>
      <c r="F6" s="897">
        <v>7285.0056366840045</v>
      </c>
      <c r="G6" s="897">
        <v>10187.915882000265</v>
      </c>
      <c r="H6" s="897">
        <v>12205.148796740348</v>
      </c>
      <c r="I6" s="897">
        <v>16793.421761990852</v>
      </c>
      <c r="J6" s="897">
        <v>27273.475262071759</v>
      </c>
      <c r="K6" s="897">
        <v>30118.769139556618</v>
      </c>
      <c r="L6" s="897">
        <v>23628.97268563019</v>
      </c>
      <c r="M6" s="897">
        <v>29580.292043128396</v>
      </c>
      <c r="N6" s="897">
        <v>34171.420720434704</v>
      </c>
      <c r="O6" s="897">
        <v>35744.041291424983</v>
      </c>
      <c r="P6" s="897">
        <v>40059.472004938994</v>
      </c>
      <c r="Q6" s="897">
        <v>39731.083291646384</v>
      </c>
      <c r="S6" s="499"/>
    </row>
    <row r="7" spans="1:19" ht="15" customHeight="1">
      <c r="A7" s="896" t="s">
        <v>1892</v>
      </c>
      <c r="B7" s="897" t="s">
        <v>8</v>
      </c>
      <c r="C7" s="897" t="s">
        <v>8</v>
      </c>
      <c r="D7" s="897">
        <v>8691.0624366246284</v>
      </c>
      <c r="E7" s="897">
        <v>9676.0996276889382</v>
      </c>
      <c r="F7" s="897">
        <v>13766.611855982099</v>
      </c>
      <c r="G7" s="897">
        <v>24225.651702126303</v>
      </c>
      <c r="H7" s="897">
        <v>33245.025259250375</v>
      </c>
      <c r="I7" s="897">
        <v>44319.657341421553</v>
      </c>
      <c r="J7" s="897">
        <v>64168.370470272392</v>
      </c>
      <c r="K7" s="897">
        <v>41327.934420233483</v>
      </c>
      <c r="L7" s="897">
        <v>51572.314583199077</v>
      </c>
      <c r="M7" s="897">
        <v>67915.938990990093</v>
      </c>
      <c r="N7" s="897">
        <v>71680.814208310519</v>
      </c>
      <c r="O7" s="897">
        <v>69384.080128812901</v>
      </c>
      <c r="P7" s="897">
        <v>65106.519353919997</v>
      </c>
      <c r="Q7" s="897">
        <v>34564.223273656346</v>
      </c>
    </row>
    <row r="8" spans="1:19" ht="15" customHeight="1">
      <c r="A8" s="896" t="s">
        <v>1893</v>
      </c>
      <c r="B8" s="897" t="s">
        <v>8</v>
      </c>
      <c r="C8" s="897" t="s">
        <v>8</v>
      </c>
      <c r="D8" s="897">
        <v>7340.8914090459539</v>
      </c>
      <c r="E8" s="897">
        <v>8831.5194880565978</v>
      </c>
      <c r="F8" s="897">
        <v>10658.4682249792</v>
      </c>
      <c r="G8" s="897">
        <v>15181.987570459551</v>
      </c>
      <c r="H8" s="897">
        <v>16320.465659789239</v>
      </c>
      <c r="I8" s="897">
        <v>26207.254263189723</v>
      </c>
      <c r="J8" s="897">
        <v>43286.234282243124</v>
      </c>
      <c r="K8" s="897">
        <v>44796.61318097909</v>
      </c>
      <c r="L8" s="897">
        <v>35681.910336367502</v>
      </c>
      <c r="M8" s="897">
        <v>44007.774120279784</v>
      </c>
      <c r="N8" s="897">
        <v>45950.40415381315</v>
      </c>
      <c r="O8" s="897">
        <v>49309.752904537549</v>
      </c>
      <c r="P8" s="897">
        <v>50456.455674710101</v>
      </c>
      <c r="Q8" s="897">
        <v>38489.788905787311</v>
      </c>
    </row>
    <row r="9" spans="1:19" s="136" customFormat="1" ht="15" customHeight="1">
      <c r="A9" s="898" t="s">
        <v>1857</v>
      </c>
      <c r="B9" s="899" t="s">
        <v>8</v>
      </c>
      <c r="C9" s="899" t="s">
        <v>8</v>
      </c>
      <c r="D9" s="899">
        <v>15224.775440371421</v>
      </c>
      <c r="E9" s="899">
        <v>17812.704619241136</v>
      </c>
      <c r="F9" s="899">
        <v>23580.896472968034</v>
      </c>
      <c r="G9" s="899">
        <v>36970.901177061518</v>
      </c>
      <c r="H9" s="899">
        <v>52380.879745850769</v>
      </c>
      <c r="I9" s="899">
        <v>65266.395791836629</v>
      </c>
      <c r="J9" s="899">
        <v>88538.592579003845</v>
      </c>
      <c r="K9" s="899">
        <v>70414.743988060291</v>
      </c>
      <c r="L9" s="899">
        <v>83798.678411973757</v>
      </c>
      <c r="M9" s="899">
        <v>111943.29439581522</v>
      </c>
      <c r="N9" s="899">
        <v>128138.44445494917</v>
      </c>
      <c r="O9" s="899">
        <v>136725.25419271283</v>
      </c>
      <c r="P9" s="899">
        <v>145668.36300366838</v>
      </c>
      <c r="Q9" s="899">
        <v>115114.12456224789</v>
      </c>
    </row>
    <row r="11" spans="1:19" ht="15" customHeight="1">
      <c r="A11" s="289" t="s">
        <v>1858</v>
      </c>
    </row>
    <row r="12" spans="1:19" ht="15" customHeight="1">
      <c r="C12" s="904"/>
      <c r="D12" s="904"/>
      <c r="E12" s="904"/>
      <c r="F12" s="904"/>
      <c r="G12" s="904"/>
      <c r="H12" s="904"/>
      <c r="I12" s="904"/>
      <c r="J12" s="904"/>
      <c r="K12" s="904"/>
      <c r="L12" s="904"/>
      <c r="M12" s="904"/>
      <c r="N12" s="904"/>
      <c r="O12" s="904"/>
      <c r="P12" s="904"/>
      <c r="Q12" s="904"/>
    </row>
  </sheetData>
  <mergeCells count="2">
    <mergeCell ref="A2:A3"/>
    <mergeCell ref="B2:Q2"/>
  </mergeCells>
  <hyperlinks>
    <hyperlink ref="S5" location="'Content Page'!A1" display="Back to Content Page"/>
  </hyperlinks>
  <pageMargins left="0.75" right="0.75" top="1" bottom="1" header="0.5" footer="0.5"/>
  <pageSetup orientation="portrait" horizontalDpi="1200" verticalDpi="1200"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
  <sheetViews>
    <sheetView zoomScale="93" zoomScaleNormal="93" workbookViewId="0">
      <selection activeCell="A9" sqref="A9"/>
    </sheetView>
  </sheetViews>
  <sheetFormatPr defaultColWidth="9.1796875" defaultRowHeight="15" customHeight="1"/>
  <cols>
    <col min="1" max="1" width="53.81640625" style="289" customWidth="1"/>
    <col min="2" max="17" width="9.7265625" style="289" customWidth="1"/>
    <col min="18" max="27" width="17.26953125" style="289" customWidth="1"/>
    <col min="28" max="16384" width="9.1796875" style="289"/>
  </cols>
  <sheetData>
    <row r="1" spans="1:19" s="136" customFormat="1" ht="15" customHeight="1">
      <c r="A1" s="136" t="s">
        <v>1894</v>
      </c>
    </row>
    <row r="2" spans="1:19" s="136" customFormat="1" ht="15" customHeight="1">
      <c r="A2" s="1163" t="s">
        <v>1888</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row>
    <row r="4" spans="1:19" ht="15" customHeight="1">
      <c r="A4" s="896" t="s">
        <v>1889</v>
      </c>
      <c r="B4" s="897">
        <v>1928.6424826073469</v>
      </c>
      <c r="C4" s="897">
        <v>1891.3701573363514</v>
      </c>
      <c r="D4" s="897">
        <v>2033.2148742135926</v>
      </c>
      <c r="E4" s="897">
        <v>2897.8347055712934</v>
      </c>
      <c r="F4" s="897">
        <v>3563.1594949126393</v>
      </c>
      <c r="G4" s="897">
        <v>3779.6983152299476</v>
      </c>
      <c r="H4" s="897">
        <v>3926.4990766019991</v>
      </c>
      <c r="I4" s="897">
        <v>4336.2945045885326</v>
      </c>
      <c r="J4" s="897">
        <v>4823.4326413783092</v>
      </c>
      <c r="K4" s="897">
        <v>5202.3790838835648</v>
      </c>
      <c r="L4" s="897">
        <v>6284.1592967065908</v>
      </c>
      <c r="M4" s="897">
        <v>7151.2494380791304</v>
      </c>
      <c r="N4" s="897">
        <v>7494.3291346550968</v>
      </c>
      <c r="O4" s="897">
        <v>7843.7176145042376</v>
      </c>
      <c r="P4" s="897">
        <v>7663.3828809052366</v>
      </c>
      <c r="Q4" s="897">
        <v>6992.3301092374813</v>
      </c>
      <c r="S4" s="7"/>
    </row>
    <row r="5" spans="1:19" ht="15" customHeight="1">
      <c r="A5" s="896" t="s">
        <v>1890</v>
      </c>
      <c r="B5" s="897">
        <v>1441.3445850039641</v>
      </c>
      <c r="C5" s="897">
        <v>1289.280188509829</v>
      </c>
      <c r="D5" s="897">
        <v>1217.4182485287913</v>
      </c>
      <c r="E5" s="897">
        <v>1653.2695878025461</v>
      </c>
      <c r="F5" s="897">
        <v>1838.8254252130291</v>
      </c>
      <c r="G5" s="897">
        <v>1924.3042795027577</v>
      </c>
      <c r="H5" s="897">
        <v>1727.2775883407451</v>
      </c>
      <c r="I5" s="897">
        <v>1924.514333354984</v>
      </c>
      <c r="J5" s="897">
        <v>2227.4596473780707</v>
      </c>
      <c r="K5" s="897">
        <v>2165.2915091405002</v>
      </c>
      <c r="L5" s="897">
        <v>2526.1960764060818</v>
      </c>
      <c r="M5" s="897">
        <v>2853.9839497461776</v>
      </c>
      <c r="N5" s="897">
        <v>2781.8876105121981</v>
      </c>
      <c r="O5" s="897">
        <v>2793.571625304543</v>
      </c>
      <c r="P5" s="897">
        <v>2605.5452313410433</v>
      </c>
      <c r="Q5" s="897">
        <v>2525.4274325646638</v>
      </c>
      <c r="S5" s="285" t="s">
        <v>13</v>
      </c>
    </row>
    <row r="6" spans="1:19" ht="15" customHeight="1">
      <c r="A6" s="896" t="s">
        <v>1891</v>
      </c>
      <c r="B6" s="897">
        <v>1738.4491032750805</v>
      </c>
      <c r="C6" s="897">
        <v>1771.3525718876833</v>
      </c>
      <c r="D6" s="897">
        <v>1510.4759950146602</v>
      </c>
      <c r="E6" s="897">
        <v>2072.9010569741804</v>
      </c>
      <c r="F6" s="897">
        <v>2816.7291807029746</v>
      </c>
      <c r="G6" s="897">
        <v>2494.6317148461972</v>
      </c>
      <c r="H6" s="897">
        <v>2641.6113859488305</v>
      </c>
      <c r="I6" s="897">
        <v>3153.7848139994785</v>
      </c>
      <c r="J6" s="897">
        <v>4481.7069053298592</v>
      </c>
      <c r="K6" s="897">
        <v>4653.5121497705341</v>
      </c>
      <c r="L6" s="897">
        <v>4951.7759160004671</v>
      </c>
      <c r="M6" s="897">
        <v>6328.2488578683933</v>
      </c>
      <c r="N6" s="897">
        <v>6162.5595337620589</v>
      </c>
      <c r="O6" s="897">
        <v>4152.1813203256424</v>
      </c>
      <c r="P6" s="897">
        <v>4483.4995579240122</v>
      </c>
      <c r="Q6" s="897">
        <v>5057.5232586602679</v>
      </c>
      <c r="S6" s="499"/>
    </row>
    <row r="7" spans="1:19" ht="15" customHeight="1">
      <c r="A7" s="896" t="s">
        <v>1892</v>
      </c>
      <c r="B7" s="897">
        <v>2999.96858104585</v>
      </c>
      <c r="C7" s="897">
        <v>2671.0124543929619</v>
      </c>
      <c r="D7" s="897">
        <v>2837.3484893535879</v>
      </c>
      <c r="E7" s="897">
        <v>3667.8177556990909</v>
      </c>
      <c r="F7" s="897">
        <v>4443.2868890877317</v>
      </c>
      <c r="G7" s="897">
        <v>5249.3355222013761</v>
      </c>
      <c r="H7" s="897">
        <v>5297.4975558719107</v>
      </c>
      <c r="I7" s="897">
        <v>5962.9605498908686</v>
      </c>
      <c r="J7" s="897">
        <v>4999.0478841055237</v>
      </c>
      <c r="K7" s="897">
        <v>3573.0597755447161</v>
      </c>
      <c r="L7" s="897">
        <v>5579.5160150730098</v>
      </c>
      <c r="M7" s="897">
        <v>7711.3795391012291</v>
      </c>
      <c r="N7" s="897">
        <v>7102.1202236195286</v>
      </c>
      <c r="O7" s="897">
        <v>9166.4106162445623</v>
      </c>
      <c r="P7" s="897">
        <v>9885.3768435988932</v>
      </c>
      <c r="Q7" s="897">
        <v>7524.4817374136219</v>
      </c>
    </row>
    <row r="8" spans="1:19" ht="15" customHeight="1">
      <c r="A8" s="896" t="s">
        <v>1893</v>
      </c>
      <c r="B8" s="897">
        <v>2320.5203240612113</v>
      </c>
      <c r="C8" s="897">
        <v>2133.5919835462846</v>
      </c>
      <c r="D8" s="897">
        <v>2158.4880190922527</v>
      </c>
      <c r="E8" s="897">
        <v>2779.9374111519796</v>
      </c>
      <c r="F8" s="897">
        <v>3706.2507989262422</v>
      </c>
      <c r="G8" s="897">
        <v>3529.2565666041273</v>
      </c>
      <c r="H8" s="897">
        <v>3455.002315489769</v>
      </c>
      <c r="I8" s="897">
        <v>4439.5699020206157</v>
      </c>
      <c r="J8" s="897">
        <v>5586.5766306815685</v>
      </c>
      <c r="K8" s="897">
        <v>5327.1093346004945</v>
      </c>
      <c r="L8" s="897">
        <v>6554.9929345266137</v>
      </c>
      <c r="M8" s="897">
        <v>8274.0199547654665</v>
      </c>
      <c r="N8" s="897">
        <v>8854.6817875238667</v>
      </c>
      <c r="O8" s="897">
        <v>9155.0996455927288</v>
      </c>
      <c r="P8" s="897">
        <v>8766.0694781880156</v>
      </c>
      <c r="Q8" s="897">
        <v>7715.3010858835141</v>
      </c>
    </row>
    <row r="9" spans="1:19" s="136" customFormat="1" ht="15" customHeight="1">
      <c r="A9" s="898" t="s">
        <v>1857</v>
      </c>
      <c r="B9" s="899">
        <v>5787.8844278710294</v>
      </c>
      <c r="C9" s="899">
        <v>5489.4233885805415</v>
      </c>
      <c r="D9" s="899">
        <v>5439.969588018379</v>
      </c>
      <c r="E9" s="899">
        <v>7511.8856948951307</v>
      </c>
      <c r="F9" s="899">
        <v>8955.7501909901348</v>
      </c>
      <c r="G9" s="899">
        <v>9918.7132651761513</v>
      </c>
      <c r="H9" s="899">
        <v>10137.883291273718</v>
      </c>
      <c r="I9" s="899">
        <v>10937.984299813248</v>
      </c>
      <c r="J9" s="899">
        <v>10945.070447510194</v>
      </c>
      <c r="K9" s="899">
        <v>10267.133183738822</v>
      </c>
      <c r="L9" s="899">
        <v>12786.654369659538</v>
      </c>
      <c r="M9" s="899">
        <v>15770.841830029465</v>
      </c>
      <c r="N9" s="899">
        <v>14686.214715025017</v>
      </c>
      <c r="O9" s="899">
        <v>14800.781530786255</v>
      </c>
      <c r="P9" s="899">
        <v>15871.73503558117</v>
      </c>
      <c r="Q9" s="899">
        <v>14384.46145199252</v>
      </c>
    </row>
    <row r="11" spans="1:19" ht="15" customHeight="1">
      <c r="A11" s="289" t="s">
        <v>1860</v>
      </c>
    </row>
  </sheetData>
  <mergeCells count="2">
    <mergeCell ref="A2:A3"/>
    <mergeCell ref="B2:Q2"/>
  </mergeCells>
  <hyperlinks>
    <hyperlink ref="S5" location="'Content Page'!A1" display="Back to Content Page"/>
  </hyperlinks>
  <pageMargins left="0.75" right="0.75" top="1" bottom="1" header="0.5" footer="0.5"/>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
  <sheetViews>
    <sheetView zoomScale="93" zoomScaleNormal="93" workbookViewId="0">
      <selection activeCell="A9" sqref="A9"/>
    </sheetView>
  </sheetViews>
  <sheetFormatPr defaultColWidth="9.1796875" defaultRowHeight="15" customHeight="1"/>
  <cols>
    <col min="1" max="1" width="54.1796875" style="289" customWidth="1"/>
    <col min="2" max="17" width="9.7265625" style="289" customWidth="1"/>
    <col min="18" max="27" width="14.1796875" style="289" customWidth="1"/>
    <col min="28" max="16384" width="9.1796875" style="289"/>
  </cols>
  <sheetData>
    <row r="1" spans="1:19" s="136" customFormat="1" ht="15" customHeight="1">
      <c r="A1" s="136" t="s">
        <v>1895</v>
      </c>
    </row>
    <row r="2" spans="1:19" s="136" customFormat="1" ht="15" customHeight="1">
      <c r="A2" s="1163" t="s">
        <v>1888</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row>
    <row r="4" spans="1:19" ht="15" customHeight="1">
      <c r="A4" s="896" t="s">
        <v>1889</v>
      </c>
      <c r="B4" s="897">
        <v>52940.366972477059</v>
      </c>
      <c r="C4" s="897">
        <v>9780.5375342420866</v>
      </c>
      <c r="D4" s="897">
        <v>7393.4629204727489</v>
      </c>
      <c r="E4" s="897">
        <v>8191.1032738750491</v>
      </c>
      <c r="F4" s="897">
        <v>8816.4600581223822</v>
      </c>
      <c r="G4" s="897">
        <v>10103.073156317279</v>
      </c>
      <c r="H4" s="897">
        <v>11842.374311953083</v>
      </c>
      <c r="I4" s="897">
        <v>13726.225129674071</v>
      </c>
      <c r="J4" s="897">
        <v>16716.829089353763</v>
      </c>
      <c r="K4" s="897">
        <v>12923.643659941958</v>
      </c>
      <c r="L4" s="897">
        <v>18482.072153585043</v>
      </c>
      <c r="M4" s="897">
        <v>21764.76985991473</v>
      </c>
      <c r="N4" s="897">
        <v>24149.482293569999</v>
      </c>
      <c r="O4" s="897">
        <v>21865.700861393892</v>
      </c>
      <c r="P4" s="897">
        <v>24540.081925575261</v>
      </c>
      <c r="Q4" s="897">
        <v>25964.383679993087</v>
      </c>
      <c r="S4" s="7"/>
    </row>
    <row r="5" spans="1:19" ht="15" customHeight="1">
      <c r="A5" s="896" t="s">
        <v>1890</v>
      </c>
      <c r="B5" s="897">
        <v>1244.8065463040427</v>
      </c>
      <c r="C5" s="897">
        <v>410.45220270247864</v>
      </c>
      <c r="D5" s="897">
        <v>513.38513955086023</v>
      </c>
      <c r="E5" s="897">
        <v>442.51825974047381</v>
      </c>
      <c r="F5" s="897">
        <v>645.90616826779319</v>
      </c>
      <c r="G5" s="897">
        <v>831.33310819367648</v>
      </c>
      <c r="H5" s="897">
        <v>1368.4360504122874</v>
      </c>
      <c r="I5" s="897">
        <v>1446.8020975294573</v>
      </c>
      <c r="J5" s="897">
        <v>1412.618657532151</v>
      </c>
      <c r="K5" s="897">
        <v>2098.6480045776366</v>
      </c>
      <c r="L5" s="897">
        <v>2553.4006027501018</v>
      </c>
      <c r="M5" s="897">
        <v>2784.1947272252673</v>
      </c>
      <c r="N5" s="897">
        <v>3796.8763595231876</v>
      </c>
      <c r="O5" s="897">
        <v>4100.7569825110932</v>
      </c>
      <c r="P5" s="897">
        <v>4273.7265328620988</v>
      </c>
      <c r="Q5" s="897">
        <v>4540.5948292619714</v>
      </c>
      <c r="S5" s="285" t="s">
        <v>13</v>
      </c>
    </row>
    <row r="6" spans="1:19" ht="15" customHeight="1">
      <c r="A6" s="896" t="s">
        <v>1891</v>
      </c>
      <c r="B6" s="897">
        <v>8720.8058213193544</v>
      </c>
      <c r="C6" s="897">
        <v>723.73105370922144</v>
      </c>
      <c r="D6" s="897">
        <v>649.33133001762496</v>
      </c>
      <c r="E6" s="897">
        <v>852.07558867744865</v>
      </c>
      <c r="F6" s="897">
        <v>1265.8957549874735</v>
      </c>
      <c r="G6" s="897">
        <v>1409.7851323399047</v>
      </c>
      <c r="H6" s="897">
        <v>2145.178441316722</v>
      </c>
      <c r="I6" s="897">
        <v>2294.6753279268319</v>
      </c>
      <c r="J6" s="897">
        <v>2141.4559637010052</v>
      </c>
      <c r="K6" s="897">
        <v>2727.0704033853913</v>
      </c>
      <c r="L6" s="897">
        <v>2562.0112922016583</v>
      </c>
      <c r="M6" s="897">
        <v>3025.3197598538241</v>
      </c>
      <c r="N6" s="897">
        <v>3520.6212477160007</v>
      </c>
      <c r="O6" s="897">
        <v>8069.0420255807876</v>
      </c>
      <c r="P6" s="897">
        <v>8267.6739837661989</v>
      </c>
      <c r="Q6" s="897">
        <v>7844.9858528261948</v>
      </c>
      <c r="S6" s="499"/>
    </row>
    <row r="7" spans="1:19" ht="15" customHeight="1">
      <c r="A7" s="896" t="s">
        <v>1892</v>
      </c>
      <c r="B7" s="897">
        <v>6917.4311926605506</v>
      </c>
      <c r="C7" s="897">
        <v>1294.8616600790513</v>
      </c>
      <c r="D7" s="897">
        <v>1368.7326199373044</v>
      </c>
      <c r="E7" s="897">
        <v>2147.2521670037895</v>
      </c>
      <c r="F7" s="897">
        <v>2347.5606618663687</v>
      </c>
      <c r="G7" s="897">
        <v>2443.1656042889108</v>
      </c>
      <c r="H7" s="897">
        <v>2802.1866004891181</v>
      </c>
      <c r="I7" s="897">
        <v>6540.4000541921487</v>
      </c>
      <c r="J7" s="897">
        <v>7697.8771353806214</v>
      </c>
      <c r="K7" s="897">
        <v>5020.986717789905</v>
      </c>
      <c r="L7" s="897">
        <v>9788.0356438753897</v>
      </c>
      <c r="M7" s="897">
        <v>11105.999303924127</v>
      </c>
      <c r="N7" s="897">
        <v>9822.283128861045</v>
      </c>
      <c r="O7" s="897">
        <v>12155.551205081352</v>
      </c>
      <c r="P7" s="897">
        <v>13248.597645990727</v>
      </c>
      <c r="Q7" s="897">
        <v>10458.973195965355</v>
      </c>
    </row>
    <row r="8" spans="1:19" ht="15" customHeight="1">
      <c r="A8" s="896" t="s">
        <v>1893</v>
      </c>
      <c r="B8" s="897">
        <v>9404.8853211009173</v>
      </c>
      <c r="C8" s="897">
        <v>1409.808824715657</v>
      </c>
      <c r="D8" s="897">
        <v>1191.7615775031093</v>
      </c>
      <c r="E8" s="897">
        <v>2686.6037749381458</v>
      </c>
      <c r="F8" s="897">
        <v>2747.8779462709053</v>
      </c>
      <c r="G8" s="897">
        <v>2819.6399172611764</v>
      </c>
      <c r="H8" s="897">
        <v>3669.1495271142799</v>
      </c>
      <c r="I8" s="897">
        <v>7641.9002090268623</v>
      </c>
      <c r="J8" s="897">
        <v>8825.3737864337199</v>
      </c>
      <c r="K8" s="897">
        <v>6765.982101686217</v>
      </c>
      <c r="L8" s="897">
        <v>11817.840091898137</v>
      </c>
      <c r="M8" s="897">
        <v>12839.228225876619</v>
      </c>
      <c r="N8" s="897">
        <v>11973.592621595753</v>
      </c>
      <c r="O8" s="897">
        <v>13506.808492125641</v>
      </c>
      <c r="P8" s="897">
        <v>14421.17095208759</v>
      </c>
      <c r="Q8" s="897">
        <v>11221.948638199528</v>
      </c>
    </row>
    <row r="9" spans="1:19" s="136" customFormat="1" ht="15" customHeight="1">
      <c r="A9" s="898" t="s">
        <v>1857</v>
      </c>
      <c r="B9" s="899">
        <v>60418.52521166009</v>
      </c>
      <c r="C9" s="899">
        <v>10799.773626017181</v>
      </c>
      <c r="D9" s="899">
        <v>8733.1504324754278</v>
      </c>
      <c r="E9" s="899">
        <v>8946.3455143586161</v>
      </c>
      <c r="F9" s="899">
        <v>10327.944696973111</v>
      </c>
      <c r="G9" s="899">
        <v>11967.717083878593</v>
      </c>
      <c r="H9" s="899">
        <v>14489.025877056931</v>
      </c>
      <c r="I9" s="899">
        <v>16366.202400295648</v>
      </c>
      <c r="J9" s="899">
        <v>19143.40705953382</v>
      </c>
      <c r="K9" s="899">
        <v>16004.366684008675</v>
      </c>
      <c r="L9" s="899">
        <v>21567.679600514057</v>
      </c>
      <c r="M9" s="899">
        <v>25841.05542504133</v>
      </c>
      <c r="N9" s="899">
        <v>29315.670408074478</v>
      </c>
      <c r="O9" s="899">
        <v>32684.242582441486</v>
      </c>
      <c r="P9" s="899">
        <v>35908.909136106697</v>
      </c>
      <c r="Q9" s="899">
        <v>37586.988919847077</v>
      </c>
    </row>
    <row r="11" spans="1:19" ht="15" customHeight="1">
      <c r="A11" s="289" t="s">
        <v>1862</v>
      </c>
    </row>
  </sheetData>
  <mergeCells count="2">
    <mergeCell ref="A2:A3"/>
    <mergeCell ref="B2:Q2"/>
  </mergeCells>
  <hyperlinks>
    <hyperlink ref="S5" location="'Content Page'!A1" display="Back to Content Page"/>
  </hyperlinks>
  <pageMargins left="0.75" right="0.75" top="1" bottom="1" header="0.5" footer="0.5"/>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
  <sheetViews>
    <sheetView zoomScale="95" zoomScaleNormal="95" workbookViewId="0">
      <selection activeCell="A9" sqref="A9"/>
    </sheetView>
  </sheetViews>
  <sheetFormatPr defaultColWidth="9.1796875" defaultRowHeight="15" customHeight="1"/>
  <cols>
    <col min="1" max="1" width="55.7265625" style="289" customWidth="1"/>
    <col min="2" max="17" width="8.7265625" style="289" customWidth="1"/>
    <col min="18" max="27" width="14" style="289" customWidth="1"/>
    <col min="28" max="16384" width="9.1796875" style="289"/>
  </cols>
  <sheetData>
    <row r="1" spans="1:19" s="136" customFormat="1" ht="15" customHeight="1">
      <c r="A1" s="136" t="s">
        <v>1896</v>
      </c>
    </row>
    <row r="2" spans="1:19" s="136" customFormat="1" ht="15" customHeight="1">
      <c r="A2" s="1163" t="s">
        <v>1888</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row>
    <row r="4" spans="1:19" ht="15" customHeight="1">
      <c r="A4" s="896" t="s">
        <v>1889</v>
      </c>
      <c r="B4" s="897" t="s">
        <v>8</v>
      </c>
      <c r="C4" s="897" t="s">
        <v>8</v>
      </c>
      <c r="D4" s="897" t="s">
        <v>8</v>
      </c>
      <c r="E4" s="897" t="s">
        <v>8</v>
      </c>
      <c r="F4" s="897" t="s">
        <v>8</v>
      </c>
      <c r="G4" s="897" t="s">
        <v>8</v>
      </c>
      <c r="H4" s="897" t="s">
        <v>8</v>
      </c>
      <c r="I4" s="897" t="s">
        <v>8</v>
      </c>
      <c r="J4" s="897" t="s">
        <v>8</v>
      </c>
      <c r="K4" s="897" t="s">
        <v>8</v>
      </c>
      <c r="L4" s="897" t="s">
        <v>8</v>
      </c>
      <c r="M4" s="897" t="s">
        <v>8</v>
      </c>
      <c r="N4" s="897" t="s">
        <v>8</v>
      </c>
      <c r="O4" s="897" t="s">
        <v>8</v>
      </c>
      <c r="P4" s="897" t="s">
        <v>8</v>
      </c>
      <c r="Q4" s="897" t="s">
        <v>8</v>
      </c>
      <c r="S4" s="7"/>
    </row>
    <row r="5" spans="1:19" ht="15" customHeight="1">
      <c r="A5" s="896" t="s">
        <v>1890</v>
      </c>
      <c r="B5" s="897" t="s">
        <v>8</v>
      </c>
      <c r="C5" s="897" t="s">
        <v>8</v>
      </c>
      <c r="D5" s="897" t="s">
        <v>8</v>
      </c>
      <c r="E5" s="897" t="s">
        <v>8</v>
      </c>
      <c r="F5" s="897" t="s">
        <v>8</v>
      </c>
      <c r="G5" s="897" t="s">
        <v>8</v>
      </c>
      <c r="H5" s="897" t="s">
        <v>8</v>
      </c>
      <c r="I5" s="897" t="s">
        <v>8</v>
      </c>
      <c r="J5" s="897" t="s">
        <v>8</v>
      </c>
      <c r="K5" s="897" t="s">
        <v>8</v>
      </c>
      <c r="L5" s="897" t="s">
        <v>8</v>
      </c>
      <c r="M5" s="897" t="s">
        <v>8</v>
      </c>
      <c r="N5" s="897" t="s">
        <v>8</v>
      </c>
      <c r="O5" s="897" t="s">
        <v>8</v>
      </c>
      <c r="P5" s="897" t="s">
        <v>8</v>
      </c>
      <c r="Q5" s="897" t="s">
        <v>8</v>
      </c>
      <c r="S5" s="285" t="s">
        <v>13</v>
      </c>
    </row>
    <row r="6" spans="1:19" ht="15" customHeight="1">
      <c r="A6" s="896" t="s">
        <v>1891</v>
      </c>
      <c r="B6" s="897" t="s">
        <v>8</v>
      </c>
      <c r="C6" s="897" t="s">
        <v>8</v>
      </c>
      <c r="D6" s="897" t="s">
        <v>8</v>
      </c>
      <c r="E6" s="897" t="s">
        <v>8</v>
      </c>
      <c r="F6" s="897" t="s">
        <v>8</v>
      </c>
      <c r="G6" s="897" t="s">
        <v>8</v>
      </c>
      <c r="H6" s="897" t="s">
        <v>8</v>
      </c>
      <c r="I6" s="897" t="s">
        <v>8</v>
      </c>
      <c r="J6" s="897" t="s">
        <v>8</v>
      </c>
      <c r="K6" s="897" t="s">
        <v>8</v>
      </c>
      <c r="L6" s="897" t="s">
        <v>8</v>
      </c>
      <c r="M6" s="897" t="s">
        <v>8</v>
      </c>
      <c r="N6" s="897" t="s">
        <v>8</v>
      </c>
      <c r="O6" s="897" t="s">
        <v>8</v>
      </c>
      <c r="P6" s="897" t="s">
        <v>8</v>
      </c>
      <c r="Q6" s="897" t="s">
        <v>8</v>
      </c>
      <c r="S6" s="499"/>
    </row>
    <row r="7" spans="1:19" ht="15" customHeight="1">
      <c r="A7" s="896" t="s">
        <v>1892</v>
      </c>
      <c r="B7" s="897" t="s">
        <v>8</v>
      </c>
      <c r="C7" s="897" t="s">
        <v>8</v>
      </c>
      <c r="D7" s="897" t="s">
        <v>8</v>
      </c>
      <c r="E7" s="897" t="s">
        <v>8</v>
      </c>
      <c r="F7" s="897" t="s">
        <v>8</v>
      </c>
      <c r="G7" s="897" t="s">
        <v>8</v>
      </c>
      <c r="H7" s="897" t="s">
        <v>8</v>
      </c>
      <c r="I7" s="897" t="s">
        <v>8</v>
      </c>
      <c r="J7" s="897" t="s">
        <v>8</v>
      </c>
      <c r="K7" s="897" t="s">
        <v>8</v>
      </c>
      <c r="L7" s="897" t="s">
        <v>8</v>
      </c>
      <c r="M7" s="897" t="s">
        <v>8</v>
      </c>
      <c r="N7" s="897" t="s">
        <v>8</v>
      </c>
      <c r="O7" s="897" t="s">
        <v>8</v>
      </c>
      <c r="P7" s="897" t="s">
        <v>8</v>
      </c>
      <c r="Q7" s="897" t="s">
        <v>8</v>
      </c>
    </row>
    <row r="8" spans="1:19" ht="15" customHeight="1">
      <c r="A8" s="896" t="s">
        <v>1893</v>
      </c>
      <c r="B8" s="897" t="s">
        <v>8</v>
      </c>
      <c r="C8" s="897" t="s">
        <v>8</v>
      </c>
      <c r="D8" s="897" t="s">
        <v>8</v>
      </c>
      <c r="E8" s="897" t="s">
        <v>8</v>
      </c>
      <c r="F8" s="897" t="s">
        <v>8</v>
      </c>
      <c r="G8" s="897" t="s">
        <v>8</v>
      </c>
      <c r="H8" s="897" t="s">
        <v>8</v>
      </c>
      <c r="I8" s="897" t="s">
        <v>8</v>
      </c>
      <c r="J8" s="897" t="s">
        <v>8</v>
      </c>
      <c r="K8" s="897" t="s">
        <v>8</v>
      </c>
      <c r="L8" s="897" t="s">
        <v>8</v>
      </c>
      <c r="M8" s="897" t="s">
        <v>8</v>
      </c>
      <c r="N8" s="897" t="s">
        <v>8</v>
      </c>
      <c r="O8" s="897" t="s">
        <v>8</v>
      </c>
      <c r="P8" s="897" t="s">
        <v>8</v>
      </c>
      <c r="Q8" s="897" t="s">
        <v>8</v>
      </c>
    </row>
    <row r="9" spans="1:19" s="136" customFormat="1" ht="15" customHeight="1">
      <c r="A9" s="898" t="s">
        <v>1857</v>
      </c>
      <c r="B9" s="899">
        <v>775.71041383605063</v>
      </c>
      <c r="C9" s="899">
        <v>826.58067998782917</v>
      </c>
      <c r="D9" s="899">
        <v>778.78777105344261</v>
      </c>
      <c r="E9" s="899">
        <v>1152.4551065448964</v>
      </c>
      <c r="F9" s="899">
        <v>1525.3100433409295</v>
      </c>
      <c r="G9" s="899">
        <v>1671.6522410305133</v>
      </c>
      <c r="H9" s="899">
        <v>1792.5610328313505</v>
      </c>
      <c r="I9" s="899">
        <v>1824.1945205343532</v>
      </c>
      <c r="J9" s="899">
        <v>1867.111992963466</v>
      </c>
      <c r="K9" s="899">
        <v>1886.4139634406281</v>
      </c>
      <c r="L9" s="899">
        <v>2392.6048002649145</v>
      </c>
      <c r="M9" s="899">
        <v>2780.8079723054416</v>
      </c>
      <c r="N9" s="899">
        <v>2669.4703566809981</v>
      </c>
      <c r="O9" s="899">
        <v>2500.7318883609278</v>
      </c>
      <c r="P9" s="899">
        <v>2530.1358594163171</v>
      </c>
      <c r="Q9" s="899">
        <v>2279.6279454371506</v>
      </c>
    </row>
    <row r="11" spans="1:19" ht="15" customHeight="1">
      <c r="A11" s="289" t="s">
        <v>1864</v>
      </c>
    </row>
  </sheetData>
  <mergeCells count="2">
    <mergeCell ref="A2:A3"/>
    <mergeCell ref="B2:Q2"/>
  </mergeCells>
  <hyperlinks>
    <hyperlink ref="S5" location="'Content Page'!A1" display="Back to Content Page"/>
  </hyperlinks>
  <pageMargins left="0.75" right="0.75" top="1" bottom="1" header="0.5" footer="0.5"/>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6"/>
  <sheetViews>
    <sheetView zoomScale="95" zoomScaleNormal="95" workbookViewId="0">
      <selection activeCell="A9" sqref="A9"/>
    </sheetView>
  </sheetViews>
  <sheetFormatPr defaultColWidth="9.1796875" defaultRowHeight="15" customHeight="1"/>
  <cols>
    <col min="1" max="1" width="52.81640625" style="289" customWidth="1"/>
    <col min="2" max="17" width="9.7265625" style="289" customWidth="1"/>
    <col min="18" max="27" width="12.7265625" style="289" customWidth="1"/>
    <col min="28" max="16384" width="9.1796875" style="289"/>
  </cols>
  <sheetData>
    <row r="1" spans="1:19" s="136" customFormat="1" ht="15" customHeight="1">
      <c r="A1" s="136" t="s">
        <v>1897</v>
      </c>
    </row>
    <row r="2" spans="1:19" s="136" customFormat="1" ht="15" customHeight="1">
      <c r="A2" s="1163" t="s">
        <v>1888</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row>
    <row r="4" spans="1:19" ht="15" customHeight="1">
      <c r="A4" s="896" t="s">
        <v>1889</v>
      </c>
      <c r="B4" s="897">
        <v>3240.3112214099815</v>
      </c>
      <c r="C4" s="897">
        <v>3642.0808215466659</v>
      </c>
      <c r="D4" s="897">
        <v>3836.2920013755688</v>
      </c>
      <c r="E4" s="897">
        <v>4771.8512450406588</v>
      </c>
      <c r="F4" s="897">
        <v>3715.7585778446983</v>
      </c>
      <c r="G4" s="897">
        <v>4331.2168916672654</v>
      </c>
      <c r="H4" s="897">
        <v>4511.7775653152248</v>
      </c>
      <c r="I4" s="897">
        <v>5862.8570480199705</v>
      </c>
      <c r="J4" s="897">
        <v>7602.7936093279468</v>
      </c>
      <c r="K4" s="897">
        <v>7265.885954421482</v>
      </c>
      <c r="L4" s="897">
        <v>7565.4935387471796</v>
      </c>
      <c r="M4" s="897">
        <v>8685.1148765589078</v>
      </c>
      <c r="N4" s="897">
        <v>8727.326055456926</v>
      </c>
      <c r="O4" s="897">
        <v>9413.8525577180153</v>
      </c>
      <c r="P4" s="897">
        <v>9103.8776038203014</v>
      </c>
      <c r="Q4" s="897">
        <v>7661.8535833841433</v>
      </c>
      <c r="S4" s="7"/>
    </row>
    <row r="5" spans="1:19" ht="15" customHeight="1">
      <c r="A5" s="896" t="s">
        <v>1890</v>
      </c>
      <c r="B5" s="897">
        <v>305.0720354551168</v>
      </c>
      <c r="C5" s="897">
        <v>400.46948474333078</v>
      </c>
      <c r="D5" s="897">
        <v>367.29545279779649</v>
      </c>
      <c r="E5" s="897">
        <v>579.89544602284582</v>
      </c>
      <c r="F5" s="897">
        <v>410.50065959384466</v>
      </c>
      <c r="G5" s="897">
        <v>463.50114840334982</v>
      </c>
      <c r="H5" s="897">
        <v>493.82610533931825</v>
      </c>
      <c r="I5" s="897">
        <v>902.49222534316891</v>
      </c>
      <c r="J5" s="897">
        <v>873.40564616354004</v>
      </c>
      <c r="K5" s="897">
        <v>807.50135243714988</v>
      </c>
      <c r="L5" s="897">
        <v>928.6992230591992</v>
      </c>
      <c r="M5" s="897">
        <v>1008.0019860884124</v>
      </c>
      <c r="N5" s="897">
        <v>956.62508208410566</v>
      </c>
      <c r="O5" s="897">
        <v>1028.0788733436268</v>
      </c>
      <c r="P5" s="897">
        <v>1162.0330456480795</v>
      </c>
      <c r="Q5" s="897">
        <v>683.71745985827226</v>
      </c>
      <c r="S5" s="285" t="s">
        <v>13</v>
      </c>
    </row>
    <row r="6" spans="1:19" ht="15" customHeight="1">
      <c r="A6" s="896" t="s">
        <v>1891</v>
      </c>
      <c r="B6" s="897">
        <v>628.18695305097242</v>
      </c>
      <c r="C6" s="897">
        <v>810.34274707512634</v>
      </c>
      <c r="D6" s="897">
        <v>588.06653639229262</v>
      </c>
      <c r="E6" s="897">
        <v>886.04763574809022</v>
      </c>
      <c r="F6" s="897">
        <v>1020.1491843419586</v>
      </c>
      <c r="G6" s="897">
        <v>1118.484333501631</v>
      </c>
      <c r="H6" s="897">
        <v>1395.0391523526232</v>
      </c>
      <c r="I6" s="897">
        <v>2174.0707789864846</v>
      </c>
      <c r="J6" s="897">
        <v>3795.0522381413812</v>
      </c>
      <c r="K6" s="897">
        <v>2970.198088898584</v>
      </c>
      <c r="L6" s="897">
        <v>1813.6355012533163</v>
      </c>
      <c r="M6" s="897">
        <v>1742.041699101997</v>
      </c>
      <c r="N6" s="897">
        <v>1719.4947353400892</v>
      </c>
      <c r="O6" s="897">
        <v>1653.9781710505351</v>
      </c>
      <c r="P6" s="897">
        <v>1566.0908505642321</v>
      </c>
      <c r="Q6" s="897">
        <v>1474.5135697001131</v>
      </c>
      <c r="S6" s="499"/>
    </row>
    <row r="7" spans="1:19" ht="15" customHeight="1">
      <c r="A7" s="896" t="s">
        <v>1892</v>
      </c>
      <c r="B7" s="897">
        <v>1205.2255609756096</v>
      </c>
      <c r="C7" s="897">
        <v>1309.0757400187629</v>
      </c>
      <c r="D7" s="897">
        <v>701.2524828090709</v>
      </c>
      <c r="E7" s="897">
        <v>1174.9298959677058</v>
      </c>
      <c r="F7" s="897">
        <v>1527.7772215693315</v>
      </c>
      <c r="G7" s="897">
        <v>1421.7235288798302</v>
      </c>
      <c r="H7" s="897">
        <v>1639.7910844720634</v>
      </c>
      <c r="I7" s="897">
        <v>2226.6150808474304</v>
      </c>
      <c r="J7" s="897">
        <v>2498.2941872304759</v>
      </c>
      <c r="K7" s="897">
        <v>1911.2043486559437</v>
      </c>
      <c r="L7" s="897">
        <v>2180.2228535000427</v>
      </c>
      <c r="M7" s="897">
        <v>2645.6087205856143</v>
      </c>
      <c r="N7" s="897">
        <v>2877.7194096218795</v>
      </c>
      <c r="O7" s="897">
        <v>3100.24424222979</v>
      </c>
      <c r="P7" s="897">
        <v>3405.6984714776249</v>
      </c>
      <c r="Q7" s="897">
        <v>3070.5046079933149</v>
      </c>
    </row>
    <row r="8" spans="1:19" ht="15" customHeight="1">
      <c r="A8" s="896" t="s">
        <v>1893</v>
      </c>
      <c r="B8" s="897">
        <v>1499.6936234146344</v>
      </c>
      <c r="C8" s="897">
        <v>1633.4375508345977</v>
      </c>
      <c r="D8" s="897">
        <v>1097.6036517922457</v>
      </c>
      <c r="E8" s="897">
        <v>1941.669238020522</v>
      </c>
      <c r="F8" s="897">
        <v>2309.8901981107174</v>
      </c>
      <c r="G8" s="897">
        <v>2295.5679620968549</v>
      </c>
      <c r="H8" s="897">
        <v>2524.545181849508</v>
      </c>
      <c r="I8" s="897">
        <v>3823.2029457281606</v>
      </c>
      <c r="J8" s="897">
        <v>5356.7036471140418</v>
      </c>
      <c r="K8" s="897">
        <v>4410.9517714665162</v>
      </c>
      <c r="L8" s="897">
        <v>3758.1149808282735</v>
      </c>
      <c r="M8" s="897">
        <v>4187.9794365132057</v>
      </c>
      <c r="N8" s="897">
        <v>4361.4001249630992</v>
      </c>
      <c r="O8" s="897">
        <v>4594.4427963772132</v>
      </c>
      <c r="P8" s="897">
        <v>4564.1757847861845</v>
      </c>
      <c r="Q8" s="897">
        <v>3971.0421174017247</v>
      </c>
    </row>
    <row r="9" spans="1:19" s="136" customFormat="1" ht="15" customHeight="1">
      <c r="A9" s="898" t="s">
        <v>1857</v>
      </c>
      <c r="B9" s="899">
        <v>3879.102147477045</v>
      </c>
      <c r="C9" s="899">
        <v>4528.5312425492875</v>
      </c>
      <c r="D9" s="899">
        <v>4395.3028215824834</v>
      </c>
      <c r="E9" s="899">
        <v>5471.054984758779</v>
      </c>
      <c r="F9" s="899">
        <v>4364.2954452391159</v>
      </c>
      <c r="G9" s="899">
        <v>5039.3579403552221</v>
      </c>
      <c r="H9" s="899">
        <v>5515.8887256297203</v>
      </c>
      <c r="I9" s="899">
        <v>7342.8321874688945</v>
      </c>
      <c r="J9" s="899">
        <v>9412.8420337493008</v>
      </c>
      <c r="K9" s="899">
        <v>8543.8379729466433</v>
      </c>
      <c r="L9" s="899">
        <v>8729.9361357314629</v>
      </c>
      <c r="M9" s="899">
        <v>9892.7878458217237</v>
      </c>
      <c r="N9" s="899">
        <v>9919.7651575399013</v>
      </c>
      <c r="O9" s="899">
        <v>10601.711047964754</v>
      </c>
      <c r="P9" s="899">
        <v>10673.524186724055</v>
      </c>
      <c r="Q9" s="899">
        <v>8919.5471035341179</v>
      </c>
    </row>
    <row r="11" spans="1:19" ht="15" customHeight="1">
      <c r="A11" s="289" t="s">
        <v>1866</v>
      </c>
    </row>
    <row r="13" spans="1:19" ht="15" customHeight="1">
      <c r="B13" s="176"/>
      <c r="C13" s="176"/>
      <c r="D13" s="176"/>
      <c r="E13" s="176"/>
      <c r="F13" s="176"/>
      <c r="G13" s="176"/>
      <c r="H13" s="176"/>
      <c r="I13" s="176"/>
      <c r="J13" s="176"/>
      <c r="K13" s="176"/>
      <c r="L13" s="176"/>
      <c r="M13" s="176"/>
      <c r="N13" s="176"/>
      <c r="O13" s="176"/>
      <c r="P13" s="176"/>
      <c r="Q13" s="176"/>
    </row>
    <row r="14" spans="1:19" ht="15" customHeight="1">
      <c r="N14" s="176"/>
      <c r="O14" s="176"/>
      <c r="P14" s="176"/>
      <c r="Q14" s="176"/>
    </row>
    <row r="16" spans="1:19" ht="15" customHeight="1">
      <c r="N16" s="176"/>
      <c r="O16" s="176"/>
      <c r="P16" s="176"/>
      <c r="Q16" s="176"/>
    </row>
  </sheetData>
  <mergeCells count="2">
    <mergeCell ref="A2:A3"/>
    <mergeCell ref="B2:Q2"/>
  </mergeCells>
  <hyperlinks>
    <hyperlink ref="S5" location="'Content Page'!A1" display="Back to Content Page"/>
  </hyperlinks>
  <pageMargins left="0.75" right="0.75" top="1" bottom="1" header="0.5" footer="0.5"/>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T62"/>
  <sheetViews>
    <sheetView topLeftCell="CI1" zoomScale="98" zoomScaleNormal="98" workbookViewId="0">
      <selection activeCell="CN14" sqref="CN14"/>
    </sheetView>
  </sheetViews>
  <sheetFormatPr defaultRowHeight="14.5"/>
  <cols>
    <col min="1" max="1" width="33.81640625" customWidth="1"/>
    <col min="2" max="2" width="9" customWidth="1"/>
    <col min="3" max="4" width="5.1796875" customWidth="1"/>
    <col min="5" max="8" width="7.81640625" customWidth="1"/>
    <col min="9" max="9" width="9.54296875" customWidth="1"/>
    <col min="10" max="10" width="6.36328125" customWidth="1"/>
    <col min="11" max="12" width="5.1796875" customWidth="1"/>
    <col min="13" max="16" width="7.81640625" customWidth="1"/>
    <col min="17" max="17" width="9.54296875" customWidth="1"/>
    <col min="18" max="18" width="6.36328125" customWidth="1"/>
    <col min="19" max="20" width="5.1796875" customWidth="1"/>
    <col min="21" max="24" width="7.81640625" customWidth="1"/>
    <col min="25" max="25" width="9.54296875" customWidth="1"/>
    <col min="26" max="26" width="6.36328125" customWidth="1"/>
    <col min="27" max="28" width="5.1796875" customWidth="1"/>
    <col min="29" max="32" width="7.81640625" customWidth="1"/>
    <col min="33" max="33" width="9.54296875" customWidth="1"/>
    <col min="34" max="34" width="6.36328125" customWidth="1"/>
    <col min="35" max="36" width="5.1796875" customWidth="1"/>
    <col min="37" max="40" width="7.81640625" customWidth="1"/>
    <col min="41" max="41" width="9.54296875" customWidth="1"/>
    <col min="42" max="42" width="6.36328125" customWidth="1"/>
    <col min="43" max="44" width="5.1796875" customWidth="1"/>
    <col min="45" max="48" width="7.81640625" customWidth="1"/>
    <col min="49" max="49" width="9.54296875" customWidth="1"/>
    <col min="50" max="50" width="6.36328125" customWidth="1"/>
    <col min="51" max="52" width="5.1796875" customWidth="1"/>
    <col min="53" max="56" width="7.81640625" customWidth="1"/>
    <col min="57" max="57" width="9.54296875" customWidth="1"/>
    <col min="58" max="58" width="6.36328125" customWidth="1"/>
    <col min="59" max="60" width="5.1796875" customWidth="1"/>
    <col min="61" max="64" width="7.81640625" customWidth="1"/>
    <col min="65" max="65" width="8.36328125" customWidth="1"/>
    <col min="66" max="66" width="6.36328125" customWidth="1"/>
    <col min="67" max="68" width="5.1796875" customWidth="1"/>
    <col min="69" max="72" width="7.81640625" customWidth="1"/>
    <col min="73" max="73" width="9" customWidth="1"/>
    <col min="74" max="74" width="6.36328125" customWidth="1"/>
    <col min="75" max="76" width="5.1796875" style="283" customWidth="1"/>
    <col min="77" max="80" width="7.81640625" style="283" customWidth="1"/>
    <col min="81" max="81" width="9.54296875" style="283" customWidth="1"/>
    <col min="82" max="82" width="6.36328125" style="283" customWidth="1"/>
    <col min="83" max="83" width="5.1796875" customWidth="1"/>
    <col min="84" max="84" width="5.1796875" style="283" customWidth="1"/>
    <col min="85" max="88" width="7.81640625" customWidth="1"/>
    <col min="89" max="89" width="9.54296875" customWidth="1"/>
    <col min="90" max="90" width="6.36328125" customWidth="1"/>
    <col min="91" max="92" width="5.1796875" style="499" customWidth="1"/>
    <col min="93" max="96" width="7.81640625" style="499" customWidth="1"/>
    <col min="97" max="97" width="9.54296875" style="499" bestFit="1" customWidth="1"/>
    <col min="98" max="98" width="6.36328125" customWidth="1"/>
  </cols>
  <sheetData>
    <row r="1" spans="1:124">
      <c r="A1" s="140" t="s">
        <v>1346</v>
      </c>
      <c r="B1" s="140"/>
      <c r="C1" s="97"/>
      <c r="D1" s="97"/>
      <c r="E1" s="97"/>
      <c r="F1" s="97"/>
      <c r="G1" s="97"/>
      <c r="H1" s="97"/>
      <c r="I1" s="97"/>
      <c r="J1" s="97"/>
      <c r="K1" s="97"/>
      <c r="L1" s="97"/>
      <c r="M1" s="97"/>
      <c r="N1" s="97"/>
      <c r="O1" s="97"/>
      <c r="P1" s="97"/>
      <c r="Q1" s="97"/>
      <c r="R1" s="97"/>
      <c r="S1" s="97"/>
      <c r="T1" s="97"/>
      <c r="U1" s="97"/>
      <c r="V1" s="97"/>
      <c r="W1" s="97"/>
      <c r="X1" s="97"/>
      <c r="Y1" s="57"/>
      <c r="Z1" s="57"/>
      <c r="AA1" s="97"/>
      <c r="AB1" s="97"/>
      <c r="AC1" s="97"/>
      <c r="AD1" s="97"/>
      <c r="AE1" s="97"/>
      <c r="AF1" s="97"/>
      <c r="AG1" s="97"/>
      <c r="AH1" s="97"/>
      <c r="AI1" s="97"/>
      <c r="AJ1" s="97"/>
      <c r="AK1" s="97"/>
      <c r="AL1" s="97"/>
      <c r="AM1" s="97"/>
      <c r="AN1" s="97"/>
      <c r="AO1" s="97"/>
      <c r="AP1" s="97"/>
      <c r="AQ1" s="97"/>
      <c r="AR1" s="97"/>
      <c r="AS1" s="97"/>
      <c r="AT1" s="97"/>
      <c r="AU1" s="97"/>
      <c r="AV1" s="97"/>
      <c r="AW1" s="97"/>
      <c r="AX1" s="97"/>
      <c r="AY1" s="57"/>
      <c r="AZ1" s="97"/>
      <c r="BA1" s="97"/>
      <c r="BB1" s="97"/>
      <c r="BC1" s="97"/>
      <c r="BD1" s="97"/>
      <c r="BE1" s="57"/>
      <c r="BF1" s="57"/>
      <c r="BG1" s="57"/>
      <c r="BH1" s="97"/>
      <c r="BI1" s="97"/>
      <c r="BJ1" s="97"/>
      <c r="BK1" s="97"/>
      <c r="BL1" s="97"/>
      <c r="BM1" s="57"/>
      <c r="BN1" s="57"/>
      <c r="BO1" s="57"/>
      <c r="BP1" s="97"/>
      <c r="BQ1" s="97"/>
      <c r="BR1" s="97"/>
      <c r="BS1" s="97"/>
      <c r="BT1" s="97"/>
      <c r="BU1" s="57"/>
      <c r="BV1" s="57"/>
      <c r="BW1" s="289"/>
      <c r="BX1" s="294"/>
      <c r="BY1" s="294"/>
      <c r="BZ1" s="294"/>
      <c r="CA1" s="294"/>
      <c r="CB1" s="294"/>
      <c r="CC1" s="289"/>
      <c r="CD1" s="289"/>
      <c r="CE1" s="57"/>
      <c r="CF1" s="289"/>
      <c r="CG1" s="57"/>
    </row>
    <row r="2" spans="1:124">
      <c r="A2" s="140"/>
      <c r="B2" s="140"/>
      <c r="C2" s="97"/>
      <c r="D2" s="97"/>
      <c r="E2" s="97"/>
      <c r="F2" s="97"/>
      <c r="G2" s="97"/>
      <c r="H2" s="97"/>
      <c r="I2" s="97"/>
      <c r="J2" s="97"/>
      <c r="K2" s="97"/>
      <c r="L2" s="97"/>
      <c r="M2" s="97"/>
      <c r="N2" s="97"/>
      <c r="O2" s="97"/>
      <c r="P2" s="97"/>
      <c r="Q2" s="97"/>
      <c r="R2" s="97"/>
      <c r="S2" s="97"/>
      <c r="T2" s="97"/>
      <c r="U2" s="97"/>
      <c r="V2" s="97"/>
      <c r="W2" s="97"/>
      <c r="X2" s="97"/>
      <c r="Y2" s="57"/>
      <c r="Z2" s="57"/>
      <c r="AA2" s="97"/>
      <c r="AB2" s="97"/>
      <c r="AC2" s="97"/>
      <c r="AD2" s="97"/>
      <c r="AE2" s="97"/>
      <c r="AF2" s="97"/>
      <c r="AG2" s="97"/>
      <c r="AH2" s="97"/>
      <c r="AI2" s="97"/>
      <c r="AJ2" s="97"/>
      <c r="AK2" s="97"/>
      <c r="AL2" s="97"/>
      <c r="AM2" s="97"/>
      <c r="AN2" s="97"/>
      <c r="AO2" s="97"/>
      <c r="AP2" s="97"/>
      <c r="AQ2" s="97"/>
      <c r="AR2" s="97"/>
      <c r="AS2" s="97"/>
      <c r="AT2" s="97"/>
      <c r="AU2" s="97"/>
      <c r="AV2" s="97"/>
      <c r="AW2" s="97"/>
      <c r="AX2" s="97"/>
      <c r="AY2" s="57"/>
      <c r="AZ2" s="97"/>
      <c r="BA2" s="97"/>
      <c r="BB2" s="97"/>
      <c r="BC2" s="97"/>
      <c r="BD2" s="97"/>
      <c r="BE2" s="57"/>
      <c r="BF2" s="57"/>
      <c r="BG2" s="57"/>
      <c r="BH2" s="97"/>
      <c r="BI2" s="97"/>
      <c r="BJ2" s="97"/>
      <c r="BK2" s="97"/>
      <c r="BL2" s="97"/>
      <c r="BM2" s="57"/>
      <c r="BN2" s="57"/>
      <c r="BO2" s="57"/>
      <c r="BP2" s="97"/>
      <c r="BQ2" s="97"/>
      <c r="BR2" s="97"/>
      <c r="BS2" s="97"/>
      <c r="BT2" s="97"/>
      <c r="BU2" s="57"/>
      <c r="BV2" s="57"/>
      <c r="BW2" s="289"/>
      <c r="BX2" s="294"/>
      <c r="BY2" s="294"/>
      <c r="BZ2" s="294"/>
      <c r="CA2" s="294"/>
      <c r="CB2" s="294"/>
      <c r="CC2" s="289"/>
      <c r="CD2" s="289"/>
      <c r="CE2" s="57"/>
      <c r="CF2" s="289"/>
      <c r="CG2" s="57"/>
    </row>
    <row r="3" spans="1:124">
      <c r="A3" s="1086" t="s">
        <v>16</v>
      </c>
      <c r="B3" s="1086" t="s">
        <v>57</v>
      </c>
      <c r="C3" s="1085">
        <v>1980</v>
      </c>
      <c r="D3" s="1085"/>
      <c r="E3" s="1085"/>
      <c r="F3" s="1085"/>
      <c r="G3" s="1085"/>
      <c r="H3" s="1085"/>
      <c r="I3" s="1085"/>
      <c r="J3" s="1085"/>
      <c r="K3" s="1085">
        <v>1985</v>
      </c>
      <c r="L3" s="1085"/>
      <c r="M3" s="1085"/>
      <c r="N3" s="1085"/>
      <c r="O3" s="1085"/>
      <c r="P3" s="1085"/>
      <c r="Q3" s="1085"/>
      <c r="R3" s="1085"/>
      <c r="S3" s="1085">
        <v>1990</v>
      </c>
      <c r="T3" s="1085"/>
      <c r="U3" s="1085"/>
      <c r="V3" s="1085"/>
      <c r="W3" s="1085"/>
      <c r="X3" s="1085"/>
      <c r="Y3" s="1085"/>
      <c r="Z3" s="1085"/>
      <c r="AA3" s="1085">
        <v>1995</v>
      </c>
      <c r="AB3" s="1085"/>
      <c r="AC3" s="1085"/>
      <c r="AD3" s="1085"/>
      <c r="AE3" s="1085"/>
      <c r="AF3" s="1085"/>
      <c r="AG3" s="1085"/>
      <c r="AH3" s="1085"/>
      <c r="AI3" s="1085">
        <v>2000</v>
      </c>
      <c r="AJ3" s="1085"/>
      <c r="AK3" s="1085"/>
      <c r="AL3" s="1085"/>
      <c r="AM3" s="1085"/>
      <c r="AN3" s="1085"/>
      <c r="AO3" s="1085"/>
      <c r="AP3" s="1085"/>
      <c r="AQ3" s="1085">
        <v>2005</v>
      </c>
      <c r="AR3" s="1085"/>
      <c r="AS3" s="1085"/>
      <c r="AT3" s="1085"/>
      <c r="AU3" s="1085"/>
      <c r="AV3" s="1085"/>
      <c r="AW3" s="1085"/>
      <c r="AX3" s="1085"/>
      <c r="AY3" s="1085">
        <v>2010</v>
      </c>
      <c r="AZ3" s="1085"/>
      <c r="BA3" s="1085"/>
      <c r="BB3" s="1085"/>
      <c r="BC3" s="1085"/>
      <c r="BD3" s="1085"/>
      <c r="BE3" s="1085"/>
      <c r="BF3" s="1085"/>
      <c r="BG3" s="1085">
        <v>2011</v>
      </c>
      <c r="BH3" s="1085"/>
      <c r="BI3" s="1085"/>
      <c r="BJ3" s="1085"/>
      <c r="BK3" s="1085"/>
      <c r="BL3" s="1085"/>
      <c r="BM3" s="1085"/>
      <c r="BN3" s="1085"/>
      <c r="BO3" s="1085">
        <v>2012</v>
      </c>
      <c r="BP3" s="1085"/>
      <c r="BQ3" s="1085"/>
      <c r="BR3" s="1085"/>
      <c r="BS3" s="1085"/>
      <c r="BT3" s="1085"/>
      <c r="BU3" s="1085"/>
      <c r="BV3" s="1085"/>
      <c r="BW3" s="1085">
        <v>2013</v>
      </c>
      <c r="BX3" s="1085"/>
      <c r="BY3" s="1085"/>
      <c r="BZ3" s="1085"/>
      <c r="CA3" s="1085"/>
      <c r="CB3" s="1085"/>
      <c r="CC3" s="1085"/>
      <c r="CD3" s="1085"/>
      <c r="CE3" s="1085">
        <v>2014</v>
      </c>
      <c r="CF3" s="1085"/>
      <c r="CG3" s="1085"/>
      <c r="CH3" s="1085"/>
      <c r="CI3" s="1085"/>
      <c r="CJ3" s="1085"/>
      <c r="CK3" s="1085"/>
      <c r="CL3" s="1085"/>
      <c r="CM3" s="1085">
        <v>2015</v>
      </c>
      <c r="CN3" s="1085"/>
      <c r="CO3" s="1085"/>
      <c r="CP3" s="1085"/>
      <c r="CQ3" s="1085"/>
      <c r="CR3" s="1085"/>
      <c r="CS3" s="1085"/>
      <c r="CT3" s="1085"/>
    </row>
    <row r="4" spans="1:124">
      <c r="A4" s="1086"/>
      <c r="B4" s="1086"/>
      <c r="C4" s="395" t="s">
        <v>38</v>
      </c>
      <c r="D4" s="638" t="s">
        <v>323</v>
      </c>
      <c r="E4" s="639" t="s">
        <v>430</v>
      </c>
      <c r="F4" s="639" t="s">
        <v>324</v>
      </c>
      <c r="G4" s="395" t="s">
        <v>325</v>
      </c>
      <c r="H4" s="639" t="s">
        <v>326</v>
      </c>
      <c r="I4" s="639" t="s">
        <v>37</v>
      </c>
      <c r="J4" s="395" t="s">
        <v>36</v>
      </c>
      <c r="K4" s="395" t="s">
        <v>38</v>
      </c>
      <c r="L4" s="638" t="s">
        <v>323</v>
      </c>
      <c r="M4" s="639" t="s">
        <v>430</v>
      </c>
      <c r="N4" s="639" t="s">
        <v>324</v>
      </c>
      <c r="O4" s="395" t="s">
        <v>325</v>
      </c>
      <c r="P4" s="639" t="s">
        <v>326</v>
      </c>
      <c r="Q4" s="639" t="s">
        <v>37</v>
      </c>
      <c r="R4" s="395" t="s">
        <v>36</v>
      </c>
      <c r="S4" s="395" t="s">
        <v>38</v>
      </c>
      <c r="T4" s="638" t="s">
        <v>323</v>
      </c>
      <c r="U4" s="639" t="s">
        <v>430</v>
      </c>
      <c r="V4" s="639" t="s">
        <v>324</v>
      </c>
      <c r="W4" s="395" t="s">
        <v>325</v>
      </c>
      <c r="X4" s="639" t="s">
        <v>326</v>
      </c>
      <c r="Y4" s="395" t="s">
        <v>37</v>
      </c>
      <c r="Z4" s="395" t="s">
        <v>36</v>
      </c>
      <c r="AA4" s="395" t="s">
        <v>38</v>
      </c>
      <c r="AB4" s="638" t="s">
        <v>323</v>
      </c>
      <c r="AC4" s="639" t="s">
        <v>430</v>
      </c>
      <c r="AD4" s="639" t="s">
        <v>324</v>
      </c>
      <c r="AE4" s="395" t="s">
        <v>325</v>
      </c>
      <c r="AF4" s="639" t="s">
        <v>326</v>
      </c>
      <c r="AG4" s="395" t="s">
        <v>37</v>
      </c>
      <c r="AH4" s="395" t="s">
        <v>36</v>
      </c>
      <c r="AI4" s="395" t="s">
        <v>38</v>
      </c>
      <c r="AJ4" s="638" t="s">
        <v>323</v>
      </c>
      <c r="AK4" s="639" t="s">
        <v>430</v>
      </c>
      <c r="AL4" s="639" t="s">
        <v>324</v>
      </c>
      <c r="AM4" s="395" t="s">
        <v>325</v>
      </c>
      <c r="AN4" s="639" t="s">
        <v>326</v>
      </c>
      <c r="AO4" s="395" t="s">
        <v>37</v>
      </c>
      <c r="AP4" s="395" t="s">
        <v>36</v>
      </c>
      <c r="AQ4" s="395" t="s">
        <v>38</v>
      </c>
      <c r="AR4" s="638" t="s">
        <v>323</v>
      </c>
      <c r="AS4" s="639" t="s">
        <v>430</v>
      </c>
      <c r="AT4" s="639" t="s">
        <v>324</v>
      </c>
      <c r="AU4" s="395" t="s">
        <v>325</v>
      </c>
      <c r="AV4" s="639" t="s">
        <v>326</v>
      </c>
      <c r="AW4" s="395" t="s">
        <v>37</v>
      </c>
      <c r="AX4" s="395" t="s">
        <v>36</v>
      </c>
      <c r="AY4" s="395" t="s">
        <v>38</v>
      </c>
      <c r="AZ4" s="638" t="s">
        <v>323</v>
      </c>
      <c r="BA4" s="639" t="s">
        <v>430</v>
      </c>
      <c r="BB4" s="639" t="s">
        <v>324</v>
      </c>
      <c r="BC4" s="395" t="s">
        <v>325</v>
      </c>
      <c r="BD4" s="639" t="s">
        <v>326</v>
      </c>
      <c r="BE4" s="395" t="s">
        <v>37</v>
      </c>
      <c r="BF4" s="395" t="s">
        <v>36</v>
      </c>
      <c r="BG4" s="395" t="s">
        <v>38</v>
      </c>
      <c r="BH4" s="638" t="s">
        <v>323</v>
      </c>
      <c r="BI4" s="639" t="s">
        <v>430</v>
      </c>
      <c r="BJ4" s="639" t="s">
        <v>324</v>
      </c>
      <c r="BK4" s="395" t="s">
        <v>325</v>
      </c>
      <c r="BL4" s="639" t="s">
        <v>326</v>
      </c>
      <c r="BM4" s="395" t="s">
        <v>879</v>
      </c>
      <c r="BN4" s="395" t="s">
        <v>36</v>
      </c>
      <c r="BO4" s="395" t="s">
        <v>38</v>
      </c>
      <c r="BP4" s="638" t="s">
        <v>323</v>
      </c>
      <c r="BQ4" s="639" t="s">
        <v>430</v>
      </c>
      <c r="BR4" s="639" t="s">
        <v>324</v>
      </c>
      <c r="BS4" s="395" t="s">
        <v>325</v>
      </c>
      <c r="BT4" s="639" t="s">
        <v>326</v>
      </c>
      <c r="BU4" s="395" t="s">
        <v>878</v>
      </c>
      <c r="BV4" s="395" t="s">
        <v>36</v>
      </c>
      <c r="BW4" s="395" t="s">
        <v>38</v>
      </c>
      <c r="BX4" s="638" t="s">
        <v>323</v>
      </c>
      <c r="BY4" s="639" t="s">
        <v>430</v>
      </c>
      <c r="BZ4" s="639" t="s">
        <v>324</v>
      </c>
      <c r="CA4" s="395" t="s">
        <v>325</v>
      </c>
      <c r="CB4" s="639" t="s">
        <v>326</v>
      </c>
      <c r="CC4" s="395" t="s">
        <v>37</v>
      </c>
      <c r="CD4" s="395" t="s">
        <v>36</v>
      </c>
      <c r="CE4" s="395" t="s">
        <v>38</v>
      </c>
      <c r="CF4" s="638" t="s">
        <v>323</v>
      </c>
      <c r="CG4" s="639" t="s">
        <v>430</v>
      </c>
      <c r="CH4" s="639" t="s">
        <v>324</v>
      </c>
      <c r="CI4" s="395" t="s">
        <v>325</v>
      </c>
      <c r="CJ4" s="639" t="s">
        <v>326</v>
      </c>
      <c r="CK4" s="395" t="s">
        <v>37</v>
      </c>
      <c r="CL4" s="395" t="s">
        <v>36</v>
      </c>
      <c r="CM4" s="395" t="s">
        <v>38</v>
      </c>
      <c r="CN4" s="638" t="s">
        <v>323</v>
      </c>
      <c r="CO4" s="639" t="s">
        <v>430</v>
      </c>
      <c r="CP4" s="639" t="s">
        <v>324</v>
      </c>
      <c r="CQ4" s="395" t="s">
        <v>325</v>
      </c>
      <c r="CR4" s="639" t="s">
        <v>326</v>
      </c>
      <c r="CS4" s="395" t="s">
        <v>37</v>
      </c>
      <c r="CT4" s="395" t="s">
        <v>36</v>
      </c>
    </row>
    <row r="5" spans="1:124">
      <c r="A5" s="1080" t="s">
        <v>15</v>
      </c>
      <c r="B5" s="284" t="s">
        <v>55</v>
      </c>
      <c r="C5" s="577">
        <v>19.221427364273026</v>
      </c>
      <c r="D5" s="577">
        <v>14.494892879643951</v>
      </c>
      <c r="E5" s="577">
        <v>12.173574284371458</v>
      </c>
      <c r="F5" s="577">
        <v>10.376953939508512</v>
      </c>
      <c r="G5" s="577">
        <v>8.6455248626921826</v>
      </c>
      <c r="H5" s="577">
        <v>27.814051970353049</v>
      </c>
      <c r="I5" s="577">
        <v>4.2745856364977888</v>
      </c>
      <c r="J5" s="577">
        <v>2.9914344953235972</v>
      </c>
      <c r="K5" s="577">
        <v>19.479684340963939</v>
      </c>
      <c r="L5" s="577">
        <v>14.838857579999624</v>
      </c>
      <c r="M5" s="577">
        <v>12.013324680264812</v>
      </c>
      <c r="N5" s="577">
        <v>10.269771526957623</v>
      </c>
      <c r="O5" s="577">
        <v>8.718591648490003</v>
      </c>
      <c r="P5" s="577">
        <v>27.642874347482358</v>
      </c>
      <c r="Q5" s="577">
        <v>4.1045022717885171</v>
      </c>
      <c r="R5" s="577">
        <v>2.9366073175503824</v>
      </c>
      <c r="S5" s="577">
        <v>19.571661134083026</v>
      </c>
      <c r="T5" s="577">
        <v>15.03196709588777</v>
      </c>
      <c r="U5" s="577">
        <v>12.252176230018504</v>
      </c>
      <c r="V5" s="577">
        <v>10.089517548280144</v>
      </c>
      <c r="W5" s="577">
        <v>8.5946349713446182</v>
      </c>
      <c r="X5" s="577">
        <v>27.574705954307149</v>
      </c>
      <c r="Y5" s="577">
        <v>3.9130587663969907</v>
      </c>
      <c r="Z5" s="577">
        <v>3.1348033881649924</v>
      </c>
      <c r="AA5" s="577">
        <v>19.366496529659326</v>
      </c>
      <c r="AB5" s="577">
        <v>15.22778882532973</v>
      </c>
      <c r="AC5" s="577">
        <v>12.435774721626302</v>
      </c>
      <c r="AD5" s="577">
        <v>10.313051156137263</v>
      </c>
      <c r="AE5" s="577">
        <v>8.4551362436971047</v>
      </c>
      <c r="AF5" s="577">
        <v>27.544222412713484</v>
      </c>
      <c r="AG5" s="577">
        <v>3.7435387415918466</v>
      </c>
      <c r="AH5" s="577">
        <v>3.0546623272536126</v>
      </c>
      <c r="AI5" s="577">
        <v>19.277420463281349</v>
      </c>
      <c r="AJ5" s="577">
        <v>15.201270894036949</v>
      </c>
      <c r="AK5" s="577">
        <v>12.628683908393214</v>
      </c>
      <c r="AL5" s="577">
        <v>10.464794046660435</v>
      </c>
      <c r="AM5" s="577">
        <v>8.6342505482336787</v>
      </c>
      <c r="AN5" s="577">
        <v>27.420676890866652</v>
      </c>
      <c r="AO5" s="577">
        <v>3.5999696509134473</v>
      </c>
      <c r="AP5" s="577">
        <v>2.9911935371704961</v>
      </c>
      <c r="AQ5" s="577">
        <v>19.093011199230787</v>
      </c>
      <c r="AR5" s="577">
        <v>15.233531865645318</v>
      </c>
      <c r="AS5" s="577">
        <v>12.568800855038402</v>
      </c>
      <c r="AT5" s="577">
        <v>10.558595597561172</v>
      </c>
      <c r="AU5" s="577">
        <v>8.710433910638617</v>
      </c>
      <c r="AV5" s="577">
        <v>27.350781762699828</v>
      </c>
      <c r="AW5" s="577">
        <v>3.4688016302836679</v>
      </c>
      <c r="AX5" s="577">
        <v>2.9868322782293384</v>
      </c>
      <c r="AY5" s="577">
        <v>18.586235214132621</v>
      </c>
      <c r="AZ5" s="577">
        <v>15.445482482371483</v>
      </c>
      <c r="BA5" s="577">
        <v>13.143515850667962</v>
      </c>
      <c r="BB5" s="577">
        <v>11.365167068712585</v>
      </c>
      <c r="BC5" s="577">
        <v>9.1733843480220969</v>
      </c>
      <c r="BD5" s="577">
        <v>28.734698320132772</v>
      </c>
      <c r="BE5" s="577">
        <v>3.551516715960465</v>
      </c>
      <c r="BF5" s="577">
        <v>2.3139416618342379</v>
      </c>
      <c r="BG5" s="577">
        <v>18.646983780324842</v>
      </c>
      <c r="BH5" s="577">
        <v>15.345223966984827</v>
      </c>
      <c r="BI5" s="577">
        <v>13.004894737867778</v>
      </c>
      <c r="BJ5" s="577">
        <v>11.340274288968228</v>
      </c>
      <c r="BK5" s="577">
        <v>9.2874615019843976</v>
      </c>
      <c r="BL5" s="577">
        <v>28.553793617275915</v>
      </c>
      <c r="BM5" s="577">
        <v>3.8213681065940182</v>
      </c>
      <c r="BN5" s="577">
        <v>2.2675858296694642</v>
      </c>
      <c r="BO5" s="577">
        <v>18.8222321216365</v>
      </c>
      <c r="BP5" s="577">
        <v>15.157475359205797</v>
      </c>
      <c r="BQ5" s="577">
        <v>12.884535706803247</v>
      </c>
      <c r="BR5" s="577">
        <v>11.284148178870472</v>
      </c>
      <c r="BS5" s="577">
        <v>9.3747346466271821</v>
      </c>
      <c r="BT5" s="577">
        <v>28.422189110388285</v>
      </c>
      <c r="BU5" s="577">
        <v>4.0546848764685386</v>
      </c>
      <c r="BV5" s="577">
        <v>2.2265468154821724</v>
      </c>
      <c r="BW5" s="577">
        <v>18.692508260850751</v>
      </c>
      <c r="BX5" s="577">
        <v>14.567128993856896</v>
      </c>
      <c r="BY5" s="577">
        <v>12.516650129459434</v>
      </c>
      <c r="BZ5" s="577">
        <v>10.960902078025146</v>
      </c>
      <c r="CA5" s="577">
        <v>9.2287627674588197</v>
      </c>
      <c r="CB5" s="577">
        <v>27.751958475901862</v>
      </c>
      <c r="CC5" s="577">
        <v>4.1304152612063021</v>
      </c>
      <c r="CD5" s="577">
        <v>2.151674033240798</v>
      </c>
      <c r="CE5" s="577">
        <v>19.389405112202869</v>
      </c>
      <c r="CF5" s="577">
        <v>15.302414876221906</v>
      </c>
      <c r="CG5" s="577">
        <v>12.233999314477083</v>
      </c>
      <c r="CH5" s="577">
        <v>10.087945472832876</v>
      </c>
      <c r="CI5" s="577">
        <v>8.4682608508350832</v>
      </c>
      <c r="CJ5" s="577">
        <v>28.280067952927428</v>
      </c>
      <c r="CK5" s="577">
        <v>3.4643930780915495</v>
      </c>
      <c r="CL5" s="577">
        <v>2.7735133424112051</v>
      </c>
      <c r="CM5" s="577">
        <v>18.609850879814772</v>
      </c>
      <c r="CN5" s="577">
        <v>15.58485659034525</v>
      </c>
      <c r="CO5" s="577">
        <v>12.411184690857576</v>
      </c>
      <c r="CP5" s="577">
        <v>10.161060980895163</v>
      </c>
      <c r="CQ5" s="577">
        <v>8.5032528550104676</v>
      </c>
      <c r="CR5" s="577">
        <v>28.479190739579575</v>
      </c>
      <c r="CS5" s="577">
        <v>3.5186257923224558</v>
      </c>
      <c r="CT5" s="577">
        <v>2.7319774711747415</v>
      </c>
    </row>
    <row r="6" spans="1:124">
      <c r="A6" s="1080"/>
      <c r="B6" s="284" t="s">
        <v>56</v>
      </c>
      <c r="C6" s="577">
        <v>19.86249482272698</v>
      </c>
      <c r="D6" s="577">
        <v>14.810889239665604</v>
      </c>
      <c r="E6" s="577">
        <v>12.446931835279818</v>
      </c>
      <c r="F6" s="577">
        <v>10.572585102745117</v>
      </c>
      <c r="G6" s="577">
        <v>8.6920099232518648</v>
      </c>
      <c r="H6" s="577">
        <v>27.399372092664418</v>
      </c>
      <c r="I6" s="577">
        <v>3.8646147097373182</v>
      </c>
      <c r="J6" s="577">
        <v>2.3937368039429261</v>
      </c>
      <c r="K6" s="577">
        <v>20.079800038605704</v>
      </c>
      <c r="L6" s="577">
        <v>15.173958889175003</v>
      </c>
      <c r="M6" s="577">
        <v>12.247464269418403</v>
      </c>
      <c r="N6" s="577">
        <v>10.462732391457859</v>
      </c>
      <c r="O6" s="577">
        <v>8.8076830553377334</v>
      </c>
      <c r="P6" s="577">
        <v>27.150815446732917</v>
      </c>
      <c r="Q6" s="577">
        <v>3.7190230698158535</v>
      </c>
      <c r="R6" s="577">
        <v>2.3694135382391237</v>
      </c>
      <c r="S6" s="577">
        <v>20.076264484258289</v>
      </c>
      <c r="T6" s="577">
        <v>15.357117803926759</v>
      </c>
      <c r="U6" s="577">
        <v>12.530707482550575</v>
      </c>
      <c r="V6" s="577">
        <v>10.281204324746037</v>
      </c>
      <c r="W6" s="577">
        <v>8.7082043550523309</v>
      </c>
      <c r="X6" s="577">
        <v>27.116638688698121</v>
      </c>
      <c r="Y6" s="577">
        <v>3.5584860817120036</v>
      </c>
      <c r="Z6" s="577">
        <v>2.4837163986102415</v>
      </c>
      <c r="AA6" s="577">
        <v>19.903765364410788</v>
      </c>
      <c r="AB6" s="577">
        <v>15.450863872731173</v>
      </c>
      <c r="AC6" s="577">
        <v>12.703362493299027</v>
      </c>
      <c r="AD6" s="577">
        <v>10.535297417347024</v>
      </c>
      <c r="AE6" s="577">
        <v>8.5698061180929983</v>
      </c>
      <c r="AF6" s="577">
        <v>27.120715201915903</v>
      </c>
      <c r="AG6" s="577">
        <v>3.4059588741016755</v>
      </c>
      <c r="AH6" s="577">
        <v>2.4195035974899253</v>
      </c>
      <c r="AI6" s="577">
        <v>19.925631562027856</v>
      </c>
      <c r="AJ6" s="577">
        <v>15.444787965317275</v>
      </c>
      <c r="AK6" s="577">
        <v>12.771080959345955</v>
      </c>
      <c r="AL6" s="577">
        <v>10.638196935679105</v>
      </c>
      <c r="AM6" s="577">
        <v>8.7501888196913669</v>
      </c>
      <c r="AN6" s="577">
        <v>26.985079502774685</v>
      </c>
      <c r="AO6" s="577">
        <v>3.2744813305747695</v>
      </c>
      <c r="AP6" s="577">
        <v>2.3864984632770589</v>
      </c>
      <c r="AQ6" s="577">
        <v>19.747552955430418</v>
      </c>
      <c r="AR6" s="577">
        <v>15.584100834732771</v>
      </c>
      <c r="AS6" s="577">
        <v>12.711063475926407</v>
      </c>
      <c r="AT6" s="577">
        <v>10.615367965331327</v>
      </c>
      <c r="AU6" s="577">
        <v>8.7781468065606063</v>
      </c>
      <c r="AV6" s="577">
        <v>26.932782842632168</v>
      </c>
      <c r="AW6" s="577">
        <v>3.151688603998231</v>
      </c>
      <c r="AX6" s="577">
        <v>2.3953048870370677</v>
      </c>
      <c r="AY6" s="577">
        <v>19.84930715154092</v>
      </c>
      <c r="AZ6" s="577">
        <v>16.601642093452774</v>
      </c>
      <c r="BA6" s="577">
        <v>13.75436424496505</v>
      </c>
      <c r="BB6" s="577">
        <v>11.329086835568427</v>
      </c>
      <c r="BC6" s="577">
        <v>8.8647885871420886</v>
      </c>
      <c r="BD6" s="577">
        <v>25.943786830411973</v>
      </c>
      <c r="BE6" s="577">
        <v>3.6570242569187625</v>
      </c>
      <c r="BF6" s="577">
        <v>2.7183055033036059</v>
      </c>
      <c r="BG6" s="577">
        <v>19.98220150354738</v>
      </c>
      <c r="BH6" s="577">
        <v>16.340641861078122</v>
      </c>
      <c r="BI6" s="577">
        <v>13.796758334778422</v>
      </c>
      <c r="BJ6" s="577">
        <v>11.317134713209969</v>
      </c>
      <c r="BK6" s="577">
        <v>9.0303615377061579</v>
      </c>
      <c r="BL6" s="577">
        <v>25.807878799524538</v>
      </c>
      <c r="BM6" s="577">
        <v>3.7250232501554028</v>
      </c>
      <c r="BN6" s="577">
        <v>2.6422597701049155</v>
      </c>
      <c r="BO6" s="577">
        <v>20.230753114753281</v>
      </c>
      <c r="BP6" s="577">
        <v>15.988964229266267</v>
      </c>
      <c r="BQ6" s="577">
        <v>13.815789623667179</v>
      </c>
      <c r="BR6" s="577">
        <v>11.304939765820434</v>
      </c>
      <c r="BS6" s="577">
        <v>9.1545397738451246</v>
      </c>
      <c r="BT6" s="577">
        <v>25.731415037582678</v>
      </c>
      <c r="BU6" s="577">
        <v>3.773598455065049</v>
      </c>
      <c r="BV6" s="577">
        <v>2.5745572229835294</v>
      </c>
      <c r="BW6" s="577">
        <v>20.07991602045308</v>
      </c>
      <c r="BX6" s="577">
        <v>15.185968148617562</v>
      </c>
      <c r="BY6" s="577">
        <v>13.456185133405679</v>
      </c>
      <c r="BZ6" s="577">
        <v>11.0297438312067</v>
      </c>
      <c r="CA6" s="577">
        <v>9.0126329447720508</v>
      </c>
      <c r="CB6" s="577">
        <v>25.080655087766257</v>
      </c>
      <c r="CC6" s="577">
        <v>3.6987550881425109</v>
      </c>
      <c r="CD6" s="577">
        <v>2.4561437456361435</v>
      </c>
      <c r="CE6" s="577">
        <v>20.352068118206041</v>
      </c>
      <c r="CF6" s="577">
        <v>16.02627016864421</v>
      </c>
      <c r="CG6" s="577">
        <v>12.526180513851406</v>
      </c>
      <c r="CH6" s="577">
        <v>10.126435163732912</v>
      </c>
      <c r="CI6" s="577">
        <v>8.2465203306083215</v>
      </c>
      <c r="CJ6" s="577">
        <v>27.177398675944882</v>
      </c>
      <c r="CK6" s="577">
        <v>3.2452087658251063</v>
      </c>
      <c r="CL6" s="577">
        <v>2.2999182631871209</v>
      </c>
      <c r="CM6" s="577">
        <v>19.516777592257984</v>
      </c>
      <c r="CN6" s="577">
        <v>16.311415833295477</v>
      </c>
      <c r="CO6" s="577">
        <v>12.73841894489815</v>
      </c>
      <c r="CP6" s="577">
        <v>10.233105981452759</v>
      </c>
      <c r="CQ6" s="577">
        <v>8.325491748489549</v>
      </c>
      <c r="CR6" s="577">
        <v>27.328255385662274</v>
      </c>
      <c r="CS6" s="577">
        <v>3.2861416714025209</v>
      </c>
      <c r="CT6" s="577">
        <v>2.2603928425412851</v>
      </c>
      <c r="CU6" s="16"/>
      <c r="CV6" s="16"/>
      <c r="CW6" s="285" t="s">
        <v>13</v>
      </c>
      <c r="CX6" s="16"/>
      <c r="CY6" s="16"/>
      <c r="CZ6" s="16"/>
      <c r="DA6" s="16"/>
      <c r="DB6" s="16"/>
      <c r="DC6" s="16"/>
      <c r="DD6" s="16"/>
      <c r="DE6" s="16"/>
      <c r="DF6" s="16"/>
      <c r="DG6" s="16"/>
      <c r="DH6" s="16"/>
      <c r="DI6" s="16"/>
      <c r="DJ6" s="16"/>
      <c r="DK6" s="16"/>
      <c r="DL6" s="16"/>
      <c r="DM6" s="16"/>
      <c r="DN6" s="16"/>
      <c r="DO6" s="16"/>
      <c r="DP6" s="16"/>
      <c r="DQ6" s="16"/>
      <c r="DR6" s="16"/>
      <c r="DS6" s="16"/>
      <c r="DT6" s="15"/>
    </row>
    <row r="7" spans="1:124">
      <c r="A7" s="1080"/>
      <c r="B7" s="284" t="s">
        <v>59</v>
      </c>
      <c r="C7" s="577">
        <v>19.536723563249993</v>
      </c>
      <c r="D7" s="577">
        <v>14.650312184821903</v>
      </c>
      <c r="E7" s="577">
        <v>12.308022164164798</v>
      </c>
      <c r="F7" s="577">
        <v>10.473172957535505</v>
      </c>
      <c r="G7" s="577">
        <v>8.6683880241945719</v>
      </c>
      <c r="H7" s="577">
        <v>27.610096271441751</v>
      </c>
      <c r="I7" s="577">
        <v>4.0729496414179893</v>
      </c>
      <c r="J7" s="577">
        <v>2.6974688482696685</v>
      </c>
      <c r="K7" s="577">
        <v>19.775299093426305</v>
      </c>
      <c r="L7" s="577">
        <v>15.003928810624526</v>
      </c>
      <c r="M7" s="577">
        <v>12.128662069470186</v>
      </c>
      <c r="N7" s="577">
        <v>10.364824236372218</v>
      </c>
      <c r="O7" s="577">
        <v>8.7624781621018055</v>
      </c>
      <c r="P7" s="577">
        <v>27.400485654682193</v>
      </c>
      <c r="Q7" s="577">
        <v>3.9146166558675559</v>
      </c>
      <c r="R7" s="577">
        <v>2.6572097791620637</v>
      </c>
      <c r="S7" s="577">
        <v>19.819961935669859</v>
      </c>
      <c r="T7" s="577">
        <v>15.192042768332755</v>
      </c>
      <c r="U7" s="577">
        <v>12.389300574033982</v>
      </c>
      <c r="V7" s="577">
        <v>10.183887294010205</v>
      </c>
      <c r="W7" s="577">
        <v>8.6505465686953293</v>
      </c>
      <c r="X7" s="577">
        <v>27.349193834067172</v>
      </c>
      <c r="Y7" s="577">
        <v>3.73858374200903</v>
      </c>
      <c r="Z7" s="577">
        <v>2.8144221989536087</v>
      </c>
      <c r="AA7" s="577">
        <v>19.630815159896166</v>
      </c>
      <c r="AB7" s="577">
        <v>15.337582502518091</v>
      </c>
      <c r="AC7" s="577">
        <v>12.567476791242887</v>
      </c>
      <c r="AD7" s="577">
        <v>10.422436919107303</v>
      </c>
      <c r="AE7" s="577">
        <v>8.5115747710864795</v>
      </c>
      <c r="AF7" s="577">
        <v>27.335779493924921</v>
      </c>
      <c r="AG7" s="577">
        <v>3.5774605282299761</v>
      </c>
      <c r="AH7" s="577">
        <v>2.7421850820179512</v>
      </c>
      <c r="AI7" s="577">
        <v>19.596957241667258</v>
      </c>
      <c r="AJ7" s="577">
        <v>15.321362262739923</v>
      </c>
      <c r="AK7" s="577">
        <v>12.698907554966627</v>
      </c>
      <c r="AL7" s="577">
        <v>10.550308340051927</v>
      </c>
      <c r="AM7" s="577">
        <v>8.6914259471952704</v>
      </c>
      <c r="AN7" s="577">
        <v>27.205860384309752</v>
      </c>
      <c r="AO7" s="577">
        <v>3.4395196223897395</v>
      </c>
      <c r="AP7" s="577">
        <v>2.6931080582402767</v>
      </c>
      <c r="AQ7" s="577">
        <v>19.416442567966318</v>
      </c>
      <c r="AR7" s="577">
        <v>15.406836749176065</v>
      </c>
      <c r="AS7" s="577">
        <v>12.639128833604079</v>
      </c>
      <c r="AT7" s="577">
        <v>10.586661197918735</v>
      </c>
      <c r="AU7" s="577">
        <v>8.7439079958431236</v>
      </c>
      <c r="AV7" s="577">
        <v>27.144142668695384</v>
      </c>
      <c r="AW7" s="577">
        <v>3.3121052863699165</v>
      </c>
      <c r="AX7" s="577">
        <v>2.694538452868672</v>
      </c>
      <c r="AY7" s="577">
        <v>19.195727902804141</v>
      </c>
      <c r="AZ7" s="577">
        <v>16.003384854375149</v>
      </c>
      <c r="BA7" s="577">
        <v>13.438279449782318</v>
      </c>
      <c r="BB7" s="577">
        <v>11.347756628613622</v>
      </c>
      <c r="BC7" s="577">
        <v>9.0244721171025155</v>
      </c>
      <c r="BD7" s="577">
        <v>27.387949890898778</v>
      </c>
      <c r="BE7" s="577">
        <v>3.6024291564234714</v>
      </c>
      <c r="BF7" s="577">
        <v>2.5090665772404135</v>
      </c>
      <c r="BG7" s="577">
        <v>18.830899630322232</v>
      </c>
      <c r="BH7" s="577">
        <v>15.447829417706746</v>
      </c>
      <c r="BI7" s="577">
        <v>13.067454317819561</v>
      </c>
      <c r="BJ7" s="577">
        <v>11.058324293490369</v>
      </c>
      <c r="BK7" s="577">
        <v>8.9442565727732006</v>
      </c>
      <c r="BL7" s="577">
        <v>26.576572015751427</v>
      </c>
      <c r="BM7" s="577">
        <v>3.6846061283699973</v>
      </c>
      <c r="BN7" s="577">
        <v>2.390057623766467</v>
      </c>
      <c r="BO7" s="577">
        <v>19.503368507473361</v>
      </c>
      <c r="BP7" s="577">
        <v>15.559568992587383</v>
      </c>
      <c r="BQ7" s="577">
        <v>13.334873990953005</v>
      </c>
      <c r="BR7" s="577">
        <v>11.294202630639465</v>
      </c>
      <c r="BS7" s="577">
        <v>9.2682522153680633</v>
      </c>
      <c r="BT7" s="577">
        <v>27.120977317301143</v>
      </c>
      <c r="BU7" s="577">
        <v>3.9187563456775751</v>
      </c>
      <c r="BV7" s="577">
        <v>2.3948386282116085</v>
      </c>
      <c r="BW7" s="577">
        <v>19.365226788184025</v>
      </c>
      <c r="BX7" s="577">
        <v>14.867188267682845</v>
      </c>
      <c r="BY7" s="577">
        <v>12.972206615905741</v>
      </c>
      <c r="BZ7" s="577">
        <v>10.994281682902525</v>
      </c>
      <c r="CA7" s="577">
        <v>9.1239669458812322</v>
      </c>
      <c r="CB7" s="577">
        <v>26.456711805346945</v>
      </c>
      <c r="CC7" s="577">
        <v>3.9211142868372866</v>
      </c>
      <c r="CD7" s="577">
        <v>2.2993036072593913</v>
      </c>
      <c r="CE7" s="577">
        <v>19.855985722968164</v>
      </c>
      <c r="CF7" s="577">
        <v>15.653250882527292</v>
      </c>
      <c r="CG7" s="577">
        <v>12.375612819523063</v>
      </c>
      <c r="CH7" s="577">
        <v>10.106600540469543</v>
      </c>
      <c r="CI7" s="577">
        <v>8.3607883223244404</v>
      </c>
      <c r="CJ7" s="577">
        <v>27.745629523780032</v>
      </c>
      <c r="CK7" s="577">
        <v>3.3581594847679153</v>
      </c>
      <c r="CL7" s="577">
        <v>2.5439727036395481</v>
      </c>
      <c r="CM7" s="577">
        <v>19.049820494205928</v>
      </c>
      <c r="CN7" s="577">
        <v>15.937326073895896</v>
      </c>
      <c r="CO7" s="577">
        <v>12.569933051216214</v>
      </c>
      <c r="CP7" s="577">
        <v>10.196011557032396</v>
      </c>
      <c r="CQ7" s="577">
        <v>8.4170171267904195</v>
      </c>
      <c r="CR7" s="577">
        <v>27.920847295832068</v>
      </c>
      <c r="CS7" s="577">
        <v>3.4058427552480941</v>
      </c>
      <c r="CT7" s="577">
        <v>2.5032016457789812</v>
      </c>
    </row>
    <row r="8" spans="1:124">
      <c r="A8" s="1080" t="s">
        <v>14</v>
      </c>
      <c r="B8" s="284" t="s">
        <v>55</v>
      </c>
      <c r="C8" s="577">
        <v>18.307201899229224</v>
      </c>
      <c r="D8" s="577">
        <v>14.782745348111293</v>
      </c>
      <c r="E8" s="577">
        <v>12.302469242540734</v>
      </c>
      <c r="F8" s="577">
        <v>10.464143743696127</v>
      </c>
      <c r="G8" s="577">
        <v>9.1833810724168554</v>
      </c>
      <c r="H8" s="577">
        <v>27.931664441885051</v>
      </c>
      <c r="I8" s="577">
        <v>4.047850199867149</v>
      </c>
      <c r="J8" s="577">
        <v>2.9702970297029707</v>
      </c>
      <c r="K8" s="577">
        <v>17.780524072959047</v>
      </c>
      <c r="L8" s="577">
        <v>15.21579949037816</v>
      </c>
      <c r="M8" s="577">
        <v>12.428034912044209</v>
      </c>
      <c r="N8" s="577">
        <v>10.316786873664675</v>
      </c>
      <c r="O8" s="577">
        <v>8.7802620849934723</v>
      </c>
      <c r="P8" s="577">
        <v>28.607297242061936</v>
      </c>
      <c r="Q8" s="577">
        <v>3.9827748522156843</v>
      </c>
      <c r="R8" s="577">
        <v>2.9052883000063203</v>
      </c>
      <c r="S8" s="577">
        <v>15.877878242649235</v>
      </c>
      <c r="T8" s="577">
        <v>15.062695530169089</v>
      </c>
      <c r="U8" s="577">
        <v>13.017019295126836</v>
      </c>
      <c r="V8" s="577">
        <v>10.623191852491841</v>
      </c>
      <c r="W8" s="577">
        <v>8.8530397573465738</v>
      </c>
      <c r="X8" s="577">
        <v>29.4076855708498</v>
      </c>
      <c r="Y8" s="577">
        <v>3.9511068850069457</v>
      </c>
      <c r="Z8" s="577">
        <v>3.5098332839866075</v>
      </c>
      <c r="AA8" s="577">
        <v>13.924304626022277</v>
      </c>
      <c r="AB8" s="577">
        <v>13.842735434918282</v>
      </c>
      <c r="AC8" s="577">
        <v>13.171969551151646</v>
      </c>
      <c r="AD8" s="577">
        <v>11.409771084589387</v>
      </c>
      <c r="AE8" s="577">
        <v>9.3682118439338851</v>
      </c>
      <c r="AF8" s="577">
        <v>30.707417331564308</v>
      </c>
      <c r="AG8" s="577">
        <v>4.2229683414467569</v>
      </c>
      <c r="AH8" s="577">
        <v>3.6398238228058237</v>
      </c>
      <c r="AI8" s="577">
        <v>12.442135704682986</v>
      </c>
      <c r="AJ8" s="577">
        <v>12.563416499739029</v>
      </c>
      <c r="AK8" s="577">
        <v>12.489244479670004</v>
      </c>
      <c r="AL8" s="577">
        <v>11.931034105913405</v>
      </c>
      <c r="AM8" s="577">
        <v>10.362910286132824</v>
      </c>
      <c r="AN8" s="577">
        <v>32.11413388269262</v>
      </c>
      <c r="AO8" s="577">
        <v>4.4331867042777535</v>
      </c>
      <c r="AP8" s="577">
        <v>4.0619296112806174</v>
      </c>
      <c r="AQ8" s="577">
        <v>11.353125069757208</v>
      </c>
      <c r="AR8" s="577">
        <v>11.821640028740896</v>
      </c>
      <c r="AS8" s="577">
        <v>11.742735876730334</v>
      </c>
      <c r="AT8" s="577">
        <v>11.731160177864036</v>
      </c>
      <c r="AU8" s="577">
        <v>11.199431432723363</v>
      </c>
      <c r="AV8" s="577">
        <v>33.513336936847374</v>
      </c>
      <c r="AW8" s="577">
        <v>4.755714244714131</v>
      </c>
      <c r="AX8" s="577">
        <v>4.6995895884510768</v>
      </c>
      <c r="AY8" s="577">
        <v>11.137992034944757</v>
      </c>
      <c r="AZ8" s="577">
        <v>11.199121475219714</v>
      </c>
      <c r="BA8" s="577">
        <v>11.259965896606413</v>
      </c>
      <c r="BB8" s="577">
        <v>11.223236083984414</v>
      </c>
      <c r="BC8" s="577">
        <v>11.219878196716316</v>
      </c>
      <c r="BD8" s="577">
        <v>34.139469385147109</v>
      </c>
      <c r="BE8" s="577">
        <v>5.7578339524713753</v>
      </c>
      <c r="BF8" s="577">
        <v>5.2318246609058034</v>
      </c>
      <c r="BG8" s="577">
        <v>11.94329083377772</v>
      </c>
      <c r="BH8" s="577">
        <v>11.155536611715997</v>
      </c>
      <c r="BI8" s="577">
        <v>11.149780233562783</v>
      </c>
      <c r="BJ8" s="577">
        <v>11.137055357204492</v>
      </c>
      <c r="BK8" s="577">
        <v>11.159273107674336</v>
      </c>
      <c r="BL8" s="577">
        <v>34.251624938541809</v>
      </c>
      <c r="BM8" s="577">
        <v>6.3121266475984248</v>
      </c>
      <c r="BN8" s="577">
        <v>5.2139252029367249</v>
      </c>
      <c r="BO8" s="577">
        <v>11.4528293852528</v>
      </c>
      <c r="BP8" s="577">
        <v>11.142014216532635</v>
      </c>
      <c r="BQ8" s="577">
        <v>11.031323988809786</v>
      </c>
      <c r="BR8" s="577">
        <v>11.061804404158195</v>
      </c>
      <c r="BS8" s="577">
        <v>11.082758557220904</v>
      </c>
      <c r="BT8" s="577">
        <v>34.373026220014175</v>
      </c>
      <c r="BU8" s="577">
        <v>5.4443752447071239</v>
      </c>
      <c r="BV8" s="577">
        <v>4.4118679833043979</v>
      </c>
      <c r="BW8" s="577">
        <v>12.1</v>
      </c>
      <c r="BX8" s="577">
        <v>11</v>
      </c>
      <c r="BY8" s="577">
        <v>10.6</v>
      </c>
      <c r="BZ8" s="577">
        <v>10.6</v>
      </c>
      <c r="CA8" s="577">
        <v>9.8000000000000007</v>
      </c>
      <c r="CB8" s="577">
        <v>37.5</v>
      </c>
      <c r="CC8" s="577">
        <v>4.2</v>
      </c>
      <c r="CD8" s="577">
        <v>4.2</v>
      </c>
      <c r="CE8" s="577">
        <v>11.727571635005432</v>
      </c>
      <c r="CF8" s="577">
        <v>10.101152661392172</v>
      </c>
      <c r="CG8" s="577">
        <v>9.5073849910902979</v>
      </c>
      <c r="CH8" s="577">
        <v>9.4663193233543463</v>
      </c>
      <c r="CI8" s="577">
        <v>9.5108450695248141</v>
      </c>
      <c r="CJ8" s="577">
        <v>39.068565096367735</v>
      </c>
      <c r="CK8" s="577">
        <v>5.3506470801946024</v>
      </c>
      <c r="CL8" s="577">
        <v>5.2676962524618913</v>
      </c>
      <c r="CM8" s="577">
        <v>11.542405103531154</v>
      </c>
      <c r="CN8" s="577">
        <v>10.110977087301439</v>
      </c>
      <c r="CO8" s="577">
        <v>9.4503799977971141</v>
      </c>
      <c r="CP8" s="577">
        <v>9.243613198330463</v>
      </c>
      <c r="CQ8" s="577">
        <v>9.4223514104289627</v>
      </c>
      <c r="CR8" s="577">
        <v>39.483503877884907</v>
      </c>
      <c r="CS8" s="577">
        <v>5.5256613806362758</v>
      </c>
      <c r="CT8" s="577">
        <v>5.2210183958872305</v>
      </c>
    </row>
    <row r="9" spans="1:124">
      <c r="A9" s="1080"/>
      <c r="B9" s="284" t="s">
        <v>56</v>
      </c>
      <c r="C9" s="577">
        <v>19.331805413923217</v>
      </c>
      <c r="D9" s="577">
        <v>15.525805475641118</v>
      </c>
      <c r="E9" s="577">
        <v>12.896059991850857</v>
      </c>
      <c r="F9" s="577">
        <v>10.950134278975492</v>
      </c>
      <c r="G9" s="577">
        <v>9.57491302632911</v>
      </c>
      <c r="H9" s="577">
        <v>26.586597923425835</v>
      </c>
      <c r="I9" s="577">
        <v>3.1659529764677155</v>
      </c>
      <c r="J9" s="577">
        <v>1.9570226500031798</v>
      </c>
      <c r="K9" s="577">
        <v>18.637216315989473</v>
      </c>
      <c r="L9" s="577">
        <v>15.851380286792564</v>
      </c>
      <c r="M9" s="577">
        <v>12.91123385195548</v>
      </c>
      <c r="N9" s="577">
        <v>10.710373836983777</v>
      </c>
      <c r="O9" s="577">
        <v>9.058569873046455</v>
      </c>
      <c r="P9" s="577">
        <v>27.901602160119761</v>
      </c>
      <c r="Q9" s="577">
        <v>3.0239567804755603</v>
      </c>
      <c r="R9" s="577">
        <v>1.939170101222685</v>
      </c>
      <c r="S9" s="577">
        <v>16.561909231666718</v>
      </c>
      <c r="T9" s="577">
        <v>15.604303383237619</v>
      </c>
      <c r="U9" s="577">
        <v>13.442731877331028</v>
      </c>
      <c r="V9" s="577">
        <v>10.954692856899964</v>
      </c>
      <c r="W9" s="577">
        <v>9.0935306684576442</v>
      </c>
      <c r="X9" s="577">
        <v>29.190065665826303</v>
      </c>
      <c r="Y9" s="577">
        <v>3.0101131497263731</v>
      </c>
      <c r="Z9" s="577">
        <v>2.316506350508289</v>
      </c>
      <c r="AA9" s="577">
        <v>14.424638006780988</v>
      </c>
      <c r="AB9" s="577">
        <v>14.294627255668216</v>
      </c>
      <c r="AC9" s="577">
        <v>13.554103913929671</v>
      </c>
      <c r="AD9" s="577">
        <v>11.716958100084335</v>
      </c>
      <c r="AE9" s="577">
        <v>9.6195316759057992</v>
      </c>
      <c r="AF9" s="577">
        <v>30.812737845658457</v>
      </c>
      <c r="AG9" s="577">
        <v>3.3964592131669442</v>
      </c>
      <c r="AH9" s="577">
        <v>2.3843887528545009</v>
      </c>
      <c r="AI9" s="577">
        <v>12.778994083514265</v>
      </c>
      <c r="AJ9" s="577">
        <v>12.937715511116801</v>
      </c>
      <c r="AK9" s="577">
        <v>12.821749668088902</v>
      </c>
      <c r="AL9" s="577">
        <v>12.218150120648538</v>
      </c>
      <c r="AM9" s="577">
        <v>10.638710959794084</v>
      </c>
      <c r="AN9" s="577">
        <v>32.458532761844204</v>
      </c>
      <c r="AO9" s="577">
        <v>3.8121122788152455</v>
      </c>
      <c r="AP9" s="577">
        <v>2.6735817634635941</v>
      </c>
      <c r="AQ9" s="577">
        <v>11.529018484482428</v>
      </c>
      <c r="AR9" s="577">
        <v>12.099118142581647</v>
      </c>
      <c r="AS9" s="577">
        <v>11.989607721644564</v>
      </c>
      <c r="AT9" s="577">
        <v>11.947323710118804</v>
      </c>
      <c r="AU9" s="577">
        <v>11.433920775101154</v>
      </c>
      <c r="AV9" s="577">
        <v>34.326276285005534</v>
      </c>
      <c r="AW9" s="577">
        <v>4.2410692979841951</v>
      </c>
      <c r="AX9" s="577">
        <v>3.1699047299869858</v>
      </c>
      <c r="AY9" s="577">
        <v>11.192195656307044</v>
      </c>
      <c r="AZ9" s="577">
        <v>11.336282730102498</v>
      </c>
      <c r="BA9" s="577">
        <v>11.376932144164996</v>
      </c>
      <c r="BB9" s="577">
        <v>11.315401077270497</v>
      </c>
      <c r="BC9" s="577">
        <v>11.330302238464398</v>
      </c>
      <c r="BD9" s="577">
        <v>35.935652256011984</v>
      </c>
      <c r="BE9" s="577">
        <v>4.9861741437278297</v>
      </c>
      <c r="BF9" s="577">
        <v>3.6446671204686707</v>
      </c>
      <c r="BG9" s="577">
        <v>11.56530753668245</v>
      </c>
      <c r="BH9" s="577">
        <v>11.263005215057319</v>
      </c>
      <c r="BI9" s="577">
        <v>11.237516335798162</v>
      </c>
      <c r="BJ9" s="577">
        <v>11.201692477509232</v>
      </c>
      <c r="BK9" s="577">
        <v>11.240928585956775</v>
      </c>
      <c r="BL9" s="577">
        <v>36.293711927455533</v>
      </c>
      <c r="BM9" s="577">
        <v>3.3915573176869165</v>
      </c>
      <c r="BN9" s="577">
        <v>3.2987143706821613</v>
      </c>
      <c r="BO9" s="577">
        <v>11.563986920751349</v>
      </c>
      <c r="BP9" s="577">
        <v>11.219536578679623</v>
      </c>
      <c r="BQ9" s="577">
        <v>11.089485789195106</v>
      </c>
      <c r="BR9" s="577">
        <v>11.098427448544838</v>
      </c>
      <c r="BS9" s="577">
        <v>11.135485362262067</v>
      </c>
      <c r="BT9" s="577">
        <v>36.670441653139818</v>
      </c>
      <c r="BU9" s="577">
        <v>4.4865032087635344</v>
      </c>
      <c r="BV9" s="577">
        <v>2.7361330386636467</v>
      </c>
      <c r="BW9" s="577">
        <v>12.1</v>
      </c>
      <c r="BX9" s="577">
        <v>11</v>
      </c>
      <c r="BY9" s="577">
        <v>10.6</v>
      </c>
      <c r="BZ9" s="577">
        <v>10.6</v>
      </c>
      <c r="CA9" s="577">
        <v>9.8000000000000007</v>
      </c>
      <c r="CB9" s="577">
        <v>37.5</v>
      </c>
      <c r="CC9" s="577">
        <v>4.2</v>
      </c>
      <c r="CD9" s="577">
        <v>4.2</v>
      </c>
      <c r="CE9" s="577">
        <v>12.441441228588305</v>
      </c>
      <c r="CF9" s="577">
        <v>10.696278795038392</v>
      </c>
      <c r="CG9" s="577">
        <v>10.044748966331955</v>
      </c>
      <c r="CH9" s="577">
        <v>9.9117779090372125</v>
      </c>
      <c r="CI9" s="577">
        <v>9.6036857649143528</v>
      </c>
      <c r="CJ9" s="577">
        <v>38.782752510336685</v>
      </c>
      <c r="CK9" s="577">
        <v>4.5281039574719433</v>
      </c>
      <c r="CL9" s="577">
        <v>3.9913998818665095</v>
      </c>
      <c r="CM9" s="577">
        <v>12.205100434154474</v>
      </c>
      <c r="CN9" s="577">
        <v>10.693256232740922</v>
      </c>
      <c r="CO9" s="577">
        <v>9.9605162376740743</v>
      </c>
      <c r="CP9" s="577">
        <v>9.6935511091246624</v>
      </c>
      <c r="CQ9" s="577">
        <v>9.5979481054655995</v>
      </c>
      <c r="CR9" s="577">
        <v>39.224400928026057</v>
      </c>
      <c r="CS9" s="577">
        <v>4.6328974479283547</v>
      </c>
      <c r="CT9" s="577">
        <v>3.9924222333084201</v>
      </c>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5"/>
    </row>
    <row r="10" spans="1:124">
      <c r="A10" s="1080"/>
      <c r="B10" s="284" t="s">
        <v>59</v>
      </c>
      <c r="C10" s="577">
        <v>18.808465274926697</v>
      </c>
      <c r="D10" s="577">
        <v>15.146250632154313</v>
      </c>
      <c r="E10" s="577">
        <v>12.59285405251646</v>
      </c>
      <c r="F10" s="577">
        <v>10.701890489920045</v>
      </c>
      <c r="G10" s="577">
        <v>9.3749186463571021</v>
      </c>
      <c r="H10" s="577">
        <v>27.273657412932142</v>
      </c>
      <c r="I10" s="577">
        <v>3.616402549259143</v>
      </c>
      <c r="J10" s="577">
        <v>2.4745761691047377</v>
      </c>
      <c r="K10" s="577">
        <v>18.20176310002595</v>
      </c>
      <c r="L10" s="577">
        <v>15.52829210729217</v>
      </c>
      <c r="M10" s="577">
        <v>12.665606755112449</v>
      </c>
      <c r="N10" s="577">
        <v>10.510299674625125</v>
      </c>
      <c r="O10" s="577">
        <v>8.9170961893069727</v>
      </c>
      <c r="P10" s="577">
        <v>28.260331908710864</v>
      </c>
      <c r="Q10" s="577">
        <v>3.511320143760202</v>
      </c>
      <c r="R10" s="577">
        <v>2.4302440896751181</v>
      </c>
      <c r="S10" s="577">
        <v>16.215317571997428</v>
      </c>
      <c r="T10" s="577">
        <v>15.330021041958895</v>
      </c>
      <c r="U10" s="577">
        <v>13.22714149566054</v>
      </c>
      <c r="V10" s="577">
        <v>10.786813327254732</v>
      </c>
      <c r="W10" s="577">
        <v>8.9717406874186292</v>
      </c>
      <c r="X10" s="577">
        <v>29.300273257390057</v>
      </c>
      <c r="Y10" s="577">
        <v>3.4869052624897834</v>
      </c>
      <c r="Z10" s="577">
        <v>2.9211531706711913</v>
      </c>
      <c r="AA10" s="577">
        <v>14.172177101118438</v>
      </c>
      <c r="AB10" s="577">
        <v>14.066410681947769</v>
      </c>
      <c r="AC10" s="577">
        <v>13.361116586056999</v>
      </c>
      <c r="AD10" s="577">
        <v>11.561821040840103</v>
      </c>
      <c r="AE10" s="577">
        <v>9.4926089295160896</v>
      </c>
      <c r="AF10" s="577">
        <v>30.75954837471572</v>
      </c>
      <c r="AG10" s="577">
        <v>3.8135036301264336</v>
      </c>
      <c r="AH10" s="577">
        <v>3.0178629261743279</v>
      </c>
      <c r="AI10" s="577">
        <v>12.609798757792145</v>
      </c>
      <c r="AJ10" s="577">
        <v>12.749127659408167</v>
      </c>
      <c r="AK10" s="577">
        <v>12.654219332021286</v>
      </c>
      <c r="AL10" s="577">
        <v>12.073488791699972</v>
      </c>
      <c r="AM10" s="577">
        <v>10.499750783666141</v>
      </c>
      <c r="AN10" s="577">
        <v>32.285009875660286</v>
      </c>
      <c r="AO10" s="577">
        <v>4.1240620366879366</v>
      </c>
      <c r="AP10" s="577">
        <v>3.3709132864080003</v>
      </c>
      <c r="AQ10" s="577">
        <v>11.441171505291292</v>
      </c>
      <c r="AR10" s="577">
        <v>11.959825334600431</v>
      </c>
      <c r="AS10" s="577">
        <v>11.86567912773268</v>
      </c>
      <c r="AT10" s="577">
        <v>11.83881055578698</v>
      </c>
      <c r="AU10" s="577">
        <v>11.316208143681809</v>
      </c>
      <c r="AV10" s="577">
        <v>33.918184263058329</v>
      </c>
      <c r="AW10" s="577">
        <v>4.4980999775968309</v>
      </c>
      <c r="AX10" s="577">
        <v>3.9338798574266525</v>
      </c>
      <c r="AY10" s="577">
        <v>11.165282083075017</v>
      </c>
      <c r="AZ10" s="577">
        <v>11.267829869868555</v>
      </c>
      <c r="BA10" s="577">
        <v>11.318557975723193</v>
      </c>
      <c r="BB10" s="577">
        <v>11.269404433325629</v>
      </c>
      <c r="BC10" s="577">
        <v>11.275193078791657</v>
      </c>
      <c r="BD10" s="577">
        <v>35.039233984547579</v>
      </c>
      <c r="BE10" s="577">
        <v>5.3693242405455672</v>
      </c>
      <c r="BF10" s="577">
        <v>4.4327340359578411</v>
      </c>
      <c r="BG10" s="577">
        <v>11.81</v>
      </c>
      <c r="BH10" s="577">
        <v>11.209442823393497</v>
      </c>
      <c r="BI10" s="577">
        <v>11.193788629985674</v>
      </c>
      <c r="BJ10" s="577">
        <v>11.169477312836548</v>
      </c>
      <c r="BK10" s="577">
        <v>11.200231465371985</v>
      </c>
      <c r="BL10" s="577">
        <v>35.275935016701425</v>
      </c>
      <c r="BM10" s="577">
        <v>4.9000000000000004</v>
      </c>
      <c r="BN10" s="577">
        <v>4.29</v>
      </c>
      <c r="BO10" s="577">
        <v>11.508661987228905</v>
      </c>
      <c r="BP10" s="577">
        <v>11.180952424100729</v>
      </c>
      <c r="BQ10" s="577">
        <v>11.060537704610182</v>
      </c>
      <c r="BR10" s="577">
        <v>11.080199557048385</v>
      </c>
      <c r="BS10" s="577">
        <v>11.109242364244253</v>
      </c>
      <c r="BT10" s="577">
        <v>35.526980208613878</v>
      </c>
      <c r="BU10" s="577">
        <v>4.9632518742849951</v>
      </c>
      <c r="BV10" s="577">
        <v>3.5701738798686669</v>
      </c>
      <c r="BW10" s="577">
        <v>12.1</v>
      </c>
      <c r="BX10" s="577">
        <v>11</v>
      </c>
      <c r="BY10" s="577">
        <v>10.6</v>
      </c>
      <c r="BZ10" s="577">
        <v>10.6</v>
      </c>
      <c r="CA10" s="577">
        <v>9.8000000000000007</v>
      </c>
      <c r="CB10" s="577">
        <v>37.5</v>
      </c>
      <c r="CC10" s="577">
        <v>4.2</v>
      </c>
      <c r="CD10" s="577">
        <v>4.2</v>
      </c>
      <c r="CE10" s="577">
        <f>SUM(CE8:CE9)/2</f>
        <v>12.084506431796868</v>
      </c>
      <c r="CF10" s="577">
        <f t="shared" ref="CF10:CL10" si="0">SUM(CF8:CF9)/2</f>
        <v>10.398715728215283</v>
      </c>
      <c r="CG10" s="577">
        <f t="shared" si="0"/>
        <v>9.7760669787111265</v>
      </c>
      <c r="CH10" s="577">
        <f t="shared" si="0"/>
        <v>9.6890486161957803</v>
      </c>
      <c r="CI10" s="577">
        <f t="shared" si="0"/>
        <v>9.5572654172195826</v>
      </c>
      <c r="CJ10" s="577">
        <f t="shared" si="0"/>
        <v>38.925658803352206</v>
      </c>
      <c r="CK10" s="577">
        <f t="shared" si="0"/>
        <v>4.9393755188332733</v>
      </c>
      <c r="CL10" s="577">
        <f t="shared" si="0"/>
        <v>4.6295480671642002</v>
      </c>
      <c r="CM10" s="577">
        <v>11.873752768842813</v>
      </c>
      <c r="CN10" s="577">
        <v>10.40211666002118</v>
      </c>
      <c r="CO10" s="577">
        <v>9.7054481177355942</v>
      </c>
      <c r="CP10" s="577">
        <v>9.4685821537275636</v>
      </c>
      <c r="CQ10" s="577">
        <v>9.510149757947282</v>
      </c>
      <c r="CR10" s="577">
        <v>39.353952402955485</v>
      </c>
      <c r="CS10" s="577">
        <v>5.0792794142823148</v>
      </c>
      <c r="CT10" s="577">
        <v>4.6067203145978253</v>
      </c>
    </row>
    <row r="11" spans="1:124">
      <c r="A11" s="1080" t="s">
        <v>268</v>
      </c>
      <c r="B11" s="284" t="s">
        <v>55</v>
      </c>
      <c r="C11" s="577">
        <v>18.32059761118111</v>
      </c>
      <c r="D11" s="577">
        <v>14.05499551586062</v>
      </c>
      <c r="E11" s="577">
        <v>11.83393571997596</v>
      </c>
      <c r="F11" s="577">
        <v>9.9771098941905656</v>
      </c>
      <c r="G11" s="577">
        <v>8.3691177243454504</v>
      </c>
      <c r="H11" s="577">
        <v>30.147260144133465</v>
      </c>
      <c r="I11" s="577">
        <v>4.434433773277048</v>
      </c>
      <c r="J11" s="577">
        <v>3.2896123540375917</v>
      </c>
      <c r="K11" s="577">
        <v>18.852229394295428</v>
      </c>
      <c r="L11" s="577">
        <v>14.122377404047491</v>
      </c>
      <c r="M11" s="577">
        <v>11.868019111077787</v>
      </c>
      <c r="N11" s="577">
        <v>10.063313490190101</v>
      </c>
      <c r="O11" s="577">
        <v>8.4525680592373433</v>
      </c>
      <c r="P11" s="577">
        <v>29.504326122703731</v>
      </c>
      <c r="Q11" s="577">
        <v>4.3495362993053606</v>
      </c>
      <c r="R11" s="577">
        <v>3.2626897335762428</v>
      </c>
      <c r="S11" s="577">
        <v>19.313423357638975</v>
      </c>
      <c r="T11" s="577">
        <v>14.424741912652516</v>
      </c>
      <c r="U11" s="577">
        <v>11.870408196135134</v>
      </c>
      <c r="V11" s="577">
        <v>10.042357561484575</v>
      </c>
      <c r="W11" s="577">
        <v>8.4836226495687068</v>
      </c>
      <c r="X11" s="577">
        <v>28.944869854703516</v>
      </c>
      <c r="Y11" s="577">
        <v>4.2243774203260669</v>
      </c>
      <c r="Z11" s="577">
        <v>3.5414734443294718</v>
      </c>
      <c r="AA11" s="577">
        <v>19.549546103105722</v>
      </c>
      <c r="AB11" s="577">
        <v>14.629380143297295</v>
      </c>
      <c r="AC11" s="577">
        <v>12.052706650197058</v>
      </c>
      <c r="AD11" s="577">
        <v>9.9851378829128752</v>
      </c>
      <c r="AE11" s="577">
        <v>8.4146022320159002</v>
      </c>
      <c r="AF11" s="577">
        <v>28.380313474170588</v>
      </c>
      <c r="AG11" s="577">
        <v>4.1031067967079826</v>
      </c>
      <c r="AH11" s="577">
        <v>3.4797343364225046</v>
      </c>
      <c r="AI11" s="577">
        <v>19.186412531641171</v>
      </c>
      <c r="AJ11" s="577">
        <v>14.991141368419701</v>
      </c>
      <c r="AK11" s="577">
        <v>12.286710779414683</v>
      </c>
      <c r="AL11" s="577">
        <v>10.199316058216271</v>
      </c>
      <c r="AM11" s="577">
        <v>8.416477230960508</v>
      </c>
      <c r="AN11" s="577">
        <v>28.065309139704244</v>
      </c>
      <c r="AO11" s="577">
        <v>3.9964028650785779</v>
      </c>
      <c r="AP11" s="577">
        <v>3.3700456474795017</v>
      </c>
      <c r="AQ11" s="577">
        <v>18.78092282407161</v>
      </c>
      <c r="AR11" s="577">
        <v>18</v>
      </c>
      <c r="AS11" s="577">
        <v>11.3</v>
      </c>
      <c r="AT11" s="577">
        <v>10.1</v>
      </c>
      <c r="AU11" s="577">
        <v>8</v>
      </c>
      <c r="AV11" s="577">
        <v>28.4</v>
      </c>
      <c r="AW11" s="577">
        <v>3.7</v>
      </c>
      <c r="AX11" s="577">
        <v>2.6</v>
      </c>
      <c r="AY11" s="577">
        <v>17.734488506087605</v>
      </c>
      <c r="AZ11" s="577">
        <v>14.691430901045404</v>
      </c>
      <c r="BA11" s="577">
        <v>12.543329115530884</v>
      </c>
      <c r="BB11" s="577">
        <v>10.733251466096275</v>
      </c>
      <c r="BC11" s="577">
        <v>8.8215035524637617</v>
      </c>
      <c r="BD11" s="577">
        <v>28.28241511186371</v>
      </c>
      <c r="BE11" s="577">
        <v>3.7183569533825978</v>
      </c>
      <c r="BF11" s="577">
        <v>3.3168249827794436</v>
      </c>
      <c r="BG11" s="577">
        <v>17.675780591525857</v>
      </c>
      <c r="BH11" s="577">
        <v>14.657089641053657</v>
      </c>
      <c r="BI11" s="577">
        <v>12.53075457622281</v>
      </c>
      <c r="BJ11" s="577">
        <v>10.751919345858687</v>
      </c>
      <c r="BK11" s="577">
        <v>8.8886629608026482</v>
      </c>
      <c r="BL11" s="577">
        <v>28.384592429377417</v>
      </c>
      <c r="BM11" s="577">
        <v>3.9477745016003181</v>
      </c>
      <c r="BN11" s="577">
        <v>3.1634259535586078</v>
      </c>
      <c r="BO11" s="577">
        <v>17.550843010398605</v>
      </c>
      <c r="BP11" s="577">
        <v>14.619925467937222</v>
      </c>
      <c r="BQ11" s="577">
        <v>12.522757640438288</v>
      </c>
      <c r="BR11" s="577">
        <v>10.752729645336625</v>
      </c>
      <c r="BS11" s="577">
        <v>8.9635537785997528</v>
      </c>
      <c r="BT11" s="577">
        <v>28.49598835703928</v>
      </c>
      <c r="BU11" s="577">
        <v>3.9279051757733354</v>
      </c>
      <c r="BV11" s="577">
        <v>3.1662969244768857</v>
      </c>
      <c r="BW11" s="577">
        <v>17.421742788816349</v>
      </c>
      <c r="BX11" s="577">
        <v>14.578306185817</v>
      </c>
      <c r="BY11" s="577">
        <v>12.517062759315017</v>
      </c>
      <c r="BZ11" s="577">
        <v>10.743077336979589</v>
      </c>
      <c r="CA11" s="577">
        <v>9.0377093786982066</v>
      </c>
      <c r="CB11" s="577">
        <v>28.619201123073108</v>
      </c>
      <c r="CC11" s="577">
        <v>3.9140915471872506</v>
      </c>
      <c r="CD11" s="577">
        <v>3.1688088801134819</v>
      </c>
      <c r="CE11" s="577">
        <v>19</v>
      </c>
      <c r="CF11" s="577">
        <v>15.5</v>
      </c>
      <c r="CG11" s="577">
        <v>12.8</v>
      </c>
      <c r="CH11" s="577">
        <v>10.199999999999999</v>
      </c>
      <c r="CI11" s="577">
        <v>8.3000000000000007</v>
      </c>
      <c r="CJ11" s="577">
        <v>27.6</v>
      </c>
      <c r="CK11" s="577">
        <v>3.6</v>
      </c>
      <c r="CL11" s="577">
        <v>3</v>
      </c>
      <c r="CM11" s="577">
        <v>17.7372590917584</v>
      </c>
      <c r="CN11" s="577">
        <v>15.0365293211626</v>
      </c>
      <c r="CO11" s="577">
        <v>12.732286545773301</v>
      </c>
      <c r="CP11" s="577">
        <v>10.546519477274501</v>
      </c>
      <c r="CQ11" s="577">
        <v>8.8205770487228996</v>
      </c>
      <c r="CR11" s="577">
        <v>28.029676705897206</v>
      </c>
      <c r="CS11" s="577">
        <v>3.8268014768233098</v>
      </c>
      <c r="CT11" s="577">
        <v>3.2703503325878343</v>
      </c>
    </row>
    <row r="12" spans="1:124">
      <c r="A12" s="1080"/>
      <c r="B12" s="284" t="s">
        <v>56</v>
      </c>
      <c r="C12" s="577">
        <v>19.23128394243107</v>
      </c>
      <c r="D12" s="577">
        <v>14.702285735930245</v>
      </c>
      <c r="E12" s="577">
        <v>12.35430142686362</v>
      </c>
      <c r="F12" s="577">
        <v>10.39266202665902</v>
      </c>
      <c r="G12" s="577">
        <v>8.6578559694871373</v>
      </c>
      <c r="H12" s="577">
        <v>29.149015127407587</v>
      </c>
      <c r="I12" s="577">
        <v>3.655009338298655</v>
      </c>
      <c r="J12" s="577">
        <v>2.3413338851476113</v>
      </c>
      <c r="K12" s="577">
        <v>19.647465617872854</v>
      </c>
      <c r="L12" s="577">
        <v>14.670035425637851</v>
      </c>
      <c r="M12" s="577">
        <v>12.31702905255462</v>
      </c>
      <c r="N12" s="577">
        <v>10.418298766334466</v>
      </c>
      <c r="O12" s="577">
        <v>8.6886568444924031</v>
      </c>
      <c r="P12" s="577">
        <v>28.796966438757167</v>
      </c>
      <c r="Q12" s="577">
        <v>3.6375256938905052</v>
      </c>
      <c r="R12" s="577">
        <v>2.3596813453550824</v>
      </c>
      <c r="S12" s="577">
        <v>20.0393543060502</v>
      </c>
      <c r="T12" s="577">
        <v>14.904641900773756</v>
      </c>
      <c r="U12" s="577">
        <v>12.250740836997567</v>
      </c>
      <c r="V12" s="577">
        <v>10.34969506380383</v>
      </c>
      <c r="W12" s="577">
        <v>8.6796988251012213</v>
      </c>
      <c r="X12" s="577">
        <v>28.444722500903246</v>
      </c>
      <c r="Y12" s="577">
        <v>3.5932800693316134</v>
      </c>
      <c r="Z12" s="577">
        <v>2.5564644696297547</v>
      </c>
      <c r="AA12" s="577">
        <v>20.175918595658406</v>
      </c>
      <c r="AB12" s="577">
        <v>15.043682105113742</v>
      </c>
      <c r="AC12" s="577">
        <v>12.387641912276003</v>
      </c>
      <c r="AD12" s="577">
        <v>10.245562557985918</v>
      </c>
      <c r="AE12" s="577">
        <v>8.5807008781644782</v>
      </c>
      <c r="AF12" s="577">
        <v>28.023363602767869</v>
      </c>
      <c r="AG12" s="577">
        <v>3.5331013811768641</v>
      </c>
      <c r="AH12" s="577">
        <v>2.5517328549175291</v>
      </c>
      <c r="AI12" s="577">
        <v>19.691868370216188</v>
      </c>
      <c r="AJ12" s="577">
        <v>15.358761785125974</v>
      </c>
      <c r="AK12" s="577">
        <v>12.591874120743274</v>
      </c>
      <c r="AL12" s="577">
        <v>10.441943167084135</v>
      </c>
      <c r="AM12" s="577">
        <v>8.5592088686586631</v>
      </c>
      <c r="AN12" s="577">
        <v>27.804663415580304</v>
      </c>
      <c r="AO12" s="577">
        <v>3.4779701944075372</v>
      </c>
      <c r="AP12" s="577">
        <v>2.514411998680075</v>
      </c>
      <c r="AQ12" s="577">
        <v>19.222652444100589</v>
      </c>
      <c r="AR12" s="577">
        <v>15.129750102972451</v>
      </c>
      <c r="AS12" s="577">
        <v>12.888924471934248</v>
      </c>
      <c r="AT12" s="577">
        <v>10.63072289502213</v>
      </c>
      <c r="AU12" s="577">
        <v>8.7409867380700828</v>
      </c>
      <c r="AV12" s="577">
        <v>27.723957742783266</v>
      </c>
      <c r="AW12" s="577">
        <v>3.4024846764486498</v>
      </c>
      <c r="AX12" s="577">
        <v>2.5168644202497372</v>
      </c>
      <c r="AY12" s="577">
        <v>18.090173544300686</v>
      </c>
      <c r="AZ12" s="577">
        <v>14.968629812500614</v>
      </c>
      <c r="BA12" s="577">
        <v>12.774151781124543</v>
      </c>
      <c r="BB12" s="577">
        <v>10.944667798222399</v>
      </c>
      <c r="BC12" s="577">
        <v>8.9512147756720619</v>
      </c>
      <c r="BD12" s="577">
        <v>28.070154144052932</v>
      </c>
      <c r="BE12" s="577">
        <v>3.3471276237333738</v>
      </c>
      <c r="BF12" s="577">
        <v>2.5445138611373679</v>
      </c>
      <c r="BG12" s="577">
        <v>18.039237822855007</v>
      </c>
      <c r="BH12" s="577">
        <v>14.923570506178832</v>
      </c>
      <c r="BI12" s="577">
        <v>12.758909117094033</v>
      </c>
      <c r="BJ12" s="577">
        <v>10.957757856757604</v>
      </c>
      <c r="BK12" s="577">
        <v>9.018083495791144</v>
      </c>
      <c r="BL12" s="577">
        <v>28.174093245577318</v>
      </c>
      <c r="BM12" s="577">
        <v>3.620777457001159</v>
      </c>
      <c r="BN12" s="577">
        <v>2.507570498744919</v>
      </c>
      <c r="BO12" s="577">
        <v>17.912394877832156</v>
      </c>
      <c r="BP12" s="577">
        <v>14.872824801159554</v>
      </c>
      <c r="BQ12" s="577">
        <v>12.750220276058922</v>
      </c>
      <c r="BR12" s="577">
        <v>10.951603735429895</v>
      </c>
      <c r="BS12" s="577">
        <v>9.0926730119302466</v>
      </c>
      <c r="BT12" s="577">
        <v>28.287674823546489</v>
      </c>
      <c r="BU12" s="577">
        <v>3.6141339795180634</v>
      </c>
      <c r="BV12" s="577">
        <v>2.5184744945246726</v>
      </c>
      <c r="BW12" s="577">
        <v>17.783976654016026</v>
      </c>
      <c r="BX12" s="577">
        <v>14.816913774059579</v>
      </c>
      <c r="BY12" s="577">
        <v>12.744149333049625</v>
      </c>
      <c r="BZ12" s="577">
        <v>10.9347365795822</v>
      </c>
      <c r="CA12" s="577">
        <v>9.1661206760803164</v>
      </c>
      <c r="CB12" s="577">
        <v>28.413404779803308</v>
      </c>
      <c r="CC12" s="577">
        <v>3.6113561231339699</v>
      </c>
      <c r="CD12" s="577">
        <v>2.5293420802749735</v>
      </c>
      <c r="CE12" s="577">
        <v>19.7</v>
      </c>
      <c r="CF12" s="577">
        <v>16</v>
      </c>
      <c r="CG12" s="577">
        <v>13.2</v>
      </c>
      <c r="CH12" s="577">
        <v>10.5</v>
      </c>
      <c r="CI12" s="577">
        <v>8.4</v>
      </c>
      <c r="CJ12" s="577">
        <v>26.9</v>
      </c>
      <c r="CK12" s="577">
        <v>2.8</v>
      </c>
      <c r="CL12" s="577">
        <v>2.2999999999999998</v>
      </c>
      <c r="CM12" s="577">
        <v>18.1798626039641</v>
      </c>
      <c r="CN12" s="577">
        <v>15.351912062177099</v>
      </c>
      <c r="CO12" s="577">
        <v>12.950555411595801</v>
      </c>
      <c r="CP12" s="577">
        <v>10.676299761231499</v>
      </c>
      <c r="CQ12" s="577">
        <v>8.8987776364419808</v>
      </c>
      <c r="CR12" s="577">
        <v>27.721292337101548</v>
      </c>
      <c r="CS12" s="577">
        <v>3.5653730224649403</v>
      </c>
      <c r="CT12" s="577">
        <v>2.6559271650230456</v>
      </c>
      <c r="CU12" s="16"/>
      <c r="CV12" s="16"/>
      <c r="CW12" s="16"/>
      <c r="CX12" s="16"/>
      <c r="CY12" s="16"/>
      <c r="CZ12" s="16"/>
      <c r="DA12" s="16"/>
      <c r="DB12" s="16"/>
      <c r="DC12" s="16"/>
      <c r="DD12" s="16"/>
      <c r="DE12" s="16"/>
      <c r="DF12" s="16"/>
      <c r="DG12" s="16"/>
      <c r="DH12" s="16"/>
      <c r="DI12" s="16"/>
      <c r="DJ12" s="16"/>
      <c r="DK12" s="16"/>
      <c r="DL12" s="16"/>
      <c r="DM12" s="16"/>
      <c r="DN12" s="16"/>
      <c r="DO12" s="16"/>
      <c r="DP12" s="16"/>
      <c r="DQ12" s="16"/>
      <c r="DR12" s="16"/>
      <c r="DS12" s="16"/>
      <c r="DT12" s="15"/>
    </row>
    <row r="13" spans="1:124">
      <c r="A13" s="1080"/>
      <c r="B13" s="284" t="s">
        <v>59</v>
      </c>
      <c r="C13" s="577">
        <v>18.766901726175476</v>
      </c>
      <c r="D13" s="577">
        <v>14.372028361226981</v>
      </c>
      <c r="E13" s="577">
        <v>12.088802880904064</v>
      </c>
      <c r="F13" s="577">
        <v>10.180640970158873</v>
      </c>
      <c r="G13" s="577">
        <v>8.5105372987266499</v>
      </c>
      <c r="H13" s="577">
        <v>29.658335009452205</v>
      </c>
      <c r="I13" s="577">
        <v>4.0524577616457353</v>
      </c>
      <c r="J13" s="577">
        <v>2.8248852923661367</v>
      </c>
      <c r="K13" s="577">
        <v>19.243568990270084</v>
      </c>
      <c r="L13" s="577">
        <v>14.391711797083348</v>
      </c>
      <c r="M13" s="577">
        <v>12.088839066756599</v>
      </c>
      <c r="N13" s="577">
        <v>10.237892771635417</v>
      </c>
      <c r="O13" s="577">
        <v>8.5686748762151961</v>
      </c>
      <c r="P13" s="577">
        <v>29.156451566643103</v>
      </c>
      <c r="Q13" s="577">
        <v>3.9991524329879451</v>
      </c>
      <c r="R13" s="577">
        <v>2.8183149335721938</v>
      </c>
      <c r="S13" s="577">
        <v>19.671625706916547</v>
      </c>
      <c r="T13" s="577">
        <v>14.661547673657923</v>
      </c>
      <c r="U13" s="577">
        <v>12.058082633901261</v>
      </c>
      <c r="V13" s="577">
        <v>10.194012683225953</v>
      </c>
      <c r="W13" s="577">
        <v>8.5803760755143585</v>
      </c>
      <c r="X13" s="577">
        <v>28.698073068574832</v>
      </c>
      <c r="Y13" s="577">
        <v>3.91296962838137</v>
      </c>
      <c r="Z13" s="577">
        <v>3.0554319970415</v>
      </c>
      <c r="AA13" s="577">
        <v>19.859501757133192</v>
      </c>
      <c r="AB13" s="577">
        <v>14.834376688257368</v>
      </c>
      <c r="AC13" s="577">
        <v>12.218432564721933</v>
      </c>
      <c r="AD13" s="577">
        <v>10.113995970811517</v>
      </c>
      <c r="AE13" s="577">
        <v>8.4967878157715706</v>
      </c>
      <c r="AF13" s="577">
        <v>28.203694734445879</v>
      </c>
      <c r="AG13" s="577">
        <v>3.821043961141672</v>
      </c>
      <c r="AH13" s="577">
        <v>3.0205198760842058</v>
      </c>
      <c r="AI13" s="577">
        <v>19.437072236579908</v>
      </c>
      <c r="AJ13" s="577">
        <v>15.173371228882251</v>
      </c>
      <c r="AK13" s="577">
        <v>12.437980596273162</v>
      </c>
      <c r="AL13" s="577">
        <v>10.319586593214193</v>
      </c>
      <c r="AM13" s="577">
        <v>8.4872294667975829</v>
      </c>
      <c r="AN13" s="577">
        <v>27.936106756542763</v>
      </c>
      <c r="AO13" s="577">
        <v>3.739307842440482</v>
      </c>
      <c r="AP13" s="577">
        <v>2.9457298881673575</v>
      </c>
      <c r="AQ13" s="577">
        <v>19.000345969558847</v>
      </c>
      <c r="AR13" s="577">
        <v>14.981021941777517</v>
      </c>
      <c r="AS13" s="577">
        <v>12.75254230471193</v>
      </c>
      <c r="AT13" s="577">
        <v>10.519152284363791</v>
      </c>
      <c r="AU13" s="577">
        <v>8.6744072105004637</v>
      </c>
      <c r="AV13" s="577">
        <v>27.834426741376141</v>
      </c>
      <c r="AW13" s="577">
        <v>3.6359194905216157</v>
      </c>
      <c r="AX13" s="577">
        <v>2.9226594777249093</v>
      </c>
      <c r="AY13" s="577">
        <v>17.911279134639191</v>
      </c>
      <c r="AZ13" s="577">
        <v>14.829113638476244</v>
      </c>
      <c r="BA13" s="577">
        <v>12.657977099872458</v>
      </c>
      <c r="BB13" s="577">
        <v>10.838260461953807</v>
      </c>
      <c r="BC13" s="577">
        <v>8.8859301989937443</v>
      </c>
      <c r="BD13" s="577">
        <v>28.176986591439562</v>
      </c>
      <c r="BE13" s="577">
        <v>3.5338401492595253</v>
      </c>
      <c r="BF13" s="577">
        <v>2.9329534279948204</v>
      </c>
      <c r="BG13" s="577">
        <v>17.856314655601231</v>
      </c>
      <c r="BH13" s="577">
        <v>14.78945424803489</v>
      </c>
      <c r="BI13" s="577">
        <v>12.644081985750761</v>
      </c>
      <c r="BJ13" s="577">
        <v>10.854162085066017</v>
      </c>
      <c r="BK13" s="577">
        <v>8.9529478701187699</v>
      </c>
      <c r="BL13" s="577">
        <v>28.28003467165442</v>
      </c>
      <c r="BM13" s="577">
        <v>3.7853506995308464</v>
      </c>
      <c r="BN13" s="577">
        <v>2.8376537842430571</v>
      </c>
      <c r="BO13" s="577">
        <v>17.730436685619683</v>
      </c>
      <c r="BP13" s="577">
        <v>14.745548164997984</v>
      </c>
      <c r="BQ13" s="577">
        <v>12.635745165565897</v>
      </c>
      <c r="BR13" s="577">
        <v>10.851516380970518</v>
      </c>
      <c r="BS13" s="577">
        <v>9.0276911811255811</v>
      </c>
      <c r="BT13" s="577">
        <v>28.392512766264932</v>
      </c>
      <c r="BU13" s="577">
        <v>3.772045595475765</v>
      </c>
      <c r="BV13" s="577">
        <v>2.8445040599796618</v>
      </c>
      <c r="BW13" s="577">
        <v>17.601679695236857</v>
      </c>
      <c r="BX13" s="577">
        <v>14.696832683203326</v>
      </c>
      <c r="BY13" s="577">
        <v>12.629866280722146</v>
      </c>
      <c r="BZ13" s="577">
        <v>10.838282602179742</v>
      </c>
      <c r="CA13" s="577">
        <v>9.1014967100887834</v>
      </c>
      <c r="CB13" s="577">
        <v>28.516973361071319</v>
      </c>
      <c r="CC13" s="577">
        <v>3.7637100370597505</v>
      </c>
      <c r="CD13" s="577">
        <v>2.8511586304380758</v>
      </c>
      <c r="CE13" s="577">
        <v>19.399999999999999</v>
      </c>
      <c r="CF13" s="577">
        <v>15.7</v>
      </c>
      <c r="CG13" s="577">
        <v>13</v>
      </c>
      <c r="CH13" s="577">
        <v>10.3</v>
      </c>
      <c r="CI13" s="577">
        <v>8.3000000000000007</v>
      </c>
      <c r="CJ13" s="577">
        <v>27.3</v>
      </c>
      <c r="CK13" s="577">
        <v>3.2</v>
      </c>
      <c r="CL13" s="577">
        <v>2.7</v>
      </c>
      <c r="CM13" s="577">
        <v>17.957986464926584</v>
      </c>
      <c r="CN13" s="577">
        <v>15.19381140783157</v>
      </c>
      <c r="CO13" s="577">
        <v>12.841137723110984</v>
      </c>
      <c r="CP13" s="577">
        <v>10.611241198582357</v>
      </c>
      <c r="CQ13" s="577">
        <v>8.8595758587897766</v>
      </c>
      <c r="CR13" s="577">
        <v>27.875884723291424</v>
      </c>
      <c r="CS13" s="577">
        <v>3.6964265150107005</v>
      </c>
      <c r="CT13" s="577">
        <v>2.9639361084566005</v>
      </c>
    </row>
    <row r="14" spans="1:124">
      <c r="A14" s="1080" t="s">
        <v>12</v>
      </c>
      <c r="B14" s="284" t="s">
        <v>55</v>
      </c>
      <c r="C14" s="577">
        <v>16.035303990674205</v>
      </c>
      <c r="D14" s="577">
        <v>13.655484142548785</v>
      </c>
      <c r="E14" s="577">
        <v>11.850478122858158</v>
      </c>
      <c r="F14" s="577">
        <v>10.308628992938752</v>
      </c>
      <c r="G14" s="577">
        <v>8.8541154492027747</v>
      </c>
      <c r="H14" s="577">
        <v>29.535612221509663</v>
      </c>
      <c r="I14" s="577">
        <v>5.3918353435164805</v>
      </c>
      <c r="J14" s="577">
        <v>4.4755813587138649</v>
      </c>
      <c r="K14" s="577">
        <v>15.754420399961097</v>
      </c>
      <c r="L14" s="577">
        <v>14.030703561342602</v>
      </c>
      <c r="M14" s="577">
        <v>12.28386498961911</v>
      </c>
      <c r="N14" s="577">
        <v>10.537934315845899</v>
      </c>
      <c r="O14" s="577">
        <v>9.0913095582620063</v>
      </c>
      <c r="P14" s="577">
        <v>28.745571647579165</v>
      </c>
      <c r="Q14" s="577">
        <v>5.2499156906357864</v>
      </c>
      <c r="R14" s="577">
        <v>4.5414644189221791</v>
      </c>
      <c r="S14" s="577">
        <v>15.167837806704295</v>
      </c>
      <c r="T14" s="577">
        <v>14.324241612569853</v>
      </c>
      <c r="U14" s="577">
        <v>12.55754563947165</v>
      </c>
      <c r="V14" s="577">
        <v>10.444328289429579</v>
      </c>
      <c r="W14" s="577">
        <v>8.6835985028440916</v>
      </c>
      <c r="X14" s="577">
        <v>28.4295637099214</v>
      </c>
      <c r="Y14" s="577">
        <v>5.1253311830434276</v>
      </c>
      <c r="Z14" s="577">
        <v>5.3118304342817648</v>
      </c>
      <c r="AA14" s="577">
        <v>14.409356403317622</v>
      </c>
      <c r="AB14" s="577">
        <v>13.560182547163615</v>
      </c>
      <c r="AC14" s="577">
        <v>12.557227112250537</v>
      </c>
      <c r="AD14" s="577">
        <v>10.613142948246328</v>
      </c>
      <c r="AE14" s="577">
        <v>9.0246934729373081</v>
      </c>
      <c r="AF14" s="577">
        <v>29.448592610153128</v>
      </c>
      <c r="AG14" s="577">
        <v>4.958868358639549</v>
      </c>
      <c r="AH14" s="577">
        <v>5.575869437068536</v>
      </c>
      <c r="AI14" s="577">
        <v>13.82443395131391</v>
      </c>
      <c r="AJ14" s="577">
        <v>13.178975168127852</v>
      </c>
      <c r="AK14" s="577">
        <v>12.369974195337134</v>
      </c>
      <c r="AL14" s="577">
        <v>11.17215161882477</v>
      </c>
      <c r="AM14" s="577">
        <v>9.2562628233731417</v>
      </c>
      <c r="AN14" s="577">
        <v>30.267493153893927</v>
      </c>
      <c r="AO14" s="577">
        <v>4.5887667146888331</v>
      </c>
      <c r="AP14" s="577">
        <v>5.6418079614053944</v>
      </c>
      <c r="AQ14" s="577">
        <v>10.467351777015775</v>
      </c>
      <c r="AR14" s="577">
        <v>10.919815113582718</v>
      </c>
      <c r="AS14" s="577">
        <v>11.564427521308108</v>
      </c>
      <c r="AT14" s="577">
        <v>11.939180461386027</v>
      </c>
      <c r="AU14" s="577">
        <v>10.982792697920289</v>
      </c>
      <c r="AV14" s="577">
        <v>31.941566761945765</v>
      </c>
      <c r="AW14" s="577">
        <v>4.992555779775584</v>
      </c>
      <c r="AX14" s="577">
        <v>7.1923098870657327</v>
      </c>
      <c r="AY14" s="577">
        <v>12.8</v>
      </c>
      <c r="AZ14" s="577">
        <v>11.979673385620098</v>
      </c>
      <c r="BA14" s="577">
        <v>12.392637252807598</v>
      </c>
      <c r="BB14" s="577">
        <v>11.729508399963398</v>
      </c>
      <c r="BC14" s="577">
        <v>10.909547805786099</v>
      </c>
      <c r="BD14" s="577">
        <v>30.159971475601203</v>
      </c>
      <c r="BE14" s="577">
        <v>5.1100000000000003</v>
      </c>
      <c r="BF14" s="577">
        <v>6.61</v>
      </c>
      <c r="BG14" s="577">
        <v>10.631578947368421</v>
      </c>
      <c r="BH14" s="577">
        <v>11.578947368421053</v>
      </c>
      <c r="BI14" s="577">
        <v>12</v>
      </c>
      <c r="BJ14" s="577">
        <v>11.368421052631579</v>
      </c>
      <c r="BK14" s="577">
        <v>10.210526315789473</v>
      </c>
      <c r="BL14" s="577">
        <v>30.526315789473685</v>
      </c>
      <c r="BM14" s="577">
        <v>5.7894736842105265</v>
      </c>
      <c r="BN14" s="577">
        <v>7.8947368421052628</v>
      </c>
      <c r="BO14" s="577">
        <v>12.285436900364498</v>
      </c>
      <c r="BP14" s="577">
        <v>11.669646761064028</v>
      </c>
      <c r="BQ14" s="577">
        <v>11.966252255817622</v>
      </c>
      <c r="BR14" s="577">
        <v>11.749682770831058</v>
      </c>
      <c r="BS14" s="577">
        <v>10.948358510276092</v>
      </c>
      <c r="BT14" s="577">
        <v>30.803044584393199</v>
      </c>
      <c r="BU14" s="577">
        <v>5.5626710020077548</v>
      </c>
      <c r="BV14" s="577">
        <v>5.0149072152457697</v>
      </c>
      <c r="BW14" s="577">
        <v>13.166142621542033</v>
      </c>
      <c r="BX14" s="577">
        <v>11.069727049896283</v>
      </c>
      <c r="BY14" s="577">
        <v>10.014013715508478</v>
      </c>
      <c r="BZ14" s="577">
        <v>10.639543259664778</v>
      </c>
      <c r="CA14" s="577">
        <v>10.79056094152825</v>
      </c>
      <c r="CB14" s="577">
        <v>32.9508693843133</v>
      </c>
      <c r="CC14" s="577">
        <v>5.0810045144111564</v>
      </c>
      <c r="CD14" s="577">
        <v>6.2881385131357197</v>
      </c>
      <c r="CE14" s="577">
        <v>13.166142621542033</v>
      </c>
      <c r="CF14" s="577">
        <v>11.069727049896283</v>
      </c>
      <c r="CG14" s="577">
        <v>10.014013715508478</v>
      </c>
      <c r="CH14" s="577">
        <v>10.639543259664778</v>
      </c>
      <c r="CI14" s="577">
        <v>10.79056094152825</v>
      </c>
      <c r="CJ14" s="577">
        <v>32.9508693843133</v>
      </c>
      <c r="CK14" s="577">
        <v>5.0810045144111564</v>
      </c>
      <c r="CL14" s="577">
        <v>6.2881385131357197</v>
      </c>
      <c r="CM14" s="577">
        <v>13.003282755759779</v>
      </c>
      <c r="CN14" s="577">
        <v>12.18139718552556</v>
      </c>
      <c r="CO14" s="577">
        <v>9.610636447763099</v>
      </c>
      <c r="CP14" s="577">
        <v>10.234479705150298</v>
      </c>
      <c r="CQ14" s="577">
        <v>10.416866105048184</v>
      </c>
      <c r="CR14" s="577">
        <v>33.467056768140914</v>
      </c>
      <c r="CS14" s="577">
        <v>4.9841645925074989</v>
      </c>
      <c r="CT14" s="577">
        <v>6.1021164401046653</v>
      </c>
    </row>
    <row r="15" spans="1:124">
      <c r="A15" s="1080"/>
      <c r="B15" s="284" t="s">
        <v>56</v>
      </c>
      <c r="C15" s="577">
        <v>18.455851941219834</v>
      </c>
      <c r="D15" s="577">
        <v>15.576827984360687</v>
      </c>
      <c r="E15" s="577">
        <v>13.520742400263831</v>
      </c>
      <c r="F15" s="577">
        <v>11.563571916146756</v>
      </c>
      <c r="G15" s="577">
        <v>9.2156190762333736</v>
      </c>
      <c r="H15" s="577">
        <v>23.480671139382544</v>
      </c>
      <c r="I15" s="577">
        <v>4.6076282117302005</v>
      </c>
      <c r="J15" s="577">
        <v>3.6122105008476324</v>
      </c>
      <c r="K15" s="577">
        <v>18.139302108859972</v>
      </c>
      <c r="L15" s="577">
        <v>15.753763974117366</v>
      </c>
      <c r="M15" s="577">
        <v>13.779194675800332</v>
      </c>
      <c r="N15" s="577">
        <v>11.381595482677062</v>
      </c>
      <c r="O15" s="577">
        <v>8.5746077520146606</v>
      </c>
      <c r="P15" s="577">
        <v>24.515619238736164</v>
      </c>
      <c r="Q15" s="577">
        <v>4.6182365190579731</v>
      </c>
      <c r="R15" s="577">
        <v>3.5248334656404228</v>
      </c>
      <c r="S15" s="577">
        <v>17.116078717276007</v>
      </c>
      <c r="T15" s="577">
        <v>15.56954389882211</v>
      </c>
      <c r="U15" s="577">
        <v>13.827784591842011</v>
      </c>
      <c r="V15" s="577">
        <v>11.812523887623181</v>
      </c>
      <c r="W15" s="577">
        <v>9.6690788643652272</v>
      </c>
      <c r="X15" s="577">
        <v>24.501466846024723</v>
      </c>
      <c r="Y15" s="577">
        <v>4.7758159498493109</v>
      </c>
      <c r="Z15" s="577">
        <v>4.0409861736482977</v>
      </c>
      <c r="AA15" s="577">
        <v>16.095416457639569</v>
      </c>
      <c r="AB15" s="577">
        <v>14.571888095910786</v>
      </c>
      <c r="AC15" s="577">
        <v>13.752215504292923</v>
      </c>
      <c r="AD15" s="577">
        <v>12.087152585544427</v>
      </c>
      <c r="AE15" s="577">
        <v>10.267091839833734</v>
      </c>
      <c r="AF15" s="577">
        <v>26.050337062913123</v>
      </c>
      <c r="AG15" s="577">
        <v>4.6297514139155593</v>
      </c>
      <c r="AH15" s="577">
        <v>4.2163142401869775</v>
      </c>
      <c r="AI15" s="577">
        <v>15.150223086916517</v>
      </c>
      <c r="AJ15" s="577">
        <v>14.324466765088621</v>
      </c>
      <c r="AK15" s="577">
        <v>13.57870965901078</v>
      </c>
      <c r="AL15" s="577">
        <v>12.422164015147198</v>
      </c>
      <c r="AM15" s="577">
        <v>10.35999302418225</v>
      </c>
      <c r="AN15" s="577">
        <v>26.888822667730871</v>
      </c>
      <c r="AO15" s="577">
        <v>3.9022839299513405</v>
      </c>
      <c r="AP15" s="577">
        <v>4.3082410559938689</v>
      </c>
      <c r="AQ15" s="577">
        <v>11.147921007714741</v>
      </c>
      <c r="AR15" s="577">
        <v>11.689442790190164</v>
      </c>
      <c r="AS15" s="577">
        <v>12.305351238718751</v>
      </c>
      <c r="AT15" s="577">
        <v>12.550750549409617</v>
      </c>
      <c r="AU15" s="577">
        <v>11.402413239292812</v>
      </c>
      <c r="AV15" s="577">
        <v>32.159579666037828</v>
      </c>
      <c r="AW15" s="577">
        <v>4.3815827817326509</v>
      </c>
      <c r="AX15" s="577">
        <v>4.3629587269034333</v>
      </c>
      <c r="AY15" s="577">
        <v>13.74</v>
      </c>
      <c r="AZ15" s="577">
        <v>12.613219306277788</v>
      </c>
      <c r="BA15" s="577">
        <v>13.092649506661862</v>
      </c>
      <c r="BB15" s="577">
        <v>12.487053915811982</v>
      </c>
      <c r="BC15" s="577">
        <v>11.722966236077394</v>
      </c>
      <c r="BD15" s="577">
        <v>29.924058067527035</v>
      </c>
      <c r="BE15" s="577">
        <v>4.2699999999999996</v>
      </c>
      <c r="BF15" s="577">
        <v>4.18</v>
      </c>
      <c r="BG15" s="577">
        <v>12.00440528634361</v>
      </c>
      <c r="BH15" s="577">
        <v>12.224669603524228</v>
      </c>
      <c r="BI15" s="577">
        <v>13.43612334801762</v>
      </c>
      <c r="BJ15" s="577">
        <v>13.105726872246695</v>
      </c>
      <c r="BK15" s="577">
        <v>10.79295154185022</v>
      </c>
      <c r="BL15" s="577">
        <v>28.964757709251099</v>
      </c>
      <c r="BM15" s="577">
        <v>4.6255506607929506</v>
      </c>
      <c r="BN15" s="577">
        <v>4.8458149779735686</v>
      </c>
      <c r="BO15" s="577">
        <v>12.847828956946113</v>
      </c>
      <c r="BP15" s="577">
        <v>12.201984492792974</v>
      </c>
      <c r="BQ15" s="577">
        <v>12.555081457293621</v>
      </c>
      <c r="BR15" s="577">
        <v>12.399853795050547</v>
      </c>
      <c r="BS15" s="577">
        <v>11.673971259646232</v>
      </c>
      <c r="BT15" s="577">
        <v>31.335120902074181</v>
      </c>
      <c r="BU15" s="577">
        <v>3.6276303789207689</v>
      </c>
      <c r="BV15" s="577">
        <v>3.3585287572755425</v>
      </c>
      <c r="BW15" s="577">
        <v>14.246194593344546</v>
      </c>
      <c r="BX15" s="577">
        <v>11.97189551467075</v>
      </c>
      <c r="BY15" s="577">
        <v>10.941375902400074</v>
      </c>
      <c r="BZ15" s="577">
        <v>11.625552784813717</v>
      </c>
      <c r="CA15" s="577">
        <v>11.532503856130866</v>
      </c>
      <c r="CB15" s="577">
        <v>31.597365395397954</v>
      </c>
      <c r="CC15" s="577">
        <v>4.0273932555343928</v>
      </c>
      <c r="CD15" s="577">
        <v>4.0577186977077018</v>
      </c>
      <c r="CE15" s="577">
        <v>14.246194593344546</v>
      </c>
      <c r="CF15" s="577">
        <v>11.97189551467075</v>
      </c>
      <c r="CG15" s="577">
        <v>10.941375902400074</v>
      </c>
      <c r="CH15" s="577">
        <v>11.625552784813717</v>
      </c>
      <c r="CI15" s="577">
        <v>11.532503856130866</v>
      </c>
      <c r="CJ15" s="577">
        <v>31.597365395397954</v>
      </c>
      <c r="CK15" s="577">
        <v>4.0273932555343928</v>
      </c>
      <c r="CL15" s="577">
        <v>4.0577186977077018</v>
      </c>
      <c r="CM15" s="577">
        <v>14.163949368736878</v>
      </c>
      <c r="CN15" s="577">
        <v>13.205254105787438</v>
      </c>
      <c r="CO15" s="577">
        <v>10.492585981455459</v>
      </c>
      <c r="CP15" s="577">
        <v>11.261278368861664</v>
      </c>
      <c r="CQ15" s="577">
        <v>11.233174002918949</v>
      </c>
      <c r="CR15" s="577">
        <v>31.88489146180682</v>
      </c>
      <c r="CS15" s="577">
        <v>3.7898574707155763</v>
      </c>
      <c r="CT15" s="577">
        <v>3.9690092397172201</v>
      </c>
      <c r="CU15" s="16"/>
      <c r="CV15" s="16"/>
      <c r="CW15" s="16"/>
      <c r="CX15" s="16"/>
      <c r="CY15" s="16"/>
      <c r="CZ15" s="16"/>
      <c r="DA15" s="16"/>
      <c r="DB15" s="16"/>
      <c r="DC15" s="16"/>
      <c r="DD15" s="16"/>
      <c r="DE15" s="16"/>
      <c r="DF15" s="16"/>
      <c r="DG15" s="16"/>
      <c r="DH15" s="16"/>
      <c r="DI15" s="16"/>
      <c r="DJ15" s="16"/>
      <c r="DK15" s="16"/>
      <c r="DL15" s="16"/>
      <c r="DM15" s="16"/>
      <c r="DN15" s="16"/>
      <c r="DO15" s="16"/>
      <c r="DP15" s="16"/>
      <c r="DQ15" s="16"/>
      <c r="DR15" s="16"/>
      <c r="DS15" s="16"/>
      <c r="DT15" s="15"/>
    </row>
    <row r="16" spans="1:124">
      <c r="A16" s="1080"/>
      <c r="B16" s="284" t="s">
        <v>59</v>
      </c>
      <c r="C16" s="577">
        <v>17.165592478058841</v>
      </c>
      <c r="D16" s="577">
        <v>14.558785539967088</v>
      </c>
      <c r="E16" s="577">
        <v>12.635736868848989</v>
      </c>
      <c r="F16" s="577">
        <v>10.898628383753142</v>
      </c>
      <c r="G16" s="577">
        <v>9.0240729156188735</v>
      </c>
      <c r="H16" s="577">
        <v>26.688939688594861</v>
      </c>
      <c r="I16" s="577">
        <v>5.0256454101242687</v>
      </c>
      <c r="J16" s="577">
        <v>4.072425477926779</v>
      </c>
      <c r="K16" s="577">
        <v>16.8695812394634</v>
      </c>
      <c r="L16" s="577">
        <v>14.84818696334178</v>
      </c>
      <c r="M16" s="577">
        <v>12.99330453678</v>
      </c>
      <c r="N16" s="577">
        <v>10.938198285514318</v>
      </c>
      <c r="O16" s="577">
        <v>8.8461671667018695</v>
      </c>
      <c r="P16" s="577">
        <v>26.738726234708768</v>
      </c>
      <c r="Q16" s="577">
        <v>4.9545451183158375</v>
      </c>
      <c r="R16" s="577">
        <v>4.0660919830082989</v>
      </c>
      <c r="S16" s="577">
        <v>16.089320492085925</v>
      </c>
      <c r="T16" s="577">
        <v>14.929322497506581</v>
      </c>
      <c r="U16" s="577">
        <v>13.17474302027343</v>
      </c>
      <c r="V16" s="577">
        <v>11.109121900154406</v>
      </c>
      <c r="W16" s="577">
        <v>9.1624343130886299</v>
      </c>
      <c r="X16" s="577">
        <v>26.520937705807324</v>
      </c>
      <c r="Y16" s="577">
        <v>4.9600168043555328</v>
      </c>
      <c r="Z16" s="577">
        <v>4.7107441026911241</v>
      </c>
      <c r="AA16" s="577">
        <v>15.212313307081027</v>
      </c>
      <c r="AB16" s="577">
        <v>14.055914365468663</v>
      </c>
      <c r="AC16" s="577">
        <v>13.142766817132239</v>
      </c>
      <c r="AD16" s="577">
        <v>11.33540198755062</v>
      </c>
      <c r="AE16" s="577">
        <v>9.6334638827106573</v>
      </c>
      <c r="AF16" s="577">
        <v>27.783460493812932</v>
      </c>
      <c r="AG16" s="577">
        <v>4.8021321129558681</v>
      </c>
      <c r="AH16" s="577">
        <v>4.9284048176529023</v>
      </c>
      <c r="AI16" s="577">
        <v>14.462033087351115</v>
      </c>
      <c r="AJ16" s="577">
        <v>13.734057182571833</v>
      </c>
      <c r="AK16" s="577">
        <v>12.955702905950124</v>
      </c>
      <c r="AL16" s="577">
        <v>11.7778822945203</v>
      </c>
      <c r="AM16" s="577">
        <v>9.7911081115387617</v>
      </c>
      <c r="AN16" s="577">
        <v>28.630257905221875</v>
      </c>
      <c r="AO16" s="577">
        <v>4.2586230902623941</v>
      </c>
      <c r="AP16" s="577">
        <v>5.0004683366454437</v>
      </c>
      <c r="AQ16" s="577">
        <v>10.798381995840423</v>
      </c>
      <c r="AR16" s="577">
        <v>11.294163536503941</v>
      </c>
      <c r="AS16" s="577">
        <v>11.924814281748217</v>
      </c>
      <c r="AT16" s="577">
        <v>12.236649360849992</v>
      </c>
      <c r="AU16" s="577">
        <v>11.18689695854224</v>
      </c>
      <c r="AV16" s="577">
        <v>32.047608669356237</v>
      </c>
      <c r="AW16" s="577">
        <v>4.6953773060582442</v>
      </c>
      <c r="AX16" s="577">
        <v>5.8161078911007111</v>
      </c>
      <c r="AY16" s="577">
        <v>13.259595206757476</v>
      </c>
      <c r="AZ16" s="577">
        <v>12.290876185596408</v>
      </c>
      <c r="BA16" s="577">
        <v>12.736488844798004</v>
      </c>
      <c r="BB16" s="577">
        <v>12.101620788275905</v>
      </c>
      <c r="BC16" s="577">
        <v>11.30910541448509</v>
      </c>
      <c r="BD16" s="577">
        <v>30.044088931414954</v>
      </c>
      <c r="BE16" s="577">
        <v>4.7031710037371219</v>
      </c>
      <c r="BF16" s="577">
        <v>5.4390193622048493</v>
      </c>
      <c r="BG16" s="577">
        <v>11.317992116856015</v>
      </c>
      <c r="BH16" s="577">
        <v>11.901808485972641</v>
      </c>
      <c r="BI16" s="577">
        <v>12.71806167400881</v>
      </c>
      <c r="BJ16" s="577">
        <v>12.237073962439137</v>
      </c>
      <c r="BK16" s="577">
        <v>10.501738928819847</v>
      </c>
      <c r="BL16" s="577">
        <v>29.745536749362394</v>
      </c>
      <c r="BM16" s="577">
        <v>5.2075121725017386</v>
      </c>
      <c r="BN16" s="577">
        <v>6.3702759100394157</v>
      </c>
      <c r="BO16" s="577">
        <v>12.56252001156682</v>
      </c>
      <c r="BP16" s="577">
        <v>11.931922504811908</v>
      </c>
      <c r="BQ16" s="577">
        <v>12.256360597858317</v>
      </c>
      <c r="BR16" s="577">
        <v>12.070013415789576</v>
      </c>
      <c r="BS16" s="577">
        <v>11.305858293159979</v>
      </c>
      <c r="BT16" s="577">
        <v>31.065191532904947</v>
      </c>
      <c r="BU16" s="577">
        <v>4.6093021379330974</v>
      </c>
      <c r="BV16" s="577">
        <v>4.1988315059753401</v>
      </c>
      <c r="BW16" s="577">
        <v>13.684707809739693</v>
      </c>
      <c r="BX16" s="577">
        <v>11.502885057043839</v>
      </c>
      <c r="BY16" s="577">
        <v>10.459267980606718</v>
      </c>
      <c r="BZ16" s="577">
        <v>11.112955862319641</v>
      </c>
      <c r="CA16" s="577">
        <v>11.146789879753063</v>
      </c>
      <c r="CB16" s="577">
        <v>32.301011720920684</v>
      </c>
      <c r="CC16" s="577">
        <v>4.5751343016705945</v>
      </c>
      <c r="CD16" s="577">
        <v>5.2172473879457666</v>
      </c>
      <c r="CE16" s="577">
        <v>13.684707809739693</v>
      </c>
      <c r="CF16" s="577">
        <v>11.502885057043839</v>
      </c>
      <c r="CG16" s="577">
        <v>10.459267980606718</v>
      </c>
      <c r="CH16" s="577">
        <v>11.112955862319641</v>
      </c>
      <c r="CI16" s="577">
        <v>11.146789879753063</v>
      </c>
      <c r="CJ16" s="577">
        <v>32.301011720920684</v>
      </c>
      <c r="CK16" s="577">
        <v>4.5751343016705945</v>
      </c>
      <c r="CL16" s="577">
        <v>5.2172473879457666</v>
      </c>
      <c r="CM16" s="577">
        <v>13.559113294093009</v>
      </c>
      <c r="CN16" s="577">
        <v>12.67171105929647</v>
      </c>
      <c r="CO16" s="577">
        <v>10.032992427175284</v>
      </c>
      <c r="CP16" s="577">
        <v>10.726202347664001</v>
      </c>
      <c r="CQ16" s="577">
        <v>10.807787023463648</v>
      </c>
      <c r="CR16" s="577">
        <v>32.709375118544614</v>
      </c>
      <c r="CS16" s="577">
        <v>4.4122239826728702</v>
      </c>
      <c r="CT16" s="577">
        <v>5.0805947470901032</v>
      </c>
    </row>
    <row r="17" spans="1:124">
      <c r="A17" s="1080" t="s">
        <v>11</v>
      </c>
      <c r="B17" s="284" t="s">
        <v>55</v>
      </c>
      <c r="C17" s="577">
        <v>18.701000373107711</v>
      </c>
      <c r="D17" s="577">
        <v>15.223239830628401</v>
      </c>
      <c r="E17" s="577">
        <v>12.408926908333964</v>
      </c>
      <c r="F17" s="577">
        <v>10.469090414930511</v>
      </c>
      <c r="G17" s="577">
        <v>8.8201884829095487</v>
      </c>
      <c r="H17" s="577">
        <v>27.372832414331267</v>
      </c>
      <c r="I17" s="577">
        <v>3.7151702786377707</v>
      </c>
      <c r="J17" s="577">
        <v>3.5636113551061372</v>
      </c>
      <c r="K17" s="577">
        <v>17.108000572186288</v>
      </c>
      <c r="L17" s="577">
        <v>15.327799988915793</v>
      </c>
      <c r="M17" s="577">
        <v>12.899507684045819</v>
      </c>
      <c r="N17" s="577">
        <v>10.637243404020111</v>
      </c>
      <c r="O17" s="577">
        <v>8.9220248385444432</v>
      </c>
      <c r="P17" s="577">
        <v>28.084035986521702</v>
      </c>
      <c r="Q17" s="577">
        <v>3.9955349767338957</v>
      </c>
      <c r="R17" s="577">
        <v>3.175264477103211</v>
      </c>
      <c r="S17" s="577">
        <v>18.012944313508143</v>
      </c>
      <c r="T17" s="577">
        <v>13.889323275951508</v>
      </c>
      <c r="U17" s="577">
        <v>12.823643722604633</v>
      </c>
      <c r="V17" s="577">
        <v>10.915353807554688</v>
      </c>
      <c r="W17" s="577">
        <v>8.9499645499884011</v>
      </c>
      <c r="X17" s="577">
        <v>28.30742987485954</v>
      </c>
      <c r="Y17" s="577">
        <v>4.0910562576788587</v>
      </c>
      <c r="Z17" s="577">
        <v>3.4557344206622638</v>
      </c>
      <c r="AA17" s="577">
        <v>18.169343488824897</v>
      </c>
      <c r="AB17" s="577">
        <v>14.747373638068398</v>
      </c>
      <c r="AC17" s="577">
        <v>11.606610343124228</v>
      </c>
      <c r="AD17" s="577">
        <v>10.807271045593748</v>
      </c>
      <c r="AE17" s="577">
        <v>9.1533203479627385</v>
      </c>
      <c r="AF17" s="577">
        <v>28.592641941220908</v>
      </c>
      <c r="AG17" s="577">
        <v>3.9898111580643922</v>
      </c>
      <c r="AH17" s="577">
        <v>3.3901714633597644</v>
      </c>
      <c r="AI17" s="577">
        <v>17.816252483192564</v>
      </c>
      <c r="AJ17" s="577">
        <v>14.963624873952465</v>
      </c>
      <c r="AK17" s="577">
        <v>12.370299272934949</v>
      </c>
      <c r="AL17" s="577">
        <v>9.7818421792766035</v>
      </c>
      <c r="AM17" s="577">
        <v>9.0760287751649322</v>
      </c>
      <c r="AN17" s="577">
        <v>29.23521169238278</v>
      </c>
      <c r="AO17" s="577">
        <v>3.7454468064736695</v>
      </c>
      <c r="AP17" s="577">
        <v>3.4763208061618749</v>
      </c>
      <c r="AQ17" s="577">
        <v>16.647113558170211</v>
      </c>
      <c r="AR17" s="577">
        <v>15.023216390831156</v>
      </c>
      <c r="AS17" s="577">
        <v>12.71527493205331</v>
      </c>
      <c r="AT17" s="577">
        <v>10.520929436883302</v>
      </c>
      <c r="AU17" s="577">
        <v>8.2873287991268967</v>
      </c>
      <c r="AV17" s="577">
        <v>30.070400286392232</v>
      </c>
      <c r="AW17" s="577">
        <v>3.6438171561013091</v>
      </c>
      <c r="AX17" s="577">
        <v>3.6281184173406449</v>
      </c>
      <c r="AY17" s="577">
        <v>15.695817875249574</v>
      </c>
      <c r="AZ17" s="577">
        <v>14.303469662160676</v>
      </c>
      <c r="BA17" s="577">
        <v>12.908873561891552</v>
      </c>
      <c r="BB17" s="577">
        <v>10.912465098772177</v>
      </c>
      <c r="BC17" s="577">
        <v>8.9940748241526194</v>
      </c>
      <c r="BD17" s="577">
        <v>30.079324731254399</v>
      </c>
      <c r="BE17" s="577">
        <v>3.9974422533008647</v>
      </c>
      <c r="BF17" s="577">
        <v>3.7680863892075589</v>
      </c>
      <c r="BG17" s="577">
        <v>15.703735315617248</v>
      </c>
      <c r="BH17" s="577">
        <v>14.143211616680601</v>
      </c>
      <c r="BI17" s="577">
        <v>12.842558398978792</v>
      </c>
      <c r="BJ17" s="577">
        <v>10.986150622240569</v>
      </c>
      <c r="BK17" s="577">
        <v>9.1069471725224656</v>
      </c>
      <c r="BL17" s="577">
        <v>30.162612595958393</v>
      </c>
      <c r="BM17" s="577">
        <v>4.0219359130923955</v>
      </c>
      <c r="BN17" s="577">
        <v>3.0328483649095479</v>
      </c>
      <c r="BO17" s="577">
        <v>16.100000000000001</v>
      </c>
      <c r="BP17" s="577">
        <v>15.5</v>
      </c>
      <c r="BQ17" s="577">
        <v>14.2</v>
      </c>
      <c r="BR17" s="577">
        <v>9.5</v>
      </c>
      <c r="BS17" s="577">
        <v>7.8</v>
      </c>
      <c r="BT17" s="577">
        <v>30.1</v>
      </c>
      <c r="BU17" s="577">
        <v>4</v>
      </c>
      <c r="BV17" s="577">
        <v>2.8000000000000003</v>
      </c>
      <c r="BW17" s="577">
        <v>15.49660696832359</v>
      </c>
      <c r="BX17" s="577">
        <v>13.839925774171219</v>
      </c>
      <c r="BY17" s="577">
        <v>12.6152169905496</v>
      </c>
      <c r="BZ17" s="577">
        <v>11.11830915370729</v>
      </c>
      <c r="CA17" s="577">
        <v>9.2577591034465971</v>
      </c>
      <c r="CB17" s="577">
        <v>30.440485424398524</v>
      </c>
      <c r="CC17" s="577">
        <v>4.1990810466746202</v>
      </c>
      <c r="CD17" s="577">
        <v>3.0326155387285612</v>
      </c>
      <c r="CE17" s="577">
        <v>15.8</v>
      </c>
      <c r="CF17" s="577">
        <v>14</v>
      </c>
      <c r="CG17" s="577">
        <v>12.7</v>
      </c>
      <c r="CH17" s="577">
        <v>11.4</v>
      </c>
      <c r="CI17" s="577">
        <v>9.1999999999999993</v>
      </c>
      <c r="CJ17" s="577">
        <v>30.2</v>
      </c>
      <c r="CK17" s="577">
        <v>4.0999999999999996</v>
      </c>
      <c r="CL17" s="577">
        <v>2.6</v>
      </c>
      <c r="CM17" s="577">
        <v>17.092442004284337</v>
      </c>
      <c r="CN17" s="577">
        <v>15.907041596392043</v>
      </c>
      <c r="CO17" s="577">
        <v>13.278279011213231</v>
      </c>
      <c r="CP17" s="577">
        <v>10.481369934792131</v>
      </c>
      <c r="CQ17" s="577">
        <v>8.0173391752396679</v>
      </c>
      <c r="CR17" s="577">
        <v>29.565469604386781</v>
      </c>
      <c r="CS17" s="577">
        <v>3.2901245502907885</v>
      </c>
      <c r="CT17" s="577">
        <v>2.3679341234010267</v>
      </c>
    </row>
    <row r="18" spans="1:124">
      <c r="A18" s="1080"/>
      <c r="B18" s="284" t="s">
        <v>56</v>
      </c>
      <c r="C18" s="577">
        <v>18.495087399594698</v>
      </c>
      <c r="D18" s="577">
        <v>15.09115035127618</v>
      </c>
      <c r="E18" s="577">
        <v>12.305528695757085</v>
      </c>
      <c r="F18" s="577">
        <v>10.348183678156973</v>
      </c>
      <c r="G18" s="577">
        <v>8.686706581801344</v>
      </c>
      <c r="H18" s="577">
        <v>26.847192407461343</v>
      </c>
      <c r="I18" s="577">
        <v>4.6121661011075306</v>
      </c>
      <c r="J18" s="577">
        <v>3.5860840842268185</v>
      </c>
      <c r="K18" s="577">
        <v>17.03474334387889</v>
      </c>
      <c r="L18" s="577">
        <v>15.399253038399237</v>
      </c>
      <c r="M18" s="577">
        <v>12.862150314923737</v>
      </c>
      <c r="N18" s="577">
        <v>10.593760591447486</v>
      </c>
      <c r="O18" s="577">
        <v>8.8237477190375255</v>
      </c>
      <c r="P18" s="577">
        <v>27.245303890660352</v>
      </c>
      <c r="Q18" s="577">
        <v>4.4987194677546096</v>
      </c>
      <c r="R18" s="577">
        <v>3.4882797708478375</v>
      </c>
      <c r="S18" s="577">
        <v>18.035371323056086</v>
      </c>
      <c r="T18" s="577">
        <v>14.00509939674207</v>
      </c>
      <c r="U18" s="577">
        <v>12.948718163600345</v>
      </c>
      <c r="V18" s="577">
        <v>10.923126298831383</v>
      </c>
      <c r="W18" s="577">
        <v>8.912487093776372</v>
      </c>
      <c r="X18" s="577">
        <v>27.475311952652767</v>
      </c>
      <c r="Y18" s="577">
        <v>4.178299262979861</v>
      </c>
      <c r="Z18" s="577">
        <v>3.7483796667801266</v>
      </c>
      <c r="AA18" s="577">
        <v>18.270562059658964</v>
      </c>
      <c r="AB18" s="577">
        <v>14.88781854945876</v>
      </c>
      <c r="AC18" s="577">
        <v>11.746593643378176</v>
      </c>
      <c r="AD18" s="577">
        <v>10.941500820276728</v>
      </c>
      <c r="AE18" s="577">
        <v>9.152845513622939</v>
      </c>
      <c r="AF18" s="577">
        <v>27.930287283853847</v>
      </c>
      <c r="AG18" s="577">
        <v>3.8033889530133758</v>
      </c>
      <c r="AH18" s="577">
        <v>3.5989282180120492</v>
      </c>
      <c r="AI18" s="577">
        <v>17.998137337667234</v>
      </c>
      <c r="AJ18" s="577">
        <v>15.084318300370489</v>
      </c>
      <c r="AK18" s="577">
        <v>12.48684990021361</v>
      </c>
      <c r="AL18" s="577">
        <v>9.9073935470370031</v>
      </c>
      <c r="AM18" s="577">
        <v>9.1975880518928896</v>
      </c>
      <c r="AN18" s="577">
        <v>28.819055823502165</v>
      </c>
      <c r="AO18" s="577">
        <v>3.4315171205248114</v>
      </c>
      <c r="AP18" s="577">
        <v>3.4947155213712033</v>
      </c>
      <c r="AQ18" s="577">
        <v>16.945062277828594</v>
      </c>
      <c r="AR18" s="577">
        <v>15.167450981690486</v>
      </c>
      <c r="AS18" s="577">
        <v>12.788724964084725</v>
      </c>
      <c r="AT18" s="577">
        <v>10.606440597864811</v>
      </c>
      <c r="AU18" s="577">
        <v>8.3902702756627168</v>
      </c>
      <c r="AV18" s="577">
        <v>29.850892695029124</v>
      </c>
      <c r="AW18" s="577">
        <v>3.3608708370550451</v>
      </c>
      <c r="AX18" s="577">
        <v>3.4290963284495395</v>
      </c>
      <c r="AY18" s="577">
        <v>16.078251705099781</v>
      </c>
      <c r="AZ18" s="577">
        <v>14.530279120572651</v>
      </c>
      <c r="BA18" s="577">
        <v>12.993949855284207</v>
      </c>
      <c r="BB18" s="577">
        <v>10.948316544731021</v>
      </c>
      <c r="BC18" s="577">
        <v>9.051629995863232</v>
      </c>
      <c r="BD18" s="577">
        <v>29.920494476173982</v>
      </c>
      <c r="BE18" s="577">
        <v>3.8207523471008127</v>
      </c>
      <c r="BF18" s="577">
        <v>3.368781690815196</v>
      </c>
      <c r="BG18" s="577">
        <v>16.129312227838742</v>
      </c>
      <c r="BH18" s="577">
        <v>14.382797732056011</v>
      </c>
      <c r="BI18" s="577">
        <v>12.937457430339752</v>
      </c>
      <c r="BJ18" s="577">
        <v>11.016646537962567</v>
      </c>
      <c r="BK18" s="577">
        <v>9.1523532522747075</v>
      </c>
      <c r="BL18" s="577">
        <v>30.009055767372772</v>
      </c>
      <c r="BM18" s="577">
        <v>3.7426874820249245</v>
      </c>
      <c r="BN18" s="577">
        <v>2.6296895701305192</v>
      </c>
      <c r="BO18" s="577">
        <v>16.100000000000001</v>
      </c>
      <c r="BP18" s="577">
        <v>16.399999999999999</v>
      </c>
      <c r="BQ18" s="577">
        <v>15</v>
      </c>
      <c r="BR18" s="577">
        <v>9.8000000000000007</v>
      </c>
      <c r="BS18" s="577">
        <v>7.3</v>
      </c>
      <c r="BT18" s="577">
        <v>28.1</v>
      </c>
      <c r="BU18" s="577">
        <v>4.4000000000000004</v>
      </c>
      <c r="BV18" s="577">
        <v>2.900000000000003</v>
      </c>
      <c r="BW18" s="577">
        <v>15.945648111434677</v>
      </c>
      <c r="BX18" s="577">
        <v>14.099858115802363</v>
      </c>
      <c r="BY18" s="577">
        <v>12.735345270512157</v>
      </c>
      <c r="BZ18" s="577">
        <v>11.14434288185099</v>
      </c>
      <c r="CA18" s="577">
        <v>9.2783337315894094</v>
      </c>
      <c r="CB18" s="577">
        <v>30.292468758780235</v>
      </c>
      <c r="CC18" s="577">
        <v>3.9120913170547258</v>
      </c>
      <c r="CD18" s="577">
        <v>2.5919118129754457</v>
      </c>
      <c r="CE18" s="577">
        <v>15.4</v>
      </c>
      <c r="CF18" s="577">
        <v>13.5</v>
      </c>
      <c r="CG18" s="577">
        <v>12.3</v>
      </c>
      <c r="CH18" s="577">
        <v>11.1</v>
      </c>
      <c r="CI18" s="577">
        <v>9.1999999999999993</v>
      </c>
      <c r="CJ18" s="577">
        <v>31.3</v>
      </c>
      <c r="CK18" s="577">
        <v>4.2</v>
      </c>
      <c r="CL18" s="577">
        <v>3</v>
      </c>
      <c r="CM18" s="577">
        <v>16.899979329963926</v>
      </c>
      <c r="CN18" s="577">
        <v>16.150881464301676</v>
      </c>
      <c r="CO18" s="577">
        <v>14.107582856642573</v>
      </c>
      <c r="CP18" s="577">
        <v>11.013462005419488</v>
      </c>
      <c r="CQ18" s="577">
        <v>7.062107261361021</v>
      </c>
      <c r="CR18" s="577">
        <v>28.791857637845336</v>
      </c>
      <c r="CS18" s="577">
        <v>3.6020196551032031</v>
      </c>
      <c r="CT18" s="577">
        <v>2.3721097893627925</v>
      </c>
      <c r="CU18" s="16"/>
      <c r="CV18" s="16"/>
      <c r="CW18" s="16"/>
      <c r="CX18" s="16"/>
      <c r="CY18" s="16"/>
      <c r="CZ18" s="16"/>
      <c r="DA18" s="16"/>
      <c r="DB18" s="16"/>
      <c r="DC18" s="16"/>
      <c r="DD18" s="16"/>
      <c r="DE18" s="16"/>
      <c r="DF18" s="16"/>
      <c r="DG18" s="16"/>
      <c r="DH18" s="16"/>
      <c r="DI18" s="16"/>
      <c r="DJ18" s="16"/>
      <c r="DK18" s="16"/>
      <c r="DL18" s="16"/>
      <c r="DM18" s="16"/>
      <c r="DN18" s="16"/>
      <c r="DO18" s="16"/>
      <c r="DP18" s="16"/>
      <c r="DQ18" s="16"/>
      <c r="DR18" s="16"/>
      <c r="DS18" s="16"/>
      <c r="DT18" s="15"/>
    </row>
    <row r="19" spans="1:124">
      <c r="A19" s="1080"/>
      <c r="B19" s="284" t="s">
        <v>59</v>
      </c>
      <c r="C19" s="577">
        <v>18.597336450704173</v>
      </c>
      <c r="D19" s="577">
        <v>15.157006649690647</v>
      </c>
      <c r="E19" s="577">
        <v>12.357080292268625</v>
      </c>
      <c r="F19" s="577">
        <v>10.408464558786722</v>
      </c>
      <c r="G19" s="577">
        <v>8.7532571046395145</v>
      </c>
      <c r="H19" s="577">
        <v>27.109262523270495</v>
      </c>
      <c r="I19" s="577">
        <v>4.1667499132299772</v>
      </c>
      <c r="J19" s="577">
        <v>3.5749249270876264</v>
      </c>
      <c r="K19" s="577">
        <v>17.071224160434824</v>
      </c>
      <c r="L19" s="577">
        <v>15.363546948415031</v>
      </c>
      <c r="M19" s="577">
        <v>12.880818315703113</v>
      </c>
      <c r="N19" s="577">
        <v>10.615489562145147</v>
      </c>
      <c r="O19" s="577">
        <v>8.8728581726552562</v>
      </c>
      <c r="P19" s="577">
        <v>27.664430070773943</v>
      </c>
      <c r="Q19" s="577">
        <v>4.2481424047828833</v>
      </c>
      <c r="R19" s="577">
        <v>3.3324036372002057</v>
      </c>
      <c r="S19" s="577">
        <v>18.02416943710751</v>
      </c>
      <c r="T19" s="577">
        <v>13.947128058541487</v>
      </c>
      <c r="U19" s="577">
        <v>12.886090977012119</v>
      </c>
      <c r="V19" s="577">
        <v>10.919234462437267</v>
      </c>
      <c r="W19" s="577">
        <v>8.9312527794301122</v>
      </c>
      <c r="X19" s="577">
        <v>27.89196945647673</v>
      </c>
      <c r="Y19" s="577">
        <v>4.1347229585642333</v>
      </c>
      <c r="Z19" s="577">
        <v>3.6022086552861885</v>
      </c>
      <c r="AA19" s="577">
        <v>18.219899220824157</v>
      </c>
      <c r="AB19" s="577">
        <v>14.817365745612722</v>
      </c>
      <c r="AC19" s="577">
        <v>11.676372402203404</v>
      </c>
      <c r="AD19" s="577">
        <v>10.874165778427097</v>
      </c>
      <c r="AE19" s="577">
        <v>9.1530837095836919</v>
      </c>
      <c r="AF19" s="577">
        <v>28.262550961405605</v>
      </c>
      <c r="AG19" s="577">
        <v>3.8966986890815987</v>
      </c>
      <c r="AH19" s="577">
        <v>3.4944393902260429</v>
      </c>
      <c r="AI19" s="577">
        <v>17.906962551978715</v>
      </c>
      <c r="AJ19" s="577">
        <v>15.023718021132234</v>
      </c>
      <c r="AK19" s="577">
        <v>12.428329724193267</v>
      </c>
      <c r="AL19" s="577">
        <v>9.844354091029901</v>
      </c>
      <c r="AM19" s="577">
        <v>9.1365530284260714</v>
      </c>
      <c r="AN19" s="577">
        <v>29.028008063978447</v>
      </c>
      <c r="AO19" s="577">
        <v>3.5888830096216267</v>
      </c>
      <c r="AP19" s="577">
        <v>3.4854946644622768</v>
      </c>
      <c r="AQ19" s="577">
        <v>16.795612053287588</v>
      </c>
      <c r="AR19" s="577">
        <v>15.095032951930008</v>
      </c>
      <c r="AS19" s="577">
        <v>12.751846802099667</v>
      </c>
      <c r="AT19" s="577">
        <v>10.563506723515269</v>
      </c>
      <c r="AU19" s="577">
        <v>8.3385849006986135</v>
      </c>
      <c r="AV19" s="577">
        <v>29.961104171965935</v>
      </c>
      <c r="AW19" s="577">
        <v>3.5027959004115816</v>
      </c>
      <c r="AX19" s="577">
        <v>3.5289252382951615</v>
      </c>
      <c r="AY19" s="577">
        <v>15.886429799493593</v>
      </c>
      <c r="AZ19" s="577">
        <v>14.416444728537266</v>
      </c>
      <c r="BA19" s="577">
        <v>12.951250541936412</v>
      </c>
      <c r="BB19" s="577">
        <v>10.930322905564081</v>
      </c>
      <c r="BC19" s="577">
        <v>9.0227433787616267</v>
      </c>
      <c r="BD19" s="577">
        <v>30.000210488241979</v>
      </c>
      <c r="BE19" s="577">
        <v>3.9093768145595336</v>
      </c>
      <c r="BF19" s="577">
        <v>3.5690657195401903</v>
      </c>
      <c r="BG19" s="577">
        <v>15.915749373391305</v>
      </c>
      <c r="BH19" s="577">
        <v>14.262568713008768</v>
      </c>
      <c r="BI19" s="577">
        <v>12.889835232237061</v>
      </c>
      <c r="BJ19" s="577">
        <v>11.001343088401402</v>
      </c>
      <c r="BK19" s="577">
        <v>9.1295675895127442</v>
      </c>
      <c r="BL19" s="577">
        <v>30.086113600377523</v>
      </c>
      <c r="BM19" s="577">
        <v>3.8828198302000989</v>
      </c>
      <c r="BN19" s="577">
        <v>2.8320025728711085</v>
      </c>
      <c r="BO19" s="577">
        <v>16.100000000000001</v>
      </c>
      <c r="BP19" s="577">
        <v>15.9</v>
      </c>
      <c r="BQ19" s="577">
        <v>14.6</v>
      </c>
      <c r="BR19" s="577">
        <v>9.6999999999999993</v>
      </c>
      <c r="BS19" s="577">
        <v>7.5</v>
      </c>
      <c r="BT19" s="577">
        <v>29.2</v>
      </c>
      <c r="BU19" s="577">
        <v>4.1999999999999993</v>
      </c>
      <c r="BV19" s="577">
        <v>2.8000000000000003</v>
      </c>
      <c r="BW19" s="577">
        <v>15.720390755010394</v>
      </c>
      <c r="BX19" s="577">
        <v>13.969465449065096</v>
      </c>
      <c r="BY19" s="577">
        <v>12.675084024541055</v>
      </c>
      <c r="BZ19" s="577">
        <v>11.131283301744613</v>
      </c>
      <c r="CA19" s="577">
        <v>9.2680126587524025</v>
      </c>
      <c r="CB19" s="577">
        <v>30.366719956728179</v>
      </c>
      <c r="CC19" s="577">
        <v>4.0560570734377759</v>
      </c>
      <c r="CD19" s="577">
        <v>2.8129867807204842</v>
      </c>
      <c r="CE19" s="577">
        <v>15.7</v>
      </c>
      <c r="CF19" s="577">
        <v>13.8</v>
      </c>
      <c r="CG19" s="577">
        <v>12.5</v>
      </c>
      <c r="CH19" s="577">
        <v>11.2</v>
      </c>
      <c r="CI19" s="577">
        <v>9.1999999999999993</v>
      </c>
      <c r="CJ19" s="577">
        <v>30.7</v>
      </c>
      <c r="CK19" s="577">
        <v>4.0999999999999996</v>
      </c>
      <c r="CL19" s="577">
        <v>2.8</v>
      </c>
      <c r="CM19" s="577">
        <v>16.997155850399974</v>
      </c>
      <c r="CN19" s="577">
        <v>16.027764033918281</v>
      </c>
      <c r="CO19" s="577">
        <v>13.688858226697445</v>
      </c>
      <c r="CP19" s="577">
        <v>10.744802868484184</v>
      </c>
      <c r="CQ19" s="577">
        <v>7.5444143576744782</v>
      </c>
      <c r="CR19" s="577">
        <v>29.182462825794854</v>
      </c>
      <c r="CS19" s="577">
        <v>3.4445403873245004</v>
      </c>
      <c r="CT19" s="577">
        <v>2.3700014497062818</v>
      </c>
    </row>
    <row r="20" spans="1:124">
      <c r="A20" s="1080" t="s">
        <v>10</v>
      </c>
      <c r="B20" s="284" t="s">
        <v>55</v>
      </c>
      <c r="C20" s="577">
        <v>11.412564505594437</v>
      </c>
      <c r="D20" s="577">
        <v>16.593128776418979</v>
      </c>
      <c r="E20" s="577">
        <v>13.884082629201892</v>
      </c>
      <c r="F20" s="577">
        <v>11.680952388177182</v>
      </c>
      <c r="G20" s="577">
        <v>9.5892210449346802</v>
      </c>
      <c r="H20" s="577">
        <v>32.875805539185912</v>
      </c>
      <c r="I20" s="577">
        <v>2.3384698183568524</v>
      </c>
      <c r="J20" s="577">
        <v>1.6257752981300668</v>
      </c>
      <c r="K20" s="577">
        <v>18.734579679015805</v>
      </c>
      <c r="L20" s="577">
        <v>15.225858649784389</v>
      </c>
      <c r="M20" s="577">
        <v>12.146286933647556</v>
      </c>
      <c r="N20" s="577">
        <v>10.277697537135959</v>
      </c>
      <c r="O20" s="577">
        <v>8.5607023022276181</v>
      </c>
      <c r="P20" s="577">
        <v>28.429438995823183</v>
      </c>
      <c r="Q20" s="577">
        <v>3.8681155663326723</v>
      </c>
      <c r="R20" s="577">
        <v>2.7628170138905657</v>
      </c>
      <c r="S20" s="577">
        <v>17.684302906103895</v>
      </c>
      <c r="T20" s="577">
        <v>14.408284316136999</v>
      </c>
      <c r="U20" s="577">
        <v>12.644927137895758</v>
      </c>
      <c r="V20" s="577">
        <v>10.057376951492255</v>
      </c>
      <c r="W20" s="577">
        <v>8.5878458790884551</v>
      </c>
      <c r="X20" s="577">
        <v>30.065239936696646</v>
      </c>
      <c r="Y20" s="577">
        <v>3.6943196843957709</v>
      </c>
      <c r="Z20" s="577">
        <v>3.1193149470695296</v>
      </c>
      <c r="AA20" s="577">
        <v>18.016971463607351</v>
      </c>
      <c r="AB20" s="577">
        <v>14.160047531127899</v>
      </c>
      <c r="AC20" s="577">
        <v>11.662549018859902</v>
      </c>
      <c r="AD20" s="577">
        <v>10.939836502075201</v>
      </c>
      <c r="AE20" s="577">
        <v>8.9835128784179705</v>
      </c>
      <c r="AF20" s="577">
        <v>29.093815565109256</v>
      </c>
      <c r="AG20" s="577">
        <v>3.7911320395176937</v>
      </c>
      <c r="AH20" s="577">
        <v>3.5805634245265798</v>
      </c>
      <c r="AI20" s="577">
        <v>17.719990029778547</v>
      </c>
      <c r="AJ20" s="577">
        <v>15.109851598494609</v>
      </c>
      <c r="AK20" s="577">
        <v>12.281704708656541</v>
      </c>
      <c r="AL20" s="577">
        <v>10.1764009775671</v>
      </c>
      <c r="AM20" s="577">
        <v>9.3506773425382743</v>
      </c>
      <c r="AN20" s="577">
        <v>28.206404717284606</v>
      </c>
      <c r="AO20" s="577">
        <v>3.8851275474928677</v>
      </c>
      <c r="AP20" s="577">
        <v>3.5777945905383302</v>
      </c>
      <c r="AQ20" s="577">
        <v>17.467414355078471</v>
      </c>
      <c r="AR20" s="577">
        <v>14.997044482843087</v>
      </c>
      <c r="AS20" s="577">
        <v>13.0712785019627</v>
      </c>
      <c r="AT20" s="577">
        <v>10.704678478037032</v>
      </c>
      <c r="AU20" s="577">
        <v>8.7699183947269521</v>
      </c>
      <c r="AV20" s="577">
        <v>27.443164916641418</v>
      </c>
      <c r="AW20" s="577">
        <v>4.2558480988267178</v>
      </c>
      <c r="AX20" s="577">
        <v>3.6225599586864101</v>
      </c>
      <c r="AY20" s="577">
        <v>10.491283809276142</v>
      </c>
      <c r="AZ20" s="577">
        <v>16.752304926816073</v>
      </c>
      <c r="BA20" s="577">
        <v>14.620581030261127</v>
      </c>
      <c r="BB20" s="577">
        <v>12.79877139752838</v>
      </c>
      <c r="BC20" s="577">
        <v>10.42778724923086</v>
      </c>
      <c r="BD20" s="577">
        <v>30.694432676610521</v>
      </c>
      <c r="BE20" s="577">
        <v>1.9241655894742269</v>
      </c>
      <c r="BF20" s="577">
        <v>2.2906733208026511</v>
      </c>
      <c r="BG20" s="577">
        <v>10.529162276266232</v>
      </c>
      <c r="BH20" s="577">
        <v>16.881934087233372</v>
      </c>
      <c r="BI20" s="577">
        <v>14.533244921036061</v>
      </c>
      <c r="BJ20" s="577">
        <v>12.808185181897183</v>
      </c>
      <c r="BK20" s="577">
        <v>10.564225873595538</v>
      </c>
      <c r="BL20" s="577">
        <v>30.719058163140147</v>
      </c>
      <c r="BM20" s="577">
        <v>1.9133515779504471</v>
      </c>
      <c r="BN20" s="577">
        <v>2.050837918881018</v>
      </c>
      <c r="BO20" s="577">
        <v>17.658349328214971</v>
      </c>
      <c r="BP20" s="577">
        <v>14.395393474088293</v>
      </c>
      <c r="BQ20" s="577">
        <v>14.587332053742804</v>
      </c>
      <c r="BR20" s="577">
        <v>10.364683301343572</v>
      </c>
      <c r="BS20" s="577">
        <v>8.8291746641074855</v>
      </c>
      <c r="BT20" s="577">
        <v>27.447216890595012</v>
      </c>
      <c r="BU20" s="577">
        <v>3.0710172744721693</v>
      </c>
      <c r="BV20" s="577">
        <v>3.646833013435701</v>
      </c>
      <c r="BW20" s="577">
        <v>18.27111984282908</v>
      </c>
      <c r="BX20" s="577">
        <v>14.538310412573674</v>
      </c>
      <c r="BY20" s="577">
        <v>12.770137524557956</v>
      </c>
      <c r="BZ20" s="577">
        <v>10.609037328094303</v>
      </c>
      <c r="CA20" s="577">
        <v>9.0373280943025538</v>
      </c>
      <c r="CB20" s="577">
        <v>28.094302554027507</v>
      </c>
      <c r="CC20" s="577">
        <v>3.1434184675834973</v>
      </c>
      <c r="CD20" s="577">
        <v>3.5363457760314341</v>
      </c>
      <c r="CE20" s="577">
        <v>18.05437586171244</v>
      </c>
      <c r="CF20" s="577">
        <v>14.681468445181929</v>
      </c>
      <c r="CG20" s="577">
        <v>12.75296915726463</v>
      </c>
      <c r="CH20" s="577">
        <v>10.665785826943019</v>
      </c>
      <c r="CI20" s="577">
        <v>8.9612380935157994</v>
      </c>
      <c r="CJ20" s="577">
        <v>28.139329214155619</v>
      </c>
      <c r="CK20" s="577">
        <v>3.2329438979310692</v>
      </c>
      <c r="CL20" s="577">
        <v>3.4449485575079031</v>
      </c>
      <c r="CM20" s="577">
        <v>17.927299055025486</v>
      </c>
      <c r="CN20" s="577">
        <v>14.769616398248688</v>
      </c>
      <c r="CO20" s="577">
        <v>12.737032432226728</v>
      </c>
      <c r="CP20" s="577">
        <v>10.72754655867325</v>
      </c>
      <c r="CQ20" s="577">
        <v>8.9536901310208581</v>
      </c>
      <c r="CR20" s="577">
        <v>28.280868469008336</v>
      </c>
      <c r="CS20" s="577">
        <v>3.2355032373457862</v>
      </c>
      <c r="CT20" s="577">
        <v>3.3684437184508718</v>
      </c>
    </row>
    <row r="21" spans="1:124">
      <c r="A21" s="1080"/>
      <c r="B21" s="284" t="s">
        <v>56</v>
      </c>
      <c r="C21" s="577">
        <v>11.517873108241165</v>
      </c>
      <c r="D21" s="577">
        <v>17.74282457726666</v>
      </c>
      <c r="E21" s="577">
        <v>14.345270847644906</v>
      </c>
      <c r="F21" s="577">
        <v>11.913007588818548</v>
      </c>
      <c r="G21" s="577">
        <v>9.5899306671572973</v>
      </c>
      <c r="H21" s="577">
        <v>31.498067810625184</v>
      </c>
      <c r="I21" s="577">
        <v>2.0619006813254375</v>
      </c>
      <c r="J21" s="577">
        <v>1.331124718920794</v>
      </c>
      <c r="K21" s="577">
        <v>20.011869526684272</v>
      </c>
      <c r="L21" s="577">
        <v>16.269998501926651</v>
      </c>
      <c r="M21" s="577">
        <v>12.674567184822061</v>
      </c>
      <c r="N21" s="577">
        <v>10.360341994880587</v>
      </c>
      <c r="O21" s="577">
        <v>8.4784211859750265</v>
      </c>
      <c r="P21" s="577">
        <v>26.566019694310405</v>
      </c>
      <c r="Q21" s="577">
        <v>3.3692628385843193</v>
      </c>
      <c r="R21" s="577">
        <v>2.2775995435144925</v>
      </c>
      <c r="S21" s="577">
        <v>18.578693167368467</v>
      </c>
      <c r="T21" s="577">
        <v>15.113727569580107</v>
      </c>
      <c r="U21" s="577">
        <v>13.295784950256307</v>
      </c>
      <c r="V21" s="577">
        <v>10.333013534545904</v>
      </c>
      <c r="W21" s="577">
        <v>8.4808616638183629</v>
      </c>
      <c r="X21" s="577">
        <v>28.381998300552368</v>
      </c>
      <c r="Y21" s="577">
        <v>3.4243564478583974</v>
      </c>
      <c r="Z21" s="577">
        <v>2.6073452655751681</v>
      </c>
      <c r="AA21" s="577">
        <v>18.733880134688384</v>
      </c>
      <c r="AB21" s="577">
        <v>14.588494928438319</v>
      </c>
      <c r="AC21" s="577">
        <v>11.961814613003702</v>
      </c>
      <c r="AD21" s="577">
        <v>11.176639307067436</v>
      </c>
      <c r="AE21" s="577">
        <v>8.8316553049164543</v>
      </c>
      <c r="AF21" s="577">
        <v>27.842740151820905</v>
      </c>
      <c r="AG21" s="577">
        <v>3.8395790630435198</v>
      </c>
      <c r="AH21" s="577">
        <v>3.1878090055752484</v>
      </c>
      <c r="AI21" s="577">
        <v>18.327753057401928</v>
      </c>
      <c r="AJ21" s="577">
        <v>15.531541713250554</v>
      </c>
      <c r="AK21" s="577">
        <v>12.540460496851534</v>
      </c>
      <c r="AL21" s="577">
        <v>10.345220491801115</v>
      </c>
      <c r="AM21" s="577">
        <v>9.5335950169544521</v>
      </c>
      <c r="AN21" s="577">
        <v>27.021769091927261</v>
      </c>
      <c r="AO21" s="577">
        <v>3.7605846907670646</v>
      </c>
      <c r="AP21" s="577">
        <v>3.1615400416409312</v>
      </c>
      <c r="AQ21" s="577">
        <v>17.964874692003701</v>
      </c>
      <c r="AR21" s="577">
        <v>15.345394235133741</v>
      </c>
      <c r="AS21" s="577">
        <v>13.319598285267086</v>
      </c>
      <c r="AT21" s="577">
        <v>10.830020975548146</v>
      </c>
      <c r="AU21" s="577">
        <v>8.860087452805617</v>
      </c>
      <c r="AV21" s="577">
        <v>26.950105366975752</v>
      </c>
      <c r="AW21" s="577">
        <v>3.8355212408225219</v>
      </c>
      <c r="AX21" s="577">
        <v>3.1322630332049344</v>
      </c>
      <c r="AY21" s="577">
        <v>10.484554220703618</v>
      </c>
      <c r="AZ21" s="577">
        <v>17.033752024183087</v>
      </c>
      <c r="BA21" s="577">
        <v>14.81702513556573</v>
      </c>
      <c r="BB21" s="577">
        <v>12.908037404750342</v>
      </c>
      <c r="BC21" s="577">
        <v>10.462054241151193</v>
      </c>
      <c r="BD21" s="577">
        <v>30.81239680251517</v>
      </c>
      <c r="BE21" s="577">
        <v>1.6998798828132535</v>
      </c>
      <c r="BF21" s="577">
        <v>1.7823002883176</v>
      </c>
      <c r="BG21" s="577">
        <v>10.589324641544824</v>
      </c>
      <c r="BH21" s="577">
        <v>17.082782921499376</v>
      </c>
      <c r="BI21" s="577">
        <v>14.65525981526447</v>
      </c>
      <c r="BJ21" s="577">
        <v>12.858027893009366</v>
      </c>
      <c r="BK21" s="577">
        <v>10.552911613539978</v>
      </c>
      <c r="BL21" s="577">
        <v>30.845781940450117</v>
      </c>
      <c r="BM21" s="577">
        <v>1.7079555873459391</v>
      </c>
      <c r="BN21" s="577">
        <v>1.7079555873459391</v>
      </c>
      <c r="BO21" s="577">
        <v>18.7624750499002</v>
      </c>
      <c r="BP21" s="577">
        <v>14.770459081836327</v>
      </c>
      <c r="BQ21" s="577">
        <v>14.770459081836327</v>
      </c>
      <c r="BR21" s="577">
        <v>10.379241516966067</v>
      </c>
      <c r="BS21" s="577">
        <v>8.5828343313373257</v>
      </c>
      <c r="BT21" s="577">
        <v>26.746506986027942</v>
      </c>
      <c r="BU21" s="577">
        <v>2.9940119760479043</v>
      </c>
      <c r="BV21" s="577">
        <v>2.9940119760479043</v>
      </c>
      <c r="BW21" s="577">
        <v>19.551934826883912</v>
      </c>
      <c r="BX21" s="577">
        <v>14.867617107942975</v>
      </c>
      <c r="BY21" s="577">
        <v>12.830957230142568</v>
      </c>
      <c r="BZ21" s="577">
        <v>10.590631364562119</v>
      </c>
      <c r="CA21" s="577">
        <v>8.7576374745417525</v>
      </c>
      <c r="CB21" s="577">
        <v>27.291242362525463</v>
      </c>
      <c r="CC21" s="577">
        <v>3.0549898167006115</v>
      </c>
      <c r="CD21" s="577">
        <v>3.0549898167006115</v>
      </c>
      <c r="CE21" s="577">
        <v>19.348802569805606</v>
      </c>
      <c r="CF21" s="577">
        <v>15.110179605635828</v>
      </c>
      <c r="CG21" s="577">
        <v>12.872946748859666</v>
      </c>
      <c r="CH21" s="577">
        <v>10.628186034274032</v>
      </c>
      <c r="CI21" s="577">
        <v>8.8421985409072139</v>
      </c>
      <c r="CJ21" s="577">
        <v>27.399104041077898</v>
      </c>
      <c r="CK21" s="577">
        <v>2.964942994728597</v>
      </c>
      <c r="CL21" s="577">
        <v>2.9033126940002716</v>
      </c>
      <c r="CM21" s="577">
        <v>19.157219908539268</v>
      </c>
      <c r="CN21" s="577">
        <v>15.300731948121046</v>
      </c>
      <c r="CO21" s="577">
        <v>12.844406226523612</v>
      </c>
      <c r="CP21" s="577">
        <v>10.678274423405853</v>
      </c>
      <c r="CQ21" s="577">
        <v>8.8236186750746093</v>
      </c>
      <c r="CR21" s="577">
        <v>27.39415603028208</v>
      </c>
      <c r="CS21" s="577">
        <v>2.9611644725708359</v>
      </c>
      <c r="CT21" s="577">
        <v>2.8404283154826917</v>
      </c>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5"/>
    </row>
    <row r="22" spans="1:124">
      <c r="A22" s="1080"/>
      <c r="B22" s="284" t="s">
        <v>59</v>
      </c>
      <c r="C22" s="577">
        <f t="shared" ref="C22:J22" si="1">(C20+C21)/2</f>
        <v>11.4652188069178</v>
      </c>
      <c r="D22" s="577">
        <f t="shared" si="1"/>
        <v>17.167976676842819</v>
      </c>
      <c r="E22" s="577">
        <f t="shared" si="1"/>
        <v>14.114676738423398</v>
      </c>
      <c r="F22" s="577">
        <f t="shared" si="1"/>
        <v>11.796979988497865</v>
      </c>
      <c r="G22" s="577">
        <f t="shared" si="1"/>
        <v>9.5895758560459896</v>
      </c>
      <c r="H22" s="577">
        <f t="shared" si="1"/>
        <v>32.186936674905546</v>
      </c>
      <c r="I22" s="577">
        <f t="shared" si="1"/>
        <v>2.2001852498411449</v>
      </c>
      <c r="J22" s="577">
        <f t="shared" si="1"/>
        <v>1.4784500085254304</v>
      </c>
      <c r="K22" s="577">
        <v>19.35700677617756</v>
      </c>
      <c r="L22" s="577">
        <v>15.734683090933727</v>
      </c>
      <c r="M22" s="577">
        <v>12.403725535404396</v>
      </c>
      <c r="N22" s="577">
        <v>10.317971375874825</v>
      </c>
      <c r="O22" s="577">
        <v>8.520605525049282</v>
      </c>
      <c r="P22" s="577">
        <v>27.52136783775579</v>
      </c>
      <c r="Q22" s="577">
        <v>3.6250231658016494</v>
      </c>
      <c r="R22" s="577">
        <v>2.5263691143557527</v>
      </c>
      <c r="S22" s="577">
        <v>18.123843460885173</v>
      </c>
      <c r="T22" s="577">
        <v>14.755137754730949</v>
      </c>
      <c r="U22" s="577">
        <v>12.964941921723012</v>
      </c>
      <c r="V22" s="577">
        <v>10.192902376347931</v>
      </c>
      <c r="W22" s="577">
        <v>8.5352437133428918</v>
      </c>
      <c r="X22" s="577">
        <v>29.237621064970899</v>
      </c>
      <c r="Y22" s="577">
        <v>3.5616485274106631</v>
      </c>
      <c r="Z22" s="577">
        <v>2.8677117626642672</v>
      </c>
      <c r="AA22" s="577">
        <v>18.371044960084792</v>
      </c>
      <c r="AB22" s="577">
        <v>14.371764818825204</v>
      </c>
      <c r="AC22" s="577">
        <v>11.810431116617965</v>
      </c>
      <c r="AD22" s="577">
        <v>11.056852611653165</v>
      </c>
      <c r="AE22" s="577">
        <v>8.9084724562334436</v>
      </c>
      <c r="AF22" s="577">
        <v>28.475596631188907</v>
      </c>
      <c r="AG22" s="577">
        <v>3.8150595043478344</v>
      </c>
      <c r="AH22" s="577">
        <v>3.3865862333100676</v>
      </c>
      <c r="AI22" s="577">
        <v>18.021493147702159</v>
      </c>
      <c r="AJ22" s="577">
        <v>15.319167967167944</v>
      </c>
      <c r="AK22" s="577">
        <v>12.410144574953929</v>
      </c>
      <c r="AL22" s="577">
        <v>10.260198739108443</v>
      </c>
      <c r="AM22" s="577">
        <v>9.4414730762659307</v>
      </c>
      <c r="AN22" s="577">
        <v>27.618381383030329</v>
      </c>
      <c r="AO22" s="577">
        <v>3.8233435002388219</v>
      </c>
      <c r="AP22" s="577">
        <v>3.3712962702419746</v>
      </c>
      <c r="AQ22" s="577">
        <v>17.715239342238785</v>
      </c>
      <c r="AR22" s="577">
        <v>15.170689187125555</v>
      </c>
      <c r="AS22" s="577">
        <v>13.195060462638242</v>
      </c>
      <c r="AT22" s="577">
        <v>10.767158961434026</v>
      </c>
      <c r="AU22" s="577">
        <v>8.8148656907205307</v>
      </c>
      <c r="AV22" s="577">
        <v>27.19738555514526</v>
      </c>
      <c r="AW22" s="577">
        <v>4.0464494986651927</v>
      </c>
      <c r="AX22" s="577">
        <v>3.3783036426688984</v>
      </c>
      <c r="AY22" s="577">
        <v>10.487919014989881</v>
      </c>
      <c r="AZ22" s="577">
        <v>16.89302847549958</v>
      </c>
      <c r="BA22" s="577">
        <v>14.718803082913428</v>
      </c>
      <c r="BB22" s="577">
        <v>12.853404401139361</v>
      </c>
      <c r="BC22" s="577">
        <v>10.444920745191027</v>
      </c>
      <c r="BD22" s="577">
        <v>30.753414739562846</v>
      </c>
      <c r="BE22" s="577">
        <v>1.8120227361437402</v>
      </c>
      <c r="BF22" s="577">
        <v>2.0364868045601257</v>
      </c>
      <c r="BG22" s="577">
        <v>10.559243458905527</v>
      </c>
      <c r="BH22" s="577">
        <v>16.982358504366374</v>
      </c>
      <c r="BI22" s="577">
        <v>14.594252368150265</v>
      </c>
      <c r="BJ22" s="577">
        <v>12.833106537453276</v>
      </c>
      <c r="BK22" s="577">
        <v>10.558568743567758</v>
      </c>
      <c r="BL22" s="577">
        <v>30.782420051795132</v>
      </c>
      <c r="BM22" s="577">
        <v>1.8106535826481931</v>
      </c>
      <c r="BN22" s="577">
        <v>1.8793967531134785</v>
      </c>
      <c r="BO22" s="577">
        <v>18.210412189057585</v>
      </c>
      <c r="BP22" s="577">
        <v>14.58292627796231</v>
      </c>
      <c r="BQ22" s="577">
        <v>14.678895567789565</v>
      </c>
      <c r="BR22" s="577">
        <v>10.371962409154818</v>
      </c>
      <c r="BS22" s="577">
        <v>8.7060044977224056</v>
      </c>
      <c r="BT22" s="577">
        <v>27.096861938311477</v>
      </c>
      <c r="BU22" s="577">
        <v>3.0325146252600366</v>
      </c>
      <c r="BV22" s="577">
        <v>3.3204224947418028</v>
      </c>
      <c r="BW22" s="577">
        <v>18.911527334856494</v>
      </c>
      <c r="BX22" s="577">
        <v>14.702963760258324</v>
      </c>
      <c r="BY22" s="577">
        <v>12.800547377350263</v>
      </c>
      <c r="BZ22" s="577">
        <v>10.599834346328212</v>
      </c>
      <c r="CA22" s="577">
        <v>8.8974827844221522</v>
      </c>
      <c r="CB22" s="577">
        <v>27.692772458276487</v>
      </c>
      <c r="CC22" s="577">
        <v>3.0992041421420544</v>
      </c>
      <c r="CD22" s="577">
        <v>3.2956677963660228</v>
      </c>
      <c r="CE22" s="577">
        <v>18.701589215759022</v>
      </c>
      <c r="CF22" s="577">
        <v>14.895824025408878</v>
      </c>
      <c r="CG22" s="577">
        <v>12.812957953062149</v>
      </c>
      <c r="CH22" s="577">
        <v>10.646985930608526</v>
      </c>
      <c r="CI22" s="577">
        <v>8.9017183172115075</v>
      </c>
      <c r="CJ22" s="577">
        <v>27.769216627616757</v>
      </c>
      <c r="CK22" s="577">
        <v>3.0989434463298329</v>
      </c>
      <c r="CL22" s="577">
        <v>3.1741306257540876</v>
      </c>
      <c r="CM22" s="577">
        <v>18.531061502911847</v>
      </c>
      <c r="CN22" s="577">
        <v>15.030338560642573</v>
      </c>
      <c r="CO22" s="577">
        <v>12.789741730307433</v>
      </c>
      <c r="CP22" s="577">
        <v>10.703359095783552</v>
      </c>
      <c r="CQ22" s="577">
        <v>8.8898386560109905</v>
      </c>
      <c r="CR22" s="577">
        <v>27.845585441610954</v>
      </c>
      <c r="CS22" s="577">
        <v>3.1008316089256009</v>
      </c>
      <c r="CT22" s="577">
        <v>3.1092434038070484</v>
      </c>
    </row>
    <row r="23" spans="1:124">
      <c r="A23" s="1080" t="s">
        <v>9</v>
      </c>
      <c r="B23" s="284" t="s">
        <v>55</v>
      </c>
      <c r="C23" s="577">
        <v>11.7</v>
      </c>
      <c r="D23" s="577">
        <v>10.1</v>
      </c>
      <c r="E23" s="577">
        <v>11.3</v>
      </c>
      <c r="F23" s="577">
        <v>12.2</v>
      </c>
      <c r="G23" s="577">
        <v>10.7</v>
      </c>
      <c r="H23" s="577">
        <v>33.4</v>
      </c>
      <c r="I23" s="577">
        <v>5.5</v>
      </c>
      <c r="J23" s="577">
        <v>5.0999999999999996</v>
      </c>
      <c r="K23" s="577">
        <v>10.1</v>
      </c>
      <c r="L23" s="577">
        <v>11</v>
      </c>
      <c r="M23" s="577">
        <v>9.5</v>
      </c>
      <c r="N23" s="577">
        <v>10.6</v>
      </c>
      <c r="O23" s="577">
        <v>11.1</v>
      </c>
      <c r="P23" s="577">
        <v>36.200000000000003</v>
      </c>
      <c r="Q23" s="577">
        <v>6.2</v>
      </c>
      <c r="R23" s="577">
        <v>5.3</v>
      </c>
      <c r="S23" s="577">
        <v>9.1999999999999993</v>
      </c>
      <c r="T23" s="577">
        <v>9.6999999999999993</v>
      </c>
      <c r="U23" s="577">
        <v>10.6</v>
      </c>
      <c r="V23" s="577">
        <v>9.1</v>
      </c>
      <c r="W23" s="577">
        <v>9.5</v>
      </c>
      <c r="X23" s="577">
        <v>39.6</v>
      </c>
      <c r="Y23" s="577">
        <v>6.1</v>
      </c>
      <c r="Z23" s="577">
        <v>6.2</v>
      </c>
      <c r="AA23" s="577">
        <v>9.6</v>
      </c>
      <c r="AB23" s="577">
        <v>8.6</v>
      </c>
      <c r="AC23" s="577">
        <v>9.1</v>
      </c>
      <c r="AD23" s="577">
        <v>9.8000000000000007</v>
      </c>
      <c r="AE23" s="577">
        <v>8.3000000000000007</v>
      </c>
      <c r="AF23" s="577">
        <v>41.6</v>
      </c>
      <c r="AG23" s="577">
        <v>6.1</v>
      </c>
      <c r="AH23" s="577">
        <v>6.9</v>
      </c>
      <c r="AI23" s="577">
        <v>8.1</v>
      </c>
      <c r="AJ23" s="577">
        <v>9</v>
      </c>
      <c r="AK23" s="577">
        <v>8.1</v>
      </c>
      <c r="AL23" s="577">
        <v>8.4</v>
      </c>
      <c r="AM23" s="577">
        <v>9.3000000000000007</v>
      </c>
      <c r="AN23" s="577">
        <v>43.4</v>
      </c>
      <c r="AO23" s="577">
        <v>6.5</v>
      </c>
      <c r="AP23" s="577">
        <v>7.2</v>
      </c>
      <c r="AQ23" s="577">
        <v>7.7</v>
      </c>
      <c r="AR23" s="577">
        <v>7.8</v>
      </c>
      <c r="AS23" s="577">
        <v>8.6999999999999993</v>
      </c>
      <c r="AT23" s="577">
        <v>7.6</v>
      </c>
      <c r="AU23" s="577">
        <v>7.8</v>
      </c>
      <c r="AV23" s="577">
        <v>44.7</v>
      </c>
      <c r="AW23" s="577">
        <v>7.8</v>
      </c>
      <c r="AX23" s="577">
        <v>7.9</v>
      </c>
      <c r="AY23" s="577">
        <v>6.4</v>
      </c>
      <c r="AZ23" s="577">
        <v>7.5</v>
      </c>
      <c r="BA23" s="577">
        <v>7.7</v>
      </c>
      <c r="BB23" s="577">
        <v>8.1</v>
      </c>
      <c r="BC23" s="577">
        <v>7</v>
      </c>
      <c r="BD23" s="577">
        <v>44.3</v>
      </c>
      <c r="BE23" s="577">
        <v>10.1</v>
      </c>
      <c r="BF23" s="577">
        <v>8.9</v>
      </c>
      <c r="BG23" s="577">
        <v>6.1</v>
      </c>
      <c r="BH23" s="577">
        <v>7.3</v>
      </c>
      <c r="BI23" s="577">
        <v>7.6</v>
      </c>
      <c r="BJ23" s="577">
        <v>8</v>
      </c>
      <c r="BK23" s="577">
        <v>7.2</v>
      </c>
      <c r="BL23" s="577">
        <v>43.9</v>
      </c>
      <c r="BM23" s="577">
        <v>10.7</v>
      </c>
      <c r="BN23" s="577">
        <v>9.1999999999999993</v>
      </c>
      <c r="BO23" s="577">
        <v>6</v>
      </c>
      <c r="BP23" s="577">
        <v>7.1</v>
      </c>
      <c r="BQ23" s="577">
        <v>7.6</v>
      </c>
      <c r="BR23" s="577">
        <v>7.9</v>
      </c>
      <c r="BS23" s="577">
        <v>7.5</v>
      </c>
      <c r="BT23" s="577">
        <v>43.3</v>
      </c>
      <c r="BU23" s="577">
        <v>11.1</v>
      </c>
      <c r="BV23" s="577">
        <v>9.5</v>
      </c>
      <c r="BW23" s="577">
        <v>5.7</v>
      </c>
      <c r="BX23" s="577">
        <v>6.9</v>
      </c>
      <c r="BY23" s="577">
        <v>7.6</v>
      </c>
      <c r="BZ23" s="577">
        <v>7.7</v>
      </c>
      <c r="CA23" s="577">
        <v>7.7</v>
      </c>
      <c r="CB23" s="577">
        <v>43.1</v>
      </c>
      <c r="CC23" s="577">
        <v>11.5</v>
      </c>
      <c r="CD23" s="577">
        <v>9.8000000000000007</v>
      </c>
      <c r="CE23" s="577">
        <v>5.5209975319186348</v>
      </c>
      <c r="CF23" s="577">
        <v>6.6115378093736856</v>
      </c>
      <c r="CG23" s="577">
        <v>7.5276481633832191</v>
      </c>
      <c r="CH23" s="577">
        <v>7.5987703553911556</v>
      </c>
      <c r="CI23" s="577">
        <v>7.7</v>
      </c>
      <c r="CJ23" s="577">
        <v>42.915727267589006</v>
      </c>
      <c r="CK23" s="577">
        <v>11.8</v>
      </c>
      <c r="CL23" s="577">
        <v>10.248974772817192</v>
      </c>
      <c r="CM23" s="577">
        <v>5.3377357188995296</v>
      </c>
      <c r="CN23" s="577">
        <v>6.3356411365931047</v>
      </c>
      <c r="CO23" s="577">
        <v>7.4428222928777927</v>
      </c>
      <c r="CP23" s="577">
        <v>7.539555622448403</v>
      </c>
      <c r="CQ23" s="577">
        <v>7.7751961319210583</v>
      </c>
      <c r="CR23" s="577">
        <v>42.723521406756596</v>
      </c>
      <c r="CS23" s="577">
        <v>12.074263603810383</v>
      </c>
      <c r="CT23" s="577">
        <v>10.771264086693131</v>
      </c>
    </row>
    <row r="24" spans="1:124">
      <c r="A24" s="1080"/>
      <c r="B24" s="284" t="s">
        <v>56</v>
      </c>
      <c r="C24" s="577">
        <v>12.5</v>
      </c>
      <c r="D24" s="577">
        <v>10.6</v>
      </c>
      <c r="E24" s="577">
        <v>11.7</v>
      </c>
      <c r="F24" s="577">
        <v>12.7</v>
      </c>
      <c r="G24" s="577">
        <v>10.7</v>
      </c>
      <c r="H24" s="577">
        <v>32.6</v>
      </c>
      <c r="I24" s="577">
        <v>5.8</v>
      </c>
      <c r="J24" s="577">
        <v>3.4</v>
      </c>
      <c r="K24" s="577">
        <v>10.5</v>
      </c>
      <c r="L24" s="577">
        <v>11.4</v>
      </c>
      <c r="M24" s="577">
        <v>9.8000000000000007</v>
      </c>
      <c r="N24" s="577">
        <v>10.9</v>
      </c>
      <c r="O24" s="577">
        <v>11.3</v>
      </c>
      <c r="P24" s="577">
        <v>36</v>
      </c>
      <c r="Q24" s="577">
        <v>6.3</v>
      </c>
      <c r="R24" s="577">
        <v>3.8</v>
      </c>
      <c r="S24" s="577">
        <v>9.5</v>
      </c>
      <c r="T24" s="577">
        <v>10</v>
      </c>
      <c r="U24" s="577">
        <v>10.8</v>
      </c>
      <c r="V24" s="577">
        <v>9.3000000000000007</v>
      </c>
      <c r="W24" s="577">
        <v>9.9</v>
      </c>
      <c r="X24" s="577">
        <v>40.200000000000003</v>
      </c>
      <c r="Y24" s="577">
        <v>5.8</v>
      </c>
      <c r="Z24" s="577">
        <v>4.5</v>
      </c>
      <c r="AA24" s="577">
        <v>9.8000000000000007</v>
      </c>
      <c r="AB24" s="577">
        <v>8.9</v>
      </c>
      <c r="AC24" s="577">
        <v>9.3000000000000007</v>
      </c>
      <c r="AD24" s="577">
        <v>10.1</v>
      </c>
      <c r="AE24" s="577">
        <v>8.6</v>
      </c>
      <c r="AF24" s="577">
        <v>42.9</v>
      </c>
      <c r="AG24" s="577">
        <v>5.4</v>
      </c>
      <c r="AH24" s="577">
        <v>5</v>
      </c>
      <c r="AI24" s="577">
        <v>8.5</v>
      </c>
      <c r="AJ24" s="577">
        <v>9.4</v>
      </c>
      <c r="AK24" s="577">
        <v>8.4</v>
      </c>
      <c r="AL24" s="577">
        <v>8.8000000000000007</v>
      </c>
      <c r="AM24" s="577">
        <v>9.4</v>
      </c>
      <c r="AN24" s="577">
        <v>44.3</v>
      </c>
      <c r="AO24" s="577">
        <v>5.9</v>
      </c>
      <c r="AP24" s="577">
        <v>5.3</v>
      </c>
      <c r="AQ24" s="577">
        <v>8.1</v>
      </c>
      <c r="AR24" s="577">
        <v>8.1999999999999993</v>
      </c>
      <c r="AS24" s="577">
        <v>9</v>
      </c>
      <c r="AT24" s="577">
        <v>7.9</v>
      </c>
      <c r="AU24" s="577">
        <v>8.1999999999999993</v>
      </c>
      <c r="AV24" s="577">
        <v>45.6</v>
      </c>
      <c r="AW24" s="577">
        <v>7.2</v>
      </c>
      <c r="AX24" s="577">
        <v>5.8</v>
      </c>
      <c r="AY24" s="577">
        <v>6.7</v>
      </c>
      <c r="AZ24" s="577">
        <v>7.9</v>
      </c>
      <c r="BA24" s="577">
        <v>8.1</v>
      </c>
      <c r="BB24" s="577">
        <v>8.4</v>
      </c>
      <c r="BC24" s="577">
        <v>7.3</v>
      </c>
      <c r="BD24" s="577">
        <v>45.5</v>
      </c>
      <c r="BE24" s="577">
        <v>9.6</v>
      </c>
      <c r="BF24" s="577">
        <v>6.5</v>
      </c>
      <c r="BG24" s="577">
        <v>6.4</v>
      </c>
      <c r="BH24" s="577">
        <v>7.7</v>
      </c>
      <c r="BI24" s="577">
        <v>8.1</v>
      </c>
      <c r="BJ24" s="577">
        <v>8.1999999999999993</v>
      </c>
      <c r="BK24" s="577">
        <v>7.6</v>
      </c>
      <c r="BL24" s="577">
        <v>45.2</v>
      </c>
      <c r="BM24" s="577">
        <v>10.199999999999999</v>
      </c>
      <c r="BN24" s="577">
        <v>6.6</v>
      </c>
      <c r="BO24" s="577">
        <v>6.2</v>
      </c>
      <c r="BP24" s="577">
        <v>7.5</v>
      </c>
      <c r="BQ24" s="577">
        <v>8</v>
      </c>
      <c r="BR24" s="577">
        <v>8.1</v>
      </c>
      <c r="BS24" s="577">
        <v>7.8</v>
      </c>
      <c r="BT24" s="577">
        <v>44.9</v>
      </c>
      <c r="BU24" s="577">
        <v>10.6</v>
      </c>
      <c r="BV24" s="577">
        <v>6.9</v>
      </c>
      <c r="BW24" s="577">
        <v>6</v>
      </c>
      <c r="BX24" s="577">
        <v>7.3</v>
      </c>
      <c r="BY24" s="577">
        <v>8</v>
      </c>
      <c r="BZ24" s="577">
        <v>8</v>
      </c>
      <c r="CA24" s="577">
        <v>8</v>
      </c>
      <c r="CB24" s="577">
        <v>44.5</v>
      </c>
      <c r="CC24" s="577">
        <v>11</v>
      </c>
      <c r="CD24" s="577">
        <v>7.2</v>
      </c>
      <c r="CE24" s="577">
        <v>5.7970968041769098</v>
      </c>
      <c r="CF24" s="577">
        <v>6.9531828423626845</v>
      </c>
      <c r="CG24" s="577">
        <v>7.9477309367598181</v>
      </c>
      <c r="CH24" s="577">
        <v>7.913916942573902</v>
      </c>
      <c r="CI24" s="577">
        <v>8.0695254181877623</v>
      </c>
      <c r="CJ24" s="577">
        <v>44.433831942846339</v>
      </c>
      <c r="CK24" s="577">
        <v>11.352046948567471</v>
      </c>
      <c r="CL24" s="577">
        <v>7.5326681645251137</v>
      </c>
      <c r="CM24" s="577">
        <v>5.630561055366063</v>
      </c>
      <c r="CN24" s="577">
        <v>6.6573405530684138</v>
      </c>
      <c r="CO24" s="577">
        <v>7.8264126421125253</v>
      </c>
      <c r="CP24" s="577">
        <v>7.9096434042021935</v>
      </c>
      <c r="CQ24" s="577">
        <v>8.0949919090095701</v>
      </c>
      <c r="CR24" s="577">
        <v>44.286928448754658</v>
      </c>
      <c r="CS24" s="577">
        <v>11.602048116984037</v>
      </c>
      <c r="CT24" s="577">
        <v>7.992073870502538</v>
      </c>
      <c r="CU24" s="16"/>
      <c r="CV24" s="16"/>
      <c r="CW24" s="16"/>
      <c r="CX24" s="16"/>
      <c r="CY24" s="16"/>
      <c r="CZ24" s="16"/>
      <c r="DA24" s="16"/>
      <c r="DB24" s="16"/>
      <c r="DC24" s="16"/>
      <c r="DD24" s="16"/>
      <c r="DE24" s="16"/>
      <c r="DF24" s="16"/>
      <c r="DG24" s="16"/>
      <c r="DH24" s="16"/>
      <c r="DI24" s="16"/>
      <c r="DJ24" s="16"/>
      <c r="DK24" s="16"/>
      <c r="DL24" s="16"/>
      <c r="DM24" s="16"/>
      <c r="DN24" s="16"/>
      <c r="DO24" s="16"/>
      <c r="DP24" s="16"/>
      <c r="DQ24" s="16"/>
      <c r="DR24" s="16"/>
      <c r="DS24" s="16"/>
      <c r="DT24" s="15"/>
    </row>
    <row r="25" spans="1:124" ht="15" customHeight="1">
      <c r="A25" s="1080"/>
      <c r="B25" s="284" t="s">
        <v>59</v>
      </c>
      <c r="C25" s="577">
        <v>12.1</v>
      </c>
      <c r="D25" s="577">
        <v>10.3</v>
      </c>
      <c r="E25" s="577">
        <v>11.5</v>
      </c>
      <c r="F25" s="577">
        <v>12.4</v>
      </c>
      <c r="G25" s="577">
        <v>10.7</v>
      </c>
      <c r="H25" s="577">
        <v>33</v>
      </c>
      <c r="I25" s="577">
        <v>5.7</v>
      </c>
      <c r="J25" s="577">
        <v>4.3</v>
      </c>
      <c r="K25" s="577">
        <v>10.3</v>
      </c>
      <c r="L25" s="577">
        <v>11.2</v>
      </c>
      <c r="M25" s="577">
        <v>9.6999999999999993</v>
      </c>
      <c r="N25" s="577">
        <v>10.7</v>
      </c>
      <c r="O25" s="577">
        <v>11.2</v>
      </c>
      <c r="P25" s="577">
        <v>36.1</v>
      </c>
      <c r="Q25" s="577">
        <v>6.2</v>
      </c>
      <c r="R25" s="577">
        <v>4.5999999999999996</v>
      </c>
      <c r="S25" s="577">
        <v>9.3000000000000007</v>
      </c>
      <c r="T25" s="577">
        <v>9.8000000000000007</v>
      </c>
      <c r="U25" s="577">
        <v>10.7</v>
      </c>
      <c r="V25" s="577">
        <v>9.1999999999999993</v>
      </c>
      <c r="W25" s="577">
        <v>9.6999999999999993</v>
      </c>
      <c r="X25" s="577">
        <v>39.9</v>
      </c>
      <c r="Y25" s="577">
        <v>6</v>
      </c>
      <c r="Z25" s="577">
        <v>5.4</v>
      </c>
      <c r="AA25" s="577">
        <v>9.6999999999999993</v>
      </c>
      <c r="AB25" s="577">
        <v>8.6999999999999993</v>
      </c>
      <c r="AC25" s="577">
        <v>9.1999999999999993</v>
      </c>
      <c r="AD25" s="577">
        <v>10</v>
      </c>
      <c r="AE25" s="577">
        <v>8.5</v>
      </c>
      <c r="AF25" s="577">
        <v>42.2</v>
      </c>
      <c r="AG25" s="577">
        <v>5.8</v>
      </c>
      <c r="AH25" s="577">
        <v>5.9</v>
      </c>
      <c r="AI25" s="577">
        <v>8.3000000000000007</v>
      </c>
      <c r="AJ25" s="577">
        <v>9.1999999999999993</v>
      </c>
      <c r="AK25" s="577">
        <v>8.1999999999999993</v>
      </c>
      <c r="AL25" s="577">
        <v>8.6</v>
      </c>
      <c r="AM25" s="577">
        <v>9.3000000000000007</v>
      </c>
      <c r="AN25" s="577">
        <v>43.9</v>
      </c>
      <c r="AO25" s="577">
        <v>6.2</v>
      </c>
      <c r="AP25" s="577">
        <v>6.3</v>
      </c>
      <c r="AQ25" s="577">
        <v>7.9</v>
      </c>
      <c r="AR25" s="577">
        <v>8</v>
      </c>
      <c r="AS25" s="577">
        <v>8.9</v>
      </c>
      <c r="AT25" s="577">
        <v>7.7</v>
      </c>
      <c r="AU25" s="577">
        <v>8</v>
      </c>
      <c r="AV25" s="577">
        <v>45.1</v>
      </c>
      <c r="AW25" s="577">
        <v>7.5</v>
      </c>
      <c r="AX25" s="577">
        <v>6.9</v>
      </c>
      <c r="AY25" s="577">
        <v>6.6</v>
      </c>
      <c r="AZ25" s="577">
        <v>7.7</v>
      </c>
      <c r="BA25" s="577">
        <v>7.9</v>
      </c>
      <c r="BB25" s="577">
        <v>8.3000000000000007</v>
      </c>
      <c r="BC25" s="577">
        <v>7.2</v>
      </c>
      <c r="BD25" s="577">
        <v>44.7</v>
      </c>
      <c r="BE25" s="577">
        <v>9.9</v>
      </c>
      <c r="BF25" s="577">
        <v>7.7</v>
      </c>
      <c r="BG25" s="577">
        <v>6.3</v>
      </c>
      <c r="BH25" s="577">
        <v>7.5</v>
      </c>
      <c r="BI25" s="577">
        <v>7.9</v>
      </c>
      <c r="BJ25" s="577">
        <v>8.1</v>
      </c>
      <c r="BK25" s="577">
        <v>7.4</v>
      </c>
      <c r="BL25" s="577">
        <v>44.5</v>
      </c>
      <c r="BM25" s="577">
        <v>10.4</v>
      </c>
      <c r="BN25" s="577">
        <v>7.9</v>
      </c>
      <c r="BO25" s="577">
        <v>6.1</v>
      </c>
      <c r="BP25" s="577">
        <v>7.3</v>
      </c>
      <c r="BQ25" s="577">
        <v>7.8</v>
      </c>
      <c r="BR25" s="577">
        <v>8</v>
      </c>
      <c r="BS25" s="577">
        <v>7.7</v>
      </c>
      <c r="BT25" s="577">
        <v>44</v>
      </c>
      <c r="BU25" s="577">
        <v>10.9</v>
      </c>
      <c r="BV25" s="577">
        <v>8.1999999999999993</v>
      </c>
      <c r="BW25" s="577">
        <v>5.8</v>
      </c>
      <c r="BX25" s="577">
        <v>7.1</v>
      </c>
      <c r="BY25" s="577">
        <v>7.8</v>
      </c>
      <c r="BZ25" s="577">
        <v>7.8</v>
      </c>
      <c r="CA25" s="577">
        <v>7.8</v>
      </c>
      <c r="CB25" s="577">
        <v>44</v>
      </c>
      <c r="CC25" s="577">
        <v>11.2</v>
      </c>
      <c r="CD25" s="577">
        <v>8.5</v>
      </c>
      <c r="CE25" s="577">
        <v>5.6576315651731175</v>
      </c>
      <c r="CF25" s="577">
        <v>6.7806086599298609</v>
      </c>
      <c r="CG25" s="577">
        <v>7.7355357219331067</v>
      </c>
      <c r="CH25" s="577">
        <v>7.8</v>
      </c>
      <c r="CI25" s="577">
        <v>7.904220205022626</v>
      </c>
      <c r="CJ25" s="577">
        <v>43.666996052132781</v>
      </c>
      <c r="CK25" s="577">
        <v>11.595531566283405</v>
      </c>
      <c r="CL25" s="577">
        <v>8.9047483849273625</v>
      </c>
      <c r="CM25" s="577">
        <v>5.4826331275418676</v>
      </c>
      <c r="CN25" s="577">
        <v>6.4948261728727514</v>
      </c>
      <c r="CO25" s="577">
        <v>7.632632533531865</v>
      </c>
      <c r="CP25" s="577">
        <v>7.7226844500061382</v>
      </c>
      <c r="CQ25" s="577">
        <v>7.9334391991161128</v>
      </c>
      <c r="CR25" s="577">
        <v>43.497134891751578</v>
      </c>
      <c r="CS25" s="577">
        <v>11.840599395693824</v>
      </c>
      <c r="CT25" s="577">
        <v>9.3960502294858639</v>
      </c>
    </row>
    <row r="26" spans="1:124">
      <c r="A26" s="1080" t="s">
        <v>7</v>
      </c>
      <c r="B26" s="284" t="s">
        <v>55</v>
      </c>
      <c r="C26" s="577">
        <v>17.542004061548756</v>
      </c>
      <c r="D26" s="577">
        <v>13.809772536727058</v>
      </c>
      <c r="E26" s="577">
        <v>11.669821777453455</v>
      </c>
      <c r="F26" s="577">
        <v>10.066329035380395</v>
      </c>
      <c r="G26" s="577">
        <v>8.6614275262581391</v>
      </c>
      <c r="H26" s="577">
        <v>30.321662286978441</v>
      </c>
      <c r="I26" s="577">
        <v>4.6406973114919134</v>
      </c>
      <c r="J26" s="577">
        <v>3.3386040331569076</v>
      </c>
      <c r="K26" s="577">
        <v>17.4072866588605</v>
      </c>
      <c r="L26" s="577">
        <v>14.263637636244294</v>
      </c>
      <c r="M26" s="577">
        <v>12.04582317620757</v>
      </c>
      <c r="N26" s="577">
        <v>10.158545560684214</v>
      </c>
      <c r="O26" s="577">
        <v>8.50954919672313</v>
      </c>
      <c r="P26" s="577">
        <v>29.625196174309945</v>
      </c>
      <c r="Q26" s="577">
        <v>4.6335379696027772</v>
      </c>
      <c r="R26" s="577">
        <v>3.4200166990687912</v>
      </c>
      <c r="S26" s="577">
        <v>16.653284655592962</v>
      </c>
      <c r="T26" s="577">
        <v>14.805681246287437</v>
      </c>
      <c r="U26" s="577">
        <v>13.107903496155631</v>
      </c>
      <c r="V26" s="577">
        <v>10.811061872018685</v>
      </c>
      <c r="W26" s="577">
        <v>8.3731165032066279</v>
      </c>
      <c r="X26" s="577">
        <v>27.85442689401437</v>
      </c>
      <c r="Y26" s="577">
        <v>4.734752291437518</v>
      </c>
      <c r="Z26" s="577">
        <v>3.9590230094041319</v>
      </c>
      <c r="AA26" s="577">
        <v>16.635968621866855</v>
      </c>
      <c r="AB26" s="577">
        <v>13.68598538979963</v>
      </c>
      <c r="AC26" s="577">
        <v>11.7868688980236</v>
      </c>
      <c r="AD26" s="577">
        <v>10.794840674347242</v>
      </c>
      <c r="AE26" s="577">
        <v>9.785801762107182</v>
      </c>
      <c r="AF26" s="577">
        <v>29.409128765883299</v>
      </c>
      <c r="AG26" s="577">
        <v>4.4142405286178219</v>
      </c>
      <c r="AH26" s="577">
        <v>3.8076138405591835</v>
      </c>
      <c r="AI26" s="577">
        <f>+[5]Sheet1!$D$6/[5]Sheet1!$D$4*100</f>
        <v>16.922693185055561</v>
      </c>
      <c r="AJ26" s="577">
        <f>+[5]Sheet1!$D$7/[5]Sheet1!$D$4*100</f>
        <v>14.365343095707001</v>
      </c>
      <c r="AK26" s="577">
        <f>+[5]Sheet1!$D$8/[5]Sheet1!$D$4*100</f>
        <v>12.245287262321069</v>
      </c>
      <c r="AL26" s="577">
        <f>+[5]Sheet1!$D$9/[5]Sheet1!$D$4*100</f>
        <v>9.8068524708394378</v>
      </c>
      <c r="AM26" s="577">
        <f>+[5]Sheet1!$D$10/[5]Sheet1!$D$4*100</f>
        <v>9.2892014607473108</v>
      </c>
      <c r="AN26" s="577">
        <f>+SUM([5]Sheet1!$D$11:$D$16)/[5]Sheet1!$D$4*100</f>
        <v>30.54133828810906</v>
      </c>
      <c r="AO26" s="577">
        <f>+SUM([5]Sheet1!$D$17:$D$18)/[5]Sheet1!$D$4*100</f>
        <v>3.7825294009032895</v>
      </c>
      <c r="AP26" s="577">
        <f>+SUM([5]Sheet1!$D$19:$D$22)/[5]Sheet1!$D$4*100</f>
        <v>3.0467548363172394</v>
      </c>
      <c r="AQ26" s="577">
        <f>+[5]Sheet1!$S$6/[5]Sheet1!$S$4*100</f>
        <v>17.364811751723295</v>
      </c>
      <c r="AR26" s="577">
        <f>+[5]Sheet1!$S$7/[5]Sheet1!$S$4*100</f>
        <v>14.3485155845998</v>
      </c>
      <c r="AS26" s="577">
        <f>+[5]Sheet1!$S$8/[5]Sheet1!$S$4*100</f>
        <v>12.499284296814963</v>
      </c>
      <c r="AT26" s="577">
        <f>+[5]Sheet1!$S$9/[5]Sheet1!$S$4*100</f>
        <v>10.416516177681135</v>
      </c>
      <c r="AU26" s="577">
        <f>+[5]Sheet1!$S$10/[5]Sheet1!$S$4*100</f>
        <v>8.7036793314893597</v>
      </c>
      <c r="AV26" s="577">
        <f>+SUM([5]Sheet1!$S$11:$S$16)/[5]Sheet1!$S$4*100</f>
        <v>29.717234428803636</v>
      </c>
      <c r="AW26" s="577">
        <f>+SUM([5]Sheet1!$S$17:$S$18)/[5]Sheet1!$S$4*100</f>
        <v>3.7772656878419832</v>
      </c>
      <c r="AX26" s="577">
        <f>+SUM([5]Sheet1!$S$19:$S$22)/[5]Sheet1!$S$4*100</f>
        <v>3.1726927410458203</v>
      </c>
      <c r="AY26" s="577">
        <f>+[5]Sheet1!$AH$6/[5]Sheet1!$AH$4*100</f>
        <v>17.019948273296105</v>
      </c>
      <c r="AZ26" s="577">
        <f>+[5]Sheet1!$AH$7/[5]Sheet1!$AH$4*100</f>
        <v>14.626535935099144</v>
      </c>
      <c r="BA26" s="577">
        <f>+[5]Sheet1!$AH$8/[5]Sheet1!$AH$4*100</f>
        <v>12.352924619437221</v>
      </c>
      <c r="BB26" s="577">
        <f>+[5]Sheet1!$AH$9/[5]Sheet1!$AH$4*100</f>
        <v>10.571075929041092</v>
      </c>
      <c r="BC26" s="577">
        <f>+[5]Sheet1!$AH$10/[5]Sheet1!$AH$4*100</f>
        <v>9.1394717857746315</v>
      </c>
      <c r="BD26" s="577">
        <f>+SUM([5]Sheet1!$AH$11:$AH$16)/[5]Sheet1!$AH$4*100</f>
        <v>29.309374391279025</v>
      </c>
      <c r="BE26" s="577">
        <f>+SUM([5]Sheet1!$AH$17:$AH$18)/[5]Sheet1!$AH$4*100</f>
        <v>3.7935211558810313</v>
      </c>
      <c r="BF26" s="577">
        <f>+SUM([5]Sheet1!$AH$19:$AH$22)/[5]Sheet1!$AH$4*100</f>
        <v>3.1871479101917544</v>
      </c>
      <c r="BG26" s="577">
        <f>+[5]Sheet1!$AK$6/[5]Sheet1!$AK$4*100</f>
        <v>16.886816413994467</v>
      </c>
      <c r="BH26" s="577">
        <f>+[5]Sheet1!$AK$7/[5]Sheet1!$AK$4*100</f>
        <v>14.692677037954969</v>
      </c>
      <c r="BI26" s="577">
        <f>+[5]Sheet1!$AK$8/[5]Sheet1!$AK$4*100</f>
        <v>12.305689079246623</v>
      </c>
      <c r="BJ26" s="577">
        <f>+[5]Sheet1!$AK$9/[5]Sheet1!$AK$4*100</f>
        <v>10.603247014422736</v>
      </c>
      <c r="BK26" s="577">
        <f>+[5]Sheet1!$AK$10/[5]Sheet1!$AK$4*100</f>
        <v>9.125743322045242</v>
      </c>
      <c r="BL26" s="577">
        <f>+SUM([5]Sheet1!$AK$11:$AK$16)/[5]Sheet1!$AK$4*100</f>
        <v>29.394523783583843</v>
      </c>
      <c r="BM26" s="577">
        <f>+SUM([5]Sheet1!$AK$17:$AK$18)/[5]Sheet1!$AK$4*100</f>
        <v>3.7997761251461606</v>
      </c>
      <c r="BN26" s="577">
        <f>+SUM([5]Sheet1!$AK$19:$AK$22)/[5]Sheet1!$AK$4*100</f>
        <v>3.1915272236059598</v>
      </c>
      <c r="BO26" s="577">
        <f>+[5]Sheet1!$AN$6/[5]Sheet1!$AN$4*100</f>
        <v>16.839747852317597</v>
      </c>
      <c r="BP26" s="577">
        <f>+[5]Sheet1!$AN$7/[5]Sheet1!$AN$4*100</f>
        <v>14.647110073214206</v>
      </c>
      <c r="BQ26" s="577">
        <f>+[5]Sheet1!$AN$8/[5]Sheet1!$AN$4*100</f>
        <v>12.308941687874773</v>
      </c>
      <c r="BR26" s="577">
        <f>+[5]Sheet1!$AN$9/[5]Sheet1!$AN$4*100</f>
        <v>10.601794271880143</v>
      </c>
      <c r="BS26" s="577">
        <f>+[5]Sheet1!$AN$10/[5]Sheet1!$AN$4*100</f>
        <v>9.1045798269144687</v>
      </c>
      <c r="BT26" s="577">
        <f>+SUM([5]Sheet1!$AN$11:$AN$16)/[5]Sheet1!$AN$4*100</f>
        <v>29.498450188253695</v>
      </c>
      <c r="BU26" s="577">
        <f>+SUM([5]Sheet1!$AN$17:$AN$18)/[5]Sheet1!$AN$4*100</f>
        <v>3.8002935216190714</v>
      </c>
      <c r="BV26" s="577">
        <f>+SUM([5]Sheet1!$AN$19:$AN$22)/[5]Sheet1!$AN$4*100</f>
        <v>3.1990825779260468</v>
      </c>
      <c r="BW26" s="577">
        <f>+[5]Sheet1!$AQ$6/[5]Sheet1!$AQ$4*100</f>
        <v>16.786608936249387</v>
      </c>
      <c r="BX26" s="577">
        <f>+[5]Sheet1!$AQ$7/[5]Sheet1!$AQ$4*100</f>
        <v>14.568302563534626</v>
      </c>
      <c r="BY26" s="577">
        <f>+[5]Sheet1!$AQ$8/[5]Sheet1!$AQ$4*100</f>
        <v>12.36099960814199</v>
      </c>
      <c r="BZ26" s="577">
        <f>+[5]Sheet1!$AQ$9/[5]Sheet1!$AQ$4*100</f>
        <v>10.568655497352481</v>
      </c>
      <c r="CA26" s="577">
        <f>+[5]Sheet1!$AQ$10/[5]Sheet1!$AQ$4*100</f>
        <v>9.1033142403959708</v>
      </c>
      <c r="CB26" s="577">
        <f>+SUM([5]Sheet1!$AQ$11:$AQ$16)/[5]Sheet1!$AQ$4*100</f>
        <v>29.61046554998893</v>
      </c>
      <c r="CC26" s="577">
        <f>+SUM([5]Sheet1!$AQ$17:$AQ$18)/[5]Sheet1!$AQ$4*100</f>
        <v>3.7923261945624565</v>
      </c>
      <c r="CD26" s="577">
        <f>+SUM([5]Sheet1!$AQ$19:$AQ$22)/[5]Sheet1!$AQ$4*100</f>
        <v>3.2093274097741582</v>
      </c>
      <c r="CE26" s="577">
        <v>13.956795392581666</v>
      </c>
      <c r="CF26" s="577">
        <v>12.099161595766937</v>
      </c>
      <c r="CG26" s="577">
        <v>10.402876953647475</v>
      </c>
      <c r="CH26" s="577">
        <v>8.7928292073505929</v>
      </c>
      <c r="CI26" s="577">
        <v>7.6328359040595828</v>
      </c>
      <c r="CJ26" s="577">
        <v>41.267895187733565</v>
      </c>
      <c r="CK26" s="577">
        <v>3.1555210057652063</v>
      </c>
      <c r="CL26" s="577">
        <v>2.6920847530949708</v>
      </c>
      <c r="CM26" s="577">
        <v>16.582223154931622</v>
      </c>
      <c r="CN26" s="577">
        <v>14.378952666024841</v>
      </c>
      <c r="CO26" s="577">
        <v>12.550228617743453</v>
      </c>
      <c r="CP26" s="577">
        <v>10.479576181256794</v>
      </c>
      <c r="CQ26" s="577">
        <v>9.174366591010509</v>
      </c>
      <c r="CR26" s="577">
        <v>29.847094015379337</v>
      </c>
      <c r="CS26" s="577">
        <v>3.7536469025194199</v>
      </c>
      <c r="CT26" s="577">
        <v>3.2339118711340245</v>
      </c>
    </row>
    <row r="27" spans="1:124">
      <c r="A27" s="1080"/>
      <c r="B27" s="284" t="s">
        <v>56</v>
      </c>
      <c r="C27" s="577">
        <v>18.354711697663131</v>
      </c>
      <c r="D27" s="577">
        <v>14.338157643125841</v>
      </c>
      <c r="E27" s="577">
        <v>12.081045141755721</v>
      </c>
      <c r="F27" s="577">
        <v>10.351129524148208</v>
      </c>
      <c r="G27" s="577">
        <v>8.7410230571471015</v>
      </c>
      <c r="H27" s="577">
        <v>29.360322691976783</v>
      </c>
      <c r="I27" s="577">
        <v>4.1447638468866197</v>
      </c>
      <c r="J27" s="577">
        <v>2.6860874007112385</v>
      </c>
      <c r="K27" s="577">
        <v>18.368810122906147</v>
      </c>
      <c r="L27" s="577">
        <v>14.943646137034676</v>
      </c>
      <c r="M27" s="577">
        <v>12.578115215851165</v>
      </c>
      <c r="N27" s="577">
        <v>10.529222281298429</v>
      </c>
      <c r="O27" s="577">
        <v>8.6036842561235591</v>
      </c>
      <c r="P27" s="577">
        <v>28.21192304432785</v>
      </c>
      <c r="Q27" s="577">
        <v>4.0863963988630774</v>
      </c>
      <c r="R27" s="577">
        <v>2.7627503092573544</v>
      </c>
      <c r="S27" s="577">
        <v>18.293450745764527</v>
      </c>
      <c r="T27" s="577">
        <v>16.17963784866167</v>
      </c>
      <c r="U27" s="577">
        <v>14.232783264544668</v>
      </c>
      <c r="V27" s="577">
        <v>11.495286898705034</v>
      </c>
      <c r="W27" s="577">
        <v>8.3640031502991885</v>
      </c>
      <c r="X27" s="577">
        <v>24.5401546040917</v>
      </c>
      <c r="Y27" s="577">
        <v>4.0768964312151716</v>
      </c>
      <c r="Z27" s="577">
        <v>3.0823074538238653</v>
      </c>
      <c r="AA27" s="577">
        <v>18.371792250187223</v>
      </c>
      <c r="AB27" s="577">
        <v>14.94294357745135</v>
      </c>
      <c r="AC27" s="577">
        <v>12.917661670719868</v>
      </c>
      <c r="AD27" s="577">
        <v>10.798392299055577</v>
      </c>
      <c r="AE27" s="577">
        <v>8.4763059641350296</v>
      </c>
      <c r="AF27" s="577">
        <v>27.791187294659377</v>
      </c>
      <c r="AG27" s="577">
        <v>3.9278652170865782</v>
      </c>
      <c r="AH27" s="577">
        <v>3.0331956709995342</v>
      </c>
      <c r="AI27" s="577">
        <f>+[5]Sheet1!$C$6/[5]Sheet1!$C$4*100</f>
        <v>18.211557149230533</v>
      </c>
      <c r="AJ27" s="577">
        <f>+[5]Sheet1!$C$7/[5]Sheet1!$C$4*100</f>
        <v>15.201348003320966</v>
      </c>
      <c r="AK27" s="577">
        <f>+[5]Sheet1!$C$8/[5]Sheet1!$C$4*100</f>
        <v>13.140566939769313</v>
      </c>
      <c r="AL27" s="577">
        <f>+[5]Sheet1!$C$9/[5]Sheet1!$C$4*100</f>
        <v>10.634187583574484</v>
      </c>
      <c r="AM27" s="577">
        <f>+[5]Sheet1!$C$10/[5]Sheet1!$C$4*100</f>
        <v>8.5787841740420436</v>
      </c>
      <c r="AN27" s="577">
        <f>+SUM([5]Sheet1!$C$11:$C$16)/[5]Sheet1!$C$4*100</f>
        <v>27.614634722222586</v>
      </c>
      <c r="AO27" s="577">
        <f>+SUM([5]Sheet1!$C$17:$C$18)/[5]Sheet1!$C$4*100</f>
        <v>3.6068257338059255</v>
      </c>
      <c r="AP27" s="577">
        <f>+SUM([5]Sheet1!$C$19:$C$22)/[5]Sheet1!$C$4*100</f>
        <v>3.0120956940341581</v>
      </c>
      <c r="AQ27" s="577">
        <f>+[5]Sheet1!$R$6/[5]Sheet1!$R$4*100</f>
        <v>18.601001013466274</v>
      </c>
      <c r="AR27" s="577">
        <f>+[5]Sheet1!$R$7/[5]Sheet1!$R$4*100</f>
        <v>15.165999405291425</v>
      </c>
      <c r="AS27" s="577">
        <f>+[5]Sheet1!$R$8/[5]Sheet1!$R$4*100</f>
        <v>12.806569852096301</v>
      </c>
      <c r="AT27" s="577">
        <f>+[5]Sheet1!$R$9/[5]Sheet1!$R$4*100</f>
        <v>10.613973850875253</v>
      </c>
      <c r="AU27" s="577">
        <f>+[5]Sheet1!$R$10/[5]Sheet1!$R$4*100</f>
        <v>8.5428655857201168</v>
      </c>
      <c r="AV27" s="577">
        <f>+SUM([5]Sheet1!$R$11:$R$16)/[5]Sheet1!$R$4*100</f>
        <v>27.666192070994143</v>
      </c>
      <c r="AW27" s="577">
        <f>+SUM([5]Sheet1!$R$17:$R$18)/[5]Sheet1!$R$4*100</f>
        <v>3.541396220857286</v>
      </c>
      <c r="AX27" s="577">
        <f>+SUM([5]Sheet1!$R$19:$R$22)/[5]Sheet1!$R$4*100</f>
        <v>3.0620020006992252</v>
      </c>
      <c r="AY27" s="577">
        <f>+[5]Sheet1!$AG$6/[5]Sheet1!$AG$4*100</f>
        <v>18.15981503958966</v>
      </c>
      <c r="AZ27" s="577">
        <f>+[5]Sheet1!$AG$7/[5]Sheet1!$AG$4*100</f>
        <v>15.58032921441829</v>
      </c>
      <c r="BA27" s="577">
        <f>+[5]Sheet1!$AG$8/[5]Sheet1!$AG$4*100</f>
        <v>13.105285498557127</v>
      </c>
      <c r="BB27" s="577">
        <f>+[5]Sheet1!$AG$9/[5]Sheet1!$AG$4*100</f>
        <v>10.646122465156022</v>
      </c>
      <c r="BC27" s="577">
        <f>+[5]Sheet1!$AG$10/[5]Sheet1!$AG$4*100</f>
        <v>8.3967418580713318</v>
      </c>
      <c r="BD27" s="577">
        <f>+SUM([5]Sheet1!$AG$11:$AG$16)/[5]Sheet1!$AG$4*100</f>
        <v>27.664722957559039</v>
      </c>
      <c r="BE27" s="577">
        <f>+SUM([5]Sheet1!$AG$17:$AG$18)/[5]Sheet1!$AG$4*100</f>
        <v>3.4778046396409246</v>
      </c>
      <c r="BF27" s="577">
        <f>+SUM([5]Sheet1!$AG$19:$AG$22)/[5]Sheet1!$AG$4*100</f>
        <v>2.9691783270076053</v>
      </c>
      <c r="BG27" s="577">
        <f>+[5]Sheet1!$AJ$6/[5]Sheet1!$AJ$4*100</f>
        <v>18.06075695202648</v>
      </c>
      <c r="BH27" s="577">
        <f>+[5]Sheet1!$AJ$7/[5]Sheet1!$AJ$4*100</f>
        <v>15.590529745426052</v>
      </c>
      <c r="BI27" s="577">
        <f>+[5]Sheet1!$AJ$8/[5]Sheet1!$AJ$4*100</f>
        <v>13.148579130524961</v>
      </c>
      <c r="BJ27" s="577">
        <f>+[5]Sheet1!$AJ$9/[5]Sheet1!$AJ$4*100</f>
        <v>10.75561966876867</v>
      </c>
      <c r="BK27" s="577">
        <f>+[5]Sheet1!$AJ$10/[5]Sheet1!$AJ$4*100</f>
        <v>8.408410490048368</v>
      </c>
      <c r="BL27" s="577">
        <f>+SUM([5]Sheet1!$AJ$11:$AJ$16)/[5]Sheet1!$AJ$4*100</f>
        <v>27.624510628613567</v>
      </c>
      <c r="BM27" s="577">
        <f>+SUM([5]Sheet1!$AJ$17:$AJ$18)/[5]Sheet1!$AJ$4*100</f>
        <v>3.4670918448184969</v>
      </c>
      <c r="BN27" s="577">
        <f>+SUM([5]Sheet1!$AJ$19:$AJ$22)/[5]Sheet1!$AJ$4*100</f>
        <v>2.9445015397733982</v>
      </c>
      <c r="BO27" s="577">
        <f>+[5]Sheet1!$AM$6/[5]Sheet1!$AM$4*100</f>
        <v>18.070943394641198</v>
      </c>
      <c r="BP27" s="577">
        <f>+[5]Sheet1!$AM$7/[5]Sheet1!$AM$4*100</f>
        <v>15.462457251113459</v>
      </c>
      <c r="BQ27" s="577">
        <f>+[5]Sheet1!$AM$8/[5]Sheet1!$AM$4*100</f>
        <v>13.202552247569448</v>
      </c>
      <c r="BR27" s="577">
        <f>+[5]Sheet1!$AM$9/[5]Sheet1!$AM$4*100</f>
        <v>10.866288458025991</v>
      </c>
      <c r="BS27" s="577">
        <f>+[5]Sheet1!$AM$10/[5]Sheet1!$AM$4*100</f>
        <v>8.4374489391642324</v>
      </c>
      <c r="BT27" s="577">
        <f>+SUM([5]Sheet1!$AM$11:$AM$16)/[5]Sheet1!$AM$4*100</f>
        <v>27.577931689473807</v>
      </c>
      <c r="BU27" s="577">
        <f>+SUM([5]Sheet1!$AM$17:$AM$18)/[5]Sheet1!$AM$4*100</f>
        <v>3.4604489056451331</v>
      </c>
      <c r="BV27" s="577">
        <f>+SUM([5]Sheet1!$AM$19:$AM$22)/[5]Sheet1!$AM$4*100</f>
        <v>2.9219291143667325</v>
      </c>
      <c r="BW27" s="577">
        <f>+[5]Sheet1!$AP$6/[5]Sheet1!$AP$4*100</f>
        <v>17.996563774772802</v>
      </c>
      <c r="BX27" s="577">
        <f>+[5]Sheet1!$AP$7/[5]Sheet1!$AP$4*100</f>
        <v>15.381468907573609</v>
      </c>
      <c r="BY27" s="577">
        <f>+[5]Sheet1!$AP$8/[5]Sheet1!$AP$4*100</f>
        <v>13.269809712497157</v>
      </c>
      <c r="BZ27" s="577">
        <f>+[5]Sheet1!$AP$9/[5]Sheet1!$AP$4*100</f>
        <v>10.961330425535589</v>
      </c>
      <c r="CA27" s="577">
        <f>+[5]Sheet1!$AP$10/[5]Sheet1!$AP$4*100</f>
        <v>8.4977095944646663</v>
      </c>
      <c r="CB27" s="577">
        <f>+SUM([5]Sheet1!$AP$11:$AP$16)/[5]Sheet1!$AP$4*100</f>
        <v>27.53265464864295</v>
      </c>
      <c r="CC27" s="577">
        <f>+SUM([5]Sheet1!$AP$17:$AP$18)/[5]Sheet1!$AP$4*100</f>
        <v>3.4591152422057161</v>
      </c>
      <c r="CD27" s="577">
        <f>+SUM([5]Sheet1!$AP$19:$AP$22)/[5]Sheet1!$AP$4*100</f>
        <v>2.9013476943075087</v>
      </c>
      <c r="CE27" s="577">
        <v>17.888984507044817</v>
      </c>
      <c r="CF27" s="577">
        <v>15.293415042992583</v>
      </c>
      <c r="CG27" s="577">
        <v>13.343988164315137</v>
      </c>
      <c r="CH27" s="577">
        <v>11.034594516395313</v>
      </c>
      <c r="CI27" s="577">
        <v>8.5965136174765053</v>
      </c>
      <c r="CJ27" s="577">
        <v>27.496209068408252</v>
      </c>
      <c r="CK27" s="577">
        <v>3.463631140576731</v>
      </c>
      <c r="CL27" s="577">
        <v>2.8826639427906589</v>
      </c>
      <c r="CM27" s="577">
        <v>17.748470208665516</v>
      </c>
      <c r="CN27" s="577">
        <v>15.209097920334095</v>
      </c>
      <c r="CO27" s="577">
        <v>13.411338452472958</v>
      </c>
      <c r="CP27" s="577">
        <v>11.097853662134529</v>
      </c>
      <c r="CQ27" s="577">
        <v>8.7211512926871659</v>
      </c>
      <c r="CR27" s="577">
        <v>27.473694771581702</v>
      </c>
      <c r="CS27" s="577">
        <v>3.4729890794873088</v>
      </c>
      <c r="CT27" s="577">
        <v>2.8654046126367199</v>
      </c>
      <c r="CU27" s="16"/>
      <c r="CV27" s="16"/>
      <c r="CW27" s="16"/>
      <c r="CX27" s="16"/>
      <c r="CY27" s="16"/>
      <c r="CZ27" s="16"/>
      <c r="DA27" s="16"/>
      <c r="DB27" s="16"/>
      <c r="DC27" s="16"/>
      <c r="DD27" s="16"/>
      <c r="DE27" s="16"/>
      <c r="DF27" s="16"/>
      <c r="DG27" s="16"/>
      <c r="DH27" s="16"/>
      <c r="DI27" s="16"/>
      <c r="DJ27" s="16"/>
      <c r="DK27" s="16"/>
      <c r="DL27" s="16"/>
      <c r="DM27" s="16"/>
      <c r="DN27" s="16"/>
      <c r="DO27" s="16"/>
      <c r="DP27" s="16"/>
      <c r="DQ27" s="16"/>
      <c r="DR27" s="16"/>
      <c r="DS27" s="16"/>
      <c r="DT27" s="15"/>
    </row>
    <row r="28" spans="1:124">
      <c r="A28" s="1080"/>
      <c r="B28" s="284" t="s">
        <v>59</v>
      </c>
      <c r="C28" s="577">
        <v>17.939441114862205</v>
      </c>
      <c r="D28" s="577">
        <v>14.06816856410142</v>
      </c>
      <c r="E28" s="577">
        <v>11.870922229401149</v>
      </c>
      <c r="F28" s="577">
        <v>10.20560494229125</v>
      </c>
      <c r="G28" s="577">
        <v>8.7003521074573289</v>
      </c>
      <c r="H28" s="577">
        <v>29.851538641747183</v>
      </c>
      <c r="I28" s="577">
        <v>4.3981718004057644</v>
      </c>
      <c r="J28" s="577">
        <v>3.0195049179115796</v>
      </c>
      <c r="K28" s="577">
        <v>17.876048033696659</v>
      </c>
      <c r="L28" s="577">
        <v>14.595126480078543</v>
      </c>
      <c r="M28" s="577">
        <v>12.305303568876983</v>
      </c>
      <c r="N28" s="577">
        <v>10.339242121697579</v>
      </c>
      <c r="O28" s="577">
        <v>8.5554379201268045</v>
      </c>
      <c r="P28" s="577">
        <v>28.936257322317303</v>
      </c>
      <c r="Q28" s="577">
        <v>4.3667958207936248</v>
      </c>
      <c r="R28" s="577">
        <v>3.0995865608116762</v>
      </c>
      <c r="S28" s="577">
        <v>17.436664276488926</v>
      </c>
      <c r="T28" s="577">
        <v>15.462406968642885</v>
      </c>
      <c r="U28" s="577">
        <v>13.645575120704587</v>
      </c>
      <c r="V28" s="577">
        <v>11.138108719151834</v>
      </c>
      <c r="W28" s="577">
        <v>8.3687604898792216</v>
      </c>
      <c r="X28" s="577">
        <v>26.270266331795035</v>
      </c>
      <c r="Y28" s="577">
        <v>4.4205457745040624</v>
      </c>
      <c r="Z28" s="577">
        <v>3.5402842586888159</v>
      </c>
      <c r="AA28" s="577">
        <v>17.463502936002374</v>
      </c>
      <c r="AB28" s="577">
        <v>14.285898198240799</v>
      </c>
      <c r="AC28" s="577">
        <v>12.32656629981272</v>
      </c>
      <c r="AD28" s="577">
        <v>10.796535770631461</v>
      </c>
      <c r="AE28" s="577">
        <v>9.1608141455572412</v>
      </c>
      <c r="AF28" s="577">
        <v>28.636928209468039</v>
      </c>
      <c r="AG28" s="577">
        <v>4.1823665909240937</v>
      </c>
      <c r="AH28" s="577">
        <v>3.4384187228381844</v>
      </c>
      <c r="AI28" s="577">
        <f>+[5]Sheet1!$B$6/[5]Sheet1!$B$4*100</f>
        <v>17.54126101609927</v>
      </c>
      <c r="AJ28" s="577">
        <f>+[5]Sheet1!$B$7/[5]Sheet1!$B$4*100</f>
        <v>14.766569103120194</v>
      </c>
      <c r="AK28" s="577">
        <f>+[5]Sheet1!$B$8/[5]Sheet1!$B$4*100</f>
        <v>12.674961164028117</v>
      </c>
      <c r="AL28" s="577">
        <f>+[5]Sheet1!$B$9/[5]Sheet1!$B$4*100</f>
        <v>10.203917561070593</v>
      </c>
      <c r="AM28" s="577">
        <f>+[5]Sheet1!$B$10/[5]Sheet1!$B$4*100</f>
        <v>8.9482490465376916</v>
      </c>
      <c r="AN28" s="577">
        <f>+SUM([5]Sheet1!$B$11:$B$16)/[5]Sheet1!$B$4*100</f>
        <v>29.136717841592695</v>
      </c>
      <c r="AO28" s="577">
        <f>+SUM([5]Sheet1!$B$17:$B$18)/[5]Sheet1!$B$4*100</f>
        <v>3.6982034834412287</v>
      </c>
      <c r="AP28" s="577">
        <f>+SUM([5]Sheet1!$B$19:$B$22)/[5]Sheet1!$B$4*100</f>
        <v>3.0301207841101814</v>
      </c>
      <c r="AQ28" s="577">
        <f>+[5]Sheet1!$Q$6/[5]Sheet1!$Q$4*100</f>
        <v>17.959482797907558</v>
      </c>
      <c r="AR28" s="577">
        <f>+[5]Sheet1!$Q$7/[5]Sheet1!$Q$4*100</f>
        <v>14.741767632594428</v>
      </c>
      <c r="AS28" s="577">
        <f>+[5]Sheet1!$Q$8/[5]Sheet1!$Q$4*100</f>
        <v>12.647104560500811</v>
      </c>
      <c r="AT28" s="577">
        <f>+[5]Sheet1!$Q$9/[5]Sheet1!$Q$4*100</f>
        <v>10.511503543070392</v>
      </c>
      <c r="AU28" s="577">
        <f>+[5]Sheet1!$Q$10/[5]Sheet1!$Q$4*100</f>
        <v>8.626319592655701</v>
      </c>
      <c r="AV28" s="577">
        <f>+SUM([5]Sheet1!$Q$11:$Q$16)/[5]Sheet1!$Q$4*100</f>
        <v>28.730576849391316</v>
      </c>
      <c r="AW28" s="577">
        <f>+SUM([5]Sheet1!$Q$17:$Q$18)/[5]Sheet1!$Q$4*100</f>
        <v>3.6638002606330868</v>
      </c>
      <c r="AX28" s="577">
        <f>+SUM([5]Sheet1!$Q$19:$Q$22)/[5]Sheet1!$Q$4*100</f>
        <v>3.1194447632466829</v>
      </c>
      <c r="AY28" s="577">
        <f>+[5]Sheet1!$AF$6/[5]Sheet1!$AF$4*100</f>
        <v>17.569076625780365</v>
      </c>
      <c r="AZ28" s="577">
        <f>+[5]Sheet1!$AF$7/[5]Sheet1!$AF$4*100</f>
        <v>15.086023787162897</v>
      </c>
      <c r="BA28" s="577">
        <f>+[5]Sheet1!$AF$8/[5]Sheet1!$AF$4*100</f>
        <v>12.71537284781054</v>
      </c>
      <c r="BB28" s="577">
        <f>+[5]Sheet1!$AF$9/[5]Sheet1!$AF$4*100</f>
        <v>10.607229435709634</v>
      </c>
      <c r="BC28" s="577">
        <f>+[5]Sheet1!$AF$10/[5]Sheet1!$AF$4*100</f>
        <v>8.7816632474428538</v>
      </c>
      <c r="BD28" s="577">
        <f>+SUM([5]Sheet1!$AF$11:$AF$16)/[5]Sheet1!$AF$4*100</f>
        <v>28.517067115625945</v>
      </c>
      <c r="BE28" s="577">
        <f>+SUM([5]Sheet1!$AF$17:$AF$18)/[5]Sheet1!$AF$4*100</f>
        <v>3.6414254061481612</v>
      </c>
      <c r="BF28" s="577">
        <f>+SUM([5]Sheet1!$AF$19:$AF$22)/[5]Sheet1!$AF$4*100</f>
        <v>3.082141534319605</v>
      </c>
      <c r="BG28" s="577">
        <f>+[5]Sheet1!$AI$6/[5]Sheet1!$AI$4*100</f>
        <v>17.452564621344532</v>
      </c>
      <c r="BH28" s="577">
        <f>+[5]Sheet1!$AI$7/[5]Sheet1!$AI$4*100</f>
        <v>15.125372343432458</v>
      </c>
      <c r="BI28" s="577">
        <f>+[5]Sheet1!$AI$8/[5]Sheet1!$AI$4*100</f>
        <v>12.711896651142332</v>
      </c>
      <c r="BJ28" s="577">
        <f>+[5]Sheet1!$AI$9/[5]Sheet1!$AI$4*100</f>
        <v>10.67667880526105</v>
      </c>
      <c r="BK28" s="577">
        <f>+[5]Sheet1!$AI$10/[5]Sheet1!$AI$4*100</f>
        <v>8.7800445829456368</v>
      </c>
      <c r="BL28" s="577">
        <f>+SUM([5]Sheet1!$AI$11:$AI$16)/[5]Sheet1!$AI$4*100</f>
        <v>28.541514847467557</v>
      </c>
      <c r="BM28" s="577">
        <f>+SUM([5]Sheet1!$AI$17:$AI$18)/[5]Sheet1!$AI$4*100</f>
        <v>3.6394481280191111</v>
      </c>
      <c r="BN28" s="577">
        <f>+SUM([5]Sheet1!$AI$19:$AI$22)/[5]Sheet1!$AI$4*100</f>
        <v>3.0724800203873199</v>
      </c>
      <c r="BO28" s="577">
        <f>+[5]Sheet1!$AL$6/[5]Sheet1!$AL$4*100</f>
        <v>17.4333179399862</v>
      </c>
      <c r="BP28" s="577">
        <f>+[5]Sheet1!$AL$7/[5]Sheet1!$AL$4*100</f>
        <v>15.040196044718481</v>
      </c>
      <c r="BQ28" s="577">
        <f>+[5]Sheet1!$AL$8/[5]Sheet1!$AL$4*100</f>
        <v>12.739759116971788</v>
      </c>
      <c r="BR28" s="577">
        <f>+[5]Sheet1!$AL$9/[5]Sheet1!$AL$4*100</f>
        <v>10.729309221261889</v>
      </c>
      <c r="BS28" s="577">
        <f>+[5]Sheet1!$AL$10/[5]Sheet1!$AL$4*100</f>
        <v>8.7829502190123794</v>
      </c>
      <c r="BT28" s="577">
        <f>+SUM([5]Sheet1!$AL$11:$AL$16)/[5]Sheet1!$AL$4*100</f>
        <v>28.572551503193043</v>
      </c>
      <c r="BU28" s="577">
        <f>+SUM([5]Sheet1!$AL$17:$AL$18)/[5]Sheet1!$AL$4*100</f>
        <v>3.636451474143291</v>
      </c>
      <c r="BV28" s="577">
        <f>+SUM([5]Sheet1!$AL$19:$AL$22)/[5]Sheet1!$AL$4*100</f>
        <v>3.0654644807129237</v>
      </c>
      <c r="BW28" s="577">
        <f>+[5]Sheet1!$AO$6/[5]Sheet1!$AO$4*100</f>
        <v>17.370173788908136</v>
      </c>
      <c r="BX28" s="577">
        <f>+[5]Sheet1!$AO$7/[5]Sheet1!$AO$4*100</f>
        <v>14.960495133569115</v>
      </c>
      <c r="BY28" s="577">
        <f>+[5]Sheet1!$AO$8/[5]Sheet1!$AO$4*100</f>
        <v>12.799321451038228</v>
      </c>
      <c r="BZ28" s="577">
        <f>+[5]Sheet1!$AO$9/[5]Sheet1!$AO$4*100</f>
        <v>10.758043794594723</v>
      </c>
      <c r="CA28" s="577">
        <f>+[5]Sheet1!$AO$10/[5]Sheet1!$AO$4*100</f>
        <v>8.8112293007600062</v>
      </c>
      <c r="CB28" s="577">
        <f>+SUM([5]Sheet1!$AO$11:$AO$16)/[5]Sheet1!$AO$4*100</f>
        <v>28.608331111668534</v>
      </c>
      <c r="CC28" s="577">
        <f>+SUM([5]Sheet1!$AO$17:$AO$18)/[5]Sheet1!$AO$4*100</f>
        <v>3.6316175514583535</v>
      </c>
      <c r="CD28" s="577">
        <f>+SUM([5]Sheet1!$AO$19:$AO$22)/[5]Sheet1!$AO$4*100</f>
        <v>3.060787868002905</v>
      </c>
      <c r="CE28" s="577">
        <v>17.273614221783777</v>
      </c>
      <c r="CF28" s="577">
        <v>14.870987139086209</v>
      </c>
      <c r="CG28" s="577">
        <v>12.880033729040447</v>
      </c>
      <c r="CH28" s="577">
        <v>10.768794024675902</v>
      </c>
      <c r="CI28" s="577">
        <v>8.8741391335697006</v>
      </c>
      <c r="CJ28" s="577">
        <v>28.649454303068271</v>
      </c>
      <c r="CK28" s="577">
        <v>3.6251290935256488</v>
      </c>
      <c r="CL28" s="577">
        <v>3.0578483552500484</v>
      </c>
      <c r="CM28" s="577">
        <v>17.145177468936364</v>
      </c>
      <c r="CN28" s="577">
        <v>14.779668664121234</v>
      </c>
      <c r="CO28" s="577">
        <v>12.96589140097694</v>
      </c>
      <c r="CP28" s="577">
        <v>10.778022358674981</v>
      </c>
      <c r="CQ28" s="577">
        <v>8.9555969001913915</v>
      </c>
      <c r="CR28" s="577">
        <v>28.701440237413756</v>
      </c>
      <c r="CS28" s="577">
        <v>3.618171720199125</v>
      </c>
      <c r="CT28" s="577">
        <v>3.0560312494862099</v>
      </c>
    </row>
    <row r="29" spans="1:124">
      <c r="A29" s="1080" t="s">
        <v>6</v>
      </c>
      <c r="B29" s="284" t="s">
        <v>55</v>
      </c>
      <c r="C29" s="577">
        <v>18.019498999581309</v>
      </c>
      <c r="D29" s="577">
        <v>15.199004986533751</v>
      </c>
      <c r="E29" s="577">
        <v>12.253380662246151</v>
      </c>
      <c r="F29" s="577">
        <v>10.149473096539461</v>
      </c>
      <c r="G29" s="577">
        <v>8.2974251934229848</v>
      </c>
      <c r="H29" s="577">
        <v>27.346156821331125</v>
      </c>
      <c r="I29" s="577">
        <v>4.794677811157225</v>
      </c>
      <c r="J29" s="577">
        <v>3.9721542091868725</v>
      </c>
      <c r="K29" s="577">
        <v>17.095592279508203</v>
      </c>
      <c r="L29" s="577">
        <v>15.323740265802549</v>
      </c>
      <c r="M29" s="577">
        <v>13.175859675116504</v>
      </c>
      <c r="N29" s="577">
        <v>10.525344073755935</v>
      </c>
      <c r="O29" s="577">
        <v>8.5100652232985894</v>
      </c>
      <c r="P29" s="577">
        <v>26.738855577741507</v>
      </c>
      <c r="Q29" s="577">
        <v>4.6629265774799249</v>
      </c>
      <c r="R29" s="577">
        <v>3.9922490459387872</v>
      </c>
      <c r="S29" s="577">
        <v>15.985417845923319</v>
      </c>
      <c r="T29" s="577">
        <v>13.898880050446888</v>
      </c>
      <c r="U29" s="577">
        <v>12.545166056751267</v>
      </c>
      <c r="V29" s="577">
        <v>11.022187269104752</v>
      </c>
      <c r="W29" s="577">
        <v>9.3049316711289478</v>
      </c>
      <c r="X29" s="577">
        <v>29.051986074320052</v>
      </c>
      <c r="Y29" s="577">
        <v>4.258132222731799</v>
      </c>
      <c r="Z29" s="577">
        <v>4.2505574354800286</v>
      </c>
      <c r="AA29" s="577">
        <v>15.433130564061862</v>
      </c>
      <c r="AB29" s="577">
        <v>13.677415917073498</v>
      </c>
      <c r="AC29" s="577">
        <v>11.89695745773559</v>
      </c>
      <c r="AD29" s="577">
        <v>10.793510491695891</v>
      </c>
      <c r="AE29" s="577">
        <v>9.579065371407312</v>
      </c>
      <c r="AF29" s="577">
        <v>30.742256797140374</v>
      </c>
      <c r="AG29" s="577">
        <v>3.980595750730028</v>
      </c>
      <c r="AH29" s="577">
        <v>4.2450053012219477</v>
      </c>
      <c r="AI29" s="577">
        <v>14.095416048233153</v>
      </c>
      <c r="AJ29" s="577">
        <v>13.502715967874149</v>
      </c>
      <c r="AK29" s="577">
        <v>11.939856443835295</v>
      </c>
      <c r="AL29" s="577">
        <v>10.465376779088693</v>
      </c>
      <c r="AM29" s="577">
        <v>9.6119374541382463</v>
      </c>
      <c r="AN29" s="577">
        <v>32.559052234465703</v>
      </c>
      <c r="AO29" s="577">
        <v>4.088548976309121</v>
      </c>
      <c r="AP29" s="577">
        <v>4.2438090187544599</v>
      </c>
      <c r="AQ29" s="577">
        <v>13.151196350697306</v>
      </c>
      <c r="AR29" s="577">
        <v>12.996345527765934</v>
      </c>
      <c r="AS29" s="577">
        <v>12.455381400856595</v>
      </c>
      <c r="AT29" s="577">
        <v>10.937848097644975</v>
      </c>
      <c r="AU29" s="577">
        <v>9.3591041620726081</v>
      </c>
      <c r="AV29" s="577">
        <v>32.968256254773316</v>
      </c>
      <c r="AW29" s="577">
        <v>4.4966921331552481</v>
      </c>
      <c r="AX29" s="577">
        <v>4.3933242523577247</v>
      </c>
      <c r="AY29" s="577">
        <v>12.259469873850316</v>
      </c>
      <c r="AZ29" s="577">
        <v>12.136676882372413</v>
      </c>
      <c r="BA29" s="577">
        <v>11.911989304337398</v>
      </c>
      <c r="BB29" s="577">
        <v>11.356643764755946</v>
      </c>
      <c r="BC29" s="577">
        <v>9.7895375056648266</v>
      </c>
      <c r="BD29" s="577">
        <v>33.861733698965665</v>
      </c>
      <c r="BE29" s="577">
        <v>5.0639741820332684</v>
      </c>
      <c r="BF29" s="577">
        <v>4.738222973977952</v>
      </c>
      <c r="BG29" s="577">
        <v>13</v>
      </c>
      <c r="BH29" s="577">
        <v>11.947300952707568</v>
      </c>
      <c r="BI29" s="577">
        <v>11.741439679616308</v>
      </c>
      <c r="BJ29" s="577">
        <v>11.314656695352317</v>
      </c>
      <c r="BK29" s="577">
        <v>9.9184610065244634</v>
      </c>
      <c r="BL29" s="577">
        <v>34.168219408271618</v>
      </c>
      <c r="BM29" s="577">
        <v>5</v>
      </c>
      <c r="BN29" s="577">
        <v>4</v>
      </c>
      <c r="BO29" s="577">
        <v>12.06871496603674</v>
      </c>
      <c r="BP29" s="577">
        <v>11.757671230055079</v>
      </c>
      <c r="BQ29" s="577">
        <v>11.56191527359811</v>
      </c>
      <c r="BR29" s="577">
        <v>11.224994538992679</v>
      </c>
      <c r="BS29" s="577">
        <v>10.05140198414016</v>
      </c>
      <c r="BT29" s="577">
        <v>34.5163823239238</v>
      </c>
      <c r="BU29" s="577">
        <v>4.8063885649949363</v>
      </c>
      <c r="BV29" s="577">
        <v>4.0125311182584937</v>
      </c>
      <c r="BW29" s="577">
        <v>11.914602410614535</v>
      </c>
      <c r="BX29" s="577">
        <v>11.573194317403205</v>
      </c>
      <c r="BY29" s="577">
        <v>11.379116558039376</v>
      </c>
      <c r="BZ29" s="577">
        <v>11.100741545804038</v>
      </c>
      <c r="CA29" s="577">
        <v>10.170096498837221</v>
      </c>
      <c r="CB29" s="577">
        <v>34.896362476499718</v>
      </c>
      <c r="CC29" s="577">
        <v>4.907298336331694</v>
      </c>
      <c r="CD29" s="577">
        <v>4.0585878564702149</v>
      </c>
      <c r="CE29" s="577">
        <v>13.450582072379284</v>
      </c>
      <c r="CF29" s="577">
        <v>11.345197251102791</v>
      </c>
      <c r="CG29" s="577">
        <v>10.388836168090128</v>
      </c>
      <c r="CH29" s="577">
        <v>10.707072813795932</v>
      </c>
      <c r="CI29" s="577">
        <v>10.102058196809638</v>
      </c>
      <c r="CJ29" s="577">
        <v>33.997702300133135</v>
      </c>
      <c r="CK29" s="577">
        <v>4.572196788781941</v>
      </c>
      <c r="CL29" s="577">
        <v>5.4363544089071496</v>
      </c>
      <c r="CM29" s="577">
        <v>13.4</v>
      </c>
      <c r="CN29" s="577">
        <v>11.6</v>
      </c>
      <c r="CO29" s="577">
        <v>10.1</v>
      </c>
      <c r="CP29" s="577">
        <v>10.5</v>
      </c>
      <c r="CQ29" s="577">
        <v>10.1</v>
      </c>
      <c r="CR29" s="577">
        <v>8.8000000000000007</v>
      </c>
      <c r="CS29" s="577">
        <v>13.2</v>
      </c>
      <c r="CT29" s="577">
        <v>22.4</v>
      </c>
    </row>
    <row r="30" spans="1:124">
      <c r="A30" s="1080"/>
      <c r="B30" s="284" t="s">
        <v>56</v>
      </c>
      <c r="C30" s="577">
        <v>19.160595380362803</v>
      </c>
      <c r="D30" s="577">
        <v>15.966950349945604</v>
      </c>
      <c r="E30" s="577">
        <v>12.763580269011804</v>
      </c>
      <c r="F30" s="577">
        <v>10.359992937731748</v>
      </c>
      <c r="G30" s="577">
        <v>8.097209896635734</v>
      </c>
      <c r="H30" s="577">
        <v>26.442698368371214</v>
      </c>
      <c r="I30" s="577">
        <v>4.3517119915234543</v>
      </c>
      <c r="J30" s="577">
        <v>2.9172505414111276</v>
      </c>
      <c r="K30" s="577">
        <v>18.292100589652378</v>
      </c>
      <c r="L30" s="577">
        <v>16.345500619665195</v>
      </c>
      <c r="M30" s="577">
        <v>13.957058627866843</v>
      </c>
      <c r="N30" s="577">
        <v>10.970835466669223</v>
      </c>
      <c r="O30" s="577">
        <v>8.5027731151325057</v>
      </c>
      <c r="P30" s="577">
        <v>24.786007624667132</v>
      </c>
      <c r="Q30" s="577">
        <v>4.3083790729741764</v>
      </c>
      <c r="R30" s="577">
        <v>2.947546513146011</v>
      </c>
      <c r="S30" s="577">
        <v>16.949289266103147</v>
      </c>
      <c r="T30" s="577">
        <v>14.567883513223936</v>
      </c>
      <c r="U30" s="577">
        <v>13.223869343435597</v>
      </c>
      <c r="V30" s="577">
        <v>11.50543405339933</v>
      </c>
      <c r="W30" s="577">
        <v>9.5173864506444108</v>
      </c>
      <c r="X30" s="577">
        <v>27.3641314914288</v>
      </c>
      <c r="Y30" s="577">
        <v>3.9150864577391338</v>
      </c>
      <c r="Z30" s="577">
        <v>3.2144359359964949</v>
      </c>
      <c r="AA30" s="577">
        <v>16.259682039547823</v>
      </c>
      <c r="AB30" s="577">
        <v>14.24628939758955</v>
      </c>
      <c r="AC30" s="577">
        <v>12.371446734854365</v>
      </c>
      <c r="AD30" s="577">
        <v>11.276432151615211</v>
      </c>
      <c r="AE30" s="577">
        <v>9.8885499048860925</v>
      </c>
      <c r="AF30" s="577">
        <v>29.334680139237388</v>
      </c>
      <c r="AG30" s="577">
        <v>3.6162256420591614</v>
      </c>
      <c r="AH30" s="577">
        <v>3.2593588440661687</v>
      </c>
      <c r="AI30" s="577">
        <v>14.765737231815917</v>
      </c>
      <c r="AJ30" s="577">
        <v>14.034963699808484</v>
      </c>
      <c r="AK30" s="577">
        <v>12.351428112903665</v>
      </c>
      <c r="AL30" s="577">
        <v>10.796217035507208</v>
      </c>
      <c r="AM30" s="577">
        <v>9.9453364070646106</v>
      </c>
      <c r="AN30" s="577">
        <v>31.539270369369962</v>
      </c>
      <c r="AO30" s="577">
        <v>3.6567456849697559</v>
      </c>
      <c r="AP30" s="577">
        <v>3.2749044064675372</v>
      </c>
      <c r="AQ30" s="577">
        <v>13.712661102495746</v>
      </c>
      <c r="AR30" s="577">
        <v>13.704870301602021</v>
      </c>
      <c r="AS30" s="577">
        <v>13.083520009692563</v>
      </c>
      <c r="AT30" s="577">
        <v>11.352954928787439</v>
      </c>
      <c r="AU30" s="577">
        <v>9.5319510045966727</v>
      </c>
      <c r="AV30" s="577">
        <v>31.729989469906627</v>
      </c>
      <c r="AW30" s="577">
        <v>3.8727520188027933</v>
      </c>
      <c r="AX30" s="577">
        <v>3.3728672130163644</v>
      </c>
      <c r="AY30" s="577">
        <v>12.701261035266295</v>
      </c>
      <c r="AZ30" s="577">
        <v>12.959583317231008</v>
      </c>
      <c r="BA30" s="577">
        <v>12.691267047590429</v>
      </c>
      <c r="BB30" s="577">
        <v>11.97317221991975</v>
      </c>
      <c r="BC30" s="577">
        <v>10.041127231827401</v>
      </c>
      <c r="BD30" s="577">
        <v>32.331311789447604</v>
      </c>
      <c r="BE30" s="577">
        <v>4.0867485456856292</v>
      </c>
      <c r="BF30" s="577">
        <v>3.5711619319654031</v>
      </c>
      <c r="BG30" s="577">
        <v>14</v>
      </c>
      <c r="BH30" s="577">
        <v>12.766355522135738</v>
      </c>
      <c r="BI30" s="577">
        <v>12.513655669995323</v>
      </c>
      <c r="BJ30" s="577">
        <v>11.950333602398855</v>
      </c>
      <c r="BK30" s="577">
        <v>10.212953573592296</v>
      </c>
      <c r="BL30" s="577">
        <v>32.666316528717466</v>
      </c>
      <c r="BM30" s="577">
        <v>4</v>
      </c>
      <c r="BN30" s="577">
        <v>3</v>
      </c>
      <c r="BO30" s="577">
        <v>12.980050666911955</v>
      </c>
      <c r="BP30" s="577">
        <v>12.564255719244118</v>
      </c>
      <c r="BQ30" s="577">
        <v>12.314577334811137</v>
      </c>
      <c r="BR30" s="577">
        <v>11.869681995547268</v>
      </c>
      <c r="BS30" s="577">
        <v>10.394421650481803</v>
      </c>
      <c r="BT30" s="577">
        <v>33.076600477393136</v>
      </c>
      <c r="BU30" s="577">
        <v>3.8275409659333008</v>
      </c>
      <c r="BV30" s="577">
        <v>2.9728711896772708</v>
      </c>
      <c r="BW30" s="577">
        <v>12.802354447767172</v>
      </c>
      <c r="BX30" s="577">
        <v>12.3620133354319</v>
      </c>
      <c r="BY30" s="577">
        <v>12.105356350784815</v>
      </c>
      <c r="BZ30" s="577">
        <v>11.745768289716549</v>
      </c>
      <c r="CA30" s="577">
        <v>10.561479631987867</v>
      </c>
      <c r="CB30" s="577">
        <v>33.543368770478907</v>
      </c>
      <c r="CC30" s="577">
        <v>3.8875037559558727</v>
      </c>
      <c r="CD30" s="577">
        <v>2.9921554178769192</v>
      </c>
      <c r="CE30" s="577">
        <v>14.554102456083548</v>
      </c>
      <c r="CF30" s="577">
        <v>12.207108679535459</v>
      </c>
      <c r="CG30" s="577">
        <v>10.989644749985743</v>
      </c>
      <c r="CH30" s="577">
        <v>11.037291041577369</v>
      </c>
      <c r="CI30" s="577">
        <v>10.308707497760256</v>
      </c>
      <c r="CJ30" s="577">
        <v>33.338330981679171</v>
      </c>
      <c r="CK30" s="577">
        <v>3.7565145725906892</v>
      </c>
      <c r="CL30" s="577">
        <v>3.8083000207877644</v>
      </c>
      <c r="CM30" s="577">
        <v>14.705882352941178</v>
      </c>
      <c r="CN30" s="577">
        <v>12.677484787018257</v>
      </c>
      <c r="CO30" s="577">
        <v>10.953346855983774</v>
      </c>
      <c r="CP30" s="577">
        <v>11.054766734279919</v>
      </c>
      <c r="CQ30" s="577">
        <v>10.344827586206897</v>
      </c>
      <c r="CR30" s="577">
        <v>9.1277890466531435</v>
      </c>
      <c r="CS30" s="577">
        <v>13.590263691683571</v>
      </c>
      <c r="CT30" s="577">
        <v>17.545638945233264</v>
      </c>
      <c r="CU30" s="16"/>
      <c r="CV30" s="16"/>
      <c r="CW30" s="16"/>
      <c r="CX30" s="16"/>
      <c r="CY30" s="16"/>
      <c r="CZ30" s="16"/>
      <c r="DA30" s="16"/>
      <c r="DB30" s="16"/>
      <c r="DC30" s="16"/>
      <c r="DD30" s="16"/>
      <c r="DE30" s="16"/>
      <c r="DF30" s="16"/>
      <c r="DG30" s="16"/>
      <c r="DH30" s="16"/>
      <c r="DI30" s="16"/>
      <c r="DJ30" s="16"/>
      <c r="DK30" s="16"/>
      <c r="DL30" s="16"/>
      <c r="DM30" s="16"/>
      <c r="DN30" s="16"/>
      <c r="DO30" s="16"/>
      <c r="DP30" s="16"/>
      <c r="DQ30" s="16"/>
      <c r="DR30" s="16"/>
      <c r="DS30" s="16"/>
      <c r="DT30" s="15"/>
    </row>
    <row r="31" spans="1:124">
      <c r="A31" s="1080"/>
      <c r="B31" s="284" t="s">
        <v>59</v>
      </c>
      <c r="C31" s="577">
        <v>18.576672748671044</v>
      </c>
      <c r="D31" s="577">
        <v>15.574355770919205</v>
      </c>
      <c r="E31" s="577">
        <v>12.50275233856153</v>
      </c>
      <c r="F31" s="577">
        <v>10.252369462980376</v>
      </c>
      <c r="G31" s="577">
        <v>8.1995654077200335</v>
      </c>
      <c r="H31" s="577">
        <v>26.904570928460387</v>
      </c>
      <c r="I31" s="577">
        <v>4.5783867680860642</v>
      </c>
      <c r="J31" s="577">
        <v>3.4570665782011485</v>
      </c>
      <c r="K31" s="577">
        <v>17.677328923044282</v>
      </c>
      <c r="L31" s="577">
        <v>15.820579783277962</v>
      </c>
      <c r="M31" s="577">
        <v>13.555724199385327</v>
      </c>
      <c r="N31" s="577">
        <v>10.741967989391089</v>
      </c>
      <c r="O31" s="577">
        <v>8.5065193747158769</v>
      </c>
      <c r="P31" s="577">
        <v>25.789266928073896</v>
      </c>
      <c r="Q31" s="577">
        <v>4.4905472688728549</v>
      </c>
      <c r="R31" s="577">
        <v>3.484319648568134</v>
      </c>
      <c r="S31" s="577">
        <v>16.456535744083137</v>
      </c>
      <c r="T31" s="577">
        <v>14.225824434782163</v>
      </c>
      <c r="U31" s="577">
        <v>12.876850779712536</v>
      </c>
      <c r="V31" s="577">
        <v>11.258351700477577</v>
      </c>
      <c r="W31" s="577">
        <v>9.4087590815274478</v>
      </c>
      <c r="X31" s="577">
        <v>28.227125504600185</v>
      </c>
      <c r="Y31" s="577">
        <v>4.0904594435702188</v>
      </c>
      <c r="Z31" s="577">
        <v>3.7441253815201665</v>
      </c>
      <c r="AA31" s="577">
        <v>15.838829261701898</v>
      </c>
      <c r="AB31" s="577">
        <v>13.956295689070419</v>
      </c>
      <c r="AC31" s="577">
        <v>12.129567108123631</v>
      </c>
      <c r="AD31" s="577">
        <v>11.030253962825011</v>
      </c>
      <c r="AE31" s="577">
        <v>9.7307844778329446</v>
      </c>
      <c r="AF31" s="577">
        <v>30.052218201795618</v>
      </c>
      <c r="AG31" s="577">
        <v>3.8017508960162725</v>
      </c>
      <c r="AH31" s="577">
        <v>3.7612175446681162</v>
      </c>
      <c r="AI31" s="577">
        <v>14.425800690714743</v>
      </c>
      <c r="AJ31" s="577">
        <v>13.764303125857467</v>
      </c>
      <c r="AK31" s="577">
        <v>12.142134174219924</v>
      </c>
      <c r="AL31" s="577">
        <v>10.627976931668897</v>
      </c>
      <c r="AM31" s="577">
        <v>9.7757951454686829</v>
      </c>
      <c r="AN31" s="577">
        <v>32.057853593592512</v>
      </c>
      <c r="AO31" s="577">
        <v>3.8757238716793827</v>
      </c>
      <c r="AP31" s="577">
        <v>3.7662600291518382</v>
      </c>
      <c r="AQ31" s="577">
        <v>13.428787068805853</v>
      </c>
      <c r="AR31" s="577">
        <v>13.342256022333757</v>
      </c>
      <c r="AS31" s="577">
        <v>12.762046382609029</v>
      </c>
      <c r="AT31" s="577">
        <v>11.140508349708638</v>
      </c>
      <c r="AU31" s="577">
        <v>9.4434901129805393</v>
      </c>
      <c r="AV31" s="577">
        <v>32.363719205714204</v>
      </c>
      <c r="AW31" s="577">
        <v>4.1882133126326018</v>
      </c>
      <c r="AX31" s="577">
        <v>3.8888056669214381</v>
      </c>
      <c r="AY31" s="577">
        <v>12.478642981237204</v>
      </c>
      <c r="AZ31" s="577">
        <v>12.535848439531224</v>
      </c>
      <c r="BA31" s="577">
        <v>12.289997662343456</v>
      </c>
      <c r="BB31" s="577">
        <v>11.65570646867409</v>
      </c>
      <c r="BC31" s="577">
        <v>9.9115774588154313</v>
      </c>
      <c r="BD31" s="577">
        <v>33.119363885273224</v>
      </c>
      <c r="BE31" s="577">
        <v>4.5791714108552277</v>
      </c>
      <c r="BF31" s="577">
        <v>4.1592426379562104</v>
      </c>
      <c r="BG31" s="577">
        <v>14</v>
      </c>
      <c r="BH31" s="577">
        <v>12.344557471465526</v>
      </c>
      <c r="BI31" s="577">
        <v>12.115978626735997</v>
      </c>
      <c r="BJ31" s="577">
        <v>11.622971677740409</v>
      </c>
      <c r="BK31" s="577">
        <v>10.06129531373691</v>
      </c>
      <c r="BL31" s="577">
        <v>33.439768909715966</v>
      </c>
      <c r="BM31" s="577">
        <v>4</v>
      </c>
      <c r="BN31" s="577">
        <v>3</v>
      </c>
      <c r="BO31" s="577">
        <v>12.510876901321895</v>
      </c>
      <c r="BP31" s="577">
        <v>12.149009963266462</v>
      </c>
      <c r="BQ31" s="577">
        <v>11.927091918474483</v>
      </c>
      <c r="BR31" s="577">
        <v>11.537784055710267</v>
      </c>
      <c r="BS31" s="577">
        <v>10.21782829594253</v>
      </c>
      <c r="BT31" s="577">
        <v>33.817828841338788</v>
      </c>
      <c r="BU31" s="577">
        <v>4.3314712010261314</v>
      </c>
      <c r="BV31" s="577">
        <v>3.508108822919441</v>
      </c>
      <c r="BW31" s="577">
        <v>12.345592181012071</v>
      </c>
      <c r="BX31" s="577">
        <v>11.956153649781445</v>
      </c>
      <c r="BY31" s="577">
        <v>11.731694652405489</v>
      </c>
      <c r="BZ31" s="577">
        <v>11.413891971401231</v>
      </c>
      <c r="CA31" s="577">
        <v>10.360106906737938</v>
      </c>
      <c r="CB31" s="577">
        <v>34.239505130863499</v>
      </c>
      <c r="CC31" s="577">
        <v>4.4122039702758977</v>
      </c>
      <c r="CD31" s="577">
        <v>3.5408515375224243</v>
      </c>
      <c r="CE31" s="577">
        <v>13.986676759489056</v>
      </c>
      <c r="CF31" s="577">
        <v>11.763917325842959</v>
      </c>
      <c r="CG31" s="577">
        <v>10.680711418860769</v>
      </c>
      <c r="CH31" s="577">
        <v>10.867494170858851</v>
      </c>
      <c r="CI31" s="577">
        <v>10.202449267034096</v>
      </c>
      <c r="CJ31" s="577">
        <v>33.677377033943515</v>
      </c>
      <c r="CK31" s="577">
        <v>4.1759350532241477</v>
      </c>
      <c r="CL31" s="577">
        <v>4.6454389707466035</v>
      </c>
      <c r="CM31" s="577">
        <v>14.041268243583291</v>
      </c>
      <c r="CN31" s="577">
        <v>12.128837443381984</v>
      </c>
      <c r="CO31" s="577">
        <v>10.518369401107197</v>
      </c>
      <c r="CP31" s="577">
        <v>10.770005032712632</v>
      </c>
      <c r="CQ31" s="577">
        <v>10.216406643180674</v>
      </c>
      <c r="CR31" s="577">
        <v>8.9582284851534979</v>
      </c>
      <c r="CS31" s="577">
        <v>13.387015601409161</v>
      </c>
      <c r="CT31" s="577">
        <v>19.979869149471568</v>
      </c>
    </row>
    <row r="32" spans="1:124">
      <c r="A32" s="1080" t="s">
        <v>5</v>
      </c>
      <c r="B32" s="284" t="s">
        <v>55</v>
      </c>
      <c r="C32" s="577">
        <v>7.4555061227286927</v>
      </c>
      <c r="D32" s="577">
        <v>14.302241231628608</v>
      </c>
      <c r="E32" s="577">
        <v>15.057032383440609</v>
      </c>
      <c r="F32" s="577">
        <v>13.046606330609352</v>
      </c>
      <c r="G32" s="577">
        <v>9.9745347383092167</v>
      </c>
      <c r="H32" s="577">
        <v>32.135072599575714</v>
      </c>
      <c r="I32" s="577">
        <v>3.5557029200706074</v>
      </c>
      <c r="J32" s="577">
        <v>4.4733036736372158</v>
      </c>
      <c r="K32" s="577">
        <v>6.9963146142496679</v>
      </c>
      <c r="L32" s="577">
        <v>12.628859952400424</v>
      </c>
      <c r="M32" s="577">
        <v>13.051836227725206</v>
      </c>
      <c r="N32" s="577">
        <v>12.883988690403497</v>
      </c>
      <c r="O32" s="577">
        <v>12.521437441010193</v>
      </c>
      <c r="P32" s="577">
        <v>33.774311637953204</v>
      </c>
      <c r="Q32" s="577">
        <v>3.555504148225241</v>
      </c>
      <c r="R32" s="577">
        <v>4.5877472880325687</v>
      </c>
      <c r="S32" s="577">
        <v>6.6515589280420189</v>
      </c>
      <c r="T32" s="577">
        <v>13.753947306911183</v>
      </c>
      <c r="U32" s="577">
        <v>12.401262022928844</v>
      </c>
      <c r="V32" s="577">
        <v>11.275669018647397</v>
      </c>
      <c r="W32" s="577">
        <v>10.831357228241838</v>
      </c>
      <c r="X32" s="577">
        <v>36.943779910901426</v>
      </c>
      <c r="Y32" s="577">
        <v>3.4404615145044923</v>
      </c>
      <c r="Z32" s="577">
        <v>4.7019640698228056</v>
      </c>
      <c r="AA32" s="577">
        <v>5.6114639139236768</v>
      </c>
      <c r="AB32" s="577">
        <v>11.242611770138732</v>
      </c>
      <c r="AC32" s="577">
        <v>11.136261996041572</v>
      </c>
      <c r="AD32" s="577">
        <v>11.063337310376419</v>
      </c>
      <c r="AE32" s="577">
        <v>10.467783162440053</v>
      </c>
      <c r="AF32" s="577">
        <v>41.546007453486737</v>
      </c>
      <c r="AG32" s="577">
        <v>3.8936688382327551</v>
      </c>
      <c r="AH32" s="577">
        <v>5.0388655553600366</v>
      </c>
      <c r="AI32" s="577">
        <v>6.5530823456307719</v>
      </c>
      <c r="AJ32" s="577">
        <v>14.16949687208327</v>
      </c>
      <c r="AK32" s="577">
        <v>14.409271534252959</v>
      </c>
      <c r="AL32" s="577">
        <v>14.272257649209369</v>
      </c>
      <c r="AM32" s="577">
        <v>7.0102741371864061</v>
      </c>
      <c r="AN32" s="577">
        <v>31.698630881190713</v>
      </c>
      <c r="AO32" s="577">
        <v>4.876712443260109</v>
      </c>
      <c r="AP32" s="577">
        <v>7.0102741371864061</v>
      </c>
      <c r="AQ32" s="577">
        <v>6.6765415923576183</v>
      </c>
      <c r="AR32" s="577">
        <v>12.313117966881105</v>
      </c>
      <c r="AS32" s="577">
        <v>12.858540927625434</v>
      </c>
      <c r="AT32" s="577">
        <v>12.948199517788703</v>
      </c>
      <c r="AU32" s="577">
        <v>6.6765415923576183</v>
      </c>
      <c r="AV32" s="577">
        <v>35.662502651861431</v>
      </c>
      <c r="AW32" s="577">
        <v>4.8852743358714292</v>
      </c>
      <c r="AX32" s="577">
        <v>7.9792814152566685</v>
      </c>
      <c r="AY32" s="577">
        <v>7.3619631901840492</v>
      </c>
      <c r="AZ32" s="577">
        <v>7.5664621676891617</v>
      </c>
      <c r="BA32" s="577">
        <v>7.3619631901840492</v>
      </c>
      <c r="BB32" s="577">
        <v>8.1799591002044991</v>
      </c>
      <c r="BC32" s="577">
        <v>7.5664621676891617</v>
      </c>
      <c r="BD32" s="577">
        <v>45.807770961145195</v>
      </c>
      <c r="BE32" s="577">
        <v>6.7484662576687118</v>
      </c>
      <c r="BF32" s="577">
        <v>9.4069529652351722</v>
      </c>
      <c r="BG32" s="577">
        <v>4.4003504202916846</v>
      </c>
      <c r="BH32" s="577">
        <v>8.2693572375842646</v>
      </c>
      <c r="BI32" s="577">
        <v>8.4024904263197566</v>
      </c>
      <c r="BJ32" s="577">
        <v>8.7868200465971196</v>
      </c>
      <c r="BK32" s="577">
        <v>8.8471068243264934</v>
      </c>
      <c r="BL32" s="577">
        <v>51.590538220647751</v>
      </c>
      <c r="BM32" s="577">
        <v>4.2875209223354878</v>
      </c>
      <c r="BN32" s="577">
        <v>5.4158159018974574</v>
      </c>
      <c r="BO32" s="577">
        <v>7.9</v>
      </c>
      <c r="BP32" s="577">
        <v>7.2</v>
      </c>
      <c r="BQ32" s="577">
        <v>6.7</v>
      </c>
      <c r="BR32" s="577">
        <v>7.6</v>
      </c>
      <c r="BS32" s="577">
        <v>6.6</v>
      </c>
      <c r="BT32" s="577">
        <v>46.5</v>
      </c>
      <c r="BU32" s="577">
        <v>8.3000000000000007</v>
      </c>
      <c r="BV32" s="577">
        <v>9.4</v>
      </c>
      <c r="BW32" s="577">
        <v>7.9522862823061642</v>
      </c>
      <c r="BX32" s="577">
        <v>7.1570576540755484</v>
      </c>
      <c r="BY32" s="577">
        <v>6.5606361829025861</v>
      </c>
      <c r="BZ32" s="577">
        <v>6.958250497017894</v>
      </c>
      <c r="CA32" s="577">
        <v>6.3618290258449317</v>
      </c>
      <c r="CB32" s="577">
        <v>46.719681908548715</v>
      </c>
      <c r="CC32" s="577">
        <v>8.7475149105367827</v>
      </c>
      <c r="CD32" s="577">
        <v>9.5427435387673967</v>
      </c>
      <c r="CE32" s="577">
        <v>6.4685314685314683</v>
      </c>
      <c r="CF32" s="577">
        <v>5.5944055944055942</v>
      </c>
      <c r="CG32" s="577">
        <v>5.2447552447552441</v>
      </c>
      <c r="CH32" s="577">
        <v>4.72027972027972</v>
      </c>
      <c r="CI32" s="577">
        <v>11.363636363636363</v>
      </c>
      <c r="CJ32" s="577">
        <v>51.573426573426573</v>
      </c>
      <c r="CK32" s="577">
        <v>7.3426573426573425</v>
      </c>
      <c r="CL32" s="577">
        <v>7.6923076923076925</v>
      </c>
      <c r="CM32" s="577">
        <v>8.2786589379365996</v>
      </c>
      <c r="CN32" s="577">
        <v>6.5078455103297443</v>
      </c>
      <c r="CO32" s="577">
        <v>6.5821602225194811</v>
      </c>
      <c r="CP32" s="577">
        <v>5.6776440112958362</v>
      </c>
      <c r="CQ32" s="577">
        <v>6.5588041701169928</v>
      </c>
      <c r="CR32" s="577">
        <v>46.835254899462811</v>
      </c>
      <c r="CS32" s="577">
        <v>9.949678323460093</v>
      </c>
      <c r="CT32" s="577">
        <v>9.6099539248784414</v>
      </c>
    </row>
    <row r="33" spans="1:124">
      <c r="A33" s="1080"/>
      <c r="B33" s="284" t="s">
        <v>56</v>
      </c>
      <c r="C33" s="577">
        <v>7.3611766569220221</v>
      </c>
      <c r="D33" s="577">
        <v>14.754218427290397</v>
      </c>
      <c r="E33" s="577">
        <v>15.102581701929607</v>
      </c>
      <c r="F33" s="577">
        <v>13.343687967018022</v>
      </c>
      <c r="G33" s="577">
        <v>10.457734799996404</v>
      </c>
      <c r="H33" s="577">
        <v>32.978410249660975</v>
      </c>
      <c r="I33" s="577">
        <v>3.0577195344137631</v>
      </c>
      <c r="J33" s="577">
        <v>2.9444706627688086</v>
      </c>
      <c r="K33" s="577">
        <v>7.2684266544048075</v>
      </c>
      <c r="L33" s="577">
        <v>12.995736905795301</v>
      </c>
      <c r="M33" s="577">
        <v>13.263218668804676</v>
      </c>
      <c r="N33" s="577">
        <v>12.907663008367352</v>
      </c>
      <c r="O33" s="577">
        <v>12.330292568997228</v>
      </c>
      <c r="P33" s="577">
        <v>35.669773036351955</v>
      </c>
      <c r="Q33" s="577">
        <v>2.8392291618768777</v>
      </c>
      <c r="R33" s="577">
        <v>2.7256599954018026</v>
      </c>
      <c r="S33" s="577">
        <v>6.9542318558144194</v>
      </c>
      <c r="T33" s="577">
        <v>14.291215702114702</v>
      </c>
      <c r="U33" s="577">
        <v>13.046783430502163</v>
      </c>
      <c r="V33" s="577">
        <v>11.417170181552974</v>
      </c>
      <c r="W33" s="577">
        <v>11.018819648079806</v>
      </c>
      <c r="X33" s="577">
        <v>38.027604339846363</v>
      </c>
      <c r="Y33" s="577">
        <v>2.7360912219597715</v>
      </c>
      <c r="Z33" s="577">
        <v>2.5080836201297911</v>
      </c>
      <c r="AA33" s="577">
        <v>5.852419482707675</v>
      </c>
      <c r="AB33" s="577">
        <v>11.453243040517906</v>
      </c>
      <c r="AC33" s="577">
        <v>11.462189223824543</v>
      </c>
      <c r="AD33" s="577">
        <v>11.158041531274829</v>
      </c>
      <c r="AE33" s="577">
        <v>10.352945140013354</v>
      </c>
      <c r="AF33" s="577">
        <v>43.418555984899584</v>
      </c>
      <c r="AG33" s="577">
        <v>3.1513027983810558</v>
      </c>
      <c r="AH33" s="577">
        <v>3.1513027983810558</v>
      </c>
      <c r="AI33" s="577">
        <v>6.9643694814790242</v>
      </c>
      <c r="AJ33" s="577">
        <v>15.082013384322938</v>
      </c>
      <c r="AK33" s="577">
        <v>15.104876853447237</v>
      </c>
      <c r="AL33" s="577">
        <v>14.5523519200593</v>
      </c>
      <c r="AM33" s="577">
        <v>6.8129701449251332</v>
      </c>
      <c r="AN33" s="577">
        <v>32.853656032194529</v>
      </c>
      <c r="AO33" s="577">
        <v>4.5419800966167552</v>
      </c>
      <c r="AP33" s="577">
        <v>4.0877820869550803</v>
      </c>
      <c r="AQ33" s="577">
        <v>6.8019354639544227</v>
      </c>
      <c r="AR33" s="577">
        <v>12.843196596451101</v>
      </c>
      <c r="AS33" s="577">
        <v>13.349478319549943</v>
      </c>
      <c r="AT33" s="577">
        <v>14.209414352207824</v>
      </c>
      <c r="AU33" s="577">
        <v>7.287787997094024</v>
      </c>
      <c r="AV33" s="577">
        <v>35.791136607950655</v>
      </c>
      <c r="AW33" s="577">
        <v>4.8585253313960157</v>
      </c>
      <c r="AX33" s="577">
        <v>4.8585253313960157</v>
      </c>
      <c r="AY33" s="577">
        <v>7.2124756335282658</v>
      </c>
      <c r="AZ33" s="577">
        <v>7.2124756335282658</v>
      </c>
      <c r="BA33" s="577">
        <v>7.4074074074074074</v>
      </c>
      <c r="BB33" s="577">
        <v>8.3820662768031191</v>
      </c>
      <c r="BC33" s="577">
        <v>8.7719298245614041</v>
      </c>
      <c r="BD33" s="577">
        <v>48.343079922027293</v>
      </c>
      <c r="BE33" s="577">
        <v>6.8226120857699808</v>
      </c>
      <c r="BF33" s="577">
        <v>5.8479532163742691</v>
      </c>
      <c r="BG33" s="577">
        <v>4.2083603077681131</v>
      </c>
      <c r="BH33" s="577">
        <v>8.0666899253951829</v>
      </c>
      <c r="BI33" s="577">
        <v>8.487150101112336</v>
      </c>
      <c r="BJ33" s="577">
        <v>8.9902846596472248</v>
      </c>
      <c r="BK33" s="577">
        <v>9.3871238094457699</v>
      </c>
      <c r="BL33" s="577">
        <v>53.218894848315593</v>
      </c>
      <c r="BM33" s="577">
        <v>4.2083603077681131</v>
      </c>
      <c r="BN33" s="577">
        <v>3.4331360405476712</v>
      </c>
      <c r="BO33" s="577">
        <v>8.1999999999999993</v>
      </c>
      <c r="BP33" s="577">
        <v>7.6</v>
      </c>
      <c r="BQ33" s="577">
        <v>7.1</v>
      </c>
      <c r="BR33" s="577">
        <v>8.5</v>
      </c>
      <c r="BS33" s="577">
        <v>7.7</v>
      </c>
      <c r="BT33" s="577">
        <v>46.1</v>
      </c>
      <c r="BU33" s="577">
        <v>8.4</v>
      </c>
      <c r="BV33" s="577">
        <v>6.4</v>
      </c>
      <c r="BW33" s="577">
        <v>8.4507042253521121</v>
      </c>
      <c r="BX33" s="577">
        <v>7.0422535211267601</v>
      </c>
      <c r="BY33" s="577">
        <v>7.0422535211267601</v>
      </c>
      <c r="BZ33" s="577">
        <v>7.6458752515090538</v>
      </c>
      <c r="CA33" s="577">
        <v>7.6458752515090538</v>
      </c>
      <c r="CB33" s="577">
        <v>47.08249496981891</v>
      </c>
      <c r="CC33" s="577">
        <v>8.853118712273643</v>
      </c>
      <c r="CD33" s="577">
        <v>6.2374245472837018</v>
      </c>
      <c r="CE33" s="577">
        <v>8.6628165259884504</v>
      </c>
      <c r="CF33" s="577">
        <v>6.8858285206574861</v>
      </c>
      <c r="CG33" s="577">
        <v>6.4415815193247452</v>
      </c>
      <c r="CH33" s="577">
        <v>6.6637050199911156</v>
      </c>
      <c r="CI33" s="577">
        <v>7.3300755219902269</v>
      </c>
      <c r="CJ33" s="577">
        <v>48.200799644602405</v>
      </c>
      <c r="CK33" s="577">
        <v>9.3736117281208369</v>
      </c>
      <c r="CL33" s="577">
        <v>6.4415815193247452</v>
      </c>
      <c r="CM33" s="577">
        <v>8.6611113509779383</v>
      </c>
      <c r="CN33" s="577">
        <v>6.7527308838133067</v>
      </c>
      <c r="CO33" s="577">
        <v>6.4742454988990117</v>
      </c>
      <c r="CP33" s="577">
        <v>6.0942964466128409</v>
      </c>
      <c r="CQ33" s="577">
        <v>7.3831009023789989</v>
      </c>
      <c r="CR33" s="577">
        <v>47.165493717887827</v>
      </c>
      <c r="CS33" s="577">
        <v>10.433487327835586</v>
      </c>
      <c r="CT33" s="577">
        <v>7.03553387159449</v>
      </c>
      <c r="CU33" s="16"/>
      <c r="CV33" s="16"/>
      <c r="CW33" s="16"/>
      <c r="CX33" s="16"/>
      <c r="CY33" s="16"/>
      <c r="CZ33" s="16"/>
      <c r="DA33" s="16"/>
      <c r="DB33" s="16"/>
      <c r="DC33" s="16"/>
      <c r="DD33" s="16"/>
      <c r="DE33" s="16"/>
      <c r="DF33" s="16"/>
      <c r="DG33" s="16"/>
      <c r="DH33" s="16"/>
      <c r="DI33" s="16"/>
      <c r="DJ33" s="16"/>
      <c r="DK33" s="16"/>
      <c r="DL33" s="16"/>
      <c r="DM33" s="16"/>
      <c r="DN33" s="16"/>
      <c r="DO33" s="16"/>
      <c r="DP33" s="16"/>
      <c r="DQ33" s="16"/>
      <c r="DR33" s="16"/>
      <c r="DS33" s="16"/>
      <c r="DT33" s="15"/>
    </row>
    <row r="34" spans="1:124">
      <c r="A34" s="1080"/>
      <c r="B34" s="284" t="s">
        <v>59</v>
      </c>
      <c r="C34" s="577">
        <v>7.4083413898253578</v>
      </c>
      <c r="D34" s="577">
        <v>14.528229829459502</v>
      </c>
      <c r="E34" s="577">
        <v>15.079807042685108</v>
      </c>
      <c r="F34" s="577">
        <v>13.195147148813687</v>
      </c>
      <c r="G34" s="577">
        <v>10.216134769152809</v>
      </c>
      <c r="H34" s="577">
        <v>32.556741424618345</v>
      </c>
      <c r="I34" s="577">
        <v>3.306711227242185</v>
      </c>
      <c r="J34" s="577">
        <v>3.7088871682030122</v>
      </c>
      <c r="K34" s="577">
        <v>7.1323706343272377</v>
      </c>
      <c r="L34" s="577">
        <v>12.812298429097861</v>
      </c>
      <c r="M34" s="577">
        <v>13.15752744826494</v>
      </c>
      <c r="N34" s="577">
        <v>12.895825849385425</v>
      </c>
      <c r="O34" s="577">
        <v>12.425865005003711</v>
      </c>
      <c r="P34" s="577">
        <v>34.72204233715258</v>
      </c>
      <c r="Q34" s="577">
        <v>3.1973666550510593</v>
      </c>
      <c r="R34" s="577">
        <v>3.6567036417171854</v>
      </c>
      <c r="S34" s="577">
        <v>6.8028953919282191</v>
      </c>
      <c r="T34" s="577">
        <v>14.022581504512942</v>
      </c>
      <c r="U34" s="577">
        <v>12.724022726715503</v>
      </c>
      <c r="V34" s="577">
        <v>11.346419600100186</v>
      </c>
      <c r="W34" s="577">
        <v>10.925088438160822</v>
      </c>
      <c r="X34" s="577">
        <v>37.485692125373895</v>
      </c>
      <c r="Y34" s="577">
        <v>3.0882763682321319</v>
      </c>
      <c r="Z34" s="577">
        <v>3.6050238449762984</v>
      </c>
      <c r="AA34" s="577">
        <v>5.7319416983156763</v>
      </c>
      <c r="AB34" s="577">
        <v>11.347927405328319</v>
      </c>
      <c r="AC34" s="577">
        <v>11.299225609933057</v>
      </c>
      <c r="AD34" s="577">
        <v>11.110689420825624</v>
      </c>
      <c r="AE34" s="577">
        <v>10.410364151226704</v>
      </c>
      <c r="AF34" s="577">
        <v>42.482281719193161</v>
      </c>
      <c r="AG34" s="577">
        <v>3.5224858183069054</v>
      </c>
      <c r="AH34" s="577">
        <v>4.0950841768705466</v>
      </c>
      <c r="AI34" s="577">
        <v>6.7587259135548976</v>
      </c>
      <c r="AJ34" s="577">
        <v>14.625755128203103</v>
      </c>
      <c r="AK34" s="577">
        <v>14.757074193850098</v>
      </c>
      <c r="AL34" s="577">
        <v>14.412304784634333</v>
      </c>
      <c r="AM34" s="577">
        <v>6.9116221410557692</v>
      </c>
      <c r="AN34" s="577">
        <v>32.276143456692623</v>
      </c>
      <c r="AO34" s="577">
        <v>4.7093462699384325</v>
      </c>
      <c r="AP34" s="577">
        <v>5.5490281120707436</v>
      </c>
      <c r="AQ34" s="577">
        <v>6.7392385281560205</v>
      </c>
      <c r="AR34" s="577">
        <v>12.578157281666103</v>
      </c>
      <c r="AS34" s="577">
        <v>13.10400962358769</v>
      </c>
      <c r="AT34" s="577">
        <v>13.578806934998264</v>
      </c>
      <c r="AU34" s="577">
        <v>6.9821647947258212</v>
      </c>
      <c r="AV34" s="577">
        <v>35.726819629906046</v>
      </c>
      <c r="AW34" s="577">
        <v>4.8718998336337229</v>
      </c>
      <c r="AX34" s="577">
        <v>6.4189033733263425</v>
      </c>
      <c r="AY34" s="577">
        <v>7.2872194118561575</v>
      </c>
      <c r="AZ34" s="577">
        <v>7.3894689006087138</v>
      </c>
      <c r="BA34" s="577">
        <v>7.3846852987957288</v>
      </c>
      <c r="BB34" s="577">
        <v>8.2810126885038091</v>
      </c>
      <c r="BC34" s="577">
        <v>8.169195996125282</v>
      </c>
      <c r="BD34" s="577">
        <v>47.075425441586248</v>
      </c>
      <c r="BE34" s="577">
        <v>6.7855391717193463</v>
      </c>
      <c r="BF34" s="577">
        <v>7.6274530908047211</v>
      </c>
      <c r="BG34" s="577">
        <v>4.3043553640298988</v>
      </c>
      <c r="BH34" s="577">
        <v>8.1680235814897237</v>
      </c>
      <c r="BI34" s="577">
        <v>8.4448202637160463</v>
      </c>
      <c r="BJ34" s="577">
        <v>8.8885523531221722</v>
      </c>
      <c r="BK34" s="577">
        <v>9.1171153168861316</v>
      </c>
      <c r="BL34" s="577">
        <v>52.404716534481672</v>
      </c>
      <c r="BM34" s="577">
        <v>4.2479406150518004</v>
      </c>
      <c r="BN34" s="577">
        <v>4.4244759712225648</v>
      </c>
      <c r="BO34" s="577">
        <v>8.1</v>
      </c>
      <c r="BP34" s="577">
        <v>7.4</v>
      </c>
      <c r="BQ34" s="577">
        <v>6.9</v>
      </c>
      <c r="BR34" s="577">
        <v>8</v>
      </c>
      <c r="BS34" s="577">
        <v>7.2</v>
      </c>
      <c r="BT34" s="577">
        <v>46.3</v>
      </c>
      <c r="BU34" s="577">
        <v>8.3000000000000007</v>
      </c>
      <c r="BV34" s="577">
        <v>7.9</v>
      </c>
      <c r="BW34" s="577">
        <v>8.2014952538291386</v>
      </c>
      <c r="BX34" s="577">
        <v>7.0996555876011538</v>
      </c>
      <c r="BY34" s="577">
        <v>6.8014448520146731</v>
      </c>
      <c r="BZ34" s="577">
        <v>7.3020628742634734</v>
      </c>
      <c r="CA34" s="577">
        <v>7.0038521386769927</v>
      </c>
      <c r="CB34" s="577">
        <v>46.901088439183809</v>
      </c>
      <c r="CC34" s="577">
        <v>8.8003168114052137</v>
      </c>
      <c r="CD34" s="577">
        <v>7.8900840430255492</v>
      </c>
      <c r="CE34" s="577">
        <v>7.5656739972599594</v>
      </c>
      <c r="CF34" s="577">
        <v>6.2401170575315401</v>
      </c>
      <c r="CG34" s="577">
        <v>5.8431683820399947</v>
      </c>
      <c r="CH34" s="577">
        <v>5.6919923701354183</v>
      </c>
      <c r="CI34" s="577">
        <v>9.3468559428132956</v>
      </c>
      <c r="CJ34" s="577">
        <v>49.887113109014493</v>
      </c>
      <c r="CK34" s="577">
        <v>8.3581345353890892</v>
      </c>
      <c r="CL34" s="577">
        <v>7.0669446058162189</v>
      </c>
      <c r="CM34" s="577">
        <v>8.5</v>
      </c>
      <c r="CN34" s="577">
        <v>6.6</v>
      </c>
      <c r="CO34" s="577">
        <v>6.5</v>
      </c>
      <c r="CP34" s="577">
        <v>5.9</v>
      </c>
      <c r="CQ34" s="577">
        <v>7</v>
      </c>
      <c r="CR34" s="577">
        <v>47</v>
      </c>
      <c r="CS34" s="577">
        <v>10.199999999999999</v>
      </c>
      <c r="CT34" s="577">
        <v>8.3000000000000007</v>
      </c>
    </row>
    <row r="35" spans="1:124">
      <c r="A35" s="1080" t="s">
        <v>4</v>
      </c>
      <c r="B35" s="284" t="s">
        <v>55</v>
      </c>
      <c r="C35" s="577" t="s">
        <v>8</v>
      </c>
      <c r="D35" s="577" t="s">
        <v>8</v>
      </c>
      <c r="E35" s="577" t="s">
        <v>8</v>
      </c>
      <c r="F35" s="577" t="s">
        <v>8</v>
      </c>
      <c r="G35" s="577" t="s">
        <v>8</v>
      </c>
      <c r="H35" s="577" t="s">
        <v>8</v>
      </c>
      <c r="I35" s="577" t="s">
        <v>8</v>
      </c>
      <c r="J35" s="577" t="s">
        <v>8</v>
      </c>
      <c r="K35" s="577" t="s">
        <v>8</v>
      </c>
      <c r="L35" s="577" t="s">
        <v>8</v>
      </c>
      <c r="M35" s="577" t="s">
        <v>8</v>
      </c>
      <c r="N35" s="577" t="s">
        <v>8</v>
      </c>
      <c r="O35" s="577" t="s">
        <v>8</v>
      </c>
      <c r="P35" s="577" t="s">
        <v>8</v>
      </c>
      <c r="Q35" s="577" t="s">
        <v>8</v>
      </c>
      <c r="R35" s="577" t="s">
        <v>8</v>
      </c>
      <c r="S35" s="577" t="s">
        <v>8</v>
      </c>
      <c r="T35" s="577" t="s">
        <v>8</v>
      </c>
      <c r="U35" s="577" t="s">
        <v>8</v>
      </c>
      <c r="V35" s="577" t="s">
        <v>8</v>
      </c>
      <c r="W35" s="577" t="s">
        <v>8</v>
      </c>
      <c r="X35" s="577" t="s">
        <v>8</v>
      </c>
      <c r="Y35" s="577" t="s">
        <v>8</v>
      </c>
      <c r="Z35" s="577" t="s">
        <v>8</v>
      </c>
      <c r="AA35" s="577">
        <v>10.869809999999999</v>
      </c>
      <c r="AB35" s="577">
        <v>11.27745</v>
      </c>
      <c r="AC35" s="577">
        <v>11.197900000000001</v>
      </c>
      <c r="AD35" s="577">
        <v>9.9249779999999994</v>
      </c>
      <c r="AE35" s="577">
        <v>9.9090480000000003</v>
      </c>
      <c r="AF35" s="577">
        <v>34.542029999999997</v>
      </c>
      <c r="AG35" s="577">
        <v>5.3069430000000004</v>
      </c>
      <c r="AH35" s="577">
        <v>6.9718410000000004</v>
      </c>
      <c r="AI35" s="577">
        <v>9.8743829999999999</v>
      </c>
      <c r="AJ35" s="577">
        <v>10.62452</v>
      </c>
      <c r="AK35" s="577">
        <v>10.96898</v>
      </c>
      <c r="AL35" s="577">
        <v>10.57305</v>
      </c>
      <c r="AM35" s="577">
        <v>9.5327000000000002</v>
      </c>
      <c r="AN35" s="577">
        <v>36.755270000000003</v>
      </c>
      <c r="AO35" s="577">
        <v>5.4125579999999998</v>
      </c>
      <c r="AP35" s="577">
        <v>6.2585410000000001</v>
      </c>
      <c r="AQ35" s="577">
        <v>10.325527511662546</v>
      </c>
      <c r="AR35" s="577">
        <v>9.9503896328378243</v>
      </c>
      <c r="AS35" s="577">
        <v>10.786680873072694</v>
      </c>
      <c r="AT35" s="577">
        <v>10.771005244564371</v>
      </c>
      <c r="AU35" s="577">
        <v>9.193297978766422</v>
      </c>
      <c r="AV35" s="577">
        <v>37.606182836002482</v>
      </c>
      <c r="AW35" s="577">
        <v>6.0435132679580166</v>
      </c>
      <c r="AX35" s="577">
        <v>5.3234026551356406</v>
      </c>
      <c r="AY35" s="577">
        <v>10.817763477348008</v>
      </c>
      <c r="AZ35" s="577">
        <v>9.6229661636112311</v>
      </c>
      <c r="BA35" s="577">
        <v>9.3523143556148618</v>
      </c>
      <c r="BB35" s="577">
        <v>10.151667390055575</v>
      </c>
      <c r="BC35" s="577">
        <v>10.184282992048436</v>
      </c>
      <c r="BD35" s="577">
        <v>37.770967252143386</v>
      </c>
      <c r="BE35" s="577">
        <v>6.3441185044116333</v>
      </c>
      <c r="BF35" s="577">
        <v>5.755919864766847</v>
      </c>
      <c r="BG35" s="577">
        <v>10.79153216992616</v>
      </c>
      <c r="BH35" s="577">
        <v>9.6973638040504966</v>
      </c>
      <c r="BI35" s="577">
        <v>9.1356339762415963</v>
      </c>
      <c r="BJ35" s="577">
        <v>9.8961144724072128</v>
      </c>
      <c r="BK35" s="577">
        <v>10.131863076233076</v>
      </c>
      <c r="BL35" s="577">
        <v>38.089082072891941</v>
      </c>
      <c r="BM35" s="577">
        <v>6.4151154859697703</v>
      </c>
      <c r="BN35" s="577">
        <v>5.8432949422797495</v>
      </c>
      <c r="BO35" s="577">
        <v>10.711208768689286</v>
      </c>
      <c r="BP35" s="577">
        <v>9.7973208431589889</v>
      </c>
      <c r="BQ35" s="577">
        <v>8.9796162771891979</v>
      </c>
      <c r="BR35" s="577">
        <v>9.5855079752517725</v>
      </c>
      <c r="BS35" s="577">
        <v>10.051992343276533</v>
      </c>
      <c r="BT35" s="577">
        <v>38.454722089898482</v>
      </c>
      <c r="BU35" s="577">
        <v>6.4897888886964266</v>
      </c>
      <c r="BV35" s="577">
        <v>5.9298428138393211</v>
      </c>
      <c r="BW35" s="577">
        <v>10.583200337247408</v>
      </c>
      <c r="BX35" s="577">
        <v>9.8952333332774902</v>
      </c>
      <c r="BY35" s="577">
        <v>8.9243460701399897</v>
      </c>
      <c r="BZ35" s="577">
        <v>9.2699522221759025</v>
      </c>
      <c r="CA35" s="577">
        <v>9.9001599140228915</v>
      </c>
      <c r="CB35" s="577">
        <v>38.845567452305815</v>
      </c>
      <c r="CC35" s="577">
        <v>6.5642599813753382</v>
      </c>
      <c r="CD35" s="577">
        <v>6.0172806894551458</v>
      </c>
      <c r="CE35" s="577">
        <v>10.431784825332452</v>
      </c>
      <c r="CF35" s="577">
        <v>9.9760910042813808</v>
      </c>
      <c r="CG35" s="577">
        <v>8.9126649468817334</v>
      </c>
      <c r="CH35" s="577">
        <v>8.9635676366390271</v>
      </c>
      <c r="CI35" s="577">
        <v>9.7336497747587565</v>
      </c>
      <c r="CJ35" s="577">
        <v>39.241304514655376</v>
      </c>
      <c r="CK35" s="577">
        <v>6.633783758102056</v>
      </c>
      <c r="CL35" s="577">
        <v>6.1071535393492136</v>
      </c>
      <c r="CM35" s="577">
        <v>10.28962253764908</v>
      </c>
      <c r="CN35" s="577">
        <v>10.010786616174929</v>
      </c>
      <c r="CO35" s="577">
        <v>8.9422705074657252</v>
      </c>
      <c r="CP35" s="577">
        <v>8.700831107263074</v>
      </c>
      <c r="CQ35" s="577">
        <v>9.5336244847184037</v>
      </c>
      <c r="CR35" s="577">
        <v>39.627440184194846</v>
      </c>
      <c r="CS35" s="577">
        <v>6.6955448843339926</v>
      </c>
      <c r="CT35" s="577">
        <v>6.1998796781999452</v>
      </c>
    </row>
    <row r="36" spans="1:124">
      <c r="A36" s="1080"/>
      <c r="B36" s="284" t="s">
        <v>56</v>
      </c>
      <c r="C36" s="577" t="s">
        <v>8</v>
      </c>
      <c r="D36" s="577" t="s">
        <v>8</v>
      </c>
      <c r="E36" s="577" t="s">
        <v>8</v>
      </c>
      <c r="F36" s="577" t="s">
        <v>8</v>
      </c>
      <c r="G36" s="577" t="s">
        <v>8</v>
      </c>
      <c r="H36" s="577" t="s">
        <v>8</v>
      </c>
      <c r="I36" s="577" t="s">
        <v>8</v>
      </c>
      <c r="J36" s="577" t="s">
        <v>8</v>
      </c>
      <c r="K36" s="577" t="s">
        <v>8</v>
      </c>
      <c r="L36" s="577" t="s">
        <v>8</v>
      </c>
      <c r="M36" s="577" t="s">
        <v>8</v>
      </c>
      <c r="N36" s="577" t="s">
        <v>8</v>
      </c>
      <c r="O36" s="577" t="s">
        <v>8</v>
      </c>
      <c r="P36" s="577" t="s">
        <v>8</v>
      </c>
      <c r="Q36" s="577" t="s">
        <v>8</v>
      </c>
      <c r="R36" s="577" t="s">
        <v>8</v>
      </c>
      <c r="S36" s="577" t="s">
        <v>8</v>
      </c>
      <c r="T36" s="577" t="s">
        <v>8</v>
      </c>
      <c r="U36" s="577" t="s">
        <v>8</v>
      </c>
      <c r="V36" s="577" t="s">
        <v>8</v>
      </c>
      <c r="W36" s="577" t="s">
        <v>8</v>
      </c>
      <c r="X36" s="577" t="s">
        <v>8</v>
      </c>
      <c r="Y36" s="577" t="s">
        <v>8</v>
      </c>
      <c r="Z36" s="577" t="s">
        <v>8</v>
      </c>
      <c r="AA36" s="577">
        <v>11.62304</v>
      </c>
      <c r="AB36" s="577">
        <v>12.117430000000001</v>
      </c>
      <c r="AC36" s="577">
        <v>11.83192</v>
      </c>
      <c r="AD36" s="577">
        <v>10.24649</v>
      </c>
      <c r="AE36" s="577">
        <v>9.8203209999999999</v>
      </c>
      <c r="AF36" s="577">
        <v>34.613210000000002</v>
      </c>
      <c r="AG36" s="577">
        <v>4.1803410000000003</v>
      </c>
      <c r="AH36" s="577">
        <v>5.5672449999999998</v>
      </c>
      <c r="AI36" s="577">
        <v>10.71119</v>
      </c>
      <c r="AJ36" s="577">
        <v>11.542149999999999</v>
      </c>
      <c r="AK36" s="577">
        <v>11.78754</v>
      </c>
      <c r="AL36" s="577">
        <v>11.12053</v>
      </c>
      <c r="AM36" s="577">
        <v>9.8128150000000005</v>
      </c>
      <c r="AN36" s="577">
        <v>36.298569999999998</v>
      </c>
      <c r="AO36" s="577">
        <v>4.5237990000000003</v>
      </c>
      <c r="AP36" s="577">
        <v>4.2034029999999998</v>
      </c>
      <c r="AQ36" s="577">
        <v>11.268945819544502</v>
      </c>
      <c r="AR36" s="577">
        <v>10.768436348052621</v>
      </c>
      <c r="AS36" s="577">
        <v>11.538784016664655</v>
      </c>
      <c r="AT36" s="577">
        <v>11.559963613055862</v>
      </c>
      <c r="AU36" s="577">
        <v>8.927292434762478</v>
      </c>
      <c r="AV36" s="577">
        <v>37.161927193861018</v>
      </c>
      <c r="AW36" s="577">
        <v>5.3771010768103151</v>
      </c>
      <c r="AX36" s="577">
        <v>3.397549497248554</v>
      </c>
      <c r="AY36" s="577">
        <v>11.650283662383377</v>
      </c>
      <c r="AZ36" s="577">
        <v>10.310321555521538</v>
      </c>
      <c r="BA36" s="577">
        <v>9.9431476767956397</v>
      </c>
      <c r="BB36" s="577">
        <v>10.674491918412061</v>
      </c>
      <c r="BC36" s="577">
        <v>10.812606297222313</v>
      </c>
      <c r="BD36" s="577">
        <v>37.309951856417371</v>
      </c>
      <c r="BE36" s="577">
        <v>5.6172697245401775</v>
      </c>
      <c r="BF36" s="577">
        <v>3.6819273087075453</v>
      </c>
      <c r="BG36" s="577">
        <v>11.595688074960929</v>
      </c>
      <c r="BH36" s="577">
        <v>10.375192335825531</v>
      </c>
      <c r="BI36" s="577">
        <v>9.7132557806335935</v>
      </c>
      <c r="BJ36" s="577">
        <v>10.375710181712297</v>
      </c>
      <c r="BK36" s="577">
        <v>10.740457952543798</v>
      </c>
      <c r="BL36" s="577">
        <v>37.794779167125057</v>
      </c>
      <c r="BM36" s="577">
        <v>5.6626989385866198</v>
      </c>
      <c r="BN36" s="577">
        <v>3.742217568612153</v>
      </c>
      <c r="BO36" s="577">
        <v>11.489776539196448</v>
      </c>
      <c r="BP36" s="577">
        <v>10.470358490646998</v>
      </c>
      <c r="BQ36" s="577">
        <v>9.5452116766800739</v>
      </c>
      <c r="BR36" s="577">
        <v>10.040360783654657</v>
      </c>
      <c r="BS36" s="577">
        <v>10.632975284346987</v>
      </c>
      <c r="BT36" s="577">
        <v>38.308418020899943</v>
      </c>
      <c r="BU36" s="577">
        <v>5.70914411867063</v>
      </c>
      <c r="BV36" s="577">
        <v>3.8037550859042653</v>
      </c>
      <c r="BW36" s="577">
        <v>11.337726138870813</v>
      </c>
      <c r="BX36" s="577">
        <v>10.563387018257202</v>
      </c>
      <c r="BY36" s="577">
        <v>9.4741026358936615</v>
      </c>
      <c r="BZ36" s="577">
        <v>9.7257530988063436</v>
      </c>
      <c r="CA36" s="577">
        <v>10.439974933562803</v>
      </c>
      <c r="CB36" s="577">
        <v>38.837160383417128</v>
      </c>
      <c r="CC36" s="577">
        <v>5.7551777481268367</v>
      </c>
      <c r="CD36" s="577">
        <v>3.8667180430652195</v>
      </c>
      <c r="CE36" s="577">
        <v>11.163176842673177</v>
      </c>
      <c r="CF36" s="577">
        <v>10.636986915612583</v>
      </c>
      <c r="CG36" s="577">
        <v>9.452996224175795</v>
      </c>
      <c r="CH36" s="577">
        <v>9.4188348223956684</v>
      </c>
      <c r="CI36" s="577">
        <v>10.233111493135375</v>
      </c>
      <c r="CJ36" s="577">
        <v>39.364985285190841</v>
      </c>
      <c r="CK36" s="577">
        <v>5.7986763400250174</v>
      </c>
      <c r="CL36" s="577">
        <v>3.9312320767915327</v>
      </c>
      <c r="CM36" s="577">
        <v>10.999880413990734</v>
      </c>
      <c r="CN36" s="577">
        <v>10.661320604083196</v>
      </c>
      <c r="CO36" s="577">
        <v>9.4791701791290883</v>
      </c>
      <c r="CP36" s="577">
        <v>9.1549772826931299</v>
      </c>
      <c r="CQ36" s="577">
        <v>9.9944022834056003</v>
      </c>
      <c r="CR36" s="577">
        <v>39.874347404663794</v>
      </c>
      <c r="CS36" s="577">
        <v>5.8386437082216149</v>
      </c>
      <c r="CT36" s="577">
        <v>3.9972581238128377</v>
      </c>
      <c r="CU36" s="16"/>
      <c r="CV36" s="16"/>
      <c r="CW36" s="16"/>
      <c r="CX36" s="16"/>
      <c r="CY36" s="16"/>
      <c r="CZ36" s="16"/>
      <c r="DA36" s="16"/>
      <c r="DB36" s="16"/>
      <c r="DC36" s="16"/>
      <c r="DD36" s="16"/>
      <c r="DE36" s="16"/>
      <c r="DF36" s="16"/>
      <c r="DG36" s="16"/>
      <c r="DH36" s="16"/>
      <c r="DI36" s="16"/>
      <c r="DJ36" s="16"/>
      <c r="DK36" s="16"/>
      <c r="DL36" s="16"/>
      <c r="DM36" s="16"/>
      <c r="DN36" s="16"/>
      <c r="DO36" s="16"/>
      <c r="DP36" s="16"/>
      <c r="DQ36" s="16"/>
      <c r="DR36" s="16"/>
      <c r="DS36" s="16"/>
      <c r="DT36" s="15"/>
    </row>
    <row r="37" spans="1:124">
      <c r="A37" s="1080"/>
      <c r="B37" s="284" t="s">
        <v>59</v>
      </c>
      <c r="C37" s="577" t="s">
        <v>8</v>
      </c>
      <c r="D37" s="577" t="s">
        <v>8</v>
      </c>
      <c r="E37" s="577" t="s">
        <v>8</v>
      </c>
      <c r="F37" s="577" t="s">
        <v>8</v>
      </c>
      <c r="G37" s="577" t="s">
        <v>8</v>
      </c>
      <c r="H37" s="577" t="s">
        <v>8</v>
      </c>
      <c r="I37" s="577" t="s">
        <v>8</v>
      </c>
      <c r="J37" s="577" t="s">
        <v>8</v>
      </c>
      <c r="K37" s="577" t="s">
        <v>8</v>
      </c>
      <c r="L37" s="577" t="s">
        <v>8</v>
      </c>
      <c r="M37" s="577" t="s">
        <v>8</v>
      </c>
      <c r="N37" s="577" t="s">
        <v>8</v>
      </c>
      <c r="O37" s="577" t="s">
        <v>8</v>
      </c>
      <c r="P37" s="577" t="s">
        <v>8</v>
      </c>
      <c r="Q37" s="577" t="s">
        <v>8</v>
      </c>
      <c r="R37" s="577" t="s">
        <v>8</v>
      </c>
      <c r="S37" s="577" t="s">
        <v>8</v>
      </c>
      <c r="T37" s="577" t="s">
        <v>8</v>
      </c>
      <c r="U37" s="577" t="s">
        <v>8</v>
      </c>
      <c r="V37" s="577" t="s">
        <v>8</v>
      </c>
      <c r="W37" s="577" t="s">
        <v>8</v>
      </c>
      <c r="X37" s="577" t="s">
        <v>8</v>
      </c>
      <c r="Y37" s="577" t="s">
        <v>8</v>
      </c>
      <c r="Z37" s="577" t="s">
        <v>8</v>
      </c>
      <c r="AA37" s="577">
        <v>11.23278</v>
      </c>
      <c r="AB37" s="577">
        <v>11.682230000000001</v>
      </c>
      <c r="AC37" s="577">
        <v>11.50343</v>
      </c>
      <c r="AD37" s="577">
        <v>10.07991</v>
      </c>
      <c r="AE37" s="577">
        <v>9.8662910000000004</v>
      </c>
      <c r="AF37" s="577">
        <v>34.576329999999999</v>
      </c>
      <c r="AG37" s="577">
        <v>4.7640500000000001</v>
      </c>
      <c r="AH37" s="577">
        <v>6.2949869999999999</v>
      </c>
      <c r="AI37" s="577">
        <v>10.275309999999999</v>
      </c>
      <c r="AJ37" s="577">
        <v>11.064170000000001</v>
      </c>
      <c r="AK37" s="577">
        <v>11.36116</v>
      </c>
      <c r="AL37" s="577">
        <v>10.83535</v>
      </c>
      <c r="AM37" s="577">
        <v>9.6669060000000009</v>
      </c>
      <c r="AN37" s="577">
        <v>36.536459999999998</v>
      </c>
      <c r="AO37" s="577">
        <v>4.9867429999999997</v>
      </c>
      <c r="AP37" s="577">
        <v>5.2739000000000003</v>
      </c>
      <c r="AQ37" s="577">
        <v>10.781856869711314</v>
      </c>
      <c r="AR37" s="577">
        <v>10.346077027590587</v>
      </c>
      <c r="AS37" s="577">
        <v>11.150471507443891</v>
      </c>
      <c r="AT37" s="577">
        <v>11.152622670061662</v>
      </c>
      <c r="AU37" s="577">
        <v>9.0646316828947064</v>
      </c>
      <c r="AV37" s="577">
        <v>37.39129736018095</v>
      </c>
      <c r="AW37" s="577">
        <v>5.7211711585865777</v>
      </c>
      <c r="AX37" s="577">
        <v>4.391871723530306</v>
      </c>
      <c r="AY37" s="577">
        <v>11.223284029285649</v>
      </c>
      <c r="AZ37" s="577">
        <v>9.9577769500823603</v>
      </c>
      <c r="BA37" s="577">
        <v>9.6401092449342052</v>
      </c>
      <c r="BB37" s="577">
        <v>10.40633519885669</v>
      </c>
      <c r="BC37" s="577">
        <v>10.490339251211173</v>
      </c>
      <c r="BD37" s="577">
        <v>37.546406669604934</v>
      </c>
      <c r="BE37" s="577">
        <v>5.9900704900969393</v>
      </c>
      <c r="BF37" s="577">
        <v>4.7456781659280436</v>
      </c>
      <c r="BG37" s="577">
        <v>11.183677311711611</v>
      </c>
      <c r="BH37" s="577">
        <v>10.027905635597019</v>
      </c>
      <c r="BI37" s="577">
        <v>9.4173101822652008</v>
      </c>
      <c r="BJ37" s="577">
        <v>10.129988434219387</v>
      </c>
      <c r="BK37" s="577">
        <v>10.428643243569473</v>
      </c>
      <c r="BL37" s="577">
        <v>37.945565804482733</v>
      </c>
      <c r="BM37" s="577">
        <v>6.0482009463786861</v>
      </c>
      <c r="BN37" s="577">
        <v>4.8187084417758976</v>
      </c>
      <c r="BO37" s="577">
        <v>11.091268196964222</v>
      </c>
      <c r="BP37" s="577">
        <v>10.125865528928829</v>
      </c>
      <c r="BQ37" s="577">
        <v>9.2557128127873902</v>
      </c>
      <c r="BR37" s="577">
        <v>9.8075452915386254</v>
      </c>
      <c r="BS37" s="577">
        <v>10.335600338347909</v>
      </c>
      <c r="BT37" s="577">
        <v>38.38330346338423</v>
      </c>
      <c r="BU37" s="577">
        <v>6.1087155689152164</v>
      </c>
      <c r="BV37" s="577">
        <v>4.8919887991335926</v>
      </c>
      <c r="BW37" s="577">
        <v>10.951870246193728</v>
      </c>
      <c r="BX37" s="577">
        <v>10.221700841311849</v>
      </c>
      <c r="BY37" s="577">
        <v>9.1929633958868031</v>
      </c>
      <c r="BZ37" s="577">
        <v>9.4926617270377012</v>
      </c>
      <c r="CA37" s="577">
        <v>10.163919686947086</v>
      </c>
      <c r="CB37" s="577">
        <v>38.841459662598659</v>
      </c>
      <c r="CC37" s="577">
        <v>6.1689331779445791</v>
      </c>
      <c r="CD37" s="577">
        <v>4.9664912620795993</v>
      </c>
      <c r="CE37" s="577">
        <v>10.789454624266162</v>
      </c>
      <c r="CF37" s="577">
        <v>10.299286366163244</v>
      </c>
      <c r="CG37" s="577">
        <v>9.1769010538193516</v>
      </c>
      <c r="CH37" s="577">
        <v>9.1862051811158558</v>
      </c>
      <c r="CI37" s="577">
        <v>9.9778995999569844</v>
      </c>
      <c r="CJ37" s="577">
        <v>39.301787641734379</v>
      </c>
      <c r="CK37" s="577">
        <v>6.2253944193754958</v>
      </c>
      <c r="CL37" s="577">
        <v>5.0430711135685229</v>
      </c>
      <c r="CM37" s="577">
        <v>10.637219872540738</v>
      </c>
      <c r="CN37" s="577">
        <v>10.329155321381071</v>
      </c>
      <c r="CO37" s="577">
        <v>9.2050270374399474</v>
      </c>
      <c r="CP37" s="577">
        <v>8.9230884105453967</v>
      </c>
      <c r="CQ37" s="577">
        <v>9.7591272776277673</v>
      </c>
      <c r="CR37" s="577">
        <v>39.74827558026616</v>
      </c>
      <c r="CS37" s="577">
        <v>6.2761809110453477</v>
      </c>
      <c r="CT37" s="577">
        <v>5.1219255891535713</v>
      </c>
    </row>
    <row r="38" spans="1:124">
      <c r="A38" s="1080" t="s">
        <v>3</v>
      </c>
      <c r="B38" s="284" t="s">
        <v>55</v>
      </c>
      <c r="C38" s="577">
        <v>18.646533956588843</v>
      </c>
      <c r="D38" s="577">
        <v>15.263063599089763</v>
      </c>
      <c r="E38" s="577">
        <v>12.54580034738618</v>
      </c>
      <c r="F38" s="577">
        <v>10.36725627886908</v>
      </c>
      <c r="G38" s="577">
        <v>8.6264410970146468</v>
      </c>
      <c r="H38" s="577">
        <v>27.366085831089396</v>
      </c>
      <c r="I38" s="577">
        <v>4.0728337820478426</v>
      </c>
      <c r="J38" s="577">
        <v>3.0811378937035827</v>
      </c>
      <c r="K38" s="577">
        <v>18.65502713414552</v>
      </c>
      <c r="L38" s="577">
        <v>15.061573919397008</v>
      </c>
      <c r="M38" s="577">
        <v>12.528799958406967</v>
      </c>
      <c r="N38" s="577">
        <v>10.483944849140869</v>
      </c>
      <c r="O38" s="577">
        <v>8.7108411425495724</v>
      </c>
      <c r="P38" s="577">
        <v>27.586346272763926</v>
      </c>
      <c r="Q38" s="577">
        <v>3.9198837836894374</v>
      </c>
      <c r="R38" s="577">
        <v>3.0858545309055359</v>
      </c>
      <c r="S38" s="577">
        <v>18.049042819011145</v>
      </c>
      <c r="T38" s="577">
        <v>14.972633491219979</v>
      </c>
      <c r="U38" s="577">
        <v>12.237932310968649</v>
      </c>
      <c r="V38" s="577">
        <v>10.58473786919043</v>
      </c>
      <c r="W38" s="577">
        <v>9.1785584289366628</v>
      </c>
      <c r="X38" s="577">
        <v>28.266845470588954</v>
      </c>
      <c r="Y38" s="577">
        <v>3.6995258363446775</v>
      </c>
      <c r="Z38" s="577">
        <v>3.297284653405824</v>
      </c>
      <c r="AA38" s="577">
        <v>16.289603575824938</v>
      </c>
      <c r="AB38" s="577">
        <v>15.772466490325689</v>
      </c>
      <c r="AC38" s="577">
        <v>13.415795182297028</v>
      </c>
      <c r="AD38" s="577">
        <v>10.772786978536733</v>
      </c>
      <c r="AE38" s="577">
        <v>8.7938298235601486</v>
      </c>
      <c r="AF38" s="577">
        <v>27.998328385371025</v>
      </c>
      <c r="AG38" s="577">
        <v>3.6997199415183708</v>
      </c>
      <c r="AH38" s="577">
        <v>3.5136782474633392</v>
      </c>
      <c r="AI38" s="577">
        <v>14.05033519289471</v>
      </c>
      <c r="AJ38" s="577">
        <v>14.483639660988107</v>
      </c>
      <c r="AK38" s="577">
        <v>14.252028410054336</v>
      </c>
      <c r="AL38" s="577">
        <v>12.017188025646384</v>
      </c>
      <c r="AM38" s="577">
        <v>9.2480554222390907</v>
      </c>
      <c r="AN38" s="577">
        <v>28.694119342260493</v>
      </c>
      <c r="AO38" s="577">
        <v>3.8364795853553195</v>
      </c>
      <c r="AP38" s="577">
        <v>3.6647998461052662</v>
      </c>
      <c r="AQ38" s="577">
        <v>13.512994382141272</v>
      </c>
      <c r="AR38" s="577">
        <v>13.324113889505044</v>
      </c>
      <c r="AS38" s="577">
        <v>13.616458937460525</v>
      </c>
      <c r="AT38" s="577">
        <v>12.78723244090661</v>
      </c>
      <c r="AU38" s="577">
        <v>10.221109423766203</v>
      </c>
      <c r="AV38" s="577">
        <v>28.652856205457844</v>
      </c>
      <c r="AW38" s="577">
        <v>4.1682820066399282</v>
      </c>
      <c r="AX38" s="577">
        <v>4.045457429036647</v>
      </c>
      <c r="AY38" s="577">
        <v>13.22</v>
      </c>
      <c r="AZ38" s="577">
        <v>12.25857715682808</v>
      </c>
      <c r="BA38" s="577">
        <v>12.250334549839117</v>
      </c>
      <c r="BB38" s="577">
        <v>12.553164287577701</v>
      </c>
      <c r="BC38" s="577">
        <v>11.572636424965545</v>
      </c>
      <c r="BD38" s="577">
        <v>29.566180724668062</v>
      </c>
      <c r="BE38" s="577">
        <v>4.6150394224312725</v>
      </c>
      <c r="BF38" s="577">
        <v>4.2699999999999996</v>
      </c>
      <c r="BG38" s="577">
        <v>12.365248910196197</v>
      </c>
      <c r="BH38" s="577">
        <v>12.399453047236387</v>
      </c>
      <c r="BI38" s="577">
        <v>12.206693046737019</v>
      </c>
      <c r="BJ38" s="577">
        <v>12.56344744702475</v>
      </c>
      <c r="BK38" s="577">
        <v>11.880687111127225</v>
      </c>
      <c r="BL38" s="577">
        <v>30.45291991977987</v>
      </c>
      <c r="BM38" s="577">
        <v>4.2642298710882365</v>
      </c>
      <c r="BN38" s="577">
        <v>3.8673206468103332</v>
      </c>
      <c r="BO38" s="577">
        <v>10.679392152155875</v>
      </c>
      <c r="BP38" s="577">
        <v>11.286699902341958</v>
      </c>
      <c r="BQ38" s="577">
        <v>11.870494724876888</v>
      </c>
      <c r="BR38" s="577">
        <v>11.675896450698579</v>
      </c>
      <c r="BS38" s="577">
        <v>10.70290507980703</v>
      </c>
      <c r="BT38" s="577">
        <v>35.806082448808972</v>
      </c>
      <c r="BU38" s="577">
        <v>4.281162031922813</v>
      </c>
      <c r="BV38" s="577">
        <v>3.6973672093878829</v>
      </c>
      <c r="BW38" s="577">
        <v>12.5</v>
      </c>
      <c r="BX38" s="577">
        <v>11</v>
      </c>
      <c r="BY38" s="577">
        <v>11.4</v>
      </c>
      <c r="BZ38" s="577">
        <v>11.4</v>
      </c>
      <c r="CA38" s="577">
        <v>10.5</v>
      </c>
      <c r="CB38" s="577">
        <v>35.4</v>
      </c>
      <c r="CC38" s="577">
        <v>4.2</v>
      </c>
      <c r="CD38" s="577">
        <v>3.6</v>
      </c>
      <c r="CE38" s="577">
        <v>12.5</v>
      </c>
      <c r="CF38" s="577">
        <v>10.9</v>
      </c>
      <c r="CG38" s="577">
        <v>11.3</v>
      </c>
      <c r="CH38" s="577">
        <v>11.3</v>
      </c>
      <c r="CI38" s="577">
        <v>10.5</v>
      </c>
      <c r="CJ38" s="577">
        <v>35.799999999999997</v>
      </c>
      <c r="CK38" s="577">
        <v>4.2</v>
      </c>
      <c r="CL38" s="577">
        <v>3.5</v>
      </c>
      <c r="CM38" s="577">
        <v>13.223566087854801</v>
      </c>
      <c r="CN38" s="577">
        <v>12.1964004623936</v>
      </c>
      <c r="CO38" s="577">
        <v>11.2796067194648</v>
      </c>
      <c r="CP38" s="577">
        <v>11.277762064046399</v>
      </c>
      <c r="CQ38" s="577">
        <v>11.4462405922574</v>
      </c>
      <c r="CR38" s="577">
        <v>31.608631757587659</v>
      </c>
      <c r="CS38" s="577">
        <v>4.8898740715234403</v>
      </c>
      <c r="CT38" s="577">
        <v>4.0779182448718583</v>
      </c>
    </row>
    <row r="39" spans="1:124">
      <c r="A39" s="1080"/>
      <c r="B39" s="284" t="s">
        <v>56</v>
      </c>
      <c r="C39" s="577">
        <v>20.840051089846938</v>
      </c>
      <c r="D39" s="577">
        <v>16.824194072296802</v>
      </c>
      <c r="E39" s="577">
        <v>13.746465779257397</v>
      </c>
      <c r="F39" s="577">
        <v>11.042197304812529</v>
      </c>
      <c r="G39" s="577">
        <v>8.1218805881929992</v>
      </c>
      <c r="H39" s="577">
        <v>23.436878368486951</v>
      </c>
      <c r="I39" s="577">
        <v>3.7169259546193731</v>
      </c>
      <c r="J39" s="577">
        <v>2.3437118309288998</v>
      </c>
      <c r="K39" s="577">
        <v>21.061066709084532</v>
      </c>
      <c r="L39" s="577">
        <v>16.848096782259585</v>
      </c>
      <c r="M39" s="577">
        <v>13.95071691830181</v>
      </c>
      <c r="N39" s="577">
        <v>11.044930415277404</v>
      </c>
      <c r="O39" s="577">
        <v>7.8899650268049433</v>
      </c>
      <c r="P39" s="577">
        <v>23.289221673381348</v>
      </c>
      <c r="Q39" s="577">
        <v>3.5180811121482152</v>
      </c>
      <c r="R39" s="577">
        <v>2.4430285150048179</v>
      </c>
      <c r="S39" s="577">
        <v>20.562594386804484</v>
      </c>
      <c r="T39" s="577">
        <v>16.880037202095789</v>
      </c>
      <c r="U39" s="577">
        <v>13.802001866745337</v>
      </c>
      <c r="V39" s="577">
        <v>11.101716925759337</v>
      </c>
      <c r="W39" s="577">
        <v>8.2878865676982301</v>
      </c>
      <c r="X39" s="577">
        <v>23.41606793053823</v>
      </c>
      <c r="Y39" s="577">
        <v>3.5562986643654275</v>
      </c>
      <c r="Z39" s="577">
        <v>2.5942887402671282</v>
      </c>
      <c r="AA39" s="577">
        <v>17.9323572909334</v>
      </c>
      <c r="AB39" s="577">
        <v>17.249134109986482</v>
      </c>
      <c r="AC39" s="577">
        <v>14.509103813940854</v>
      </c>
      <c r="AD39" s="577">
        <v>11.262939483334558</v>
      </c>
      <c r="AE39" s="577">
        <v>8.2593736870093295</v>
      </c>
      <c r="AF39" s="577">
        <v>24.416812723800938</v>
      </c>
      <c r="AG39" s="577">
        <v>3.8727399150537432</v>
      </c>
      <c r="AH39" s="577">
        <v>2.6422462322050935</v>
      </c>
      <c r="AI39" s="577">
        <v>15.252940891707411</v>
      </c>
      <c r="AJ39" s="577">
        <v>15.672558756460187</v>
      </c>
      <c r="AK39" s="577">
        <v>15.368841143782976</v>
      </c>
      <c r="AL39" s="577">
        <v>12.638095833114228</v>
      </c>
      <c r="AM39" s="577">
        <v>9.227091772746288</v>
      </c>
      <c r="AN39" s="577">
        <v>25.119282915974946</v>
      </c>
      <c r="AO39" s="577">
        <v>3.9808297429442807</v>
      </c>
      <c r="AP39" s="577">
        <v>2.8685675557922261</v>
      </c>
      <c r="AQ39" s="577">
        <v>14.39951851448426</v>
      </c>
      <c r="AR39" s="577">
        <v>14.135050567204505</v>
      </c>
      <c r="AS39" s="577">
        <v>14.533644463971685</v>
      </c>
      <c r="AT39" s="577">
        <v>13.601062576040007</v>
      </c>
      <c r="AU39" s="577">
        <v>10.429358330059442</v>
      </c>
      <c r="AV39" s="577">
        <v>26.377155872440145</v>
      </c>
      <c r="AW39" s="577">
        <v>3.7300357975619267</v>
      </c>
      <c r="AX39" s="577">
        <v>2.9838070956343228</v>
      </c>
      <c r="AY39" s="577">
        <v>13.8</v>
      </c>
      <c r="AZ39" s="577">
        <v>12.849680012000952</v>
      </c>
      <c r="BA39" s="577">
        <v>12.833653515032555</v>
      </c>
      <c r="BB39" s="577">
        <v>13.196973867520279</v>
      </c>
      <c r="BC39" s="577">
        <v>12.162425102818348</v>
      </c>
      <c r="BD39" s="577">
        <v>28.17576422661185</v>
      </c>
      <c r="BE39" s="577">
        <v>3.8</v>
      </c>
      <c r="BF39" s="577">
        <v>3.2</v>
      </c>
      <c r="BG39" s="577">
        <v>12.924843171330915</v>
      </c>
      <c r="BH39" s="577">
        <v>12.967027898681804</v>
      </c>
      <c r="BI39" s="577">
        <v>12.749344644367186</v>
      </c>
      <c r="BJ39" s="577">
        <v>13.159293243143184</v>
      </c>
      <c r="BK39" s="577">
        <v>12.482187261419675</v>
      </c>
      <c r="BL39" s="577">
        <v>29.305767404727721</v>
      </c>
      <c r="BM39" s="577">
        <v>3.4601942348444967</v>
      </c>
      <c r="BN39" s="577">
        <v>2.9513421414850121</v>
      </c>
      <c r="BO39" s="577">
        <v>12.285321100608131</v>
      </c>
      <c r="BP39" s="577">
        <v>12.930910894259245</v>
      </c>
      <c r="BQ39" s="577">
        <v>12.930910894259245</v>
      </c>
      <c r="BR39" s="577">
        <v>12.284365349546283</v>
      </c>
      <c r="BS39" s="577">
        <v>10.77575907854937</v>
      </c>
      <c r="BT39" s="577">
        <v>31.465216509364161</v>
      </c>
      <c r="BU39" s="577">
        <v>3.8792732682777733</v>
      </c>
      <c r="BV39" s="577">
        <v>3.4482429051357983</v>
      </c>
      <c r="BW39" s="577">
        <v>14.4</v>
      </c>
      <c r="BX39" s="577">
        <v>12.6</v>
      </c>
      <c r="BY39" s="577">
        <v>12.5</v>
      </c>
      <c r="BZ39" s="577">
        <v>12</v>
      </c>
      <c r="CA39" s="577">
        <v>10.7</v>
      </c>
      <c r="CB39" s="577">
        <v>30.8</v>
      </c>
      <c r="CC39" s="577">
        <v>3.7</v>
      </c>
      <c r="CD39" s="577">
        <v>3.3</v>
      </c>
      <c r="CE39" s="577">
        <v>14.4</v>
      </c>
      <c r="CF39" s="577">
        <v>12.5</v>
      </c>
      <c r="CG39" s="577">
        <v>12.4</v>
      </c>
      <c r="CH39" s="577">
        <v>11.9</v>
      </c>
      <c r="CI39" s="577">
        <v>10.8</v>
      </c>
      <c r="CJ39" s="577">
        <v>30.9</v>
      </c>
      <c r="CK39" s="577">
        <v>3.7</v>
      </c>
      <c r="CL39" s="577">
        <v>3.4</v>
      </c>
      <c r="CM39" s="577">
        <v>13.727723814581701</v>
      </c>
      <c r="CN39" s="577">
        <v>12.626916513995001</v>
      </c>
      <c r="CO39" s="577">
        <v>11.670191470707501</v>
      </c>
      <c r="CP39" s="577">
        <v>11.6280823704281</v>
      </c>
      <c r="CQ39" s="577">
        <v>11.839256365858899</v>
      </c>
      <c r="CR39" s="577">
        <v>31.76267436781356</v>
      </c>
      <c r="CS39" s="577">
        <v>3.66836255306846</v>
      </c>
      <c r="CT39" s="577">
        <v>3.0767925435467798</v>
      </c>
      <c r="CU39" s="16"/>
      <c r="CV39" s="16"/>
      <c r="CW39" s="16"/>
      <c r="CX39" s="16"/>
      <c r="CY39" s="16"/>
      <c r="CZ39" s="16"/>
      <c r="DA39" s="16"/>
      <c r="DB39" s="16"/>
      <c r="DC39" s="16"/>
      <c r="DD39" s="16"/>
      <c r="DE39" s="16"/>
      <c r="DF39" s="16"/>
      <c r="DG39" s="16"/>
      <c r="DH39" s="16"/>
      <c r="DI39" s="16"/>
      <c r="DJ39" s="16"/>
      <c r="DK39" s="16"/>
      <c r="DL39" s="16"/>
      <c r="DM39" s="16"/>
      <c r="DN39" s="16"/>
      <c r="DO39" s="16"/>
      <c r="DP39" s="16"/>
      <c r="DQ39" s="16"/>
      <c r="DR39" s="16"/>
      <c r="DS39" s="16"/>
      <c r="DT39" s="15"/>
    </row>
    <row r="40" spans="1:124">
      <c r="A40" s="1080"/>
      <c r="B40" s="284" t="s">
        <v>59</v>
      </c>
      <c r="C40" s="577">
        <v>19.688258740273625</v>
      </c>
      <c r="D40" s="577">
        <v>16.004362068061461</v>
      </c>
      <c r="E40" s="577">
        <v>13.115932992715265</v>
      </c>
      <c r="F40" s="577">
        <v>10.687750150307147</v>
      </c>
      <c r="G40" s="577">
        <v>8.3868519408791613</v>
      </c>
      <c r="H40" s="577">
        <v>25.500312581326522</v>
      </c>
      <c r="I40" s="577">
        <v>3.9038093422938922</v>
      </c>
      <c r="J40" s="577">
        <v>2.7309263571351621</v>
      </c>
      <c r="K40" s="577">
        <v>19.79118539913436</v>
      </c>
      <c r="L40" s="577">
        <v>15.905070469125082</v>
      </c>
      <c r="M40" s="577">
        <v>13.200149916811274</v>
      </c>
      <c r="N40" s="577">
        <v>10.748810975021408</v>
      </c>
      <c r="O40" s="577">
        <v>8.3232691803999739</v>
      </c>
      <c r="P40" s="577">
        <v>25.557483475271923</v>
      </c>
      <c r="Q40" s="577">
        <v>3.7301481571764259</v>
      </c>
      <c r="R40" s="577">
        <v>2.7823050388179178</v>
      </c>
      <c r="S40" s="577">
        <v>19.233867193323263</v>
      </c>
      <c r="T40" s="577">
        <v>15.872210343204511</v>
      </c>
      <c r="U40" s="577">
        <v>12.975584628224754</v>
      </c>
      <c r="V40" s="577">
        <v>10.828557459976825</v>
      </c>
      <c r="W40" s="577">
        <v>8.7584964438856971</v>
      </c>
      <c r="X40" s="577">
        <v>25.979103675668952</v>
      </c>
      <c r="Y40" s="577">
        <v>3.6320121849045393</v>
      </c>
      <c r="Z40" s="577">
        <v>2.9659102334014769</v>
      </c>
      <c r="AA40" s="577">
        <v>17.079105742281708</v>
      </c>
      <c r="AB40" s="577">
        <v>16.48260129731802</v>
      </c>
      <c r="AC40" s="577">
        <v>13.941571263371918</v>
      </c>
      <c r="AD40" s="577">
        <v>11.0085030934952</v>
      </c>
      <c r="AE40" s="577">
        <v>8.5368079316176875</v>
      </c>
      <c r="AF40" s="577">
        <v>26.275964530969361</v>
      </c>
      <c r="AG40" s="577">
        <v>3.7828727858493005</v>
      </c>
      <c r="AH40" s="577">
        <v>3.0948708159910279</v>
      </c>
      <c r="AI40" s="577">
        <v>14.632147049372756</v>
      </c>
      <c r="AJ40" s="577">
        <v>15.059202739966155</v>
      </c>
      <c r="AK40" s="577">
        <v>14.792684353856393</v>
      </c>
      <c r="AL40" s="577">
        <v>12.317773331062643</v>
      </c>
      <c r="AM40" s="577">
        <v>9.2379067900111718</v>
      </c>
      <c r="AN40" s="577">
        <v>26.963518943804605</v>
      </c>
      <c r="AO40" s="577">
        <v>3.9063151376503464</v>
      </c>
      <c r="AP40" s="577">
        <v>3.2795884775975677</v>
      </c>
      <c r="AQ40" s="577">
        <v>13.94593795333833</v>
      </c>
      <c r="AR40" s="577">
        <v>13.720463030266622</v>
      </c>
      <c r="AS40" s="577">
        <v>14.064737706134467</v>
      </c>
      <c r="AT40" s="577">
        <v>13.184995772688655</v>
      </c>
      <c r="AU40" s="577">
        <v>10.322892062711599</v>
      </c>
      <c r="AV40" s="577">
        <v>27.540596892953701</v>
      </c>
      <c r="AW40" s="577">
        <v>3.9542597686661574</v>
      </c>
      <c r="AX40" s="577">
        <v>3.5269890986924026</v>
      </c>
      <c r="AY40" s="577">
        <v>12.88</v>
      </c>
      <c r="AZ40" s="577">
        <v>12.549155604806884</v>
      </c>
      <c r="BA40" s="577">
        <v>12.537086539106602</v>
      </c>
      <c r="BB40" s="577">
        <v>12.869652673476109</v>
      </c>
      <c r="BC40" s="577">
        <v>11.862568840527668</v>
      </c>
      <c r="BD40" s="577">
        <v>28.882670123232796</v>
      </c>
      <c r="BE40" s="577">
        <v>4.01</v>
      </c>
      <c r="BF40" s="577">
        <v>3.56</v>
      </c>
      <c r="BG40" s="577">
        <v>12.645046040763557</v>
      </c>
      <c r="BH40" s="577">
        <v>12.683240472959096</v>
      </c>
      <c r="BI40" s="577">
        <v>12.478018845552103</v>
      </c>
      <c r="BJ40" s="577">
        <v>12.861370345083966</v>
      </c>
      <c r="BK40" s="577">
        <v>12.181437186273449</v>
      </c>
      <c r="BL40" s="577">
        <v>29.879343662253795</v>
      </c>
      <c r="BM40" s="577">
        <v>3.8622120529663668</v>
      </c>
      <c r="BN40" s="577">
        <v>3.4093313941476726</v>
      </c>
      <c r="BO40" s="577">
        <v>11.482356626382003</v>
      </c>
      <c r="BP40" s="577">
        <v>12.108805398300602</v>
      </c>
      <c r="BQ40" s="577">
        <v>12.400702809568067</v>
      </c>
      <c r="BR40" s="577">
        <v>11.980130900122431</v>
      </c>
      <c r="BS40" s="577">
        <v>10.739332079178201</v>
      </c>
      <c r="BT40" s="577">
        <v>33.635649479086567</v>
      </c>
      <c r="BU40" s="577">
        <v>4.0802176501002929</v>
      </c>
      <c r="BV40" s="577">
        <v>3.5728050572618404</v>
      </c>
      <c r="BW40" s="577">
        <v>13.4</v>
      </c>
      <c r="BX40" s="577">
        <v>11.7</v>
      </c>
      <c r="BY40" s="577">
        <v>11.9</v>
      </c>
      <c r="BZ40" s="577">
        <v>11.7</v>
      </c>
      <c r="CA40" s="577">
        <v>10.6</v>
      </c>
      <c r="CB40" s="577">
        <v>33.200000000000003</v>
      </c>
      <c r="CC40" s="577">
        <v>3.9</v>
      </c>
      <c r="CD40" s="577">
        <v>3.5</v>
      </c>
      <c r="CE40" s="577">
        <v>13.4</v>
      </c>
      <c r="CF40" s="577">
        <v>11.7</v>
      </c>
      <c r="CG40" s="577">
        <v>11.8</v>
      </c>
      <c r="CH40" s="577">
        <v>11.6</v>
      </c>
      <c r="CI40" s="577">
        <v>10.6</v>
      </c>
      <c r="CJ40" s="577">
        <v>33.5</v>
      </c>
      <c r="CK40" s="577">
        <v>3.9</v>
      </c>
      <c r="CL40" s="577">
        <v>3.5</v>
      </c>
      <c r="CM40" s="577">
        <v>13.4</v>
      </c>
      <c r="CN40" s="577">
        <v>11.7</v>
      </c>
      <c r="CO40" s="577">
        <v>11.7</v>
      </c>
      <c r="CP40" s="577">
        <v>11.4</v>
      </c>
      <c r="CQ40" s="577">
        <v>10.7</v>
      </c>
      <c r="CR40" s="577">
        <v>33.9</v>
      </c>
      <c r="CS40" s="577">
        <v>3.94</v>
      </c>
      <c r="CT40" s="577">
        <v>3.44</v>
      </c>
    </row>
    <row r="41" spans="1:124">
      <c r="A41" s="1081" t="s">
        <v>79</v>
      </c>
      <c r="B41" s="284" t="s">
        <v>55</v>
      </c>
      <c r="C41" s="577">
        <v>18.702763053860807</v>
      </c>
      <c r="D41" s="577">
        <v>14.877500361137812</v>
      </c>
      <c r="E41" s="577">
        <v>12.358623360995585</v>
      </c>
      <c r="F41" s="577">
        <v>10.295113443878463</v>
      </c>
      <c r="G41" s="577">
        <v>8.559604545287911</v>
      </c>
      <c r="H41" s="577">
        <v>28.429352906720389</v>
      </c>
      <c r="I41" s="577">
        <v>3.9615542213637003</v>
      </c>
      <c r="J41" s="577">
        <v>2.8838350151415049</v>
      </c>
      <c r="K41" s="577">
        <v>18.319724781773619</v>
      </c>
      <c r="L41" s="577">
        <v>14.981661052744993</v>
      </c>
      <c r="M41" s="577">
        <v>12.476215537304288</v>
      </c>
      <c r="N41" s="577">
        <v>10.412911560954701</v>
      </c>
      <c r="O41" s="577">
        <v>8.6422168034863986</v>
      </c>
      <c r="P41" s="577">
        <v>28.328270593711348</v>
      </c>
      <c r="Q41" s="577">
        <v>3.9561442936259898</v>
      </c>
      <c r="R41" s="577">
        <v>2.933492791946712</v>
      </c>
      <c r="S41" s="577">
        <v>17.904023011083172</v>
      </c>
      <c r="T41" s="577">
        <v>14.821575306144464</v>
      </c>
      <c r="U41" s="577">
        <v>12.623139501792343</v>
      </c>
      <c r="V41" s="577">
        <v>10.554741006419556</v>
      </c>
      <c r="W41" s="577">
        <v>8.7647486568903812</v>
      </c>
      <c r="X41" s="577">
        <v>28.354854377316052</v>
      </c>
      <c r="Y41" s="577">
        <v>3.9512680402681557</v>
      </c>
      <c r="Z41" s="577">
        <v>3.3130036841629344</v>
      </c>
      <c r="AA41" s="577">
        <v>17.334558785914801</v>
      </c>
      <c r="AB41" s="577">
        <v>14.740321238436044</v>
      </c>
      <c r="AC41" s="577">
        <v>12.637703963362727</v>
      </c>
      <c r="AD41" s="577">
        <v>10.804843960549599</v>
      </c>
      <c r="AE41" s="577">
        <v>8.9636106971934453</v>
      </c>
      <c r="AF41" s="577">
        <v>28.41583839401159</v>
      </c>
      <c r="AG41" s="577">
        <v>4.0010093877949489</v>
      </c>
      <c r="AH41" s="577">
        <v>3.4050864247044683</v>
      </c>
      <c r="AI41" s="577">
        <v>17.051306159895031</v>
      </c>
      <c r="AJ41" s="577">
        <v>14.498854611220041</v>
      </c>
      <c r="AK41" s="577">
        <v>12.678481079318821</v>
      </c>
      <c r="AL41" s="577">
        <v>10.912900905168822</v>
      </c>
      <c r="AM41" s="577">
        <v>9.2610206438404035</v>
      </c>
      <c r="AN41" s="577">
        <v>28.290430256801098</v>
      </c>
      <c r="AO41" s="577">
        <v>4.1006038455648559</v>
      </c>
      <c r="AP41" s="577">
        <v>3.5530851607035396</v>
      </c>
      <c r="AQ41" s="577">
        <v>16.895405553880558</v>
      </c>
      <c r="AR41" s="577">
        <v>14.338387455133429</v>
      </c>
      <c r="AS41" s="577">
        <v>12.405546158777378</v>
      </c>
      <c r="AT41" s="577">
        <v>10.879854176330912</v>
      </c>
      <c r="AU41" s="577">
        <v>9.0281012901062443</v>
      </c>
      <c r="AV41" s="577">
        <v>29.886236109815595</v>
      </c>
      <c r="AW41" s="577">
        <v>3.4178897304393252</v>
      </c>
      <c r="AX41" s="577">
        <v>3.7711119044227948</v>
      </c>
      <c r="AY41" s="577">
        <v>14.574445872881277</v>
      </c>
      <c r="AZ41" s="577">
        <v>13.973476663293125</v>
      </c>
      <c r="BA41" s="577">
        <v>14.098844789700665</v>
      </c>
      <c r="BB41" s="577">
        <v>10.61885810151627</v>
      </c>
      <c r="BC41" s="577">
        <v>8.8915953208056386</v>
      </c>
      <c r="BD41" s="577">
        <v>30.270248092125058</v>
      </c>
      <c r="BE41" s="577">
        <v>3.4872261276293113</v>
      </c>
      <c r="BF41" s="577">
        <v>3.2746109029240404</v>
      </c>
      <c r="BG41" s="577">
        <v>14.325519449481437</v>
      </c>
      <c r="BH41" s="577">
        <v>14.538787095268585</v>
      </c>
      <c r="BI41" s="577">
        <v>13.984266122747689</v>
      </c>
      <c r="BJ41" s="577">
        <v>10.691451132766481</v>
      </c>
      <c r="BK41" s="577">
        <v>9.0632924188715656</v>
      </c>
      <c r="BL41" s="577">
        <v>30.626778079900223</v>
      </c>
      <c r="BM41" s="577">
        <v>3.5522770333903186</v>
      </c>
      <c r="BN41" s="577">
        <v>3.217628667573706</v>
      </c>
      <c r="BO41" s="577">
        <v>15.472315669863921</v>
      </c>
      <c r="BP41" s="577">
        <v>14.123016530014203</v>
      </c>
      <c r="BQ41" s="577">
        <v>14.358822834296506</v>
      </c>
      <c r="BR41" s="577">
        <v>10.064256893463488</v>
      </c>
      <c r="BS41" s="577">
        <v>9.1772164799515963</v>
      </c>
      <c r="BT41" s="577">
        <v>29.633712773920795</v>
      </c>
      <c r="BU41" s="577">
        <v>3.2794853286013983</v>
      </c>
      <c r="BV41" s="577">
        <v>3.8911734898881014</v>
      </c>
      <c r="BW41" s="577">
        <v>15.767641980658858</v>
      </c>
      <c r="BX41" s="577">
        <v>14.420450417198399</v>
      </c>
      <c r="BY41" s="577">
        <v>12.576488252947351</v>
      </c>
      <c r="BZ41" s="577">
        <v>10.277405290175395</v>
      </c>
      <c r="CA41" s="577">
        <v>9.3715784680930376</v>
      </c>
      <c r="CB41" s="577">
        <v>30.261317815529452</v>
      </c>
      <c r="CC41" s="577">
        <v>3.3489407337277926</v>
      </c>
      <c r="CD41" s="577">
        <v>3.9761770416697075</v>
      </c>
      <c r="CE41" s="577">
        <v>15.754164684630375</v>
      </c>
      <c r="CF41" s="577">
        <v>14.393374730786872</v>
      </c>
      <c r="CG41" s="577">
        <v>12.555042831880003</v>
      </c>
      <c r="CH41" s="577">
        <v>10.299574040081378</v>
      </c>
      <c r="CI41" s="577">
        <v>9.4073704816784165</v>
      </c>
      <c r="CJ41" s="577">
        <v>30.305362408610659</v>
      </c>
      <c r="CK41" s="577">
        <v>3.3347149549525237</v>
      </c>
      <c r="CL41" s="577">
        <v>3.9503958673798181</v>
      </c>
      <c r="CM41" s="577">
        <v>15.74768705914747</v>
      </c>
      <c r="CN41" s="577">
        <v>14.381080444230774</v>
      </c>
      <c r="CO41" s="577">
        <v>12.545488223706847</v>
      </c>
      <c r="CP41" s="577">
        <v>10.309281711784637</v>
      </c>
      <c r="CQ41" s="577">
        <v>9.423154617401968</v>
      </c>
      <c r="CR41" s="577">
        <v>30.325323403488781</v>
      </c>
      <c r="CS41" s="577">
        <v>3.3286131777248</v>
      </c>
      <c r="CT41" s="577">
        <v>3.9393713625147195</v>
      </c>
    </row>
    <row r="42" spans="1:124">
      <c r="A42" s="1081"/>
      <c r="B42" s="284" t="s">
        <v>56</v>
      </c>
      <c r="C42" s="577">
        <v>19.368557058679659</v>
      </c>
      <c r="D42" s="577">
        <v>15.2855301632191</v>
      </c>
      <c r="E42" s="577">
        <v>12.653385222689552</v>
      </c>
      <c r="F42" s="577">
        <v>10.508082439937951</v>
      </c>
      <c r="G42" s="577">
        <v>8.6737823899926365</v>
      </c>
      <c r="H42" s="577">
        <v>27.669985903120001</v>
      </c>
      <c r="I42" s="577">
        <v>3.5774423550267733</v>
      </c>
      <c r="J42" s="577">
        <v>2.3462150240328326</v>
      </c>
      <c r="K42" s="577">
        <v>18.939151189892421</v>
      </c>
      <c r="L42" s="577">
        <v>15.384357573892338</v>
      </c>
      <c r="M42" s="577">
        <v>12.762389283836841</v>
      </c>
      <c r="N42" s="577">
        <v>10.611368263125804</v>
      </c>
      <c r="O42" s="577">
        <v>8.7409382556780777</v>
      </c>
      <c r="P42" s="577">
        <v>27.643064955634234</v>
      </c>
      <c r="Q42" s="577">
        <v>3.5753324570118399</v>
      </c>
      <c r="R42" s="577">
        <v>2.3941310524539685</v>
      </c>
      <c r="S42" s="577">
        <v>18.486747439179425</v>
      </c>
      <c r="T42" s="577">
        <v>15.211541042107212</v>
      </c>
      <c r="U42" s="577">
        <v>12.912631875001599</v>
      </c>
      <c r="V42" s="577">
        <v>10.755835438580176</v>
      </c>
      <c r="W42" s="577">
        <v>8.8624772246351569</v>
      </c>
      <c r="X42" s="577">
        <v>27.74524449751236</v>
      </c>
      <c r="Y42" s="577">
        <v>3.5755406879697493</v>
      </c>
      <c r="Z42" s="577">
        <v>2.6676644348417731</v>
      </c>
      <c r="AA42" s="577">
        <v>17.869784374614085</v>
      </c>
      <c r="AB42" s="577">
        <v>15.081278596461393</v>
      </c>
      <c r="AC42" s="577">
        <v>12.91832048064963</v>
      </c>
      <c r="AD42" s="577">
        <v>11.009718745666079</v>
      </c>
      <c r="AE42" s="577">
        <v>9.077710028578089</v>
      </c>
      <c r="AF42" s="577">
        <v>27.933688023393493</v>
      </c>
      <c r="AG42" s="577">
        <v>3.6137942841125112</v>
      </c>
      <c r="AH42" s="577">
        <v>2.7482047567043715</v>
      </c>
      <c r="AI42" s="577">
        <v>17.562391683255044</v>
      </c>
      <c r="AJ42" s="577">
        <v>14.785469244651573</v>
      </c>
      <c r="AK42" s="577">
        <v>12.892342732659161</v>
      </c>
      <c r="AL42" s="577">
        <v>11.085922383276984</v>
      </c>
      <c r="AM42" s="577">
        <v>9.3599406488172612</v>
      </c>
      <c r="AN42" s="577">
        <v>28.053351523367805</v>
      </c>
      <c r="AO42" s="577">
        <v>3.6643473012923908</v>
      </c>
      <c r="AP42" s="577">
        <v>2.8736181121104041</v>
      </c>
      <c r="AQ42" s="577">
        <v>17.807909924316377</v>
      </c>
      <c r="AR42" s="577">
        <v>14.600330357134448</v>
      </c>
      <c r="AS42" s="577">
        <v>12.561052326131195</v>
      </c>
      <c r="AT42" s="577">
        <v>10.982754710609521</v>
      </c>
      <c r="AU42" s="577">
        <v>8.3419042323107409</v>
      </c>
      <c r="AV42" s="577">
        <v>28.201665071604886</v>
      </c>
      <c r="AW42" s="577">
        <v>3.3262172709262865</v>
      </c>
      <c r="AX42" s="577">
        <v>3.6023820152135912</v>
      </c>
      <c r="AY42" s="577">
        <v>15.217751877044797</v>
      </c>
      <c r="AZ42" s="577">
        <v>14.578511824275283</v>
      </c>
      <c r="BA42" s="577">
        <v>14.569661068763784</v>
      </c>
      <c r="BB42" s="577">
        <v>11.049798886461087</v>
      </c>
      <c r="BC42" s="577">
        <v>9.1862701961089321</v>
      </c>
      <c r="BD42" s="577">
        <v>28.12807273787088</v>
      </c>
      <c r="BE42" s="577">
        <v>3.2852489337333446</v>
      </c>
      <c r="BF42" s="577">
        <v>3.0261772975250869</v>
      </c>
      <c r="BG42" s="577">
        <v>14.926196888651994</v>
      </c>
      <c r="BH42" s="577">
        <v>15.182547989664652</v>
      </c>
      <c r="BI42" s="577">
        <v>14.399819858787986</v>
      </c>
      <c r="BJ42" s="577">
        <v>11.08045962339817</v>
      </c>
      <c r="BK42" s="577">
        <v>9.3861747608046624</v>
      </c>
      <c r="BL42" s="577">
        <v>28.572156671956851</v>
      </c>
      <c r="BM42" s="577">
        <v>3.3258676627447112</v>
      </c>
      <c r="BN42" s="577">
        <v>2.9613040445758068</v>
      </c>
      <c r="BO42" s="577">
        <v>16.255724058211463</v>
      </c>
      <c r="BP42" s="577">
        <v>14.931835187503152</v>
      </c>
      <c r="BQ42" s="577">
        <v>15.148714394455245</v>
      </c>
      <c r="BR42" s="577">
        <v>10.025339401783119</v>
      </c>
      <c r="BS42" s="577">
        <v>8.02865456815322</v>
      </c>
      <c r="BT42" s="577">
        <v>28.572957897543485</v>
      </c>
      <c r="BU42" s="577">
        <v>3.4582060299712687</v>
      </c>
      <c r="BV42" s="577">
        <v>3.6650284465440066</v>
      </c>
      <c r="BW42" s="577">
        <v>16.634584652302081</v>
      </c>
      <c r="BX42" s="577">
        <v>15.243879855454894</v>
      </c>
      <c r="BY42" s="577">
        <v>13.22626576418188</v>
      </c>
      <c r="BZ42" s="577">
        <v>10.237663574606117</v>
      </c>
      <c r="CA42" s="577">
        <v>8.1986914488758327</v>
      </c>
      <c r="CB42" s="577">
        <v>29.178097475124588</v>
      </c>
      <c r="CC42" s="577">
        <v>3.5314465164364499</v>
      </c>
      <c r="CD42" s="577">
        <v>3.7493707130181595</v>
      </c>
      <c r="CE42" s="577">
        <v>16.617580337704375</v>
      </c>
      <c r="CF42" s="577">
        <v>15.211166262167113</v>
      </c>
      <c r="CG42" s="577">
        <v>13.192877581646902</v>
      </c>
      <c r="CH42" s="577">
        <v>10.234843913533405</v>
      </c>
      <c r="CI42" s="577">
        <v>8.2272894249533906</v>
      </c>
      <c r="CJ42" s="577">
        <v>29.26330603198517</v>
      </c>
      <c r="CK42" s="577">
        <v>3.525222523654485</v>
      </c>
      <c r="CL42" s="577">
        <v>3.7277139243551369</v>
      </c>
      <c r="CM42" s="577">
        <v>16.609515848028831</v>
      </c>
      <c r="CN42" s="577">
        <v>15.196295069777301</v>
      </c>
      <c r="CO42" s="577">
        <v>13.178121786761251</v>
      </c>
      <c r="CP42" s="577">
        <v>10.233578339304756</v>
      </c>
      <c r="CQ42" s="577">
        <v>8.2399002409262838</v>
      </c>
      <c r="CR42" s="577">
        <v>29.301276785381226</v>
      </c>
      <c r="CS42" s="577">
        <v>3.5226061855326085</v>
      </c>
      <c r="CT42" s="577">
        <v>3.7187057442877278</v>
      </c>
      <c r="CU42" s="16"/>
      <c r="CV42" s="16"/>
      <c r="CW42" s="16"/>
      <c r="CX42" s="16"/>
      <c r="CY42" s="16"/>
      <c r="CZ42" s="16"/>
      <c r="DA42" s="16"/>
      <c r="DB42" s="16"/>
      <c r="DC42" s="16"/>
      <c r="DD42" s="16"/>
      <c r="DE42" s="16"/>
      <c r="DF42" s="16"/>
      <c r="DG42" s="16"/>
      <c r="DH42" s="16"/>
      <c r="DI42" s="16"/>
      <c r="DJ42" s="16"/>
      <c r="DK42" s="16"/>
      <c r="DL42" s="16"/>
      <c r="DM42" s="16"/>
      <c r="DN42" s="16"/>
      <c r="DO42" s="16"/>
      <c r="DP42" s="16"/>
      <c r="DQ42" s="16"/>
      <c r="DR42" s="16"/>
      <c r="DS42" s="16"/>
      <c r="DT42" s="15"/>
    </row>
    <row r="43" spans="1:124">
      <c r="A43" s="1081"/>
      <c r="B43" s="284" t="s">
        <v>59</v>
      </c>
      <c r="C43" s="577">
        <v>19.031425432450298</v>
      </c>
      <c r="D43" s="577">
        <v>15.078915437134354</v>
      </c>
      <c r="E43" s="577">
        <v>12.504126171013723</v>
      </c>
      <c r="F43" s="577">
        <v>10.400240976983712</v>
      </c>
      <c r="G43" s="577">
        <v>8.6159659658288099</v>
      </c>
      <c r="H43" s="577">
        <v>28.054507829328287</v>
      </c>
      <c r="I43" s="577">
        <v>3.7719413400204829</v>
      </c>
      <c r="J43" s="577">
        <v>2.6184444231924053</v>
      </c>
      <c r="K43" s="577">
        <v>18.626038925700822</v>
      </c>
      <c r="L43" s="577">
        <v>15.180806975163716</v>
      </c>
      <c r="M43" s="577">
        <v>12.617737332831283</v>
      </c>
      <c r="N43" s="577">
        <v>10.511054556830201</v>
      </c>
      <c r="O43" s="577">
        <v>8.6910376241957827</v>
      </c>
      <c r="P43" s="577">
        <v>27.989415148790712</v>
      </c>
      <c r="Q43" s="577">
        <v>3.7678280542779321</v>
      </c>
      <c r="R43" s="577">
        <v>2.6667716329287101</v>
      </c>
      <c r="S43" s="577">
        <v>18.192417876215242</v>
      </c>
      <c r="T43" s="577">
        <v>15.014698138842764</v>
      </c>
      <c r="U43" s="577">
        <v>12.766504884960431</v>
      </c>
      <c r="V43" s="577">
        <v>10.654329054284421</v>
      </c>
      <c r="W43" s="577">
        <v>8.8131468008755789</v>
      </c>
      <c r="X43" s="577">
        <v>28.052957118219911</v>
      </c>
      <c r="Y43" s="577">
        <v>3.765317642673649</v>
      </c>
      <c r="Z43" s="577">
        <v>2.9936202555662734</v>
      </c>
      <c r="AA43" s="577">
        <v>17.599798889731471</v>
      </c>
      <c r="AB43" s="577">
        <v>14.90941420750914</v>
      </c>
      <c r="AC43" s="577">
        <v>12.776871747726736</v>
      </c>
      <c r="AD43" s="577">
        <v>10.906448706387001</v>
      </c>
      <c r="AE43" s="577">
        <v>9.0201966433798599</v>
      </c>
      <c r="AF43" s="577">
        <v>28.176722751575607</v>
      </c>
      <c r="AG43" s="577">
        <v>3.8091183861899842</v>
      </c>
      <c r="AH43" s="577">
        <v>3.0795575907056416</v>
      </c>
      <c r="AI43" s="577">
        <v>17.305153911593262</v>
      </c>
      <c r="AJ43" s="577">
        <v>14.641367336188003</v>
      </c>
      <c r="AK43" s="577">
        <v>12.784819009866133</v>
      </c>
      <c r="AL43" s="577">
        <v>10.998931970742692</v>
      </c>
      <c r="AM43" s="577">
        <v>9.3102064069478683</v>
      </c>
      <c r="AN43" s="577">
        <v>28.172548151728463</v>
      </c>
      <c r="AO43" s="577">
        <v>3.8839224138562161</v>
      </c>
      <c r="AP43" s="577">
        <v>3.2156050820183415</v>
      </c>
      <c r="AQ43" s="577">
        <v>17.342296997687317</v>
      </c>
      <c r="AR43" s="577">
        <v>14.469020265937964</v>
      </c>
      <c r="AS43" s="577">
        <v>12.483098203836386</v>
      </c>
      <c r="AT43" s="577">
        <v>10.93117141349755</v>
      </c>
      <c r="AU43" s="577">
        <v>8.6920419748530779</v>
      </c>
      <c r="AV43" s="577">
        <v>29.061231421781624</v>
      </c>
      <c r="AW43" s="577">
        <v>3.3729939040560146</v>
      </c>
      <c r="AX43" s="577">
        <v>3.6884778412390293</v>
      </c>
      <c r="AY43" s="577">
        <v>18.056603594026953</v>
      </c>
      <c r="AZ43" s="577">
        <v>14.271210197374383</v>
      </c>
      <c r="BA43" s="577">
        <v>14.330530158929289</v>
      </c>
      <c r="BB43" s="577">
        <v>10.830921021418467</v>
      </c>
      <c r="BC43" s="577">
        <v>9.0366027479551363</v>
      </c>
      <c r="BD43" s="577">
        <v>29.216098713750867</v>
      </c>
      <c r="BE43" s="577">
        <v>3.3878345755005985</v>
      </c>
      <c r="BF43" s="577">
        <v>3.1523584784535217</v>
      </c>
      <c r="BG43" s="577">
        <v>14.625858169066715</v>
      </c>
      <c r="BH43" s="577">
        <v>14.860667542466619</v>
      </c>
      <c r="BI43" s="577">
        <v>14.192042990767838</v>
      </c>
      <c r="BJ43" s="577">
        <v>10.885955378082325</v>
      </c>
      <c r="BK43" s="577">
        <v>9.2247335898381131</v>
      </c>
      <c r="BL43" s="577">
        <v>29.599467375928537</v>
      </c>
      <c r="BM43" s="577">
        <v>3.4390723480675147</v>
      </c>
      <c r="BN43" s="577">
        <v>3.0894663560747562</v>
      </c>
      <c r="BO43" s="577">
        <v>15.864019864037692</v>
      </c>
      <c r="BP43" s="577">
        <v>14.527425858758678</v>
      </c>
      <c r="BQ43" s="577">
        <v>14.753768614375876</v>
      </c>
      <c r="BR43" s="577">
        <v>10.044798147623304</v>
      </c>
      <c r="BS43" s="577">
        <v>8.602935524052409</v>
      </c>
      <c r="BT43" s="577">
        <v>29.10333533573214</v>
      </c>
      <c r="BU43" s="577">
        <v>3.3688456792863333</v>
      </c>
      <c r="BV43" s="577">
        <v>3.7781009682160542</v>
      </c>
      <c r="BW43" s="577">
        <v>16.189642471509945</v>
      </c>
      <c r="BX43" s="577">
        <v>14.821270031333714</v>
      </c>
      <c r="BY43" s="577">
        <v>12.892779557613702</v>
      </c>
      <c r="BZ43" s="577">
        <v>10.25806026999579</v>
      </c>
      <c r="CA43" s="577">
        <v>8.800653868333324</v>
      </c>
      <c r="CB43" s="577">
        <v>29.734040141580959</v>
      </c>
      <c r="CC43" s="577">
        <v>3.4377788223412336</v>
      </c>
      <c r="CD43" s="577">
        <v>3.8657748372913372</v>
      </c>
      <c r="CE43" s="577">
        <v>16.174492122074604</v>
      </c>
      <c r="CF43" s="577">
        <v>14.791491463469258</v>
      </c>
      <c r="CG43" s="577">
        <v>12.865553123102885</v>
      </c>
      <c r="CH43" s="577">
        <v>10.268062162666961</v>
      </c>
      <c r="CI43" s="577">
        <v>8.8328842017693674</v>
      </c>
      <c r="CJ43" s="577">
        <v>29.79806921222254</v>
      </c>
      <c r="CK43" s="577">
        <v>3.4274577236076138</v>
      </c>
      <c r="CL43" s="577">
        <v>3.8419899910867139</v>
      </c>
      <c r="CM43" s="577">
        <v>16.16726017819942</v>
      </c>
      <c r="CN43" s="577">
        <v>14.777959902831006</v>
      </c>
      <c r="CO43" s="577">
        <v>12.85347983490867</v>
      </c>
      <c r="CP43" s="577">
        <v>10.272426247539395</v>
      </c>
      <c r="CQ43" s="577">
        <v>8.8470985192827793</v>
      </c>
      <c r="CR43" s="577">
        <v>29.826776082771296</v>
      </c>
      <c r="CS43" s="577">
        <v>3.4230568217644017</v>
      </c>
      <c r="CT43" s="577">
        <v>3.8319424127030035</v>
      </c>
    </row>
    <row r="44" spans="1:124">
      <c r="A44" s="1080" t="s">
        <v>2</v>
      </c>
      <c r="B44" s="284" t="s">
        <v>55</v>
      </c>
      <c r="C44" s="577">
        <v>19.042039260516706</v>
      </c>
      <c r="D44" s="577">
        <v>15.319475096335678</v>
      </c>
      <c r="E44" s="577">
        <v>12.619813855130431</v>
      </c>
      <c r="F44" s="577">
        <v>10.187988229633619</v>
      </c>
      <c r="G44" s="577">
        <v>8.2401895105590697</v>
      </c>
      <c r="H44" s="577">
        <v>27.596330502886275</v>
      </c>
      <c r="I44" s="577">
        <v>4.0207424445370314</v>
      </c>
      <c r="J44" s="577">
        <v>2.987442281668899</v>
      </c>
      <c r="K44" s="577">
        <v>18.127643484607336</v>
      </c>
      <c r="L44" s="577">
        <v>15.363720095862856</v>
      </c>
      <c r="M44" s="577">
        <v>12.8249865877776</v>
      </c>
      <c r="N44" s="577">
        <v>10.643609154785461</v>
      </c>
      <c r="O44" s="577">
        <v>8.6233340183476752</v>
      </c>
      <c r="P44" s="577">
        <v>27.511614839850346</v>
      </c>
      <c r="Q44" s="577">
        <v>3.9921270689892698</v>
      </c>
      <c r="R44" s="577">
        <v>3.0091831321134106</v>
      </c>
      <c r="S44" s="577">
        <v>17.612801166878622</v>
      </c>
      <c r="T44" s="577">
        <v>14.809142271616761</v>
      </c>
      <c r="U44" s="577">
        <v>13.103932521266245</v>
      </c>
      <c r="V44" s="577">
        <v>11.006616710495388</v>
      </c>
      <c r="W44" s="577">
        <v>9.1030379318324837</v>
      </c>
      <c r="X44" s="577">
        <v>27.413181837461746</v>
      </c>
      <c r="Y44" s="577">
        <v>3.9591461349541319</v>
      </c>
      <c r="Z44" s="577">
        <v>3.4119700382125506</v>
      </c>
      <c r="AA44" s="577">
        <v>17.440892964894424</v>
      </c>
      <c r="AB44" s="577">
        <v>14.689728806923487</v>
      </c>
      <c r="AC44" s="577">
        <v>12.834622444317951</v>
      </c>
      <c r="AD44" s="577">
        <v>11.419301087471473</v>
      </c>
      <c r="AE44" s="577">
        <v>9.5051041102652807</v>
      </c>
      <c r="AF44" s="577">
        <v>27.062058577833454</v>
      </c>
      <c r="AG44" s="577">
        <v>4.0139026445673309</v>
      </c>
      <c r="AH44" s="577">
        <v>3.5095347702898705</v>
      </c>
      <c r="AI44" s="577">
        <v>17.2</v>
      </c>
      <c r="AJ44" s="577">
        <v>14.631474573423432</v>
      </c>
      <c r="AK44" s="577">
        <v>12.554417677515632</v>
      </c>
      <c r="AL44" s="577">
        <v>11.070569097778252</v>
      </c>
      <c r="AM44" s="577">
        <v>9.8986282879636516</v>
      </c>
      <c r="AN44" s="577">
        <v>26.97357525990137</v>
      </c>
      <c r="AO44" s="577">
        <v>2.9</v>
      </c>
      <c r="AP44" s="577">
        <v>2.4</v>
      </c>
      <c r="AQ44" s="577">
        <v>18.073221674379081</v>
      </c>
      <c r="AR44" s="577">
        <v>15.444449351098811</v>
      </c>
      <c r="AS44" s="577">
        <v>12.572467744004889</v>
      </c>
      <c r="AT44" s="577">
        <v>10.761991449537314</v>
      </c>
      <c r="AU44" s="577">
        <v>9.4329976585722015</v>
      </c>
      <c r="AV44" s="577">
        <v>26.864749065090404</v>
      </c>
      <c r="AW44" s="577">
        <v>3.043804099900111</v>
      </c>
      <c r="AX44" s="577">
        <v>2.4139638133484813</v>
      </c>
      <c r="AY44" s="577">
        <v>17.860570058956597</v>
      </c>
      <c r="AZ44" s="577">
        <v>15.531881262964568</v>
      </c>
      <c r="BA44" s="577">
        <v>13.109268129873593</v>
      </c>
      <c r="BB44" s="577">
        <v>10.656284284638087</v>
      </c>
      <c r="BC44" s="577">
        <v>9.0707549643333678</v>
      </c>
      <c r="BD44" s="577">
        <v>27.511253710785848</v>
      </c>
      <c r="BE44" s="577">
        <v>3.1290587187217493</v>
      </c>
      <c r="BF44" s="577">
        <v>2.4577396715181208</v>
      </c>
      <c r="BG44" s="577">
        <v>17.860570058956597</v>
      </c>
      <c r="BH44" s="577">
        <v>15.425023737971067</v>
      </c>
      <c r="BI44" s="577">
        <v>13.139940293421965</v>
      </c>
      <c r="BJ44" s="577">
        <v>10.706523320548342</v>
      </c>
      <c r="BK44" s="577">
        <v>9.0076977268793534</v>
      </c>
      <c r="BL44" s="577">
        <v>27.682260137855224</v>
      </c>
      <c r="BM44" s="577">
        <v>3.1290587187217493</v>
      </c>
      <c r="BN44" s="577">
        <v>2.4577396715181208</v>
      </c>
      <c r="BO44" s="577">
        <v>18.338879413403756</v>
      </c>
      <c r="BP44" s="577">
        <v>15.283557282056734</v>
      </c>
      <c r="BQ44" s="577">
        <v>13.138217686174118</v>
      </c>
      <c r="BR44" s="577">
        <v>10.77758891580665</v>
      </c>
      <c r="BS44" s="577">
        <v>8.9482903986540894</v>
      </c>
      <c r="BT44" s="577">
        <v>27.859110544731589</v>
      </c>
      <c r="BU44" s="577">
        <v>2.7559019337058417</v>
      </c>
      <c r="BV44" s="577">
        <v>2.7121189892040061</v>
      </c>
      <c r="BW44" s="577">
        <v>18.208088479590518</v>
      </c>
      <c r="BX44" s="577">
        <v>14.8</v>
      </c>
      <c r="BY44" s="577">
        <v>12.6</v>
      </c>
      <c r="BZ44" s="577">
        <v>11.4</v>
      </c>
      <c r="CA44" s="577">
        <v>9.6</v>
      </c>
      <c r="CB44" s="577">
        <v>27.8</v>
      </c>
      <c r="CC44" s="577">
        <v>2.8</v>
      </c>
      <c r="CD44" s="577">
        <v>2.8318063553810005</v>
      </c>
      <c r="CE44" s="577">
        <v>18.443432757683638</v>
      </c>
      <c r="CF44" s="577">
        <v>15.117968304598554</v>
      </c>
      <c r="CG44" s="577">
        <v>12.621135881128765</v>
      </c>
      <c r="CH44" s="577">
        <v>11.271154202651012</v>
      </c>
      <c r="CI44" s="577">
        <v>9.4416445371743851</v>
      </c>
      <c r="CJ44" s="577">
        <v>27.714229515922419</v>
      </c>
      <c r="CK44" s="577">
        <v>2.7422642738969398</v>
      </c>
      <c r="CL44" s="577">
        <v>2.6481705269442863</v>
      </c>
      <c r="CM44" s="577">
        <v>17.955904631172555</v>
      </c>
      <c r="CN44" s="577">
        <v>15.002450680690632</v>
      </c>
      <c r="CO44" s="577">
        <v>12.40488263592964</v>
      </c>
      <c r="CP44" s="577">
        <v>11.164027281857441</v>
      </c>
      <c r="CQ44" s="577">
        <v>9.6551958779448466</v>
      </c>
      <c r="CR44" s="577">
        <v>28.145146808052353</v>
      </c>
      <c r="CS44" s="577">
        <v>2.8478163104823135</v>
      </c>
      <c r="CT44" s="577">
        <v>2.8245757738702184</v>
      </c>
    </row>
    <row r="45" spans="1:124">
      <c r="A45" s="1080"/>
      <c r="B45" s="284" t="s">
        <v>56</v>
      </c>
      <c r="C45" s="577">
        <v>19.488361967624233</v>
      </c>
      <c r="D45" s="577">
        <v>15.598515333907748</v>
      </c>
      <c r="E45" s="577">
        <v>12.853561255802131</v>
      </c>
      <c r="F45" s="577">
        <v>10.344797970920082</v>
      </c>
      <c r="G45" s="577">
        <v>8.2899912849010047</v>
      </c>
      <c r="H45" s="577">
        <v>27.408695148965595</v>
      </c>
      <c r="I45" s="577">
        <v>3.6461829169532991</v>
      </c>
      <c r="J45" s="577">
        <v>2.5225924990639061</v>
      </c>
      <c r="K45" s="577">
        <v>18.565291278755932</v>
      </c>
      <c r="L45" s="577">
        <v>15.561210653193408</v>
      </c>
      <c r="M45" s="577">
        <v>13.067729013802088</v>
      </c>
      <c r="N45" s="577">
        <v>10.840383544201185</v>
      </c>
      <c r="O45" s="577">
        <v>8.7075462458085866</v>
      </c>
      <c r="P45" s="577">
        <v>27.308187044527191</v>
      </c>
      <c r="Q45" s="577">
        <v>3.5959758365221384</v>
      </c>
      <c r="R45" s="577">
        <v>2.5527038367331936</v>
      </c>
      <c r="S45" s="577">
        <v>18.051393130706035</v>
      </c>
      <c r="T45" s="577">
        <v>15.012428391068649</v>
      </c>
      <c r="U45" s="577">
        <v>13.261986827340019</v>
      </c>
      <c r="V45" s="577">
        <v>11.203704914119541</v>
      </c>
      <c r="W45" s="577">
        <v>9.231002873642467</v>
      </c>
      <c r="X45" s="577">
        <v>27.262770609350952</v>
      </c>
      <c r="Y45" s="577">
        <v>3.6114167714645027</v>
      </c>
      <c r="Z45" s="577">
        <v>2.8097898871449796</v>
      </c>
      <c r="AA45" s="577">
        <v>17.846925655611258</v>
      </c>
      <c r="AB45" s="577">
        <v>14.844975378589504</v>
      </c>
      <c r="AC45" s="577">
        <v>12.956964411706901</v>
      </c>
      <c r="AD45" s="577">
        <v>11.511314320046381</v>
      </c>
      <c r="AE45" s="577">
        <v>9.6205043190626505</v>
      </c>
      <c r="AF45" s="577">
        <v>27.121798107159805</v>
      </c>
      <c r="AG45" s="577">
        <v>3.6993393346984509</v>
      </c>
      <c r="AH45" s="577">
        <v>2.8746982171111695</v>
      </c>
      <c r="AI45" s="577">
        <v>17.100000000000001</v>
      </c>
      <c r="AJ45" s="577">
        <v>14.714065630690197</v>
      </c>
      <c r="AK45" s="577">
        <v>12.616594382255885</v>
      </c>
      <c r="AL45" s="577">
        <v>11.107603132705924</v>
      </c>
      <c r="AM45" s="577">
        <v>9.8851786190072293</v>
      </c>
      <c r="AN45" s="577">
        <v>27.370161918599266</v>
      </c>
      <c r="AO45" s="577">
        <v>3.2</v>
      </c>
      <c r="AP45" s="577">
        <v>3</v>
      </c>
      <c r="AQ45" s="577">
        <v>18.412965839190601</v>
      </c>
      <c r="AR45" s="577">
        <v>15.442319699714805</v>
      </c>
      <c r="AS45" s="577">
        <v>12.584117750640997</v>
      </c>
      <c r="AT45" s="577">
        <v>10.768168330662816</v>
      </c>
      <c r="AU45" s="577">
        <v>9.4044932282071496</v>
      </c>
      <c r="AV45" s="577">
        <v>27.479288990278921</v>
      </c>
      <c r="AW45" s="577">
        <v>3.1348970261756217</v>
      </c>
      <c r="AX45" s="577">
        <v>2.7051710672949518</v>
      </c>
      <c r="AY45" s="577">
        <v>18.011835075658908</v>
      </c>
      <c r="AZ45" s="577">
        <v>15.539320066162656</v>
      </c>
      <c r="BA45" s="577">
        <v>13.065148415876186</v>
      </c>
      <c r="BB45" s="577">
        <v>10.625165036321437</v>
      </c>
      <c r="BC45" s="577">
        <v>9.0221119357209858</v>
      </c>
      <c r="BD45" s="577">
        <v>28.061898961362385</v>
      </c>
      <c r="BE45" s="577">
        <v>3.1695558394579431</v>
      </c>
      <c r="BF45" s="577">
        <v>2.5137726135670957</v>
      </c>
      <c r="BG45" s="577">
        <v>18.011835075658908</v>
      </c>
      <c r="BH45" s="577">
        <v>15.458940151232621</v>
      </c>
      <c r="BI45" s="577">
        <v>13.096755972353419</v>
      </c>
      <c r="BJ45" s="577">
        <v>10.669632304075476</v>
      </c>
      <c r="BK45" s="577">
        <v>8.9568935639158642</v>
      </c>
      <c r="BL45" s="577">
        <v>28.193293379870948</v>
      </c>
      <c r="BM45" s="577">
        <v>3.1695558394579431</v>
      </c>
      <c r="BN45" s="577">
        <v>2.5137726135670957</v>
      </c>
      <c r="BO45" s="577">
        <v>18.995273029302918</v>
      </c>
      <c r="BP45" s="577">
        <v>15.351037245461992</v>
      </c>
      <c r="BQ45" s="577">
        <v>13.100313094748742</v>
      </c>
      <c r="BR45" s="577">
        <v>10.736106453028201</v>
      </c>
      <c r="BS45" s="577">
        <v>8.896135609359451</v>
      </c>
      <c r="BT45" s="577">
        <v>28.323912254160376</v>
      </c>
      <c r="BU45" s="577">
        <v>2.6341726047876177</v>
      </c>
      <c r="BV45" s="577">
        <v>2.4837040260069587</v>
      </c>
      <c r="BW45" s="577">
        <v>18.899999999999999</v>
      </c>
      <c r="BX45" s="577">
        <v>15.2</v>
      </c>
      <c r="BY45" s="577">
        <v>12.9</v>
      </c>
      <c r="BZ45" s="577">
        <v>11.3</v>
      </c>
      <c r="CA45" s="577">
        <v>9</v>
      </c>
      <c r="CB45" s="577">
        <v>27.5</v>
      </c>
      <c r="CC45" s="577">
        <v>2.7416193669745024</v>
      </c>
      <c r="CD45" s="577">
        <v>2.5</v>
      </c>
      <c r="CE45" s="577">
        <v>18.783556192490355</v>
      </c>
      <c r="CF45" s="577">
        <v>15.341740173029967</v>
      </c>
      <c r="CG45" s="577">
        <v>12.765531463889928</v>
      </c>
      <c r="CH45" s="577">
        <v>11.258815280640539</v>
      </c>
      <c r="CI45" s="577">
        <v>9.2520131865417188</v>
      </c>
      <c r="CJ45" s="577">
        <v>27.438741258722438</v>
      </c>
      <c r="CK45" s="577">
        <v>2.6808894309203439</v>
      </c>
      <c r="CL45" s="577">
        <v>2.4787130137647075</v>
      </c>
      <c r="CM45" s="577">
        <v>18.632401688213012</v>
      </c>
      <c r="CN45" s="577">
        <v>15.437057166395254</v>
      </c>
      <c r="CO45" s="577">
        <v>12.730030517254598</v>
      </c>
      <c r="CP45" s="577">
        <v>11.177076751881513</v>
      </c>
      <c r="CQ45" s="577">
        <v>9.4261912316219529</v>
      </c>
      <c r="CR45" s="577">
        <v>27.412431232332533</v>
      </c>
      <c r="CS45" s="577">
        <v>2.7162746978742156</v>
      </c>
      <c r="CT45" s="577">
        <v>2.468536714426917</v>
      </c>
      <c r="CU45" s="16"/>
      <c r="CV45" s="16"/>
      <c r="CW45" s="16"/>
      <c r="CX45" s="16"/>
      <c r="CY45" s="16"/>
      <c r="CZ45" s="16"/>
      <c r="DA45" s="16"/>
      <c r="DB45" s="16"/>
      <c r="DC45" s="16"/>
      <c r="DD45" s="16"/>
      <c r="DE45" s="16"/>
      <c r="DF45" s="16"/>
      <c r="DG45" s="16"/>
      <c r="DH45" s="16"/>
      <c r="DI45" s="16"/>
      <c r="DJ45" s="16"/>
      <c r="DK45" s="16"/>
      <c r="DL45" s="16"/>
      <c r="DM45" s="16"/>
      <c r="DN45" s="16"/>
      <c r="DO45" s="16"/>
      <c r="DP45" s="16"/>
      <c r="DQ45" s="16"/>
      <c r="DR45" s="16"/>
      <c r="DS45" s="16"/>
      <c r="DT45" s="15"/>
    </row>
    <row r="46" spans="1:124">
      <c r="A46" s="1080"/>
      <c r="B46" s="284" t="s">
        <v>59</v>
      </c>
      <c r="C46" s="577">
        <v>19.263917134835111</v>
      </c>
      <c r="D46" s="577">
        <v>15.458059847867391</v>
      </c>
      <c r="E46" s="577">
        <v>12.735904013758198</v>
      </c>
      <c r="F46" s="577">
        <v>10.265867460324582</v>
      </c>
      <c r="G46" s="577">
        <v>8.2649234578315767</v>
      </c>
      <c r="H46" s="577">
        <v>27.503141796024789</v>
      </c>
      <c r="I46" s="577">
        <v>3.8345397923695694</v>
      </c>
      <c r="J46" s="577">
        <v>2.7563541474572593</v>
      </c>
      <c r="K46" s="577">
        <v>18.345236426693294</v>
      </c>
      <c r="L46" s="577">
        <v>15.461719444002359</v>
      </c>
      <c r="M46" s="577">
        <v>12.945440951964668</v>
      </c>
      <c r="N46" s="577">
        <v>10.741253123965281</v>
      </c>
      <c r="O46" s="577">
        <v>8.6651220587891835</v>
      </c>
      <c r="P46" s="577">
        <v>27.410669297923704</v>
      </c>
      <c r="Q46" s="577">
        <v>3.7951656919733234</v>
      </c>
      <c r="R46" s="577">
        <v>2.7822274060452954</v>
      </c>
      <c r="S46" s="577">
        <v>17.83079554856371</v>
      </c>
      <c r="T46" s="577">
        <v>14.910008336589431</v>
      </c>
      <c r="U46" s="577">
        <v>13.182355563373752</v>
      </c>
      <c r="V46" s="577">
        <v>11.104407507061826</v>
      </c>
      <c r="W46" s="577">
        <v>9.166531298569133</v>
      </c>
      <c r="X46" s="577">
        <v>27.338551121168145</v>
      </c>
      <c r="Y46" s="577">
        <v>3.7863134023929406</v>
      </c>
      <c r="Z46" s="577">
        <v>3.1126670401606673</v>
      </c>
      <c r="AA46" s="577">
        <v>17.64290541382492</v>
      </c>
      <c r="AB46" s="577">
        <v>14.766882718431242</v>
      </c>
      <c r="AC46" s="577">
        <v>12.895423537857832</v>
      </c>
      <c r="AD46" s="577">
        <v>11.465029509860726</v>
      </c>
      <c r="AE46" s="577">
        <v>9.5624553123045946</v>
      </c>
      <c r="AF46" s="577">
        <v>27.091747725295438</v>
      </c>
      <c r="AG46" s="577">
        <v>3.8573987323869829</v>
      </c>
      <c r="AH46" s="577">
        <v>3.1936860967463216</v>
      </c>
      <c r="AI46" s="577">
        <v>17.100000000000001</v>
      </c>
      <c r="AJ46" s="577">
        <v>14.672604588499288</v>
      </c>
      <c r="AK46" s="577">
        <v>12.585381426957335</v>
      </c>
      <c r="AL46" s="577">
        <v>11.089011898552371</v>
      </c>
      <c r="AM46" s="577">
        <v>9.8919304067977016</v>
      </c>
      <c r="AN46" s="577">
        <v>27.17107382440626</v>
      </c>
      <c r="AO46" s="577">
        <v>3</v>
      </c>
      <c r="AP46" s="577">
        <v>2.7</v>
      </c>
      <c r="AQ46" s="577">
        <v>18.379412368340247</v>
      </c>
      <c r="AR46" s="577">
        <v>15.443387683680118</v>
      </c>
      <c r="AS46" s="577">
        <v>12.578275470361422</v>
      </c>
      <c r="AT46" s="577">
        <v>10.765070729784465</v>
      </c>
      <c r="AU46" s="577">
        <v>9.418787715464024</v>
      </c>
      <c r="AV46" s="577">
        <v>27.171107664886879</v>
      </c>
      <c r="AW46" s="577">
        <v>3.0869674279832227</v>
      </c>
      <c r="AX46" s="577">
        <v>2.5585518315561266</v>
      </c>
      <c r="AY46" s="577">
        <v>18.204677344314149</v>
      </c>
      <c r="AZ46" s="577">
        <v>15.53559344322289</v>
      </c>
      <c r="BA46" s="577">
        <v>13.087251102813894</v>
      </c>
      <c r="BB46" s="577">
        <v>10.640754870002594</v>
      </c>
      <c r="BC46" s="577">
        <v>9.0464806710483447</v>
      </c>
      <c r="BD46" s="577">
        <v>27.786041788128088</v>
      </c>
      <c r="BE46" s="577">
        <v>3.1451763034395626</v>
      </c>
      <c r="BF46" s="577">
        <v>2.4884589962097525</v>
      </c>
      <c r="BG46" s="577">
        <v>18.204677344314149</v>
      </c>
      <c r="BH46" s="577">
        <v>15.441947856659905</v>
      </c>
      <c r="BI46" s="577">
        <v>13.118391535608911</v>
      </c>
      <c r="BJ46" s="577">
        <v>10.68811488990081</v>
      </c>
      <c r="BK46" s="577">
        <v>8.9823467064972711</v>
      </c>
      <c r="BL46" s="577">
        <v>27.937263141124365</v>
      </c>
      <c r="BM46" s="577">
        <v>3.1451763034395626</v>
      </c>
      <c r="BN46" s="577">
        <v>2.4884589962097525</v>
      </c>
      <c r="BO46" s="577">
        <v>18.663604379475</v>
      </c>
      <c r="BP46" s="577">
        <v>15.317223820183651</v>
      </c>
      <c r="BQ46" s="577">
        <v>13.11930664491075</v>
      </c>
      <c r="BR46" s="577">
        <v>10.75689283293622</v>
      </c>
      <c r="BS46" s="577">
        <v>8.9222697680300911</v>
      </c>
      <c r="BT46" s="577">
        <v>28.091005520399595</v>
      </c>
      <c r="BU46" s="577">
        <v>2.6956811283150137</v>
      </c>
      <c r="BV46" s="577">
        <v>2.5991196556064042</v>
      </c>
      <c r="BW46" s="577">
        <v>18.600000000000001</v>
      </c>
      <c r="BX46" s="577">
        <v>15</v>
      </c>
      <c r="BY46" s="577">
        <v>12.7</v>
      </c>
      <c r="BZ46" s="577">
        <v>11.4</v>
      </c>
      <c r="CA46" s="577">
        <v>9.3000000000000007</v>
      </c>
      <c r="CB46" s="577">
        <v>27.7</v>
      </c>
      <c r="CC46" s="577">
        <v>2.7</v>
      </c>
      <c r="CD46" s="577">
        <v>2.6163585292216425</v>
      </c>
      <c r="CE46" s="577">
        <v>18.110436411040585</v>
      </c>
      <c r="CF46" s="577">
        <v>14.898885445131674</v>
      </c>
      <c r="CG46" s="577">
        <v>12.479766023570475</v>
      </c>
      <c r="CH46" s="577">
        <v>11.28323456974873</v>
      </c>
      <c r="CI46" s="577">
        <v>9.6273022734769462</v>
      </c>
      <c r="CJ46" s="577">
        <v>27.983945077400229</v>
      </c>
      <c r="CK46" s="577">
        <v>2.8023530428422836</v>
      </c>
      <c r="CL46" s="577">
        <v>2.8140771567890788</v>
      </c>
      <c r="CM46" s="577">
        <v>18.290599561002864</v>
      </c>
      <c r="CN46" s="577">
        <v>15.217470961596312</v>
      </c>
      <c r="CO46" s="577">
        <v>12.565748594165468</v>
      </c>
      <c r="CP46" s="577">
        <v>11.170483468781796</v>
      </c>
      <c r="CQ46" s="577">
        <v>9.5418965025311966</v>
      </c>
      <c r="CR46" s="577">
        <v>27.782637931407749</v>
      </c>
      <c r="CS46" s="577">
        <v>2.782736484423292</v>
      </c>
      <c r="CT46" s="577">
        <v>2.6484264960913229</v>
      </c>
    </row>
    <row r="47" spans="1:124">
      <c r="A47" s="1080" t="s">
        <v>1</v>
      </c>
      <c r="B47" s="284" t="s">
        <v>55</v>
      </c>
      <c r="C47" s="577">
        <v>19.778714165960832</v>
      </c>
      <c r="D47" s="577">
        <v>15.779893053125477</v>
      </c>
      <c r="E47" s="577">
        <v>12.91006289764695</v>
      </c>
      <c r="F47" s="577">
        <v>10.726773351535064</v>
      </c>
      <c r="G47" s="577">
        <v>8.6264639620604999</v>
      </c>
      <c r="H47" s="577">
        <v>25.053168744292474</v>
      </c>
      <c r="I47" s="577">
        <v>3.913774547899513</v>
      </c>
      <c r="J47" s="577">
        <v>3.2115834650413468</v>
      </c>
      <c r="K47" s="577">
        <v>18.814359693759979</v>
      </c>
      <c r="L47" s="577">
        <v>15.870544514000235</v>
      </c>
      <c r="M47" s="577">
        <v>12.882633274497</v>
      </c>
      <c r="N47" s="577">
        <v>10.628241592848362</v>
      </c>
      <c r="O47" s="577">
        <v>8.9560957408707207</v>
      </c>
      <c r="P47" s="577">
        <v>25.947792899940143</v>
      </c>
      <c r="Q47" s="577">
        <v>3.683715346509612</v>
      </c>
      <c r="R47" s="577">
        <v>3.2293911282118719</v>
      </c>
      <c r="S47" s="577">
        <v>16.820737757337227</v>
      </c>
      <c r="T47" s="577">
        <v>15.617834254093232</v>
      </c>
      <c r="U47" s="577">
        <v>13.349023958210893</v>
      </c>
      <c r="V47" s="577">
        <v>10.894237631946273</v>
      </c>
      <c r="W47" s="577">
        <v>9.040506457214887</v>
      </c>
      <c r="X47" s="577">
        <v>27.434189367352946</v>
      </c>
      <c r="Y47" s="577">
        <v>3.6272403117011396</v>
      </c>
      <c r="Z47" s="577">
        <v>3.6250246422214563</v>
      </c>
      <c r="AA47" s="577">
        <v>15.263733935645792</v>
      </c>
      <c r="AB47" s="577">
        <v>14.753974910153776</v>
      </c>
      <c r="AC47" s="577">
        <v>13.882166858350594</v>
      </c>
      <c r="AD47" s="577">
        <v>11.792947765650428</v>
      </c>
      <c r="AE47" s="577">
        <v>9.341076848107253</v>
      </c>
      <c r="AF47" s="577">
        <v>27.846537343309354</v>
      </c>
      <c r="AG47" s="577">
        <v>3.6673972209606358</v>
      </c>
      <c r="AH47" s="577">
        <v>3.8881372016160647</v>
      </c>
      <c r="AI47" s="577">
        <v>13.690602160903479</v>
      </c>
      <c r="AJ47" s="577">
        <v>13.87268267890502</v>
      </c>
      <c r="AK47" s="577">
        <v>13.560381994417328</v>
      </c>
      <c r="AL47" s="577">
        <v>12.727119544418207</v>
      </c>
      <c r="AM47" s="577">
        <v>10.475606999506329</v>
      </c>
      <c r="AN47" s="577">
        <v>27.53314707155878</v>
      </c>
      <c r="AO47" s="577">
        <v>4.0021662100295083</v>
      </c>
      <c r="AP47" s="577">
        <v>4.2707314006957908</v>
      </c>
      <c r="AQ47" s="577">
        <v>13.103473012324764</v>
      </c>
      <c r="AR47" s="577">
        <v>13.457020703435427</v>
      </c>
      <c r="AS47" s="577">
        <v>13.259528104772134</v>
      </c>
      <c r="AT47" s="577">
        <v>12.802017158499917</v>
      </c>
      <c r="AU47" s="577">
        <v>11.487012815231642</v>
      </c>
      <c r="AV47" s="577">
        <v>26.803937323315385</v>
      </c>
      <c r="AW47" s="577">
        <v>4.2389714911511298</v>
      </c>
      <c r="AX47" s="577">
        <v>4.7317866397349606</v>
      </c>
      <c r="AY47" s="577">
        <v>13.115803122404621</v>
      </c>
      <c r="AZ47" s="577">
        <v>13.225841577399301</v>
      </c>
      <c r="BA47" s="577">
        <v>12.648488097512395</v>
      </c>
      <c r="BB47" s="577">
        <v>12.224364331704715</v>
      </c>
      <c r="BC47" s="577">
        <v>11.385927247823183</v>
      </c>
      <c r="BD47" s="577">
        <v>27.105379932962439</v>
      </c>
      <c r="BE47" s="577">
        <v>4.743953259083213</v>
      </c>
      <c r="BF47" s="577">
        <v>5.3467157348492949</v>
      </c>
      <c r="BG47" s="577">
        <v>14.541426866118968</v>
      </c>
      <c r="BH47" s="577">
        <v>13.138592723498716</v>
      </c>
      <c r="BI47" s="577">
        <v>12.408154384845272</v>
      </c>
      <c r="BJ47" s="577">
        <v>12.007407981042586</v>
      </c>
      <c r="BK47" s="577">
        <v>11.322747923583123</v>
      </c>
      <c r="BL47" s="577">
        <v>27.743047695936948</v>
      </c>
      <c r="BM47" s="577">
        <v>4.4163302645591349</v>
      </c>
      <c r="BN47" s="577">
        <v>4.4222921604152319</v>
      </c>
      <c r="BO47" s="577">
        <v>14.78599221789883</v>
      </c>
      <c r="BP47" s="577">
        <v>12.645914396887159</v>
      </c>
      <c r="BQ47" s="577">
        <v>12.645914396887159</v>
      </c>
      <c r="BR47" s="577">
        <v>10.700389105058363</v>
      </c>
      <c r="BS47" s="577">
        <v>9.7276264591439663</v>
      </c>
      <c r="BT47" s="577">
        <v>31.712062256809336</v>
      </c>
      <c r="BU47" s="577">
        <v>4.2801556420233471</v>
      </c>
      <c r="BV47" s="577">
        <v>3.5019455252918288</v>
      </c>
      <c r="BW47" s="577">
        <v>14.4</v>
      </c>
      <c r="BX47" s="577">
        <v>12.7</v>
      </c>
      <c r="BY47" s="577">
        <v>12.3</v>
      </c>
      <c r="BZ47" s="577">
        <v>10.6</v>
      </c>
      <c r="CA47" s="577">
        <v>9.5</v>
      </c>
      <c r="CB47" s="577">
        <v>31.712062256809336</v>
      </c>
      <c r="CC47" s="577">
        <v>4.4000000000000004</v>
      </c>
      <c r="CD47" s="577">
        <v>4.3</v>
      </c>
      <c r="CE47" s="577">
        <v>14.1</v>
      </c>
      <c r="CF47" s="577">
        <v>12.8</v>
      </c>
      <c r="CG47" s="577">
        <v>12</v>
      </c>
      <c r="CH47" s="577">
        <v>10.8</v>
      </c>
      <c r="CI47" s="577">
        <v>9.4</v>
      </c>
      <c r="CJ47" s="577">
        <v>32.1</v>
      </c>
      <c r="CK47" s="577">
        <v>4.5</v>
      </c>
      <c r="CL47" s="577">
        <v>4.3</v>
      </c>
      <c r="CM47" s="577">
        <v>13.7</v>
      </c>
      <c r="CN47" s="577">
        <v>12.8</v>
      </c>
      <c r="CO47" s="577">
        <v>11.7</v>
      </c>
      <c r="CP47" s="577">
        <v>11</v>
      </c>
      <c r="CQ47" s="577">
        <v>9.3000000000000007</v>
      </c>
      <c r="CR47" s="577">
        <v>32.5</v>
      </c>
      <c r="CS47" s="577">
        <v>4.5999999999999996</v>
      </c>
      <c r="CT47" s="577">
        <v>4.2</v>
      </c>
    </row>
    <row r="48" spans="1:124">
      <c r="A48" s="1080"/>
      <c r="B48" s="284" t="s">
        <v>56</v>
      </c>
      <c r="C48" s="577">
        <v>20.177935776159227</v>
      </c>
      <c r="D48" s="577">
        <v>16.124473533333582</v>
      </c>
      <c r="E48" s="577">
        <v>13.163561789599537</v>
      </c>
      <c r="F48" s="577">
        <v>10.897317860371283</v>
      </c>
      <c r="G48" s="577">
        <v>8.6589689048314913</v>
      </c>
      <c r="H48" s="577">
        <v>24.669434488607813</v>
      </c>
      <c r="I48" s="577">
        <v>3.6572867235655795</v>
      </c>
      <c r="J48" s="577">
        <v>2.7101976362223357</v>
      </c>
      <c r="K48" s="577">
        <v>19.132683508148379</v>
      </c>
      <c r="L48" s="577">
        <v>16.048915901300692</v>
      </c>
      <c r="M48" s="577">
        <v>13.119692833708982</v>
      </c>
      <c r="N48" s="577">
        <v>10.794444109903457</v>
      </c>
      <c r="O48" s="577">
        <v>9.0383568025549792</v>
      </c>
      <c r="P48" s="577">
        <v>25.675371469677383</v>
      </c>
      <c r="Q48" s="577">
        <v>3.4326389894203357</v>
      </c>
      <c r="R48" s="577">
        <v>2.7727543569131323</v>
      </c>
      <c r="S48" s="577">
        <v>17.125776489867079</v>
      </c>
      <c r="T48" s="577">
        <v>15.807666816252892</v>
      </c>
      <c r="U48" s="577">
        <v>13.470817598034916</v>
      </c>
      <c r="V48" s="577">
        <v>11.068886783287267</v>
      </c>
      <c r="W48" s="577">
        <v>9.1472959736521009</v>
      </c>
      <c r="X48" s="577">
        <v>27.2212389164477</v>
      </c>
      <c r="Y48" s="577">
        <v>3.4065250870075996</v>
      </c>
      <c r="Z48" s="577">
        <v>3.0804485861062081</v>
      </c>
      <c r="AA48" s="577">
        <v>15.62129675710297</v>
      </c>
      <c r="AB48" s="577">
        <v>15.028933426548042</v>
      </c>
      <c r="AC48" s="577">
        <v>14.09350195227351</v>
      </c>
      <c r="AD48" s="577">
        <v>11.917213361806066</v>
      </c>
      <c r="AE48" s="577">
        <v>9.4850882861995895</v>
      </c>
      <c r="AF48" s="577">
        <v>27.434011279479211</v>
      </c>
      <c r="AG48" s="577">
        <v>3.4701022174436926</v>
      </c>
      <c r="AH48" s="577">
        <v>3.2925611458351738</v>
      </c>
      <c r="AI48" s="577">
        <v>14.004809302042434</v>
      </c>
      <c r="AJ48" s="577">
        <v>14.163397894527023</v>
      </c>
      <c r="AK48" s="577">
        <v>13.790189845786905</v>
      </c>
      <c r="AL48" s="577">
        <v>12.882718182226416</v>
      </c>
      <c r="AM48" s="577">
        <v>10.568595964972666</v>
      </c>
      <c r="AN48" s="577">
        <v>27.29581900906426</v>
      </c>
      <c r="AO48" s="577">
        <v>3.6870140834691054</v>
      </c>
      <c r="AP48" s="577">
        <v>3.5895624368198367</v>
      </c>
      <c r="AQ48" s="577">
        <v>13.495022957134692</v>
      </c>
      <c r="AR48" s="577">
        <v>13.833006945399397</v>
      </c>
      <c r="AS48" s="577">
        <v>13.604699219971538</v>
      </c>
      <c r="AT48" s="577">
        <v>13.013532719994828</v>
      </c>
      <c r="AU48" s="577">
        <v>11.507068706050044</v>
      </c>
      <c r="AV48" s="577">
        <v>26.644061732150693</v>
      </c>
      <c r="AW48" s="577">
        <v>3.5655686935811919</v>
      </c>
      <c r="AX48" s="577">
        <v>3.9133183349384009</v>
      </c>
      <c r="AY48" s="577">
        <v>13.644019194972598</v>
      </c>
      <c r="AZ48" s="577">
        <v>13.706818637816699</v>
      </c>
      <c r="BA48" s="577">
        <v>13.081933076127473</v>
      </c>
      <c r="BB48" s="577">
        <v>12.538492255073461</v>
      </c>
      <c r="BC48" s="577">
        <v>11.397692727913777</v>
      </c>
      <c r="BD48" s="577">
        <v>27.114623540522075</v>
      </c>
      <c r="BE48" s="577">
        <v>3.4776883402756233</v>
      </c>
      <c r="BF48" s="577">
        <v>4.2633968591241374</v>
      </c>
      <c r="BG48" s="577">
        <v>15.116613216867634</v>
      </c>
      <c r="BH48" s="577">
        <v>13.606249655175924</v>
      </c>
      <c r="BI48" s="577">
        <v>12.823873374668644</v>
      </c>
      <c r="BJ48" s="577">
        <v>12.318160871240478</v>
      </c>
      <c r="BK48" s="577">
        <v>11.359329094989734</v>
      </c>
      <c r="BL48" s="577">
        <v>27.85980252663121</v>
      </c>
      <c r="BM48" s="577">
        <v>3.405451497612253</v>
      </c>
      <c r="BN48" s="577">
        <v>3.5105197628141149</v>
      </c>
      <c r="BO48" s="577">
        <v>15.605749486652977</v>
      </c>
      <c r="BP48" s="577">
        <v>13.347022587268995</v>
      </c>
      <c r="BQ48" s="577">
        <v>13.347022587268995</v>
      </c>
      <c r="BR48" s="577">
        <v>11.088295687885012</v>
      </c>
      <c r="BS48" s="577">
        <v>8.6242299794661186</v>
      </c>
      <c r="BT48" s="577">
        <v>29.979466119096507</v>
      </c>
      <c r="BU48" s="577">
        <v>3.2854209445585218</v>
      </c>
      <c r="BV48" s="577">
        <v>4.7227926078028748</v>
      </c>
      <c r="BW48" s="577">
        <v>15.4</v>
      </c>
      <c r="BX48" s="577">
        <v>13.5</v>
      </c>
      <c r="BY48" s="577">
        <v>13.3</v>
      </c>
      <c r="BZ48" s="577">
        <v>11.4</v>
      </c>
      <c r="CA48" s="577">
        <v>8.8000000000000007</v>
      </c>
      <c r="CB48" s="577">
        <v>30.6</v>
      </c>
      <c r="CC48" s="577">
        <v>3.5</v>
      </c>
      <c r="CD48" s="577">
        <v>3.6</v>
      </c>
      <c r="CE48" s="577">
        <v>14.9</v>
      </c>
      <c r="CF48" s="577">
        <v>13.6</v>
      </c>
      <c r="CG48" s="577">
        <v>13</v>
      </c>
      <c r="CH48" s="577">
        <v>11.7</v>
      </c>
      <c r="CI48" s="577">
        <v>9</v>
      </c>
      <c r="CJ48" s="577">
        <v>30.9</v>
      </c>
      <c r="CK48" s="577">
        <v>3.5</v>
      </c>
      <c r="CL48" s="577">
        <v>3.5</v>
      </c>
      <c r="CM48" s="577">
        <v>14.5</v>
      </c>
      <c r="CN48" s="577">
        <v>13.6</v>
      </c>
      <c r="CO48" s="577">
        <v>12.6</v>
      </c>
      <c r="CP48" s="577">
        <v>11.9</v>
      </c>
      <c r="CQ48" s="577">
        <v>9.3000000000000007</v>
      </c>
      <c r="CR48" s="577">
        <v>31.2</v>
      </c>
      <c r="CS48" s="577">
        <v>3.5</v>
      </c>
      <c r="CT48" s="577">
        <v>3.4</v>
      </c>
      <c r="CU48" s="16"/>
      <c r="CV48" s="16"/>
      <c r="CW48" s="16"/>
      <c r="CX48" s="16"/>
      <c r="CY48" s="16"/>
      <c r="CZ48" s="16"/>
      <c r="DA48" s="16"/>
      <c r="DB48" s="16"/>
      <c r="DC48" s="16"/>
      <c r="DD48" s="16"/>
      <c r="DE48" s="16"/>
      <c r="DF48" s="16"/>
      <c r="DG48" s="16"/>
      <c r="DH48" s="16"/>
      <c r="DI48" s="16"/>
      <c r="DJ48" s="16"/>
      <c r="DK48" s="16"/>
      <c r="DL48" s="16"/>
      <c r="DM48" s="16"/>
      <c r="DN48" s="16"/>
      <c r="DO48" s="16"/>
      <c r="DP48" s="16"/>
      <c r="DQ48" s="16"/>
      <c r="DR48" s="16"/>
      <c r="DS48" s="16"/>
      <c r="DT48" s="15"/>
    </row>
    <row r="49" spans="1:98">
      <c r="A49" s="1080"/>
      <c r="B49" s="284" t="s">
        <v>59</v>
      </c>
      <c r="C49" s="577">
        <v>19.977232890817888</v>
      </c>
      <c r="D49" s="577">
        <v>15.951227818898698</v>
      </c>
      <c r="E49" s="577">
        <v>13.036109426023243</v>
      </c>
      <c r="F49" s="577">
        <v>10.811572709460723</v>
      </c>
      <c r="G49" s="577">
        <v>8.6426263017054428</v>
      </c>
      <c r="H49" s="577">
        <v>24.862365658821179</v>
      </c>
      <c r="I49" s="577">
        <v>3.7862322642971105</v>
      </c>
      <c r="J49" s="577">
        <v>2.9622621035321814</v>
      </c>
      <c r="K49" s="577">
        <v>18.972784482566848</v>
      </c>
      <c r="L49" s="577">
        <v>15.959313435849154</v>
      </c>
      <c r="M49" s="577">
        <v>13.000609155066797</v>
      </c>
      <c r="N49" s="577">
        <v>10.710954512621228</v>
      </c>
      <c r="O49" s="577">
        <v>8.9970340654886662</v>
      </c>
      <c r="P49" s="577">
        <v>25.81221870825528</v>
      </c>
      <c r="Q49" s="577">
        <v>3.5587585665002779</v>
      </c>
      <c r="R49" s="577">
        <v>3.0021301418058095</v>
      </c>
      <c r="S49" s="577">
        <v>16.972510759571719</v>
      </c>
      <c r="T49" s="577">
        <v>15.712323429669759</v>
      </c>
      <c r="U49" s="577">
        <v>13.40964675382884</v>
      </c>
      <c r="V49" s="577">
        <v>10.981169263367184</v>
      </c>
      <c r="W49" s="577">
        <v>9.0936609490131985</v>
      </c>
      <c r="X49" s="577">
        <v>27.328193260490277</v>
      </c>
      <c r="Y49" s="577">
        <v>3.5174227419362207</v>
      </c>
      <c r="Z49" s="577">
        <v>3.3540690743951878</v>
      </c>
      <c r="AA49" s="577">
        <v>15.441227412587125</v>
      </c>
      <c r="AB49" s="577">
        <v>14.890504278905237</v>
      </c>
      <c r="AC49" s="577">
        <v>13.987104313450018</v>
      </c>
      <c r="AD49" s="577">
        <v>11.854651267775546</v>
      </c>
      <c r="AE49" s="577">
        <v>9.4125850559401183</v>
      </c>
      <c r="AF49" s="577">
        <v>27.641699450572499</v>
      </c>
      <c r="AG49" s="577">
        <v>3.5694603716689137</v>
      </c>
      <c r="AH49" s="577">
        <v>3.5924944261934098</v>
      </c>
      <c r="AI49" s="577">
        <v>13.846584654234425</v>
      </c>
      <c r="AJ49" s="577">
        <v>14.017016588661853</v>
      </c>
      <c r="AK49" s="577">
        <v>13.674476695687163</v>
      </c>
      <c r="AL49" s="577">
        <v>12.804370952465925</v>
      </c>
      <c r="AM49" s="577">
        <v>10.521774039374822</v>
      </c>
      <c r="AN49" s="577">
        <v>27.415318745712256</v>
      </c>
      <c r="AO49" s="577">
        <v>3.8457145956541927</v>
      </c>
      <c r="AP49" s="577">
        <v>3.9325772996149313</v>
      </c>
      <c r="AQ49" s="577">
        <v>13.297260633431399</v>
      </c>
      <c r="AR49" s="577">
        <v>13.643010501661763</v>
      </c>
      <c r="AS49" s="577">
        <v>13.430274528189532</v>
      </c>
      <c r="AT49" s="577">
        <v>12.906647946048622</v>
      </c>
      <c r="AU49" s="577">
        <v>11.496933899224178</v>
      </c>
      <c r="AV49" s="577">
        <v>26.724851373822343</v>
      </c>
      <c r="AW49" s="577">
        <v>3.9056880162907799</v>
      </c>
      <c r="AX49" s="577">
        <v>4.3267067058974016</v>
      </c>
      <c r="AY49" s="577">
        <v>13.37592189095915</v>
      </c>
      <c r="AZ49" s="577">
        <v>13.46275107199142</v>
      </c>
      <c r="BA49" s="577">
        <v>12.861985245854722</v>
      </c>
      <c r="BB49" s="577">
        <v>12.37909081179501</v>
      </c>
      <c r="BC49" s="577">
        <v>11.391722438844308</v>
      </c>
      <c r="BD49" s="577">
        <v>27.109932953418888</v>
      </c>
      <c r="BE49" s="577">
        <v>4.1203840637296523</v>
      </c>
      <c r="BF49" s="577">
        <v>4.8132378901946513</v>
      </c>
      <c r="BG49" s="577">
        <v>14.824844310826411</v>
      </c>
      <c r="BH49" s="577">
        <v>13.369026099400561</v>
      </c>
      <c r="BI49" s="577">
        <v>12.612995848240123</v>
      </c>
      <c r="BJ49" s="577">
        <v>12.160528426200411</v>
      </c>
      <c r="BK49" s="577">
        <v>11.340772937756308</v>
      </c>
      <c r="BL49" s="577">
        <v>27.800577496026165</v>
      </c>
      <c r="BM49" s="577">
        <v>3.9182296461001163</v>
      </c>
      <c r="BN49" s="577">
        <v>3.9730252354498936</v>
      </c>
      <c r="BO49" s="577">
        <v>15.195870852275903</v>
      </c>
      <c r="BP49" s="577">
        <v>12.996468492078076</v>
      </c>
      <c r="BQ49" s="577">
        <v>12.996468492078076</v>
      </c>
      <c r="BR49" s="577">
        <v>10.894342396471687</v>
      </c>
      <c r="BS49" s="577">
        <v>9.1759282193050424</v>
      </c>
      <c r="BT49" s="577">
        <v>30.845764187952923</v>
      </c>
      <c r="BU49" s="577">
        <v>3.7827882932909347</v>
      </c>
      <c r="BV49" s="577">
        <v>4.1123690665473518</v>
      </c>
      <c r="BW49" s="577">
        <v>14.9</v>
      </c>
      <c r="BX49" s="577">
        <v>13.1</v>
      </c>
      <c r="BY49" s="577">
        <v>12.8</v>
      </c>
      <c r="BZ49" s="577">
        <v>11</v>
      </c>
      <c r="CA49" s="577">
        <v>9.1</v>
      </c>
      <c r="CB49" s="577">
        <v>31.2</v>
      </c>
      <c r="CC49" s="577">
        <v>4</v>
      </c>
      <c r="CD49" s="577">
        <v>4</v>
      </c>
      <c r="CE49" s="577">
        <v>14.5</v>
      </c>
      <c r="CF49" s="577">
        <v>13.2</v>
      </c>
      <c r="CG49" s="577">
        <v>12.5</v>
      </c>
      <c r="CH49" s="577">
        <v>11.3</v>
      </c>
      <c r="CI49" s="577">
        <v>9.1999999999999993</v>
      </c>
      <c r="CJ49" s="577">
        <v>31.5</v>
      </c>
      <c r="CK49" s="577">
        <v>4</v>
      </c>
      <c r="CL49" s="577">
        <v>3.9</v>
      </c>
      <c r="CM49" s="577">
        <v>14.1</v>
      </c>
      <c r="CN49" s="577">
        <v>13.2</v>
      </c>
      <c r="CO49" s="577">
        <v>12.1</v>
      </c>
      <c r="CP49" s="577">
        <v>11.5</v>
      </c>
      <c r="CQ49" s="577">
        <v>9.3000000000000007</v>
      </c>
      <c r="CR49" s="577">
        <v>31.9</v>
      </c>
      <c r="CS49" s="577">
        <v>4.0999999999999996</v>
      </c>
      <c r="CT49" s="577">
        <v>3.8</v>
      </c>
    </row>
    <row r="50" spans="1:98" s="283" customFormat="1">
      <c r="A50" s="1080" t="s">
        <v>371</v>
      </c>
      <c r="B50" s="284" t="s">
        <v>55</v>
      </c>
      <c r="C50" s="577">
        <v>17.670836649737502</v>
      </c>
      <c r="D50" s="577">
        <v>14.385598453372179</v>
      </c>
      <c r="E50" s="577">
        <v>12.135725201774882</v>
      </c>
      <c r="F50" s="577">
        <v>10.243049264572326</v>
      </c>
      <c r="G50" s="577">
        <v>8.6637759916773742</v>
      </c>
      <c r="H50" s="577">
        <v>29.24326921043663</v>
      </c>
      <c r="I50" s="577">
        <v>4.336550603218126</v>
      </c>
      <c r="J50" s="577">
        <v>3.3211946252109867</v>
      </c>
      <c r="K50" s="577">
        <v>17.336798373434878</v>
      </c>
      <c r="L50" s="577">
        <v>14.432461080952775</v>
      </c>
      <c r="M50" s="577">
        <v>12.24526910435441</v>
      </c>
      <c r="N50" s="577">
        <v>10.386369206278369</v>
      </c>
      <c r="O50" s="577">
        <v>8.7251630882153375</v>
      </c>
      <c r="P50" s="577">
        <v>29.283089121706176</v>
      </c>
      <c r="Q50" s="577">
        <v>4.2758167246498706</v>
      </c>
      <c r="R50" s="577">
        <v>3.3150333004081851</v>
      </c>
      <c r="S50" s="577">
        <v>16.942299662538073</v>
      </c>
      <c r="T50" s="577">
        <v>14.265543069324638</v>
      </c>
      <c r="U50" s="577">
        <v>12.371603068525349</v>
      </c>
      <c r="V50" s="577">
        <v>10.51783418487293</v>
      </c>
      <c r="W50" s="577">
        <v>8.8422066264271528</v>
      </c>
      <c r="X50" s="577">
        <v>29.438022922133193</v>
      </c>
      <c r="Y50" s="577">
        <v>4.2789261217963688</v>
      </c>
      <c r="Z50" s="577">
        <v>3.3435643443822745</v>
      </c>
      <c r="AA50" s="577">
        <v>16.54039204755496</v>
      </c>
      <c r="AB50" s="577">
        <v>13.988029018119226</v>
      </c>
      <c r="AC50" s="577">
        <v>12.108384927346313</v>
      </c>
      <c r="AD50" s="577">
        <v>10.615988068023261</v>
      </c>
      <c r="AE50" s="577">
        <v>9.1086821680940684</v>
      </c>
      <c r="AF50" s="577">
        <v>29.944369156771682</v>
      </c>
      <c r="AG50" s="577">
        <v>4.3028743557033771</v>
      </c>
      <c r="AH50" s="577">
        <v>3.3912802583871349</v>
      </c>
      <c r="AI50" s="577">
        <v>16.019222069099751</v>
      </c>
      <c r="AJ50" s="577">
        <v>13.791350029389296</v>
      </c>
      <c r="AK50" s="577">
        <v>12.120779492414927</v>
      </c>
      <c r="AL50" s="577">
        <v>10.584946544935548</v>
      </c>
      <c r="AM50" s="577">
        <v>9.1426026338111228</v>
      </c>
      <c r="AN50" s="577">
        <v>30.485565937074767</v>
      </c>
      <c r="AO50" s="577">
        <v>4.4380908942759882</v>
      </c>
      <c r="AP50" s="577">
        <v>3.4174423989985976</v>
      </c>
      <c r="AQ50" s="577">
        <v>16.022234055531548</v>
      </c>
      <c r="AR50" s="577">
        <v>13.542931604019744</v>
      </c>
      <c r="AS50" s="577">
        <v>12.043053538853576</v>
      </c>
      <c r="AT50" s="577">
        <v>10.64507580202079</v>
      </c>
      <c r="AU50" s="577">
        <v>9.2304921054361451</v>
      </c>
      <c r="AV50" s="577">
        <v>30.282390787715702</v>
      </c>
      <c r="AW50" s="577">
        <v>4.5399495821501876</v>
      </c>
      <c r="AX50" s="577">
        <v>3.6938725242723032</v>
      </c>
      <c r="AY50" s="577">
        <v>15.946164921086625</v>
      </c>
      <c r="AZ50" s="577">
        <v>13.597717569501292</v>
      </c>
      <c r="BA50" s="577">
        <v>11.784214147480727</v>
      </c>
      <c r="BB50" s="577">
        <v>10.513830762725457</v>
      </c>
      <c r="BC50" s="577">
        <v>9.290757348428297</v>
      </c>
      <c r="BD50" s="577">
        <v>30.296816386201851</v>
      </c>
      <c r="BE50" s="577">
        <v>4.6454754709974075</v>
      </c>
      <c r="BF50" s="577">
        <v>3.9250233935783316</v>
      </c>
      <c r="BG50" s="577">
        <v>15.848914946599818</v>
      </c>
      <c r="BH50" s="577">
        <v>13.622450302187298</v>
      </c>
      <c r="BI50" s="577">
        <v>11.774163058666861</v>
      </c>
      <c r="BJ50" s="577">
        <v>10.465080839889081</v>
      </c>
      <c r="BK50" s="577">
        <v>9.2832480573795522</v>
      </c>
      <c r="BL50" s="577">
        <v>30.386043393773747</v>
      </c>
      <c r="BM50" s="577">
        <v>4.6629056327143417</v>
      </c>
      <c r="BN50" s="577">
        <v>3.9571937687893204</v>
      </c>
      <c r="BO50" s="577">
        <v>15.722785668549058</v>
      </c>
      <c r="BP50" s="577">
        <v>13.647631698409503</v>
      </c>
      <c r="BQ50" s="577">
        <v>11.780411084476052</v>
      </c>
      <c r="BR50" s="577">
        <v>10.41124223842859</v>
      </c>
      <c r="BS50" s="577">
        <v>9.2692553061799057</v>
      </c>
      <c r="BT50" s="577">
        <v>30.505235187021221</v>
      </c>
      <c r="BU50" s="577">
        <v>4.6784201821906413</v>
      </c>
      <c r="BV50" s="577">
        <v>3.9850186347450371</v>
      </c>
      <c r="BW50" s="577">
        <f t="shared" ref="BW50:CL50" si="2">(BW5+BW8+BW11+BW14+BW17+BW20+BW23+BW26+BW29+BW32+BW35+BW38+BW41+BW44+BW47)/15</f>
        <v>13.930703260601911</v>
      </c>
      <c r="BX50" s="577">
        <f t="shared" si="2"/>
        <v>12.173842446786956</v>
      </c>
      <c r="BY50" s="577">
        <f t="shared" si="2"/>
        <v>11.115644519437451</v>
      </c>
      <c r="BZ50" s="577">
        <f t="shared" si="2"/>
        <v>10.263058280599788</v>
      </c>
      <c r="CA50" s="577">
        <f t="shared" si="2"/>
        <v>9.290606562175233</v>
      </c>
      <c r="CB50" s="577">
        <f t="shared" si="2"/>
        <v>33.580151628093084</v>
      </c>
      <c r="CC50" s="577">
        <f t="shared" si="2"/>
        <v>4.995223399573125</v>
      </c>
      <c r="CD50" s="577">
        <f t="shared" si="2"/>
        <v>4.6475670421845079</v>
      </c>
      <c r="CE50" s="577">
        <f t="shared" si="2"/>
        <v>13.850918930901353</v>
      </c>
      <c r="CF50" s="577">
        <f t="shared" si="2"/>
        <v>11.966166621533874</v>
      </c>
      <c r="CG50" s="577">
        <f t="shared" si="2"/>
        <v>10.730755157873803</v>
      </c>
      <c r="CH50" s="577">
        <f t="shared" si="2"/>
        <v>9.7941894572655901</v>
      </c>
      <c r="CI50" s="577">
        <f t="shared" si="2"/>
        <v>9.3674733475680743</v>
      </c>
      <c r="CJ50" s="577">
        <f t="shared" si="2"/>
        <v>34.743631961055648</v>
      </c>
      <c r="CK50" s="577">
        <f t="shared" si="2"/>
        <v>4.8740084463189586</v>
      </c>
      <c r="CL50" s="577">
        <f t="shared" si="2"/>
        <v>4.6633158817544702</v>
      </c>
      <c r="CM50" s="577">
        <f t="shared" ref="CM50:CT50" si="3">(CM5+CM8+CM11+CM14+CM17+CM20+CM23+CM26+CM29+CM32+CM35+CM38+CM41+CM44+CM47)/15</f>
        <v>14.028529134517704</v>
      </c>
      <c r="CN50" s="577">
        <f t="shared" si="3"/>
        <v>12.453571713027548</v>
      </c>
      <c r="CO50" s="577">
        <f t="shared" si="3"/>
        <v>10.917817223022585</v>
      </c>
      <c r="CP50" s="577">
        <f t="shared" si="3"/>
        <v>9.8695511890045591</v>
      </c>
      <c r="CQ50" s="577">
        <f t="shared" si="3"/>
        <v>9.1400439460561476</v>
      </c>
      <c r="CR50" s="577">
        <f t="shared" si="3"/>
        <v>31.847878575988002</v>
      </c>
      <c r="CS50" s="577">
        <f t="shared" si="3"/>
        <v>5.7146878869187043</v>
      </c>
      <c r="CT50" s="577">
        <f t="shared" si="3"/>
        <v>6.021247694917915</v>
      </c>
    </row>
    <row r="51" spans="1:98" s="283" customFormat="1">
      <c r="A51" s="1080"/>
      <c r="B51" s="284" t="s">
        <v>56</v>
      </c>
      <c r="C51" s="577">
        <v>18.298966468724593</v>
      </c>
      <c r="D51" s="577">
        <v>14.808194255069798</v>
      </c>
      <c r="E51" s="577">
        <v>12.443300158120726</v>
      </c>
      <c r="F51" s="577">
        <v>10.504157665972597</v>
      </c>
      <c r="G51" s="577">
        <v>8.7987621824959454</v>
      </c>
      <c r="H51" s="577">
        <v>28.701965213029695</v>
      </c>
      <c r="I51" s="577">
        <v>3.9102771083719317</v>
      </c>
      <c r="J51" s="577">
        <v>2.5343769482146965</v>
      </c>
      <c r="K51" s="577">
        <v>17.94619862081888</v>
      </c>
      <c r="L51" s="577">
        <v>14.854257171392289</v>
      </c>
      <c r="M51" s="577">
        <v>12.566668481884621</v>
      </c>
      <c r="N51" s="577">
        <v>10.605032203503814</v>
      </c>
      <c r="O51" s="577">
        <v>8.8597895470190409</v>
      </c>
      <c r="P51" s="577">
        <v>28.744325832021012</v>
      </c>
      <c r="Q51" s="577">
        <v>3.8705970491412902</v>
      </c>
      <c r="R51" s="577">
        <v>2.5531310942190415</v>
      </c>
      <c r="S51" s="577">
        <v>17.566088356816785</v>
      </c>
      <c r="T51" s="577">
        <v>14.739094066439856</v>
      </c>
      <c r="U51" s="577">
        <v>12.74772502429853</v>
      </c>
      <c r="V51" s="577">
        <v>10.780771297967686</v>
      </c>
      <c r="W51" s="577">
        <v>8.9384539434308703</v>
      </c>
      <c r="X51" s="577">
        <v>28.785768936967493</v>
      </c>
      <c r="Y51" s="577">
        <v>3.8580765014369023</v>
      </c>
      <c r="Z51" s="577">
        <v>2.5840218726418516</v>
      </c>
      <c r="AA51" s="577">
        <v>17.157695364526425</v>
      </c>
      <c r="AB51" s="577">
        <v>14.436971210794242</v>
      </c>
      <c r="AC51" s="577">
        <v>12.490824758441804</v>
      </c>
      <c r="AD51" s="577">
        <v>10.832160887706868</v>
      </c>
      <c r="AE51" s="577">
        <v>9.1055539453261449</v>
      </c>
      <c r="AF51" s="577">
        <v>29.425968401391007</v>
      </c>
      <c r="AG51" s="577">
        <v>3.8844512931685524</v>
      </c>
      <c r="AH51" s="577">
        <v>2.6663741386449935</v>
      </c>
      <c r="AI51" s="577">
        <v>16.592664194603429</v>
      </c>
      <c r="AJ51" s="577">
        <v>14.205348172843555</v>
      </c>
      <c r="AK51" s="577">
        <v>12.472501037648298</v>
      </c>
      <c r="AL51" s="577">
        <v>10.900343228297553</v>
      </c>
      <c r="AM51" s="577">
        <v>9.4062607422315665</v>
      </c>
      <c r="AN51" s="577">
        <v>29.813749581460424</v>
      </c>
      <c r="AO51" s="577">
        <v>3.921212615573189</v>
      </c>
      <c r="AP51" s="577">
        <v>2.6879204273420068</v>
      </c>
      <c r="AQ51" s="577">
        <v>16.627115084731212</v>
      </c>
      <c r="AR51" s="577">
        <v>13.954509343834223</v>
      </c>
      <c r="AS51" s="577">
        <v>12.365319589852815</v>
      </c>
      <c r="AT51" s="577">
        <v>10.923349446892372</v>
      </c>
      <c r="AU51" s="577">
        <v>9.4459924989983239</v>
      </c>
      <c r="AV51" s="577">
        <v>29.890839148251114</v>
      </c>
      <c r="AW51" s="577">
        <v>3.9721995743525347</v>
      </c>
      <c r="AX51" s="577">
        <v>2.8206753130873952</v>
      </c>
      <c r="AY51" s="577">
        <v>16.540372954155117</v>
      </c>
      <c r="AZ51" s="577">
        <v>14.031154544339731</v>
      </c>
      <c r="BA51" s="577">
        <v>12.105981820666919</v>
      </c>
      <c r="BB51" s="577">
        <v>10.751947639198425</v>
      </c>
      <c r="BC51" s="577">
        <v>9.4752792600045108</v>
      </c>
      <c r="BD51" s="577">
        <v>30.178832017872118</v>
      </c>
      <c r="BE51" s="577">
        <v>3.9862896736941438</v>
      </c>
      <c r="BF51" s="577">
        <v>2.9301420900690327</v>
      </c>
      <c r="BG51" s="577">
        <v>16.431362406225151</v>
      </c>
      <c r="BH51" s="577">
        <v>14.052339833790715</v>
      </c>
      <c r="BI51" s="577">
        <v>12.095286140679425</v>
      </c>
      <c r="BJ51" s="577">
        <v>10.697350280867493</v>
      </c>
      <c r="BK51" s="577">
        <v>9.4580649281788212</v>
      </c>
      <c r="BL51" s="577">
        <v>30.334775738368297</v>
      </c>
      <c r="BM51" s="577">
        <v>3.9872786392649369</v>
      </c>
      <c r="BN51" s="577">
        <v>2.9435420326251647</v>
      </c>
      <c r="BO51" s="577">
        <v>16.290592127298346</v>
      </c>
      <c r="BP51" s="577">
        <v>14.070768621029336</v>
      </c>
      <c r="BQ51" s="577">
        <v>12.100261800831554</v>
      </c>
      <c r="BR51" s="577">
        <v>10.638574991051389</v>
      </c>
      <c r="BS51" s="577">
        <v>9.4330756470064312</v>
      </c>
      <c r="BT51" s="577">
        <v>30.524172063165274</v>
      </c>
      <c r="BU51" s="577">
        <v>3.9882513629886547</v>
      </c>
      <c r="BV51" s="577">
        <v>2.9543033866289812</v>
      </c>
      <c r="BW51" s="577">
        <f t="shared" ref="BW51:CL51" si="4">(BW6+BW9+BW12+BW15+BW18+BW21+BW24+BW27+BW30+BW33+BW36+BW39+BW42+BW45+BW48)/15</f>
        <v>14.775306896346482</v>
      </c>
      <c r="BX51" s="577">
        <f t="shared" si="4"/>
        <v>12.742350353262506</v>
      </c>
      <c r="BY51" s="577">
        <f t="shared" si="4"/>
        <v>11.675053390266294</v>
      </c>
      <c r="BZ51" s="577">
        <f t="shared" si="4"/>
        <v>10.596093205479294</v>
      </c>
      <c r="CA51" s="577">
        <f t="shared" si="4"/>
        <v>9.2927306362343085</v>
      </c>
      <c r="CB51" s="577">
        <f t="shared" si="4"/>
        <v>32.649927508783726</v>
      </c>
      <c r="CC51" s="577">
        <f t="shared" si="4"/>
        <v>4.5955044628359492</v>
      </c>
      <c r="CD51" s="577">
        <f t="shared" si="4"/>
        <v>3.6824748379230927</v>
      </c>
      <c r="CE51" s="577">
        <f t="shared" si="4"/>
        <v>14.95038801174041</v>
      </c>
      <c r="CF51" s="577">
        <f t="shared" si="4"/>
        <v>12.795603501356471</v>
      </c>
      <c r="CG51" s="577">
        <f t="shared" si="4"/>
        <v>11.427973518102744</v>
      </c>
      <c r="CH51" s="577">
        <f t="shared" si="4"/>
        <v>10.336930228597678</v>
      </c>
      <c r="CI51" s="577">
        <f t="shared" si="4"/>
        <v>9.1761429768403975</v>
      </c>
      <c r="CJ51" s="577">
        <f t="shared" si="4"/>
        <v>32.966188322412798</v>
      </c>
      <c r="CK51" s="577">
        <f t="shared" si="4"/>
        <v>4.5944161105343735</v>
      </c>
      <c r="CL51" s="577">
        <f t="shared" si="4"/>
        <v>3.7503481466067501</v>
      </c>
      <c r="CM51" s="577">
        <f t="shared" ref="CM51:CT51" si="5">(CM6+CM9+CM12+CM15+CM18+CM21+CM24+CM27+CM30+CM33+CM36+CM39+CM42+CM45+CM48)/15</f>
        <v>14.755895731358772</v>
      </c>
      <c r="CN51" s="577">
        <f t="shared" si="5"/>
        <v>13.055446342993896</v>
      </c>
      <c r="CO51" s="577">
        <f t="shared" si="5"/>
        <v>11.427794870807357</v>
      </c>
      <c r="CP51" s="577">
        <f t="shared" si="5"/>
        <v>10.253749776068862</v>
      </c>
      <c r="CQ51" s="577">
        <f t="shared" si="5"/>
        <v>9.1523292827898057</v>
      </c>
      <c r="CR51" s="577">
        <f t="shared" si="5"/>
        <v>31.329965970386173</v>
      </c>
      <c r="CS51" s="577">
        <f t="shared" si="5"/>
        <v>5.3454752733915223</v>
      </c>
      <c r="CT51" s="577">
        <f t="shared" si="5"/>
        <v>4.6793489340984484</v>
      </c>
    </row>
    <row r="52" spans="1:98" s="283" customFormat="1">
      <c r="A52" s="1080"/>
      <c r="B52" s="284" t="s">
        <v>59</v>
      </c>
      <c r="C52" s="577">
        <v>17.980581640001407</v>
      </c>
      <c r="D52" s="577">
        <v>14.5939899809285</v>
      </c>
      <c r="E52" s="577">
        <v>12.287397354535269</v>
      </c>
      <c r="F52" s="577">
        <v>10.371807710366177</v>
      </c>
      <c r="G52" s="577">
        <v>8.7303407289291162</v>
      </c>
      <c r="H52" s="577">
        <v>28.976339992401741</v>
      </c>
      <c r="I52" s="577">
        <v>4.1263455221668677</v>
      </c>
      <c r="J52" s="577">
        <v>2.9331970706709263</v>
      </c>
      <c r="K52" s="577">
        <v>17.637634910649123</v>
      </c>
      <c r="L52" s="577">
        <v>14.640684946635538</v>
      </c>
      <c r="M52" s="577">
        <v>12.403931126915216</v>
      </c>
      <c r="N52" s="577">
        <v>10.494314385468195</v>
      </c>
      <c r="O52" s="577">
        <v>8.7916227883184828</v>
      </c>
      <c r="P52" s="577">
        <v>29.017123226315096</v>
      </c>
      <c r="Q52" s="577">
        <v>4.0757759722635951</v>
      </c>
      <c r="R52" s="577">
        <v>2.9389126434347728</v>
      </c>
      <c r="S52" s="577">
        <v>17.249940451031208</v>
      </c>
      <c r="T52" s="577">
        <v>14.499089466494743</v>
      </c>
      <c r="U52" s="577">
        <v>12.557099304838893</v>
      </c>
      <c r="V52" s="577">
        <v>10.647509797044954</v>
      </c>
      <c r="W52" s="577">
        <v>8.8896739831858547</v>
      </c>
      <c r="X52" s="577">
        <v>29.116343590438685</v>
      </c>
      <c r="Y52" s="577">
        <v>4.0713710470861253</v>
      </c>
      <c r="Z52" s="577">
        <v>2.9689723598795119</v>
      </c>
      <c r="AA52" s="577">
        <v>16.844842807414192</v>
      </c>
      <c r="AB52" s="577">
        <v>14.20944495407004</v>
      </c>
      <c r="AC52" s="577">
        <v>12.297002247189486</v>
      </c>
      <c r="AD52" s="577">
        <v>10.722603369454776</v>
      </c>
      <c r="AE52" s="577">
        <v>9.1071393450239171</v>
      </c>
      <c r="AF52" s="577">
        <v>29.688696621815023</v>
      </c>
      <c r="AG52" s="577">
        <v>4.0965102947481622</v>
      </c>
      <c r="AH52" s="577">
        <v>3.0337603602844228</v>
      </c>
      <c r="AI52" s="577">
        <v>16.302225191121256</v>
      </c>
      <c r="AJ52" s="577">
        <v>13.995664923426339</v>
      </c>
      <c r="AK52" s="577">
        <v>12.294359860783997</v>
      </c>
      <c r="AL52" s="577">
        <v>10.740599996429498</v>
      </c>
      <c r="AM52" s="577">
        <v>9.272722247475242</v>
      </c>
      <c r="AN52" s="577">
        <v>30.154013514243999</v>
      </c>
      <c r="AO52" s="577">
        <v>4.1830029611222956</v>
      </c>
      <c r="AP52" s="577">
        <v>3.0574113053973737</v>
      </c>
      <c r="AQ52" s="577">
        <v>16.32094623793359</v>
      </c>
      <c r="AR52" s="577">
        <v>13.746183613841831</v>
      </c>
      <c r="AS52" s="577">
        <v>12.202200198710706</v>
      </c>
      <c r="AT52" s="577">
        <v>10.782497416771289</v>
      </c>
      <c r="AU52" s="577">
        <v>9.3369140128228434</v>
      </c>
      <c r="AV52" s="577">
        <v>30.089028392299991</v>
      </c>
      <c r="AW52" s="577">
        <v>4.2595740443152366</v>
      </c>
      <c r="AX52" s="577">
        <v>3.2626560833044977</v>
      </c>
      <c r="AY52" s="577">
        <v>16.239828243366805</v>
      </c>
      <c r="AZ52" s="577">
        <v>13.811926289253583</v>
      </c>
      <c r="BA52" s="577">
        <v>11.943234824838905</v>
      </c>
      <c r="BB52" s="577">
        <v>10.631510412182454</v>
      </c>
      <c r="BC52" s="577">
        <v>9.3819498510054462</v>
      </c>
      <c r="BD52" s="577">
        <v>30.2385073771467</v>
      </c>
      <c r="BE52" s="577">
        <v>4.3196995129775475</v>
      </c>
      <c r="BF52" s="577">
        <v>3.4333434892285704</v>
      </c>
      <c r="BG52" s="577">
        <v>16.136859089240275</v>
      </c>
      <c r="BH52" s="577">
        <v>13.834974488810545</v>
      </c>
      <c r="BI52" s="577">
        <v>11.93291645179119</v>
      </c>
      <c r="BJ52" s="577">
        <v>10.579907720732768</v>
      </c>
      <c r="BK52" s="577">
        <v>9.3696721513463501</v>
      </c>
      <c r="BL52" s="577">
        <v>30.360698238881309</v>
      </c>
      <c r="BM52" s="577">
        <v>4.3288963892047523</v>
      </c>
      <c r="BN52" s="577">
        <v>3.456075469992804</v>
      </c>
      <c r="BO52" s="577">
        <v>16.003599534436351</v>
      </c>
      <c r="BP52" s="577">
        <v>13.856897924972436</v>
      </c>
      <c r="BQ52" s="577">
        <v>11.938596175157219</v>
      </c>
      <c r="BR52" s="577">
        <v>10.523671725841298</v>
      </c>
      <c r="BS52" s="577">
        <v>9.3502741507344407</v>
      </c>
      <c r="BT52" s="577">
        <v>30.514600591933235</v>
      </c>
      <c r="BU52" s="577">
        <v>4.3370908942817294</v>
      </c>
      <c r="BV52" s="577">
        <v>3.4752690026432878</v>
      </c>
      <c r="BW52" s="577">
        <f t="shared" ref="BW52:CL52" si="6">(BW7+BW10+BW13+BW16+BW19+BW22+BW25+BW28+BW31+BW34+BW37+BW40+BW43+BW46+BW49)/15</f>
        <v>14.342820421632034</v>
      </c>
      <c r="BX52" s="577">
        <f t="shared" si="6"/>
        <v>12.446574030723379</v>
      </c>
      <c r="BY52" s="577">
        <f t="shared" si="6"/>
        <v>11.383678412538988</v>
      </c>
      <c r="BZ52" s="577">
        <f t="shared" si="6"/>
        <v>10.426757228851177</v>
      </c>
      <c r="CA52" s="577">
        <f t="shared" si="6"/>
        <v>9.2851673920235314</v>
      </c>
      <c r="CB52" s="577">
        <f t="shared" si="6"/>
        <v>33.150574252549269</v>
      </c>
      <c r="CC52" s="577">
        <f t="shared" si="6"/>
        <v>4.7910713449715159</v>
      </c>
      <c r="CD52" s="577">
        <f t="shared" si="6"/>
        <v>4.1744474853248796</v>
      </c>
      <c r="CE52" s="577">
        <f t="shared" si="6"/>
        <v>14.458984592090067</v>
      </c>
      <c r="CF52" s="577">
        <f t="shared" si="6"/>
        <v>12.433064610023335</v>
      </c>
      <c r="CG52" s="577">
        <f t="shared" si="6"/>
        <v>11.125705012284673</v>
      </c>
      <c r="CH52" s="577">
        <f t="shared" si="6"/>
        <v>10.121424895253016</v>
      </c>
      <c r="CI52" s="577">
        <f t="shared" si="6"/>
        <v>9.3354875040101053</v>
      </c>
      <c r="CJ52" s="577">
        <f t="shared" si="6"/>
        <v>33.513750607012391</v>
      </c>
      <c r="CK52" s="577">
        <f t="shared" si="6"/>
        <v>4.7587698790566195</v>
      </c>
      <c r="CL52" s="577">
        <f t="shared" si="6"/>
        <v>4.2559344908458767</v>
      </c>
      <c r="CM52" s="577">
        <f t="shared" ref="CM52:CT52" si="7">(CM7+CM10+CM13+CM16+CM19+CM22+CM25+CM28+CM31+CM34+CM37+CM40+CM43+CM46+CM49)/15</f>
        <v>14.382203255145647</v>
      </c>
      <c r="CN52" s="577">
        <f t="shared" si="7"/>
        <v>12.699399084119355</v>
      </c>
      <c r="CO52" s="577">
        <f t="shared" si="7"/>
        <v>11.177950671891534</v>
      </c>
      <c r="CP52" s="577">
        <f t="shared" si="7"/>
        <v>10.059127279302292</v>
      </c>
      <c r="CQ52" s="577">
        <f t="shared" si="7"/>
        <v>9.0854898548404357</v>
      </c>
      <c r="CR52" s="577">
        <f t="shared" si="7"/>
        <v>31.746840067786227</v>
      </c>
      <c r="CS52" s="577">
        <f t="shared" si="7"/>
        <v>5.5137937065332814</v>
      </c>
      <c r="CT52" s="577">
        <f t="shared" si="7"/>
        <v>5.3471961863885582</v>
      </c>
    </row>
    <row r="53" spans="1:98">
      <c r="A53" s="283" t="s">
        <v>17</v>
      </c>
      <c r="B53" s="57"/>
      <c r="C53" s="57"/>
      <c r="D53" s="57"/>
      <c r="G53" s="97"/>
      <c r="H53" s="97"/>
      <c r="L53" s="57"/>
      <c r="M53" s="57"/>
      <c r="N53" s="57"/>
      <c r="O53" s="57"/>
      <c r="P53" s="57"/>
      <c r="Q53" s="57"/>
      <c r="R53" s="57"/>
      <c r="S53" s="57"/>
      <c r="T53" s="57"/>
      <c r="U53" s="57"/>
      <c r="V53" s="57"/>
      <c r="W53" s="57"/>
      <c r="X53" s="57"/>
      <c r="Y53" s="57"/>
      <c r="Z53" s="57"/>
      <c r="AA53" s="57"/>
      <c r="AB53" s="57"/>
      <c r="AC53" s="57"/>
      <c r="AD53" s="57"/>
      <c r="AE53" s="57"/>
      <c r="AF53" s="57"/>
      <c r="AG53" s="57"/>
      <c r="AH53" s="57"/>
      <c r="AI53" s="57"/>
      <c r="AJ53" s="57"/>
      <c r="AK53" s="57"/>
      <c r="AL53" s="57"/>
      <c r="AM53" s="57"/>
      <c r="AN53" s="57"/>
      <c r="AO53" s="57"/>
      <c r="AP53" s="57"/>
      <c r="AQ53" s="57"/>
      <c r="AR53" s="57"/>
      <c r="AS53" s="57"/>
      <c r="AT53" s="57"/>
      <c r="AU53" s="57"/>
      <c r="AV53" s="57"/>
      <c r="AW53" s="57"/>
      <c r="AX53" s="57"/>
      <c r="AY53" s="57"/>
      <c r="AZ53" s="57"/>
      <c r="BA53" s="57"/>
      <c r="BB53" s="57"/>
      <c r="BC53" s="57"/>
      <c r="BD53" s="57"/>
      <c r="BE53" s="57"/>
      <c r="BF53" s="57"/>
      <c r="BG53" s="57"/>
      <c r="BH53" s="57"/>
      <c r="BI53" s="57"/>
      <c r="BJ53" s="57"/>
      <c r="BK53" s="57"/>
      <c r="BL53" s="57"/>
      <c r="BM53" s="57"/>
      <c r="BN53" s="57"/>
      <c r="BO53" s="57"/>
      <c r="BP53" s="57"/>
      <c r="BQ53" s="57"/>
      <c r="BR53" s="57"/>
      <c r="BS53" s="57"/>
      <c r="BT53" s="57"/>
      <c r="BU53" s="57"/>
      <c r="BV53" s="57"/>
      <c r="BW53" s="289"/>
      <c r="BX53" s="289"/>
      <c r="BY53" s="289"/>
      <c r="BZ53" s="289"/>
      <c r="CA53" s="289"/>
      <c r="CB53" s="289"/>
      <c r="CC53" s="289"/>
      <c r="CD53" s="289"/>
      <c r="CE53" s="57"/>
      <c r="CF53" s="289"/>
      <c r="CG53" s="57"/>
    </row>
    <row r="54" spans="1:98" s="283" customFormat="1">
      <c r="A54" s="369" t="s">
        <v>35</v>
      </c>
      <c r="C54" s="289"/>
      <c r="D54" s="289"/>
      <c r="H54" s="93"/>
      <c r="L54" s="289"/>
      <c r="M54" s="289"/>
      <c r="N54" s="289"/>
      <c r="O54" s="289"/>
      <c r="P54" s="289"/>
      <c r="Q54" s="289"/>
      <c r="R54" s="289"/>
      <c r="S54" s="289"/>
      <c r="T54" s="289"/>
      <c r="U54" s="289"/>
      <c r="V54" s="289"/>
      <c r="W54" s="289"/>
      <c r="X54" s="289"/>
      <c r="Y54" s="289"/>
      <c r="Z54" s="289"/>
      <c r="AA54" s="289"/>
      <c r="AB54" s="289"/>
      <c r="AC54" s="289"/>
      <c r="AD54" s="289"/>
      <c r="AE54" s="289"/>
      <c r="AF54" s="289"/>
      <c r="AG54" s="289"/>
      <c r="AH54" s="289"/>
      <c r="AI54" s="289"/>
      <c r="AJ54" s="289"/>
      <c r="AK54" s="289"/>
      <c r="AL54" s="289"/>
      <c r="AM54" s="289"/>
      <c r="AN54" s="289"/>
      <c r="AO54" s="289"/>
      <c r="AP54" s="289"/>
      <c r="AQ54" s="289"/>
      <c r="AR54" s="289"/>
      <c r="AS54" s="289"/>
      <c r="AT54" s="289"/>
      <c r="AU54" s="289"/>
      <c r="AV54" s="289"/>
      <c r="AW54" s="289"/>
      <c r="AX54" s="289"/>
      <c r="AY54" s="289"/>
      <c r="AZ54" s="289"/>
      <c r="BA54" s="289"/>
      <c r="BB54" s="289"/>
      <c r="BC54" s="289"/>
      <c r="BD54" s="289"/>
      <c r="BE54" s="289"/>
      <c r="BF54" s="289"/>
      <c r="BG54" s="289"/>
      <c r="BH54" s="289"/>
      <c r="BI54" s="289"/>
      <c r="BJ54" s="289"/>
      <c r="BK54" s="289"/>
      <c r="BL54" s="289"/>
      <c r="BM54" s="289"/>
      <c r="BN54" s="289"/>
      <c r="BO54" s="289"/>
      <c r="BP54" s="289"/>
      <c r="BQ54" s="289"/>
      <c r="BR54" s="289"/>
      <c r="BS54" s="289"/>
      <c r="BT54" s="289"/>
      <c r="BU54" s="289"/>
      <c r="BV54" s="289"/>
      <c r="BW54" s="289"/>
      <c r="BX54" s="289"/>
      <c r="BY54" s="289"/>
      <c r="BZ54" s="289"/>
      <c r="CA54" s="289"/>
      <c r="CB54" s="289"/>
      <c r="CC54" s="289"/>
      <c r="CD54" s="289"/>
      <c r="CE54" s="289"/>
      <c r="CF54" s="289"/>
      <c r="CG54" s="289"/>
      <c r="CM54" s="499"/>
      <c r="CN54" s="499"/>
      <c r="CO54" s="499"/>
      <c r="CP54" s="499"/>
      <c r="CQ54" s="499"/>
      <c r="CR54" s="499"/>
      <c r="CS54" s="499"/>
    </row>
    <row r="55" spans="1:98" s="283" customFormat="1">
      <c r="A55" s="134"/>
      <c r="C55" s="289"/>
      <c r="D55" s="289"/>
      <c r="G55" s="147"/>
      <c r="H55" s="289"/>
      <c r="L55" s="289"/>
      <c r="M55" s="289"/>
      <c r="N55" s="289"/>
      <c r="O55" s="289"/>
      <c r="P55" s="289"/>
      <c r="Q55" s="289"/>
      <c r="R55" s="289"/>
      <c r="S55" s="289"/>
      <c r="T55" s="289"/>
      <c r="U55" s="289"/>
      <c r="V55" s="289"/>
      <c r="W55" s="289"/>
      <c r="X55" s="289"/>
      <c r="Y55" s="289"/>
      <c r="Z55" s="289"/>
      <c r="AA55" s="289"/>
      <c r="AB55" s="289"/>
      <c r="AC55" s="289"/>
      <c r="AD55" s="289"/>
      <c r="AE55" s="289"/>
      <c r="AF55" s="289"/>
      <c r="AG55" s="289"/>
      <c r="AH55" s="289"/>
      <c r="AI55" s="289"/>
      <c r="AJ55" s="289"/>
      <c r="AK55" s="289"/>
      <c r="AL55" s="289"/>
      <c r="AM55" s="289"/>
      <c r="AN55" s="289"/>
      <c r="AO55" s="289"/>
      <c r="AP55" s="289"/>
      <c r="AQ55" s="289"/>
      <c r="AR55" s="289"/>
      <c r="AS55" s="289"/>
      <c r="AT55" s="289"/>
      <c r="AU55" s="289"/>
      <c r="AV55" s="289"/>
      <c r="AW55" s="289"/>
      <c r="AX55" s="289"/>
      <c r="AY55" s="289"/>
      <c r="AZ55" s="289"/>
      <c r="BA55" s="289"/>
      <c r="BB55" s="289"/>
      <c r="BC55" s="289"/>
      <c r="BD55" s="289"/>
      <c r="BE55" s="289"/>
      <c r="BF55" s="289"/>
      <c r="BG55" s="289"/>
      <c r="BH55" s="289"/>
      <c r="BI55" s="289"/>
      <c r="BJ55" s="289"/>
      <c r="BK55" s="289"/>
      <c r="BL55" s="289"/>
      <c r="BM55" s="289"/>
      <c r="BN55" s="289"/>
      <c r="BO55" s="289"/>
      <c r="BP55" s="289"/>
      <c r="BQ55" s="289"/>
      <c r="BR55" s="289"/>
      <c r="BS55" s="289"/>
      <c r="BT55" s="289"/>
      <c r="BU55" s="289"/>
      <c r="BV55" s="289"/>
      <c r="BW55" s="289"/>
      <c r="BX55" s="289"/>
      <c r="BY55" s="289"/>
      <c r="BZ55" s="289"/>
      <c r="CA55" s="289"/>
      <c r="CB55" s="289"/>
      <c r="CC55" s="289"/>
      <c r="CD55" s="289"/>
      <c r="CE55" s="289"/>
      <c r="CF55" s="289"/>
      <c r="CG55" s="289"/>
      <c r="CM55" s="499"/>
      <c r="CN55" s="499"/>
      <c r="CO55" s="499"/>
      <c r="CP55" s="299"/>
      <c r="CQ55" s="499"/>
      <c r="CR55" s="499"/>
      <c r="CS55" s="499"/>
    </row>
    <row r="56" spans="1:98" s="499" customFormat="1" ht="15" customHeight="1">
      <c r="A56" s="289" t="s">
        <v>667</v>
      </c>
      <c r="E56" s="454"/>
      <c r="F56" s="454"/>
      <c r="G56" s="454"/>
      <c r="H56" s="454"/>
      <c r="I56" s="454"/>
      <c r="J56" s="454"/>
      <c r="K56" s="454"/>
      <c r="L56" s="454"/>
      <c r="M56" s="454"/>
      <c r="N56" s="454"/>
      <c r="O56" s="454"/>
      <c r="P56" s="454"/>
      <c r="Q56" s="454"/>
      <c r="R56" s="454"/>
      <c r="S56" s="454"/>
      <c r="T56" s="454"/>
      <c r="U56" s="454"/>
      <c r="V56" s="454"/>
      <c r="W56" s="289"/>
      <c r="X56" s="289"/>
      <c r="Y56" s="289"/>
      <c r="Z56" s="289"/>
      <c r="AA56" s="289"/>
      <c r="CP56" s="299"/>
    </row>
    <row r="57" spans="1:98" s="499" customFormat="1" ht="15" customHeight="1">
      <c r="A57" s="799"/>
      <c r="E57" s="454"/>
      <c r="F57" s="454"/>
      <c r="G57" s="454"/>
      <c r="H57" s="454"/>
      <c r="I57" s="454"/>
      <c r="J57" s="454"/>
      <c r="K57" s="454"/>
      <c r="L57" s="454"/>
      <c r="M57" s="454"/>
      <c r="N57" s="454"/>
      <c r="O57" s="454"/>
      <c r="P57" s="454"/>
      <c r="Q57" s="454"/>
      <c r="R57" s="454"/>
      <c r="S57" s="454"/>
      <c r="T57" s="454"/>
      <c r="U57" s="454"/>
      <c r="V57" s="454"/>
      <c r="W57" s="289"/>
      <c r="X57" s="289"/>
      <c r="Y57" s="289"/>
      <c r="Z57" s="289"/>
      <c r="AA57" s="289"/>
      <c r="CP57" s="299"/>
    </row>
    <row r="58" spans="1:98" s="499" customFormat="1" ht="15" customHeight="1">
      <c r="A58" s="96" t="s">
        <v>935</v>
      </c>
      <c r="E58" s="454"/>
      <c r="F58" s="454"/>
      <c r="G58" s="454"/>
      <c r="H58" s="454"/>
      <c r="I58" s="454"/>
      <c r="J58" s="454"/>
      <c r="K58" s="454"/>
      <c r="L58" s="454"/>
      <c r="M58" s="454"/>
      <c r="N58" s="454"/>
      <c r="O58" s="454"/>
      <c r="P58" s="454"/>
      <c r="Q58" s="454"/>
      <c r="R58" s="454"/>
      <c r="S58" s="454"/>
      <c r="T58" s="454"/>
      <c r="U58" s="454"/>
      <c r="V58" s="454"/>
      <c r="W58" s="289"/>
      <c r="X58" s="289"/>
      <c r="Y58" s="289"/>
      <c r="Z58" s="289"/>
      <c r="AA58" s="289"/>
      <c r="CP58" s="299"/>
    </row>
    <row r="59" spans="1:98" s="499" customFormat="1">
      <c r="A59" s="96"/>
      <c r="C59" s="134"/>
      <c r="D59" s="454"/>
      <c r="E59" s="454"/>
      <c r="F59" s="454"/>
      <c r="G59" s="454"/>
      <c r="H59" s="454"/>
      <c r="I59" s="454"/>
      <c r="J59" s="454"/>
      <c r="K59" s="454"/>
      <c r="L59" s="454"/>
      <c r="M59" s="454"/>
      <c r="N59" s="454"/>
      <c r="O59" s="454"/>
      <c r="P59" s="454"/>
      <c r="Q59" s="454"/>
      <c r="R59" s="454"/>
      <c r="S59" s="454"/>
      <c r="T59" s="454"/>
      <c r="U59" s="454"/>
      <c r="V59" s="454"/>
      <c r="W59" s="289"/>
      <c r="X59" s="289"/>
      <c r="Y59" s="289"/>
      <c r="Z59" s="289"/>
      <c r="AA59" s="289"/>
      <c r="CP59" s="299"/>
    </row>
    <row r="60" spans="1:98">
      <c r="A60" s="96" t="s">
        <v>1514</v>
      </c>
      <c r="C60" s="57"/>
      <c r="D60" s="57"/>
      <c r="E60" s="57"/>
      <c r="F60" s="57"/>
      <c r="G60" s="57"/>
      <c r="H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c r="BD60" s="57"/>
      <c r="BE60" s="57"/>
      <c r="BF60" s="57"/>
      <c r="BG60" s="57"/>
      <c r="BH60" s="57"/>
      <c r="BI60" s="57"/>
      <c r="BJ60" s="57"/>
      <c r="BK60" s="57"/>
      <c r="BL60" s="57"/>
      <c r="BM60" s="57"/>
      <c r="BN60" s="57"/>
      <c r="BO60" s="57"/>
      <c r="BP60" s="57"/>
      <c r="BQ60" s="57"/>
      <c r="BR60" s="57"/>
      <c r="BS60" s="57"/>
      <c r="BT60" s="57"/>
      <c r="BU60" s="57"/>
      <c r="BV60" s="57"/>
      <c r="BW60" s="289"/>
      <c r="BX60" s="289"/>
      <c r="BY60" s="289"/>
      <c r="BZ60" s="289"/>
      <c r="CA60" s="289"/>
      <c r="CB60" s="289"/>
      <c r="CC60" s="289"/>
      <c r="CD60" s="289"/>
      <c r="CE60" s="57"/>
      <c r="CF60" s="289"/>
      <c r="CG60" s="57"/>
    </row>
    <row r="61" spans="1:98" s="7" customFormat="1">
      <c r="A61" s="289"/>
      <c r="B61" s="93"/>
      <c r="C61" s="93"/>
      <c r="D61" s="93"/>
      <c r="E61" s="93"/>
      <c r="F61" s="93"/>
      <c r="G61" s="131"/>
      <c r="H61" s="57"/>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3"/>
      <c r="AO61" s="93"/>
      <c r="AP61" s="93"/>
      <c r="AQ61" s="93"/>
      <c r="AR61" s="93"/>
      <c r="AS61" s="93"/>
      <c r="AT61" s="93"/>
      <c r="AU61" s="93"/>
      <c r="AV61" s="93"/>
      <c r="AW61" s="93"/>
      <c r="AX61" s="93"/>
      <c r="AY61" s="93"/>
      <c r="AZ61" s="93"/>
      <c r="BA61" s="93"/>
      <c r="BB61" s="93"/>
      <c r="BC61" s="93"/>
      <c r="BD61" s="93"/>
      <c r="BE61" s="93"/>
      <c r="BF61" s="93"/>
      <c r="BG61" s="93"/>
      <c r="BH61" s="93"/>
      <c r="BI61" s="93"/>
      <c r="BJ61" s="93"/>
      <c r="BK61" s="93"/>
      <c r="BL61" s="93"/>
      <c r="BM61" s="93"/>
      <c r="BN61" s="93"/>
      <c r="BO61" s="93"/>
      <c r="BP61" s="93"/>
      <c r="BQ61" s="93"/>
      <c r="BR61" s="93"/>
      <c r="BS61" s="93"/>
      <c r="BT61" s="93"/>
      <c r="BU61" s="93"/>
      <c r="BV61" s="93"/>
      <c r="BW61" s="93"/>
      <c r="BX61" s="93"/>
      <c r="BY61" s="93"/>
      <c r="BZ61" s="93"/>
      <c r="CA61" s="93"/>
      <c r="CB61" s="93"/>
      <c r="CC61" s="93"/>
      <c r="CD61" s="93"/>
      <c r="CE61" s="93"/>
      <c r="CF61" s="93"/>
      <c r="CG61" s="93"/>
    </row>
    <row r="62" spans="1:98">
      <c r="A62" s="167" t="s">
        <v>431</v>
      </c>
    </row>
  </sheetData>
  <mergeCells count="30">
    <mergeCell ref="AQ3:AX3"/>
    <mergeCell ref="BO3:BV3"/>
    <mergeCell ref="AI3:AP3"/>
    <mergeCell ref="AA3:AH3"/>
    <mergeCell ref="C3:J3"/>
    <mergeCell ref="K3:R3"/>
    <mergeCell ref="S3:Z3"/>
    <mergeCell ref="A32:A34"/>
    <mergeCell ref="A50:A52"/>
    <mergeCell ref="A35:A37"/>
    <mergeCell ref="A38:A40"/>
    <mergeCell ref="A41:A43"/>
    <mergeCell ref="A44:A46"/>
    <mergeCell ref="A47:A49"/>
    <mergeCell ref="CM3:CT3"/>
    <mergeCell ref="A29:A31"/>
    <mergeCell ref="A11:A13"/>
    <mergeCell ref="A14:A16"/>
    <mergeCell ref="A20:A22"/>
    <mergeCell ref="A23:A25"/>
    <mergeCell ref="A26:A28"/>
    <mergeCell ref="A17:A19"/>
    <mergeCell ref="A3:A4"/>
    <mergeCell ref="B3:B4"/>
    <mergeCell ref="A5:A7"/>
    <mergeCell ref="A8:A10"/>
    <mergeCell ref="CE3:CL3"/>
    <mergeCell ref="BW3:CD3"/>
    <mergeCell ref="BG3:BN3"/>
    <mergeCell ref="AY3:BF3"/>
  </mergeCells>
  <hyperlinks>
    <hyperlink ref="CW6" location="Content!B5" display="Back to Content Page"/>
  </hyperlinks>
  <pageMargins left="0.7" right="0.7" top="0.75" bottom="0.75" header="0.3" footer="0.3"/>
  <pageSetup orientation="portrait" r:id="rId1"/>
  <ignoredErrors>
    <ignoredError sqref="CE10:CL10" formulaRange="1"/>
  </ignoredError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
  <sheetViews>
    <sheetView zoomScaleNormal="100" workbookViewId="0">
      <selection activeCell="A9" sqref="A9"/>
    </sheetView>
  </sheetViews>
  <sheetFormatPr defaultColWidth="9.1796875" defaultRowHeight="15" customHeight="1"/>
  <cols>
    <col min="1" max="1" width="53.7265625" style="289" customWidth="1"/>
    <col min="2" max="17" width="8.7265625" style="289" customWidth="1"/>
    <col min="18" max="27" width="14.1796875" style="289" customWidth="1"/>
    <col min="28" max="16384" width="9.1796875" style="289"/>
  </cols>
  <sheetData>
    <row r="1" spans="1:19" s="136" customFormat="1" ht="15" customHeight="1">
      <c r="A1" s="136" t="s">
        <v>1898</v>
      </c>
    </row>
    <row r="2" spans="1:19" s="136" customFormat="1" ht="15" customHeight="1">
      <c r="A2" s="1163" t="s">
        <v>1888</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row>
    <row r="4" spans="1:19" ht="15" customHeight="1">
      <c r="A4" s="896" t="s">
        <v>1889</v>
      </c>
      <c r="B4" s="897" t="s">
        <v>8</v>
      </c>
      <c r="C4" s="897" t="s">
        <v>8</v>
      </c>
      <c r="D4" s="897">
        <v>2629.9082388850989</v>
      </c>
      <c r="E4" s="897">
        <v>2428.5284215092574</v>
      </c>
      <c r="F4" s="897">
        <v>2967.0612703084171</v>
      </c>
      <c r="G4" s="897">
        <v>3304.112703585989</v>
      </c>
      <c r="H4" s="897">
        <v>3547.4378288985536</v>
      </c>
      <c r="I4" s="897">
        <v>3996.7019148328086</v>
      </c>
      <c r="J4" s="897">
        <v>4733.9722419928821</v>
      </c>
      <c r="K4" s="897">
        <v>5755.4175513092705</v>
      </c>
      <c r="L4" s="897">
        <v>6787.7787375415292</v>
      </c>
      <c r="M4" s="897" t="s">
        <v>8</v>
      </c>
      <c r="N4" s="897" t="s">
        <v>8</v>
      </c>
      <c r="O4" s="897" t="s">
        <v>8</v>
      </c>
      <c r="P4" s="897" t="s">
        <v>8</v>
      </c>
      <c r="Q4" s="897" t="s">
        <v>8</v>
      </c>
      <c r="S4" s="7"/>
    </row>
    <row r="5" spans="1:19" ht="15" customHeight="1">
      <c r="A5" s="896" t="s">
        <v>1890</v>
      </c>
      <c r="B5" s="897" t="s">
        <v>8</v>
      </c>
      <c r="C5" s="897" t="s">
        <v>8</v>
      </c>
      <c r="D5" s="897">
        <v>312.18668784170711</v>
      </c>
      <c r="E5" s="897">
        <v>294.4805000051357</v>
      </c>
      <c r="F5" s="897">
        <v>423.65975050066783</v>
      </c>
      <c r="G5" s="897">
        <v>464.44709589377078</v>
      </c>
      <c r="H5" s="897">
        <v>437.36306435007378</v>
      </c>
      <c r="I5" s="897">
        <v>541.44469848528149</v>
      </c>
      <c r="J5" s="897">
        <v>656.72455516014236</v>
      </c>
      <c r="K5" s="897">
        <v>764.28025477707001</v>
      </c>
      <c r="L5" s="897">
        <v>633.09568106312292</v>
      </c>
      <c r="M5" s="897" t="s">
        <v>8</v>
      </c>
      <c r="N5" s="897" t="s">
        <v>8</v>
      </c>
      <c r="O5" s="897" t="s">
        <v>8</v>
      </c>
      <c r="P5" s="897" t="s">
        <v>8</v>
      </c>
      <c r="Q5" s="897" t="s">
        <v>8</v>
      </c>
      <c r="S5" s="285" t="s">
        <v>13</v>
      </c>
    </row>
    <row r="6" spans="1:19" ht="15" customHeight="1">
      <c r="A6" s="896" t="s">
        <v>1891</v>
      </c>
      <c r="B6" s="897" t="s">
        <v>8</v>
      </c>
      <c r="C6" s="897" t="s">
        <v>8</v>
      </c>
      <c r="D6" s="897">
        <v>487.49198669261676</v>
      </c>
      <c r="E6" s="897">
        <v>485.13909804200443</v>
      </c>
      <c r="F6" s="897">
        <v>585.79913153504901</v>
      </c>
      <c r="G6" s="897">
        <v>708.55336432867887</v>
      </c>
      <c r="H6" s="897">
        <v>809.96211701531047</v>
      </c>
      <c r="I6" s="897">
        <v>527.64861388968279</v>
      </c>
      <c r="J6" s="897">
        <v>1304.6064056939504</v>
      </c>
      <c r="K6" s="897">
        <v>826.20382165605088</v>
      </c>
      <c r="L6" s="897">
        <v>1128.6617940199335</v>
      </c>
      <c r="M6" s="897" t="s">
        <v>8</v>
      </c>
      <c r="N6" s="897" t="s">
        <v>8</v>
      </c>
      <c r="O6" s="897" t="s">
        <v>8</v>
      </c>
      <c r="P6" s="897" t="s">
        <v>8</v>
      </c>
      <c r="Q6" s="897" t="s">
        <v>8</v>
      </c>
      <c r="S6" s="499"/>
    </row>
    <row r="7" spans="1:19" ht="15" customHeight="1">
      <c r="A7" s="896" t="s">
        <v>1892</v>
      </c>
      <c r="B7" s="897" t="s">
        <v>8</v>
      </c>
      <c r="C7" s="897" t="s">
        <v>8</v>
      </c>
      <c r="D7" s="897">
        <v>439.95448535392347</v>
      </c>
      <c r="E7" s="897">
        <v>553.52702309027404</v>
      </c>
      <c r="F7" s="897">
        <v>611.93599318289114</v>
      </c>
      <c r="G7" s="897">
        <v>616.55593542764882</v>
      </c>
      <c r="H7" s="897">
        <v>671.39994674949389</v>
      </c>
      <c r="I7" s="897">
        <v>886.68048013718203</v>
      </c>
      <c r="J7" s="897">
        <v>1003.0725978647688</v>
      </c>
      <c r="K7" s="897">
        <v>1325.9957537154989</v>
      </c>
      <c r="L7" s="897">
        <v>1216.314950166113</v>
      </c>
      <c r="M7" s="897" t="s">
        <v>8</v>
      </c>
      <c r="N7" s="897" t="s">
        <v>8</v>
      </c>
      <c r="O7" s="897" t="s">
        <v>8</v>
      </c>
      <c r="P7" s="897" t="s">
        <v>8</v>
      </c>
      <c r="Q7" s="897" t="s">
        <v>8</v>
      </c>
    </row>
    <row r="8" spans="1:19" ht="15" customHeight="1">
      <c r="A8" s="896" t="s">
        <v>1893</v>
      </c>
      <c r="B8" s="897" t="s">
        <v>8</v>
      </c>
      <c r="C8" s="897" t="s">
        <v>8</v>
      </c>
      <c r="D8" s="897">
        <v>798.92241060874699</v>
      </c>
      <c r="E8" s="897">
        <v>882.51241189262566</v>
      </c>
      <c r="F8" s="897">
        <v>1128.0921060035398</v>
      </c>
      <c r="G8" s="897">
        <v>1437.1696811748748</v>
      </c>
      <c r="H8" s="897">
        <v>1467.7484543559442</v>
      </c>
      <c r="I8" s="897">
        <v>1519.6241783366677</v>
      </c>
      <c r="J8" s="897">
        <v>2376.5046263345198</v>
      </c>
      <c r="K8" s="897">
        <v>2486.6008492568999</v>
      </c>
      <c r="L8" s="897">
        <v>2806.8106312292357</v>
      </c>
      <c r="M8" s="897" t="s">
        <v>8</v>
      </c>
      <c r="N8" s="897" t="s">
        <v>8</v>
      </c>
      <c r="O8" s="897" t="s">
        <v>8</v>
      </c>
      <c r="P8" s="897" t="s">
        <v>8</v>
      </c>
      <c r="Q8" s="897" t="s">
        <v>8</v>
      </c>
    </row>
    <row r="9" spans="1:19" s="136" customFormat="1" ht="15" customHeight="1">
      <c r="A9" s="898" t="s">
        <v>1857</v>
      </c>
      <c r="B9" s="899">
        <v>1291</v>
      </c>
      <c r="C9" s="899">
        <v>1838</v>
      </c>
      <c r="D9" s="899">
        <v>3070.6245483009557</v>
      </c>
      <c r="E9" s="899">
        <v>2879.1630472004431</v>
      </c>
      <c r="F9" s="899">
        <v>3460.3662831281385</v>
      </c>
      <c r="G9" s="899">
        <v>3656.5025145782952</v>
      </c>
      <c r="H9" s="899">
        <v>3998.4170392309052</v>
      </c>
      <c r="I9" s="899">
        <v>4432.8515290082869</v>
      </c>
      <c r="J9" s="899">
        <v>5321.8718861209954</v>
      </c>
      <c r="K9" s="899">
        <v>6185.2958244869069</v>
      </c>
      <c r="L9" s="899">
        <v>6959.0405315614607</v>
      </c>
      <c r="M9" s="899">
        <v>8004.7934660102155</v>
      </c>
      <c r="N9" s="899">
        <v>5720.9629238988755</v>
      </c>
      <c r="O9" s="899">
        <v>5221.9352908993351</v>
      </c>
      <c r="P9" s="899">
        <v>5971.89350575151</v>
      </c>
      <c r="Q9" s="899">
        <v>6430.383223568766</v>
      </c>
    </row>
    <row r="11" spans="1:19" ht="15" customHeight="1">
      <c r="A11" s="289" t="s">
        <v>1899</v>
      </c>
    </row>
  </sheetData>
  <mergeCells count="2">
    <mergeCell ref="A2:A3"/>
    <mergeCell ref="B2:Q2"/>
  </mergeCells>
  <hyperlinks>
    <hyperlink ref="S5" location="'Content Page'!A1" display="Back to Content Page"/>
  </hyperlinks>
  <pageMargins left="0.75" right="0.75" top="1" bottom="1" header="0.5" footer="0.5"/>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
  <sheetViews>
    <sheetView zoomScale="93" zoomScaleNormal="93" workbookViewId="0">
      <selection activeCell="A9" sqref="A9"/>
    </sheetView>
  </sheetViews>
  <sheetFormatPr defaultColWidth="9.1796875" defaultRowHeight="15" customHeight="1"/>
  <cols>
    <col min="1" max="1" width="52.81640625" style="289" customWidth="1"/>
    <col min="2" max="17" width="9.7265625" style="289" customWidth="1"/>
    <col min="18" max="27" width="12.81640625" style="289" customWidth="1"/>
    <col min="28" max="16384" width="9.1796875" style="289"/>
  </cols>
  <sheetData>
    <row r="1" spans="1:19" s="136" customFormat="1" ht="15" customHeight="1">
      <c r="A1" s="136" t="s">
        <v>1900</v>
      </c>
    </row>
    <row r="2" spans="1:19" s="136" customFormat="1" ht="15" customHeight="1">
      <c r="A2" s="1163" t="s">
        <v>1888</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row>
    <row r="4" spans="1:19" ht="15" customHeight="1">
      <c r="A4" s="896" t="s">
        <v>1889</v>
      </c>
      <c r="B4" s="897">
        <v>2792.8055505273455</v>
      </c>
      <c r="C4" s="897">
        <v>2728.8357166729425</v>
      </c>
      <c r="D4" s="897">
        <v>2924.0693961674338</v>
      </c>
      <c r="E4" s="897">
        <v>3510.2044248049096</v>
      </c>
      <c r="F4" s="897">
        <v>4159.378734506543</v>
      </c>
      <c r="G4" s="897">
        <v>4412.234006439613</v>
      </c>
      <c r="H4" s="897">
        <v>4775.7972549755596</v>
      </c>
      <c r="I4" s="897">
        <v>5410.852218321098</v>
      </c>
      <c r="J4" s="897">
        <v>7214.6118721461189</v>
      </c>
      <c r="K4" s="897">
        <v>6690.8891671884785</v>
      </c>
      <c r="L4" s="897">
        <v>7320.4287106203319</v>
      </c>
      <c r="M4" s="897">
        <v>8451.6544757924057</v>
      </c>
      <c r="N4" s="897">
        <v>8663.8602329450914</v>
      </c>
      <c r="O4" s="897">
        <v>9000.87890625</v>
      </c>
      <c r="P4" s="897">
        <v>9547.4526453298495</v>
      </c>
      <c r="Q4" s="897">
        <v>8733.7706788362793</v>
      </c>
      <c r="S4" s="7"/>
    </row>
    <row r="5" spans="1:19" ht="15" customHeight="1">
      <c r="A5" s="896" t="s">
        <v>1890</v>
      </c>
      <c r="B5" s="897">
        <v>664.59514444800016</v>
      </c>
      <c r="C5" s="897">
        <v>642.47610390825025</v>
      </c>
      <c r="D5" s="897">
        <v>685.58198861606138</v>
      </c>
      <c r="E5" s="897">
        <v>818.98528765654908</v>
      </c>
      <c r="F5" s="897">
        <v>934.27993329861943</v>
      </c>
      <c r="G5" s="897">
        <v>942.21771179510108</v>
      </c>
      <c r="H5" s="897">
        <v>967.04909522857565</v>
      </c>
      <c r="I5" s="897">
        <v>1012.990743696138</v>
      </c>
      <c r="J5" s="897">
        <v>1244.502985598876</v>
      </c>
      <c r="K5" s="897">
        <v>1271.7282404508453</v>
      </c>
      <c r="L5" s="897">
        <v>1382.1045794088991</v>
      </c>
      <c r="M5" s="897">
        <v>1550.5747126436781</v>
      </c>
      <c r="N5" s="897">
        <v>1558.6688851913477</v>
      </c>
      <c r="O5" s="897">
        <v>1770.4427083333335</v>
      </c>
      <c r="P5" s="897">
        <v>1897.9098628347485</v>
      </c>
      <c r="Q5" s="897">
        <v>1730.9184255561893</v>
      </c>
      <c r="S5" s="285" t="s">
        <v>13</v>
      </c>
    </row>
    <row r="6" spans="1:19" ht="15" customHeight="1">
      <c r="A6" s="896" t="s">
        <v>1891</v>
      </c>
      <c r="B6" s="897">
        <v>1211.5942441494717</v>
      </c>
      <c r="C6" s="897">
        <v>956.42008953401739</v>
      </c>
      <c r="D6" s="897">
        <v>1067.6729601524589</v>
      </c>
      <c r="E6" s="897">
        <v>1377.3900922167809</v>
      </c>
      <c r="F6" s="897">
        <v>1604.6815184866268</v>
      </c>
      <c r="G6" s="897">
        <v>1470.683235454728</v>
      </c>
      <c r="H6" s="897">
        <v>1829.6762637056756</v>
      </c>
      <c r="I6" s="897">
        <v>2466.7092243855732</v>
      </c>
      <c r="J6" s="897">
        <v>2857.9557428872499</v>
      </c>
      <c r="K6" s="897">
        <v>2000.8766437069505</v>
      </c>
      <c r="L6" s="897">
        <v>2397.6615784345568</v>
      </c>
      <c r="M6" s="897">
        <v>2971.6126785092301</v>
      </c>
      <c r="N6" s="897">
        <v>2836.5723793677203</v>
      </c>
      <c r="O6" s="897">
        <v>2943.1966145833335</v>
      </c>
      <c r="P6" s="897">
        <v>2788.6022207707379</v>
      </c>
      <c r="Q6" s="897">
        <v>2368.6537364517967</v>
      </c>
      <c r="S6" s="499"/>
    </row>
    <row r="7" spans="1:19" ht="15" customHeight="1">
      <c r="A7" s="896" t="s">
        <v>1892</v>
      </c>
      <c r="B7" s="897">
        <v>2848.9714285714285</v>
      </c>
      <c r="C7" s="897">
        <v>3136.5945760384484</v>
      </c>
      <c r="D7" s="897">
        <v>2982.8504672897193</v>
      </c>
      <c r="E7" s="897">
        <v>3257.8673835125451</v>
      </c>
      <c r="F7" s="897">
        <v>3507.8545454545456</v>
      </c>
      <c r="G7" s="897">
        <v>3829.4576271186443</v>
      </c>
      <c r="H7" s="897">
        <v>4141.0593900481545</v>
      </c>
      <c r="I7" s="897">
        <v>4550.9096712416213</v>
      </c>
      <c r="J7" s="897">
        <v>5099.0516332982088</v>
      </c>
      <c r="K7" s="897">
        <v>4355.0720100187855</v>
      </c>
      <c r="L7" s="897">
        <v>5124.7158168236438</v>
      </c>
      <c r="M7" s="897">
        <v>6039.8815743643327</v>
      </c>
      <c r="N7" s="897">
        <v>6276.8386023294506</v>
      </c>
      <c r="O7" s="897">
        <v>5869.303385416667</v>
      </c>
      <c r="P7" s="897">
        <v>6538.1450032658395</v>
      </c>
      <c r="Q7" s="897">
        <v>5728.0376497432972</v>
      </c>
    </row>
    <row r="8" spans="1:19" ht="15" customHeight="1">
      <c r="A8" s="896" t="s">
        <v>1893</v>
      </c>
      <c r="B8" s="897">
        <v>2854.7619047619046</v>
      </c>
      <c r="C8" s="897">
        <v>2850.7723995880538</v>
      </c>
      <c r="D8" s="897">
        <v>2818.5080106809078</v>
      </c>
      <c r="E8" s="897">
        <v>3147.5806451612907</v>
      </c>
      <c r="F8" s="897">
        <v>3627.7454545454543</v>
      </c>
      <c r="G8" s="897">
        <v>4166.6440677966102</v>
      </c>
      <c r="H8" s="897">
        <v>4861.4446227929375</v>
      </c>
      <c r="I8" s="897">
        <v>5295.5633578040224</v>
      </c>
      <c r="J8" s="897">
        <v>6431.7878468563404</v>
      </c>
      <c r="K8" s="897">
        <v>5184.0638697557915</v>
      </c>
      <c r="L8" s="897">
        <v>6223.0919129587528</v>
      </c>
      <c r="M8" s="897">
        <v>7496.8303726924414</v>
      </c>
      <c r="N8" s="897">
        <v>7667.2545757071548</v>
      </c>
      <c r="O8" s="897">
        <v>7461.5559895833339</v>
      </c>
      <c r="P8" s="897">
        <v>7967.994774657087</v>
      </c>
      <c r="Q8" s="897">
        <v>6880.7472903593834</v>
      </c>
    </row>
    <row r="9" spans="1:19" s="136" customFormat="1" ht="15" customHeight="1">
      <c r="A9" s="898" t="s">
        <v>1857</v>
      </c>
      <c r="B9" s="899">
        <v>4663.2044629343409</v>
      </c>
      <c r="C9" s="899">
        <v>4613.5540865656048</v>
      </c>
      <c r="D9" s="899">
        <v>4841.6668015447658</v>
      </c>
      <c r="E9" s="899">
        <v>5816.8665430294941</v>
      </c>
      <c r="F9" s="899">
        <v>6578.4492772008798</v>
      </c>
      <c r="G9" s="899">
        <v>6487.9485130114754</v>
      </c>
      <c r="H9" s="899">
        <v>6852.1373811650283</v>
      </c>
      <c r="I9" s="899">
        <v>8145.8984998404094</v>
      </c>
      <c r="J9" s="899">
        <v>9984.3343870741137</v>
      </c>
      <c r="K9" s="899">
        <v>9134.5021916092664</v>
      </c>
      <c r="L9" s="899">
        <v>10001.818772328679</v>
      </c>
      <c r="M9" s="899">
        <v>11516.893068617206</v>
      </c>
      <c r="N9" s="899">
        <v>11668.685524126455</v>
      </c>
      <c r="O9" s="899">
        <v>12122.265625</v>
      </c>
      <c r="P9" s="899">
        <v>12804.114957544089</v>
      </c>
      <c r="Q9" s="899">
        <v>11680.63320022818</v>
      </c>
    </row>
    <row r="11" spans="1:19" ht="15" customHeight="1">
      <c r="A11" s="289" t="s">
        <v>1870</v>
      </c>
    </row>
  </sheetData>
  <mergeCells count="2">
    <mergeCell ref="A2:A3"/>
    <mergeCell ref="B2:Q2"/>
  </mergeCells>
  <hyperlinks>
    <hyperlink ref="S5" location="'Content Page'!A1" display="Back to Content Page"/>
  </hyperlinks>
  <pageMargins left="0.75" right="0.75" top="1" bottom="1" header="0.5" footer="0.5"/>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
  <sheetViews>
    <sheetView zoomScale="96" zoomScaleNormal="96" workbookViewId="0">
      <selection activeCell="A9" sqref="A9"/>
    </sheetView>
  </sheetViews>
  <sheetFormatPr defaultColWidth="9.1796875" defaultRowHeight="15" customHeight="1"/>
  <cols>
    <col min="1" max="1" width="55.1796875" style="289" customWidth="1"/>
    <col min="2" max="17" width="9.7265625" style="289" customWidth="1"/>
    <col min="18" max="27" width="14.1796875" style="289" customWidth="1"/>
    <col min="28" max="16384" width="9.1796875" style="289"/>
  </cols>
  <sheetData>
    <row r="1" spans="1:19" s="136" customFormat="1" ht="15" customHeight="1">
      <c r="A1" s="136" t="s">
        <v>1901</v>
      </c>
    </row>
    <row r="2" spans="1:19" s="136" customFormat="1" ht="15" customHeight="1">
      <c r="A2" s="1163" t="s">
        <v>1888</v>
      </c>
      <c r="B2" s="1165" t="s">
        <v>83</v>
      </c>
      <c r="C2" s="1165"/>
      <c r="D2" s="1165"/>
      <c r="E2" s="1165"/>
      <c r="F2" s="1165"/>
      <c r="G2" s="1165"/>
      <c r="H2" s="1165"/>
      <c r="I2" s="1165"/>
      <c r="J2" s="1165"/>
      <c r="K2" s="1165"/>
      <c r="L2" s="1165"/>
      <c r="M2" s="1165"/>
      <c r="N2" s="1165"/>
      <c r="O2" s="1165"/>
      <c r="P2" s="1165"/>
      <c r="Q2" s="1165"/>
    </row>
    <row r="3" spans="1:19" s="136" customFormat="1" ht="15" customHeight="1">
      <c r="A3" s="1163"/>
      <c r="B3" s="905">
        <v>2000</v>
      </c>
      <c r="C3" s="905">
        <v>2001</v>
      </c>
      <c r="D3" s="905">
        <v>2002</v>
      </c>
      <c r="E3" s="905">
        <v>2003</v>
      </c>
      <c r="F3" s="905">
        <v>2004</v>
      </c>
      <c r="G3" s="905">
        <v>2005</v>
      </c>
      <c r="H3" s="905">
        <v>2006</v>
      </c>
      <c r="I3" s="905">
        <v>2007</v>
      </c>
      <c r="J3" s="905">
        <v>2008</v>
      </c>
      <c r="K3" s="905">
        <v>2009</v>
      </c>
      <c r="L3" s="905">
        <v>2010</v>
      </c>
      <c r="M3" s="905">
        <v>2011</v>
      </c>
      <c r="N3" s="905">
        <v>2012</v>
      </c>
      <c r="O3" s="905">
        <v>2013</v>
      </c>
      <c r="P3" s="905">
        <v>2014</v>
      </c>
      <c r="Q3" s="905">
        <v>2015</v>
      </c>
    </row>
    <row r="4" spans="1:19" ht="15" customHeight="1">
      <c r="A4" s="896" t="s">
        <v>1889</v>
      </c>
      <c r="B4" s="897">
        <v>3721.3089457751225</v>
      </c>
      <c r="C4" s="897">
        <v>3344.1439786238325</v>
      </c>
      <c r="D4" s="897">
        <v>4245.6351687682964</v>
      </c>
      <c r="E4" s="897">
        <v>4744.0143083795019</v>
      </c>
      <c r="F4" s="897">
        <v>5580.599582272569</v>
      </c>
      <c r="G4" s="897">
        <v>6149.8229485549837</v>
      </c>
      <c r="H4" s="897">
        <v>6335.7245930942181</v>
      </c>
      <c r="I4" s="897">
        <v>7306.5116476902258</v>
      </c>
      <c r="J4" s="897">
        <v>8740.3222518227103</v>
      </c>
      <c r="K4" s="897">
        <v>8829.6700346138823</v>
      </c>
      <c r="L4" s="897">
        <v>8136.2722227310624</v>
      </c>
      <c r="M4" s="897">
        <v>9965.3438104925463</v>
      </c>
      <c r="N4" s="897">
        <v>11945.091564049859</v>
      </c>
      <c r="O4" s="897">
        <v>12140.845850979355</v>
      </c>
      <c r="P4" s="897">
        <v>12125.246801518504</v>
      </c>
      <c r="Q4" s="897">
        <v>10426.794931058974</v>
      </c>
      <c r="S4" s="7"/>
    </row>
    <row r="5" spans="1:19" ht="15" customHeight="1">
      <c r="A5" s="896" t="s">
        <v>1890</v>
      </c>
      <c r="B5" s="897">
        <v>809.74429545398698</v>
      </c>
      <c r="C5" s="897">
        <v>911.48110089134877</v>
      </c>
      <c r="D5" s="897">
        <v>866.64048067407134</v>
      </c>
      <c r="E5" s="897">
        <v>997.44062217588555</v>
      </c>
      <c r="F5" s="897">
        <v>1317.0812620815923</v>
      </c>
      <c r="G5" s="897">
        <v>1399.8497858544656</v>
      </c>
      <c r="H5" s="897">
        <v>1436.7246526339927</v>
      </c>
      <c r="I5" s="897">
        <v>1588.869798118928</v>
      </c>
      <c r="J5" s="897">
        <v>1957.78610732876</v>
      </c>
      <c r="K5" s="897">
        <v>2033.045241809672</v>
      </c>
      <c r="L5" s="897">
        <v>1944.4487388827124</v>
      </c>
      <c r="M5" s="897">
        <v>2620.1498422712939</v>
      </c>
      <c r="N5" s="897">
        <v>3198.2842666942192</v>
      </c>
      <c r="O5" s="897">
        <v>3848.349081245995</v>
      </c>
      <c r="P5" s="897">
        <v>4515.7391254174699</v>
      </c>
      <c r="Q5" s="897">
        <v>4122.9697296238246</v>
      </c>
      <c r="S5" s="285" t="s">
        <v>13</v>
      </c>
    </row>
    <row r="6" spans="1:19" ht="15" customHeight="1">
      <c r="A6" s="896" t="s">
        <v>1891</v>
      </c>
      <c r="B6" s="897">
        <v>1662.7491865905099</v>
      </c>
      <c r="C6" s="897">
        <v>1193.3362366763238</v>
      </c>
      <c r="D6" s="897">
        <v>1645.3767423307891</v>
      </c>
      <c r="E6" s="897">
        <v>1421.8546206409769</v>
      </c>
      <c r="F6" s="897">
        <v>1434.0235728050588</v>
      </c>
      <c r="G6" s="897">
        <v>1408.9854792401222</v>
      </c>
      <c r="H6" s="897">
        <v>1434.6833913418823</v>
      </c>
      <c r="I6" s="897">
        <v>1432.6403129207285</v>
      </c>
      <c r="J6" s="897">
        <v>1993.3618065884245</v>
      </c>
      <c r="K6" s="897">
        <v>1651.0680310967928</v>
      </c>
      <c r="L6" s="897">
        <v>1912.8942139893641</v>
      </c>
      <c r="M6" s="897">
        <v>3371.4752581251505</v>
      </c>
      <c r="N6" s="897">
        <v>7270.0807601479137</v>
      </c>
      <c r="O6" s="897">
        <v>8782.1646413946328</v>
      </c>
      <c r="P6" s="897">
        <v>9592.6483995925009</v>
      </c>
      <c r="Q6" s="897">
        <v>6534.2476489028213</v>
      </c>
      <c r="S6" s="499"/>
    </row>
    <row r="7" spans="1:19" ht="15" customHeight="1">
      <c r="A7" s="896" t="s">
        <v>1892</v>
      </c>
      <c r="B7" s="897">
        <v>645.1829452489975</v>
      </c>
      <c r="C7" s="897">
        <v>1016.6316081235883</v>
      </c>
      <c r="D7" s="897">
        <v>1253.5182416072105</v>
      </c>
      <c r="E7" s="897">
        <v>1460.5444246280369</v>
      </c>
      <c r="F7" s="897">
        <v>2019.1405720036755</v>
      </c>
      <c r="G7" s="897">
        <v>2331.8680379430057</v>
      </c>
      <c r="H7" s="897">
        <v>2511.652748620183</v>
      </c>
      <c r="I7" s="897">
        <v>2919.9341258068721</v>
      </c>
      <c r="J7" s="897">
        <v>3389.8979088386359</v>
      </c>
      <c r="K7" s="897">
        <v>3369.3556210998431</v>
      </c>
      <c r="L7" s="897">
        <v>3294.5423633394812</v>
      </c>
      <c r="M7" s="897">
        <v>4390.714842629769</v>
      </c>
      <c r="N7" s="897">
        <v>4967.6327160949395</v>
      </c>
      <c r="O7" s="897">
        <v>4896.5202366192088</v>
      </c>
      <c r="P7" s="897">
        <v>5780.1313163539598</v>
      </c>
      <c r="Q7" s="897">
        <v>4899.6634583986415</v>
      </c>
    </row>
    <row r="8" spans="1:19" ht="15" customHeight="1">
      <c r="A8" s="896" t="s">
        <v>1893</v>
      </c>
      <c r="B8" s="897">
        <v>2022.0392429298176</v>
      </c>
      <c r="C8" s="897">
        <v>1651.3204383889554</v>
      </c>
      <c r="D8" s="897">
        <v>2875.9932507329268</v>
      </c>
      <c r="E8" s="897">
        <v>2910.6230098208953</v>
      </c>
      <c r="F8" s="897">
        <v>3370.2510054652089</v>
      </c>
      <c r="G8" s="897">
        <v>3566.6683330910964</v>
      </c>
      <c r="H8" s="897">
        <v>3406.7000455791367</v>
      </c>
      <c r="I8" s="897">
        <v>3779.2229881169719</v>
      </c>
      <c r="J8" s="897">
        <v>4526.4772893757108</v>
      </c>
      <c r="K8" s="897">
        <v>4640.6383092823698</v>
      </c>
      <c r="L8" s="897">
        <v>4832.6586503234121</v>
      </c>
      <c r="M8" s="897">
        <v>7212.3309345425887</v>
      </c>
      <c r="N8" s="897">
        <v>12037.540130335949</v>
      </c>
      <c r="O8" s="897">
        <v>13544.601188320194</v>
      </c>
      <c r="P8" s="897">
        <v>14686.851733688127</v>
      </c>
      <c r="Q8" s="897">
        <v>10518.056507967607</v>
      </c>
    </row>
    <row r="9" spans="1:19" s="136" customFormat="1" ht="15" customHeight="1">
      <c r="A9" s="898" t="s">
        <v>1857</v>
      </c>
      <c r="B9" s="899">
        <v>4816.9461301387992</v>
      </c>
      <c r="C9" s="899">
        <v>4814.272485926138</v>
      </c>
      <c r="D9" s="899">
        <v>5135.17738264744</v>
      </c>
      <c r="E9" s="899">
        <v>5713.2309660035053</v>
      </c>
      <c r="F9" s="899">
        <v>6980.5939836976868</v>
      </c>
      <c r="G9" s="899">
        <v>7723.8579185014814</v>
      </c>
      <c r="H9" s="899">
        <v>8312.0853401111399</v>
      </c>
      <c r="I9" s="899">
        <v>9468.7328964197823</v>
      </c>
      <c r="J9" s="899">
        <v>11554.890785202819</v>
      </c>
      <c r="K9" s="899">
        <v>11242.500619337819</v>
      </c>
      <c r="L9" s="899">
        <v>10455.498888619208</v>
      </c>
      <c r="M9" s="899">
        <v>13135.352818976171</v>
      </c>
      <c r="N9" s="899">
        <v>15343.549176650982</v>
      </c>
      <c r="O9" s="899">
        <v>16123.278621918998</v>
      </c>
      <c r="P9" s="899">
        <v>17326.913909194311</v>
      </c>
      <c r="Q9" s="899">
        <v>15465.619260016652</v>
      </c>
    </row>
    <row r="11" spans="1:19" ht="15" customHeight="1">
      <c r="A11" s="289" t="s">
        <v>1872</v>
      </c>
    </row>
  </sheetData>
  <mergeCells count="2">
    <mergeCell ref="A2:A3"/>
    <mergeCell ref="B2:Q2"/>
  </mergeCells>
  <hyperlinks>
    <hyperlink ref="S5" location="'Content Page'!A1" display="Back to Content Page"/>
  </hyperlinks>
  <pageMargins left="0.75" right="0.75" top="1" bottom="1" header="0.5" footer="0.5"/>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
  <sheetViews>
    <sheetView zoomScale="96" zoomScaleNormal="96" workbookViewId="0">
      <selection activeCell="A9" sqref="A9"/>
    </sheetView>
  </sheetViews>
  <sheetFormatPr defaultColWidth="9.1796875" defaultRowHeight="15" customHeight="1"/>
  <cols>
    <col min="1" max="1" width="54.1796875" style="289" customWidth="1"/>
    <col min="2" max="20" width="9.7265625" style="289" customWidth="1"/>
    <col min="21" max="27" width="12.81640625" style="289" customWidth="1"/>
    <col min="28" max="16384" width="9.1796875" style="289"/>
  </cols>
  <sheetData>
    <row r="1" spans="1:19" s="136" customFormat="1" ht="15" customHeight="1">
      <c r="A1" s="136" t="s">
        <v>1902</v>
      </c>
    </row>
    <row r="2" spans="1:19" s="136" customFormat="1" ht="15" customHeight="1">
      <c r="A2" s="1163" t="s">
        <v>1888</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row>
    <row r="4" spans="1:19" ht="15" customHeight="1">
      <c r="A4" s="896" t="s">
        <v>1889</v>
      </c>
      <c r="B4" s="897" t="s">
        <v>8</v>
      </c>
      <c r="C4" s="897">
        <v>2296.5303587196631</v>
      </c>
      <c r="D4" s="897">
        <v>2075.87149117235</v>
      </c>
      <c r="E4" s="897">
        <v>3228.1357918514755</v>
      </c>
      <c r="F4" s="897">
        <v>4049.4042979351357</v>
      </c>
      <c r="G4" s="897">
        <v>4050.6565305649942</v>
      </c>
      <c r="H4" s="897">
        <v>4397.1733272744323</v>
      </c>
      <c r="I4" s="897">
        <v>4884.6318810314178</v>
      </c>
      <c r="J4" s="897">
        <v>5247.3565842376838</v>
      </c>
      <c r="K4" s="897">
        <v>6310.1266568955298</v>
      </c>
      <c r="L4" s="897">
        <v>6898.2254841551712</v>
      </c>
      <c r="M4" s="897">
        <v>8365.9945579886316</v>
      </c>
      <c r="N4" s="897">
        <v>8477.2846367852235</v>
      </c>
      <c r="O4" s="897">
        <v>8242.2706661228531</v>
      </c>
      <c r="P4" s="897">
        <v>7253.7561704447135</v>
      </c>
      <c r="Q4" s="897">
        <v>7213.8231900583769</v>
      </c>
      <c r="S4" s="7"/>
    </row>
    <row r="5" spans="1:19" ht="15" customHeight="1">
      <c r="A5" s="896" t="s">
        <v>1890</v>
      </c>
      <c r="B5" s="897" t="s">
        <v>8</v>
      </c>
      <c r="C5" s="897">
        <v>810.47567745177537</v>
      </c>
      <c r="D5" s="897">
        <v>725.06800783228118</v>
      </c>
      <c r="E5" s="897">
        <v>1089.8853554009415</v>
      </c>
      <c r="F5" s="897">
        <v>1358.3180216045441</v>
      </c>
      <c r="G5" s="897">
        <v>1349.3155177795434</v>
      </c>
      <c r="H5" s="897">
        <v>1525.5743955372527</v>
      </c>
      <c r="I5" s="897">
        <v>2040.9508479304211</v>
      </c>
      <c r="J5" s="897">
        <v>1819.2309489611762</v>
      </c>
      <c r="K5" s="897">
        <v>2136.308671522449</v>
      </c>
      <c r="L5" s="897">
        <v>2788.3060153774354</v>
      </c>
      <c r="M5" s="897">
        <v>2922.3776993160627</v>
      </c>
      <c r="N5" s="897">
        <v>3254.2024901996638</v>
      </c>
      <c r="O5" s="897">
        <v>3303.2555383636159</v>
      </c>
      <c r="P5" s="897">
        <v>3073.7014230961454</v>
      </c>
      <c r="Q5" s="897">
        <v>3132.5366324595684</v>
      </c>
      <c r="S5" s="285" t="s">
        <v>13</v>
      </c>
    </row>
    <row r="6" spans="1:19" ht="15" customHeight="1">
      <c r="A6" s="896" t="s">
        <v>1891</v>
      </c>
      <c r="B6" s="897" t="s">
        <v>8</v>
      </c>
      <c r="C6" s="897">
        <v>603.64999747227137</v>
      </c>
      <c r="D6" s="897">
        <v>557.27393300988012</v>
      </c>
      <c r="E6" s="897">
        <v>917.53454256545751</v>
      </c>
      <c r="F6" s="897">
        <v>1284.3566350986009</v>
      </c>
      <c r="G6" s="897">
        <v>1452.1259032669664</v>
      </c>
      <c r="H6" s="897">
        <v>1460.3474508358861</v>
      </c>
      <c r="I6" s="897">
        <v>2083.9245997843213</v>
      </c>
      <c r="J6" s="897">
        <v>2323.110977265053</v>
      </c>
      <c r="K6" s="897">
        <v>2368.6508225195539</v>
      </c>
      <c r="L6" s="897">
        <v>2632.3052347029479</v>
      </c>
      <c r="M6" s="897">
        <v>2819.8544793788205</v>
      </c>
      <c r="N6" s="897">
        <v>3482.5700865362201</v>
      </c>
      <c r="O6" s="897">
        <v>3206.1272461617591</v>
      </c>
      <c r="P6" s="897">
        <v>3875.8196248774475</v>
      </c>
      <c r="Q6" s="897">
        <v>3946.6701774527637</v>
      </c>
      <c r="S6" s="499"/>
    </row>
    <row r="7" spans="1:19" ht="15" customHeight="1">
      <c r="A7" s="896" t="s">
        <v>1892</v>
      </c>
      <c r="B7" s="897" t="s">
        <v>8</v>
      </c>
      <c r="C7" s="897">
        <v>1462.0591478003453</v>
      </c>
      <c r="D7" s="897">
        <v>1552.2754519578475</v>
      </c>
      <c r="E7" s="897">
        <v>2129.6014937438263</v>
      </c>
      <c r="F7" s="897">
        <v>2654.8609969466952</v>
      </c>
      <c r="G7" s="897">
        <v>2830.0534851567259</v>
      </c>
      <c r="H7" s="897">
        <v>3560.2340889183047</v>
      </c>
      <c r="I7" s="897">
        <v>4317.8450803878004</v>
      </c>
      <c r="J7" s="897">
        <v>4536.672893463423</v>
      </c>
      <c r="K7" s="897">
        <v>4687.1651482350699</v>
      </c>
      <c r="L7" s="897">
        <v>5210.981397220301</v>
      </c>
      <c r="M7" s="897">
        <v>5737.4139802250156</v>
      </c>
      <c r="N7" s="897">
        <v>5657.4650618981204</v>
      </c>
      <c r="O7" s="897">
        <v>5412.6715243647695</v>
      </c>
      <c r="P7" s="897">
        <v>4914.4540150754638</v>
      </c>
      <c r="Q7" s="897">
        <v>5093.3017251902938</v>
      </c>
    </row>
    <row r="8" spans="1:19" ht="15" customHeight="1">
      <c r="A8" s="896" t="s">
        <v>1893</v>
      </c>
      <c r="B8" s="897" t="s">
        <v>8</v>
      </c>
      <c r="C8" s="897">
        <v>1692.5437428813034</v>
      </c>
      <c r="D8" s="897">
        <v>1622.1218710780865</v>
      </c>
      <c r="E8" s="897">
        <v>2575.5136035118417</v>
      </c>
      <c r="F8" s="897">
        <v>2806.0478259322317</v>
      </c>
      <c r="G8" s="897">
        <v>2820.4744976347652</v>
      </c>
      <c r="H8" s="897">
        <v>3254.1991320528896</v>
      </c>
      <c r="I8" s="897">
        <v>4774.1726228911175</v>
      </c>
      <c r="J8" s="897">
        <v>5579.8824587371964</v>
      </c>
      <c r="K8" s="897">
        <v>6548.1821631416851</v>
      </c>
      <c r="L8" s="897">
        <v>6618.4326024069233</v>
      </c>
      <c r="M8" s="897">
        <v>7243.262148479198</v>
      </c>
      <c r="N8" s="897">
        <v>7839.4968956985404</v>
      </c>
      <c r="O8" s="897">
        <v>7439.410607673376</v>
      </c>
      <c r="P8" s="897">
        <v>7366.2897680630595</v>
      </c>
      <c r="Q8" s="897">
        <v>7841.5294106178098</v>
      </c>
    </row>
    <row r="9" spans="1:19" s="136" customFormat="1" ht="15" customHeight="1">
      <c r="A9" s="898" t="s">
        <v>1857</v>
      </c>
      <c r="B9" s="899" t="s">
        <v>8</v>
      </c>
      <c r="C9" s="899">
        <v>3480.1714385627515</v>
      </c>
      <c r="D9" s="899">
        <v>3288.3670128942717</v>
      </c>
      <c r="E9" s="899">
        <v>4789.6435800498593</v>
      </c>
      <c r="F9" s="899">
        <v>6540.8921256527447</v>
      </c>
      <c r="G9" s="899">
        <v>6861.6769391334656</v>
      </c>
      <c r="H9" s="899">
        <v>7689.1301305129855</v>
      </c>
      <c r="I9" s="899">
        <v>8553.179786242843</v>
      </c>
      <c r="J9" s="899">
        <v>8346.4889451901399</v>
      </c>
      <c r="K9" s="899">
        <v>8954.0691360309193</v>
      </c>
      <c r="L9" s="899">
        <v>10911.385529048928</v>
      </c>
      <c r="M9" s="899">
        <v>12602.378568429331</v>
      </c>
      <c r="N9" s="899">
        <v>13032.025379720688</v>
      </c>
      <c r="O9" s="899">
        <v>12724.914367339625</v>
      </c>
      <c r="P9" s="899">
        <v>11751.441465430711</v>
      </c>
      <c r="Q9" s="899">
        <v>11544.802314543191</v>
      </c>
    </row>
    <row r="11" spans="1:19" ht="15" customHeight="1">
      <c r="A11" s="289" t="s">
        <v>1903</v>
      </c>
    </row>
  </sheetData>
  <mergeCells count="2">
    <mergeCell ref="A2:A3"/>
    <mergeCell ref="B2:Q2"/>
  </mergeCells>
  <hyperlinks>
    <hyperlink ref="S5" location="'Content Page'!A1" display="Back to Content Page"/>
  </hyperlinks>
  <pageMargins left="0.75" right="0.75" top="1" bottom="1" header="0.5" footer="0.5"/>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
  <sheetViews>
    <sheetView workbookViewId="0">
      <selection activeCell="A9" sqref="A9"/>
    </sheetView>
  </sheetViews>
  <sheetFormatPr defaultColWidth="9.1796875" defaultRowHeight="15" customHeight="1"/>
  <cols>
    <col min="1" max="1" width="54" style="289" customWidth="1"/>
    <col min="2" max="17" width="8.7265625" style="289" customWidth="1"/>
    <col min="18" max="27" width="12.81640625" style="289" customWidth="1"/>
    <col min="28" max="16384" width="9.1796875" style="289"/>
  </cols>
  <sheetData>
    <row r="1" spans="1:19" s="136" customFormat="1" ht="15" customHeight="1">
      <c r="A1" s="136" t="s">
        <v>1904</v>
      </c>
    </row>
    <row r="2" spans="1:19" s="136" customFormat="1" ht="15" customHeight="1">
      <c r="A2" s="1163" t="s">
        <v>1888</v>
      </c>
      <c r="B2" s="1164"/>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row>
    <row r="4" spans="1:19" ht="15" customHeight="1">
      <c r="A4" s="896" t="s">
        <v>1889</v>
      </c>
      <c r="B4" s="897" t="s">
        <v>8</v>
      </c>
      <c r="C4" s="897" t="s">
        <v>8</v>
      </c>
      <c r="D4" s="897" t="s">
        <v>8</v>
      </c>
      <c r="E4" s="897" t="s">
        <v>8</v>
      </c>
      <c r="F4" s="897">
        <v>393.13076303284976</v>
      </c>
      <c r="G4" s="897">
        <v>448.31259653992203</v>
      </c>
      <c r="H4" s="897">
        <v>531.0788849506921</v>
      </c>
      <c r="I4" s="897">
        <v>583.78544179244034</v>
      </c>
      <c r="J4" s="897">
        <v>512.94008393935883</v>
      </c>
      <c r="K4" s="897">
        <v>457.60549914228687</v>
      </c>
      <c r="L4" s="897">
        <v>525.88833585366331</v>
      </c>
      <c r="M4" s="897" t="s">
        <v>8</v>
      </c>
      <c r="N4" s="897" t="s">
        <v>8</v>
      </c>
      <c r="O4" s="897" t="s">
        <v>8</v>
      </c>
      <c r="P4" s="897" t="s">
        <v>8</v>
      </c>
      <c r="Q4" s="897" t="s">
        <v>8</v>
      </c>
      <c r="S4" s="7"/>
    </row>
    <row r="5" spans="1:19" ht="15" customHeight="1">
      <c r="A5" s="896" t="s">
        <v>1890</v>
      </c>
      <c r="B5" s="897" t="s">
        <v>8</v>
      </c>
      <c r="C5" s="897" t="s">
        <v>8</v>
      </c>
      <c r="D5" s="897" t="s">
        <v>8</v>
      </c>
      <c r="E5" s="897" t="s">
        <v>8</v>
      </c>
      <c r="F5" s="897">
        <v>324.58214719605309</v>
      </c>
      <c r="G5" s="897">
        <v>332.3543045578491</v>
      </c>
      <c r="H5" s="897">
        <v>348.60926806255321</v>
      </c>
      <c r="I5" s="897">
        <v>322.67683250281004</v>
      </c>
      <c r="J5" s="897">
        <v>326.19367331719968</v>
      </c>
      <c r="K5" s="897">
        <v>280.6449284853183</v>
      </c>
      <c r="L5" s="897">
        <v>317.93629952435055</v>
      </c>
      <c r="M5" s="897" t="s">
        <v>8</v>
      </c>
      <c r="N5" s="897" t="s">
        <v>8</v>
      </c>
      <c r="O5" s="897" t="s">
        <v>8</v>
      </c>
      <c r="P5" s="897" t="s">
        <v>8</v>
      </c>
      <c r="Q5" s="897" t="s">
        <v>8</v>
      </c>
      <c r="S5" s="285" t="s">
        <v>13</v>
      </c>
    </row>
    <row r="6" spans="1:19" ht="15" customHeight="1">
      <c r="A6" s="896" t="s">
        <v>1891</v>
      </c>
      <c r="B6" s="897" t="s">
        <v>8</v>
      </c>
      <c r="C6" s="897" t="s">
        <v>8</v>
      </c>
      <c r="D6" s="897" t="s">
        <v>8</v>
      </c>
      <c r="E6" s="897" t="s">
        <v>8</v>
      </c>
      <c r="F6" s="897">
        <v>155.97035707281543</v>
      </c>
      <c r="G6" s="897">
        <v>303.98912236531129</v>
      </c>
      <c r="H6" s="897">
        <v>270.86443129503886</v>
      </c>
      <c r="I6" s="897">
        <v>302.20354381987318</v>
      </c>
      <c r="J6" s="897">
        <v>286.13853903657684</v>
      </c>
      <c r="K6" s="897">
        <v>243.56182482711026</v>
      </c>
      <c r="L6" s="897">
        <v>282.30406858028289</v>
      </c>
      <c r="M6" s="897" t="s">
        <v>8</v>
      </c>
      <c r="N6" s="897" t="s">
        <v>8</v>
      </c>
      <c r="O6" s="897" t="s">
        <v>8</v>
      </c>
      <c r="P6" s="897" t="s">
        <v>8</v>
      </c>
      <c r="Q6" s="897" t="s">
        <v>8</v>
      </c>
      <c r="S6" s="499"/>
    </row>
    <row r="7" spans="1:19" ht="15" customHeight="1">
      <c r="A7" s="896" t="s">
        <v>1892</v>
      </c>
      <c r="B7" s="897" t="s">
        <v>8</v>
      </c>
      <c r="C7" s="897" t="s">
        <v>8</v>
      </c>
      <c r="D7" s="897" t="s">
        <v>8</v>
      </c>
      <c r="E7" s="897" t="s">
        <v>8</v>
      </c>
      <c r="F7" s="897">
        <v>617.11559088399349</v>
      </c>
      <c r="G7" s="897">
        <v>721.26057612849377</v>
      </c>
      <c r="H7" s="897">
        <v>854.83820518801247</v>
      </c>
      <c r="I7" s="897">
        <v>878.86784172259627</v>
      </c>
      <c r="J7" s="897">
        <v>803.3398074738742</v>
      </c>
      <c r="K7" s="897">
        <v>712.51475368880892</v>
      </c>
      <c r="L7" s="897">
        <v>813.19927529259735</v>
      </c>
      <c r="M7" s="897" t="s">
        <v>8</v>
      </c>
      <c r="N7" s="897" t="s">
        <v>8</v>
      </c>
      <c r="O7" s="897" t="s">
        <v>8</v>
      </c>
      <c r="P7" s="897" t="s">
        <v>8</v>
      </c>
      <c r="Q7" s="897" t="s">
        <v>8</v>
      </c>
    </row>
    <row r="8" spans="1:19" ht="15" customHeight="1">
      <c r="A8" s="896" t="s">
        <v>1893</v>
      </c>
      <c r="B8" s="897" t="s">
        <v>8</v>
      </c>
      <c r="C8" s="897" t="s">
        <v>8</v>
      </c>
      <c r="D8" s="897" t="s">
        <v>8</v>
      </c>
      <c r="E8" s="897" t="s">
        <v>8</v>
      </c>
      <c r="F8" s="897">
        <v>651.4789229788031</v>
      </c>
      <c r="G8" s="897">
        <v>886.81333760443806</v>
      </c>
      <c r="H8" s="897">
        <v>988.85042381694689</v>
      </c>
      <c r="I8" s="897">
        <v>1054.6710814999897</v>
      </c>
      <c r="J8" s="897">
        <v>959.19263048597838</v>
      </c>
      <c r="K8" s="897">
        <v>845.12393237056074</v>
      </c>
      <c r="L8" s="897">
        <v>969.58054177780298</v>
      </c>
      <c r="M8" s="897" t="s">
        <v>8</v>
      </c>
      <c r="N8" s="897" t="s">
        <v>8</v>
      </c>
      <c r="O8" s="897" t="s">
        <v>8</v>
      </c>
      <c r="P8" s="897" t="s">
        <v>8</v>
      </c>
      <c r="Q8" s="897" t="s">
        <v>8</v>
      </c>
    </row>
    <row r="9" spans="1:19" s="136" customFormat="1" ht="15" customHeight="1">
      <c r="A9" s="898" t="s">
        <v>1857</v>
      </c>
      <c r="B9" s="899">
        <v>611.86061435232978</v>
      </c>
      <c r="C9" s="899">
        <v>615.53049673821624</v>
      </c>
      <c r="D9" s="899">
        <v>694.00552513881144</v>
      </c>
      <c r="E9" s="899">
        <v>699.93193459203849</v>
      </c>
      <c r="F9" s="899">
        <v>839.31993520690855</v>
      </c>
      <c r="G9" s="899">
        <v>919.1098681689565</v>
      </c>
      <c r="H9" s="899">
        <v>1016.5403656793495</v>
      </c>
      <c r="I9" s="899">
        <v>1032.8625783377306</v>
      </c>
      <c r="J9" s="899">
        <v>969.41947328103106</v>
      </c>
      <c r="K9" s="899">
        <v>849.20307377296365</v>
      </c>
      <c r="L9" s="899">
        <v>969.74743747309128</v>
      </c>
      <c r="M9" s="899">
        <v>1018.5128894355349</v>
      </c>
      <c r="N9" s="899">
        <v>1059.8098345473534</v>
      </c>
      <c r="O9" s="899">
        <v>1315.6800798299714</v>
      </c>
      <c r="P9" s="899">
        <v>1348.6507225946916</v>
      </c>
      <c r="Q9" s="899">
        <v>1380.4364136645104</v>
      </c>
    </row>
    <row r="11" spans="1:19" ht="15" customHeight="1">
      <c r="A11" s="289" t="s">
        <v>1905</v>
      </c>
    </row>
  </sheetData>
  <mergeCells count="2">
    <mergeCell ref="A2:A3"/>
    <mergeCell ref="B2:Q2"/>
  </mergeCells>
  <hyperlinks>
    <hyperlink ref="S5" location="'Content Page'!A1" display="Back to Content Page"/>
  </hyperlinks>
  <pageMargins left="0.75" right="0.75" top="1" bottom="1" header="0.5" footer="0.5"/>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
  <sheetViews>
    <sheetView zoomScale="90" zoomScaleNormal="90" workbookViewId="0">
      <selection activeCell="A9" sqref="A9"/>
    </sheetView>
  </sheetViews>
  <sheetFormatPr defaultColWidth="9.1796875" defaultRowHeight="15" customHeight="1"/>
  <cols>
    <col min="1" max="1" width="54.26953125" style="289" customWidth="1"/>
    <col min="2" max="17" width="10.7265625" style="289" customWidth="1"/>
    <col min="18" max="27" width="19.1796875" style="289" customWidth="1"/>
    <col min="28" max="16384" width="9.1796875" style="289"/>
  </cols>
  <sheetData>
    <row r="1" spans="1:19" s="136" customFormat="1" ht="15" customHeight="1">
      <c r="A1" s="136" t="s">
        <v>1906</v>
      </c>
    </row>
    <row r="2" spans="1:19" s="136" customFormat="1" ht="15" customHeight="1">
      <c r="A2" s="1163" t="s">
        <v>1888</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row>
    <row r="4" spans="1:19" ht="15" customHeight="1">
      <c r="A4" s="896" t="s">
        <v>1889</v>
      </c>
      <c r="B4" s="897">
        <v>86113.938834657485</v>
      </c>
      <c r="C4" s="897">
        <v>76471.620694865807</v>
      </c>
      <c r="D4" s="897">
        <v>70350.687015642077</v>
      </c>
      <c r="E4" s="897">
        <v>106123.97054741099</v>
      </c>
      <c r="F4" s="897">
        <v>141635.6842741748</v>
      </c>
      <c r="G4" s="897">
        <v>159683.73730705146</v>
      </c>
      <c r="H4" s="897">
        <v>167975.67679394729</v>
      </c>
      <c r="I4" s="897">
        <v>181990.2472215922</v>
      </c>
      <c r="J4" s="897">
        <v>171055.66125768024</v>
      </c>
      <c r="K4" s="897">
        <v>175820.65140093869</v>
      </c>
      <c r="L4" s="897">
        <v>221495.66221828473</v>
      </c>
      <c r="M4" s="897">
        <v>248320.23447593191</v>
      </c>
      <c r="N4" s="897">
        <v>241902.9530146583</v>
      </c>
      <c r="O4" s="897">
        <v>222200.49275277086</v>
      </c>
      <c r="P4" s="897">
        <v>210644.2213374929</v>
      </c>
      <c r="Q4" s="897">
        <v>189591.57002188862</v>
      </c>
      <c r="S4" s="7"/>
    </row>
    <row r="5" spans="1:19" ht="15" customHeight="1">
      <c r="A5" s="896" t="s">
        <v>1890</v>
      </c>
      <c r="B5" s="897">
        <v>25050.971118769197</v>
      </c>
      <c r="C5" s="897">
        <v>22382.978228778</v>
      </c>
      <c r="D5" s="897">
        <v>21766.652403366137</v>
      </c>
      <c r="E5" s="897">
        <v>33400.267029756629</v>
      </c>
      <c r="F5" s="897">
        <v>43858.819516581651</v>
      </c>
      <c r="G5" s="897">
        <v>50189.726178125689</v>
      </c>
      <c r="H5" s="897">
        <v>49343.302990897268</v>
      </c>
      <c r="I5" s="897">
        <v>53269.874121115899</v>
      </c>
      <c r="J5" s="897">
        <v>53566.901365779173</v>
      </c>
      <c r="K5" s="897">
        <v>59040.558479116291</v>
      </c>
      <c r="L5" s="897">
        <v>75921.46308264992</v>
      </c>
      <c r="M5" s="897">
        <v>82801.344811308561</v>
      </c>
      <c r="N5" s="897">
        <v>80393.66531030841</v>
      </c>
      <c r="O5" s="897">
        <v>75904.015781231545</v>
      </c>
      <c r="P5" s="897">
        <v>72643.489464118597</v>
      </c>
      <c r="Q5" s="897">
        <v>65025.12631595257</v>
      </c>
      <c r="S5" s="285" t="s">
        <v>13</v>
      </c>
    </row>
    <row r="6" spans="1:19" ht="15" customHeight="1">
      <c r="A6" s="896" t="s">
        <v>1891</v>
      </c>
      <c r="B6" s="897">
        <v>21355.673150404455</v>
      </c>
      <c r="C6" s="897">
        <v>17945.391777382571</v>
      </c>
      <c r="D6" s="897">
        <v>19235.772357723577</v>
      </c>
      <c r="E6" s="897">
        <v>31582.085211574813</v>
      </c>
      <c r="F6" s="897">
        <v>43772.151506224902</v>
      </c>
      <c r="G6" s="897">
        <v>48457.040460247103</v>
      </c>
      <c r="H6" s="897">
        <v>59193.019269417193</v>
      </c>
      <c r="I6" s="897">
        <v>67766.642095713309</v>
      </c>
      <c r="J6" s="897">
        <v>67129.924742780277</v>
      </c>
      <c r="K6" s="897">
        <v>61150.263120466501</v>
      </c>
      <c r="L6" s="897">
        <v>73221.800281487755</v>
      </c>
      <c r="M6" s="897">
        <v>82383.003969747253</v>
      </c>
      <c r="N6" s="897">
        <v>80290.467073244785</v>
      </c>
      <c r="O6" s="897">
        <v>78457.95555913882</v>
      </c>
      <c r="P6" s="897">
        <v>74489.213079100897</v>
      </c>
      <c r="Q6" s="897">
        <v>63343.379031358418</v>
      </c>
      <c r="S6" s="499"/>
    </row>
    <row r="7" spans="1:19" ht="15" customHeight="1">
      <c r="A7" s="896" t="s">
        <v>1892</v>
      </c>
      <c r="B7" s="897">
        <v>37058.382478047097</v>
      </c>
      <c r="C7" s="897">
        <v>35720.031151561649</v>
      </c>
      <c r="D7" s="897">
        <v>36785.717681738221</v>
      </c>
      <c r="E7" s="897">
        <v>47117.929329649553</v>
      </c>
      <c r="F7" s="897">
        <v>58303.694630924503</v>
      </c>
      <c r="G7" s="897">
        <v>68145.493413813703</v>
      </c>
      <c r="H7" s="897">
        <v>79569.68908854475</v>
      </c>
      <c r="I7" s="897">
        <v>93220.259696076202</v>
      </c>
      <c r="J7" s="897">
        <v>102272.01667535176</v>
      </c>
      <c r="K7" s="897">
        <v>82958.80149812733</v>
      </c>
      <c r="L7" s="897">
        <v>107392.45035645024</v>
      </c>
      <c r="M7" s="897">
        <v>126985.01330465595</v>
      </c>
      <c r="N7" s="897">
        <v>117947.68292682928</v>
      </c>
      <c r="O7" s="897">
        <v>113273.67875647669</v>
      </c>
      <c r="P7" s="897">
        <v>109671.9557195572</v>
      </c>
      <c r="Q7" s="897">
        <v>96713.254901960783</v>
      </c>
    </row>
    <row r="8" spans="1:19" ht="15" customHeight="1">
      <c r="A8" s="896" t="s">
        <v>1893</v>
      </c>
      <c r="B8" s="897">
        <v>33128.631782330973</v>
      </c>
      <c r="C8" s="897">
        <v>30919.203542908952</v>
      </c>
      <c r="D8" s="897">
        <v>32390.719345789948</v>
      </c>
      <c r="E8" s="897">
        <v>42967.335122344572</v>
      </c>
      <c r="F8" s="897">
        <v>58633.002062047468</v>
      </c>
      <c r="G8" s="897">
        <v>68804.583608412722</v>
      </c>
      <c r="H8" s="897">
        <v>84270.599361626664</v>
      </c>
      <c r="I8" s="897">
        <v>97213.512134270801</v>
      </c>
      <c r="J8" s="897">
        <v>106924.51252469189</v>
      </c>
      <c r="K8" s="897">
        <v>81753.543829706527</v>
      </c>
      <c r="L8" s="897">
        <v>102733.19494141104</v>
      </c>
      <c r="M8" s="897">
        <v>123611.42132329625</v>
      </c>
      <c r="N8" s="897">
        <v>123709.14634146342</v>
      </c>
      <c r="O8" s="897">
        <v>122048.29015544041</v>
      </c>
      <c r="P8" s="897">
        <v>115732.38007380074</v>
      </c>
      <c r="Q8" s="897">
        <v>99881.803921568629</v>
      </c>
    </row>
    <row r="9" spans="1:19" s="136" customFormat="1" ht="15" customHeight="1">
      <c r="A9" s="898" t="s">
        <v>1857</v>
      </c>
      <c r="B9" s="899">
        <v>136450.33379954725</v>
      </c>
      <c r="C9" s="899">
        <v>121600.81830967907</v>
      </c>
      <c r="D9" s="899">
        <v>115748.11011268006</v>
      </c>
      <c r="E9" s="899">
        <v>175256.91699604742</v>
      </c>
      <c r="F9" s="899">
        <v>228937.34786585838</v>
      </c>
      <c r="G9" s="899">
        <v>257671.41375082525</v>
      </c>
      <c r="H9" s="899">
        <v>271811.0887811798</v>
      </c>
      <c r="I9" s="899">
        <v>299033.51100022678</v>
      </c>
      <c r="J9" s="899">
        <v>287099.99151689955</v>
      </c>
      <c r="K9" s="899">
        <v>297216.73066894227</v>
      </c>
      <c r="L9" s="899">
        <v>375298.1809974616</v>
      </c>
      <c r="M9" s="899">
        <v>416878.17523834744</v>
      </c>
      <c r="N9" s="899">
        <v>396825.62198357738</v>
      </c>
      <c r="O9" s="899">
        <v>367787.85269417753</v>
      </c>
      <c r="P9" s="899">
        <v>351716.4995264688</v>
      </c>
      <c r="Q9" s="899">
        <v>314791.52634959173</v>
      </c>
    </row>
    <row r="11" spans="1:19" ht="15" customHeight="1">
      <c r="A11" s="289" t="s">
        <v>1907</v>
      </c>
    </row>
  </sheetData>
  <mergeCells count="2">
    <mergeCell ref="A2:A3"/>
    <mergeCell ref="B2:Q2"/>
  </mergeCells>
  <hyperlinks>
    <hyperlink ref="S5" location="'Content Page'!A1" display="Back to Content Page"/>
  </hyperlinks>
  <pageMargins left="0.75" right="0.75" top="1" bottom="1" header="0.5" footer="0.5"/>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
  <sheetViews>
    <sheetView zoomScale="98" zoomScaleNormal="98" workbookViewId="0">
      <selection activeCell="A9" sqref="A9"/>
    </sheetView>
  </sheetViews>
  <sheetFormatPr defaultColWidth="9.1796875" defaultRowHeight="15" customHeight="1"/>
  <cols>
    <col min="1" max="1" width="53.26953125" style="289" customWidth="1"/>
    <col min="2" max="17" width="9.7265625" style="289" customWidth="1"/>
    <col min="18" max="27" width="19.1796875" style="289" customWidth="1"/>
    <col min="28" max="16384" width="9.1796875" style="289"/>
  </cols>
  <sheetData>
    <row r="1" spans="1:19" s="136" customFormat="1" ht="15" customHeight="1">
      <c r="A1" s="136" t="s">
        <v>1908</v>
      </c>
    </row>
    <row r="2" spans="1:19" s="136" customFormat="1" ht="15" customHeight="1">
      <c r="A2" s="1163" t="s">
        <v>1888</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row>
    <row r="4" spans="1:19" ht="15" customHeight="1">
      <c r="A4" s="896" t="s">
        <v>1889</v>
      </c>
      <c r="B4" s="897">
        <v>1185.8121324885331</v>
      </c>
      <c r="C4" s="897">
        <v>1012.3537235123132</v>
      </c>
      <c r="D4" s="897">
        <v>1072.1404259091332</v>
      </c>
      <c r="E4" s="897">
        <v>1575.5248712238513</v>
      </c>
      <c r="F4" s="897">
        <v>2086.2161552906036</v>
      </c>
      <c r="G4" s="897">
        <v>2394.1421580314636</v>
      </c>
      <c r="H4" s="897">
        <v>2457.5966498431039</v>
      </c>
      <c r="I4" s="897">
        <v>2571.5393217911956</v>
      </c>
      <c r="J4" s="897">
        <v>2476.839200674769</v>
      </c>
      <c r="K4" s="897">
        <v>2732.4213373093376</v>
      </c>
      <c r="L4" s="897">
        <v>3605.9104862148038</v>
      </c>
      <c r="M4" s="897">
        <v>3845.7332752256207</v>
      </c>
      <c r="N4" s="897">
        <v>3818.3875870123147</v>
      </c>
      <c r="O4" s="897">
        <v>3511.7100343061852</v>
      </c>
      <c r="P4" s="897">
        <v>3395.135591990912</v>
      </c>
      <c r="Q4" s="897">
        <v>3093.3461387484681</v>
      </c>
      <c r="S4" s="7"/>
    </row>
    <row r="5" spans="1:19" ht="15" customHeight="1">
      <c r="A5" s="896" t="s">
        <v>1890</v>
      </c>
      <c r="B5" s="897">
        <v>279.5797101449275</v>
      </c>
      <c r="C5" s="897">
        <v>232.11073736760102</v>
      </c>
      <c r="D5" s="897">
        <v>186.20320638020834</v>
      </c>
      <c r="E5" s="897">
        <v>330.54764597039474</v>
      </c>
      <c r="F5" s="897">
        <v>493.45821380615234</v>
      </c>
      <c r="G5" s="897">
        <v>530.05416870117188</v>
      </c>
      <c r="H5" s="897">
        <v>553.27335133272061</v>
      </c>
      <c r="I5" s="897">
        <v>605.37130152925533</v>
      </c>
      <c r="J5" s="897">
        <v>652.55094597138543</v>
      </c>
      <c r="K5" s="897">
        <v>768.14145042782729</v>
      </c>
      <c r="L5" s="897">
        <v>921.02709044368601</v>
      </c>
      <c r="M5" s="897">
        <v>931.38483333218562</v>
      </c>
      <c r="N5" s="897">
        <v>874.93991758765253</v>
      </c>
      <c r="O5" s="897">
        <v>836.2489880181347</v>
      </c>
      <c r="P5" s="897">
        <v>841.54444452541975</v>
      </c>
      <c r="Q5" s="897">
        <v>818.29626225490199</v>
      </c>
      <c r="S5" s="285" t="s">
        <v>13</v>
      </c>
    </row>
    <row r="6" spans="1:19" ht="15" customHeight="1">
      <c r="A6" s="896" t="s">
        <v>1891</v>
      </c>
      <c r="B6" s="897">
        <v>277.78260869565219</v>
      </c>
      <c r="C6" s="897">
        <v>287.64190930232559</v>
      </c>
      <c r="D6" s="897">
        <v>352.26115054175966</v>
      </c>
      <c r="E6" s="897">
        <v>382.70578384399414</v>
      </c>
      <c r="F6" s="897">
        <v>495.69920420646667</v>
      </c>
      <c r="G6" s="897">
        <v>677.15651750564575</v>
      </c>
      <c r="H6" s="897">
        <v>665.09277455946983</v>
      </c>
      <c r="I6" s="897">
        <v>716.72175630610036</v>
      </c>
      <c r="J6" s="897">
        <v>663.67364171039617</v>
      </c>
      <c r="K6" s="897">
        <v>691.55035109747018</v>
      </c>
      <c r="L6" s="897">
        <v>550.8074305407423</v>
      </c>
      <c r="M6" s="897">
        <v>708.11588096584501</v>
      </c>
      <c r="N6" s="897">
        <v>577.60477019519351</v>
      </c>
      <c r="O6" s="897">
        <v>377.49604062095204</v>
      </c>
      <c r="P6" s="897">
        <v>341.18160133931173</v>
      </c>
      <c r="Q6" s="897">
        <v>51.906369676776961</v>
      </c>
      <c r="S6" s="499"/>
    </row>
    <row r="7" spans="1:19" ht="15" customHeight="1">
      <c r="A7" s="896" t="s">
        <v>1892</v>
      </c>
      <c r="B7" s="897">
        <v>1139.643188405797</v>
      </c>
      <c r="C7" s="897">
        <v>1154.1046511627906</v>
      </c>
      <c r="D7" s="897">
        <v>1109.5959240141369</v>
      </c>
      <c r="E7" s="897">
        <v>1847.1410811574835</v>
      </c>
      <c r="F7" s="897">
        <v>1918.7274169921875</v>
      </c>
      <c r="G7" s="897">
        <v>1906.8878555297852</v>
      </c>
      <c r="H7" s="897">
        <v>1938.0075611787684</v>
      </c>
      <c r="I7" s="897">
        <v>1985.2491446420656</v>
      </c>
      <c r="J7" s="897">
        <v>1784.849544663027</v>
      </c>
      <c r="K7" s="897">
        <v>1876.4024861653645</v>
      </c>
      <c r="L7" s="897">
        <v>2061.679654170222</v>
      </c>
      <c r="M7" s="897">
        <v>2205.5191026799243</v>
      </c>
      <c r="N7" s="897">
        <v>2170.9480248427976</v>
      </c>
      <c r="O7" s="897">
        <v>2129.0163789264898</v>
      </c>
      <c r="P7" s="897">
        <v>2226.6845247638757</v>
      </c>
      <c r="Q7" s="897">
        <v>1998.3630706188726</v>
      </c>
    </row>
    <row r="8" spans="1:19" ht="15" customHeight="1">
      <c r="A8" s="896" t="s">
        <v>1893</v>
      </c>
      <c r="B8" s="897">
        <v>1349.5218550724601</v>
      </c>
      <c r="C8" s="897">
        <v>1330.20930232558</v>
      </c>
      <c r="D8" s="897">
        <v>1241.5956101190477</v>
      </c>
      <c r="E8" s="897">
        <v>1880.3547748766448</v>
      </c>
      <c r="F8" s="897">
        <v>2112.4448013305664</v>
      </c>
      <c r="G8" s="897">
        <v>2282.8757095336914</v>
      </c>
      <c r="H8" s="897">
        <v>2278.6575496897976</v>
      </c>
      <c r="I8" s="897">
        <v>2350.6102476728724</v>
      </c>
      <c r="J8" s="897">
        <v>2241.1743458207829</v>
      </c>
      <c r="K8" s="897">
        <v>2404.808407738095</v>
      </c>
      <c r="L8" s="897">
        <v>2643.1698618813994</v>
      </c>
      <c r="M8" s="897">
        <v>2818.0673490934068</v>
      </c>
      <c r="N8" s="897">
        <v>2652.8459055830795</v>
      </c>
      <c r="O8" s="897">
        <v>2410.48828125</v>
      </c>
      <c r="P8" s="897">
        <v>2443.6010104506763</v>
      </c>
      <c r="Q8" s="897">
        <v>2015.8845741421569</v>
      </c>
    </row>
    <row r="9" spans="1:19" s="136" customFormat="1" ht="15" customHeight="1">
      <c r="A9" s="898" t="s">
        <v>1857</v>
      </c>
      <c r="B9" s="899">
        <v>1533.2957846624463</v>
      </c>
      <c r="C9" s="899">
        <v>1356.0017190194494</v>
      </c>
      <c r="D9" s="899">
        <v>1478.6050967261904</v>
      </c>
      <c r="E9" s="899">
        <v>2255.5646073190792</v>
      </c>
      <c r="F9" s="899">
        <v>2881.6561889648438</v>
      </c>
      <c r="G9" s="899">
        <v>3225.364990234375</v>
      </c>
      <c r="H9" s="899">
        <v>3335.3127872242649</v>
      </c>
      <c r="I9" s="899">
        <v>3528.2712765957449</v>
      </c>
      <c r="J9" s="899">
        <v>3336.7389871987948</v>
      </c>
      <c r="K9" s="899">
        <v>3663.7072172619046</v>
      </c>
      <c r="L9" s="899">
        <v>4496.2547994880542</v>
      </c>
      <c r="M9" s="899">
        <v>4872.6857431101689</v>
      </c>
      <c r="N9" s="899">
        <v>4789.0343940548782</v>
      </c>
      <c r="O9" s="899">
        <v>4443.9831606217613</v>
      </c>
      <c r="P9" s="899">
        <v>4360.9451521688434</v>
      </c>
      <c r="Q9" s="899">
        <v>3946.0272671568628</v>
      </c>
    </row>
    <row r="11" spans="1:19" ht="15" customHeight="1">
      <c r="A11" s="289" t="s">
        <v>1909</v>
      </c>
    </row>
  </sheetData>
  <mergeCells count="2">
    <mergeCell ref="A2:A3"/>
    <mergeCell ref="B2:Q2"/>
  </mergeCells>
  <hyperlinks>
    <hyperlink ref="S5" location="'Content Page'!A1" display="Back to Content Page"/>
  </hyperlinks>
  <pageMargins left="0.75" right="0.75" top="1" bottom="1" header="0.5" footer="0.5"/>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
  <sheetViews>
    <sheetView zoomScale="95" zoomScaleNormal="95" workbookViewId="0">
      <selection activeCell="A9" sqref="A9"/>
    </sheetView>
  </sheetViews>
  <sheetFormatPr defaultColWidth="9.1796875" defaultRowHeight="15" customHeight="1"/>
  <cols>
    <col min="1" max="1" width="53.1796875" style="289" customWidth="1"/>
    <col min="2" max="17" width="9.7265625" style="289" customWidth="1"/>
    <col min="18" max="27" width="19.1796875" style="289" customWidth="1"/>
    <col min="28" max="16384" width="9.1796875" style="289"/>
  </cols>
  <sheetData>
    <row r="1" spans="1:19" s="136" customFormat="1" ht="15" customHeight="1">
      <c r="A1" s="136" t="s">
        <v>1910</v>
      </c>
    </row>
    <row r="2" spans="1:19" s="136" customFormat="1" ht="15" customHeight="1">
      <c r="A2" s="1163" t="s">
        <v>1888</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row>
    <row r="4" spans="1:19" ht="15" customHeight="1">
      <c r="A4" s="896" t="s">
        <v>1889</v>
      </c>
      <c r="B4" s="897">
        <v>7969.0146122143124</v>
      </c>
      <c r="C4" s="897">
        <v>7784.64856230032</v>
      </c>
      <c r="D4" s="897">
        <v>7771.132719561394</v>
      </c>
      <c r="E4" s="897">
        <v>8129.923921417565</v>
      </c>
      <c r="F4" s="897">
        <v>8585.2001101523765</v>
      </c>
      <c r="G4" s="897">
        <v>11058.528253990064</v>
      </c>
      <c r="H4" s="897">
        <v>11620.42646237814</v>
      </c>
      <c r="I4" s="897">
        <v>13323.821482642072</v>
      </c>
      <c r="J4" s="897">
        <v>17485.533882577547</v>
      </c>
      <c r="K4" s="897">
        <v>18888.673402242039</v>
      </c>
      <c r="L4" s="897">
        <v>20514.094777677419</v>
      </c>
      <c r="M4" s="897">
        <v>22183.082464586871</v>
      </c>
      <c r="N4" s="897">
        <v>25973.965335082394</v>
      </c>
      <c r="O4" s="897">
        <v>30652.88581976077</v>
      </c>
      <c r="P4" s="897">
        <v>30946.034618942009</v>
      </c>
      <c r="Q4" s="897">
        <v>28015.383110430925</v>
      </c>
      <c r="S4" s="7"/>
    </row>
    <row r="5" spans="1:19" ht="15" customHeight="1">
      <c r="A5" s="896" t="s">
        <v>1890</v>
      </c>
      <c r="B5" s="897">
        <v>1189.3018608717371</v>
      </c>
      <c r="C5" s="897">
        <v>1231.5095846645368</v>
      </c>
      <c r="D5" s="897">
        <v>1420.0310334126409</v>
      </c>
      <c r="E5" s="897">
        <v>1790.0317796610168</v>
      </c>
      <c r="F5" s="897">
        <v>2167.9098586377822</v>
      </c>
      <c r="G5" s="897">
        <v>2891.0657476663596</v>
      </c>
      <c r="H5" s="897">
        <v>3321.5817542828781</v>
      </c>
      <c r="I5" s="897">
        <v>4030.040338762431</v>
      </c>
      <c r="J5" s="897">
        <v>4409.9953040603132</v>
      </c>
      <c r="K5" s="897">
        <v>4998.2219394687363</v>
      </c>
      <c r="L5" s="897">
        <v>4622.6524980801678</v>
      </c>
      <c r="M5" s="897">
        <v>4683.3129057556289</v>
      </c>
      <c r="N5" s="897">
        <v>5761.3934534555874</v>
      </c>
      <c r="O5" s="897">
        <v>7244.1410824502209</v>
      </c>
      <c r="P5" s="897">
        <v>6652.133056959995</v>
      </c>
      <c r="Q5" s="897">
        <v>6270.3792395531591</v>
      </c>
      <c r="S5" s="285" t="s">
        <v>13</v>
      </c>
    </row>
    <row r="6" spans="1:19" ht="15" customHeight="1">
      <c r="A6" s="896" t="s">
        <v>1891</v>
      </c>
      <c r="B6" s="897">
        <v>1712.1743474459847</v>
      </c>
      <c r="C6" s="897">
        <v>1811.6647649475126</v>
      </c>
      <c r="D6" s="897">
        <v>1857.2587152167166</v>
      </c>
      <c r="E6" s="897">
        <v>2234.7245762711864</v>
      </c>
      <c r="F6" s="897">
        <v>2894.5906003304567</v>
      </c>
      <c r="G6" s="897">
        <v>3968.7872565542898</v>
      </c>
      <c r="H6" s="897">
        <v>5139.5265864410485</v>
      </c>
      <c r="I6" s="897">
        <v>7133.2856874912741</v>
      </c>
      <c r="J6" s="897">
        <v>8818.1279078637108</v>
      </c>
      <c r="K6" s="897">
        <v>7231.8492950941054</v>
      </c>
      <c r="L6" s="897">
        <v>9532.4236823743577</v>
      </c>
      <c r="M6" s="897">
        <v>12189.676883660077</v>
      </c>
      <c r="N6" s="897">
        <v>11975.086304287524</v>
      </c>
      <c r="O6" s="897">
        <v>12443.192962089632</v>
      </c>
      <c r="P6" s="897">
        <v>15628.212656330856</v>
      </c>
      <c r="Q6" s="897">
        <v>13648.091995668377</v>
      </c>
      <c r="S6" s="499"/>
    </row>
    <row r="7" spans="1:19" ht="15" customHeight="1">
      <c r="A7" s="896" t="s">
        <v>1892</v>
      </c>
      <c r="B7" s="897">
        <v>1360.8255276632945</v>
      </c>
      <c r="C7" s="897">
        <v>1765.9105431309904</v>
      </c>
      <c r="D7" s="897">
        <v>1899.4755353263679</v>
      </c>
      <c r="E7" s="897">
        <v>2164.2767719568565</v>
      </c>
      <c r="F7" s="897">
        <v>2520.2827244354689</v>
      </c>
      <c r="G7" s="897">
        <v>2879.4904678005323</v>
      </c>
      <c r="H7" s="897">
        <v>3182.5439193175316</v>
      </c>
      <c r="I7" s="897">
        <v>4108.3136605309965</v>
      </c>
      <c r="J7" s="897">
        <v>5107.6031833528459</v>
      </c>
      <c r="K7" s="897">
        <v>4964.477937357372</v>
      </c>
      <c r="L7" s="897">
        <v>5887.8563486516332</v>
      </c>
      <c r="M7" s="897">
        <v>7031.990512480601</v>
      </c>
      <c r="N7" s="897">
        <v>8319.9483300729789</v>
      </c>
      <c r="O7" s="897">
        <v>7834.4268817507937</v>
      </c>
      <c r="P7" s="897">
        <v>9362.2148055145371</v>
      </c>
      <c r="Q7" s="897">
        <v>9896.5185184307065</v>
      </c>
    </row>
    <row r="8" spans="1:19" ht="15" customHeight="1">
      <c r="A8" s="896" t="s">
        <v>1893</v>
      </c>
      <c r="B8" s="897">
        <v>2049.2394155114275</v>
      </c>
      <c r="C8" s="897">
        <v>2210.0342309447742</v>
      </c>
      <c r="D8" s="897">
        <v>2143.6071169959655</v>
      </c>
      <c r="E8" s="897">
        <v>2659.614791987673</v>
      </c>
      <c r="F8" s="897">
        <v>3342.9484119698914</v>
      </c>
      <c r="G8" s="897">
        <v>3773.885274487468</v>
      </c>
      <c r="H8" s="897">
        <v>4653.6183958363117</v>
      </c>
      <c r="I8" s="897">
        <v>6880.3153226834829</v>
      </c>
      <c r="J8" s="897">
        <v>8432.6959402948487</v>
      </c>
      <c r="K8" s="897">
        <v>7508.789772672164</v>
      </c>
      <c r="L8" s="897">
        <v>9149.118694680461</v>
      </c>
      <c r="M8" s="897">
        <v>12209.431117070935</v>
      </c>
      <c r="N8" s="897">
        <v>12942.645182476956</v>
      </c>
      <c r="O8" s="897">
        <v>13790.043126489261</v>
      </c>
      <c r="P8" s="897">
        <v>14365.005461923454</v>
      </c>
      <c r="Q8" s="897">
        <v>12058.216462600742</v>
      </c>
    </row>
    <row r="9" spans="1:19" s="136" customFormat="1" ht="15" customHeight="1">
      <c r="A9" s="898" t="s">
        <v>1857</v>
      </c>
      <c r="B9" s="899">
        <v>10182.076932683902</v>
      </c>
      <c r="C9" s="899">
        <v>10383.699224098586</v>
      </c>
      <c r="D9" s="899">
        <v>10804.290886521154</v>
      </c>
      <c r="E9" s="899">
        <v>11659.342257318951</v>
      </c>
      <c r="F9" s="899">
        <v>12825.034881586193</v>
      </c>
      <c r="G9" s="899">
        <v>17023.986451523775</v>
      </c>
      <c r="H9" s="899">
        <v>18610.460326583285</v>
      </c>
      <c r="I9" s="899">
        <v>21715.145846743289</v>
      </c>
      <c r="J9" s="899">
        <v>27388.564337559568</v>
      </c>
      <c r="K9" s="899">
        <v>28574.432801490089</v>
      </c>
      <c r="L9" s="899">
        <v>31407.908612103121</v>
      </c>
      <c r="M9" s="899">
        <v>33878.631649412244</v>
      </c>
      <c r="N9" s="899">
        <v>39087.748240421519</v>
      </c>
      <c r="O9" s="899">
        <v>44384.603619562156</v>
      </c>
      <c r="P9" s="899">
        <v>48223.58967582394</v>
      </c>
      <c r="Q9" s="899">
        <v>45772.156401482425</v>
      </c>
    </row>
    <row r="11" spans="1:19" ht="15" customHeight="1">
      <c r="A11" s="289" t="s">
        <v>1911</v>
      </c>
    </row>
  </sheetData>
  <mergeCells count="2">
    <mergeCell ref="A2:A3"/>
    <mergeCell ref="B2:Q2"/>
  </mergeCells>
  <hyperlinks>
    <hyperlink ref="S5" location="'Content Page'!A1" display="Back to Content Page"/>
  </hyperlinks>
  <pageMargins left="0.75" right="0.75" top="1" bottom="1" header="0.5" footer="0.5"/>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
  <sheetViews>
    <sheetView zoomScale="96" zoomScaleNormal="96" workbookViewId="0">
      <selection activeCell="A9" sqref="A9"/>
    </sheetView>
  </sheetViews>
  <sheetFormatPr defaultColWidth="9.1796875" defaultRowHeight="15" customHeight="1"/>
  <cols>
    <col min="1" max="1" width="53.26953125" style="289" customWidth="1"/>
    <col min="2" max="17" width="9.7265625" style="289" customWidth="1"/>
    <col min="18" max="27" width="19.1796875" style="289" customWidth="1"/>
    <col min="28" max="16384" width="9.1796875" style="289"/>
  </cols>
  <sheetData>
    <row r="1" spans="1:19" s="136" customFormat="1" ht="15" customHeight="1">
      <c r="A1" s="136" t="s">
        <v>1912</v>
      </c>
    </row>
    <row r="2" spans="1:19" s="136" customFormat="1" ht="15" customHeight="1">
      <c r="A2" s="1163" t="s">
        <v>1888</v>
      </c>
      <c r="B2" s="1164"/>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row>
    <row r="4" spans="1:19" ht="15" customHeight="1">
      <c r="A4" s="896" t="s">
        <v>1889</v>
      </c>
      <c r="B4" s="897" t="s">
        <v>8</v>
      </c>
      <c r="C4" s="897" t="s">
        <v>8</v>
      </c>
      <c r="D4" s="897" t="s">
        <v>8</v>
      </c>
      <c r="E4" s="897" t="s">
        <v>8</v>
      </c>
      <c r="F4" s="897" t="s">
        <v>8</v>
      </c>
      <c r="G4" s="897" t="s">
        <v>8</v>
      </c>
      <c r="H4" s="897" t="s">
        <v>8</v>
      </c>
      <c r="I4" s="897" t="s">
        <v>8</v>
      </c>
      <c r="J4" s="897" t="s">
        <v>8</v>
      </c>
      <c r="K4" s="897" t="s">
        <v>8</v>
      </c>
      <c r="L4" s="897">
        <v>11062.81209621689</v>
      </c>
      <c r="M4" s="897">
        <v>13071.011778862658</v>
      </c>
      <c r="N4" s="897">
        <v>13457.489688145488</v>
      </c>
      <c r="O4" s="897">
        <v>14650.04193921321</v>
      </c>
      <c r="P4" s="897">
        <v>14170.129692321125</v>
      </c>
      <c r="Q4" s="897">
        <v>10776.142289287176</v>
      </c>
      <c r="S4" s="7"/>
    </row>
    <row r="5" spans="1:19" ht="15" customHeight="1">
      <c r="A5" s="896" t="s">
        <v>1890</v>
      </c>
      <c r="B5" s="897" t="s">
        <v>8</v>
      </c>
      <c r="C5" s="897" t="s">
        <v>8</v>
      </c>
      <c r="D5" s="897" t="s">
        <v>8</v>
      </c>
      <c r="E5" s="897" t="s">
        <v>8</v>
      </c>
      <c r="F5" s="897" t="s">
        <v>8</v>
      </c>
      <c r="G5" s="897" t="s">
        <v>8</v>
      </c>
      <c r="H5" s="897" t="s">
        <v>8</v>
      </c>
      <c r="I5" s="897" t="s">
        <v>8</v>
      </c>
      <c r="J5" s="897" t="s">
        <v>8</v>
      </c>
      <c r="K5" s="897" t="s">
        <v>8</v>
      </c>
      <c r="L5" s="897">
        <v>1900.744179103682</v>
      </c>
      <c r="M5" s="897">
        <v>2401.6271997308049</v>
      </c>
      <c r="N5" s="897">
        <v>3037.3252131923082</v>
      </c>
      <c r="O5" s="897">
        <v>3419.4508816312104</v>
      </c>
      <c r="P5" s="897">
        <v>3945.131407077341</v>
      </c>
      <c r="Q5" s="897">
        <v>3144.4113244179866</v>
      </c>
      <c r="S5" s="285" t="s">
        <v>13</v>
      </c>
    </row>
    <row r="6" spans="1:19" ht="15" customHeight="1">
      <c r="A6" s="896" t="s">
        <v>1891</v>
      </c>
      <c r="B6" s="897" t="s">
        <v>8</v>
      </c>
      <c r="C6" s="897" t="s">
        <v>8</v>
      </c>
      <c r="D6" s="897" t="s">
        <v>8</v>
      </c>
      <c r="E6" s="897" t="s">
        <v>8</v>
      </c>
      <c r="F6" s="897" t="s">
        <v>8</v>
      </c>
      <c r="G6" s="897" t="s">
        <v>8</v>
      </c>
      <c r="H6" s="897" t="s">
        <v>8</v>
      </c>
      <c r="I6" s="897" t="s">
        <v>8</v>
      </c>
      <c r="J6" s="897" t="s">
        <v>8</v>
      </c>
      <c r="K6" s="897" t="s">
        <v>8</v>
      </c>
      <c r="L6" s="897">
        <v>6054.5651162394961</v>
      </c>
      <c r="M6" s="897">
        <v>6859.8710132964761</v>
      </c>
      <c r="N6" s="897">
        <v>8762.8948833604536</v>
      </c>
      <c r="O6" s="897">
        <v>11013.97476199003</v>
      </c>
      <c r="P6" s="897">
        <v>9704.7480472265452</v>
      </c>
      <c r="Q6" s="897">
        <v>9488.4288358973863</v>
      </c>
      <c r="S6" s="499"/>
    </row>
    <row r="7" spans="1:19" ht="15" customHeight="1">
      <c r="A7" s="896" t="s">
        <v>1892</v>
      </c>
      <c r="B7" s="897" t="s">
        <v>8</v>
      </c>
      <c r="C7" s="897" t="s">
        <v>8</v>
      </c>
      <c r="D7" s="897" t="s">
        <v>8</v>
      </c>
      <c r="E7" s="897" t="s">
        <v>8</v>
      </c>
      <c r="F7" s="897" t="s">
        <v>8</v>
      </c>
      <c r="G7" s="897" t="s">
        <v>8</v>
      </c>
      <c r="H7" s="897" t="s">
        <v>8</v>
      </c>
      <c r="I7" s="897" t="s">
        <v>8</v>
      </c>
      <c r="J7" s="897" t="s">
        <v>8</v>
      </c>
      <c r="K7" s="897" t="s">
        <v>8</v>
      </c>
      <c r="L7" s="897">
        <v>7503.1664571020174</v>
      </c>
      <c r="M7" s="897">
        <v>9486.5099989048049</v>
      </c>
      <c r="N7" s="897">
        <v>10232.902033653923</v>
      </c>
      <c r="O7" s="897">
        <v>11361.238183070091</v>
      </c>
      <c r="P7" s="897">
        <v>10545.330232204109</v>
      </c>
      <c r="Q7" s="897">
        <v>7901.0666652245418</v>
      </c>
    </row>
    <row r="8" spans="1:19" ht="15" customHeight="1">
      <c r="A8" s="896" t="s">
        <v>1893</v>
      </c>
      <c r="B8" s="897" t="s">
        <v>8</v>
      </c>
      <c r="C8" s="897" t="s">
        <v>8</v>
      </c>
      <c r="D8" s="897" t="s">
        <v>8</v>
      </c>
      <c r="E8" s="897" t="s">
        <v>8</v>
      </c>
      <c r="F8" s="897" t="s">
        <v>8</v>
      </c>
      <c r="G8" s="897" t="s">
        <v>8</v>
      </c>
      <c r="H8" s="897" t="s">
        <v>8</v>
      </c>
      <c r="I8" s="897" t="s">
        <v>8</v>
      </c>
      <c r="J8" s="897" t="s">
        <v>8</v>
      </c>
      <c r="K8" s="897" t="s">
        <v>8</v>
      </c>
      <c r="L8" s="897">
        <v>6256.6879368667333</v>
      </c>
      <c r="M8" s="897">
        <v>8378.3195775209097</v>
      </c>
      <c r="N8" s="897">
        <v>9960.9777599579738</v>
      </c>
      <c r="O8" s="897">
        <v>12380.409778671006</v>
      </c>
      <c r="P8" s="897">
        <v>11202.331203720385</v>
      </c>
      <c r="Q8" s="897">
        <v>10036.14285663647</v>
      </c>
    </row>
    <row r="9" spans="1:19" s="136" customFormat="1" ht="15" customHeight="1">
      <c r="A9" s="898" t="s">
        <v>1857</v>
      </c>
      <c r="B9" s="899" t="s">
        <v>8</v>
      </c>
      <c r="C9" s="899" t="s">
        <v>8</v>
      </c>
      <c r="D9" s="899">
        <v>4283.1302967246411</v>
      </c>
      <c r="E9" s="899">
        <v>4900.6939342340556</v>
      </c>
      <c r="F9" s="899">
        <v>6226.2935102507072</v>
      </c>
      <c r="G9" s="899">
        <v>8332.3524099265614</v>
      </c>
      <c r="H9" s="899">
        <v>12757.661457542437</v>
      </c>
      <c r="I9" s="899">
        <v>14062.161925422617</v>
      </c>
      <c r="J9" s="899">
        <v>17895.645805834316</v>
      </c>
      <c r="K9" s="899">
        <v>15299.947309003068</v>
      </c>
      <c r="L9" s="899">
        <v>20264.599911795354</v>
      </c>
      <c r="M9" s="899">
        <v>23440.700413273833</v>
      </c>
      <c r="N9" s="899">
        <v>25529.634058394196</v>
      </c>
      <c r="O9" s="899">
        <v>28064.295987233534</v>
      </c>
      <c r="P9" s="899">
        <v>27163.008175108735</v>
      </c>
      <c r="Q9" s="899">
        <v>21273.906258190626</v>
      </c>
    </row>
    <row r="11" spans="1:19" ht="15" customHeight="1">
      <c r="A11" s="289" t="s">
        <v>1913</v>
      </c>
    </row>
  </sheetData>
  <mergeCells count="2">
    <mergeCell ref="A2:A3"/>
    <mergeCell ref="B2:Q2"/>
  </mergeCells>
  <hyperlinks>
    <hyperlink ref="S5" location="'Content Page'!A1" display="Back to Content Page"/>
  </hyperlinks>
  <pageMargins left="0.75" right="0.75" top="1" bottom="1" header="0.5" footer="0.5"/>
  <headerFooter alignWithMargins="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3"/>
  <sheetViews>
    <sheetView zoomScale="89" zoomScaleNormal="89" workbookViewId="0">
      <selection activeCell="A9" sqref="A9"/>
    </sheetView>
  </sheetViews>
  <sheetFormatPr defaultColWidth="9.1796875" defaultRowHeight="16" customHeight="1"/>
  <cols>
    <col min="1" max="1" width="54.36328125" style="9" customWidth="1"/>
    <col min="2" max="27" width="10.7265625" style="9" customWidth="1"/>
    <col min="28" max="37" width="19.1796875" style="9" customWidth="1"/>
    <col min="38" max="16384" width="9.1796875" style="9"/>
  </cols>
  <sheetData>
    <row r="1" spans="1:19" s="136" customFormat="1" ht="15" customHeight="1">
      <c r="A1" s="136" t="s">
        <v>1914</v>
      </c>
    </row>
    <row r="2" spans="1:19" s="136" customFormat="1" ht="15" customHeight="1">
      <c r="A2" s="1163" t="s">
        <v>1888</v>
      </c>
      <c r="B2" s="1164" t="s">
        <v>83</v>
      </c>
      <c r="C2" s="1164"/>
      <c r="D2" s="1164"/>
      <c r="E2" s="1164"/>
      <c r="F2" s="1164"/>
      <c r="G2" s="1164"/>
      <c r="H2" s="1164"/>
      <c r="I2" s="1164"/>
      <c r="J2" s="1164"/>
      <c r="K2" s="1164"/>
      <c r="L2" s="1164"/>
      <c r="M2" s="1164"/>
      <c r="N2" s="1164"/>
      <c r="O2" s="1164"/>
      <c r="P2" s="1164"/>
      <c r="Q2" s="1164"/>
    </row>
    <row r="3" spans="1:19" s="136" customFormat="1" ht="15"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row>
    <row r="4" spans="1:19" s="289" customFormat="1" ht="15" customHeight="1">
      <c r="A4" s="896" t="s">
        <v>1889</v>
      </c>
      <c r="B4" s="897">
        <v>6772.2534236223437</v>
      </c>
      <c r="C4" s="897">
        <v>7757.2415385371532</v>
      </c>
      <c r="D4" s="897">
        <v>7898.9420594198182</v>
      </c>
      <c r="E4" s="897">
        <v>9216.8456476069132</v>
      </c>
      <c r="F4" s="897">
        <v>7240.6136051196654</v>
      </c>
      <c r="G4" s="897">
        <v>7629.3281410714435</v>
      </c>
      <c r="H4" s="897">
        <v>6799.6697007201428</v>
      </c>
      <c r="I4" s="897">
        <v>6243.4007442640714</v>
      </c>
      <c r="J4" s="897">
        <v>7221.5050953535529</v>
      </c>
      <c r="K4" s="897">
        <v>10210.176835897641</v>
      </c>
      <c r="L4" s="897">
        <v>8705.0983436806473</v>
      </c>
      <c r="M4" s="897">
        <v>11736.980919031746</v>
      </c>
      <c r="N4" s="897">
        <v>12407.176289302977</v>
      </c>
      <c r="O4" s="897">
        <v>13815.763396561937</v>
      </c>
      <c r="P4" s="897">
        <v>12513.9340549185</v>
      </c>
      <c r="Q4" s="897">
        <v>12455.560004342602</v>
      </c>
      <c r="S4" s="7"/>
    </row>
    <row r="5" spans="1:19" s="289" customFormat="1" ht="15" customHeight="1">
      <c r="A5" s="896" t="s">
        <v>1890</v>
      </c>
      <c r="B5" s="897">
        <v>1360.3653165354922</v>
      </c>
      <c r="C5" s="897">
        <v>1050.5313143950684</v>
      </c>
      <c r="D5" s="897">
        <v>414.1733723148925</v>
      </c>
      <c r="E5" s="897">
        <v>1068.1204301899597</v>
      </c>
      <c r="F5" s="897">
        <v>2321.0329326515998</v>
      </c>
      <c r="G5" s="897">
        <v>1915.5180096681522</v>
      </c>
      <c r="H5" s="897">
        <v>125.9989046301785</v>
      </c>
      <c r="I5" s="897">
        <v>324.19668856312603</v>
      </c>
      <c r="J5" s="897">
        <v>36.049878611715542</v>
      </c>
      <c r="K5" s="897">
        <v>672.42562425536926</v>
      </c>
      <c r="L5" s="897">
        <v>1111.542992540343</v>
      </c>
      <c r="M5" s="897">
        <v>1804.8153888313634</v>
      </c>
      <c r="N5" s="897">
        <v>1978.5834262616893</v>
      </c>
      <c r="O5" s="897">
        <v>2113.1701789668905</v>
      </c>
      <c r="P5" s="897">
        <v>3415.1640420670496</v>
      </c>
      <c r="Q5" s="897">
        <v>3375.0080674291066</v>
      </c>
      <c r="S5" s="285" t="s">
        <v>13</v>
      </c>
    </row>
    <row r="6" spans="1:19" s="289" customFormat="1" ht="15" customHeight="1">
      <c r="A6" s="896" t="s">
        <v>1891</v>
      </c>
      <c r="B6" s="897">
        <v>1409.6539149606911</v>
      </c>
      <c r="C6" s="897">
        <v>709.33310971974697</v>
      </c>
      <c r="D6" s="897">
        <v>671.12257943432701</v>
      </c>
      <c r="E6" s="897">
        <v>-1722.7748874031608</v>
      </c>
      <c r="F6" s="897">
        <v>311.15296560909132</v>
      </c>
      <c r="G6" s="897">
        <v>155.53351360553373</v>
      </c>
      <c r="H6" s="897">
        <v>558.0968431076833</v>
      </c>
      <c r="I6" s="897">
        <v>514.53151862276763</v>
      </c>
      <c r="J6" s="897">
        <v>142.30215241466666</v>
      </c>
      <c r="K6" s="897">
        <v>1232.0795294168304</v>
      </c>
      <c r="L6" s="897">
        <v>2259.412006532415</v>
      </c>
      <c r="M6" s="897">
        <v>2453.4190928568</v>
      </c>
      <c r="N6" s="897">
        <v>1687.0068414996119</v>
      </c>
      <c r="O6" s="897">
        <v>1758.1834938629636</v>
      </c>
      <c r="P6" s="897">
        <v>1879.2167500545963</v>
      </c>
      <c r="Q6" s="897">
        <v>2018.4270204877507</v>
      </c>
      <c r="S6" s="499"/>
    </row>
    <row r="7" spans="1:19" s="289" customFormat="1" ht="15" customHeight="1">
      <c r="A7" s="896" t="s">
        <v>1892</v>
      </c>
      <c r="B7" s="897">
        <v>3509.3482078741681</v>
      </c>
      <c r="C7" s="897">
        <v>2353</v>
      </c>
      <c r="D7" s="897">
        <v>1.7968476022338071</v>
      </c>
      <c r="E7" s="897">
        <v>568.51571284304305</v>
      </c>
      <c r="F7" s="897">
        <v>4129.0839490287517</v>
      </c>
      <c r="G7" s="897">
        <v>4092.9872001456247</v>
      </c>
      <c r="H7" s="897">
        <v>2515</v>
      </c>
      <c r="I7" s="897">
        <v>80.87487284585508</v>
      </c>
      <c r="J7" s="897">
        <v>1968</v>
      </c>
      <c r="K7" s="897">
        <v>2249.7446395339998</v>
      </c>
      <c r="L7" s="897">
        <v>3245.4442057830001</v>
      </c>
      <c r="M7" s="897">
        <v>3557.4476847259998</v>
      </c>
      <c r="N7" s="897">
        <v>3883.6438634629999</v>
      </c>
      <c r="O7" s="897">
        <v>3507.296016367</v>
      </c>
      <c r="P7" s="897">
        <v>3841.8933044957239</v>
      </c>
      <c r="Q7" s="897">
        <v>3735.4605867523414</v>
      </c>
    </row>
    <row r="8" spans="1:19" s="289" customFormat="1" ht="15" customHeight="1">
      <c r="A8" s="896" t="s">
        <v>1893</v>
      </c>
      <c r="B8" s="897">
        <v>3538.9213669292872</v>
      </c>
      <c r="C8" s="897">
        <v>2424.3030332193889</v>
      </c>
      <c r="D8" s="897">
        <v>24.257442630156394</v>
      </c>
      <c r="E8" s="897">
        <v>680.49608052424867</v>
      </c>
      <c r="F8" s="897">
        <v>5911.9063465727331</v>
      </c>
      <c r="G8" s="897">
        <v>5951.2033890117373</v>
      </c>
      <c r="H8" s="897">
        <v>2986.9570837753054</v>
      </c>
      <c r="I8" s="897">
        <v>201.4899849349321</v>
      </c>
      <c r="J8" s="897">
        <v>2917.310425491497</v>
      </c>
      <c r="K8" s="897">
        <v>6207.3492072559993</v>
      </c>
      <c r="L8" s="897">
        <v>5864.6893974200002</v>
      </c>
      <c r="M8" s="897">
        <v>8596.4364743890001</v>
      </c>
      <c r="N8" s="897">
        <v>7483.9937323040003</v>
      </c>
      <c r="O8" s="897">
        <v>7704.1859500170003</v>
      </c>
      <c r="P8" s="897">
        <v>7453.2956169613699</v>
      </c>
      <c r="Q8" s="897">
        <v>7165.0108600261374</v>
      </c>
    </row>
    <row r="9" spans="1:19" s="136" customFormat="1" ht="15" customHeight="1">
      <c r="A9" s="898" t="s">
        <v>1857</v>
      </c>
      <c r="B9" s="899">
        <v>9512.6994960634074</v>
      </c>
      <c r="C9" s="899">
        <v>9445.8029294325788</v>
      </c>
      <c r="D9" s="899">
        <v>8961.7774161411144</v>
      </c>
      <c r="E9" s="899">
        <v>8450.2108227125082</v>
      </c>
      <c r="F9" s="899">
        <v>8089.977105836374</v>
      </c>
      <c r="G9" s="899">
        <v>7842.1634754790166</v>
      </c>
      <c r="H9" s="899">
        <v>7011.8083646826999</v>
      </c>
      <c r="I9" s="899">
        <v>6961.5138393608886</v>
      </c>
      <c r="J9" s="899">
        <v>6450.546700888438</v>
      </c>
      <c r="K9" s="899">
        <v>8157.0774218478409</v>
      </c>
      <c r="L9" s="899">
        <v>9456.8081511164055</v>
      </c>
      <c r="M9" s="899">
        <v>10956.226611056911</v>
      </c>
      <c r="N9" s="899">
        <v>12472.416688223278</v>
      </c>
      <c r="O9" s="899">
        <v>13490.227135741789</v>
      </c>
      <c r="P9" s="899">
        <v>14196.9125345745</v>
      </c>
      <c r="Q9" s="899">
        <v>14419.444818985663</v>
      </c>
    </row>
    <row r="10" spans="1:19" s="289" customFormat="1" ht="15" customHeight="1"/>
    <row r="11" spans="1:19" s="289" customFormat="1" ht="15" customHeight="1">
      <c r="A11" s="289" t="s">
        <v>1886</v>
      </c>
    </row>
    <row r="12" spans="1:19" ht="6.75" customHeight="1"/>
    <row r="15" spans="1:19" ht="6" customHeight="1"/>
    <row r="16" spans="1:19" ht="9" customHeight="1"/>
    <row r="18" spans="21:21" ht="16" customHeight="1">
      <c r="U18" s="906"/>
    </row>
    <row r="33" spans="12:16" ht="16" customHeight="1">
      <c r="L33" s="292"/>
      <c r="M33" s="292"/>
      <c r="N33" s="292"/>
      <c r="O33" s="292"/>
      <c r="P33" s="292"/>
    </row>
  </sheetData>
  <mergeCells count="2">
    <mergeCell ref="A2:A3"/>
    <mergeCell ref="B2:Q2"/>
  </mergeCells>
  <hyperlinks>
    <hyperlink ref="S5" location="'Content Page'!A1" display="Back to Content Page"/>
  </hyperlinks>
  <pageMargins left="0.75" right="0.75" top="1" bottom="1" header="0.5" footer="0.5"/>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8"/>
  <sheetViews>
    <sheetView topLeftCell="A16" zoomScale="84" zoomScaleNormal="84" workbookViewId="0">
      <selection activeCell="A26" sqref="A26"/>
    </sheetView>
  </sheetViews>
  <sheetFormatPr defaultRowHeight="14.5"/>
  <cols>
    <col min="1" max="1" width="33.81640625" customWidth="1"/>
    <col min="2" max="3" width="7.26953125" customWidth="1"/>
    <col min="4" max="4" width="10" customWidth="1"/>
    <col min="5" max="6" width="7.26953125" customWidth="1"/>
    <col min="7" max="7" width="10" customWidth="1"/>
    <col min="8" max="9" width="7.26953125" customWidth="1"/>
    <col min="10" max="10" width="10" customWidth="1"/>
    <col min="11" max="12" width="7.26953125" customWidth="1"/>
    <col min="13" max="13" width="10" customWidth="1"/>
    <col min="14" max="15" width="7.26953125" customWidth="1"/>
    <col min="16" max="16" width="10" customWidth="1"/>
    <col min="17" max="18" width="7.26953125" customWidth="1"/>
    <col min="19" max="19" width="10" customWidth="1"/>
    <col min="20" max="21" width="7.26953125" style="283" customWidth="1"/>
    <col min="22" max="22" width="10" style="283" customWidth="1"/>
    <col min="23" max="24" width="7.26953125" style="499" customWidth="1"/>
    <col min="25" max="26" width="10" style="499" customWidth="1"/>
    <col min="27" max="27" width="9.1796875" style="499"/>
    <col min="29" max="29" width="10" customWidth="1"/>
  </cols>
  <sheetData>
    <row r="1" spans="1:31">
      <c r="A1" s="140" t="s">
        <v>1347</v>
      </c>
      <c r="B1" s="57"/>
      <c r="C1" s="57"/>
      <c r="D1" s="57"/>
      <c r="E1" s="57"/>
      <c r="F1" s="57"/>
      <c r="G1" s="57"/>
      <c r="H1" s="57"/>
      <c r="I1" s="57"/>
      <c r="J1" s="57"/>
      <c r="K1" s="57"/>
      <c r="L1" s="57"/>
      <c r="M1" s="57"/>
      <c r="N1" s="57"/>
      <c r="O1" s="57"/>
      <c r="P1" s="57"/>
      <c r="Q1" s="57"/>
      <c r="R1" s="57"/>
      <c r="S1" s="57"/>
      <c r="T1" s="289"/>
      <c r="U1" s="289"/>
      <c r="V1" s="289"/>
      <c r="W1" s="289"/>
      <c r="X1" s="289"/>
      <c r="Y1" s="289"/>
      <c r="AB1" s="57"/>
    </row>
    <row r="2" spans="1:31">
      <c r="A2" s="57"/>
      <c r="B2" s="36"/>
      <c r="C2" s="36"/>
      <c r="D2" s="36"/>
      <c r="E2" s="36"/>
      <c r="F2" s="57"/>
      <c r="G2" s="36"/>
      <c r="H2" s="36"/>
      <c r="I2" s="36"/>
      <c r="J2" s="36"/>
      <c r="K2" s="36"/>
      <c r="L2" s="36"/>
      <c r="M2" s="36"/>
      <c r="N2" s="36"/>
      <c r="O2" s="36"/>
      <c r="P2" s="36"/>
      <c r="Q2" s="36"/>
      <c r="R2" s="36"/>
      <c r="S2" s="36"/>
      <c r="T2" s="287"/>
      <c r="U2" s="287"/>
      <c r="V2" s="287"/>
      <c r="W2" s="287"/>
      <c r="X2" s="287"/>
      <c r="Y2" s="287"/>
      <c r="AB2" s="57"/>
    </row>
    <row r="3" spans="1:31" s="283" customFormat="1">
      <c r="A3" s="1086" t="s">
        <v>16</v>
      </c>
      <c r="B3" s="1087" t="s">
        <v>668</v>
      </c>
      <c r="C3" s="1087"/>
      <c r="D3" s="1087"/>
      <c r="E3" s="1087"/>
      <c r="F3" s="1087"/>
      <c r="G3" s="1087"/>
      <c r="H3" s="1087"/>
      <c r="I3" s="1087"/>
      <c r="J3" s="1087"/>
      <c r="K3" s="1087"/>
      <c r="L3" s="1087"/>
      <c r="M3" s="1087"/>
      <c r="N3" s="1087"/>
      <c r="O3" s="1087"/>
      <c r="P3" s="1087"/>
      <c r="Q3" s="1087"/>
      <c r="R3" s="1087"/>
      <c r="S3" s="1087"/>
      <c r="T3" s="1087"/>
      <c r="U3" s="1087"/>
      <c r="V3" s="1087"/>
      <c r="W3" s="1087"/>
      <c r="X3" s="1087"/>
      <c r="Y3" s="1087"/>
      <c r="Z3" s="1087"/>
      <c r="AA3" s="1087"/>
      <c r="AB3" s="1087"/>
    </row>
    <row r="4" spans="1:31" ht="15" customHeight="1">
      <c r="A4" s="1086"/>
      <c r="B4" s="1088">
        <v>1980</v>
      </c>
      <c r="C4" s="1088"/>
      <c r="D4" s="1088"/>
      <c r="E4" s="1088">
        <v>1990</v>
      </c>
      <c r="F4" s="1088"/>
      <c r="G4" s="1088"/>
      <c r="H4" s="1088">
        <v>2000</v>
      </c>
      <c r="I4" s="1088"/>
      <c r="J4" s="1088"/>
      <c r="K4" s="1088">
        <v>2010</v>
      </c>
      <c r="L4" s="1088"/>
      <c r="M4" s="1088"/>
      <c r="N4" s="1088">
        <v>2011</v>
      </c>
      <c r="O4" s="1088"/>
      <c r="P4" s="1088"/>
      <c r="Q4" s="1088">
        <v>2012</v>
      </c>
      <c r="R4" s="1088"/>
      <c r="S4" s="1088"/>
      <c r="T4" s="1088">
        <v>2013</v>
      </c>
      <c r="U4" s="1088"/>
      <c r="V4" s="1088"/>
      <c r="W4" s="1088">
        <v>2014</v>
      </c>
      <c r="X4" s="1088"/>
      <c r="Y4" s="1088"/>
      <c r="Z4" s="1088">
        <v>2015</v>
      </c>
      <c r="AA4" s="1088"/>
      <c r="AB4" s="1088"/>
    </row>
    <row r="5" spans="1:31">
      <c r="A5" s="1086"/>
      <c r="B5" s="297" t="s">
        <v>243</v>
      </c>
      <c r="C5" s="297" t="s">
        <v>669</v>
      </c>
      <c r="D5" s="741" t="s">
        <v>670</v>
      </c>
      <c r="E5" s="297" t="s">
        <v>243</v>
      </c>
      <c r="F5" s="297" t="s">
        <v>669</v>
      </c>
      <c r="G5" s="741" t="s">
        <v>670</v>
      </c>
      <c r="H5" s="297" t="s">
        <v>243</v>
      </c>
      <c r="I5" s="297" t="s">
        <v>669</v>
      </c>
      <c r="J5" s="741" t="s">
        <v>670</v>
      </c>
      <c r="K5" s="297" t="s">
        <v>243</v>
      </c>
      <c r="L5" s="297" t="s">
        <v>669</v>
      </c>
      <c r="M5" s="741" t="s">
        <v>670</v>
      </c>
      <c r="N5" s="297" t="s">
        <v>243</v>
      </c>
      <c r="O5" s="297" t="s">
        <v>669</v>
      </c>
      <c r="P5" s="741" t="s">
        <v>670</v>
      </c>
      <c r="Q5" s="297" t="s">
        <v>243</v>
      </c>
      <c r="R5" s="297" t="s">
        <v>669</v>
      </c>
      <c r="S5" s="741" t="s">
        <v>670</v>
      </c>
      <c r="T5" s="297" t="s">
        <v>243</v>
      </c>
      <c r="U5" s="297" t="s">
        <v>669</v>
      </c>
      <c r="V5" s="741" t="s">
        <v>670</v>
      </c>
      <c r="W5" s="297" t="s">
        <v>243</v>
      </c>
      <c r="X5" s="297" t="s">
        <v>669</v>
      </c>
      <c r="Y5" s="741" t="s">
        <v>670</v>
      </c>
      <c r="Z5" s="297" t="s">
        <v>243</v>
      </c>
      <c r="AA5" s="297" t="s">
        <v>669</v>
      </c>
      <c r="AB5" s="741" t="s">
        <v>670</v>
      </c>
    </row>
    <row r="6" spans="1:31" ht="15" customHeight="1">
      <c r="A6" s="284" t="s">
        <v>15</v>
      </c>
      <c r="B6" s="609">
        <v>96.774000000000001</v>
      </c>
      <c r="C6" s="609">
        <v>91.466999999999999</v>
      </c>
      <c r="D6" s="609">
        <v>5.3079999999999998</v>
      </c>
      <c r="E6" s="609">
        <v>100.485</v>
      </c>
      <c r="F6" s="609">
        <v>95.278999999999996</v>
      </c>
      <c r="G6" s="609">
        <v>5.2050000000000001</v>
      </c>
      <c r="H6" s="609">
        <v>100.491</v>
      </c>
      <c r="I6" s="609">
        <v>95.542000000000002</v>
      </c>
      <c r="J6" s="609">
        <v>4.9489999999999998</v>
      </c>
      <c r="K6" s="609">
        <v>99.579170493625782</v>
      </c>
      <c r="L6" s="609">
        <v>94.69416428959795</v>
      </c>
      <c r="M6" s="609">
        <v>4.8850062040278432</v>
      </c>
      <c r="N6" s="609">
        <v>98.95050025872321</v>
      </c>
      <c r="O6" s="609">
        <v>94.195468659768068</v>
      </c>
      <c r="P6" s="609">
        <v>4.7550315989551386</v>
      </c>
      <c r="Q6" s="609">
        <v>98.431193689353137</v>
      </c>
      <c r="R6" s="609">
        <v>93.790230394173193</v>
      </c>
      <c r="S6" s="609">
        <v>4.6409632951799322</v>
      </c>
      <c r="T6" s="609">
        <v>98.035194918776526</v>
      </c>
      <c r="U6" s="609">
        <v>93.481764538365937</v>
      </c>
      <c r="V6" s="609">
        <v>4.5534303804105951</v>
      </c>
      <c r="W6" s="609">
        <v>101.73012684819005</v>
      </c>
      <c r="X6" s="609">
        <v>96.598167486154665</v>
      </c>
      <c r="Y6" s="609">
        <v>5.1319593620353903</v>
      </c>
      <c r="Z6" s="609">
        <v>100.24141611776795</v>
      </c>
      <c r="AA6" s="609">
        <v>95.22896969397685</v>
      </c>
      <c r="AB6" s="609">
        <v>5.0124464237911051</v>
      </c>
      <c r="AE6" s="285" t="s">
        <v>13</v>
      </c>
    </row>
    <row r="7" spans="1:31" ht="15" customHeight="1">
      <c r="A7" s="284" t="s">
        <v>14</v>
      </c>
      <c r="B7" s="609">
        <v>96.040999999999997</v>
      </c>
      <c r="C7" s="609">
        <v>91.19</v>
      </c>
      <c r="D7" s="609">
        <v>4.851</v>
      </c>
      <c r="E7" s="609">
        <v>90.186000000000007</v>
      </c>
      <c r="F7" s="609">
        <v>85.179000000000002</v>
      </c>
      <c r="G7" s="609">
        <v>5.008</v>
      </c>
      <c r="H7" s="609">
        <v>69.483000000000004</v>
      </c>
      <c r="I7" s="609">
        <v>64.316999999999993</v>
      </c>
      <c r="J7" s="609">
        <v>5.1660000000000004</v>
      </c>
      <c r="K7" s="609">
        <v>57.606000000000002</v>
      </c>
      <c r="L7" s="609">
        <v>51.317999999999998</v>
      </c>
      <c r="M7" s="609">
        <v>6.2880000000000003</v>
      </c>
      <c r="N7" s="609">
        <v>57.4</v>
      </c>
      <c r="O7" s="609">
        <v>51</v>
      </c>
      <c r="P7" s="609">
        <v>6.4156974280097003</v>
      </c>
      <c r="Q7" s="609">
        <v>59.541353145051104</v>
      </c>
      <c r="R7" s="609">
        <v>53.845449271636539</v>
      </c>
      <c r="S7" s="609">
        <v>5.6959038734145651</v>
      </c>
      <c r="T7" s="609">
        <v>60.2</v>
      </c>
      <c r="U7" s="609">
        <v>54.6</v>
      </c>
      <c r="V7" s="609">
        <v>5.6</v>
      </c>
      <c r="W7" s="609">
        <v>58.44</v>
      </c>
      <c r="X7" s="609">
        <v>51.08</v>
      </c>
      <c r="Y7" s="609">
        <v>7.35</v>
      </c>
      <c r="Z7" s="609">
        <v>57.7</v>
      </c>
      <c r="AA7" s="609">
        <v>50.4</v>
      </c>
      <c r="AB7" s="609">
        <v>7.3</v>
      </c>
    </row>
    <row r="8" spans="1:31" ht="15" customHeight="1">
      <c r="A8" s="284" t="s">
        <v>268</v>
      </c>
      <c r="B8" s="609">
        <v>93.093999999999994</v>
      </c>
      <c r="C8" s="609">
        <v>87.64</v>
      </c>
      <c r="D8" s="609">
        <v>5.4550000000000001</v>
      </c>
      <c r="E8" s="609">
        <v>99.272000000000006</v>
      </c>
      <c r="F8" s="609">
        <v>93.721000000000004</v>
      </c>
      <c r="G8" s="609">
        <v>5.55</v>
      </c>
      <c r="H8" s="609">
        <v>102.634</v>
      </c>
      <c r="I8" s="609">
        <v>97.201999999999998</v>
      </c>
      <c r="J8" s="609">
        <v>5.4329999999999998</v>
      </c>
      <c r="K8" s="609">
        <v>95.867999999999995</v>
      </c>
      <c r="L8" s="609">
        <v>90.649000000000001</v>
      </c>
      <c r="M8" s="609">
        <v>5.218</v>
      </c>
      <c r="N8" s="609">
        <v>92.78039092550226</v>
      </c>
      <c r="O8" s="609">
        <v>87.309950887126234</v>
      </c>
      <c r="P8" s="609">
        <v>5.470440038376041</v>
      </c>
      <c r="Q8" s="609">
        <v>92.145969540629821</v>
      </c>
      <c r="R8" s="609">
        <v>86.680369459386469</v>
      </c>
      <c r="S8" s="609">
        <v>5.4656000812433669</v>
      </c>
      <c r="T8" s="609">
        <v>91.899363119820947</v>
      </c>
      <c r="U8" s="609">
        <v>86.408725257884655</v>
      </c>
      <c r="V8" s="609">
        <v>5.4906378619362828</v>
      </c>
      <c r="W8" s="609">
        <v>103.67</v>
      </c>
      <c r="X8" s="609">
        <v>98.16</v>
      </c>
      <c r="Y8" s="609">
        <v>5.51</v>
      </c>
      <c r="Z8" s="609">
        <v>95.912757189834466</v>
      </c>
      <c r="AA8" s="609">
        <v>90.106028238412051</v>
      </c>
      <c r="AB8" s="609">
        <v>5.806728951422409</v>
      </c>
    </row>
    <row r="9" spans="1:31" ht="15" customHeight="1">
      <c r="A9" s="284" t="s">
        <v>12</v>
      </c>
      <c r="B9" s="609">
        <v>93.747</v>
      </c>
      <c r="C9" s="609">
        <v>85.856999999999999</v>
      </c>
      <c r="D9" s="609">
        <v>7.89</v>
      </c>
      <c r="E9" s="609">
        <v>93.519000000000005</v>
      </c>
      <c r="F9" s="609">
        <v>85.305000000000007</v>
      </c>
      <c r="G9" s="609">
        <v>8.2149999999999999</v>
      </c>
      <c r="H9" s="609">
        <v>72</v>
      </c>
      <c r="I9" s="609">
        <v>35.799999999999997</v>
      </c>
      <c r="J9" s="609">
        <v>5.8</v>
      </c>
      <c r="K9" s="609">
        <v>65.7</v>
      </c>
      <c r="L9" s="609">
        <v>55.8</v>
      </c>
      <c r="M9" s="609">
        <v>9.8000000000000007</v>
      </c>
      <c r="N9" s="609">
        <v>66.7</v>
      </c>
      <c r="O9" s="609">
        <v>56.7</v>
      </c>
      <c r="P9" s="609">
        <v>10</v>
      </c>
      <c r="Q9" s="609">
        <v>69.346962741042844</v>
      </c>
      <c r="R9" s="609">
        <v>62.236369483312124</v>
      </c>
      <c r="S9" s="609">
        <v>7.1105932577307254</v>
      </c>
      <c r="T9" s="609">
        <v>68.2</v>
      </c>
      <c r="U9" s="609">
        <v>57.6</v>
      </c>
      <c r="V9" s="609">
        <v>10.6</v>
      </c>
      <c r="W9" s="609">
        <v>69.8</v>
      </c>
      <c r="X9" s="609">
        <v>61</v>
      </c>
      <c r="Y9" s="609">
        <v>8.6999999999999993</v>
      </c>
      <c r="Z9" s="609">
        <v>41.344411527654863</v>
      </c>
      <c r="AA9" s="609">
        <v>36.26381678056476</v>
      </c>
      <c r="AB9" s="609">
        <v>5.0805947470901032</v>
      </c>
    </row>
    <row r="10" spans="1:31" ht="15" customHeight="1">
      <c r="A10" s="284" t="s">
        <v>11</v>
      </c>
      <c r="B10" s="609">
        <v>98.096000000000004</v>
      </c>
      <c r="C10" s="609">
        <v>91.015000000000001</v>
      </c>
      <c r="D10" s="609">
        <v>7.0819999999999999</v>
      </c>
      <c r="E10" s="609">
        <v>91.83</v>
      </c>
      <c r="F10" s="609">
        <v>85.704999999999998</v>
      </c>
      <c r="G10" s="609">
        <v>6.125</v>
      </c>
      <c r="H10" s="609">
        <v>93.802000000000007</v>
      </c>
      <c r="I10" s="609">
        <v>87.72</v>
      </c>
      <c r="J10" s="609">
        <v>6.0819999999999999</v>
      </c>
      <c r="K10" s="609">
        <v>86.007999999999996</v>
      </c>
      <c r="L10" s="609">
        <v>80.165000000000006</v>
      </c>
      <c r="M10" s="609">
        <v>5.843</v>
      </c>
      <c r="N10" s="609">
        <v>84.843420686153777</v>
      </c>
      <c r="O10" s="609">
        <v>79.608650432415757</v>
      </c>
      <c r="P10" s="609">
        <v>5.2347702537380263</v>
      </c>
      <c r="Q10" s="609">
        <v>83.607055238937349</v>
      </c>
      <c r="R10" s="609">
        <v>78.430492510320676</v>
      </c>
      <c r="S10" s="609">
        <v>5.1765627286166724</v>
      </c>
      <c r="T10" s="609">
        <v>82.507717718394289</v>
      </c>
      <c r="U10" s="609">
        <v>77.366730485737989</v>
      </c>
      <c r="V10" s="609">
        <v>5.1409872326563004</v>
      </c>
      <c r="W10" s="609">
        <v>81.2</v>
      </c>
      <c r="X10" s="609">
        <v>76.099999999999994</v>
      </c>
      <c r="Y10" s="609">
        <v>5.0999999999999996</v>
      </c>
      <c r="Z10" s="609">
        <v>96.401066570246741</v>
      </c>
      <c r="AA10" s="609">
        <v>91.746358445293296</v>
      </c>
      <c r="AB10" s="609">
        <v>4.654708124953447</v>
      </c>
    </row>
    <row r="11" spans="1:31" ht="15" customHeight="1">
      <c r="A11" s="284" t="s">
        <v>10</v>
      </c>
      <c r="B11" s="609">
        <v>98.643009692787913</v>
      </c>
      <c r="C11" s="609">
        <v>93.540331854772475</v>
      </c>
      <c r="D11" s="609">
        <v>5.1026778380154427</v>
      </c>
      <c r="E11" s="609">
        <v>94.373000000000005</v>
      </c>
      <c r="F11" s="609">
        <v>89.212000000000003</v>
      </c>
      <c r="G11" s="609">
        <v>5.1609999999999996</v>
      </c>
      <c r="H11" s="609">
        <v>95.584999999999994</v>
      </c>
      <c r="I11" s="609">
        <v>89.611999999999995</v>
      </c>
      <c r="J11" s="609">
        <v>5.9729999999999999</v>
      </c>
      <c r="K11" s="609">
        <v>98.8</v>
      </c>
      <c r="L11" s="609">
        <v>91.7</v>
      </c>
      <c r="M11" s="609">
        <v>7.1</v>
      </c>
      <c r="N11" s="609">
        <v>98.9</v>
      </c>
      <c r="O11" s="609">
        <v>92</v>
      </c>
      <c r="P11" s="609">
        <v>6.9</v>
      </c>
      <c r="Q11" s="609">
        <v>98.8</v>
      </c>
      <c r="R11" s="609">
        <v>92.2</v>
      </c>
      <c r="S11" s="609">
        <v>6.7</v>
      </c>
      <c r="T11" s="609">
        <v>98.6</v>
      </c>
      <c r="U11" s="609">
        <v>92.2</v>
      </c>
      <c r="V11" s="609">
        <v>6.5</v>
      </c>
      <c r="W11" s="609">
        <v>98.3</v>
      </c>
      <c r="X11" s="609">
        <v>92</v>
      </c>
      <c r="Y11" s="609">
        <v>6.3</v>
      </c>
      <c r="Z11" s="609">
        <v>97.9</v>
      </c>
      <c r="AA11" s="609">
        <v>91.7</v>
      </c>
      <c r="AB11" s="609">
        <v>6.2</v>
      </c>
    </row>
    <row r="12" spans="1:31" ht="15" customHeight="1">
      <c r="A12" s="284" t="s">
        <v>9</v>
      </c>
      <c r="B12" s="609">
        <v>61.7</v>
      </c>
      <c r="C12" s="609">
        <v>54.8</v>
      </c>
      <c r="D12" s="609">
        <v>6.88</v>
      </c>
      <c r="E12" s="609">
        <v>54.23</v>
      </c>
      <c r="F12" s="609">
        <v>45.9</v>
      </c>
      <c r="G12" s="609">
        <v>8.26</v>
      </c>
      <c r="H12" s="609">
        <v>47.04</v>
      </c>
      <c r="I12" s="609">
        <v>37.82</v>
      </c>
      <c r="J12" s="609">
        <v>9.2200000000000006</v>
      </c>
      <c r="K12" s="609">
        <v>42.6</v>
      </c>
      <c r="L12" s="609">
        <v>31.6</v>
      </c>
      <c r="M12" s="609">
        <v>11</v>
      </c>
      <c r="N12" s="609">
        <v>42</v>
      </c>
      <c r="O12" s="609">
        <v>30.7</v>
      </c>
      <c r="P12" s="609">
        <v>11.3</v>
      </c>
      <c r="Q12" s="609">
        <v>41.6</v>
      </c>
      <c r="R12" s="609">
        <v>30</v>
      </c>
      <c r="S12" s="609">
        <v>11.6</v>
      </c>
      <c r="T12" s="609">
        <v>41.3</v>
      </c>
      <c r="U12" s="609">
        <v>29.2</v>
      </c>
      <c r="V12" s="609">
        <v>12.1</v>
      </c>
      <c r="W12" s="609">
        <v>41</v>
      </c>
      <c r="X12" s="609">
        <v>28.445228694145968</v>
      </c>
      <c r="Y12" s="609">
        <v>12.555785537526013</v>
      </c>
      <c r="Z12" s="609">
        <v>40.86</v>
      </c>
      <c r="AA12" s="609">
        <v>27.62223719616409</v>
      </c>
      <c r="AB12" s="609">
        <v>13.235018496784818</v>
      </c>
    </row>
    <row r="13" spans="1:31" ht="15" customHeight="1">
      <c r="A13" s="284" t="s">
        <v>7</v>
      </c>
      <c r="B13" s="609">
        <v>88.167000000000002</v>
      </c>
      <c r="C13" s="609">
        <v>82.484999999999999</v>
      </c>
      <c r="D13" s="609">
        <v>5.6820000000000004</v>
      </c>
      <c r="E13" s="609">
        <v>99.400999999999996</v>
      </c>
      <c r="F13" s="609">
        <v>92.917000000000002</v>
      </c>
      <c r="G13" s="609">
        <v>6.4850000000000003</v>
      </c>
      <c r="H13" s="609">
        <f>+([5]Sheet1!$B$6+[5]Sheet1!$B$7+[5]Sheet1!$B$8+[5]Sheet1!$B$19+[5]Sheet1!$B$20+[5]Sheet1!$B$21+[5]Sheet1!$B$22)/SUM([5]Sheet1!$B$9:$B$18)*100</f>
        <v>92.355455896214764</v>
      </c>
      <c r="I13" s="609">
        <f>+([5]Sheet1!$B$6+[5]Sheet1!$B$7+[5]Sheet1!$B$8)/SUM([5]Sheet1!$B$9:$B$18)*100</f>
        <v>86.526853247733655</v>
      </c>
      <c r="J13" s="609">
        <f>+SUM([5]Sheet1!$B$19:$B$22)/SUM([5]Sheet1!$B$9:$B$18)*100</f>
        <v>5.8286026484810982</v>
      </c>
      <c r="K13" s="609">
        <f>+([5]Sheet1!$AF$6+[5]Sheet1!$AF$7+[5]Sheet1!$AF$8+[5]Sheet1!$AF$19+[5]Sheet1!$AF$20+[5]Sheet1!$AF$21+[5]Sheet1!$AF$22)/SUM([5]Sheet1!$AF$9:$AF$18)*100</f>
        <v>93.996261114797733</v>
      </c>
      <c r="L13" s="609">
        <f>+([5]Sheet1!$AF$6+[5]Sheet1!$AF$7+[5]Sheet1!$AF$8)/SUM([5]Sheet1!$AF$9:$AF$18)*100</f>
        <v>88.017021775951434</v>
      </c>
      <c r="M13" s="609">
        <f>+SUM([5]Sheet1!$AF$19:$AF$22)/SUM([5]Sheet1!$AF$9:$AF$18)*100</f>
        <v>5.9792393388462939</v>
      </c>
      <c r="N13" s="609">
        <f>+([5]Sheet1!$AI$6+[5]Sheet1!$AI$7+[5]Sheet1!$AI$8+[5]Sheet1!$AI$19+[5]Sheet1!$AI$20+[5]Sheet1!$AI$21+[5]Sheet1!$AI$22)/SUM([5]Sheet1!$AI$9:$AI$18)*100</f>
        <v>93.657011074590599</v>
      </c>
      <c r="O13" s="609">
        <f>+([5]Sheet1!$AI$6+[5]Sheet1!$AI$7+[5]Sheet1!$AI$8)/SUM([5]Sheet1!$AI$9:$AI$18)*100</f>
        <v>87.706938101244546</v>
      </c>
      <c r="P13" s="609">
        <f>+SUM([5]Sheet1!$AI$19:$AI$22)/SUM([5]Sheet1!$AI$9:$AI$18)*100</f>
        <v>5.9500729733460558</v>
      </c>
      <c r="Q13" s="609">
        <f>+([5]Sheet1!$AL$6+[5]Sheet1!$AL$7+[5]Sheet1!$AL$8+[5]Sheet1!$AL$19+[5]Sheet1!$AL$20+[5]Sheet1!$AL$21+[5]Sheet1!$AL$22)/SUM([5]Sheet1!$AL$9:$AL$18)*100</f>
        <v>93.344081961060041</v>
      </c>
      <c r="R13" s="609">
        <f>+([5]Sheet1!$AL$6+[5]Sheet1!$AL$7+[5]Sheet1!$AL$8)/SUM([5]Sheet1!$AL$9:$AL$18)*100</f>
        <v>87.417187802983264</v>
      </c>
      <c r="S13" s="609">
        <f>+SUM([5]Sheet1!$AL$19:$AL$22)/SUM([5]Sheet1!$AL$9:$AL$18)*100</f>
        <v>5.9268941580767791</v>
      </c>
      <c r="T13" s="609">
        <f>+([5]Sheet1!$AR$6+[5]Sheet1!$AR$7+[5]Sheet1!$AR$8+[5]Sheet1!$AR$19+[5]Sheet1!$AR$20+[5]Sheet1!$AR$21+[5]Sheet1!$AR$22)/SUM([5]Sheet1!$AR$9:$AR$18)*100</f>
        <v>92.613219267473696</v>
      </c>
      <c r="U13" s="609">
        <f>+([5]Sheet1!$AR$6+[5]Sheet1!$AR$7+[5]Sheet1!$AR$8)/SUM([5]Sheet1!$AR$9:$AR$18)*100</f>
        <v>86.723399110109085</v>
      </c>
      <c r="V13" s="609">
        <f>+SUM([5]Sheet1!$AR$19:$AR$22)/SUM([5]Sheet1!$AR$9:$AR$18)*100</f>
        <v>5.8898201573646132</v>
      </c>
      <c r="W13" s="609">
        <v>92.6</v>
      </c>
      <c r="X13" s="609">
        <v>86.7</v>
      </c>
      <c r="Y13" s="609">
        <v>5.9</v>
      </c>
      <c r="Z13" s="609">
        <v>92.111032616053109</v>
      </c>
      <c r="AA13" s="609">
        <v>86.240059425595888</v>
      </c>
      <c r="AB13" s="609">
        <v>5.870973190457228</v>
      </c>
    </row>
    <row r="14" spans="1:31" ht="15" customHeight="1">
      <c r="A14" s="284" t="s">
        <v>6</v>
      </c>
      <c r="B14" s="609">
        <v>100.274</v>
      </c>
      <c r="C14" s="609">
        <v>93.35</v>
      </c>
      <c r="D14" s="609">
        <v>6.9240000000000004</v>
      </c>
      <c r="E14" s="609">
        <v>88.795000000000002</v>
      </c>
      <c r="F14" s="609">
        <v>82.43</v>
      </c>
      <c r="G14" s="609">
        <v>6.3650000000000002</v>
      </c>
      <c r="H14" s="609">
        <v>77.552999999999997</v>
      </c>
      <c r="I14" s="609">
        <v>71.585999999999999</v>
      </c>
      <c r="J14" s="609">
        <v>5.9669999999999996</v>
      </c>
      <c r="K14" s="609">
        <v>66.930999999999997</v>
      </c>
      <c r="L14" s="609">
        <v>60.802</v>
      </c>
      <c r="M14" s="609">
        <v>6.1289999999999996</v>
      </c>
      <c r="N14" s="609">
        <v>68.407504523467651</v>
      </c>
      <c r="O14" s="609">
        <v>62.55034596135377</v>
      </c>
      <c r="P14" s="609">
        <v>5.8571585621138818</v>
      </c>
      <c r="Q14" s="609">
        <v>73.400000000000006</v>
      </c>
      <c r="R14" s="609">
        <v>64.400000000000006</v>
      </c>
      <c r="S14" s="609">
        <v>9</v>
      </c>
      <c r="T14" s="609">
        <v>65.45828478494802</v>
      </c>
      <c r="U14" s="609">
        <v>59.58736626147023</v>
      </c>
      <c r="V14" s="609">
        <v>5.8709185234777834</v>
      </c>
      <c r="W14" s="609">
        <v>69.599999999999994</v>
      </c>
      <c r="X14" s="609">
        <v>61.2</v>
      </c>
      <c r="Y14" s="609">
        <v>7.9</v>
      </c>
      <c r="Z14" s="609" t="s">
        <v>429</v>
      </c>
      <c r="AA14" s="609" t="s">
        <v>429</v>
      </c>
      <c r="AB14" s="609" t="s">
        <v>429</v>
      </c>
    </row>
    <row r="15" spans="1:31" ht="15" customHeight="1">
      <c r="A15" s="284" t="s">
        <v>5</v>
      </c>
      <c r="B15" s="609">
        <v>81.5</v>
      </c>
      <c r="C15" s="609">
        <v>69.7</v>
      </c>
      <c r="D15" s="609">
        <v>4.8</v>
      </c>
      <c r="E15" s="609">
        <v>68.8</v>
      </c>
      <c r="F15" s="609">
        <v>58.3</v>
      </c>
      <c r="G15" s="609">
        <v>10.6</v>
      </c>
      <c r="H15" s="609">
        <v>50.4</v>
      </c>
      <c r="I15" s="609">
        <v>39.5</v>
      </c>
      <c r="J15" s="609">
        <v>10.9</v>
      </c>
      <c r="K15" s="609">
        <v>42.1</v>
      </c>
      <c r="L15" s="609">
        <v>31.4</v>
      </c>
      <c r="M15" s="609">
        <v>10.8</v>
      </c>
      <c r="N15" s="609">
        <v>43.4</v>
      </c>
      <c r="O15" s="609">
        <v>32.1</v>
      </c>
      <c r="P15" s="609">
        <v>11.2</v>
      </c>
      <c r="Q15" s="609">
        <v>46.1</v>
      </c>
      <c r="R15" s="609">
        <v>35.5</v>
      </c>
      <c r="S15" s="609">
        <v>10.5</v>
      </c>
      <c r="T15" s="609">
        <v>42.9</v>
      </c>
      <c r="U15" s="609">
        <v>31.6</v>
      </c>
      <c r="V15" s="609">
        <v>11.3</v>
      </c>
      <c r="W15" s="609">
        <f>X15+Y15</f>
        <v>42.5</v>
      </c>
      <c r="X15" s="609">
        <v>31</v>
      </c>
      <c r="Y15" s="609">
        <v>11.5</v>
      </c>
      <c r="Z15" s="609">
        <v>43.521450972516185</v>
      </c>
      <c r="AA15" s="609">
        <v>33.649523397549785</v>
      </c>
      <c r="AB15" s="609">
        <v>9.8719275749663975</v>
      </c>
    </row>
    <row r="16" spans="1:31" ht="15" customHeight="1">
      <c r="A16" s="284" t="s">
        <v>4</v>
      </c>
      <c r="B16" s="609" t="s">
        <v>429</v>
      </c>
      <c r="C16" s="609" t="s">
        <v>429</v>
      </c>
      <c r="D16" s="609" t="s">
        <v>429</v>
      </c>
      <c r="E16" s="609" t="s">
        <v>429</v>
      </c>
      <c r="F16" s="609" t="s">
        <v>429</v>
      </c>
      <c r="G16" s="609" t="s">
        <v>429</v>
      </c>
      <c r="H16" s="609">
        <v>61.224111989999997</v>
      </c>
      <c r="I16" s="609">
        <v>52.721310000000003</v>
      </c>
      <c r="J16" s="609">
        <v>8.5027989999999996</v>
      </c>
      <c r="K16" s="609">
        <v>55.199609985921292</v>
      </c>
      <c r="L16" s="609">
        <v>47.834335981213947</v>
      </c>
      <c r="M16" s="609">
        <v>7.3652740047073477</v>
      </c>
      <c r="N16" s="609">
        <v>54.912911734069716</v>
      </c>
      <c r="O16" s="609">
        <v>47.448110178939245</v>
      </c>
      <c r="P16" s="609">
        <v>7.4648015551304612</v>
      </c>
      <c r="Q16" s="609">
        <v>54.714543581110107</v>
      </c>
      <c r="R16" s="609">
        <v>47.145925438491545</v>
      </c>
      <c r="S16" s="609">
        <v>7.5686181426185666</v>
      </c>
      <c r="T16" s="609">
        <v>54.638439717933672</v>
      </c>
      <c r="U16" s="609">
        <v>46.958335121526275</v>
      </c>
      <c r="V16" s="609">
        <v>7.6801045964074044</v>
      </c>
      <c r="W16" s="609">
        <v>54.580322762715248</v>
      </c>
      <c r="X16" s="609">
        <v>46.784727158207772</v>
      </c>
      <c r="Y16" s="609">
        <v>7.7955956045074801</v>
      </c>
      <c r="Z16" s="609">
        <v>54.54356812326553</v>
      </c>
      <c r="AA16" s="609">
        <v>46.627961561169009</v>
      </c>
      <c r="AB16" s="609">
        <v>7.9156065620965181</v>
      </c>
    </row>
    <row r="17" spans="1:29" ht="15" customHeight="1">
      <c r="A17" s="284" t="s">
        <v>3</v>
      </c>
      <c r="B17" s="609">
        <v>106.26600000000001</v>
      </c>
      <c r="C17" s="609">
        <v>100.633</v>
      </c>
      <c r="D17" s="609">
        <v>5.633</v>
      </c>
      <c r="E17" s="609">
        <v>103.42100000000001</v>
      </c>
      <c r="F17" s="609">
        <v>97.933999999999997</v>
      </c>
      <c r="G17" s="609">
        <v>5.4880000000000004</v>
      </c>
      <c r="H17" s="609">
        <v>90.760999999999996</v>
      </c>
      <c r="I17" s="609">
        <v>85.132000000000005</v>
      </c>
      <c r="J17" s="609">
        <v>5.6289999999999996</v>
      </c>
      <c r="K17" s="609">
        <v>71.712999999999994</v>
      </c>
      <c r="L17" s="609">
        <v>65.948999999999998</v>
      </c>
      <c r="M17" s="609">
        <v>5.7640000000000002</v>
      </c>
      <c r="N17" s="609">
        <v>69.599999999999994</v>
      </c>
      <c r="O17" s="609">
        <v>63.6</v>
      </c>
      <c r="P17" s="609">
        <v>6</v>
      </c>
      <c r="Q17" s="609">
        <v>70.866233712692946</v>
      </c>
      <c r="R17" s="609">
        <v>65.006751038076033</v>
      </c>
      <c r="S17" s="609">
        <v>5.8594826746169097</v>
      </c>
      <c r="T17" s="609">
        <v>70.378127484227065</v>
      </c>
      <c r="U17" s="609">
        <v>64.432754231452577</v>
      </c>
      <c r="V17" s="609">
        <v>5.9453732527744938</v>
      </c>
      <c r="W17" s="609">
        <v>69.7</v>
      </c>
      <c r="X17" s="609">
        <v>63.7</v>
      </c>
      <c r="Y17" s="609">
        <v>6</v>
      </c>
      <c r="Z17" s="609">
        <v>69.312983727419478</v>
      </c>
      <c r="AA17" s="609">
        <v>63.246780412912294</v>
      </c>
      <c r="AB17" s="609">
        <v>6.0662033145071854</v>
      </c>
    </row>
    <row r="18" spans="1:29" ht="15" customHeight="1">
      <c r="A18" s="284" t="s">
        <v>79</v>
      </c>
      <c r="B18" s="609">
        <v>96.682000000000002</v>
      </c>
      <c r="C18" s="609">
        <v>91.531999999999996</v>
      </c>
      <c r="D18" s="609">
        <v>5.15</v>
      </c>
      <c r="E18" s="609">
        <v>95.230999999999995</v>
      </c>
      <c r="F18" s="609">
        <v>89.924000000000007</v>
      </c>
      <c r="G18" s="609">
        <v>5.3070000000000004</v>
      </c>
      <c r="H18" s="609">
        <v>91.007000000000005</v>
      </c>
      <c r="I18" s="609">
        <v>85.46</v>
      </c>
      <c r="J18" s="609">
        <v>5.5460000000000003</v>
      </c>
      <c r="K18" s="609">
        <v>90.579803965177604</v>
      </c>
      <c r="L18" s="609">
        <v>84.572045356661235</v>
      </c>
      <c r="M18" s="609">
        <v>6.0077586085163768</v>
      </c>
      <c r="N18" s="609">
        <v>90.250084829101112</v>
      </c>
      <c r="O18" s="609">
        <v>84.434978312233184</v>
      </c>
      <c r="P18" s="609">
        <v>5.8151065168679263</v>
      </c>
      <c r="Q18" s="609">
        <v>91.458892070335153</v>
      </c>
      <c r="R18" s="609">
        <v>84.066334915950392</v>
      </c>
      <c r="S18" s="609">
        <v>7.3925571543847655</v>
      </c>
      <c r="T18" s="609">
        <v>91.5</v>
      </c>
      <c r="U18" s="609">
        <v>84.066334915950392</v>
      </c>
      <c r="V18" s="609">
        <v>7.3925571543847655</v>
      </c>
      <c r="W18" s="609">
        <v>91.107853621563862</v>
      </c>
      <c r="X18" s="609">
        <v>83.76550901324272</v>
      </c>
      <c r="Y18" s="609">
        <v>7.3423446083211372</v>
      </c>
      <c r="Z18" s="609">
        <v>90.951358669599529</v>
      </c>
      <c r="AA18" s="609">
        <v>83.634212569106509</v>
      </c>
      <c r="AB18" s="609">
        <v>7.3171461004930229</v>
      </c>
    </row>
    <row r="19" spans="1:29" ht="15" customHeight="1">
      <c r="A19" s="284" t="s">
        <v>2</v>
      </c>
      <c r="B19" s="609">
        <v>110.2</v>
      </c>
      <c r="C19" s="609">
        <v>104.3</v>
      </c>
      <c r="D19" s="609">
        <v>5.9</v>
      </c>
      <c r="E19" s="609">
        <v>95.1</v>
      </c>
      <c r="F19" s="609">
        <v>87.1</v>
      </c>
      <c r="G19" s="609">
        <v>5</v>
      </c>
      <c r="H19" s="609">
        <v>96.2</v>
      </c>
      <c r="I19" s="609">
        <v>90.9</v>
      </c>
      <c r="J19" s="609">
        <v>5.4</v>
      </c>
      <c r="K19" s="609">
        <v>97.724000000000004</v>
      </c>
      <c r="L19" s="609">
        <v>91.691000000000003</v>
      </c>
      <c r="M19" s="609">
        <v>6.032</v>
      </c>
      <c r="N19" s="609">
        <v>96.2</v>
      </c>
      <c r="O19" s="609">
        <v>90.9</v>
      </c>
      <c r="P19" s="609">
        <v>5.4</v>
      </c>
      <c r="Q19" s="609">
        <v>97.473145027810247</v>
      </c>
      <c r="R19" s="609">
        <v>92.280275069160425</v>
      </c>
      <c r="S19" s="609">
        <v>5.1928699586498359</v>
      </c>
      <c r="T19" s="609">
        <v>95.9</v>
      </c>
      <c r="U19" s="609">
        <v>90.7</v>
      </c>
      <c r="V19" s="609">
        <v>5.2</v>
      </c>
      <c r="W19" s="609">
        <v>95.429710000515129</v>
      </c>
      <c r="X19" s="609">
        <v>90.254398019388802</v>
      </c>
      <c r="Y19" s="609">
        <v>5.175311981126332</v>
      </c>
      <c r="Z19" s="609">
        <v>95</v>
      </c>
      <c r="AA19" s="609">
        <v>89.9</v>
      </c>
      <c r="AB19" s="609">
        <v>5.2</v>
      </c>
    </row>
    <row r="20" spans="1:29" ht="15" customHeight="1">
      <c r="A20" s="284" t="s">
        <v>1</v>
      </c>
      <c r="B20" s="609">
        <v>107.907</v>
      </c>
      <c r="C20" s="609">
        <v>101.748</v>
      </c>
      <c r="D20" s="609">
        <v>6.1589999999999998</v>
      </c>
      <c r="E20" s="609">
        <v>96.47</v>
      </c>
      <c r="F20" s="609">
        <v>90.614999999999995</v>
      </c>
      <c r="G20" s="609">
        <v>5.8550000000000004</v>
      </c>
      <c r="H20" s="609">
        <v>82.305999999999997</v>
      </c>
      <c r="I20" s="609">
        <v>76.039000000000001</v>
      </c>
      <c r="J20" s="609">
        <v>6.2679999999999998</v>
      </c>
      <c r="K20" s="609">
        <v>75.673000000000002</v>
      </c>
      <c r="L20" s="609">
        <v>68.281000000000006</v>
      </c>
      <c r="M20" s="609">
        <v>7.3920000000000003</v>
      </c>
      <c r="N20" s="609">
        <v>81.093448836281183</v>
      </c>
      <c r="O20" s="609">
        <v>73.898560054668465</v>
      </c>
      <c r="P20" s="609">
        <v>7.1948887816127236</v>
      </c>
      <c r="Q20" s="609">
        <v>82.8</v>
      </c>
      <c r="R20" s="609">
        <v>75.400000000000006</v>
      </c>
      <c r="S20" s="609">
        <v>7.5</v>
      </c>
      <c r="T20" s="609">
        <v>80.900000000000006</v>
      </c>
      <c r="U20" s="609">
        <v>73.7</v>
      </c>
      <c r="V20" s="609">
        <v>7.2</v>
      </c>
      <c r="W20" s="609">
        <v>76.3</v>
      </c>
      <c r="X20" s="609">
        <v>69.5</v>
      </c>
      <c r="Y20" s="609">
        <v>6.8</v>
      </c>
      <c r="Z20" s="609">
        <v>74.3</v>
      </c>
      <c r="AA20" s="609">
        <v>67.7</v>
      </c>
      <c r="AB20" s="609">
        <v>6.6</v>
      </c>
    </row>
    <row r="21" spans="1:29">
      <c r="A21" s="57"/>
      <c r="B21" s="57"/>
      <c r="C21" s="57"/>
      <c r="D21" s="57"/>
      <c r="E21" s="57"/>
      <c r="F21" s="57"/>
      <c r="G21" s="57"/>
      <c r="H21" s="57"/>
      <c r="I21" s="57"/>
      <c r="J21" s="57"/>
      <c r="K21" s="57"/>
      <c r="L21" s="57"/>
      <c r="M21" s="57"/>
      <c r="N21" s="57"/>
      <c r="O21" s="57"/>
      <c r="P21" s="57"/>
      <c r="Q21" s="57"/>
      <c r="R21" s="57"/>
      <c r="S21" s="57"/>
      <c r="T21" s="289"/>
      <c r="U21" s="289"/>
      <c r="V21" s="289"/>
      <c r="W21" s="289"/>
      <c r="X21" s="289"/>
      <c r="Y21" s="289"/>
      <c r="AB21" s="57"/>
    </row>
    <row r="22" spans="1:29" ht="15" customHeight="1">
      <c r="A22" s="136" t="s">
        <v>35</v>
      </c>
      <c r="C22" s="180"/>
      <c r="D22" s="180"/>
      <c r="E22" s="180"/>
      <c r="F22" s="180"/>
      <c r="G22" s="180"/>
      <c r="H22" s="180"/>
      <c r="I22" s="180"/>
      <c r="J22" s="180"/>
      <c r="K22" s="180"/>
      <c r="L22" s="180"/>
      <c r="M22" s="180"/>
      <c r="N22" s="180"/>
      <c r="O22" s="180"/>
      <c r="P22" s="180"/>
      <c r="Q22" s="180"/>
      <c r="R22" s="180"/>
      <c r="S22" s="180"/>
      <c r="T22" s="475"/>
      <c r="U22" s="475"/>
      <c r="V22" s="475"/>
      <c r="W22" s="523"/>
      <c r="X22" s="523"/>
      <c r="Y22" s="523"/>
      <c r="AB22" s="57"/>
    </row>
    <row r="23" spans="1:29" s="499" customFormat="1">
      <c r="A23" s="134"/>
      <c r="C23" s="93"/>
      <c r="E23" s="93"/>
      <c r="F23" s="289"/>
      <c r="G23" s="289"/>
      <c r="H23" s="289"/>
      <c r="I23" s="289"/>
      <c r="J23" s="289"/>
      <c r="K23" s="289"/>
      <c r="L23" s="289"/>
      <c r="M23" s="289"/>
      <c r="N23" s="289"/>
      <c r="O23" s="289"/>
      <c r="P23" s="289"/>
      <c r="Q23" s="289"/>
      <c r="R23" s="289"/>
      <c r="S23" s="289"/>
      <c r="T23" s="289"/>
      <c r="U23" s="289"/>
      <c r="V23" s="289"/>
      <c r="W23" s="289"/>
      <c r="X23" s="289"/>
      <c r="Y23" s="289"/>
      <c r="Z23" s="299"/>
      <c r="AA23" s="299"/>
      <c r="AB23" s="289"/>
    </row>
    <row r="24" spans="1:29" s="499" customFormat="1" ht="15" customHeight="1">
      <c r="A24" s="180" t="s">
        <v>1138</v>
      </c>
      <c r="C24" s="96"/>
      <c r="D24" s="96"/>
      <c r="E24" s="96"/>
      <c r="F24" s="96"/>
      <c r="G24" s="96"/>
      <c r="H24" s="96"/>
      <c r="I24" s="96"/>
      <c r="J24" s="96"/>
      <c r="K24" s="96"/>
      <c r="L24" s="96"/>
      <c r="M24" s="96"/>
      <c r="N24" s="96"/>
      <c r="O24" s="96"/>
      <c r="P24" s="96"/>
      <c r="Q24" s="96"/>
      <c r="R24" s="96"/>
      <c r="S24" s="96"/>
      <c r="T24" s="454"/>
      <c r="U24" s="454"/>
      <c r="V24" s="454"/>
      <c r="W24" s="454"/>
      <c r="X24" s="454"/>
      <c r="Y24" s="454"/>
      <c r="Z24" s="299"/>
      <c r="AA24" s="299"/>
      <c r="AB24" s="289"/>
      <c r="AC24" s="289"/>
    </row>
    <row r="25" spans="1:29">
      <c r="A25" s="93"/>
      <c r="C25" s="93"/>
      <c r="E25" s="93"/>
      <c r="F25" s="57"/>
      <c r="G25" s="57"/>
      <c r="H25" s="57"/>
      <c r="I25" s="57"/>
      <c r="J25" s="57"/>
      <c r="K25" s="57"/>
      <c r="L25" s="57"/>
      <c r="M25" s="57"/>
      <c r="N25" s="57"/>
      <c r="O25" s="57"/>
      <c r="P25" s="57"/>
      <c r="Q25" s="57"/>
      <c r="R25" s="57"/>
      <c r="S25" s="57"/>
      <c r="T25" s="289"/>
      <c r="U25" s="289"/>
      <c r="V25" s="289"/>
      <c r="W25" s="289"/>
      <c r="X25" s="289"/>
      <c r="Y25" s="289"/>
      <c r="Z25" s="299"/>
      <c r="AA25" s="299"/>
      <c r="AB25" s="57"/>
    </row>
    <row r="26" spans="1:29" s="499" customFormat="1" ht="15" customHeight="1">
      <c r="A26" s="96" t="s">
        <v>935</v>
      </c>
      <c r="C26" s="96"/>
      <c r="D26" s="96"/>
      <c r="E26" s="96"/>
      <c r="F26" s="96"/>
      <c r="G26" s="96"/>
      <c r="H26" s="96"/>
      <c r="I26" s="96"/>
      <c r="J26" s="96"/>
      <c r="K26" s="96"/>
      <c r="L26" s="96"/>
      <c r="M26" s="96"/>
      <c r="N26" s="96"/>
      <c r="O26" s="96"/>
      <c r="P26" s="96"/>
      <c r="Q26" s="96"/>
      <c r="R26" s="96"/>
      <c r="S26" s="96"/>
      <c r="T26" s="454"/>
      <c r="U26" s="454"/>
      <c r="V26" s="454"/>
      <c r="W26" s="454"/>
      <c r="X26" s="454"/>
      <c r="Y26" s="454"/>
      <c r="Z26" s="299"/>
      <c r="AA26" s="299"/>
      <c r="AB26" s="289"/>
      <c r="AC26" s="289"/>
    </row>
    <row r="27" spans="1:29" s="499" customFormat="1" ht="15" customHeight="1">
      <c r="A27" s="93"/>
      <c r="C27" s="96"/>
      <c r="D27" s="96"/>
      <c r="E27" s="96"/>
      <c r="F27" s="96"/>
      <c r="G27" s="96"/>
      <c r="H27" s="96"/>
      <c r="I27" s="96"/>
      <c r="J27" s="96"/>
      <c r="K27" s="96"/>
      <c r="L27" s="96"/>
      <c r="M27" s="96"/>
      <c r="N27" s="96"/>
      <c r="O27" s="96"/>
      <c r="P27" s="96"/>
      <c r="Q27" s="96"/>
      <c r="R27" s="96"/>
      <c r="S27" s="96"/>
      <c r="T27" s="454"/>
      <c r="U27" s="454"/>
      <c r="V27" s="454"/>
      <c r="W27" s="454"/>
      <c r="X27" s="454"/>
      <c r="Y27" s="454"/>
      <c r="Z27" s="289"/>
      <c r="AB27" s="289"/>
      <c r="AC27" s="289"/>
    </row>
    <row r="28" spans="1:29" s="7" customFormat="1" ht="15" customHeight="1">
      <c r="A28" s="96" t="s">
        <v>1515</v>
      </c>
      <c r="C28" s="131"/>
      <c r="D28" s="131"/>
      <c r="E28" s="131"/>
      <c r="F28" s="131"/>
      <c r="G28" s="131"/>
      <c r="H28" s="131"/>
      <c r="I28" s="131"/>
      <c r="J28" s="131"/>
      <c r="K28" s="131"/>
      <c r="L28" s="131"/>
      <c r="M28" s="131"/>
      <c r="N28" s="131"/>
      <c r="O28" s="131"/>
      <c r="P28" s="131"/>
      <c r="Q28" s="131"/>
      <c r="R28" s="131"/>
      <c r="S28" s="131"/>
      <c r="T28" s="474"/>
      <c r="U28" s="474"/>
      <c r="V28" s="474"/>
      <c r="W28" s="522"/>
      <c r="X28" s="522"/>
      <c r="Y28" s="522"/>
      <c r="AB28" s="93"/>
    </row>
    <row r="29" spans="1:29">
      <c r="A29" s="96"/>
      <c r="B29" s="131"/>
      <c r="C29" s="131"/>
      <c r="D29" s="131"/>
      <c r="E29" s="131"/>
      <c r="F29" s="131"/>
      <c r="G29" s="131"/>
      <c r="H29" s="131"/>
      <c r="I29" s="131"/>
      <c r="J29" s="131"/>
      <c r="K29" s="131"/>
      <c r="L29" s="131"/>
      <c r="M29" s="131"/>
      <c r="N29" s="131"/>
      <c r="O29" s="131"/>
      <c r="P29" s="131"/>
      <c r="Q29" s="131"/>
      <c r="R29" s="131"/>
      <c r="S29" s="131"/>
      <c r="T29" s="474"/>
      <c r="U29" s="474"/>
      <c r="V29" s="474"/>
      <c r="W29" s="522"/>
      <c r="X29" s="522"/>
      <c r="Y29" s="522"/>
      <c r="AB29" s="57"/>
    </row>
    <row r="30" spans="1:29" s="283" customFormat="1">
      <c r="A30" s="167" t="s">
        <v>431</v>
      </c>
      <c r="B30" s="131"/>
      <c r="C30" s="131"/>
      <c r="D30" s="131"/>
      <c r="E30" s="131"/>
      <c r="F30" s="131"/>
      <c r="G30" s="131"/>
      <c r="H30" s="131"/>
      <c r="I30" s="131"/>
      <c r="J30" s="131"/>
      <c r="K30" s="131"/>
      <c r="L30" s="131"/>
      <c r="M30" s="131"/>
      <c r="N30" s="131"/>
      <c r="O30" s="131"/>
      <c r="P30" s="131"/>
      <c r="Q30" s="131"/>
      <c r="R30" s="131"/>
      <c r="S30" s="131"/>
      <c r="T30" s="474"/>
      <c r="U30" s="474"/>
      <c r="V30" s="474"/>
      <c r="W30" s="522"/>
      <c r="X30" s="522"/>
      <c r="Y30" s="522"/>
      <c r="Z30" s="499"/>
      <c r="AA30" s="499"/>
      <c r="AB30" s="289"/>
    </row>
    <row r="31" spans="1:29">
      <c r="A31" s="57"/>
      <c r="B31" s="57"/>
      <c r="C31" s="57"/>
      <c r="D31" s="57"/>
      <c r="E31" s="57"/>
      <c r="F31" s="57"/>
      <c r="G31" s="57"/>
      <c r="H31" s="57"/>
      <c r="I31" s="57"/>
      <c r="J31" s="57"/>
      <c r="K31" s="57"/>
      <c r="L31" s="57"/>
      <c r="M31" s="57"/>
      <c r="N31" s="57"/>
      <c r="O31" s="57"/>
      <c r="P31" s="57"/>
      <c r="Q31" s="57"/>
      <c r="R31" s="57"/>
      <c r="S31" s="57"/>
      <c r="T31" s="289"/>
      <c r="U31" s="289"/>
      <c r="V31" s="289"/>
      <c r="W31" s="289"/>
      <c r="X31" s="289"/>
      <c r="Y31" s="289"/>
      <c r="AB31" s="57"/>
    </row>
    <row r="32" spans="1:29">
      <c r="A32" s="57"/>
      <c r="B32" s="57"/>
      <c r="C32" s="57"/>
      <c r="D32" s="57"/>
      <c r="E32" s="57"/>
      <c r="F32" s="57"/>
      <c r="G32" s="57"/>
      <c r="H32" s="57"/>
      <c r="I32" s="57"/>
      <c r="J32" s="57"/>
      <c r="K32" s="57"/>
      <c r="L32" s="57"/>
      <c r="M32" s="57"/>
      <c r="N32" s="57"/>
      <c r="O32" s="57"/>
      <c r="P32" s="57"/>
      <c r="Q32" s="57"/>
      <c r="R32" s="57"/>
      <c r="S32" s="57"/>
      <c r="T32" s="289"/>
      <c r="U32" s="289"/>
      <c r="V32" s="289"/>
      <c r="W32" s="289"/>
      <c r="X32" s="289"/>
      <c r="Y32" s="289"/>
      <c r="AB32" s="57"/>
    </row>
    <row r="33" spans="1:28">
      <c r="A33" s="57"/>
      <c r="B33" s="57"/>
      <c r="C33" s="57"/>
      <c r="D33" s="57"/>
      <c r="E33" s="57"/>
      <c r="F33" s="57"/>
      <c r="G33" s="57"/>
      <c r="H33" s="57"/>
      <c r="I33" s="57"/>
      <c r="J33" s="57"/>
      <c r="K33" s="57"/>
      <c r="L33" s="57"/>
      <c r="M33" s="57"/>
      <c r="N33" s="57"/>
      <c r="O33" s="57"/>
      <c r="P33" s="57"/>
      <c r="Q33" s="57"/>
      <c r="R33" s="57"/>
      <c r="S33" s="57"/>
      <c r="T33" s="289"/>
      <c r="U33" s="289"/>
      <c r="V33" s="289"/>
      <c r="W33" s="289"/>
      <c r="X33" s="289"/>
      <c r="Y33" s="289"/>
      <c r="AB33" s="57"/>
    </row>
    <row r="34" spans="1:28">
      <c r="A34" s="57"/>
      <c r="B34" s="57"/>
      <c r="C34" s="57"/>
      <c r="D34" s="57"/>
      <c r="E34" s="57"/>
      <c r="F34" s="57"/>
      <c r="G34" s="57"/>
      <c r="H34" s="57"/>
      <c r="I34" s="57"/>
      <c r="J34" s="57"/>
      <c r="K34" s="57"/>
      <c r="L34" s="57"/>
      <c r="M34" s="57"/>
      <c r="N34" s="57"/>
      <c r="O34" s="57"/>
      <c r="P34" s="57"/>
      <c r="Q34" s="57"/>
      <c r="R34" s="57"/>
      <c r="S34" s="57"/>
      <c r="T34" s="289"/>
      <c r="U34" s="289"/>
      <c r="V34" s="289"/>
      <c r="W34" s="289"/>
      <c r="X34" s="289"/>
      <c r="Y34" s="289"/>
      <c r="AB34" s="57"/>
    </row>
    <row r="35" spans="1:28">
      <c r="A35" s="57"/>
      <c r="B35" s="57"/>
      <c r="C35" s="57"/>
      <c r="D35" s="57"/>
      <c r="E35" s="57"/>
      <c r="F35" s="57"/>
      <c r="G35" s="57"/>
      <c r="H35" s="57"/>
      <c r="I35" s="57"/>
      <c r="J35" s="57"/>
      <c r="K35" s="57"/>
      <c r="L35" s="57"/>
      <c r="M35" s="57"/>
      <c r="N35" s="57"/>
      <c r="O35" s="57"/>
      <c r="P35" s="57"/>
      <c r="Q35" s="57"/>
      <c r="R35" s="57"/>
      <c r="S35" s="57"/>
      <c r="T35" s="289"/>
      <c r="U35" s="289"/>
      <c r="V35" s="289"/>
      <c r="W35" s="289"/>
      <c r="X35" s="289"/>
      <c r="Y35" s="289"/>
      <c r="AB35" s="57"/>
    </row>
    <row r="36" spans="1:28">
      <c r="A36" s="57"/>
      <c r="B36" s="57"/>
      <c r="C36" s="57"/>
      <c r="D36" s="57"/>
      <c r="E36" s="57"/>
      <c r="F36" s="57"/>
      <c r="G36" s="57"/>
      <c r="H36" s="57"/>
      <c r="I36" s="57"/>
      <c r="J36" s="57"/>
      <c r="K36" s="57"/>
      <c r="L36" s="57"/>
      <c r="M36" s="57"/>
      <c r="N36" s="57"/>
      <c r="O36" s="57"/>
      <c r="P36" s="57"/>
      <c r="Q36" s="57"/>
      <c r="R36" s="57"/>
      <c r="S36" s="57"/>
      <c r="T36" s="289"/>
      <c r="U36" s="289"/>
      <c r="V36" s="289"/>
      <c r="W36" s="289"/>
      <c r="X36" s="289"/>
      <c r="Y36" s="289"/>
      <c r="AB36" s="57"/>
    </row>
    <row r="37" spans="1:28">
      <c r="A37" s="57"/>
      <c r="B37" s="57"/>
      <c r="C37" s="57"/>
      <c r="D37" s="57"/>
      <c r="E37" s="57"/>
      <c r="F37" s="57"/>
      <c r="G37" s="57"/>
      <c r="H37" s="57"/>
      <c r="I37" s="57"/>
      <c r="J37" s="57"/>
      <c r="K37" s="57"/>
      <c r="L37" s="57"/>
      <c r="M37" s="57"/>
      <c r="N37" s="57"/>
      <c r="O37" s="57"/>
      <c r="P37" s="57"/>
      <c r="Q37" s="57"/>
      <c r="R37" s="57"/>
      <c r="S37" s="57"/>
      <c r="T37" s="289"/>
      <c r="U37" s="289"/>
      <c r="V37" s="289"/>
      <c r="W37" s="289"/>
      <c r="X37" s="289"/>
      <c r="Y37" s="289"/>
      <c r="AB37" s="57"/>
    </row>
    <row r="38" spans="1:28">
      <c r="A38" s="57"/>
      <c r="B38" s="57"/>
      <c r="C38" s="57"/>
      <c r="D38" s="57"/>
      <c r="E38" s="57"/>
      <c r="F38" s="57"/>
      <c r="G38" s="57"/>
      <c r="H38" s="57"/>
      <c r="I38" s="57"/>
      <c r="J38" s="57"/>
      <c r="K38" s="57"/>
      <c r="L38" s="57"/>
      <c r="M38" s="57"/>
      <c r="N38" s="57"/>
      <c r="O38" s="57"/>
      <c r="P38" s="57"/>
      <c r="Q38" s="57"/>
      <c r="R38" s="57"/>
      <c r="S38" s="57"/>
      <c r="T38" s="289"/>
      <c r="U38" s="289"/>
      <c r="V38" s="289"/>
      <c r="W38" s="289"/>
      <c r="X38" s="289"/>
      <c r="Y38" s="289"/>
      <c r="AB38" s="57"/>
    </row>
  </sheetData>
  <mergeCells count="11">
    <mergeCell ref="A3:A5"/>
    <mergeCell ref="B3:AB3"/>
    <mergeCell ref="Q4:S4"/>
    <mergeCell ref="N4:P4"/>
    <mergeCell ref="B4:D4"/>
    <mergeCell ref="E4:G4"/>
    <mergeCell ref="H4:J4"/>
    <mergeCell ref="K4:M4"/>
    <mergeCell ref="Z4:AB4"/>
    <mergeCell ref="W4:Y4"/>
    <mergeCell ref="T4:V4"/>
  </mergeCells>
  <hyperlinks>
    <hyperlink ref="AE6" location="Content!B5" display="Back to Content Page"/>
  </hyperlinks>
  <pageMargins left="0.7" right="0.7" top="0.75" bottom="0.75" header="0.3" footer="0.3"/>
  <pageSetup orientation="portrait" horizontalDpi="1200" verticalDpi="1200"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
  <sheetViews>
    <sheetView zoomScale="91" zoomScaleNormal="91" workbookViewId="0">
      <selection activeCell="A9" sqref="A9"/>
    </sheetView>
  </sheetViews>
  <sheetFormatPr defaultColWidth="9.1796875" defaultRowHeight="18" customHeight="1"/>
  <cols>
    <col min="1" max="1" width="39.26953125" style="289" customWidth="1"/>
    <col min="2" max="17" width="10.7265625" style="289" customWidth="1"/>
    <col min="18" max="25" width="11.7265625" style="289" bestFit="1" customWidth="1"/>
    <col min="26" max="16384" width="9.1796875" style="289"/>
  </cols>
  <sheetData>
    <row r="1" spans="1:19" s="136" customFormat="1" ht="18" customHeight="1">
      <c r="A1" s="136" t="s">
        <v>1915</v>
      </c>
    </row>
    <row r="2" spans="1:19" s="136" customFormat="1" ht="18" customHeight="1">
      <c r="A2" s="1163" t="s">
        <v>1916</v>
      </c>
      <c r="B2" s="1164" t="s">
        <v>83</v>
      </c>
      <c r="C2" s="1164"/>
      <c r="D2" s="1164"/>
      <c r="E2" s="1164"/>
      <c r="F2" s="1164"/>
      <c r="G2" s="1164"/>
      <c r="H2" s="1164"/>
      <c r="I2" s="1164"/>
      <c r="J2" s="1164"/>
      <c r="K2" s="1164"/>
      <c r="L2" s="1164"/>
      <c r="M2" s="1164"/>
      <c r="N2" s="1164"/>
      <c r="O2" s="1164"/>
      <c r="P2" s="1164"/>
      <c r="Q2" s="1164"/>
    </row>
    <row r="3" spans="1:19" s="136" customFormat="1" ht="18"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row>
    <row r="4" spans="1:19" ht="18" customHeight="1">
      <c r="A4" s="898" t="s">
        <v>15</v>
      </c>
      <c r="B4" s="897">
        <v>9123</v>
      </c>
      <c r="C4" s="897">
        <v>8931.0567752266088</v>
      </c>
      <c r="D4" s="897">
        <v>15224.775440371421</v>
      </c>
      <c r="E4" s="897">
        <v>17812.705088462331</v>
      </c>
      <c r="F4" s="897">
        <v>23580.900854764957</v>
      </c>
      <c r="G4" s="897">
        <v>36970.901177061518</v>
      </c>
      <c r="H4" s="897">
        <v>52380.87851620806</v>
      </c>
      <c r="I4" s="897">
        <v>65266.39331086578</v>
      </c>
      <c r="J4" s="897">
        <v>88538.587488885853</v>
      </c>
      <c r="K4" s="897">
        <v>70414.743662609675</v>
      </c>
      <c r="L4" s="897">
        <v>83798.679276461189</v>
      </c>
      <c r="M4" s="897">
        <v>111943.29439581517</v>
      </c>
      <c r="N4" s="897">
        <v>128138.44445494893</v>
      </c>
      <c r="O4" s="897">
        <v>136725.2541927128</v>
      </c>
      <c r="P4" s="897">
        <v>145668.36300366835</v>
      </c>
      <c r="Q4" s="897">
        <v>115114.12425535941</v>
      </c>
      <c r="S4" s="136"/>
    </row>
    <row r="5" spans="1:19" ht="18" customHeight="1">
      <c r="A5" s="898" t="s">
        <v>14</v>
      </c>
      <c r="B5" s="897">
        <v>5787.8844278710294</v>
      </c>
      <c r="C5" s="897">
        <v>5489.4233885805415</v>
      </c>
      <c r="D5" s="897">
        <v>5439.969588018379</v>
      </c>
      <c r="E5" s="897">
        <v>7511.8856948951316</v>
      </c>
      <c r="F5" s="897">
        <v>8955.7501909901312</v>
      </c>
      <c r="G5" s="897">
        <v>9918.7132651761513</v>
      </c>
      <c r="H5" s="897">
        <v>10137.882839475209</v>
      </c>
      <c r="I5" s="897">
        <v>10937.993310131465</v>
      </c>
      <c r="J5" s="897">
        <v>10945.070447510197</v>
      </c>
      <c r="K5" s="897">
        <v>10267.133183738821</v>
      </c>
      <c r="L5" s="897">
        <v>12786.654369659538</v>
      </c>
      <c r="M5" s="897">
        <v>15770.841830029465</v>
      </c>
      <c r="N5" s="897">
        <v>14686.214715025013</v>
      </c>
      <c r="O5" s="897">
        <v>14800.781530786258</v>
      </c>
      <c r="P5" s="897">
        <v>15871.559156305</v>
      </c>
      <c r="Q5" s="897">
        <v>14384.461451992524</v>
      </c>
      <c r="S5" s="7"/>
    </row>
    <row r="6" spans="1:19" ht="18" customHeight="1">
      <c r="A6" s="898" t="s">
        <v>1917</v>
      </c>
      <c r="B6" s="897">
        <v>60418.52521166009</v>
      </c>
      <c r="C6" s="897">
        <v>10799.773626017181</v>
      </c>
      <c r="D6" s="897">
        <v>8733.1504324754278</v>
      </c>
      <c r="E6" s="897">
        <v>8946.3553178479724</v>
      </c>
      <c r="F6" s="897">
        <v>10327.944368076141</v>
      </c>
      <c r="G6" s="897">
        <v>11967.717083878593</v>
      </c>
      <c r="H6" s="897">
        <v>14489.025877056931</v>
      </c>
      <c r="I6" s="897">
        <v>16366.241220330592</v>
      </c>
      <c r="J6" s="897">
        <v>19143.451683578947</v>
      </c>
      <c r="K6" s="897">
        <v>16004.341658621288</v>
      </c>
      <c r="L6" s="897">
        <v>21564.257403424333</v>
      </c>
      <c r="M6" s="897">
        <v>25841.816758026624</v>
      </c>
      <c r="N6" s="897">
        <v>29320.396797772362</v>
      </c>
      <c r="O6" s="897">
        <v>32676.938467058837</v>
      </c>
      <c r="P6" s="897">
        <v>35909.989948445247</v>
      </c>
      <c r="Q6" s="897">
        <v>37587.204907233419</v>
      </c>
      <c r="S6" s="285" t="s">
        <v>13</v>
      </c>
    </row>
    <row r="7" spans="1:19" ht="18" customHeight="1">
      <c r="A7" s="898" t="s">
        <v>12</v>
      </c>
      <c r="B7" s="897">
        <v>775.71041383605063</v>
      </c>
      <c r="C7" s="897">
        <v>707.14769940043607</v>
      </c>
      <c r="D7" s="897">
        <v>659.29864211309518</v>
      </c>
      <c r="E7" s="897">
        <v>1152.4551065448964</v>
      </c>
      <c r="F7" s="897">
        <v>1525.3100433409295</v>
      </c>
      <c r="G7" s="897">
        <v>1671.6522410305133</v>
      </c>
      <c r="H7" s="897">
        <v>1792.5610328313505</v>
      </c>
      <c r="I7" s="897">
        <v>1824.1945205343532</v>
      </c>
      <c r="J7" s="897">
        <v>1867.111992963466</v>
      </c>
      <c r="K7" s="897">
        <v>1886.4139634406281</v>
      </c>
      <c r="L7" s="897">
        <v>2392.6048002649145</v>
      </c>
      <c r="M7" s="897">
        <v>2780.8079723054416</v>
      </c>
      <c r="N7" s="897">
        <v>2669.4703566809981</v>
      </c>
      <c r="O7" s="897">
        <v>2500.7318883609278</v>
      </c>
      <c r="P7" s="897">
        <v>2530.1358594163171</v>
      </c>
      <c r="Q7" s="897">
        <v>2279.6279454371506</v>
      </c>
      <c r="S7" s="499"/>
    </row>
    <row r="8" spans="1:19" ht="18" customHeight="1">
      <c r="A8" s="898" t="s">
        <v>11</v>
      </c>
      <c r="B8" s="897">
        <v>3879.102147477045</v>
      </c>
      <c r="C8" s="897">
        <v>4528.5312425492875</v>
      </c>
      <c r="D8" s="897">
        <v>4395.3028215824834</v>
      </c>
      <c r="E8" s="897">
        <v>5471.054984758779</v>
      </c>
      <c r="F8" s="897">
        <v>4364.295445239115</v>
      </c>
      <c r="G8" s="897">
        <v>5039.3579403552221</v>
      </c>
      <c r="H8" s="897">
        <v>5515.8887256297221</v>
      </c>
      <c r="I8" s="897">
        <v>7342.8321874688945</v>
      </c>
      <c r="J8" s="897">
        <v>9412.8420337493026</v>
      </c>
      <c r="K8" s="897">
        <v>8543.8379729466451</v>
      </c>
      <c r="L8" s="897">
        <v>8729.9361357314665</v>
      </c>
      <c r="M8" s="897">
        <v>9892.7878458217256</v>
      </c>
      <c r="N8" s="897">
        <v>9919.7651575399032</v>
      </c>
      <c r="O8" s="897">
        <v>10601.711047964758</v>
      </c>
      <c r="P8" s="897">
        <v>10673.524186724055</v>
      </c>
      <c r="Q8" s="897">
        <v>8919.5471035341179</v>
      </c>
    </row>
    <row r="9" spans="1:19" ht="18" customHeight="1">
      <c r="A9" s="898" t="s">
        <v>10</v>
      </c>
      <c r="B9" s="897">
        <v>1291</v>
      </c>
      <c r="C9" s="897">
        <v>1838</v>
      </c>
      <c r="D9" s="897">
        <v>2877.1672259798238</v>
      </c>
      <c r="E9" s="897">
        <v>2879.1630472004431</v>
      </c>
      <c r="F9" s="897">
        <v>3460.3662831281385</v>
      </c>
      <c r="G9" s="897">
        <v>3656.5025145782952</v>
      </c>
      <c r="H9" s="897">
        <v>3998.4170392309052</v>
      </c>
      <c r="I9" s="897">
        <v>4432.8515290082869</v>
      </c>
      <c r="J9" s="897">
        <v>5321.8718861209954</v>
      </c>
      <c r="K9" s="897">
        <v>6185.2958244869069</v>
      </c>
      <c r="L9" s="897">
        <v>6959.0405315614607</v>
      </c>
      <c r="M9" s="897">
        <v>8004.7934660102155</v>
      </c>
      <c r="N9" s="897">
        <v>5720.9629238988755</v>
      </c>
      <c r="O9" s="897">
        <v>5221.9352908993351</v>
      </c>
      <c r="P9" s="897">
        <v>5971.89350575151</v>
      </c>
      <c r="Q9" s="897">
        <v>6430.383223568766</v>
      </c>
    </row>
    <row r="10" spans="1:19" ht="18" customHeight="1">
      <c r="A10" s="898" t="s">
        <v>9</v>
      </c>
      <c r="B10" s="897">
        <v>4663.2044629343409</v>
      </c>
      <c r="C10" s="897">
        <v>4613.5540865656048</v>
      </c>
      <c r="D10" s="897">
        <v>4841.6668015447658</v>
      </c>
      <c r="E10" s="897">
        <v>5816.8665430294941</v>
      </c>
      <c r="F10" s="897">
        <v>6578.4492772008798</v>
      </c>
      <c r="G10" s="897">
        <v>6487.9485130114754</v>
      </c>
      <c r="H10" s="897">
        <v>6852.1373811650283</v>
      </c>
      <c r="I10" s="897">
        <v>8145.9304181295884</v>
      </c>
      <c r="J10" s="897">
        <v>9984.3343870741137</v>
      </c>
      <c r="K10" s="897">
        <v>9134.5021916092664</v>
      </c>
      <c r="L10" s="897">
        <v>10001.883728483273</v>
      </c>
      <c r="M10" s="897">
        <v>11516.753744339951</v>
      </c>
      <c r="N10" s="897">
        <v>11668.718801996672</v>
      </c>
      <c r="O10" s="897">
        <v>12122.330729166668</v>
      </c>
      <c r="P10" s="897">
        <v>12804.147615937296</v>
      </c>
      <c r="Q10" s="897">
        <v>11680.690245293781</v>
      </c>
    </row>
    <row r="11" spans="1:19" ht="18" customHeight="1">
      <c r="A11" s="898" t="s">
        <v>7</v>
      </c>
      <c r="B11" s="897">
        <v>4816.9461301387992</v>
      </c>
      <c r="C11" s="897">
        <v>4613.5676713573521</v>
      </c>
      <c r="D11" s="897">
        <v>5076.7497178967214</v>
      </c>
      <c r="E11" s="897">
        <v>5713.2309660035062</v>
      </c>
      <c r="F11" s="897">
        <v>6980.5939836976868</v>
      </c>
      <c r="G11" s="897">
        <v>7723.8579185014805</v>
      </c>
      <c r="H11" s="897">
        <v>8312.0853401111417</v>
      </c>
      <c r="I11" s="897">
        <v>9468.8438939808821</v>
      </c>
      <c r="J11" s="897">
        <v>11554.956212711619</v>
      </c>
      <c r="K11" s="897">
        <v>11242.610352288541</v>
      </c>
      <c r="L11" s="897">
        <v>10455.473639126634</v>
      </c>
      <c r="M11" s="897">
        <v>13135.355526306314</v>
      </c>
      <c r="N11" s="897">
        <v>15343.502309186231</v>
      </c>
      <c r="O11" s="897">
        <v>16123.252019467423</v>
      </c>
      <c r="P11" s="897">
        <v>17326.894152078683</v>
      </c>
      <c r="Q11" s="897">
        <v>15465.60910104335</v>
      </c>
    </row>
    <row r="12" spans="1:19" ht="18" customHeight="1">
      <c r="A12" s="898" t="s">
        <v>6</v>
      </c>
      <c r="B12" s="897">
        <v>3931.1578249713089</v>
      </c>
      <c r="C12" s="897">
        <v>3550.6067519274052</v>
      </c>
      <c r="D12" s="897">
        <v>3374.247493789519</v>
      </c>
      <c r="E12" s="897">
        <v>4789.6435800498593</v>
      </c>
      <c r="F12" s="897">
        <v>6540.8921256527428</v>
      </c>
      <c r="G12" s="897">
        <v>6861.6769391334647</v>
      </c>
      <c r="H12" s="897">
        <v>7689.1301305129837</v>
      </c>
      <c r="I12" s="897">
        <v>8553.179786242843</v>
      </c>
      <c r="J12" s="897">
        <v>8346.4889451901417</v>
      </c>
      <c r="K12" s="897">
        <v>8954.0691360309211</v>
      </c>
      <c r="L12" s="897">
        <v>10911.385529048928</v>
      </c>
      <c r="M12" s="897">
        <v>12602.456384881882</v>
      </c>
      <c r="N12" s="897">
        <v>13032.02537972069</v>
      </c>
      <c r="O12" s="897">
        <v>12724.914367339619</v>
      </c>
      <c r="P12" s="897">
        <v>11751.514490668897</v>
      </c>
      <c r="Q12" s="897">
        <v>11544.764893396381</v>
      </c>
    </row>
    <row r="13" spans="1:19" ht="18" customHeight="1">
      <c r="A13" s="898" t="s">
        <v>5</v>
      </c>
      <c r="B13" s="897">
        <v>611.86061435232978</v>
      </c>
      <c r="C13" s="897">
        <v>615.53049673821624</v>
      </c>
      <c r="D13" s="897">
        <v>694.00552513881144</v>
      </c>
      <c r="E13" s="897">
        <v>699.93193459203849</v>
      </c>
      <c r="F13" s="897">
        <v>839.31993520690855</v>
      </c>
      <c r="G13" s="897">
        <v>919.1098681689565</v>
      </c>
      <c r="H13" s="897">
        <v>1016.5403656793495</v>
      </c>
      <c r="I13" s="897">
        <v>1032.8625783377306</v>
      </c>
      <c r="J13" s="897">
        <v>969.41947328103106</v>
      </c>
      <c r="K13" s="897">
        <v>849.20307377296365</v>
      </c>
      <c r="L13" s="897">
        <v>969.74743747309128</v>
      </c>
      <c r="M13" s="897">
        <v>1018.5128894355349</v>
      </c>
      <c r="N13" s="897">
        <v>1059.8098345473534</v>
      </c>
      <c r="O13" s="897">
        <v>1315.6800798299714</v>
      </c>
      <c r="P13" s="897">
        <v>1348.6507225946916</v>
      </c>
      <c r="Q13" s="897">
        <v>1380.4364136645104</v>
      </c>
    </row>
    <row r="14" spans="1:19" ht="18" customHeight="1">
      <c r="A14" s="898" t="s">
        <v>4</v>
      </c>
      <c r="B14" s="897">
        <v>136450.33379954725</v>
      </c>
      <c r="C14" s="897">
        <v>121600.81830967907</v>
      </c>
      <c r="D14" s="897">
        <v>115748.11011268006</v>
      </c>
      <c r="E14" s="897">
        <v>175256.91699604742</v>
      </c>
      <c r="F14" s="897">
        <v>228937.34786585838</v>
      </c>
      <c r="G14" s="897">
        <v>257671.41375082525</v>
      </c>
      <c r="H14" s="897">
        <v>271811.23415742791</v>
      </c>
      <c r="I14" s="897">
        <v>299033.36556970264</v>
      </c>
      <c r="J14" s="897">
        <v>287100.00204199395</v>
      </c>
      <c r="K14" s="897">
        <v>297216.71602971817</v>
      </c>
      <c r="L14" s="897">
        <v>375298.1809974616</v>
      </c>
      <c r="M14" s="897">
        <v>416878.17523834744</v>
      </c>
      <c r="N14" s="897">
        <v>396825.62198357726</v>
      </c>
      <c r="O14" s="897">
        <v>367787.85269417748</v>
      </c>
      <c r="P14" s="897">
        <v>351716.4995264688</v>
      </c>
      <c r="Q14" s="897">
        <v>314791.52634959173</v>
      </c>
    </row>
    <row r="15" spans="1:19" ht="18" customHeight="1">
      <c r="A15" s="898" t="s">
        <v>3</v>
      </c>
      <c r="B15" s="897">
        <v>1533.2957846624463</v>
      </c>
      <c r="C15" s="897">
        <v>1356.0017190194494</v>
      </c>
      <c r="D15" s="897">
        <v>1228.9684630357222</v>
      </c>
      <c r="E15" s="897">
        <v>2255.5645588824623</v>
      </c>
      <c r="F15" s="897">
        <v>2881.6560727357864</v>
      </c>
      <c r="G15" s="897">
        <v>3225.3648966550827</v>
      </c>
      <c r="H15" s="897">
        <v>3335.3129201776842</v>
      </c>
      <c r="I15" s="897">
        <v>3528.2710487960926</v>
      </c>
      <c r="J15" s="897">
        <v>3336.7389559458534</v>
      </c>
      <c r="K15" s="897">
        <v>3663.7071520941595</v>
      </c>
      <c r="L15" s="897">
        <v>4496.2544578578281</v>
      </c>
      <c r="M15" s="897">
        <v>4872.6859469613864</v>
      </c>
      <c r="N15" s="897">
        <v>4789.0345931634674</v>
      </c>
      <c r="O15" s="897">
        <v>4443.9832436358993</v>
      </c>
      <c r="P15" s="897">
        <v>4360.9453471738898</v>
      </c>
      <c r="Q15" s="897">
        <v>3946.0270206227024</v>
      </c>
    </row>
    <row r="16" spans="1:19" ht="18" customHeight="1">
      <c r="A16" s="898" t="s">
        <v>79</v>
      </c>
      <c r="B16" s="897">
        <v>10182.076932683902</v>
      </c>
      <c r="C16" s="897">
        <v>10383.699224098586</v>
      </c>
      <c r="D16" s="897">
        <v>10804.290886521154</v>
      </c>
      <c r="E16" s="897">
        <v>11659.342257318951</v>
      </c>
      <c r="F16" s="897">
        <v>12825.034881586193</v>
      </c>
      <c r="G16" s="897">
        <v>17023.986451523775</v>
      </c>
      <c r="H16" s="897">
        <v>18610.460326583285</v>
      </c>
      <c r="I16" s="897">
        <v>21715.145846743289</v>
      </c>
      <c r="J16" s="897">
        <v>27388.564337559554</v>
      </c>
      <c r="K16" s="897">
        <v>28574.432801490082</v>
      </c>
      <c r="L16" s="897">
        <v>31407.90861210311</v>
      </c>
      <c r="M16" s="897">
        <v>33878.631649412251</v>
      </c>
      <c r="N16" s="897">
        <v>39087.748240421541</v>
      </c>
      <c r="O16" s="897">
        <v>44384.603619562156</v>
      </c>
      <c r="P16" s="897">
        <v>48223.589675823932</v>
      </c>
      <c r="Q16" s="897">
        <v>45772.156401482425</v>
      </c>
    </row>
    <row r="17" spans="1:17" s="903" customFormat="1" ht="18" customHeight="1">
      <c r="A17" s="898" t="s">
        <v>2</v>
      </c>
      <c r="B17" s="897">
        <v>3600.3961932845532</v>
      </c>
      <c r="C17" s="897">
        <v>4095.2645434162005</v>
      </c>
      <c r="D17" s="897">
        <v>4284.0590371784465</v>
      </c>
      <c r="E17" s="897">
        <v>4900.6939342340556</v>
      </c>
      <c r="F17" s="897">
        <v>6226.2935102507072</v>
      </c>
      <c r="G17" s="897">
        <v>8332.3524099265614</v>
      </c>
      <c r="H17" s="897">
        <v>12757.661457542437</v>
      </c>
      <c r="I17" s="897">
        <v>14062.161925422617</v>
      </c>
      <c r="J17" s="897">
        <v>17895.645805834316</v>
      </c>
      <c r="K17" s="897">
        <v>15299.947309003068</v>
      </c>
      <c r="L17" s="897">
        <v>20264.611449393509</v>
      </c>
      <c r="M17" s="897">
        <v>23440.700413273833</v>
      </c>
      <c r="N17" s="897">
        <v>25529.634058394196</v>
      </c>
      <c r="O17" s="897">
        <v>28064.295987233538</v>
      </c>
      <c r="P17" s="897">
        <v>27163.008175108735</v>
      </c>
      <c r="Q17" s="897">
        <v>21273.906258190615</v>
      </c>
    </row>
    <row r="18" spans="1:17" s="903" customFormat="1" ht="18" customHeight="1">
      <c r="A18" s="898" t="s">
        <v>1</v>
      </c>
      <c r="B18" s="897">
        <v>9512.6994960634074</v>
      </c>
      <c r="C18" s="897">
        <v>9446.3310971974679</v>
      </c>
      <c r="D18" s="897">
        <v>8961.7774161411144</v>
      </c>
      <c r="E18" s="897">
        <v>8450.1716847163498</v>
      </c>
      <c r="F18" s="897">
        <v>8090.4375626775418</v>
      </c>
      <c r="G18" s="897">
        <v>7842.5350252836579</v>
      </c>
      <c r="H18" s="897">
        <v>7011.9066295861267</v>
      </c>
      <c r="I18" s="897">
        <v>6962.3180076576073</v>
      </c>
      <c r="J18" s="897">
        <v>6450.5467008884389</v>
      </c>
      <c r="K18" s="897">
        <v>8157.0774218478446</v>
      </c>
      <c r="L18" s="897">
        <v>9456.8081511164055</v>
      </c>
      <c r="M18" s="897">
        <v>10956.226611056911</v>
      </c>
      <c r="N18" s="897">
        <v>12472.416688223273</v>
      </c>
      <c r="O18" s="897">
        <v>13490.227135741792</v>
      </c>
      <c r="P18" s="897">
        <v>14196.912534574501</v>
      </c>
      <c r="Q18" s="897">
        <v>14419.18592367354</v>
      </c>
    </row>
    <row r="19" spans="1:17" s="901" customFormat="1" ht="18" customHeight="1">
      <c r="A19" s="898" t="s">
        <v>1918</v>
      </c>
      <c r="B19" s="899">
        <f>SUM(B4:B18)</f>
        <v>256577.19343948254</v>
      </c>
      <c r="C19" s="899">
        <v>192569.30663177342</v>
      </c>
      <c r="D19" s="899">
        <v>192343.53960446693</v>
      </c>
      <c r="E19" s="899">
        <v>263315.98169458372</v>
      </c>
      <c r="F19" s="899">
        <v>332114.5924004062</v>
      </c>
      <c r="G19" s="899">
        <v>385313.08999511</v>
      </c>
      <c r="H19" s="899">
        <v>425711.12273921818</v>
      </c>
      <c r="I19" s="899">
        <v>478672.58515335264</v>
      </c>
      <c r="J19" s="899">
        <v>508255.63239328779</v>
      </c>
      <c r="K19" s="899">
        <v>496394.03173369897</v>
      </c>
      <c r="L19" s="899">
        <v>609493.42651916726</v>
      </c>
      <c r="M19" s="899">
        <v>702533.84067202429</v>
      </c>
      <c r="N19" s="899">
        <v>710263.76629509684</v>
      </c>
      <c r="O19" s="899">
        <v>702984.49229393736</v>
      </c>
      <c r="P19" s="899">
        <v>705517.62790073978</v>
      </c>
      <c r="Q19" s="899">
        <v>624989.65149408439</v>
      </c>
    </row>
    <row r="21" spans="1:17" ht="18" customHeight="1">
      <c r="A21" s="289" t="s">
        <v>1919</v>
      </c>
    </row>
  </sheetData>
  <mergeCells count="2">
    <mergeCell ref="A2:A3"/>
    <mergeCell ref="B2:Q2"/>
  </mergeCells>
  <hyperlinks>
    <hyperlink ref="S6" location="'Content Page'!A1" display="Back to Content Page"/>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zoomScale="91" zoomScaleNormal="91" workbookViewId="0">
      <selection activeCell="A9" sqref="A9"/>
    </sheetView>
  </sheetViews>
  <sheetFormatPr defaultColWidth="9.1796875" defaultRowHeight="18" customHeight="1"/>
  <cols>
    <col min="1" max="1" width="40.81640625" style="289" customWidth="1"/>
    <col min="2" max="17" width="9.7265625" style="289" customWidth="1"/>
    <col min="18" max="25" width="11.7265625" style="289" bestFit="1" customWidth="1"/>
    <col min="26" max="16384" width="9.1796875" style="289"/>
  </cols>
  <sheetData>
    <row r="1" spans="1:19" s="136" customFormat="1" ht="18" customHeight="1">
      <c r="A1" s="136" t="s">
        <v>1920</v>
      </c>
    </row>
    <row r="2" spans="1:19" s="136" customFormat="1" ht="18" customHeight="1">
      <c r="A2" s="1163" t="s">
        <v>1916</v>
      </c>
      <c r="B2" s="1164" t="s">
        <v>83</v>
      </c>
      <c r="C2" s="1164"/>
      <c r="D2" s="1164"/>
      <c r="E2" s="1164"/>
      <c r="F2" s="1164"/>
      <c r="G2" s="1164"/>
      <c r="H2" s="1164"/>
      <c r="I2" s="1164"/>
      <c r="J2" s="1164"/>
      <c r="K2" s="1164"/>
      <c r="L2" s="1164"/>
      <c r="M2" s="1164"/>
      <c r="N2" s="1164"/>
      <c r="O2" s="1164"/>
      <c r="P2" s="1164"/>
      <c r="Q2" s="1164"/>
    </row>
    <row r="3" spans="1:19" s="136" customFormat="1" ht="18"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row>
    <row r="4" spans="1:19" ht="18" customHeight="1">
      <c r="A4" s="898" t="s">
        <v>15</v>
      </c>
      <c r="B4" s="907">
        <v>3.5556550750687794</v>
      </c>
      <c r="C4" s="907">
        <v>4.6378402308444562</v>
      </c>
      <c r="D4" s="907">
        <v>7.9154077499454756</v>
      </c>
      <c r="E4" s="907">
        <v>6.7647641338849773</v>
      </c>
      <c r="F4" s="907">
        <v>7.1002302802567598</v>
      </c>
      <c r="G4" s="907">
        <v>9.5950285980501508</v>
      </c>
      <c r="H4" s="907">
        <v>12.304324627265025</v>
      </c>
      <c r="I4" s="907">
        <v>13.634871796544676</v>
      </c>
      <c r="J4" s="907">
        <v>17.42008978276797</v>
      </c>
      <c r="K4" s="907">
        <v>14.185251868697959</v>
      </c>
      <c r="L4" s="907">
        <v>13.74890616212838</v>
      </c>
      <c r="M4" s="907">
        <v>15.934220946386487</v>
      </c>
      <c r="N4" s="907">
        <v>18.040965981321172</v>
      </c>
      <c r="O4" s="907">
        <v>19.449256091917341</v>
      </c>
      <c r="P4" s="907">
        <v>20.647019612692457</v>
      </c>
      <c r="Q4" s="907">
        <v>18.41856484826117</v>
      </c>
      <c r="S4" s="136"/>
    </row>
    <row r="5" spans="1:19" ht="18" customHeight="1">
      <c r="A5" s="898" t="s">
        <v>14</v>
      </c>
      <c r="B5" s="907">
        <v>2.2558062742377709</v>
      </c>
      <c r="C5" s="907">
        <v>2.8506221913533136</v>
      </c>
      <c r="D5" s="907">
        <v>2.8282569818591621</v>
      </c>
      <c r="E5" s="907">
        <v>2.8528027985813846</v>
      </c>
      <c r="F5" s="907">
        <v>2.6965843705514874</v>
      </c>
      <c r="G5" s="907">
        <v>2.5741957703284957</v>
      </c>
      <c r="H5" s="907">
        <v>2.3813995683841851</v>
      </c>
      <c r="I5" s="907">
        <v>2.2850678416494761</v>
      </c>
      <c r="J5" s="907">
        <v>2.1534577779240252</v>
      </c>
      <c r="K5" s="907">
        <v>2.0683433980622152</v>
      </c>
      <c r="L5" s="907">
        <v>2.0979150575395789</v>
      </c>
      <c r="M5" s="907">
        <v>2.2448515526232184</v>
      </c>
      <c r="N5" s="907">
        <v>2.0677127867062359</v>
      </c>
      <c r="O5" s="907">
        <v>2.1054207728664434</v>
      </c>
      <c r="P5" s="907">
        <v>2.2496332520465372</v>
      </c>
      <c r="Q5" s="907">
        <v>2.3015519405169984</v>
      </c>
      <c r="S5" s="7"/>
    </row>
    <row r="6" spans="1:19" ht="18" customHeight="1">
      <c r="A6" s="898" t="s">
        <v>1917</v>
      </c>
      <c r="B6" s="907">
        <v>23.547893872301895</v>
      </c>
      <c r="C6" s="907">
        <v>5.6082528492810422</v>
      </c>
      <c r="D6" s="907">
        <v>4.5403918688582827</v>
      </c>
      <c r="E6" s="907">
        <v>3.3975739946634596</v>
      </c>
      <c r="F6" s="907">
        <v>3.1097532611950083</v>
      </c>
      <c r="G6" s="907">
        <v>3.105972102850302</v>
      </c>
      <c r="H6" s="907">
        <v>3.4034877415999789</v>
      </c>
      <c r="I6" s="907">
        <v>3.4190888987484689</v>
      </c>
      <c r="J6" s="907">
        <v>3.7665006472108824</v>
      </c>
      <c r="K6" s="907">
        <v>3.2241204840285338</v>
      </c>
      <c r="L6" s="907">
        <v>3.5380623424568118</v>
      </c>
      <c r="M6" s="907">
        <v>3.6783732344205742</v>
      </c>
      <c r="N6" s="907">
        <v>4.1280997552098793</v>
      </c>
      <c r="O6" s="907">
        <v>4.6483156919193744</v>
      </c>
      <c r="P6" s="907">
        <v>5.0898784847226342</v>
      </c>
      <c r="Q6" s="907">
        <v>6.014052363487683</v>
      </c>
      <c r="S6" s="285" t="s">
        <v>13</v>
      </c>
    </row>
    <row r="7" spans="1:19" ht="18" customHeight="1">
      <c r="A7" s="898" t="s">
        <v>12</v>
      </c>
      <c r="B7" s="907">
        <v>0.30233022796666192</v>
      </c>
      <c r="C7" s="907">
        <v>0.36721724337546041</v>
      </c>
      <c r="D7" s="907">
        <v>0.34277139927281647</v>
      </c>
      <c r="E7" s="907">
        <v>0.43767001878435619</v>
      </c>
      <c r="F7" s="907">
        <v>0.45927221454394129</v>
      </c>
      <c r="G7" s="907">
        <v>0.43384257748723987</v>
      </c>
      <c r="H7" s="907">
        <v>0.42107451205343216</v>
      </c>
      <c r="I7" s="907">
        <v>0.38109442176429109</v>
      </c>
      <c r="J7" s="907">
        <v>0.3673568720078042</v>
      </c>
      <c r="K7" s="907">
        <v>0.38002349803686492</v>
      </c>
      <c r="L7" s="907">
        <v>0.39255629284291754</v>
      </c>
      <c r="M7" s="907">
        <v>0.39582548360167225</v>
      </c>
      <c r="N7" s="907">
        <v>0.37584211434655951</v>
      </c>
      <c r="O7" s="907">
        <v>0.3557307331489899</v>
      </c>
      <c r="P7" s="907">
        <v>0.35862121077608072</v>
      </c>
      <c r="Q7" s="907">
        <v>0.36474651060022034</v>
      </c>
      <c r="S7" s="499"/>
    </row>
    <row r="8" spans="1:19" ht="18" customHeight="1">
      <c r="A8" s="898" t="s">
        <v>11</v>
      </c>
      <c r="B8" s="907">
        <v>1.5118655307888804</v>
      </c>
      <c r="C8" s="907">
        <v>2.3516370919944372</v>
      </c>
      <c r="D8" s="907">
        <v>2.2851315051292778</v>
      </c>
      <c r="E8" s="907">
        <v>2.077752724900904</v>
      </c>
      <c r="F8" s="907">
        <v>1.3140932512767773</v>
      </c>
      <c r="G8" s="907">
        <v>1.3078605609841016</v>
      </c>
      <c r="H8" s="907">
        <v>1.2956881864251033</v>
      </c>
      <c r="I8" s="907">
        <v>1.5339988992928155</v>
      </c>
      <c r="J8" s="907">
        <v>1.8519897141967439</v>
      </c>
      <c r="K8" s="907">
        <v>1.7211806401270691</v>
      </c>
      <c r="L8" s="907">
        <v>1.432326544617283</v>
      </c>
      <c r="M8" s="907">
        <v>1.4081581943951</v>
      </c>
      <c r="N8" s="907">
        <v>1.3966311711610655</v>
      </c>
      <c r="O8" s="907">
        <v>1.5081002730757094</v>
      </c>
      <c r="P8" s="907">
        <v>1.5128642807243546</v>
      </c>
      <c r="Q8" s="907">
        <v>1.4271511667771259</v>
      </c>
    </row>
    <row r="9" spans="1:19" ht="18" customHeight="1">
      <c r="A9" s="898" t="s">
        <v>10</v>
      </c>
      <c r="B9" s="907">
        <v>0.50316241388948746</v>
      </c>
      <c r="C9" s="907">
        <v>0.95446155576318359</v>
      </c>
      <c r="D9" s="907">
        <v>1.4958481225293025</v>
      </c>
      <c r="E9" s="907">
        <v>1.0934251041928558</v>
      </c>
      <c r="F9" s="907">
        <v>1.0419193743092832</v>
      </c>
      <c r="G9" s="907">
        <v>0.94896919142422576</v>
      </c>
      <c r="H9" s="907">
        <v>0.93923245733005034</v>
      </c>
      <c r="I9" s="907">
        <v>0.92607173807293175</v>
      </c>
      <c r="J9" s="907">
        <v>1.0470856684974099</v>
      </c>
      <c r="K9" s="907">
        <v>1.2460455664392716</v>
      </c>
      <c r="L9" s="907">
        <v>1.1417745013764498</v>
      </c>
      <c r="M9" s="907">
        <v>1.1394174917400495</v>
      </c>
      <c r="N9" s="907">
        <v>0.80547019225558503</v>
      </c>
      <c r="O9" s="907">
        <v>0.74282368219239447</v>
      </c>
      <c r="P9" s="907">
        <v>0.84645560501738493</v>
      </c>
      <c r="Q9" s="907">
        <v>1.0288783515369342</v>
      </c>
    </row>
    <row r="10" spans="1:19" ht="18" customHeight="1">
      <c r="A10" s="898" t="s">
        <v>9</v>
      </c>
      <c r="B10" s="907">
        <v>1.8174664709761998</v>
      </c>
      <c r="C10" s="907">
        <v>2.39578890699728</v>
      </c>
      <c r="D10" s="907">
        <v>2.5171975162259748</v>
      </c>
      <c r="E10" s="907">
        <v>2.209082223416424</v>
      </c>
      <c r="F10" s="907">
        <v>1.9807769449858217</v>
      </c>
      <c r="G10" s="907">
        <v>1.6838121209673447</v>
      </c>
      <c r="H10" s="907">
        <v>1.6095744309134499</v>
      </c>
      <c r="I10" s="907">
        <v>1.7017750067135913</v>
      </c>
      <c r="J10" s="907">
        <v>1.9644316266717228</v>
      </c>
      <c r="K10" s="907">
        <v>1.8401716393942589</v>
      </c>
      <c r="L10" s="907">
        <v>1.641015849113302</v>
      </c>
      <c r="M10" s="907">
        <v>1.6393165820059779</v>
      </c>
      <c r="N10" s="907">
        <v>1.6428711917635133</v>
      </c>
      <c r="O10" s="907">
        <v>1.7244094090340167</v>
      </c>
      <c r="P10" s="907">
        <v>1.8148586384773833</v>
      </c>
      <c r="Q10" s="907">
        <v>1.8689413844485616</v>
      </c>
    </row>
    <row r="11" spans="1:19" ht="18" customHeight="1">
      <c r="A11" s="898" t="s">
        <v>7</v>
      </c>
      <c r="B11" s="907">
        <v>1.8773867098499331</v>
      </c>
      <c r="C11" s="907">
        <v>2.3957959614920927</v>
      </c>
      <c r="D11" s="907">
        <v>2.639417850132368</v>
      </c>
      <c r="E11" s="907">
        <v>2.1697243476205701</v>
      </c>
      <c r="F11" s="907">
        <v>2.1018630748033189</v>
      </c>
      <c r="G11" s="907">
        <v>2.0045667066746953</v>
      </c>
      <c r="H11" s="907">
        <v>1.9525177746419733</v>
      </c>
      <c r="I11" s="907">
        <v>1.9781462710983004</v>
      </c>
      <c r="J11" s="907">
        <v>2.2734536473902573</v>
      </c>
      <c r="K11" s="907">
        <v>2.2648560686805106</v>
      </c>
      <c r="L11" s="907">
        <v>1.715436653490771</v>
      </c>
      <c r="M11" s="907">
        <v>1.8697114310879885</v>
      </c>
      <c r="N11" s="907">
        <v>2.1602541249177829</v>
      </c>
      <c r="O11" s="907">
        <v>2.2935430576647549</v>
      </c>
      <c r="P11" s="907">
        <v>2.4559122928841157</v>
      </c>
      <c r="Q11" s="907">
        <v>2.4745384286078429</v>
      </c>
    </row>
    <row r="12" spans="1:19" ht="18" customHeight="1">
      <c r="A12" s="898" t="s">
        <v>6</v>
      </c>
      <c r="B12" s="907">
        <v>1.5321540360907133</v>
      </c>
      <c r="C12" s="907">
        <v>1.8438072058476034</v>
      </c>
      <c r="D12" s="907">
        <v>1.7542816882377663</v>
      </c>
      <c r="E12" s="907">
        <v>1.8189718486610111</v>
      </c>
      <c r="F12" s="907">
        <v>1.9694684531557316</v>
      </c>
      <c r="G12" s="907">
        <v>1.7808055623598322</v>
      </c>
      <c r="H12" s="907">
        <v>1.8061849267732628</v>
      </c>
      <c r="I12" s="907">
        <v>1.7868539063089766</v>
      </c>
      <c r="J12" s="907">
        <v>1.6421832663000644</v>
      </c>
      <c r="K12" s="907">
        <v>1.8038228833570102</v>
      </c>
      <c r="L12" s="907">
        <v>1.790238426583882</v>
      </c>
      <c r="M12" s="907">
        <v>1.7938575560754086</v>
      </c>
      <c r="N12" s="907">
        <v>1.8348148952745829</v>
      </c>
      <c r="O12" s="907">
        <v>1.8101273224131065</v>
      </c>
      <c r="P12" s="907">
        <v>1.6656585216212674</v>
      </c>
      <c r="Q12" s="907">
        <v>1.8471929680431924</v>
      </c>
    </row>
    <row r="13" spans="1:19" ht="18" customHeight="1">
      <c r="A13" s="898" t="s">
        <v>5</v>
      </c>
      <c r="B13" s="907">
        <v>0.23847038240234161</v>
      </c>
      <c r="C13" s="907">
        <v>0.31964102042243914</v>
      </c>
      <c r="D13" s="907">
        <v>0.36081561489715563</v>
      </c>
      <c r="E13" s="907">
        <v>0.26581445231223338</v>
      </c>
      <c r="F13" s="907">
        <v>0.2527199811187465</v>
      </c>
      <c r="G13" s="907">
        <v>0.23853585357835128</v>
      </c>
      <c r="H13" s="907">
        <v>0.23878642379331513</v>
      </c>
      <c r="I13" s="907">
        <v>0.21577642220868609</v>
      </c>
      <c r="J13" s="907">
        <v>0.1907346247627798</v>
      </c>
      <c r="K13" s="907">
        <v>0.17107439241504349</v>
      </c>
      <c r="L13" s="907">
        <v>0.15910711999165339</v>
      </c>
      <c r="M13" s="907">
        <v>0.1449770573985808</v>
      </c>
      <c r="N13" s="907">
        <v>0.14921355767246458</v>
      </c>
      <c r="O13" s="907">
        <v>0.18715634473482082</v>
      </c>
      <c r="P13" s="907">
        <v>0.1911576223272532</v>
      </c>
      <c r="Q13" s="907">
        <v>0.22087348332319967</v>
      </c>
    </row>
    <row r="14" spans="1:19" ht="18" customHeight="1">
      <c r="A14" s="898" t="s">
        <v>4</v>
      </c>
      <c r="B14" s="907">
        <v>53.181006452832314</v>
      </c>
      <c r="C14" s="907">
        <v>63.146521341639016</v>
      </c>
      <c r="D14" s="907">
        <v>60.177799759068151</v>
      </c>
      <c r="E14" s="907">
        <v>66.557645255017334</v>
      </c>
      <c r="F14" s="907">
        <v>68.933239642130943</v>
      </c>
      <c r="G14" s="907">
        <v>66.873257213788236</v>
      </c>
      <c r="H14" s="907">
        <v>63.848750863841971</v>
      </c>
      <c r="I14" s="907">
        <v>62.471379152391002</v>
      </c>
      <c r="J14" s="907">
        <v>56.487323257017287</v>
      </c>
      <c r="K14" s="907">
        <v>59.875159052912693</v>
      </c>
      <c r="L14" s="907">
        <v>61.575427177418341</v>
      </c>
      <c r="M14" s="907">
        <v>59.339230525831098</v>
      </c>
      <c r="N14" s="907">
        <v>55.870176801149974</v>
      </c>
      <c r="O14" s="907">
        <v>52.31806060102889</v>
      </c>
      <c r="P14" s="907">
        <v>49.852262454872672</v>
      </c>
      <c r="Q14" s="907">
        <v>50.367478180968128</v>
      </c>
    </row>
    <row r="15" spans="1:19" ht="18" customHeight="1">
      <c r="A15" s="898" t="s">
        <v>3</v>
      </c>
      <c r="B15" s="907">
        <v>0.59759628831706602</v>
      </c>
      <c r="C15" s="907">
        <v>0.70416295449012789</v>
      </c>
      <c r="D15" s="907">
        <v>0.63894449772680639</v>
      </c>
      <c r="E15" s="907">
        <v>0.85659994671294126</v>
      </c>
      <c r="F15" s="907">
        <v>0.86766921378196638</v>
      </c>
      <c r="G15" s="907">
        <v>0.83707638811233109</v>
      </c>
      <c r="H15" s="907">
        <v>0.78346858750524773</v>
      </c>
      <c r="I15" s="907">
        <v>0.737094865724499</v>
      </c>
      <c r="J15" s="907">
        <v>0.65650801354305266</v>
      </c>
      <c r="K15" s="907">
        <v>0.73806430333143735</v>
      </c>
      <c r="L15" s="907">
        <v>0.73770351938593559</v>
      </c>
      <c r="M15" s="907">
        <v>0.69358736403364019</v>
      </c>
      <c r="N15" s="907">
        <v>0.67426142518070442</v>
      </c>
      <c r="O15" s="907">
        <v>0.63215949887237999</v>
      </c>
      <c r="P15" s="907">
        <v>0.6181199696100913</v>
      </c>
      <c r="Q15" s="907">
        <v>0.63137477735662184</v>
      </c>
    </row>
    <row r="16" spans="1:19" ht="18" customHeight="1">
      <c r="A16" s="898" t="s">
        <v>79</v>
      </c>
      <c r="B16" s="907">
        <v>3.9684263422600314</v>
      </c>
      <c r="C16" s="907">
        <v>5.3921880935854727</v>
      </c>
      <c r="D16" s="907">
        <v>5.6171841844748069</v>
      </c>
      <c r="E16" s="907">
        <v>4.4278900894220872</v>
      </c>
      <c r="F16" s="907">
        <v>3.8616294420824455</v>
      </c>
      <c r="G16" s="907">
        <v>4.4182216731177819</v>
      </c>
      <c r="H16" s="907">
        <v>4.3716171207449674</v>
      </c>
      <c r="I16" s="907">
        <v>4.5365342658565657</v>
      </c>
      <c r="J16" s="907">
        <v>5.3887379877310053</v>
      </c>
      <c r="K16" s="907">
        <v>5.7564013615738716</v>
      </c>
      <c r="L16" s="907">
        <v>5.1531168746928886</v>
      </c>
      <c r="M16" s="907">
        <v>4.8223487166119847</v>
      </c>
      <c r="N16" s="907">
        <v>5.5032721779279896</v>
      </c>
      <c r="O16" s="907">
        <v>6.3137386537118259</v>
      </c>
      <c r="P16" s="907">
        <v>6.8352069131585997</v>
      </c>
      <c r="Q16" s="907">
        <v>7.3236662866434141</v>
      </c>
    </row>
    <row r="17" spans="1:17" s="903" customFormat="1" ht="18" customHeight="1">
      <c r="A17" s="898" t="s">
        <v>2</v>
      </c>
      <c r="B17" s="907">
        <v>1.4032409291801531</v>
      </c>
      <c r="C17" s="907">
        <v>2.1266444871440862</v>
      </c>
      <c r="D17" s="907">
        <v>2.2272955182108722</v>
      </c>
      <c r="E17" s="907">
        <v>1.8611456481658972</v>
      </c>
      <c r="F17" s="907">
        <v>1.8747425294532443</v>
      </c>
      <c r="G17" s="907">
        <v>2.1624887984034769</v>
      </c>
      <c r="H17" s="907">
        <v>2.9967883797477186</v>
      </c>
      <c r="I17" s="907">
        <v>2.9377412372420522</v>
      </c>
      <c r="J17" s="907">
        <v>3.5209931115896973</v>
      </c>
      <c r="K17" s="907">
        <v>3.0822182240118163</v>
      </c>
      <c r="L17" s="907">
        <v>3.3248285490337821</v>
      </c>
      <c r="M17" s="907">
        <v>3.3365937775824599</v>
      </c>
      <c r="N17" s="907">
        <v>3.5943877851974322</v>
      </c>
      <c r="O17" s="907">
        <v>3.992164307302966</v>
      </c>
      <c r="P17" s="907">
        <v>3.8500821384055244</v>
      </c>
      <c r="Q17" s="907">
        <v>3.4038813614487462</v>
      </c>
    </row>
    <row r="18" spans="1:17" s="903" customFormat="1" ht="18" customHeight="1">
      <c r="A18" s="898" t="s">
        <v>1</v>
      </c>
      <c r="B18" s="907">
        <v>3.7075389938377805</v>
      </c>
      <c r="C18" s="907">
        <v>4.9054188657699873</v>
      </c>
      <c r="D18" s="907">
        <v>4.6592557434317845</v>
      </c>
      <c r="E18" s="907">
        <v>3.2091374136635493</v>
      </c>
      <c r="F18" s="907">
        <v>2.4360379663545451</v>
      </c>
      <c r="G18" s="907">
        <v>2.0353668818734363</v>
      </c>
      <c r="H18" s="907">
        <v>1.6471043989803096</v>
      </c>
      <c r="I18" s="907">
        <v>1.4545052763836652</v>
      </c>
      <c r="J18" s="907">
        <v>1.269154002389296</v>
      </c>
      <c r="K18" s="907">
        <v>1.6432666189314462</v>
      </c>
      <c r="L18" s="907">
        <v>1.5515849293280293</v>
      </c>
      <c r="M18" s="907">
        <v>1.5595300862057393</v>
      </c>
      <c r="N18" s="907">
        <v>1.7560260399150498</v>
      </c>
      <c r="O18" s="907">
        <v>1.9189935601169925</v>
      </c>
      <c r="P18" s="907">
        <v>2.0122690026636563</v>
      </c>
      <c r="Q18" s="907">
        <v>2.3071079479801626</v>
      </c>
    </row>
    <row r="19" spans="1:17" ht="18" customHeight="1">
      <c r="A19" s="898" t="s">
        <v>1918</v>
      </c>
      <c r="B19" s="908">
        <v>100.00000000000001</v>
      </c>
      <c r="C19" s="908">
        <v>100</v>
      </c>
      <c r="D19" s="908">
        <v>100</v>
      </c>
      <c r="E19" s="908">
        <v>100</v>
      </c>
      <c r="F19" s="908">
        <v>100</v>
      </c>
      <c r="G19" s="908">
        <v>100</v>
      </c>
      <c r="H19" s="908">
        <v>100</v>
      </c>
      <c r="I19" s="908">
        <v>100</v>
      </c>
      <c r="J19" s="908">
        <v>100</v>
      </c>
      <c r="K19" s="908">
        <v>100</v>
      </c>
      <c r="L19" s="908">
        <v>100</v>
      </c>
      <c r="M19" s="908">
        <v>100</v>
      </c>
      <c r="N19" s="908">
        <v>100</v>
      </c>
      <c r="O19" s="908">
        <v>100</v>
      </c>
      <c r="P19" s="908">
        <v>100</v>
      </c>
      <c r="Q19" s="908">
        <v>100</v>
      </c>
    </row>
    <row r="20" spans="1:17" ht="18" customHeight="1">
      <c r="A20" s="289" t="s">
        <v>1919</v>
      </c>
    </row>
  </sheetData>
  <mergeCells count="2">
    <mergeCell ref="A2:A3"/>
    <mergeCell ref="B2:Q2"/>
  </mergeCells>
  <hyperlinks>
    <hyperlink ref="S6" location="'Content Page'!A1" display="Back to Content Page"/>
  </hyperlinks>
  <pageMargins left="0.7" right="0.7" top="0.75" bottom="0.75" header="0.3" footer="0.3"/>
  <pageSetup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
  <sheetViews>
    <sheetView zoomScale="95" zoomScaleNormal="95" workbookViewId="0">
      <selection activeCell="A9" sqref="A9"/>
    </sheetView>
  </sheetViews>
  <sheetFormatPr defaultColWidth="9.1796875" defaultRowHeight="18" customHeight="1"/>
  <cols>
    <col min="1" max="1" width="40.81640625" style="289" customWidth="1"/>
    <col min="2" max="17" width="9.7265625" style="289" customWidth="1"/>
    <col min="18" max="25" width="11.7265625" style="289" bestFit="1" customWidth="1"/>
    <col min="26" max="16384" width="9.1796875" style="289"/>
  </cols>
  <sheetData>
    <row r="1" spans="1:19" s="136" customFormat="1" ht="18" customHeight="1">
      <c r="A1" s="136" t="s">
        <v>1921</v>
      </c>
    </row>
    <row r="2" spans="1:19" s="136" customFormat="1" ht="18" customHeight="1">
      <c r="A2" s="1163" t="s">
        <v>1916</v>
      </c>
      <c r="B2" s="1164" t="s">
        <v>83</v>
      </c>
      <c r="C2" s="1164"/>
      <c r="D2" s="1164"/>
      <c r="E2" s="1164"/>
      <c r="F2" s="1164"/>
      <c r="G2" s="1164"/>
      <c r="H2" s="1164"/>
      <c r="I2" s="1164"/>
      <c r="J2" s="1164"/>
      <c r="K2" s="1164"/>
      <c r="L2" s="1164"/>
      <c r="M2" s="1164"/>
      <c r="N2" s="1164"/>
      <c r="O2" s="1164"/>
      <c r="P2" s="1164"/>
      <c r="Q2" s="1164"/>
    </row>
    <row r="3" spans="1:19" s="136" customFormat="1" ht="18"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row>
    <row r="4" spans="1:19" ht="18" customHeight="1">
      <c r="A4" s="898" t="s">
        <v>15</v>
      </c>
      <c r="B4" s="907">
        <v>3</v>
      </c>
      <c r="C4" s="907">
        <v>3.1</v>
      </c>
      <c r="D4" s="907">
        <v>14.4</v>
      </c>
      <c r="E4" s="907">
        <v>3.4</v>
      </c>
      <c r="F4" s="907">
        <v>11.245473092874207</v>
      </c>
      <c r="G4" s="907">
        <v>14.863604437733599</v>
      </c>
      <c r="H4" s="907">
        <v>11.697057851690133</v>
      </c>
      <c r="I4" s="907">
        <v>13.853950382334375</v>
      </c>
      <c r="J4" s="907">
        <v>10.475557015088441</v>
      </c>
      <c r="K4" s="907">
        <v>0.84347717404969558</v>
      </c>
      <c r="L4" s="907">
        <v>5.1962451024751175</v>
      </c>
      <c r="M4" s="907">
        <v>4.0775616383102715</v>
      </c>
      <c r="N4" s="907">
        <v>8.8368473622775952</v>
      </c>
      <c r="O4" s="907">
        <v>4.9967986358912668</v>
      </c>
      <c r="P4" s="907">
        <v>3.9999170269501008</v>
      </c>
      <c r="Q4" s="907">
        <v>0.88368928244454992</v>
      </c>
      <c r="S4" s="136"/>
    </row>
    <row r="5" spans="1:19" ht="18" customHeight="1">
      <c r="A5" s="898" t="s">
        <v>14</v>
      </c>
      <c r="B5" s="907">
        <v>5.8864524255598525</v>
      </c>
      <c r="C5" s="907">
        <v>0.25059842532679966</v>
      </c>
      <c r="D5" s="907">
        <v>6.0694916918785822</v>
      </c>
      <c r="E5" s="907">
        <v>4.6259000601496183</v>
      </c>
      <c r="F5" s="907">
        <v>2.705821671508275</v>
      </c>
      <c r="G5" s="907">
        <v>4.5566456724303066</v>
      </c>
      <c r="H5" s="907">
        <v>8.3627176054889958</v>
      </c>
      <c r="I5" s="907">
        <v>8.2779650074438678</v>
      </c>
      <c r="J5" s="907">
        <v>6.2453897405898573</v>
      </c>
      <c r="K5" s="907">
        <v>-7.652310188943332</v>
      </c>
      <c r="L5" s="907">
        <v>8.5636317307205871</v>
      </c>
      <c r="M5" s="907">
        <v>6.0483163333153982</v>
      </c>
      <c r="N5" s="907">
        <v>4.4561672177076446</v>
      </c>
      <c r="O5" s="907">
        <v>9.8604019909539034</v>
      </c>
      <c r="P5" s="907">
        <v>3.204566960878779</v>
      </c>
      <c r="Q5" s="907">
        <v>-0.25494143642313816</v>
      </c>
      <c r="S5" s="7"/>
    </row>
    <row r="6" spans="1:19" ht="18" customHeight="1">
      <c r="A6" s="898" t="s">
        <v>1917</v>
      </c>
      <c r="B6" s="907">
        <v>-6.9</v>
      </c>
      <c r="C6" s="907">
        <v>-2.1001730255228779</v>
      </c>
      <c r="D6" s="907">
        <v>2.947765184193571</v>
      </c>
      <c r="E6" s="907">
        <v>5.5778223112892533</v>
      </c>
      <c r="F6" s="907">
        <v>6.7383739322999077</v>
      </c>
      <c r="G6" s="907">
        <v>6.1351511558980434</v>
      </c>
      <c r="H6" s="907">
        <v>5.3210148384542464</v>
      </c>
      <c r="I6" s="907">
        <v>6.2580473144432887</v>
      </c>
      <c r="J6" s="907">
        <v>6.2277954157851809</v>
      </c>
      <c r="K6" s="907">
        <v>2.8552859137499951</v>
      </c>
      <c r="L6" s="907">
        <v>7.1088255315937374</v>
      </c>
      <c r="M6" s="907">
        <v>6.8677619175868614</v>
      </c>
      <c r="N6" s="907">
        <v>13.407258064516128</v>
      </c>
      <c r="O6" s="907">
        <v>2.4444444444444429</v>
      </c>
      <c r="P6" s="907">
        <v>7.2</v>
      </c>
      <c r="Q6" s="907">
        <v>7.7</v>
      </c>
      <c r="S6" s="285" t="s">
        <v>13</v>
      </c>
    </row>
    <row r="7" spans="1:19" ht="18" customHeight="1">
      <c r="A7" s="898" t="s">
        <v>12</v>
      </c>
      <c r="B7" s="907">
        <v>5.1403378812453724</v>
      </c>
      <c r="C7" s="907">
        <v>4.2292041741568625</v>
      </c>
      <c r="D7" s="907">
        <v>0.53237538028108133</v>
      </c>
      <c r="E7" s="907">
        <v>5.1142489456705675</v>
      </c>
      <c r="F7" s="907">
        <v>1.7629019462561928</v>
      </c>
      <c r="G7" s="907">
        <v>2.9710688436019836</v>
      </c>
      <c r="H7" s="907">
        <v>4.3597756547870716</v>
      </c>
      <c r="I7" s="907">
        <v>4.1613802040910883</v>
      </c>
      <c r="J7" s="907">
        <v>6.7325239178756817</v>
      </c>
      <c r="K7" s="907">
        <v>2.1693581833406768</v>
      </c>
      <c r="L7" s="907">
        <v>6.2480272868728974</v>
      </c>
      <c r="M7" s="907">
        <v>7.0010866543517949</v>
      </c>
      <c r="N7" s="907">
        <v>5.4377970310559363</v>
      </c>
      <c r="O7" s="907">
        <v>2.0469764213638939</v>
      </c>
      <c r="P7" s="907">
        <v>4.5417788996237505</v>
      </c>
      <c r="Q7" s="907">
        <v>1.6119404351861135</v>
      </c>
      <c r="S7" s="499"/>
    </row>
    <row r="8" spans="1:19" ht="18" customHeight="1">
      <c r="A8" s="898" t="s">
        <v>11</v>
      </c>
      <c r="B8" s="907">
        <v>4.7</v>
      </c>
      <c r="C8" s="907">
        <v>5.9884977324660866</v>
      </c>
      <c r="D8" s="907">
        <v>-12.650847450678924</v>
      </c>
      <c r="E8" s="907">
        <v>9.7869317158310025</v>
      </c>
      <c r="F8" s="907">
        <v>5.257003621698658</v>
      </c>
      <c r="G8" s="907">
        <v>4.6028800591666652</v>
      </c>
      <c r="H8" s="907">
        <v>5.0225931041489247</v>
      </c>
      <c r="I8" s="907">
        <v>6.2407023593444393</v>
      </c>
      <c r="J8" s="907">
        <v>7.1283391117845838</v>
      </c>
      <c r="K8" s="907">
        <v>-4.0137816899564314</v>
      </c>
      <c r="L8" s="907">
        <v>0.26304343802527796</v>
      </c>
      <c r="M8" s="907">
        <v>1.4545239326486694</v>
      </c>
      <c r="N8" s="907">
        <v>3.0274396973891271</v>
      </c>
      <c r="O8" s="907">
        <v>2.2552040432606759</v>
      </c>
      <c r="P8" s="907">
        <v>3.3158541551523371</v>
      </c>
      <c r="Q8" s="907">
        <v>3.0541560161451997</v>
      </c>
    </row>
    <row r="9" spans="1:19" ht="18" customHeight="1">
      <c r="A9" s="898" t="s">
        <v>10</v>
      </c>
      <c r="B9" s="907">
        <v>0.8</v>
      </c>
      <c r="C9" s="907">
        <v>-4.0999999999999996</v>
      </c>
      <c r="D9" s="907">
        <v>2.1</v>
      </c>
      <c r="E9" s="907">
        <v>6.3424835251836242</v>
      </c>
      <c r="F9" s="907">
        <v>5.3511312780675269</v>
      </c>
      <c r="G9" s="907">
        <v>2.6098988304979116</v>
      </c>
      <c r="H9" s="907">
        <v>2.2177245236776741</v>
      </c>
      <c r="I9" s="907">
        <v>9.0956209629260485</v>
      </c>
      <c r="J9" s="907">
        <v>7.7859882281282609</v>
      </c>
      <c r="K9" s="907">
        <v>7.5388469432092791</v>
      </c>
      <c r="L9" s="907">
        <v>6.8273960091126895</v>
      </c>
      <c r="M9" s="907">
        <v>4.8540551096382956</v>
      </c>
      <c r="N9" s="907">
        <v>-0.6037815830659099</v>
      </c>
      <c r="O9" s="907">
        <v>6.2573585464307513</v>
      </c>
      <c r="P9" s="907">
        <v>6</v>
      </c>
      <c r="Q9" s="907">
        <v>6</v>
      </c>
    </row>
    <row r="10" spans="1:19" ht="18" customHeight="1">
      <c r="A10" s="898" t="s">
        <v>9</v>
      </c>
      <c r="B10" s="907">
        <v>8.1921289904917103</v>
      </c>
      <c r="C10" s="907">
        <v>3.2142495053316678</v>
      </c>
      <c r="D10" s="907">
        <v>1.6269328319344911</v>
      </c>
      <c r="E10" s="907">
        <v>5.9840370674757448</v>
      </c>
      <c r="F10" s="907">
        <v>4.2994601540282451</v>
      </c>
      <c r="G10" s="907">
        <v>1.4525585149485432</v>
      </c>
      <c r="H10" s="907">
        <v>4.5136931347758313</v>
      </c>
      <c r="I10" s="907">
        <v>5.8894756439739071</v>
      </c>
      <c r="J10" s="907">
        <v>5.3836394926790376</v>
      </c>
      <c r="K10" s="907">
        <v>3.3937656983961375</v>
      </c>
      <c r="L10" s="907">
        <v>4.4085291187529378</v>
      </c>
      <c r="M10" s="907">
        <v>4.1425005161147368</v>
      </c>
      <c r="N10" s="907">
        <v>3.5785726690631634</v>
      </c>
      <c r="O10" s="907">
        <v>3.5009438203357064</v>
      </c>
      <c r="P10" s="907">
        <v>3.8577225374359756</v>
      </c>
      <c r="Q10" s="907">
        <v>3.6243253725444191</v>
      </c>
    </row>
    <row r="11" spans="1:19" ht="18" customHeight="1">
      <c r="A11" s="898" t="s">
        <v>7</v>
      </c>
      <c r="B11" s="907">
        <v>1.5</v>
      </c>
      <c r="C11" s="907">
        <v>12.868250287243569</v>
      </c>
      <c r="D11" s="907">
        <v>9.3823050779738253</v>
      </c>
      <c r="E11" s="907">
        <v>6.5006067049529008</v>
      </c>
      <c r="F11" s="907">
        <v>7.811186107518381</v>
      </c>
      <c r="G11" s="907">
        <v>8.7206678545778971</v>
      </c>
      <c r="H11" s="907">
        <v>9.8510554533503694</v>
      </c>
      <c r="I11" s="907">
        <v>7.4260610224479819</v>
      </c>
      <c r="J11" s="907">
        <v>6.8762054325663797</v>
      </c>
      <c r="K11" s="907">
        <v>6.351461688647376</v>
      </c>
      <c r="L11" s="907">
        <v>6.6877318320969437</v>
      </c>
      <c r="M11" s="907">
        <v>7.1176066466853456</v>
      </c>
      <c r="N11" s="907">
        <v>7.1981858313660894</v>
      </c>
      <c r="O11" s="907">
        <v>7.1416832948088711</v>
      </c>
      <c r="P11" s="907">
        <v>7.4440694900846864</v>
      </c>
      <c r="Q11" s="907">
        <v>6.6094922514015906</v>
      </c>
    </row>
    <row r="12" spans="1:19" ht="18" customHeight="1">
      <c r="A12" s="898" t="s">
        <v>6</v>
      </c>
      <c r="B12" s="907">
        <v>3.5</v>
      </c>
      <c r="C12" s="907">
        <v>1.1779487445436843</v>
      </c>
      <c r="D12" s="907">
        <v>4.7886612553132295</v>
      </c>
      <c r="E12" s="907">
        <v>3.6788119288457182</v>
      </c>
      <c r="F12" s="907">
        <v>12.751324276581457</v>
      </c>
      <c r="G12" s="907">
        <v>1.6646556554137106</v>
      </c>
      <c r="H12" s="907">
        <v>7.446381561163264</v>
      </c>
      <c r="I12" s="907">
        <v>4.9169712333820996</v>
      </c>
      <c r="J12" s="907">
        <v>2.6498120089168253</v>
      </c>
      <c r="K12" s="907">
        <v>0.2959709450668413</v>
      </c>
      <c r="L12" s="907">
        <v>6.039249491428933</v>
      </c>
      <c r="M12" s="907">
        <v>5.0913381136473532</v>
      </c>
      <c r="N12" s="907">
        <v>5.061482304947603</v>
      </c>
      <c r="O12" s="907">
        <v>5.6545617014723888</v>
      </c>
      <c r="P12" s="907">
        <v>6.4588083831390293</v>
      </c>
      <c r="Q12" s="907">
        <v>5.2962232625706918</v>
      </c>
    </row>
    <row r="13" spans="1:19" ht="18" customHeight="1">
      <c r="A13" s="898" t="s">
        <v>5</v>
      </c>
      <c r="B13" s="907">
        <v>4.2113659022931245</v>
      </c>
      <c r="C13" s="907">
        <v>-2.2731621445792456</v>
      </c>
      <c r="D13" s="907">
        <v>1.3000744018482919</v>
      </c>
      <c r="E13" s="907">
        <v>-6.3280374193049624</v>
      </c>
      <c r="F13" s="907">
        <v>9.0057611789354297</v>
      </c>
      <c r="G13" s="907">
        <v>9.0057611789354297</v>
      </c>
      <c r="H13" s="907">
        <v>9.4061283621171583</v>
      </c>
      <c r="I13" s="907">
        <v>10.417676754076012</v>
      </c>
      <c r="J13" s="907">
        <v>-2.1405152415787398</v>
      </c>
      <c r="K13" s="907">
        <v>-0.23470752279801843</v>
      </c>
      <c r="L13" s="907">
        <v>5.0189100804257265</v>
      </c>
      <c r="M13" s="907">
        <v>5.3786482077604347</v>
      </c>
      <c r="N13" s="907">
        <v>3.676877712892562</v>
      </c>
      <c r="O13" s="907">
        <v>5.0437023017217086</v>
      </c>
      <c r="P13" s="907">
        <v>6.2051648680462819</v>
      </c>
      <c r="Q13" s="907">
        <v>6.8377427783279359</v>
      </c>
    </row>
    <row r="14" spans="1:19" ht="18" customHeight="1">
      <c r="A14" s="898" t="s">
        <v>4</v>
      </c>
      <c r="B14" s="907">
        <v>4.1545885216350342</v>
      </c>
      <c r="C14" s="907">
        <v>2.7354952908615644</v>
      </c>
      <c r="D14" s="907">
        <v>3.6677968768751441</v>
      </c>
      <c r="E14" s="907">
        <v>2.9490781458874977</v>
      </c>
      <c r="F14" s="907">
        <v>4.5545699205685537</v>
      </c>
      <c r="G14" s="907">
        <v>5.2771117349823555</v>
      </c>
      <c r="H14" s="907">
        <v>5.603694706748243</v>
      </c>
      <c r="I14" s="907">
        <v>5.3604740546296483</v>
      </c>
      <c r="J14" s="907">
        <v>3.1910438852388694</v>
      </c>
      <c r="K14" s="907">
        <v>-1.5380891344565413</v>
      </c>
      <c r="L14" s="907">
        <v>3.0397328819733218</v>
      </c>
      <c r="M14" s="907">
        <v>3.2841668016738055</v>
      </c>
      <c r="N14" s="907">
        <v>2.2133536521189257</v>
      </c>
      <c r="O14" s="907">
        <v>2.3303168823205738</v>
      </c>
      <c r="P14" s="907">
        <v>1.6288303596474094</v>
      </c>
      <c r="Q14" s="907">
        <v>1.2646419149219952</v>
      </c>
    </row>
    <row r="15" spans="1:19" ht="18" customHeight="1">
      <c r="A15" s="898" t="s">
        <v>3</v>
      </c>
      <c r="B15" s="907">
        <v>1.7929951566629825</v>
      </c>
      <c r="C15" s="907">
        <v>1.1575486358696594</v>
      </c>
      <c r="D15" s="907">
        <v>1.7769474083048493</v>
      </c>
      <c r="E15" s="907">
        <v>4.4245971943735753</v>
      </c>
      <c r="F15" s="907">
        <v>3.7158660994127217</v>
      </c>
      <c r="G15" s="907">
        <v>5.5143197325950126</v>
      </c>
      <c r="H15" s="907">
        <v>5.1754334529597372</v>
      </c>
      <c r="I15" s="907">
        <v>3.933192391837963</v>
      </c>
      <c r="J15" s="907">
        <v>2.7874003916444252</v>
      </c>
      <c r="K15" s="907">
        <v>4.5293748141145329</v>
      </c>
      <c r="L15" s="907">
        <v>3.5121033032005471</v>
      </c>
      <c r="M15" s="907">
        <v>1.9648487057242363</v>
      </c>
      <c r="N15" s="907">
        <v>4.1135351289090352</v>
      </c>
      <c r="O15" s="907">
        <v>4.748686497796939</v>
      </c>
      <c r="P15" s="907">
        <v>3.3151178283385576</v>
      </c>
      <c r="Q15" s="907">
        <v>1.3282015986483771</v>
      </c>
    </row>
    <row r="16" spans="1:19" ht="18" customHeight="1">
      <c r="A16" s="898" t="s">
        <v>79</v>
      </c>
      <c r="B16" s="907">
        <v>4.9338466271368304</v>
      </c>
      <c r="C16" s="907">
        <v>5.9978288570982556</v>
      </c>
      <c r="D16" s="907">
        <v>7.1635535369594265</v>
      </c>
      <c r="E16" s="907">
        <v>6.8862265317784761</v>
      </c>
      <c r="F16" s="907">
        <v>7.8282983813669773</v>
      </c>
      <c r="G16" s="907">
        <v>7.36988016176538</v>
      </c>
      <c r="H16" s="907">
        <v>4.6605709955305485</v>
      </c>
      <c r="I16" s="907">
        <v>8.4643812417700417</v>
      </c>
      <c r="J16" s="907">
        <v>5.5665956478774916</v>
      </c>
      <c r="K16" s="907">
        <v>5.382346168458028</v>
      </c>
      <c r="L16" s="907">
        <v>6.3588860814886914</v>
      </c>
      <c r="M16" s="907">
        <v>7.9045075722513616</v>
      </c>
      <c r="N16" s="907">
        <v>5.1410136208195638</v>
      </c>
      <c r="O16" s="907">
        <v>7.2630600302156125</v>
      </c>
      <c r="P16" s="907">
        <v>6.9651343595756146</v>
      </c>
      <c r="Q16" s="907">
        <v>6.9593729261734723</v>
      </c>
    </row>
    <row r="17" spans="1:17" s="903" customFormat="1" ht="18" customHeight="1">
      <c r="A17" s="898" t="s">
        <v>2</v>
      </c>
      <c r="B17" s="907">
        <v>3.897322852275181</v>
      </c>
      <c r="C17" s="907">
        <v>5.3168682595789392</v>
      </c>
      <c r="D17" s="907">
        <v>4.5060145719494784</v>
      </c>
      <c r="E17" s="907">
        <v>6.9449737308803208</v>
      </c>
      <c r="F17" s="907">
        <v>7.0323952538284829</v>
      </c>
      <c r="G17" s="907">
        <v>7.2355989676838419</v>
      </c>
      <c r="H17" s="907">
        <v>7.903694405062538</v>
      </c>
      <c r="I17" s="907">
        <v>8.3524362763066904</v>
      </c>
      <c r="J17" s="907">
        <v>7.7738958171344308</v>
      </c>
      <c r="K17" s="907">
        <v>9.2203484315173512</v>
      </c>
      <c r="L17" s="907">
        <v>10.298245954745667</v>
      </c>
      <c r="M17" s="907">
        <v>5.5645950662567287</v>
      </c>
      <c r="N17" s="907">
        <v>7.5976671342773159</v>
      </c>
      <c r="O17" s="907">
        <v>5.0593066629039072</v>
      </c>
      <c r="P17" s="907">
        <v>4.6916037061890137</v>
      </c>
      <c r="Q17" s="907">
        <v>2.9241092640804425</v>
      </c>
    </row>
    <row r="18" spans="1:17" s="903" customFormat="1" ht="18" customHeight="1">
      <c r="A18" s="898" t="s">
        <v>1</v>
      </c>
      <c r="B18" s="907">
        <v>-8.1686939846606208</v>
      </c>
      <c r="C18" s="907">
        <v>-0.19292431056683768</v>
      </c>
      <c r="D18" s="907">
        <v>-5.9397325923118984</v>
      </c>
      <c r="E18" s="907">
        <v>-7.46220869477375</v>
      </c>
      <c r="F18" s="907">
        <v>-3.636716710547347</v>
      </c>
      <c r="G18" s="907">
        <v>-4.0639564561233357</v>
      </c>
      <c r="H18" s="907">
        <v>-3.6270695246676752</v>
      </c>
      <c r="I18" s="907">
        <v>-3.2673685746102024</v>
      </c>
      <c r="J18" s="907">
        <v>-2.8450844618013065</v>
      </c>
      <c r="K18" s="907">
        <v>27.732927538464651</v>
      </c>
      <c r="L18" s="907">
        <v>11.375921114553961</v>
      </c>
      <c r="M18" s="907">
        <v>11.90540822593951</v>
      </c>
      <c r="N18" s="907">
        <v>10.565203665920237</v>
      </c>
      <c r="O18" s="907">
        <v>4.483996351595593</v>
      </c>
      <c r="P18" s="907">
        <v>3.8483881831575957</v>
      </c>
      <c r="Q18" s="907">
        <v>1.7256590323293466</v>
      </c>
    </row>
    <row r="19" spans="1:17" ht="18" customHeight="1">
      <c r="A19" s="898" t="s">
        <v>1918</v>
      </c>
      <c r="B19" s="909">
        <v>1.0620447369823751</v>
      </c>
      <c r="C19" s="909">
        <v>2.7126581240387795</v>
      </c>
      <c r="D19" s="909">
        <v>4.0113156892100816</v>
      </c>
      <c r="E19" s="909">
        <v>3.3653319251595444</v>
      </c>
      <c r="F19" s="909">
        <v>5.2545361983340291</v>
      </c>
      <c r="G19" s="909">
        <v>6.0567783294407151</v>
      </c>
      <c r="H19" s="909">
        <v>6.3450039161468563</v>
      </c>
      <c r="I19" s="909">
        <v>6.804970617788082</v>
      </c>
      <c r="J19" s="909">
        <v>5.0921188809774804</v>
      </c>
      <c r="K19" s="909">
        <v>0.460011150678034</v>
      </c>
      <c r="L19" s="909">
        <v>4.2992426144781062</v>
      </c>
      <c r="M19" s="909">
        <v>4.1566904453271523</v>
      </c>
      <c r="N19" s="909">
        <v>4.6162423459006607</v>
      </c>
      <c r="O19" s="909">
        <v>3.7125947105995474</v>
      </c>
      <c r="P19" s="909">
        <v>3.3205928212611289</v>
      </c>
      <c r="Q19" s="909">
        <v>2.369783539708588</v>
      </c>
    </row>
    <row r="21" spans="1:17" ht="18" customHeight="1">
      <c r="A21" s="289" t="s">
        <v>1919</v>
      </c>
    </row>
  </sheetData>
  <mergeCells count="2">
    <mergeCell ref="A2:A3"/>
    <mergeCell ref="B2:Q2"/>
  </mergeCells>
  <hyperlinks>
    <hyperlink ref="S6" location="'Content Page'!A1" display="Back to Content Page"/>
  </hyperlinks>
  <pageMargins left="0.7" right="0.7" top="0.75" bottom="0.75" header="0.3" footer="0.3"/>
  <pageSetup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
  <sheetViews>
    <sheetView zoomScale="96" zoomScaleNormal="96" workbookViewId="0">
      <selection activeCell="A9" sqref="A9"/>
    </sheetView>
  </sheetViews>
  <sheetFormatPr defaultColWidth="9.1796875" defaultRowHeight="18" customHeight="1"/>
  <cols>
    <col min="1" max="1" width="39.26953125" style="289" customWidth="1"/>
    <col min="2" max="17" width="10.7265625" style="289" customWidth="1"/>
    <col min="18" max="25" width="11.7265625" style="289" bestFit="1" customWidth="1"/>
    <col min="26" max="16384" width="9.1796875" style="289"/>
  </cols>
  <sheetData>
    <row r="1" spans="1:19" s="136" customFormat="1" ht="18" customHeight="1">
      <c r="A1" s="136" t="s">
        <v>1922</v>
      </c>
    </row>
    <row r="2" spans="1:19" s="136" customFormat="1" ht="18" customHeight="1">
      <c r="A2" s="1163" t="s">
        <v>1916</v>
      </c>
      <c r="B2" s="1164" t="s">
        <v>83</v>
      </c>
      <c r="C2" s="1164"/>
      <c r="D2" s="1164"/>
      <c r="E2" s="1164"/>
      <c r="F2" s="1164"/>
      <c r="G2" s="1164"/>
      <c r="H2" s="1164"/>
      <c r="I2" s="1164"/>
      <c r="J2" s="1164"/>
      <c r="K2" s="1164"/>
      <c r="L2" s="1164"/>
      <c r="M2" s="1164"/>
      <c r="N2" s="1164"/>
      <c r="O2" s="1164"/>
      <c r="P2" s="1164"/>
      <c r="Q2" s="1164"/>
    </row>
    <row r="3" spans="1:19" s="136" customFormat="1" ht="18"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row>
    <row r="4" spans="1:19" ht="18" customHeight="1">
      <c r="A4" s="898" t="s">
        <v>15</v>
      </c>
      <c r="B4" s="897">
        <v>680.8717068437943</v>
      </c>
      <c r="C4" s="897">
        <v>646.42854481952872</v>
      </c>
      <c r="D4" s="897">
        <v>849.77237118218761</v>
      </c>
      <c r="E4" s="897">
        <v>971.45069279788834</v>
      </c>
      <c r="F4" s="897">
        <v>1240.1008631532761</v>
      </c>
      <c r="G4" s="897">
        <v>1885.7588093746724</v>
      </c>
      <c r="H4" s="897">
        <v>2595.447943344077</v>
      </c>
      <c r="I4" s="897">
        <v>3136.9645360209579</v>
      </c>
      <c r="J4" s="897">
        <v>4127.2298696516618</v>
      </c>
      <c r="K4" s="897">
        <v>3186.3290283658466</v>
      </c>
      <c r="L4" s="897">
        <v>3674.9875495825604</v>
      </c>
      <c r="M4" s="897">
        <v>4756.8924280781075</v>
      </c>
      <c r="N4" s="897">
        <v>5275.0021257527869</v>
      </c>
      <c r="O4" s="897">
        <v>5451.5395973910809</v>
      </c>
      <c r="P4" s="897">
        <v>5624.0439752777247</v>
      </c>
      <c r="Q4" s="897">
        <v>4314.2989376868081</v>
      </c>
      <c r="S4" s="136"/>
    </row>
    <row r="5" spans="1:19" ht="18" customHeight="1">
      <c r="A5" s="898" t="s">
        <v>14</v>
      </c>
      <c r="B5" s="897">
        <v>3526.1876160441802</v>
      </c>
      <c r="C5" s="897">
        <v>3265.8362927737367</v>
      </c>
      <c r="D5" s="897">
        <v>3176.7054084522197</v>
      </c>
      <c r="E5" s="897">
        <v>4305.6847563618285</v>
      </c>
      <c r="F5" s="897">
        <v>5038.5783664936953</v>
      </c>
      <c r="G5" s="897">
        <v>5477.3963787018602</v>
      </c>
      <c r="H5" s="897">
        <v>5495.1416341778367</v>
      </c>
      <c r="I5" s="897">
        <v>5819.4516480806587</v>
      </c>
      <c r="J5" s="897">
        <v>5715.7833624726154</v>
      </c>
      <c r="K5" s="897">
        <v>5262.8280701791064</v>
      </c>
      <c r="L5" s="897">
        <v>6433.3873515510722</v>
      </c>
      <c r="M5" s="897">
        <v>7788.0700395207241</v>
      </c>
      <c r="N5" s="897">
        <v>7118.8631677290414</v>
      </c>
      <c r="O5" s="897">
        <v>7044.6366162714221</v>
      </c>
      <c r="P5" s="897">
        <v>7361.5766031099256</v>
      </c>
      <c r="Q5" s="897">
        <v>6553.2853995410132</v>
      </c>
      <c r="S5" s="7"/>
    </row>
    <row r="6" spans="1:19" ht="18" customHeight="1">
      <c r="A6" s="898" t="s">
        <v>1917</v>
      </c>
      <c r="B6" s="897">
        <v>1161.693653245786</v>
      </c>
      <c r="C6" s="897">
        <v>201.84606347102476</v>
      </c>
      <c r="D6" s="897">
        <v>175.08320834954748</v>
      </c>
      <c r="E6" s="897">
        <v>174.64140624764229</v>
      </c>
      <c r="F6" s="897">
        <v>196.3114306800255</v>
      </c>
      <c r="G6" s="897">
        <v>221.50133414544871</v>
      </c>
      <c r="H6" s="897">
        <v>260.64086844858662</v>
      </c>
      <c r="I6" s="897">
        <v>286.17312852475249</v>
      </c>
      <c r="J6" s="897">
        <v>325.45820611320892</v>
      </c>
      <c r="K6" s="897">
        <v>264.57830482098342</v>
      </c>
      <c r="L6" s="897">
        <v>346.74798847763844</v>
      </c>
      <c r="M6" s="897">
        <v>404.03090616051628</v>
      </c>
      <c r="N6" s="897">
        <v>446.20905186078772</v>
      </c>
      <c r="O6" s="897">
        <v>484.03108379586484</v>
      </c>
      <c r="P6" s="897">
        <v>517.62147673434583</v>
      </c>
      <c r="Q6" s="897">
        <v>526.53468337255788</v>
      </c>
      <c r="S6" s="285" t="s">
        <v>13</v>
      </c>
    </row>
    <row r="7" spans="1:19" ht="18" customHeight="1">
      <c r="A7" s="898" t="s">
        <v>12</v>
      </c>
      <c r="B7" s="897">
        <v>415.70761727548268</v>
      </c>
      <c r="C7" s="897">
        <v>378.55872558909851</v>
      </c>
      <c r="D7" s="897">
        <v>352.56611877705626</v>
      </c>
      <c r="E7" s="897">
        <v>615.95676458840001</v>
      </c>
      <c r="F7" s="897">
        <v>814.36734828666818</v>
      </c>
      <c r="G7" s="897">
        <v>891.54786188294042</v>
      </c>
      <c r="H7" s="897">
        <v>955.01386938271207</v>
      </c>
      <c r="I7" s="897">
        <v>970.31623432678361</v>
      </c>
      <c r="J7" s="897">
        <v>991.03608968336846</v>
      </c>
      <c r="K7" s="897">
        <v>999.68943478570645</v>
      </c>
      <c r="L7" s="897">
        <v>1264.5902749814559</v>
      </c>
      <c r="M7" s="897">
        <v>1465.8977186639122</v>
      </c>
      <c r="N7" s="897">
        <v>1404.2453217680159</v>
      </c>
      <c r="O7" s="897">
        <v>1310.6561259753291</v>
      </c>
      <c r="P7" s="897">
        <v>1320.5301980252177</v>
      </c>
      <c r="Q7" s="897">
        <v>1184.6032284860173</v>
      </c>
      <c r="S7" s="499"/>
    </row>
    <row r="8" spans="1:19" ht="18" customHeight="1">
      <c r="A8" s="898" t="s">
        <v>11</v>
      </c>
      <c r="B8" s="897">
        <v>255.20408864980558</v>
      </c>
      <c r="C8" s="897">
        <v>289.21517706918428</v>
      </c>
      <c r="D8" s="897">
        <v>272.67838089102821</v>
      </c>
      <c r="E8" s="897">
        <v>329.87970966287486</v>
      </c>
      <c r="F8" s="897">
        <v>255.79037892621704</v>
      </c>
      <c r="G8" s="897">
        <v>287.14290258434318</v>
      </c>
      <c r="H8" s="897">
        <v>305.62326715590217</v>
      </c>
      <c r="I8" s="897">
        <v>395.71201700091046</v>
      </c>
      <c r="J8" s="897">
        <v>493.54247240715722</v>
      </c>
      <c r="K8" s="897">
        <v>435.88786148393677</v>
      </c>
      <c r="L8" s="897">
        <v>433.419528136802</v>
      </c>
      <c r="M8" s="897">
        <v>477.9925373884729</v>
      </c>
      <c r="N8" s="897">
        <v>466.52707320415288</v>
      </c>
      <c r="O8" s="897">
        <v>485.35965975208342</v>
      </c>
      <c r="P8" s="897">
        <v>475.77445781956203</v>
      </c>
      <c r="Q8" s="897">
        <v>387.11631888954986</v>
      </c>
    </row>
    <row r="9" spans="1:19" ht="18" customHeight="1">
      <c r="A9" s="898" t="s">
        <v>10</v>
      </c>
      <c r="B9" s="897">
        <v>123.24582338902148</v>
      </c>
      <c r="C9" s="897">
        <v>169.93343195266272</v>
      </c>
      <c r="D9" s="897">
        <v>257.46462872302675</v>
      </c>
      <c r="E9" s="897">
        <v>249.29977030049727</v>
      </c>
      <c r="F9" s="897">
        <v>289.86147454583164</v>
      </c>
      <c r="G9" s="897">
        <v>296.28899721078477</v>
      </c>
      <c r="H9" s="897">
        <v>313.40469033005996</v>
      </c>
      <c r="I9" s="897">
        <v>343.63190147351065</v>
      </c>
      <c r="J9" s="897">
        <v>406.96427973701884</v>
      </c>
      <c r="K9" s="897">
        <v>457.49229471057004</v>
      </c>
      <c r="L9" s="897">
        <v>498.92748290518074</v>
      </c>
      <c r="M9" s="897">
        <v>556.31339676212485</v>
      </c>
      <c r="N9" s="897">
        <v>385.37978604909904</v>
      </c>
      <c r="O9" s="897">
        <v>340.92415557219658</v>
      </c>
      <c r="P9" s="897">
        <v>377.84837113264854</v>
      </c>
      <c r="Q9" s="897">
        <v>394.23598942853084</v>
      </c>
    </row>
    <row r="10" spans="1:19" ht="18" customHeight="1">
      <c r="A10" s="898" t="s">
        <v>9</v>
      </c>
      <c r="B10" s="897">
        <v>3928.5631532724019</v>
      </c>
      <c r="C10" s="897">
        <v>3857.4866944528471</v>
      </c>
      <c r="D10" s="897">
        <v>4017.9807481699299</v>
      </c>
      <c r="E10" s="897">
        <v>4795.4382053004892</v>
      </c>
      <c r="F10" s="897">
        <v>5387.7553457828662</v>
      </c>
      <c r="G10" s="897">
        <v>5283.3456946347524</v>
      </c>
      <c r="H10" s="897">
        <v>5552.7855601013189</v>
      </c>
      <c r="I10" s="897">
        <v>6569.2987242980553</v>
      </c>
      <c r="J10" s="897">
        <v>8025.9922725676151</v>
      </c>
      <c r="K10" s="897">
        <v>7325.1821905447205</v>
      </c>
      <c r="L10" s="897">
        <v>8001.5069827866191</v>
      </c>
      <c r="M10" s="897">
        <v>9198.6850993130611</v>
      </c>
      <c r="N10" s="897">
        <v>9290.3812117807902</v>
      </c>
      <c r="O10" s="897">
        <v>9628.5391018003702</v>
      </c>
      <c r="P10" s="897">
        <v>10153.963216445121</v>
      </c>
      <c r="Q10" s="897">
        <v>9248.369157002202</v>
      </c>
    </row>
    <row r="11" spans="1:19" ht="18" customHeight="1">
      <c r="A11" s="898" t="s">
        <v>7</v>
      </c>
      <c r="B11" s="897">
        <v>250.42422420161299</v>
      </c>
      <c r="C11" s="897">
        <v>261.30310780229678</v>
      </c>
      <c r="D11" s="897">
        <v>280.10848985543072</v>
      </c>
      <c r="E11" s="897">
        <v>307.33156906081319</v>
      </c>
      <c r="F11" s="897">
        <v>365.95468701243641</v>
      </c>
      <c r="G11" s="897">
        <v>394.48747133935251</v>
      </c>
      <c r="H11" s="897">
        <v>413.49725880634327</v>
      </c>
      <c r="I11" s="897">
        <v>458.93004644924014</v>
      </c>
      <c r="J11" s="897">
        <v>544.84132857628958</v>
      </c>
      <c r="K11" s="897">
        <v>515.64828001458795</v>
      </c>
      <c r="L11" s="897">
        <v>466.41072141689267</v>
      </c>
      <c r="M11" s="897">
        <v>569.87295046223596</v>
      </c>
      <c r="N11" s="897">
        <v>647.38562989286322</v>
      </c>
      <c r="O11" s="897">
        <v>661.70803201870785</v>
      </c>
      <c r="P11" s="897">
        <v>691.91550680809098</v>
      </c>
      <c r="Q11" s="897">
        <v>601.12183616630784</v>
      </c>
    </row>
    <row r="12" spans="1:19" ht="18" customHeight="1">
      <c r="A12" s="898" t="s">
        <v>6</v>
      </c>
      <c r="B12" s="897">
        <v>2164.7344851163598</v>
      </c>
      <c r="C12" s="897">
        <v>1940.2222688127897</v>
      </c>
      <c r="D12" s="897">
        <v>1814.1115558008166</v>
      </c>
      <c r="E12" s="897">
        <v>2532.862813352649</v>
      </c>
      <c r="F12" s="897">
        <v>3401.3999613378796</v>
      </c>
      <c r="G12" s="897">
        <v>3506.2222478965073</v>
      </c>
      <c r="H12" s="897">
        <v>3861.9438124123471</v>
      </c>
      <c r="I12" s="897">
        <v>4217.544273295287</v>
      </c>
      <c r="J12" s="897">
        <v>4041.8832664359038</v>
      </c>
      <c r="K12" s="897">
        <v>4257.7599315410944</v>
      </c>
      <c r="L12" s="897">
        <v>5091.6404708581085</v>
      </c>
      <c r="M12" s="897">
        <v>5955.575522479513</v>
      </c>
      <c r="N12" s="897">
        <v>6046.1090912856253</v>
      </c>
      <c r="O12" s="897">
        <v>5794.3606795633768</v>
      </c>
      <c r="P12" s="897">
        <v>5251.1488438098031</v>
      </c>
      <c r="Q12" s="897">
        <v>5061.9037589057025</v>
      </c>
    </row>
    <row r="13" spans="1:19" ht="18" customHeight="1">
      <c r="A13" s="898" t="s">
        <v>5</v>
      </c>
      <c r="B13" s="897">
        <v>7541.6377753550405</v>
      </c>
      <c r="C13" s="897">
        <v>7580.2381313048472</v>
      </c>
      <c r="D13" s="897">
        <v>8463.482013887944</v>
      </c>
      <c r="E13" s="897">
        <v>8641.1349949634387</v>
      </c>
      <c r="F13" s="897">
        <v>10361.974508727266</v>
      </c>
      <c r="G13" s="897">
        <v>11208.656928889714</v>
      </c>
      <c r="H13" s="897">
        <v>12247.474285293369</v>
      </c>
      <c r="I13" s="897">
        <v>12295.983075449174</v>
      </c>
      <c r="J13" s="897">
        <v>11404.934979776837</v>
      </c>
      <c r="K13" s="897">
        <v>9760.9548709536066</v>
      </c>
      <c r="L13" s="897">
        <v>11019.857244012401</v>
      </c>
      <c r="M13" s="897">
        <v>11736.224636024741</v>
      </c>
      <c r="N13" s="897">
        <v>12146.994878225272</v>
      </c>
      <c r="O13" s="897">
        <v>14782.922245280577</v>
      </c>
      <c r="P13" s="897">
        <v>14762.100314087189</v>
      </c>
      <c r="Q13" s="897">
        <v>14776.82713007536</v>
      </c>
    </row>
    <row r="14" spans="1:19" ht="18" customHeight="1">
      <c r="A14" s="898" t="s">
        <v>4</v>
      </c>
      <c r="B14" s="897">
        <v>3135.9528188983404</v>
      </c>
      <c r="C14" s="897">
        <v>2726.475746853791</v>
      </c>
      <c r="D14" s="897">
        <v>2524.1934624989735</v>
      </c>
      <c r="E14" s="897">
        <v>3775.6082750151977</v>
      </c>
      <c r="F14" s="897">
        <v>4870.8311196627092</v>
      </c>
      <c r="G14" s="897">
        <v>5412.5065338608829</v>
      </c>
      <c r="H14" s="897">
        <v>5635.2849844559305</v>
      </c>
      <c r="I14" s="897">
        <v>6117.2226862513189</v>
      </c>
      <c r="J14" s="897">
        <v>5793.2619163954405</v>
      </c>
      <c r="K14" s="897">
        <v>5914.0763552662556</v>
      </c>
      <c r="L14" s="897">
        <v>7361.7567636067261</v>
      </c>
      <c r="M14" s="897">
        <v>8058.8333827688866</v>
      </c>
      <c r="N14" s="897">
        <v>7557.6453969545373</v>
      </c>
      <c r="O14" s="897">
        <v>6898.7874949502275</v>
      </c>
      <c r="P14" s="897">
        <v>6495.6179023679424</v>
      </c>
      <c r="Q14" s="897">
        <v>5722.2362353764229</v>
      </c>
    </row>
    <row r="15" spans="1:19" ht="18" customHeight="1">
      <c r="A15" s="898" t="s">
        <v>3</v>
      </c>
      <c r="B15" s="897">
        <v>1528.7096556953602</v>
      </c>
      <c r="C15" s="897">
        <v>1316.5065233198538</v>
      </c>
      <c r="D15" s="897">
        <v>1163.7958930262519</v>
      </c>
      <c r="E15" s="897">
        <v>2086.5537084944144</v>
      </c>
      <c r="F15" s="897">
        <v>2607.8335499871368</v>
      </c>
      <c r="G15" s="897">
        <v>3190.2719056924657</v>
      </c>
      <c r="H15" s="897">
        <v>3286.0225814558466</v>
      </c>
      <c r="I15" s="897">
        <v>3465.8851166955724</v>
      </c>
      <c r="J15" s="897">
        <v>3233.2741821180753</v>
      </c>
      <c r="K15" s="897">
        <v>3509.2980384043676</v>
      </c>
      <c r="L15" s="897">
        <v>4261.852566689885</v>
      </c>
      <c r="M15" s="897">
        <v>4566.7159765336328</v>
      </c>
      <c r="N15" s="897">
        <v>4434.2912899661733</v>
      </c>
      <c r="O15" s="897">
        <v>4065.858411377767</v>
      </c>
      <c r="P15" s="897">
        <v>3942.9885598317269</v>
      </c>
      <c r="Q15" s="897">
        <v>3526.3869710658646</v>
      </c>
    </row>
    <row r="16" spans="1:19" ht="18" customHeight="1">
      <c r="A16" s="898" t="s">
        <v>79</v>
      </c>
      <c r="B16" s="897">
        <v>319.18736466093731</v>
      </c>
      <c r="C16" s="897">
        <v>315.76752293208204</v>
      </c>
      <c r="D16" s="897">
        <v>312.54276625072043</v>
      </c>
      <c r="E16" s="897">
        <v>334.47150685099837</v>
      </c>
      <c r="F16" s="897">
        <v>356.80600048926641</v>
      </c>
      <c r="G16" s="897">
        <v>459.07791849429054</v>
      </c>
      <c r="H16" s="897">
        <v>486.53526251818994</v>
      </c>
      <c r="I16" s="897">
        <v>550.50311430166016</v>
      </c>
      <c r="J16" s="897">
        <v>673.46720609716613</v>
      </c>
      <c r="K16" s="897">
        <v>681.70705223518655</v>
      </c>
      <c r="L16" s="897">
        <v>727.25377109090948</v>
      </c>
      <c r="M16" s="897">
        <v>761.57427558530412</v>
      </c>
      <c r="N16" s="897">
        <v>869.98927731357344</v>
      </c>
      <c r="O16" s="897">
        <v>961.55903766464075</v>
      </c>
      <c r="P16" s="897">
        <v>1006.6084220640812</v>
      </c>
      <c r="Q16" s="897">
        <v>938.41554046011197</v>
      </c>
    </row>
    <row r="17" spans="1:17" s="903" customFormat="1" ht="18" customHeight="1">
      <c r="A17" s="898" t="s">
        <v>2</v>
      </c>
      <c r="B17" s="897">
        <v>332.18524822189943</v>
      </c>
      <c r="C17" s="897">
        <v>405.91382133176734</v>
      </c>
      <c r="D17" s="897">
        <v>411.57258499168478</v>
      </c>
      <c r="E17" s="897">
        <v>456.13309142163581</v>
      </c>
      <c r="F17" s="897">
        <v>561.43313888644786</v>
      </c>
      <c r="G17" s="897">
        <v>736.46388632902256</v>
      </c>
      <c r="H17" s="897">
        <v>1095.8307384935954</v>
      </c>
      <c r="I17" s="897">
        <v>1174.783786585014</v>
      </c>
      <c r="J17" s="897">
        <v>1455.8774654925412</v>
      </c>
      <c r="K17" s="897">
        <v>1211.7810319185069</v>
      </c>
      <c r="L17" s="897">
        <v>1547.7439432821745</v>
      </c>
      <c r="M17" s="897">
        <v>1708.6303967689944</v>
      </c>
      <c r="N17" s="897">
        <v>1804.8521780413005</v>
      </c>
      <c r="O17" s="897">
        <v>1922.2120539201053</v>
      </c>
      <c r="P17" s="897">
        <v>1808.0568885834275</v>
      </c>
      <c r="Q17" s="897">
        <v>1374.8246650209251</v>
      </c>
    </row>
    <row r="18" spans="1:17" s="903" customFormat="1" ht="18" customHeight="1">
      <c r="A18" s="898" t="s">
        <v>1</v>
      </c>
      <c r="B18" s="897">
        <v>813.32930027901909</v>
      </c>
      <c r="C18" s="897">
        <v>809.73179300509753</v>
      </c>
      <c r="D18" s="897">
        <v>770.24300955230899</v>
      </c>
      <c r="E18" s="897">
        <v>718.3687566706069</v>
      </c>
      <c r="F18" s="897">
        <v>675.21595415436002</v>
      </c>
      <c r="G18" s="897">
        <v>662.93618134265921</v>
      </c>
      <c r="H18" s="897">
        <v>583.8390199488864</v>
      </c>
      <c r="I18" s="897">
        <v>578.26561525395414</v>
      </c>
      <c r="J18" s="897">
        <v>532.13551401488519</v>
      </c>
      <c r="K18" s="897">
        <v>666.91827502639558</v>
      </c>
      <c r="L18" s="897">
        <v>766.60247658206913</v>
      </c>
      <c r="M18" s="897">
        <v>859.04238756914776</v>
      </c>
      <c r="N18" s="897">
        <v>954.86270771882357</v>
      </c>
      <c r="O18" s="897">
        <v>1009.1432626976207</v>
      </c>
      <c r="P18" s="897">
        <v>1039.9144839272269</v>
      </c>
      <c r="Q18" s="897">
        <v>1034.0781643483606</v>
      </c>
    </row>
    <row r="19" spans="1:17" s="901" customFormat="1" ht="18" customHeight="1">
      <c r="A19" s="898" t="s">
        <v>1918</v>
      </c>
      <c r="B19" s="899">
        <v>1191.4762221508677</v>
      </c>
      <c r="C19" s="899">
        <v>881.82423578231158</v>
      </c>
      <c r="D19" s="899">
        <v>860.7189395119708</v>
      </c>
      <c r="E19" s="899">
        <v>1155.1336702706587</v>
      </c>
      <c r="F19" s="899">
        <v>1421.1243854966306</v>
      </c>
      <c r="G19" s="899">
        <v>1612.8411622842771</v>
      </c>
      <c r="H19" s="899">
        <v>1738.579795167502</v>
      </c>
      <c r="I19" s="899">
        <v>1910.4611536350219</v>
      </c>
      <c r="J19" s="899">
        <v>1981.5521779355111</v>
      </c>
      <c r="K19" s="899">
        <v>1888.4308980087017</v>
      </c>
      <c r="L19" s="899">
        <v>2261.4847370856942</v>
      </c>
      <c r="M19" s="899">
        <v>2538.4297487788567</v>
      </c>
      <c r="N19" s="899">
        <v>2509.8053594579642</v>
      </c>
      <c r="O19" s="899">
        <v>2422.4032147325847</v>
      </c>
      <c r="P19" s="899">
        <v>2367.078099691973</v>
      </c>
      <c r="Q19" s="899">
        <v>2047.6069424419636</v>
      </c>
    </row>
    <row r="21" spans="1:17" ht="18" customHeight="1">
      <c r="A21" s="289" t="s">
        <v>1919</v>
      </c>
    </row>
  </sheetData>
  <mergeCells count="2">
    <mergeCell ref="A2:A3"/>
    <mergeCell ref="B2:Q2"/>
  </mergeCells>
  <hyperlinks>
    <hyperlink ref="S6" location="'Content Page'!A1" display="Back to Content Page"/>
  </hyperlinks>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zoomScale="92" zoomScaleNormal="92" workbookViewId="0">
      <selection activeCell="A9" sqref="A9"/>
    </sheetView>
  </sheetViews>
  <sheetFormatPr defaultColWidth="9.1796875" defaultRowHeight="18" customHeight="1"/>
  <cols>
    <col min="1" max="1" width="49.36328125" style="289" customWidth="1"/>
    <col min="2" max="17" width="10.7265625" style="289" customWidth="1"/>
    <col min="18" max="25" width="11.7265625" style="289" bestFit="1" customWidth="1"/>
    <col min="26" max="16384" width="9.1796875" style="289"/>
  </cols>
  <sheetData>
    <row r="1" spans="1:19" s="136" customFormat="1" ht="18" customHeight="1">
      <c r="A1" s="136" t="s">
        <v>1923</v>
      </c>
    </row>
    <row r="2" spans="1:19" s="136" customFormat="1" ht="18" customHeight="1">
      <c r="A2" s="1163" t="s">
        <v>1916</v>
      </c>
      <c r="B2" s="1164" t="s">
        <v>83</v>
      </c>
      <c r="C2" s="1164"/>
      <c r="D2" s="1164"/>
      <c r="E2" s="1164"/>
      <c r="F2" s="1164"/>
      <c r="G2" s="1164"/>
      <c r="H2" s="1164"/>
      <c r="I2" s="1164"/>
      <c r="J2" s="1164"/>
      <c r="K2" s="1164"/>
      <c r="L2" s="1164"/>
      <c r="M2" s="1164"/>
      <c r="N2" s="1164"/>
      <c r="O2" s="1164"/>
      <c r="P2" s="1164"/>
      <c r="Q2" s="1164"/>
    </row>
    <row r="3" spans="1:19" s="136" customFormat="1" ht="18"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row>
    <row r="4" spans="1:19" ht="18" customHeight="1">
      <c r="A4" s="896" t="s">
        <v>66</v>
      </c>
      <c r="B4" s="897" t="s">
        <v>8</v>
      </c>
      <c r="C4" s="897" t="s">
        <v>8</v>
      </c>
      <c r="D4" s="897" t="s">
        <v>8</v>
      </c>
      <c r="E4" s="897">
        <v>19513.313220321303</v>
      </c>
      <c r="F4" s="897">
        <v>21764.884043861057</v>
      </c>
      <c r="G4" s="897">
        <v>23701.900928455358</v>
      </c>
      <c r="H4" s="897">
        <v>26465.862666151108</v>
      </c>
      <c r="I4" s="897">
        <v>30271.462154353372</v>
      </c>
      <c r="J4" s="897">
        <v>35732.930529966819</v>
      </c>
      <c r="K4" s="897">
        <v>36609.074556097425</v>
      </c>
      <c r="L4" s="897">
        <v>40297.040853223865</v>
      </c>
      <c r="M4" s="897">
        <v>45321.705305657044</v>
      </c>
      <c r="N4" s="897">
        <v>48288.062128947044</v>
      </c>
      <c r="O4" s="897">
        <v>49904.041837859753</v>
      </c>
      <c r="P4" s="897">
        <v>53279.022646485857</v>
      </c>
      <c r="Q4" s="897">
        <v>49630.044347090305</v>
      </c>
      <c r="S4" s="136"/>
    </row>
    <row r="5" spans="1:19" ht="18" customHeight="1">
      <c r="A5" s="896" t="s">
        <v>1846</v>
      </c>
      <c r="B5" s="897" t="s">
        <v>8</v>
      </c>
      <c r="C5" s="897" t="s">
        <v>8</v>
      </c>
      <c r="D5" s="897" t="s">
        <v>8</v>
      </c>
      <c r="E5" s="897">
        <v>22926.674625985848</v>
      </c>
      <c r="F5" s="897">
        <v>29555.36779877538</v>
      </c>
      <c r="G5" s="897">
        <v>41734.140203643467</v>
      </c>
      <c r="H5" s="897">
        <v>51502.769046835027</v>
      </c>
      <c r="I5" s="897">
        <v>62675.522382565287</v>
      </c>
      <c r="J5" s="897">
        <v>75931.82521444626</v>
      </c>
      <c r="K5" s="897">
        <v>49511.978405725837</v>
      </c>
      <c r="L5" s="897">
        <v>75379.971629769934</v>
      </c>
      <c r="M5" s="897">
        <v>101082.76010746624</v>
      </c>
      <c r="N5" s="897">
        <v>102628.79953127659</v>
      </c>
      <c r="O5" s="897">
        <v>98618.705150722875</v>
      </c>
      <c r="P5" s="897">
        <v>88636.116275986205</v>
      </c>
      <c r="Q5" s="897">
        <v>66324.194686373317</v>
      </c>
      <c r="S5" s="7"/>
    </row>
    <row r="6" spans="1:19" ht="18" customHeight="1">
      <c r="A6" s="896" t="s">
        <v>1847</v>
      </c>
      <c r="B6" s="897" t="s">
        <v>8</v>
      </c>
      <c r="C6" s="897" t="s">
        <v>8</v>
      </c>
      <c r="D6" s="897" t="s">
        <v>8</v>
      </c>
      <c r="E6" s="897">
        <v>40259.48161681748</v>
      </c>
      <c r="F6" s="897">
        <v>49736.913952505274</v>
      </c>
      <c r="G6" s="897">
        <v>54686.045205902985</v>
      </c>
      <c r="H6" s="897">
        <v>54704.173271001193</v>
      </c>
      <c r="I6" s="897">
        <v>59746.574047565155</v>
      </c>
      <c r="J6" s="897">
        <v>60873.427663861723</v>
      </c>
      <c r="K6" s="897">
        <v>60168.901989663893</v>
      </c>
      <c r="L6" s="897">
        <v>69263.665098646641</v>
      </c>
      <c r="M6" s="897">
        <v>73687.984154319944</v>
      </c>
      <c r="N6" s="897">
        <v>71620.423004314885</v>
      </c>
      <c r="O6" s="897">
        <v>69419.620745005406</v>
      </c>
      <c r="P6" s="897">
        <v>70126.634483140573</v>
      </c>
      <c r="Q6" s="897">
        <v>62596.869210089273</v>
      </c>
      <c r="S6" s="285" t="s">
        <v>13</v>
      </c>
    </row>
    <row r="7" spans="1:19" ht="18" customHeight="1">
      <c r="A7" s="896" t="s">
        <v>1848</v>
      </c>
      <c r="B7" s="897" t="s">
        <v>8</v>
      </c>
      <c r="C7" s="897" t="s">
        <v>8</v>
      </c>
      <c r="D7" s="897" t="s">
        <v>8</v>
      </c>
      <c r="E7" s="897">
        <v>4891.1750697277685</v>
      </c>
      <c r="F7" s="897">
        <v>6004.8315238625401</v>
      </c>
      <c r="G7" s="897">
        <v>6380.7056164595379</v>
      </c>
      <c r="H7" s="897">
        <v>6877.1539278551627</v>
      </c>
      <c r="I7" s="897">
        <v>7506.0381644545678</v>
      </c>
      <c r="J7" s="897">
        <v>7355.5883513891922</v>
      </c>
      <c r="K7" s="897">
        <v>9150.685867363798</v>
      </c>
      <c r="L7" s="897">
        <v>12389.589974236402</v>
      </c>
      <c r="M7" s="897">
        <v>15296.444988888552</v>
      </c>
      <c r="N7" s="897">
        <v>16398.062340049055</v>
      </c>
      <c r="O7" s="897">
        <v>15976.245739223086</v>
      </c>
      <c r="P7" s="897">
        <v>15989.333869442518</v>
      </c>
      <c r="Q7" s="897">
        <v>14222.501520635782</v>
      </c>
      <c r="S7" s="499"/>
    </row>
    <row r="8" spans="1:19" ht="18" customHeight="1">
      <c r="A8" s="896" t="s">
        <v>1849</v>
      </c>
      <c r="B8" s="897" t="s">
        <v>8</v>
      </c>
      <c r="C8" s="897" t="s">
        <v>8</v>
      </c>
      <c r="D8" s="897" t="s">
        <v>8</v>
      </c>
      <c r="E8" s="897">
        <v>7759.7880703675119</v>
      </c>
      <c r="F8" s="897">
        <v>10195.488858066348</v>
      </c>
      <c r="G8" s="897">
        <v>12605.883087814283</v>
      </c>
      <c r="H8" s="897">
        <v>15640.207463765917</v>
      </c>
      <c r="I8" s="897">
        <v>19937.531238345277</v>
      </c>
      <c r="J8" s="897">
        <v>24392.506313827169</v>
      </c>
      <c r="K8" s="897">
        <v>25342.220445698778</v>
      </c>
      <c r="L8" s="897">
        <v>28772.309280827663</v>
      </c>
      <c r="M8" s="897">
        <v>33030.977890698749</v>
      </c>
      <c r="N8" s="897">
        <v>37554.659631410621</v>
      </c>
      <c r="O8" s="897">
        <v>41523.362817921872</v>
      </c>
      <c r="P8" s="897">
        <v>44569.886148964906</v>
      </c>
      <c r="Q8" s="897">
        <v>39672.876454229467</v>
      </c>
    </row>
    <row r="9" spans="1:19" ht="18" customHeight="1">
      <c r="A9" s="896" t="s">
        <v>1850</v>
      </c>
      <c r="B9" s="897" t="s">
        <v>8</v>
      </c>
      <c r="C9" s="897" t="s">
        <v>8</v>
      </c>
      <c r="D9" s="897" t="s">
        <v>8</v>
      </c>
      <c r="E9" s="897">
        <v>34197.64496835359</v>
      </c>
      <c r="F9" s="897">
        <v>43041.036336243436</v>
      </c>
      <c r="G9" s="897">
        <v>48562.901102792981</v>
      </c>
      <c r="H9" s="897">
        <v>52676.720860721682</v>
      </c>
      <c r="I9" s="897">
        <v>58362.080512236673</v>
      </c>
      <c r="J9" s="897">
        <v>61633.110532996652</v>
      </c>
      <c r="K9" s="897">
        <v>63881.139005891382</v>
      </c>
      <c r="L9" s="897">
        <v>80920.531706738606</v>
      </c>
      <c r="M9" s="897">
        <v>91812.733258027947</v>
      </c>
      <c r="N9" s="897">
        <v>93324.637493023867</v>
      </c>
      <c r="O9" s="897">
        <v>93659.416538944395</v>
      </c>
      <c r="P9" s="897">
        <v>95793.416171258781</v>
      </c>
      <c r="Q9" s="897">
        <v>88260.92257135878</v>
      </c>
    </row>
    <row r="10" spans="1:19" ht="18" customHeight="1">
      <c r="A10" s="896" t="s">
        <v>1851</v>
      </c>
      <c r="B10" s="897" t="s">
        <v>8</v>
      </c>
      <c r="C10" s="897" t="s">
        <v>8</v>
      </c>
      <c r="D10" s="897" t="s">
        <v>8</v>
      </c>
      <c r="E10" s="897">
        <v>23383.758327397023</v>
      </c>
      <c r="F10" s="897">
        <v>29456.964633796993</v>
      </c>
      <c r="G10" s="897">
        <v>34183.640632795745</v>
      </c>
      <c r="H10" s="897">
        <v>39571.42976812867</v>
      </c>
      <c r="I10" s="897">
        <v>42341.554988515396</v>
      </c>
      <c r="J10" s="897">
        <v>42561.190876001718</v>
      </c>
      <c r="K10" s="897">
        <v>42257.483884610665</v>
      </c>
      <c r="L10" s="897">
        <v>48668.810342755845</v>
      </c>
      <c r="M10" s="897">
        <v>55656.220456446747</v>
      </c>
      <c r="N10" s="897">
        <v>56922.050202004808</v>
      </c>
      <c r="O10" s="897">
        <v>56549.747133477373</v>
      </c>
      <c r="P10" s="897">
        <v>56672.89774748429</v>
      </c>
      <c r="Q10" s="897">
        <v>51011.980308684309</v>
      </c>
    </row>
    <row r="11" spans="1:19" ht="18" customHeight="1">
      <c r="A11" s="896" t="s">
        <v>1852</v>
      </c>
      <c r="B11" s="897" t="s">
        <v>8</v>
      </c>
      <c r="C11" s="897" t="s">
        <v>8</v>
      </c>
      <c r="D11" s="897" t="s">
        <v>8</v>
      </c>
      <c r="E11" s="897">
        <v>41157.13340023152</v>
      </c>
      <c r="F11" s="897">
        <v>53110.246095853006</v>
      </c>
      <c r="G11" s="897">
        <v>61324.881091713716</v>
      </c>
      <c r="H11" s="897">
        <v>66190.475164293486</v>
      </c>
      <c r="I11" s="897">
        <v>76807.65453863352</v>
      </c>
      <c r="J11" s="897">
        <v>73597.031000732051</v>
      </c>
      <c r="K11" s="897">
        <v>77169.303614013072</v>
      </c>
      <c r="L11" s="897">
        <v>93870.543405656193</v>
      </c>
      <c r="M11" s="897">
        <v>102957.31094278672</v>
      </c>
      <c r="N11" s="897">
        <v>101598.58598736726</v>
      </c>
      <c r="O11" s="897">
        <v>96317.236859478813</v>
      </c>
      <c r="P11" s="897">
        <v>93982.657845539419</v>
      </c>
      <c r="Q11" s="897">
        <v>86964.471939429801</v>
      </c>
    </row>
    <row r="12" spans="1:19" ht="18" customHeight="1">
      <c r="A12" s="896" t="s">
        <v>1853</v>
      </c>
      <c r="B12" s="897" t="s">
        <v>8</v>
      </c>
      <c r="C12" s="897" t="s">
        <v>8</v>
      </c>
      <c r="D12" s="897" t="s">
        <v>8</v>
      </c>
      <c r="E12" s="897">
        <v>30907.278048253596</v>
      </c>
      <c r="F12" s="897">
        <v>38898.142685667051</v>
      </c>
      <c r="G12" s="897">
        <v>43687.888617516684</v>
      </c>
      <c r="H12" s="897">
        <v>46598.988887073094</v>
      </c>
      <c r="I12" s="897">
        <v>51754.234380264956</v>
      </c>
      <c r="J12" s="897">
        <v>55522.030155833207</v>
      </c>
      <c r="K12" s="897">
        <v>61402.832044100396</v>
      </c>
      <c r="L12" s="897">
        <v>74620.022363266151</v>
      </c>
      <c r="M12" s="897">
        <v>84604.07274383858</v>
      </c>
      <c r="N12" s="897">
        <v>85271.048339552042</v>
      </c>
      <c r="O12" s="897">
        <v>83997.125765456105</v>
      </c>
      <c r="P12" s="897">
        <v>85568.861841674196</v>
      </c>
      <c r="Q12" s="897">
        <v>74840.873694971116</v>
      </c>
    </row>
    <row r="13" spans="1:19" ht="18" customHeight="1">
      <c r="A13" s="896" t="s">
        <v>1854</v>
      </c>
      <c r="B13" s="897" t="s">
        <v>8</v>
      </c>
      <c r="C13" s="897" t="s">
        <v>8</v>
      </c>
      <c r="D13" s="897" t="s">
        <v>8</v>
      </c>
      <c r="E13" s="897">
        <v>17209.199602516688</v>
      </c>
      <c r="F13" s="897">
        <v>20993.427549371736</v>
      </c>
      <c r="G13" s="897">
        <v>24223.832881809562</v>
      </c>
      <c r="H13" s="897">
        <v>28181.158765754888</v>
      </c>
      <c r="I13" s="897">
        <v>28956.465807458531</v>
      </c>
      <c r="J13" s="897">
        <v>30406.626413902835</v>
      </c>
      <c r="K13" s="897">
        <v>31859.674068945042</v>
      </c>
      <c r="L13" s="897">
        <v>38333.032796990388</v>
      </c>
      <c r="M13" s="897">
        <v>43844.160816813855</v>
      </c>
      <c r="N13" s="897">
        <v>44536.085015405115</v>
      </c>
      <c r="O13" s="897">
        <v>45584.736567584332</v>
      </c>
      <c r="P13" s="897">
        <v>46319.056275129115</v>
      </c>
      <c r="Q13" s="897">
        <v>39692.276428364916</v>
      </c>
    </row>
    <row r="14" spans="1:19" s="136" customFormat="1" ht="18" customHeight="1">
      <c r="A14" s="898" t="s">
        <v>1855</v>
      </c>
      <c r="B14" s="899" t="s">
        <v>8</v>
      </c>
      <c r="C14" s="899" t="s">
        <v>8</v>
      </c>
      <c r="D14" s="899" t="s">
        <v>8</v>
      </c>
      <c r="E14" s="899">
        <v>242205.44694997233</v>
      </c>
      <c r="F14" s="899">
        <v>302757.30347800278</v>
      </c>
      <c r="G14" s="899">
        <v>351091.81936890428</v>
      </c>
      <c r="H14" s="899">
        <v>388408.93982158019</v>
      </c>
      <c r="I14" s="899">
        <v>438359.11821439274</v>
      </c>
      <c r="J14" s="899">
        <v>468006.26705295767</v>
      </c>
      <c r="K14" s="899">
        <v>457353.29388211021</v>
      </c>
      <c r="L14" s="899">
        <v>562515.5174521117</v>
      </c>
      <c r="M14" s="899">
        <v>647294.37066494441</v>
      </c>
      <c r="N14" s="899">
        <v>658142.4136733514</v>
      </c>
      <c r="O14" s="899">
        <v>651550.239155674</v>
      </c>
      <c r="P14" s="899">
        <v>650937.88330510596</v>
      </c>
      <c r="Q14" s="899">
        <v>573217.01116122701</v>
      </c>
    </row>
    <row r="15" spans="1:19" ht="18" customHeight="1">
      <c r="A15" s="896" t="s">
        <v>1856</v>
      </c>
      <c r="B15" s="897" t="s">
        <v>8</v>
      </c>
      <c r="C15" s="897" t="s">
        <v>8</v>
      </c>
      <c r="D15" s="897" t="s">
        <v>8</v>
      </c>
      <c r="E15" s="897">
        <v>21110.571549925327</v>
      </c>
      <c r="F15" s="897">
        <v>29357.324368103309</v>
      </c>
      <c r="G15" s="897">
        <v>34221.236727900592</v>
      </c>
      <c r="H15" s="897">
        <v>37302.215020366653</v>
      </c>
      <c r="I15" s="897">
        <v>40313.466938959893</v>
      </c>
      <c r="J15" s="897">
        <v>40249.365340330114</v>
      </c>
      <c r="K15" s="897">
        <v>39040.737851588681</v>
      </c>
      <c r="L15" s="897">
        <v>46977.909067055538</v>
      </c>
      <c r="M15" s="897">
        <v>55239.470007079712</v>
      </c>
      <c r="N15" s="897">
        <v>52121.352621745478</v>
      </c>
      <c r="O15" s="897">
        <v>51434.253138263477</v>
      </c>
      <c r="P15" s="897">
        <v>54579.744595634154</v>
      </c>
      <c r="Q15" s="897">
        <v>51772.640332857336</v>
      </c>
    </row>
    <row r="16" spans="1:19" s="136" customFormat="1" ht="18" customHeight="1">
      <c r="A16" s="898" t="s">
        <v>1857</v>
      </c>
      <c r="B16" s="899" t="s">
        <v>8</v>
      </c>
      <c r="C16" s="899" t="s">
        <v>8</v>
      </c>
      <c r="D16" s="899" t="s">
        <v>8</v>
      </c>
      <c r="E16" s="899">
        <v>263316.01849989768</v>
      </c>
      <c r="F16" s="899">
        <v>332114.62784610607</v>
      </c>
      <c r="G16" s="899">
        <v>385313.05609680485</v>
      </c>
      <c r="H16" s="899">
        <v>425711.1548419469</v>
      </c>
      <c r="I16" s="899">
        <v>478672.58515335264</v>
      </c>
      <c r="J16" s="899">
        <v>508255.63239328779</v>
      </c>
      <c r="K16" s="899">
        <v>496394.03173369897</v>
      </c>
      <c r="L16" s="899">
        <v>609493.42651916726</v>
      </c>
      <c r="M16" s="899">
        <v>702533.84067202429</v>
      </c>
      <c r="N16" s="899">
        <v>710263.76629509684</v>
      </c>
      <c r="O16" s="899">
        <v>702984.49229393736</v>
      </c>
      <c r="P16" s="899">
        <v>705517.62790073978</v>
      </c>
      <c r="Q16" s="899">
        <v>624989.65149408439</v>
      </c>
    </row>
    <row r="18" spans="1:1" ht="18" customHeight="1">
      <c r="A18" s="289" t="s">
        <v>1919</v>
      </c>
    </row>
  </sheetData>
  <mergeCells count="2">
    <mergeCell ref="A2:A3"/>
    <mergeCell ref="B2:Q2"/>
  </mergeCells>
  <hyperlinks>
    <hyperlink ref="S6" location="'Content Page'!A1" display="Back to Content Page"/>
  </hyperlinks>
  <pageMargins left="0.7" right="0.7" top="0.75" bottom="0.75" header="0.3" footer="0.3"/>
  <pageSetup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6"/>
  <sheetViews>
    <sheetView zoomScale="84" zoomScaleNormal="84" workbookViewId="0">
      <selection activeCell="A9" sqref="A9"/>
    </sheetView>
  </sheetViews>
  <sheetFormatPr defaultColWidth="9.1796875" defaultRowHeight="18" customHeight="1"/>
  <cols>
    <col min="1" max="1" width="50" style="289" customWidth="1"/>
    <col min="2" max="17" width="9.7265625" style="289" customWidth="1"/>
    <col min="18" max="25" width="11.7265625" style="289" bestFit="1" customWidth="1"/>
    <col min="26" max="16384" width="9.1796875" style="289"/>
  </cols>
  <sheetData>
    <row r="1" spans="1:19" s="136" customFormat="1" ht="18" customHeight="1">
      <c r="A1" s="136" t="s">
        <v>1924</v>
      </c>
    </row>
    <row r="2" spans="1:19" s="136" customFormat="1" ht="18" customHeight="1">
      <c r="A2" s="1163" t="s">
        <v>1916</v>
      </c>
      <c r="B2" s="1164" t="s">
        <v>83</v>
      </c>
      <c r="C2" s="1164"/>
      <c r="D2" s="1164"/>
      <c r="E2" s="1164"/>
      <c r="F2" s="1164"/>
      <c r="G2" s="1164"/>
      <c r="H2" s="1164"/>
      <c r="I2" s="1164"/>
      <c r="J2" s="1164"/>
      <c r="K2" s="1164"/>
      <c r="L2" s="1164"/>
      <c r="M2" s="1164"/>
      <c r="N2" s="1164"/>
      <c r="O2" s="1164"/>
      <c r="P2" s="1164"/>
      <c r="Q2" s="1164"/>
    </row>
    <row r="3" spans="1:19" s="136" customFormat="1" ht="18"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row>
    <row r="4" spans="1:19" ht="18" customHeight="1">
      <c r="A4" s="896" t="s">
        <v>66</v>
      </c>
      <c r="B4" s="907" t="s">
        <v>8</v>
      </c>
      <c r="C4" s="907" t="s">
        <v>8</v>
      </c>
      <c r="D4" s="907" t="s">
        <v>8</v>
      </c>
      <c r="E4" s="907">
        <v>8.0565129587493498</v>
      </c>
      <c r="F4" s="907">
        <v>7.1888881932264974</v>
      </c>
      <c r="G4" s="907">
        <v>6.7509123314408388</v>
      </c>
      <c r="H4" s="907">
        <v>6.8139169706826221</v>
      </c>
      <c r="I4" s="907">
        <v>6.9056307708759004</v>
      </c>
      <c r="J4" s="907">
        <v>7.6351393230218054</v>
      </c>
      <c r="K4" s="907">
        <v>8.0045503215581881</v>
      </c>
      <c r="L4" s="907">
        <v>7.163720751339886</v>
      </c>
      <c r="M4" s="907">
        <v>7.0017147312898045</v>
      </c>
      <c r="N4" s="907">
        <v>7.3370232833699927</v>
      </c>
      <c r="O4" s="907">
        <v>7.6592776487242222</v>
      </c>
      <c r="P4" s="907">
        <v>8.184962653573665</v>
      </c>
      <c r="Q4" s="907">
        <v>8.6581597162563995</v>
      </c>
      <c r="S4" s="136"/>
    </row>
    <row r="5" spans="1:19" ht="18" customHeight="1">
      <c r="A5" s="896" t="s">
        <v>1846</v>
      </c>
      <c r="B5" s="907" t="s">
        <v>8</v>
      </c>
      <c r="C5" s="907" t="s">
        <v>8</v>
      </c>
      <c r="D5" s="907" t="s">
        <v>8</v>
      </c>
      <c r="E5" s="907">
        <v>9.4657964611016219</v>
      </c>
      <c r="F5" s="907">
        <v>9.762066004436706</v>
      </c>
      <c r="G5" s="907">
        <v>11.886958881201377</v>
      </c>
      <c r="H5" s="907">
        <v>13.259933993922326</v>
      </c>
      <c r="I5" s="907">
        <v>14.297757199135511</v>
      </c>
      <c r="J5" s="907">
        <v>16.224531712489682</v>
      </c>
      <c r="K5" s="907">
        <v>10.825761849326115</v>
      </c>
      <c r="L5" s="907">
        <v>13.400514170915686</v>
      </c>
      <c r="M5" s="907">
        <v>15.616196384286058</v>
      </c>
      <c r="N5" s="907">
        <v>15.593706984855288</v>
      </c>
      <c r="O5" s="907">
        <v>15.136009354937869</v>
      </c>
      <c r="P5" s="907">
        <v>13.616678111579644</v>
      </c>
      <c r="Q5" s="907">
        <v>11.570521005999684</v>
      </c>
      <c r="S5" s="7"/>
    </row>
    <row r="6" spans="1:19" ht="18" customHeight="1">
      <c r="A6" s="896" t="s">
        <v>1847</v>
      </c>
      <c r="B6" s="907" t="s">
        <v>8</v>
      </c>
      <c r="C6" s="907" t="s">
        <v>8</v>
      </c>
      <c r="D6" s="907" t="s">
        <v>8</v>
      </c>
      <c r="E6" s="907">
        <v>16.622038077092917</v>
      </c>
      <c r="F6" s="907">
        <v>16.427981548633053</v>
      </c>
      <c r="G6" s="907">
        <v>15.575995277874155</v>
      </c>
      <c r="H6" s="907">
        <v>14.084169457101101</v>
      </c>
      <c r="I6" s="907">
        <v>13.629595362573088</v>
      </c>
      <c r="J6" s="907">
        <v>13.006968485097985</v>
      </c>
      <c r="K6" s="907">
        <v>13.155891253988289</v>
      </c>
      <c r="L6" s="907">
        <v>12.31320078286431</v>
      </c>
      <c r="M6" s="907">
        <v>11.383998918239113</v>
      </c>
      <c r="N6" s="907">
        <v>10.882207485242162</v>
      </c>
      <c r="O6" s="907">
        <v>10.654530774935235</v>
      </c>
      <c r="P6" s="907">
        <v>10.773168420783245</v>
      </c>
      <c r="Q6" s="907">
        <v>10.920274170384459</v>
      </c>
      <c r="S6" s="285" t="s">
        <v>13</v>
      </c>
    </row>
    <row r="7" spans="1:19" ht="18" customHeight="1">
      <c r="A7" s="896" t="s">
        <v>1848</v>
      </c>
      <c r="B7" s="907" t="s">
        <v>8</v>
      </c>
      <c r="C7" s="907" t="s">
        <v>8</v>
      </c>
      <c r="D7" s="907" t="s">
        <v>8</v>
      </c>
      <c r="E7" s="907">
        <v>2.0194323172005473</v>
      </c>
      <c r="F7" s="907">
        <v>1.9833812280927614</v>
      </c>
      <c r="G7" s="907">
        <v>1.8173894304712099</v>
      </c>
      <c r="H7" s="907">
        <v>1.7705961997203918</v>
      </c>
      <c r="I7" s="907">
        <v>1.7123034180353274</v>
      </c>
      <c r="J7" s="907">
        <v>1.5716858660264188</v>
      </c>
      <c r="K7" s="907">
        <v>2.0007915083962482</v>
      </c>
      <c r="L7" s="907">
        <v>2.2025330128410467</v>
      </c>
      <c r="M7" s="907">
        <v>2.3631357975776943</v>
      </c>
      <c r="N7" s="907">
        <v>2.4915674783099035</v>
      </c>
      <c r="O7" s="907">
        <v>2.4520358951792058</v>
      </c>
      <c r="P7" s="907">
        <v>2.4563532526725043</v>
      </c>
      <c r="Q7" s="907">
        <v>2.4811722687405489</v>
      </c>
      <c r="S7" s="499"/>
    </row>
    <row r="8" spans="1:19" ht="18" customHeight="1">
      <c r="A8" s="896" t="s">
        <v>1849</v>
      </c>
      <c r="B8" s="907" t="s">
        <v>8</v>
      </c>
      <c r="C8" s="907" t="s">
        <v>8</v>
      </c>
      <c r="D8" s="907" t="s">
        <v>8</v>
      </c>
      <c r="E8" s="907">
        <v>3.2038041126177892</v>
      </c>
      <c r="F8" s="907">
        <v>3.367545139602921</v>
      </c>
      <c r="G8" s="907">
        <v>3.5904804362783649</v>
      </c>
      <c r="H8" s="907">
        <v>4.0267372504223031</v>
      </c>
      <c r="I8" s="907">
        <v>4.5482186659099506</v>
      </c>
      <c r="J8" s="907">
        <v>5.2120042040093049</v>
      </c>
      <c r="K8" s="907">
        <v>5.5410600043106113</v>
      </c>
      <c r="L8" s="907">
        <v>5.1149361018786683</v>
      </c>
      <c r="M8" s="907">
        <v>5.1029298859446435</v>
      </c>
      <c r="N8" s="907">
        <v>5.7061600728333719</v>
      </c>
      <c r="O8" s="907">
        <v>6.3730101414329692</v>
      </c>
      <c r="P8" s="907">
        <v>6.8470260054098313</v>
      </c>
      <c r="Q8" s="907">
        <v>6.921091956754716</v>
      </c>
    </row>
    <row r="9" spans="1:19" ht="18" customHeight="1">
      <c r="A9" s="896" t="s">
        <v>1850</v>
      </c>
      <c r="B9" s="907" t="s">
        <v>8</v>
      </c>
      <c r="C9" s="907" t="s">
        <v>8</v>
      </c>
      <c r="D9" s="907" t="s">
        <v>8</v>
      </c>
      <c r="E9" s="907">
        <v>14.119271634472009</v>
      </c>
      <c r="F9" s="907">
        <v>14.216349479202783</v>
      </c>
      <c r="G9" s="907">
        <v>13.831966005384553</v>
      </c>
      <c r="H9" s="907">
        <v>13.562180336250576</v>
      </c>
      <c r="I9" s="907">
        <v>13.313759903060335</v>
      </c>
      <c r="J9" s="907">
        <v>13.169291710792946</v>
      </c>
      <c r="K9" s="907">
        <v>13.967569461160965</v>
      </c>
      <c r="L9" s="907">
        <v>14.385475457328617</v>
      </c>
      <c r="M9" s="907">
        <v>14.184077201801049</v>
      </c>
      <c r="N9" s="907">
        <v>14.180006569116612</v>
      </c>
      <c r="O9" s="907">
        <v>14.374857211366395</v>
      </c>
      <c r="P9" s="907">
        <v>14.716214653980852</v>
      </c>
      <c r="Q9" s="907">
        <v>15.397470914647002</v>
      </c>
    </row>
    <row r="10" spans="1:19" ht="18" customHeight="1">
      <c r="A10" s="896" t="s">
        <v>1851</v>
      </c>
      <c r="B10" s="907" t="s">
        <v>8</v>
      </c>
      <c r="C10" s="907" t="s">
        <v>8</v>
      </c>
      <c r="D10" s="907" t="s">
        <v>8</v>
      </c>
      <c r="E10" s="907">
        <v>9.6545138112550166</v>
      </c>
      <c r="F10" s="907">
        <v>9.7295636786965982</v>
      </c>
      <c r="G10" s="907">
        <v>9.7363819795749258</v>
      </c>
      <c r="H10" s="907">
        <v>10.18808418423794</v>
      </c>
      <c r="I10" s="907">
        <v>9.659102144604411</v>
      </c>
      <c r="J10" s="907">
        <v>9.094149773679348</v>
      </c>
      <c r="K10" s="907">
        <v>9.2395713444895797</v>
      </c>
      <c r="L10" s="907">
        <v>8.6519942708778945</v>
      </c>
      <c r="M10" s="907">
        <v>8.5982858771462709</v>
      </c>
      <c r="N10" s="907">
        <v>8.6488955915028303</v>
      </c>
      <c r="O10" s="907">
        <v>8.6792612042869681</v>
      </c>
      <c r="P10" s="907">
        <v>8.7063449832924711</v>
      </c>
      <c r="Q10" s="907">
        <v>8.8992439713789864</v>
      </c>
    </row>
    <row r="11" spans="1:19" ht="18" customHeight="1">
      <c r="A11" s="896" t="s">
        <v>1852</v>
      </c>
      <c r="B11" s="907" t="s">
        <v>8</v>
      </c>
      <c r="C11" s="907" t="s">
        <v>8</v>
      </c>
      <c r="D11" s="907" t="s">
        <v>8</v>
      </c>
      <c r="E11" s="907">
        <v>16.992653930170508</v>
      </c>
      <c r="F11" s="907">
        <v>17.542184940127068</v>
      </c>
      <c r="G11" s="907">
        <v>17.466906862696664</v>
      </c>
      <c r="H11" s="907">
        <v>17.041439673015454</v>
      </c>
      <c r="I11" s="907">
        <v>17.521628123421038</v>
      </c>
      <c r="J11" s="907">
        <v>15.725650740570984</v>
      </c>
      <c r="K11" s="907">
        <v>16.873018002993685</v>
      </c>
      <c r="L11" s="907">
        <v>16.687636250611988</v>
      </c>
      <c r="M11" s="907">
        <v>15.905794273635044</v>
      </c>
      <c r="N11" s="907">
        <v>15.437173456168191</v>
      </c>
      <c r="O11" s="907">
        <v>14.782779756829445</v>
      </c>
      <c r="P11" s="907">
        <v>14.438037830637077</v>
      </c>
      <c r="Q11" s="907">
        <v>15.17129991715643</v>
      </c>
    </row>
    <row r="12" spans="1:19" ht="18" customHeight="1">
      <c r="A12" s="896" t="s">
        <v>1853</v>
      </c>
      <c r="B12" s="907" t="s">
        <v>8</v>
      </c>
      <c r="C12" s="907" t="s">
        <v>8</v>
      </c>
      <c r="D12" s="907" t="s">
        <v>8</v>
      </c>
      <c r="E12" s="907">
        <v>12.760769188909906</v>
      </c>
      <c r="F12" s="907">
        <v>12.847961796070509</v>
      </c>
      <c r="G12" s="907">
        <v>12.44343678985363</v>
      </c>
      <c r="H12" s="907">
        <v>11.997403795205857</v>
      </c>
      <c r="I12" s="907">
        <v>11.806355161740466</v>
      </c>
      <c r="J12" s="907">
        <v>11.863522791148982</v>
      </c>
      <c r="K12" s="907">
        <v>13.425689257182416</v>
      </c>
      <c r="L12" s="907">
        <v>13.265415805994852</v>
      </c>
      <c r="M12" s="907">
        <v>13.070416888830284</v>
      </c>
      <c r="N12" s="907">
        <v>12.956321696944103</v>
      </c>
      <c r="O12" s="907">
        <v>12.891887795836842</v>
      </c>
      <c r="P12" s="907">
        <v>13.145472715031179</v>
      </c>
      <c r="Q12" s="907">
        <v>13.056289718854986</v>
      </c>
    </row>
    <row r="13" spans="1:19" ht="18" customHeight="1">
      <c r="A13" s="896" t="s">
        <v>1854</v>
      </c>
      <c r="B13" s="907" t="s">
        <v>8</v>
      </c>
      <c r="C13" s="907" t="s">
        <v>8</v>
      </c>
      <c r="D13" s="907" t="s">
        <v>8</v>
      </c>
      <c r="E13" s="907">
        <v>7.1052075084303361</v>
      </c>
      <c r="F13" s="907">
        <v>6.9340779919111153</v>
      </c>
      <c r="G13" s="907">
        <v>6.899572005224293</v>
      </c>
      <c r="H13" s="907">
        <v>7.2555381394414367</v>
      </c>
      <c r="I13" s="907">
        <v>6.6056492506439666</v>
      </c>
      <c r="J13" s="907">
        <v>6.4970553931625332</v>
      </c>
      <c r="K13" s="907">
        <v>6.9660969965939197</v>
      </c>
      <c r="L13" s="907">
        <v>6.8145733953470486</v>
      </c>
      <c r="M13" s="907">
        <v>6.7734500412500385</v>
      </c>
      <c r="N13" s="907">
        <v>6.7669373816575247</v>
      </c>
      <c r="O13" s="907">
        <v>6.9963502164708498</v>
      </c>
      <c r="P13" s="907">
        <v>7.1157413730395165</v>
      </c>
      <c r="Q13" s="907">
        <v>6.9244763598268007</v>
      </c>
    </row>
    <row r="14" spans="1:19" ht="18" customHeight="1">
      <c r="A14" s="898" t="s">
        <v>1857</v>
      </c>
      <c r="B14" s="907" t="s">
        <v>8</v>
      </c>
      <c r="C14" s="907" t="s">
        <v>8</v>
      </c>
      <c r="D14" s="907" t="s">
        <v>8</v>
      </c>
      <c r="E14" s="909">
        <v>99.999999999999986</v>
      </c>
      <c r="F14" s="909">
        <v>100.00000000000001</v>
      </c>
      <c r="G14" s="909">
        <v>100.00000000000003</v>
      </c>
      <c r="H14" s="909">
        <v>100</v>
      </c>
      <c r="I14" s="909">
        <v>100</v>
      </c>
      <c r="J14" s="909">
        <v>99.999999999999986</v>
      </c>
      <c r="K14" s="909">
        <v>99.999999999999986</v>
      </c>
      <c r="L14" s="909">
        <v>99.999999999999986</v>
      </c>
      <c r="M14" s="909">
        <v>100.00000000000003</v>
      </c>
      <c r="N14" s="909">
        <v>100</v>
      </c>
      <c r="O14" s="909">
        <v>100</v>
      </c>
      <c r="P14" s="909">
        <v>100</v>
      </c>
      <c r="Q14" s="909">
        <v>100</v>
      </c>
    </row>
    <row r="16" spans="1:19" ht="18" customHeight="1">
      <c r="A16" s="289" t="s">
        <v>1919</v>
      </c>
    </row>
  </sheetData>
  <mergeCells count="2">
    <mergeCell ref="A2:A3"/>
    <mergeCell ref="B2:Q2"/>
  </mergeCells>
  <hyperlinks>
    <hyperlink ref="S6" location="'Content Page'!A1" display="Back to Content Page"/>
  </hyperlinks>
  <pageMargins left="0.7" right="0.7" top="0.75" bottom="0.75" header="0.3" footer="0.3"/>
  <pageSetup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
  <sheetViews>
    <sheetView zoomScale="93" zoomScaleNormal="93" workbookViewId="0">
      <selection activeCell="A9" sqref="A9"/>
    </sheetView>
  </sheetViews>
  <sheetFormatPr defaultColWidth="9.1796875" defaultRowHeight="18" customHeight="1"/>
  <cols>
    <col min="1" max="1" width="40.81640625" style="289" customWidth="1"/>
    <col min="2" max="17" width="9.7265625" style="289" customWidth="1"/>
    <col min="18" max="25" width="11.7265625" style="289" bestFit="1" customWidth="1"/>
    <col min="26" max="16384" width="9.1796875" style="289"/>
  </cols>
  <sheetData>
    <row r="1" spans="1:19" s="136" customFormat="1" ht="18" customHeight="1">
      <c r="A1" s="136" t="s">
        <v>1925</v>
      </c>
    </row>
    <row r="2" spans="1:19" s="136" customFormat="1" ht="18" customHeight="1">
      <c r="A2" s="1163" t="s">
        <v>1916</v>
      </c>
      <c r="B2" s="1164" t="s">
        <v>83</v>
      </c>
      <c r="C2" s="1164"/>
      <c r="D2" s="1164"/>
      <c r="E2" s="1164"/>
      <c r="F2" s="1164"/>
      <c r="G2" s="1164"/>
      <c r="H2" s="1164"/>
      <c r="I2" s="1164"/>
      <c r="J2" s="1164"/>
      <c r="K2" s="1164"/>
      <c r="L2" s="1164"/>
      <c r="M2" s="1164"/>
      <c r="N2" s="1164"/>
      <c r="O2" s="1164"/>
      <c r="P2" s="1164"/>
      <c r="Q2" s="1164"/>
    </row>
    <row r="3" spans="1:19" s="136" customFormat="1" ht="18"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row>
    <row r="4" spans="1:19" ht="18" customHeight="1">
      <c r="A4" s="898" t="s">
        <v>15</v>
      </c>
      <c r="B4" s="907" t="s">
        <v>8</v>
      </c>
      <c r="C4" s="907" t="s">
        <v>8</v>
      </c>
      <c r="D4" s="907" t="s">
        <v>8</v>
      </c>
      <c r="E4" s="907">
        <v>8</v>
      </c>
      <c r="F4" s="907">
        <v>9.0730960346330392</v>
      </c>
      <c r="G4" s="907">
        <v>4.5491342660445468</v>
      </c>
      <c r="H4" s="907">
        <v>16.303107410926287</v>
      </c>
      <c r="I4" s="907">
        <v>5.5773228697897821</v>
      </c>
      <c r="J4" s="907">
        <v>4.7529716737732883</v>
      </c>
      <c r="K4" s="907">
        <v>5.7326318244492711</v>
      </c>
      <c r="L4" s="907">
        <v>8.5379115564017951</v>
      </c>
      <c r="M4" s="907">
        <v>9.1561937650993315</v>
      </c>
      <c r="N4" s="907">
        <v>7.1103770200936509</v>
      </c>
      <c r="O4" s="907">
        <v>4.0196696593942676</v>
      </c>
      <c r="P4" s="907">
        <v>23.097222635983002</v>
      </c>
      <c r="Q4" s="907">
        <v>10.058690595988494</v>
      </c>
      <c r="S4" s="136"/>
    </row>
    <row r="5" spans="1:19" ht="18" customHeight="1">
      <c r="A5" s="898" t="s">
        <v>14</v>
      </c>
      <c r="B5" s="907" t="s">
        <v>8</v>
      </c>
      <c r="C5" s="907" t="s">
        <v>8</v>
      </c>
      <c r="D5" s="907" t="s">
        <v>8</v>
      </c>
      <c r="E5" s="907">
        <v>20.125614567682334</v>
      </c>
      <c r="F5" s="907">
        <v>0.47249815093171321</v>
      </c>
      <c r="G5" s="907">
        <v>-2.5030767026297696</v>
      </c>
      <c r="H5" s="907">
        <v>13.327660245188255</v>
      </c>
      <c r="I5" s="907">
        <v>12.242483161223447</v>
      </c>
      <c r="J5" s="907">
        <v>1.9671599701497371</v>
      </c>
      <c r="K5" s="907">
        <v>6.3723756506808513</v>
      </c>
      <c r="L5" s="907">
        <v>5.8167664690620029</v>
      </c>
      <c r="M5" s="907">
        <v>0.17504727129258413</v>
      </c>
      <c r="N5" s="907">
        <v>-8.5319674851985496</v>
      </c>
      <c r="O5" s="907">
        <v>1.3335490067881324</v>
      </c>
      <c r="P5" s="907">
        <v>-0.3549261605235472</v>
      </c>
      <c r="Q5" s="907">
        <v>0.31951739533351997</v>
      </c>
      <c r="S5" s="7"/>
    </row>
    <row r="6" spans="1:19" ht="18" customHeight="1">
      <c r="A6" s="898" t="s">
        <v>1917</v>
      </c>
      <c r="B6" s="907" t="s">
        <v>8</v>
      </c>
      <c r="C6" s="907" t="s">
        <v>8</v>
      </c>
      <c r="D6" s="907" t="s">
        <v>8</v>
      </c>
      <c r="E6" s="907">
        <v>0.77484979696231449</v>
      </c>
      <c r="F6" s="907">
        <v>1.3282193498757664</v>
      </c>
      <c r="G6" s="907">
        <v>0.50955900158588463</v>
      </c>
      <c r="H6" s="907">
        <v>5.6352515116857518</v>
      </c>
      <c r="I6" s="907">
        <v>2.5411789200558133</v>
      </c>
      <c r="J6" s="907">
        <v>2.5782714572579692</v>
      </c>
      <c r="K6" s="907">
        <v>2.6752528273117804</v>
      </c>
      <c r="L6" s="907">
        <v>3.7167237207444117</v>
      </c>
      <c r="M6" s="907">
        <v>3.6295275772276341</v>
      </c>
      <c r="N6" s="907">
        <v>3.5210983407218492</v>
      </c>
      <c r="O6" s="907">
        <v>4.2972335504690733</v>
      </c>
      <c r="P6" s="907">
        <v>4.7135267211322116</v>
      </c>
      <c r="Q6" s="907">
        <v>5</v>
      </c>
      <c r="S6" s="285" t="s">
        <v>13</v>
      </c>
    </row>
    <row r="7" spans="1:19" ht="18" customHeight="1">
      <c r="A7" s="898" t="s">
        <v>12</v>
      </c>
      <c r="B7" s="907" t="s">
        <v>8</v>
      </c>
      <c r="C7" s="907" t="s">
        <v>8</v>
      </c>
      <c r="D7" s="907" t="s">
        <v>8</v>
      </c>
      <c r="E7" s="907">
        <v>4.118463203926396</v>
      </c>
      <c r="F7" s="907">
        <v>-0.8605577855133788</v>
      </c>
      <c r="G7" s="907">
        <v>1.3346734408379319</v>
      </c>
      <c r="H7" s="907">
        <v>-10.215461578689371</v>
      </c>
      <c r="I7" s="907">
        <v>-1.0928173884850025</v>
      </c>
      <c r="J7" s="907">
        <v>19.458297865067479</v>
      </c>
      <c r="K7" s="907">
        <v>4.7624325638163185</v>
      </c>
      <c r="L7" s="907">
        <v>-2.9343282467259542</v>
      </c>
      <c r="M7" s="907">
        <v>7.8803879659699021</v>
      </c>
      <c r="N7" s="907">
        <v>-4.4177847805454604</v>
      </c>
      <c r="O7" s="907">
        <v>23.590592143214792</v>
      </c>
      <c r="P7" s="907">
        <v>-3.5251372670470005</v>
      </c>
      <c r="Q7" s="907">
        <v>-4.5122373774308784</v>
      </c>
      <c r="S7" s="499"/>
    </row>
    <row r="8" spans="1:19" ht="18" customHeight="1">
      <c r="A8" s="898" t="s">
        <v>11</v>
      </c>
      <c r="B8" s="907" t="s">
        <v>8</v>
      </c>
      <c r="C8" s="907" t="s">
        <v>8</v>
      </c>
      <c r="D8" s="907" t="s">
        <v>8</v>
      </c>
      <c r="E8" s="907">
        <v>1.1818116828564058</v>
      </c>
      <c r="F8" s="907">
        <v>3.0697523895561574</v>
      </c>
      <c r="G8" s="907">
        <v>2.4434200999595248</v>
      </c>
      <c r="H8" s="907">
        <v>1.9111598863787265</v>
      </c>
      <c r="I8" s="907">
        <v>2.1672407937079186</v>
      </c>
      <c r="J8" s="907">
        <v>3.0017218622601263</v>
      </c>
      <c r="K8" s="907">
        <v>7.9166876594922968</v>
      </c>
      <c r="L8" s="907">
        <v>-3.781479288649038</v>
      </c>
      <c r="M8" s="907">
        <v>0.63668275968777266</v>
      </c>
      <c r="N8" s="907">
        <v>1.3770595230843412</v>
      </c>
      <c r="O8" s="907">
        <v>-6.3599246640492169</v>
      </c>
      <c r="P8" s="907">
        <v>3.1838171741404864</v>
      </c>
      <c r="Q8" s="907">
        <v>-1.0510285675892845</v>
      </c>
    </row>
    <row r="9" spans="1:19" ht="18" customHeight="1">
      <c r="A9" s="898" t="s">
        <v>10</v>
      </c>
      <c r="B9" s="907" t="s">
        <v>8</v>
      </c>
      <c r="C9" s="907" t="s">
        <v>8</v>
      </c>
      <c r="D9" s="907" t="s">
        <v>8</v>
      </c>
      <c r="E9" s="907">
        <v>3.8643171981042315</v>
      </c>
      <c r="F9" s="907">
        <v>2.8329884050198046</v>
      </c>
      <c r="G9" s="907">
        <v>-7.7899424713156549</v>
      </c>
      <c r="H9" s="907">
        <v>0.40000000000000568</v>
      </c>
      <c r="I9" s="907">
        <v>11.200000000000017</v>
      </c>
      <c r="J9" s="907">
        <v>3.5603974549757851</v>
      </c>
      <c r="K9" s="907">
        <v>3.9922618410250834</v>
      </c>
      <c r="L9" s="907">
        <v>6.7513875965407948</v>
      </c>
      <c r="M9" s="907">
        <v>4.2869380216625785</v>
      </c>
      <c r="N9" s="907">
        <v>1.0194103280212801</v>
      </c>
      <c r="O9" s="907">
        <v>6.2484004671850641</v>
      </c>
      <c r="P9" s="907">
        <v>6.2594538578719465</v>
      </c>
      <c r="Q9" s="907">
        <v>-1.0311355041432364</v>
      </c>
    </row>
    <row r="10" spans="1:19" ht="18" customHeight="1">
      <c r="A10" s="898" t="s">
        <v>9</v>
      </c>
      <c r="B10" s="907" t="s">
        <v>8</v>
      </c>
      <c r="C10" s="907" t="s">
        <v>8</v>
      </c>
      <c r="D10" s="907" t="s">
        <v>8</v>
      </c>
      <c r="E10" s="907">
        <v>3.0788142379298167</v>
      </c>
      <c r="F10" s="907">
        <v>9.4528652851790582</v>
      </c>
      <c r="G10" s="907">
        <v>-4.183598256692056</v>
      </c>
      <c r="H10" s="907">
        <v>0.94999841945135888</v>
      </c>
      <c r="I10" s="907">
        <v>-4.9515567293401546</v>
      </c>
      <c r="J10" s="907">
        <v>2.6831469450832088</v>
      </c>
      <c r="K10" s="907">
        <v>10.200878291530842</v>
      </c>
      <c r="L10" s="907">
        <v>-0.37512418574632989</v>
      </c>
      <c r="M10" s="907">
        <v>3.4885443269175624</v>
      </c>
      <c r="N10" s="907">
        <v>1.1065237328038506</v>
      </c>
      <c r="O10" s="907">
        <v>0.49813618937839976</v>
      </c>
      <c r="P10" s="907">
        <v>3.6669698124316596</v>
      </c>
      <c r="Q10" s="907">
        <v>-0.34209369525277111</v>
      </c>
    </row>
    <row r="11" spans="1:19" ht="18" customHeight="1">
      <c r="A11" s="898" t="s">
        <v>7</v>
      </c>
      <c r="B11" s="907" t="s">
        <v>8</v>
      </c>
      <c r="C11" s="907" t="s">
        <v>8</v>
      </c>
      <c r="D11" s="907" t="s">
        <v>8</v>
      </c>
      <c r="E11" s="907">
        <v>5.4244625357253966</v>
      </c>
      <c r="F11" s="907">
        <v>4.9903848758008564</v>
      </c>
      <c r="G11" s="907">
        <v>6.7718970326289423</v>
      </c>
      <c r="H11" s="907">
        <v>10.506472298944857</v>
      </c>
      <c r="I11" s="907">
        <v>8.4517016139277388</v>
      </c>
      <c r="J11" s="907">
        <v>6.9900865566203834</v>
      </c>
      <c r="K11" s="907">
        <v>5.1465088148871843</v>
      </c>
      <c r="L11" s="907">
        <v>5.1603082339573518</v>
      </c>
      <c r="M11" s="907">
        <v>4.1538222642633968</v>
      </c>
      <c r="N11" s="907">
        <v>1.9828461860807494</v>
      </c>
      <c r="O11" s="907">
        <v>1.8873995910470853</v>
      </c>
      <c r="P11" s="907">
        <v>3.7312342006530628</v>
      </c>
      <c r="Q11" s="907">
        <v>3.2317437644807256</v>
      </c>
    </row>
    <row r="12" spans="1:19" ht="18" customHeight="1">
      <c r="A12" s="898" t="s">
        <v>6</v>
      </c>
      <c r="B12" s="907" t="s">
        <v>8</v>
      </c>
      <c r="C12" s="907" t="s">
        <v>8</v>
      </c>
      <c r="D12" s="907" t="s">
        <v>8</v>
      </c>
      <c r="E12" s="907">
        <v>3.9726284763420381</v>
      </c>
      <c r="F12" s="907">
        <v>1.340055109551102</v>
      </c>
      <c r="G12" s="907">
        <v>5.6410532601418879</v>
      </c>
      <c r="H12" s="907">
        <v>-0.62967794122943133</v>
      </c>
      <c r="I12" s="907">
        <v>-9.1764145534855004</v>
      </c>
      <c r="J12" s="907">
        <v>-15.884648394249382</v>
      </c>
      <c r="K12" s="907">
        <v>17.813963765186116</v>
      </c>
      <c r="L12" s="907">
        <v>4.6675868874761761</v>
      </c>
      <c r="M12" s="907">
        <v>-1.3981676189021641</v>
      </c>
      <c r="N12" s="907">
        <v>1.9697463807661677</v>
      </c>
      <c r="O12" s="907">
        <v>-11.561279011556707</v>
      </c>
      <c r="P12" s="907">
        <v>5.5277412207851029</v>
      </c>
      <c r="Q12" s="907">
        <v>-7.3878541796935906</v>
      </c>
    </row>
    <row r="13" spans="1:19" ht="18" customHeight="1">
      <c r="A13" s="898" t="s">
        <v>5</v>
      </c>
      <c r="B13" s="907" t="s">
        <v>8</v>
      </c>
      <c r="C13" s="907" t="s">
        <v>8</v>
      </c>
      <c r="D13" s="907" t="s">
        <v>8</v>
      </c>
      <c r="E13" s="907">
        <v>3.9726284763420381</v>
      </c>
      <c r="F13" s="907">
        <v>1.340055109551102</v>
      </c>
      <c r="G13" s="907">
        <v>5.6410532601418879</v>
      </c>
      <c r="H13" s="907">
        <v>-0.62967794122943133</v>
      </c>
      <c r="I13" s="907">
        <v>-9.1764145534855004</v>
      </c>
      <c r="J13" s="907">
        <v>-15.884648394249382</v>
      </c>
      <c r="K13" s="907">
        <v>17.813963765186116</v>
      </c>
      <c r="L13" s="907">
        <v>4.6675868874761761</v>
      </c>
      <c r="M13" s="907">
        <v>-1.3981676189021641</v>
      </c>
      <c r="N13" s="907">
        <v>1.9697463807661677</v>
      </c>
      <c r="O13" s="907">
        <v>-11.561279011556707</v>
      </c>
      <c r="P13" s="907">
        <v>5.5277412207851029</v>
      </c>
      <c r="Q13" s="907">
        <v>-7.3878541796935906</v>
      </c>
    </row>
    <row r="14" spans="1:19" ht="18" customHeight="1">
      <c r="A14" s="898" t="s">
        <v>4</v>
      </c>
      <c r="B14" s="907" t="s">
        <v>8</v>
      </c>
      <c r="C14" s="907" t="s">
        <v>8</v>
      </c>
      <c r="D14" s="907" t="s">
        <v>8</v>
      </c>
      <c r="E14" s="907">
        <v>0.68218008106543948</v>
      </c>
      <c r="F14" s="907">
        <v>0.8590787369026458</v>
      </c>
      <c r="G14" s="907">
        <v>2.8083180384540043</v>
      </c>
      <c r="H14" s="907">
        <v>-5.4623048982804363</v>
      </c>
      <c r="I14" s="907">
        <v>2.9791620274504282</v>
      </c>
      <c r="J14" s="907">
        <v>19.41150807310872</v>
      </c>
      <c r="K14" s="907">
        <v>-1.8922816971513328</v>
      </c>
      <c r="L14" s="907">
        <v>-0.30034141945640158</v>
      </c>
      <c r="M14" s="907">
        <v>1.9940301926377799</v>
      </c>
      <c r="N14" s="907">
        <v>1.7633972668726017</v>
      </c>
      <c r="O14" s="907">
        <v>3.6486573185075883</v>
      </c>
      <c r="P14" s="907">
        <v>6.8555345409324673</v>
      </c>
      <c r="Q14" s="907">
        <v>-5.8632499555904047</v>
      </c>
    </row>
    <row r="15" spans="1:19" ht="18" customHeight="1">
      <c r="A15" s="898" t="s">
        <v>3</v>
      </c>
      <c r="B15" s="907" t="s">
        <v>8</v>
      </c>
      <c r="C15" s="907" t="s">
        <v>8</v>
      </c>
      <c r="D15" s="907" t="s">
        <v>8</v>
      </c>
      <c r="E15" s="907">
        <v>8.1679772902876664</v>
      </c>
      <c r="F15" s="907">
        <v>-12.510095543256881</v>
      </c>
      <c r="G15" s="907">
        <v>19.935951106466661</v>
      </c>
      <c r="H15" s="907">
        <v>-4.0567846478413543</v>
      </c>
      <c r="I15" s="907">
        <v>-3.3168014998958881</v>
      </c>
      <c r="J15" s="907">
        <v>8.6587265896926624</v>
      </c>
      <c r="K15" s="907">
        <v>8.5312442690693331</v>
      </c>
      <c r="L15" s="907">
        <v>-12.18285720574768</v>
      </c>
      <c r="M15" s="907">
        <v>6.3107984007221773</v>
      </c>
      <c r="N15" s="907">
        <v>0.81665341572730199</v>
      </c>
      <c r="O15" s="907">
        <v>4.620328369096228</v>
      </c>
      <c r="P15" s="907">
        <v>0.18884470171704493</v>
      </c>
      <c r="Q15" s="907">
        <v>-4.2389395353589094</v>
      </c>
    </row>
    <row r="16" spans="1:19" ht="18" customHeight="1">
      <c r="A16" s="898" t="s">
        <v>79</v>
      </c>
      <c r="B16" s="907" t="s">
        <v>8</v>
      </c>
      <c r="C16" s="907" t="s">
        <v>8</v>
      </c>
      <c r="D16" s="907" t="s">
        <v>8</v>
      </c>
      <c r="E16" s="907">
        <v>3.1747452516119665</v>
      </c>
      <c r="F16" s="907">
        <v>5.8854424949214206</v>
      </c>
      <c r="G16" s="907">
        <v>4.3748682082666051</v>
      </c>
      <c r="H16" s="907">
        <v>2.1556291674985459</v>
      </c>
      <c r="I16" s="907">
        <v>2.3090477743074302</v>
      </c>
      <c r="J16" s="907">
        <v>7.4849389542411444</v>
      </c>
      <c r="K16" s="907">
        <v>4.899756321172319</v>
      </c>
      <c r="L16" s="907">
        <v>2.6751200199841065</v>
      </c>
      <c r="M16" s="907">
        <v>3.2526114054879542</v>
      </c>
      <c r="N16" s="907">
        <v>3.3216471933113354</v>
      </c>
      <c r="O16" s="907">
        <v>3.3073730499575902</v>
      </c>
      <c r="P16" s="907">
        <v>3.3405892628814513</v>
      </c>
      <c r="Q16" s="907">
        <v>2.2662798960207766</v>
      </c>
    </row>
    <row r="17" spans="1:17" s="903" customFormat="1" ht="18" customHeight="1">
      <c r="A17" s="898" t="s">
        <v>2</v>
      </c>
      <c r="B17" s="907" t="s">
        <v>8</v>
      </c>
      <c r="C17" s="907" t="s">
        <v>8</v>
      </c>
      <c r="D17" s="907" t="s">
        <v>8</v>
      </c>
      <c r="E17" s="907">
        <v>3.109367474370984</v>
      </c>
      <c r="F17" s="907">
        <v>1.9421345488147352</v>
      </c>
      <c r="G17" s="907">
        <v>-3.2271773982177479</v>
      </c>
      <c r="H17" s="907">
        <v>-1.0637896784866712</v>
      </c>
      <c r="I17" s="907">
        <v>-3.4713753266397163</v>
      </c>
      <c r="J17" s="907">
        <v>-2.3339260978357856</v>
      </c>
      <c r="K17" s="907">
        <v>0.9845840952874596</v>
      </c>
      <c r="L17" s="907">
        <v>-2.9440083481422192</v>
      </c>
      <c r="M17" s="907">
        <v>7.778760644657055</v>
      </c>
      <c r="N17" s="907">
        <v>3.3851170813133677</v>
      </c>
      <c r="O17" s="907">
        <v>-3.8431104733622163</v>
      </c>
      <c r="P17" s="907">
        <v>1.0594764790657507</v>
      </c>
      <c r="Q17" s="907">
        <v>-7.73663403425806</v>
      </c>
    </row>
    <row r="18" spans="1:17" s="903" customFormat="1" ht="18" customHeight="1">
      <c r="A18" s="898" t="s">
        <v>1</v>
      </c>
      <c r="B18" s="907" t="s">
        <v>8</v>
      </c>
      <c r="C18" s="907" t="s">
        <v>8</v>
      </c>
      <c r="D18" s="907" t="s">
        <v>8</v>
      </c>
      <c r="E18" s="907">
        <v>-14.439432220404782</v>
      </c>
      <c r="F18" s="907">
        <v>-9.0226919133026939</v>
      </c>
      <c r="G18" s="907">
        <v>-3.6207156569494003</v>
      </c>
      <c r="H18" s="907">
        <v>-4.5661609911976058</v>
      </c>
      <c r="I18" s="907">
        <v>-8.8367306373347958</v>
      </c>
      <c r="J18" s="907">
        <v>-30.420345483514524</v>
      </c>
      <c r="K18" s="907">
        <v>68.038543119665746</v>
      </c>
      <c r="L18" s="907">
        <v>7.1538409395553515</v>
      </c>
      <c r="M18" s="907">
        <v>1.3127203818027624</v>
      </c>
      <c r="N18" s="907">
        <v>7.8396858554779243</v>
      </c>
      <c r="O18" s="907">
        <v>-2.5701864380068002</v>
      </c>
      <c r="P18" s="907">
        <v>23.074214491907981</v>
      </c>
      <c r="Q18" s="907">
        <v>-5.2585201576004579</v>
      </c>
    </row>
    <row r="19" spans="1:17" ht="18" customHeight="1">
      <c r="A19" s="898" t="s">
        <v>1918</v>
      </c>
      <c r="B19" s="908" t="s">
        <v>8</v>
      </c>
      <c r="C19" s="908" t="s">
        <v>8</v>
      </c>
      <c r="D19" s="908" t="s">
        <v>8</v>
      </c>
      <c r="E19" s="909">
        <v>1.6065001341886018</v>
      </c>
      <c r="F19" s="909">
        <v>2.3882006243519438</v>
      </c>
      <c r="G19" s="909">
        <v>2.3415991711074384</v>
      </c>
      <c r="H19" s="909">
        <v>2.1359542928423512</v>
      </c>
      <c r="I19" s="909">
        <v>2.6629099160972634</v>
      </c>
      <c r="J19" s="909">
        <v>7.1222135216078764</v>
      </c>
      <c r="K19" s="909">
        <v>5.4403736181546529</v>
      </c>
      <c r="L19" s="909">
        <v>2.6279478314501969</v>
      </c>
      <c r="M19" s="909">
        <v>3.9343419521489427</v>
      </c>
      <c r="N19" s="909">
        <v>3.3367468232982889</v>
      </c>
      <c r="O19" s="909">
        <v>2.3925148149316784</v>
      </c>
      <c r="P19" s="909">
        <v>8.9847396318924577</v>
      </c>
      <c r="Q19" s="909">
        <v>2.4318023336090495</v>
      </c>
    </row>
    <row r="21" spans="1:17" ht="18" customHeight="1">
      <c r="A21" s="289" t="s">
        <v>1919</v>
      </c>
    </row>
  </sheetData>
  <mergeCells count="2">
    <mergeCell ref="A2:A3"/>
    <mergeCell ref="B2:Q2"/>
  </mergeCells>
  <hyperlinks>
    <hyperlink ref="S6" location="'Content Page'!A1" display="Back to Content Page"/>
  </hyperlinks>
  <pageMargins left="0.7" right="0.7" top="0.75" bottom="0.75" header="0.3" footer="0.3"/>
  <pageSetup orientation="portrait"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
  <sheetViews>
    <sheetView zoomScale="90" zoomScaleNormal="90" workbookViewId="0">
      <selection activeCell="A9" sqref="A9"/>
    </sheetView>
  </sheetViews>
  <sheetFormatPr defaultColWidth="9.1796875" defaultRowHeight="18" customHeight="1"/>
  <cols>
    <col min="1" max="1" width="40.81640625" style="289" customWidth="1"/>
    <col min="2" max="17" width="9.7265625" style="289" customWidth="1"/>
    <col min="18" max="25" width="11.7265625" style="289" bestFit="1" customWidth="1"/>
    <col min="26" max="16384" width="9.1796875" style="289"/>
  </cols>
  <sheetData>
    <row r="1" spans="1:19" s="136" customFormat="1" ht="18" customHeight="1">
      <c r="A1" s="136" t="s">
        <v>1926</v>
      </c>
    </row>
    <row r="2" spans="1:19" s="136" customFormat="1" ht="18" customHeight="1">
      <c r="A2" s="1163" t="s">
        <v>1916</v>
      </c>
      <c r="B2" s="1164" t="s">
        <v>83</v>
      </c>
      <c r="C2" s="1164"/>
      <c r="D2" s="1164"/>
      <c r="E2" s="1164"/>
      <c r="F2" s="1164"/>
      <c r="G2" s="1164"/>
      <c r="H2" s="1164"/>
      <c r="I2" s="1164"/>
      <c r="J2" s="1164"/>
      <c r="K2" s="1164"/>
      <c r="L2" s="1164"/>
      <c r="M2" s="1164"/>
      <c r="N2" s="1164"/>
      <c r="O2" s="1164"/>
      <c r="P2" s="1164"/>
      <c r="Q2" s="1164"/>
    </row>
    <row r="3" spans="1:19" s="136" customFormat="1" ht="18"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row>
    <row r="4" spans="1:19" ht="18" customHeight="1">
      <c r="A4" s="898" t="s">
        <v>15</v>
      </c>
      <c r="B4" s="907" t="s">
        <v>8</v>
      </c>
      <c r="C4" s="907" t="s">
        <v>8</v>
      </c>
      <c r="D4" s="907" t="s">
        <v>8</v>
      </c>
      <c r="E4" s="907">
        <v>-2.5</v>
      </c>
      <c r="F4" s="907">
        <v>13.485876434140721</v>
      </c>
      <c r="G4" s="907">
        <v>23.142305543552226</v>
      </c>
      <c r="H4" s="907">
        <v>13.763237569899019</v>
      </c>
      <c r="I4" s="907">
        <v>21.659261857159336</v>
      </c>
      <c r="J4" s="907">
        <v>9.9422450344115845</v>
      </c>
      <c r="K4" s="907">
        <v>-6.0419795391099029</v>
      </c>
      <c r="L4" s="907">
        <v>-2.5298615650341389</v>
      </c>
      <c r="M4" s="907">
        <v>-5.0529536664419794</v>
      </c>
      <c r="N4" s="907">
        <v>8.3362927296315661</v>
      </c>
      <c r="O4" s="907">
        <v>-0.79622628873842416</v>
      </c>
      <c r="P4" s="907">
        <v>-2.4361989881184059</v>
      </c>
      <c r="Q4" s="907">
        <v>11.238599392603319</v>
      </c>
      <c r="S4" s="136"/>
    </row>
    <row r="5" spans="1:19" ht="18" customHeight="1">
      <c r="A5" s="898" t="s">
        <v>14</v>
      </c>
      <c r="B5" s="907" t="s">
        <v>8</v>
      </c>
      <c r="C5" s="907" t="s">
        <v>8</v>
      </c>
      <c r="D5" s="907" t="s">
        <v>8</v>
      </c>
      <c r="E5" s="907">
        <v>6.6305961932187927</v>
      </c>
      <c r="F5" s="907">
        <v>-1.4754365127928821</v>
      </c>
      <c r="G5" s="907">
        <v>8.2776627894979953</v>
      </c>
      <c r="H5" s="907">
        <v>5.1482853912880842</v>
      </c>
      <c r="I5" s="907">
        <v>-4.7598491163453218</v>
      </c>
      <c r="J5" s="907">
        <v>0.26055978598924412</v>
      </c>
      <c r="K5" s="907">
        <v>-42.370631491091117</v>
      </c>
      <c r="L5" s="907">
        <v>20.353980848534377</v>
      </c>
      <c r="M5" s="907">
        <v>-6.4625711479964281</v>
      </c>
      <c r="N5" s="907">
        <v>-5.7800157142026762</v>
      </c>
      <c r="O5" s="907">
        <v>24.168982090540723</v>
      </c>
      <c r="P5" s="907">
        <v>0.48506472266230105</v>
      </c>
      <c r="Q5" s="907">
        <v>-19.711246717923828</v>
      </c>
      <c r="S5" s="7"/>
    </row>
    <row r="6" spans="1:19" ht="18" customHeight="1">
      <c r="A6" s="898" t="s">
        <v>1917</v>
      </c>
      <c r="B6" s="907" t="s">
        <v>8</v>
      </c>
      <c r="C6" s="907" t="s">
        <v>8</v>
      </c>
      <c r="D6" s="907" t="s">
        <v>8</v>
      </c>
      <c r="E6" s="907">
        <v>12.811679811240879</v>
      </c>
      <c r="F6" s="907">
        <v>0.96137550291439311</v>
      </c>
      <c r="G6" s="907">
        <v>2.7990034484887616</v>
      </c>
      <c r="H6" s="907">
        <v>-10.652512813092301</v>
      </c>
      <c r="I6" s="907">
        <v>2.2782912981242731</v>
      </c>
      <c r="J6" s="907">
        <v>11.189444122372663</v>
      </c>
      <c r="K6" s="907">
        <v>0.79576562273425111</v>
      </c>
      <c r="L6" s="907">
        <v>235.5099324205724</v>
      </c>
      <c r="M6" s="907">
        <v>23.853888909061922</v>
      </c>
      <c r="N6" s="907">
        <v>9.8443985065623991</v>
      </c>
      <c r="O6" s="907">
        <v>10.15348106001781</v>
      </c>
      <c r="P6" s="907">
        <v>19.420167330253065</v>
      </c>
      <c r="Q6" s="907">
        <v>9.5</v>
      </c>
      <c r="S6" s="285" t="s">
        <v>13</v>
      </c>
    </row>
    <row r="7" spans="1:19" ht="18" customHeight="1">
      <c r="A7" s="898" t="s">
        <v>12</v>
      </c>
      <c r="B7" s="907" t="s">
        <v>8</v>
      </c>
      <c r="C7" s="907" t="s">
        <v>8</v>
      </c>
      <c r="D7" s="907" t="s">
        <v>8</v>
      </c>
      <c r="E7" s="907">
        <v>223.92898647032604</v>
      </c>
      <c r="F7" s="907">
        <v>53.451267721301605</v>
      </c>
      <c r="G7" s="907">
        <v>196.78366705970001</v>
      </c>
      <c r="H7" s="907">
        <v>19.388732036780027</v>
      </c>
      <c r="I7" s="907">
        <v>49.917541479339462</v>
      </c>
      <c r="J7" s="907">
        <v>48.457363390988775</v>
      </c>
      <c r="K7" s="907">
        <v>-32.357760643435</v>
      </c>
      <c r="L7" s="907">
        <v>5.092309140393354</v>
      </c>
      <c r="M7" s="907">
        <v>44.215480540911699</v>
      </c>
      <c r="N7" s="907">
        <v>-0.29486352720545028</v>
      </c>
      <c r="O7" s="907">
        <v>-27.593941061255805</v>
      </c>
      <c r="P7" s="907">
        <v>8.2039571597547933</v>
      </c>
      <c r="Q7" s="907">
        <v>-0.90286012023608464</v>
      </c>
      <c r="S7" s="499"/>
    </row>
    <row r="8" spans="1:19" ht="18" customHeight="1">
      <c r="A8" s="898" t="s">
        <v>11</v>
      </c>
      <c r="B8" s="907" t="s">
        <v>8</v>
      </c>
      <c r="C8" s="907" t="s">
        <v>8</v>
      </c>
      <c r="D8" s="907" t="s">
        <v>8</v>
      </c>
      <c r="E8" s="907">
        <v>9.8741142012755034</v>
      </c>
      <c r="F8" s="907">
        <v>7.7002600331430813</v>
      </c>
      <c r="G8" s="907">
        <v>4.3439531760661083</v>
      </c>
      <c r="H8" s="907">
        <v>8.8501329860911682</v>
      </c>
      <c r="I8" s="907">
        <v>-7.2683206428322222</v>
      </c>
      <c r="J8" s="907">
        <v>9.0587735986828761</v>
      </c>
      <c r="K8" s="907">
        <v>-9.4474338441783487</v>
      </c>
      <c r="L8" s="907">
        <v>54.779783797671172</v>
      </c>
      <c r="M8" s="907">
        <v>31.043928509834132</v>
      </c>
      <c r="N8" s="907">
        <v>182.95063105272209</v>
      </c>
      <c r="O8" s="907">
        <v>218.38827501603811</v>
      </c>
      <c r="P8" s="907">
        <v>25.858332785989262</v>
      </c>
      <c r="Q8" s="907">
        <v>19.328342342178374</v>
      </c>
    </row>
    <row r="9" spans="1:19" ht="18" customHeight="1">
      <c r="A9" s="898" t="s">
        <v>10</v>
      </c>
      <c r="B9" s="907" t="s">
        <v>8</v>
      </c>
      <c r="C9" s="907" t="s">
        <v>8</v>
      </c>
      <c r="D9" s="907" t="s">
        <v>8</v>
      </c>
      <c r="E9" s="907">
        <v>35.098016199084384</v>
      </c>
      <c r="F9" s="907">
        <v>18.891453245979733</v>
      </c>
      <c r="G9" s="907">
        <v>46.488045399572059</v>
      </c>
      <c r="H9" s="907">
        <v>82.200000000000017</v>
      </c>
      <c r="I9" s="907">
        <v>8.6000000000000085</v>
      </c>
      <c r="J9" s="907">
        <v>-8.2180284478491785</v>
      </c>
      <c r="K9" s="907">
        <v>17.552237467491722</v>
      </c>
      <c r="L9" s="907">
        <v>23.918663964782326</v>
      </c>
      <c r="M9" s="907">
        <v>1.3594748073226413</v>
      </c>
      <c r="N9" s="907">
        <v>5.3340420611716013</v>
      </c>
      <c r="O9" s="907">
        <v>6.947580233776435</v>
      </c>
      <c r="P9" s="907">
        <v>-4.6030235436471543</v>
      </c>
      <c r="Q9" s="907">
        <v>1.1288018098805708</v>
      </c>
    </row>
    <row r="10" spans="1:19" ht="18" customHeight="1">
      <c r="A10" s="898" t="s">
        <v>9</v>
      </c>
      <c r="B10" s="907" t="s">
        <v>8</v>
      </c>
      <c r="C10" s="907" t="s">
        <v>8</v>
      </c>
      <c r="D10" s="907" t="s">
        <v>8</v>
      </c>
      <c r="E10" s="907">
        <v>-17.2</v>
      </c>
      <c r="F10" s="907">
        <v>-1.8</v>
      </c>
      <c r="G10" s="907">
        <v>-6.7</v>
      </c>
      <c r="H10" s="907">
        <v>-14.1</v>
      </c>
      <c r="I10" s="907">
        <v>-5.4996993728413202</v>
      </c>
      <c r="J10" s="907">
        <v>1.4612367553552161</v>
      </c>
      <c r="K10" s="907">
        <v>-5.4142214787823377</v>
      </c>
      <c r="L10" s="907">
        <v>4.3687449009284478</v>
      </c>
      <c r="M10" s="907">
        <v>-19.021174550656937</v>
      </c>
      <c r="N10" s="907">
        <v>-8.2491583034349816</v>
      </c>
      <c r="O10" s="907">
        <v>-4.574487369878014</v>
      </c>
      <c r="P10" s="907">
        <v>-2.4678064866638181</v>
      </c>
      <c r="Q10" s="907">
        <v>-3.3597230650252072</v>
      </c>
    </row>
    <row r="11" spans="1:19" ht="18" customHeight="1">
      <c r="A11" s="898" t="s">
        <v>7</v>
      </c>
      <c r="B11" s="907" t="s">
        <v>8</v>
      </c>
      <c r="C11" s="907" t="s">
        <v>8</v>
      </c>
      <c r="D11" s="907" t="s">
        <v>8</v>
      </c>
      <c r="E11" s="907">
        <v>16.113709897219607</v>
      </c>
      <c r="F11" s="907">
        <v>71.579979848933704</v>
      </c>
      <c r="G11" s="907">
        <v>0.68993486866848741</v>
      </c>
      <c r="H11" s="907">
        <v>27.845378692111183</v>
      </c>
      <c r="I11" s="907">
        <v>19.252189923756475</v>
      </c>
      <c r="J11" s="907">
        <v>7.1419148717467351</v>
      </c>
      <c r="K11" s="907">
        <v>8.5858827014187113</v>
      </c>
      <c r="L11" s="907">
        <v>3.0361109885728865</v>
      </c>
      <c r="M11" s="907">
        <v>26.527242136028974</v>
      </c>
      <c r="N11" s="907">
        <v>67.881245479364765</v>
      </c>
      <c r="O11" s="907">
        <v>15.67572636191106</v>
      </c>
      <c r="P11" s="907">
        <v>24.620515066091926</v>
      </c>
      <c r="Q11" s="907">
        <v>22.473232660466763</v>
      </c>
    </row>
    <row r="12" spans="1:19" ht="18" customHeight="1">
      <c r="A12" s="898" t="s">
        <v>6</v>
      </c>
      <c r="B12" s="907" t="s">
        <v>8</v>
      </c>
      <c r="C12" s="907" t="s">
        <v>8</v>
      </c>
      <c r="D12" s="907" t="s">
        <v>8</v>
      </c>
      <c r="E12" s="907">
        <v>-8.1831560717612177</v>
      </c>
      <c r="F12" s="907">
        <v>45.004832860386756</v>
      </c>
      <c r="G12" s="907">
        <v>-10.935438496473992</v>
      </c>
      <c r="H12" s="907">
        <v>27.515739686054701</v>
      </c>
      <c r="I12" s="907">
        <v>0.46217480817074374</v>
      </c>
      <c r="J12" s="907">
        <v>2.5838006011215526</v>
      </c>
      <c r="K12" s="907">
        <v>-31.608887158236215</v>
      </c>
      <c r="L12" s="907">
        <v>22.020269285013015</v>
      </c>
      <c r="M12" s="907">
        <v>-5.4756042706208063</v>
      </c>
      <c r="N12" s="907">
        <v>25.063175481289292</v>
      </c>
      <c r="O12" s="907">
        <v>2.4453768010896511</v>
      </c>
      <c r="P12" s="907">
        <v>-6.2135736449868091</v>
      </c>
      <c r="Q12" s="907">
        <v>-0.25495894205363356</v>
      </c>
    </row>
    <row r="13" spans="1:19" ht="18" customHeight="1">
      <c r="A13" s="898" t="s">
        <v>5</v>
      </c>
      <c r="B13" s="907" t="s">
        <v>8</v>
      </c>
      <c r="C13" s="907" t="s">
        <v>8</v>
      </c>
      <c r="D13" s="907" t="s">
        <v>8</v>
      </c>
      <c r="E13" s="907">
        <v>0</v>
      </c>
      <c r="F13" s="907">
        <v>0</v>
      </c>
      <c r="G13" s="907">
        <v>0</v>
      </c>
      <c r="H13" s="907">
        <v>0</v>
      </c>
      <c r="I13" s="907">
        <v>0</v>
      </c>
      <c r="J13" s="907">
        <v>0</v>
      </c>
      <c r="K13" s="907">
        <v>0</v>
      </c>
      <c r="L13" s="907">
        <v>0</v>
      </c>
      <c r="M13" s="907">
        <v>0</v>
      </c>
      <c r="N13" s="907">
        <v>0</v>
      </c>
      <c r="O13" s="907">
        <v>0</v>
      </c>
      <c r="P13" s="907">
        <v>0</v>
      </c>
      <c r="Q13" s="907">
        <v>0</v>
      </c>
    </row>
    <row r="14" spans="1:19" ht="18" customHeight="1">
      <c r="A14" s="898" t="s">
        <v>4</v>
      </c>
      <c r="B14" s="907" t="s">
        <v>8</v>
      </c>
      <c r="C14" s="907" t="s">
        <v>8</v>
      </c>
      <c r="D14" s="907" t="s">
        <v>8</v>
      </c>
      <c r="E14" s="907">
        <v>3.3961177401052254</v>
      </c>
      <c r="F14" s="907">
        <v>1.5094637682966834</v>
      </c>
      <c r="G14" s="907">
        <v>1.0267016135637732</v>
      </c>
      <c r="H14" s="907">
        <v>-0.59306064751052645</v>
      </c>
      <c r="I14" s="907">
        <v>-0.63677082909434546</v>
      </c>
      <c r="J14" s="907">
        <v>-5.3351067698944235</v>
      </c>
      <c r="K14" s="907">
        <v>-5.1297666105897974</v>
      </c>
      <c r="L14" s="907">
        <v>5.2642506592335252</v>
      </c>
      <c r="M14" s="907">
        <v>-0.7400145229611752</v>
      </c>
      <c r="N14" s="907">
        <v>-2.910913149433739</v>
      </c>
      <c r="O14" s="907">
        <v>3.9559842716574849</v>
      </c>
      <c r="P14" s="907">
        <v>-1.4085121780108096</v>
      </c>
      <c r="Q14" s="907">
        <v>3.1588919076693429</v>
      </c>
    </row>
    <row r="15" spans="1:19" ht="18" customHeight="1">
      <c r="A15" s="898" t="s">
        <v>3</v>
      </c>
      <c r="B15" s="907" t="s">
        <v>8</v>
      </c>
      <c r="C15" s="907" t="s">
        <v>8</v>
      </c>
      <c r="D15" s="907" t="s">
        <v>8</v>
      </c>
      <c r="E15" s="907">
        <v>-16.169327809008067</v>
      </c>
      <c r="F15" s="907">
        <v>4.6348526020882872</v>
      </c>
      <c r="G15" s="907">
        <v>-37.923151649228892</v>
      </c>
      <c r="H15" s="907">
        <v>12.660866192067502</v>
      </c>
      <c r="I15" s="907">
        <v>-25.123048827910083</v>
      </c>
      <c r="J15" s="907">
        <v>-21.54730449401815</v>
      </c>
      <c r="K15" s="907">
        <v>-23.55597679803833</v>
      </c>
      <c r="L15" s="907">
        <v>21.566546679425301</v>
      </c>
      <c r="M15" s="907">
        <v>66.196288784469743</v>
      </c>
      <c r="N15" s="907">
        <v>476.5994837908604</v>
      </c>
      <c r="O15" s="907">
        <v>-11.250222828719814</v>
      </c>
      <c r="P15" s="907">
        <v>-44.337761773312387</v>
      </c>
      <c r="Q15" s="907">
        <v>-77.398096296399359</v>
      </c>
    </row>
    <row r="16" spans="1:19" ht="18" customHeight="1">
      <c r="A16" s="898" t="s">
        <v>79</v>
      </c>
      <c r="B16" s="907" t="s">
        <v>8</v>
      </c>
      <c r="C16" s="907" t="s">
        <v>8</v>
      </c>
      <c r="D16" s="907" t="s">
        <v>8</v>
      </c>
      <c r="E16" s="907">
        <v>17.062618067973204</v>
      </c>
      <c r="F16" s="907">
        <v>15.957937668589082</v>
      </c>
      <c r="G16" s="907">
        <v>16.093861890167787</v>
      </c>
      <c r="H16" s="907">
        <v>-13.833392376312943</v>
      </c>
      <c r="I16" s="907">
        <v>9.1796683576942115</v>
      </c>
      <c r="J16" s="907">
        <v>-9.7913692569685082</v>
      </c>
      <c r="K16" s="907">
        <v>18.460373145337968</v>
      </c>
      <c r="L16" s="907">
        <v>7.2302477309264361</v>
      </c>
      <c r="M16" s="907">
        <v>6.0579951520792577</v>
      </c>
      <c r="N16" s="907">
        <v>6.7338036823123844</v>
      </c>
      <c r="O16" s="907">
        <v>3.9697460501191983</v>
      </c>
      <c r="P16" s="907">
        <v>9.3247829101892279</v>
      </c>
      <c r="Q16" s="907">
        <v>8.9960964816541207</v>
      </c>
    </row>
    <row r="17" spans="1:17" s="903" customFormat="1" ht="18" customHeight="1">
      <c r="A17" s="898" t="s">
        <v>2</v>
      </c>
      <c r="B17" s="907" t="s">
        <v>8</v>
      </c>
      <c r="C17" s="907" t="s">
        <v>8</v>
      </c>
      <c r="D17" s="907" t="s">
        <v>8</v>
      </c>
      <c r="E17" s="907">
        <v>11.9651000206444</v>
      </c>
      <c r="F17" s="907">
        <v>23.9018017964747</v>
      </c>
      <c r="G17" s="907">
        <v>17.906121362102596</v>
      </c>
      <c r="H17" s="907">
        <v>17.825711163514697</v>
      </c>
      <c r="I17" s="907">
        <v>14.258422488336024</v>
      </c>
      <c r="J17" s="907">
        <v>13.416570478864173</v>
      </c>
      <c r="K17" s="907">
        <v>33.647090552129185</v>
      </c>
      <c r="L17" s="907">
        <v>31.201451571210129</v>
      </c>
      <c r="M17" s="907">
        <v>5.6360167613348722E-2</v>
      </c>
      <c r="N17" s="907">
        <v>0.82252595571131337</v>
      </c>
      <c r="O17" s="907">
        <v>3.5666165663312199</v>
      </c>
      <c r="P17" s="907">
        <v>-2.2947084656622252</v>
      </c>
      <c r="Q17" s="907">
        <v>0.23289478257575524</v>
      </c>
    </row>
    <row r="18" spans="1:17" s="903" customFormat="1" ht="18" customHeight="1">
      <c r="A18" s="898" t="s">
        <v>1</v>
      </c>
      <c r="B18" s="907" t="s">
        <v>8</v>
      </c>
      <c r="C18" s="907" t="s">
        <v>8</v>
      </c>
      <c r="D18" s="907" t="s">
        <v>8</v>
      </c>
      <c r="E18" s="907">
        <v>-27.796542475129655</v>
      </c>
      <c r="F18" s="907">
        <v>-2.9303686455188398</v>
      </c>
      <c r="G18" s="907">
        <v>28.39163574571424</v>
      </c>
      <c r="H18" s="907">
        <v>-4.5122578326161573</v>
      </c>
      <c r="I18" s="907">
        <v>-2.3416706670880814</v>
      </c>
      <c r="J18" s="907">
        <v>-26.988731639754846</v>
      </c>
      <c r="K18" s="907">
        <v>202.65643328916821</v>
      </c>
      <c r="L18" s="907">
        <v>37.269102214833936</v>
      </c>
      <c r="M18" s="907">
        <v>24.261031242959902</v>
      </c>
      <c r="N18" s="907">
        <v>7.981185839614497</v>
      </c>
      <c r="O18" s="907">
        <v>11.706356641911327</v>
      </c>
      <c r="P18" s="907">
        <v>-3.3417144722086363</v>
      </c>
      <c r="Q18" s="907">
        <v>0.36599355574844594</v>
      </c>
    </row>
    <row r="19" spans="1:17" ht="18" customHeight="1">
      <c r="A19" s="898" t="s">
        <v>1918</v>
      </c>
      <c r="B19" s="908" t="s">
        <v>8</v>
      </c>
      <c r="C19" s="908" t="s">
        <v>8</v>
      </c>
      <c r="D19" s="908" t="s">
        <v>8</v>
      </c>
      <c r="E19" s="909">
        <v>1.7740829449287718</v>
      </c>
      <c r="F19" s="909">
        <v>6.9744902583819943</v>
      </c>
      <c r="G19" s="909">
        <v>12.119563649586802</v>
      </c>
      <c r="H19" s="909">
        <v>7.2968810512250899</v>
      </c>
      <c r="I19" s="909">
        <v>11.303502254161161</v>
      </c>
      <c r="J19" s="909">
        <v>4.5010009147364123</v>
      </c>
      <c r="K19" s="909">
        <v>-3.2933841425243759</v>
      </c>
      <c r="L19" s="909">
        <v>15.35277712833547</v>
      </c>
      <c r="M19" s="909">
        <v>-1.2212865011577758</v>
      </c>
      <c r="N19" s="909">
        <v>4.9496686754778381</v>
      </c>
      <c r="O19" s="909">
        <v>2.7706264821738591</v>
      </c>
      <c r="P19" s="909">
        <v>0.35852832945025592</v>
      </c>
      <c r="Q19" s="909">
        <v>6.247894519798594</v>
      </c>
    </row>
    <row r="21" spans="1:17" ht="18" customHeight="1">
      <c r="A21" s="289" t="s">
        <v>1919</v>
      </c>
    </row>
  </sheetData>
  <mergeCells count="2">
    <mergeCell ref="A2:A3"/>
    <mergeCell ref="B2:Q2"/>
  </mergeCells>
  <hyperlinks>
    <hyperlink ref="S6" location="'Content Page'!A1" display="Back to Content Page"/>
  </hyperlinks>
  <pageMargins left="0.7" right="0.7" top="0.75" bottom="0.75" header="0.3" footer="0.3"/>
  <pageSetup orientation="portrait"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
  <sheetViews>
    <sheetView zoomScale="91" zoomScaleNormal="91" workbookViewId="0">
      <selection activeCell="A9" sqref="A9"/>
    </sheetView>
  </sheetViews>
  <sheetFormatPr defaultColWidth="9.1796875" defaultRowHeight="18" customHeight="1"/>
  <cols>
    <col min="1" max="1" width="40.81640625" style="289" customWidth="1"/>
    <col min="2" max="17" width="9.7265625" style="289" customWidth="1"/>
    <col min="18" max="25" width="11.7265625" style="289" bestFit="1" customWidth="1"/>
    <col min="26" max="16384" width="9.1796875" style="289"/>
  </cols>
  <sheetData>
    <row r="1" spans="1:19" s="136" customFormat="1" ht="18" customHeight="1">
      <c r="A1" s="136" t="s">
        <v>1927</v>
      </c>
    </row>
    <row r="2" spans="1:19" s="136" customFormat="1" ht="18" customHeight="1">
      <c r="A2" s="1163" t="s">
        <v>1916</v>
      </c>
      <c r="B2" s="1164" t="s">
        <v>83</v>
      </c>
      <c r="C2" s="1164"/>
      <c r="D2" s="1164"/>
      <c r="E2" s="1164"/>
      <c r="F2" s="1164"/>
      <c r="G2" s="1164"/>
      <c r="H2" s="1164"/>
      <c r="I2" s="1164"/>
      <c r="J2" s="1164"/>
      <c r="K2" s="1164"/>
      <c r="L2" s="1164"/>
      <c r="M2" s="1164"/>
      <c r="N2" s="1164"/>
      <c r="O2" s="1164"/>
      <c r="P2" s="1164"/>
      <c r="Q2" s="1164"/>
    </row>
    <row r="3" spans="1:19" s="136" customFormat="1" ht="18"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row>
    <row r="4" spans="1:19" ht="18" customHeight="1">
      <c r="A4" s="898" t="s">
        <v>15</v>
      </c>
      <c r="B4" s="907" t="s">
        <v>8</v>
      </c>
      <c r="C4" s="907" t="s">
        <v>8</v>
      </c>
      <c r="D4" s="907" t="s">
        <v>8</v>
      </c>
      <c r="E4" s="907">
        <v>5.4</v>
      </c>
      <c r="F4" s="907">
        <v>16.575601930589784</v>
      </c>
      <c r="G4" s="907">
        <v>6.1252953728033788</v>
      </c>
      <c r="H4" s="907">
        <v>6.5483297136751872</v>
      </c>
      <c r="I4" s="907">
        <v>2.0165568069162561</v>
      </c>
      <c r="J4" s="907">
        <v>5.9146044636257216</v>
      </c>
      <c r="K4" s="907">
        <v>6.7556333058800675</v>
      </c>
      <c r="L4" s="907">
        <v>9.5550727988410529</v>
      </c>
      <c r="M4" s="907">
        <v>9.0810997738285408</v>
      </c>
      <c r="N4" s="907">
        <v>9.5625302260037586</v>
      </c>
      <c r="O4" s="907">
        <v>7.7242535068887861</v>
      </c>
      <c r="P4" s="907">
        <v>2.329943622053321</v>
      </c>
      <c r="Q4" s="907">
        <v>-1.0609059230782663</v>
      </c>
      <c r="S4" s="136"/>
    </row>
    <row r="5" spans="1:19" ht="18" customHeight="1">
      <c r="A5" s="898" t="s">
        <v>14</v>
      </c>
      <c r="B5" s="907" t="s">
        <v>8</v>
      </c>
      <c r="C5" s="907" t="s">
        <v>8</v>
      </c>
      <c r="D5" s="907" t="s">
        <v>8</v>
      </c>
      <c r="E5" s="907">
        <v>-9.9515209045041217</v>
      </c>
      <c r="F5" s="907">
        <v>-0.18869104159092842</v>
      </c>
      <c r="G5" s="907">
        <v>1.8445921641788772</v>
      </c>
      <c r="H5" s="907">
        <v>20.009481763031388</v>
      </c>
      <c r="I5" s="907">
        <v>25.696427489291523</v>
      </c>
      <c r="J5" s="907">
        <v>-2.5655257877519375</v>
      </c>
      <c r="K5" s="907">
        <v>5.0097044734757219</v>
      </c>
      <c r="L5" s="907">
        <v>3.9092278950081578</v>
      </c>
      <c r="M5" s="907">
        <v>11.350953801929293</v>
      </c>
      <c r="N5" s="907">
        <v>3.7060419826897117</v>
      </c>
      <c r="O5" s="907">
        <v>6.5337910502508976</v>
      </c>
      <c r="P5" s="907">
        <v>0.43945803904499314</v>
      </c>
      <c r="Q5" s="907">
        <v>1.665055050498637</v>
      </c>
      <c r="S5" s="7"/>
    </row>
    <row r="6" spans="1:19" ht="18" customHeight="1">
      <c r="A6" s="898" t="s">
        <v>1917</v>
      </c>
      <c r="B6" s="907" t="s">
        <v>8</v>
      </c>
      <c r="C6" s="907" t="s">
        <v>8</v>
      </c>
      <c r="D6" s="907" t="s">
        <v>8</v>
      </c>
      <c r="E6" s="907">
        <v>-4.3624573059059486</v>
      </c>
      <c r="F6" s="907">
        <v>4.0250173599703203</v>
      </c>
      <c r="G6" s="907">
        <v>18.215906183212411</v>
      </c>
      <c r="H6" s="907">
        <v>8.2206556589795525</v>
      </c>
      <c r="I6" s="907">
        <v>4.8726674676376831</v>
      </c>
      <c r="J6" s="907">
        <v>2.5058878937851858</v>
      </c>
      <c r="K6" s="907">
        <v>1.8042536109513492</v>
      </c>
      <c r="L6" s="907">
        <v>-35.482138386273121</v>
      </c>
      <c r="M6" s="907">
        <v>1.837981248167722</v>
      </c>
      <c r="N6" s="907">
        <v>5.3325951632505024</v>
      </c>
      <c r="O6" s="907">
        <v>10.064408164281957</v>
      </c>
      <c r="P6" s="907">
        <v>9.8697658097074026</v>
      </c>
      <c r="Q6" s="907">
        <v>9.3000000000000007</v>
      </c>
      <c r="S6" s="285" t="s">
        <v>13</v>
      </c>
    </row>
    <row r="7" spans="1:19" ht="18" customHeight="1">
      <c r="A7" s="898" t="s">
        <v>12</v>
      </c>
      <c r="B7" s="907" t="s">
        <v>8</v>
      </c>
      <c r="C7" s="907" t="s">
        <v>8</v>
      </c>
      <c r="D7" s="907" t="s">
        <v>8</v>
      </c>
      <c r="E7" s="907">
        <v>16.610539582989219</v>
      </c>
      <c r="F7" s="907">
        <v>6.1491095733894952</v>
      </c>
      <c r="G7" s="907">
        <v>-14.291491174378805</v>
      </c>
      <c r="H7" s="907">
        <v>9.8185108673276744</v>
      </c>
      <c r="I7" s="907">
        <v>0.52870994159661677</v>
      </c>
      <c r="J7" s="907">
        <v>-2.7191813617744884</v>
      </c>
      <c r="K7" s="907">
        <v>-2.8872314048917076</v>
      </c>
      <c r="L7" s="907">
        <v>0.86768151851322273</v>
      </c>
      <c r="M7" s="907">
        <v>-0.58928141509944965</v>
      </c>
      <c r="N7" s="907">
        <v>-3.254036234362772</v>
      </c>
      <c r="O7" s="907">
        <v>-2.611904129854139</v>
      </c>
      <c r="P7" s="907">
        <v>-6.89629413609957</v>
      </c>
      <c r="Q7" s="907">
        <v>2.3052219793528081</v>
      </c>
      <c r="S7" s="499"/>
    </row>
    <row r="8" spans="1:19" ht="18" customHeight="1">
      <c r="A8" s="898" t="s">
        <v>11</v>
      </c>
      <c r="B8" s="907" t="s">
        <v>8</v>
      </c>
      <c r="C8" s="907" t="s">
        <v>8</v>
      </c>
      <c r="D8" s="907" t="s">
        <v>8</v>
      </c>
      <c r="E8" s="907">
        <v>15.436401937785689</v>
      </c>
      <c r="F8" s="907">
        <v>6.602312635654755</v>
      </c>
      <c r="G8" s="907">
        <v>2.9412139221258968</v>
      </c>
      <c r="H8" s="907">
        <v>3.0424363725903447</v>
      </c>
      <c r="I8" s="907">
        <v>10.75101472249915</v>
      </c>
      <c r="J8" s="907">
        <v>3.063263254667973</v>
      </c>
      <c r="K8" s="907">
        <v>-9.3414364860221468</v>
      </c>
      <c r="L8" s="907">
        <v>-2.3977090957427123</v>
      </c>
      <c r="M8" s="907">
        <v>3.9187141852754763</v>
      </c>
      <c r="N8" s="907">
        <v>2.6544306036986711</v>
      </c>
      <c r="O8" s="907">
        <v>1.4297048378305561</v>
      </c>
      <c r="P8" s="907">
        <v>2.7210037792065407</v>
      </c>
      <c r="Q8" s="907">
        <v>2.9842883493030854</v>
      </c>
    </row>
    <row r="9" spans="1:19" ht="18" customHeight="1">
      <c r="A9" s="898" t="s">
        <v>10</v>
      </c>
      <c r="B9" s="907" t="s">
        <v>8</v>
      </c>
      <c r="C9" s="907" t="s">
        <v>8</v>
      </c>
      <c r="D9" s="907" t="s">
        <v>8</v>
      </c>
      <c r="E9" s="907">
        <v>16.91863695138079</v>
      </c>
      <c r="F9" s="907">
        <v>3.0170363351575133</v>
      </c>
      <c r="G9" s="907">
        <v>4.2774858296807992</v>
      </c>
      <c r="H9" s="907">
        <v>7.8000000000000114</v>
      </c>
      <c r="I9" s="907">
        <v>17.100000000000009</v>
      </c>
      <c r="J9" s="907">
        <v>11.027466984963709</v>
      </c>
      <c r="K9" s="907">
        <v>29.069257844063713</v>
      </c>
      <c r="L9" s="907">
        <v>11.361193457240233</v>
      </c>
      <c r="M9" s="907">
        <v>1.3649441569009326</v>
      </c>
      <c r="N9" s="907">
        <v>-0.85875565276812438</v>
      </c>
      <c r="O9" s="907">
        <v>5.5539325498363183</v>
      </c>
      <c r="P9" s="907">
        <v>6.2786069424150668</v>
      </c>
      <c r="Q9" s="907">
        <v>3.8333722157867953</v>
      </c>
    </row>
    <row r="10" spans="1:19" ht="18" customHeight="1">
      <c r="A10" s="898" t="s">
        <v>9</v>
      </c>
      <c r="B10" s="907" t="s">
        <v>8</v>
      </c>
      <c r="C10" s="907" t="s">
        <v>8</v>
      </c>
      <c r="D10" s="907" t="s">
        <v>8</v>
      </c>
      <c r="E10" s="907">
        <v>1.0301297569148771</v>
      </c>
      <c r="F10" s="907">
        <v>0.7930486727119046</v>
      </c>
      <c r="G10" s="907">
        <v>-3.5150131608396196</v>
      </c>
      <c r="H10" s="907">
        <v>4.7804060623008571</v>
      </c>
      <c r="I10" s="907">
        <v>2.5938277995855401</v>
      </c>
      <c r="J10" s="907">
        <v>2.9434497388447056</v>
      </c>
      <c r="K10" s="907">
        <v>2.4466948678942373</v>
      </c>
      <c r="L10" s="907">
        <v>1.9218595122150361</v>
      </c>
      <c r="M10" s="907">
        <v>0.74947914177967334</v>
      </c>
      <c r="N10" s="907">
        <v>2.0631716850443809</v>
      </c>
      <c r="O10" s="907">
        <v>4.7075057127585751</v>
      </c>
      <c r="P10" s="907">
        <v>1.7928338017038072</v>
      </c>
      <c r="Q10" s="907">
        <v>6.837078020467402E-3</v>
      </c>
    </row>
    <row r="11" spans="1:19" ht="18" customHeight="1">
      <c r="A11" s="898" t="s">
        <v>7</v>
      </c>
      <c r="B11" s="907" t="s">
        <v>8</v>
      </c>
      <c r="C11" s="907" t="s">
        <v>8</v>
      </c>
      <c r="D11" s="907" t="s">
        <v>8</v>
      </c>
      <c r="E11" s="907">
        <v>17.047287821272988</v>
      </c>
      <c r="F11" s="907">
        <v>13.200803753543951</v>
      </c>
      <c r="G11" s="907">
        <v>2.1412675306544173</v>
      </c>
      <c r="H11" s="907">
        <v>2.9544814226558884</v>
      </c>
      <c r="I11" s="907">
        <v>3.0706185044717671</v>
      </c>
      <c r="J11" s="907">
        <v>-2.7590829529562626</v>
      </c>
      <c r="K11" s="907">
        <v>8.0646853830046439E-4</v>
      </c>
      <c r="L11" s="907">
        <v>3.1280699166807153</v>
      </c>
      <c r="M11" s="907">
        <v>2.0959517427331775</v>
      </c>
      <c r="N11" s="907">
        <v>5.0076575829578474E-2</v>
      </c>
      <c r="O11" s="907">
        <v>4.1461942726087386</v>
      </c>
      <c r="P11" s="907">
        <v>2.5795996363970204</v>
      </c>
      <c r="Q11" s="907">
        <v>8.4823987972110189</v>
      </c>
    </row>
    <row r="12" spans="1:19" ht="18" customHeight="1">
      <c r="A12" s="898" t="s">
        <v>6</v>
      </c>
      <c r="B12" s="907" t="s">
        <v>8</v>
      </c>
      <c r="C12" s="907" t="s">
        <v>8</v>
      </c>
      <c r="D12" s="907" t="s">
        <v>8</v>
      </c>
      <c r="E12" s="907">
        <v>13.842508870844171</v>
      </c>
      <c r="F12" s="907">
        <v>0.36254916307044027</v>
      </c>
      <c r="G12" s="907">
        <v>7.4456084095884165</v>
      </c>
      <c r="H12" s="907">
        <v>2.6375329826753102</v>
      </c>
      <c r="I12" s="907">
        <v>8.4801431273496206</v>
      </c>
      <c r="J12" s="907">
        <v>4.9369206160340156</v>
      </c>
      <c r="K12" s="907">
        <v>2.1113754555337039</v>
      </c>
      <c r="L12" s="907">
        <v>7.3149868032612773</v>
      </c>
      <c r="M12" s="907">
        <v>5.61076474085651</v>
      </c>
      <c r="N12" s="907">
        <v>-6.8332854222598201</v>
      </c>
      <c r="O12" s="907">
        <v>4.3884547876298114</v>
      </c>
      <c r="P12" s="907">
        <v>-2.1235656121698128</v>
      </c>
      <c r="Q12" s="907">
        <v>-6.5859098624605252</v>
      </c>
    </row>
    <row r="13" spans="1:19" ht="18" customHeight="1">
      <c r="A13" s="898" t="s">
        <v>5</v>
      </c>
      <c r="B13" s="907" t="s">
        <v>8</v>
      </c>
      <c r="C13" s="907" t="s">
        <v>8</v>
      </c>
      <c r="D13" s="907" t="s">
        <v>8</v>
      </c>
      <c r="E13" s="907">
        <v>-11.427939876215731</v>
      </c>
      <c r="F13" s="907">
        <v>11.626103383093536</v>
      </c>
      <c r="G13" s="907">
        <v>11.626103383093536</v>
      </c>
      <c r="H13" s="907">
        <v>3.206316574369211</v>
      </c>
      <c r="I13" s="907">
        <v>3.4056329055646586</v>
      </c>
      <c r="J13" s="907">
        <v>-12.833237159413684</v>
      </c>
      <c r="K13" s="907">
        <v>-11.244107714089395</v>
      </c>
      <c r="L13" s="907">
        <v>8.9122119785008778</v>
      </c>
      <c r="M13" s="907">
        <v>13.439929636394396</v>
      </c>
      <c r="N13" s="907">
        <v>17.220264103495836</v>
      </c>
      <c r="O13" s="907">
        <v>-12.76154154725819</v>
      </c>
      <c r="P13" s="907">
        <v>-6.374351427475915</v>
      </c>
      <c r="Q13" s="907">
        <v>9.5003170098286347</v>
      </c>
    </row>
    <row r="14" spans="1:19" ht="18" customHeight="1">
      <c r="A14" s="898" t="s">
        <v>4</v>
      </c>
      <c r="B14" s="907" t="s">
        <v>8</v>
      </c>
      <c r="C14" s="907" t="s">
        <v>8</v>
      </c>
      <c r="D14" s="907" t="s">
        <v>8</v>
      </c>
      <c r="E14" s="907">
        <v>-1.5041840100721799</v>
      </c>
      <c r="F14" s="907">
        <v>4.8944515833105697</v>
      </c>
      <c r="G14" s="907">
        <v>6.2042821636533887</v>
      </c>
      <c r="H14" s="907">
        <v>6.4379639996618323</v>
      </c>
      <c r="I14" s="907">
        <v>5.3523300752034828</v>
      </c>
      <c r="J14" s="907">
        <v>2.315062086901662</v>
      </c>
      <c r="K14" s="907">
        <v>-10.626967088040132</v>
      </c>
      <c r="L14" s="907">
        <v>5.9073327937688873</v>
      </c>
      <c r="M14" s="907">
        <v>3.0340186113602527</v>
      </c>
      <c r="N14" s="907">
        <v>2.0964494062223622</v>
      </c>
      <c r="O14" s="907">
        <v>0.822585239583006</v>
      </c>
      <c r="P14" s="907">
        <v>0.1067788133998846</v>
      </c>
      <c r="Q14" s="907">
        <v>-0.34603510468602394</v>
      </c>
    </row>
    <row r="15" spans="1:19" ht="18" customHeight="1">
      <c r="A15" s="898" t="s">
        <v>3</v>
      </c>
      <c r="B15" s="907" t="s">
        <v>8</v>
      </c>
      <c r="C15" s="907" t="s">
        <v>8</v>
      </c>
      <c r="D15" s="907" t="s">
        <v>8</v>
      </c>
      <c r="E15" s="907">
        <v>3.2668495133719233</v>
      </c>
      <c r="F15" s="907">
        <v>0.43171203898837973</v>
      </c>
      <c r="G15" s="907">
        <v>3.1102807113423552</v>
      </c>
      <c r="H15" s="907">
        <v>11.271855814008916</v>
      </c>
      <c r="I15" s="907">
        <v>7.7179172274321814</v>
      </c>
      <c r="J15" s="907">
        <v>1.3983402247017267</v>
      </c>
      <c r="K15" s="907">
        <v>6.6458697622681768</v>
      </c>
      <c r="L15" s="907">
        <v>11.110424211312406</v>
      </c>
      <c r="M15" s="907">
        <v>2.3586995512835642</v>
      </c>
      <c r="N15" s="907">
        <v>4.1287444157422755</v>
      </c>
      <c r="O15" s="907">
        <v>3.1540737975631146</v>
      </c>
      <c r="P15" s="907">
        <v>4.9572483999794912</v>
      </c>
      <c r="Q15" s="907">
        <v>4.9995465603510212</v>
      </c>
    </row>
    <row r="16" spans="1:19" ht="18" customHeight="1">
      <c r="A16" s="898" t="s">
        <v>79</v>
      </c>
      <c r="B16" s="907" t="s">
        <v>8</v>
      </c>
      <c r="C16" s="907" t="s">
        <v>8</v>
      </c>
      <c r="D16" s="907" t="s">
        <v>8</v>
      </c>
      <c r="E16" s="907">
        <v>8.9625453376326334</v>
      </c>
      <c r="F16" s="907">
        <v>9.3840465977036018</v>
      </c>
      <c r="G16" s="907">
        <v>9.5761068141141408</v>
      </c>
      <c r="H16" s="907">
        <v>8.2287775749305041</v>
      </c>
      <c r="I16" s="907">
        <v>11.447178148870378</v>
      </c>
      <c r="J16" s="907">
        <v>11.36628443997698</v>
      </c>
      <c r="K16" s="907">
        <v>4.4887654525406617</v>
      </c>
      <c r="L16" s="907">
        <v>8.9277921793411821</v>
      </c>
      <c r="M16" s="907">
        <v>6.7110417992944633</v>
      </c>
      <c r="N16" s="907">
        <v>4.1878160507347957</v>
      </c>
      <c r="O16" s="907">
        <v>6.5869837547063241</v>
      </c>
      <c r="P16" s="907">
        <v>6.7704234608982858</v>
      </c>
      <c r="Q16" s="907">
        <v>6.4592387195481678</v>
      </c>
    </row>
    <row r="17" spans="1:17" s="903" customFormat="1" ht="18" customHeight="1">
      <c r="A17" s="898" t="s">
        <v>2</v>
      </c>
      <c r="B17" s="907" t="s">
        <v>8</v>
      </c>
      <c r="C17" s="907" t="s">
        <v>8</v>
      </c>
      <c r="D17" s="907" t="s">
        <v>8</v>
      </c>
      <c r="E17" s="907">
        <v>8.6685803777345001</v>
      </c>
      <c r="F17" s="907">
        <v>5.7769279977940187</v>
      </c>
      <c r="G17" s="907">
        <v>4.0670016347533817</v>
      </c>
      <c r="H17" s="907">
        <v>7.1206211986249599</v>
      </c>
      <c r="I17" s="907">
        <v>4.4686928632455647</v>
      </c>
      <c r="J17" s="907">
        <v>3.3547236485893706</v>
      </c>
      <c r="K17" s="907">
        <v>4.0051541375987654</v>
      </c>
      <c r="L17" s="907">
        <v>4.8261649877272816</v>
      </c>
      <c r="M17" s="907">
        <v>10.597393829925068</v>
      </c>
      <c r="N17" s="907">
        <v>4.8106951196761827</v>
      </c>
      <c r="O17" s="907">
        <v>6.2111326403547338</v>
      </c>
      <c r="P17" s="907">
        <v>6.5407438460488976</v>
      </c>
      <c r="Q17" s="907">
        <v>5.5812868105170992</v>
      </c>
    </row>
    <row r="18" spans="1:17" s="903" customFormat="1" ht="18" customHeight="1">
      <c r="A18" s="898" t="s">
        <v>1</v>
      </c>
      <c r="B18" s="907" t="s">
        <v>8</v>
      </c>
      <c r="C18" s="907" t="s">
        <v>8</v>
      </c>
      <c r="D18" s="907" t="s">
        <v>8</v>
      </c>
      <c r="E18" s="907">
        <v>-16.086944558915917</v>
      </c>
      <c r="F18" s="907">
        <v>-10.168601571774218</v>
      </c>
      <c r="G18" s="907">
        <v>-9.9275160155566766</v>
      </c>
      <c r="H18" s="907">
        <v>11.234001206009609</v>
      </c>
      <c r="I18" s="907">
        <v>-4.5661609911976058</v>
      </c>
      <c r="J18" s="907">
        <v>-8.8367306373347958</v>
      </c>
      <c r="K18" s="907">
        <v>-2.5702213004068426</v>
      </c>
      <c r="L18" s="907">
        <v>23.221868451715039</v>
      </c>
      <c r="M18" s="907">
        <v>1.9063843053691585</v>
      </c>
      <c r="N18" s="907">
        <v>13.743850316082813</v>
      </c>
      <c r="O18" s="907">
        <v>5.3487785256346854</v>
      </c>
      <c r="P18" s="907">
        <v>-0.60071176248355584</v>
      </c>
      <c r="Q18" s="907">
        <v>-5.0338477547564651</v>
      </c>
    </row>
    <row r="19" spans="1:17" ht="18" customHeight="1">
      <c r="A19" s="898" t="s">
        <v>1918</v>
      </c>
      <c r="B19" s="908" t="s">
        <v>8</v>
      </c>
      <c r="C19" s="908" t="s">
        <v>8</v>
      </c>
      <c r="D19" s="908" t="s">
        <v>8</v>
      </c>
      <c r="E19" s="909">
        <v>-0.32796648842172516</v>
      </c>
      <c r="F19" s="909">
        <v>4.8200183536467218</v>
      </c>
      <c r="G19" s="909">
        <v>5.8872938643550912</v>
      </c>
      <c r="H19" s="909">
        <v>6.716850019226678</v>
      </c>
      <c r="I19" s="909">
        <v>5.5910322112548707</v>
      </c>
      <c r="J19" s="909">
        <v>2.5755975322616735</v>
      </c>
      <c r="K19" s="909">
        <v>-6.056956658897799</v>
      </c>
      <c r="L19" s="909">
        <v>4.2680615287565526</v>
      </c>
      <c r="M19" s="909">
        <v>3.7082195152810455</v>
      </c>
      <c r="N19" s="909">
        <v>3.0810994681135044</v>
      </c>
      <c r="O19" s="909">
        <v>2.9540416103910032</v>
      </c>
      <c r="P19" s="909">
        <v>1.7263153052666398</v>
      </c>
      <c r="Q19" s="909">
        <v>1.1927084926058806</v>
      </c>
    </row>
    <row r="21" spans="1:17" ht="18" customHeight="1">
      <c r="A21" s="289" t="s">
        <v>1919</v>
      </c>
    </row>
  </sheetData>
  <mergeCells count="2">
    <mergeCell ref="A2:A3"/>
    <mergeCell ref="B2:Q2"/>
  </mergeCells>
  <hyperlinks>
    <hyperlink ref="S6" location="'Content Page'!A1" display="Back to Content Page"/>
  </hyperlinks>
  <pageMargins left="0.7" right="0.7" top="0.75" bottom="0.75" header="0.3" footer="0.3"/>
  <pageSetup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
  <sheetViews>
    <sheetView zoomScale="91" zoomScaleNormal="91" workbookViewId="0">
      <selection activeCell="A9" sqref="A9"/>
    </sheetView>
  </sheetViews>
  <sheetFormatPr defaultColWidth="9.1796875" defaultRowHeight="18" customHeight="1"/>
  <cols>
    <col min="1" max="1" width="40.81640625" style="289" customWidth="1"/>
    <col min="2" max="17" width="9.7265625" style="289" customWidth="1"/>
    <col min="18" max="25" width="11.7265625" style="289" bestFit="1" customWidth="1"/>
    <col min="26" max="16384" width="9.1796875" style="289"/>
  </cols>
  <sheetData>
    <row r="1" spans="1:19" s="136" customFormat="1" ht="18" customHeight="1">
      <c r="A1" s="136" t="s">
        <v>1928</v>
      </c>
    </row>
    <row r="2" spans="1:19" s="136" customFormat="1" ht="18" customHeight="1">
      <c r="A2" s="1163" t="s">
        <v>1916</v>
      </c>
      <c r="B2" s="1164" t="s">
        <v>83</v>
      </c>
      <c r="C2" s="1164"/>
      <c r="D2" s="1164"/>
      <c r="E2" s="1164"/>
      <c r="F2" s="1164"/>
      <c r="G2" s="1164"/>
      <c r="H2" s="1164"/>
      <c r="I2" s="1164"/>
      <c r="J2" s="1164"/>
      <c r="K2" s="1164"/>
      <c r="L2" s="1164"/>
      <c r="M2" s="1164"/>
      <c r="N2" s="1164"/>
      <c r="O2" s="1164"/>
      <c r="P2" s="1164"/>
      <c r="Q2" s="1164"/>
    </row>
    <row r="3" spans="1:19" s="136" customFormat="1" ht="18" customHeight="1">
      <c r="A3" s="1163"/>
      <c r="B3" s="895">
        <v>2000</v>
      </c>
      <c r="C3" s="895">
        <v>2001</v>
      </c>
      <c r="D3" s="895">
        <v>2002</v>
      </c>
      <c r="E3" s="895">
        <v>2003</v>
      </c>
      <c r="F3" s="895">
        <v>2004</v>
      </c>
      <c r="G3" s="895">
        <v>2005</v>
      </c>
      <c r="H3" s="895">
        <v>2006</v>
      </c>
      <c r="I3" s="895">
        <v>2007</v>
      </c>
      <c r="J3" s="895">
        <v>2008</v>
      </c>
      <c r="K3" s="895">
        <v>2009</v>
      </c>
      <c r="L3" s="895">
        <v>2010</v>
      </c>
      <c r="M3" s="895">
        <v>2011</v>
      </c>
      <c r="N3" s="895">
        <v>2012</v>
      </c>
      <c r="O3" s="895">
        <v>2013</v>
      </c>
      <c r="P3" s="895">
        <v>2014</v>
      </c>
      <c r="Q3" s="895">
        <v>2015</v>
      </c>
    </row>
    <row r="4" spans="1:19" ht="18" customHeight="1">
      <c r="A4" s="898" t="s">
        <v>15</v>
      </c>
      <c r="B4" s="907" t="s">
        <v>8</v>
      </c>
      <c r="C4" s="907" t="s">
        <v>8</v>
      </c>
      <c r="D4" s="907" t="s">
        <v>8</v>
      </c>
      <c r="E4" s="907">
        <v>12.4</v>
      </c>
      <c r="F4" s="907">
        <v>14.162145772567669</v>
      </c>
      <c r="G4" s="907">
        <v>7.093181395786786</v>
      </c>
      <c r="H4" s="907">
        <v>33.460399102789182</v>
      </c>
      <c r="I4" s="907">
        <v>9.5352907985221123</v>
      </c>
      <c r="J4" s="907">
        <v>8.1069648018453648</v>
      </c>
      <c r="K4" s="907">
        <v>5.9314226409341302</v>
      </c>
      <c r="L4" s="907">
        <v>9.8312510287014163</v>
      </c>
      <c r="M4" s="907">
        <v>3.852906146651037</v>
      </c>
      <c r="N4" s="907">
        <v>10.255634546407919</v>
      </c>
      <c r="O4" s="907">
        <v>25.293899486730709</v>
      </c>
      <c r="P4" s="907">
        <v>3.5979524433576273</v>
      </c>
      <c r="Q4" s="907">
        <v>10.594255097996367</v>
      </c>
      <c r="S4" s="136"/>
    </row>
    <row r="5" spans="1:19" ht="18" customHeight="1">
      <c r="A5" s="898" t="s">
        <v>14</v>
      </c>
      <c r="B5" s="907" t="s">
        <v>8</v>
      </c>
      <c r="C5" s="907" t="s">
        <v>8</v>
      </c>
      <c r="D5" s="907" t="s">
        <v>8</v>
      </c>
      <c r="E5" s="907">
        <v>6.7031724912617818</v>
      </c>
      <c r="F5" s="907">
        <v>2.4137158253841164</v>
      </c>
      <c r="G5" s="907">
        <v>-14.051823006867068</v>
      </c>
      <c r="H5" s="907">
        <v>2.9980284508878583</v>
      </c>
      <c r="I5" s="907">
        <v>-4.9350807244707937</v>
      </c>
      <c r="J5" s="907">
        <v>6.5884017980393423</v>
      </c>
      <c r="K5" s="907">
        <v>-5.2331819248637572</v>
      </c>
      <c r="L5" s="907">
        <v>11.984946631971383</v>
      </c>
      <c r="M5" s="907">
        <v>-34.214934650768797</v>
      </c>
      <c r="N5" s="907">
        <v>-27.453410706409414</v>
      </c>
      <c r="O5" s="907">
        <v>67.498189940574434</v>
      </c>
      <c r="P5" s="907">
        <v>-55.764176247923437</v>
      </c>
      <c r="Q5" s="907">
        <v>-89.317668985919937</v>
      </c>
      <c r="S5" s="7"/>
    </row>
    <row r="6" spans="1:19" ht="18" customHeight="1">
      <c r="A6" s="898" t="s">
        <v>1917</v>
      </c>
      <c r="B6" s="907" t="s">
        <v>8</v>
      </c>
      <c r="C6" s="907" t="s">
        <v>8</v>
      </c>
      <c r="D6" s="907" t="s">
        <v>8</v>
      </c>
      <c r="E6" s="907">
        <v>7.2163957185820209</v>
      </c>
      <c r="F6" s="907">
        <v>13.315089916803373</v>
      </c>
      <c r="G6" s="907">
        <v>10.541845612263302</v>
      </c>
      <c r="H6" s="907">
        <v>5.8624307870235981</v>
      </c>
      <c r="I6" s="907">
        <v>1.5798054063322269</v>
      </c>
      <c r="J6" s="907">
        <v>-2.1852286894746982</v>
      </c>
      <c r="K6" s="907">
        <v>-16.086775893858501</v>
      </c>
      <c r="L6" s="907">
        <v>7.4030569743511023</v>
      </c>
      <c r="M6" s="907">
        <v>-3.3986965534622158</v>
      </c>
      <c r="N6" s="907">
        <v>5.4266421232177038</v>
      </c>
      <c r="O6" s="907">
        <v>8.5380912559945443</v>
      </c>
      <c r="P6" s="907">
        <v>6.2217462418069545</v>
      </c>
      <c r="Q6" s="907">
        <v>-1.2</v>
      </c>
      <c r="S6" s="285" t="s">
        <v>13</v>
      </c>
    </row>
    <row r="7" spans="1:19" ht="18" customHeight="1">
      <c r="A7" s="898" t="s">
        <v>12</v>
      </c>
      <c r="B7" s="907" t="s">
        <v>8</v>
      </c>
      <c r="C7" s="907" t="s">
        <v>8</v>
      </c>
      <c r="D7" s="907" t="s">
        <v>8</v>
      </c>
      <c r="E7" s="907">
        <v>0.48734682929996609</v>
      </c>
      <c r="F7" s="907">
        <v>-1.0501027322628715</v>
      </c>
      <c r="G7" s="907">
        <v>10.052163595106478</v>
      </c>
      <c r="H7" s="907">
        <v>0.58238750466553313</v>
      </c>
      <c r="I7" s="907">
        <v>2.0143187607791617</v>
      </c>
      <c r="J7" s="907">
        <v>1.014080879234001</v>
      </c>
      <c r="K7" s="907">
        <v>-1.6803666426777397</v>
      </c>
      <c r="L7" s="907">
        <v>0.49874770631871002</v>
      </c>
      <c r="M7" s="907">
        <v>-2.373567027516728</v>
      </c>
      <c r="N7" s="907">
        <v>-1.0140520484324185</v>
      </c>
      <c r="O7" s="907">
        <v>-3.3058814339345304</v>
      </c>
      <c r="P7" s="907">
        <v>6.6801155690236413</v>
      </c>
      <c r="Q7" s="907">
        <v>-1.5035136779849267</v>
      </c>
      <c r="S7" s="499"/>
    </row>
    <row r="8" spans="1:19" ht="18" customHeight="1">
      <c r="A8" s="898" t="s">
        <v>11</v>
      </c>
      <c r="B8" s="907" t="s">
        <v>8</v>
      </c>
      <c r="C8" s="907" t="s">
        <v>8</v>
      </c>
      <c r="D8" s="907" t="s">
        <v>8</v>
      </c>
      <c r="E8" s="907">
        <v>8.6347903223716287</v>
      </c>
      <c r="F8" s="907">
        <v>6.0002559286274106</v>
      </c>
      <c r="G8" s="907">
        <v>2.4451825891920436</v>
      </c>
      <c r="H8" s="907">
        <v>4.1947809451517486</v>
      </c>
      <c r="I8" s="907">
        <v>5.5222558202253822</v>
      </c>
      <c r="J8" s="907">
        <v>6.9576412632954145</v>
      </c>
      <c r="K8" s="907">
        <v>-0.97400000526297958</v>
      </c>
      <c r="L8" s="907">
        <v>7.1407147548424774</v>
      </c>
      <c r="M8" s="907">
        <v>-0.95496213073266745</v>
      </c>
      <c r="N8" s="907">
        <v>3.8464223948549119</v>
      </c>
      <c r="O8" s="907">
        <v>5.3339460291287395</v>
      </c>
      <c r="P8" s="907">
        <v>4.1120073282421004</v>
      </c>
      <c r="Q8" s="907">
        <v>3.5696925237015904</v>
      </c>
    </row>
    <row r="9" spans="1:19" ht="18" customHeight="1">
      <c r="A9" s="898" t="s">
        <v>10</v>
      </c>
      <c r="B9" s="907" t="s">
        <v>8</v>
      </c>
      <c r="C9" s="907" t="s">
        <v>8</v>
      </c>
      <c r="D9" s="907" t="s">
        <v>8</v>
      </c>
      <c r="E9" s="907">
        <v>2.9521781665419695</v>
      </c>
      <c r="F9" s="907">
        <v>13.442527364766391</v>
      </c>
      <c r="G9" s="907">
        <v>3.1100908274278822</v>
      </c>
      <c r="H9" s="907">
        <v>-7</v>
      </c>
      <c r="I9" s="907">
        <v>2</v>
      </c>
      <c r="J9" s="907">
        <v>-4.0505743135723264</v>
      </c>
      <c r="K9" s="907">
        <v>2.2772033481043792</v>
      </c>
      <c r="L9" s="907">
        <v>2.8523961661341701</v>
      </c>
      <c r="M9" s="907">
        <v>6.0150712743798351</v>
      </c>
      <c r="N9" s="907">
        <v>-0.89403461873600065</v>
      </c>
      <c r="O9" s="907">
        <v>5.4885153433168909</v>
      </c>
      <c r="P9" s="907">
        <v>3.0278673086348533</v>
      </c>
      <c r="Q9" s="907">
        <v>2.4341438985222794</v>
      </c>
    </row>
    <row r="10" spans="1:19" ht="18" customHeight="1">
      <c r="A10" s="898" t="s">
        <v>9</v>
      </c>
      <c r="B10" s="907" t="s">
        <v>8</v>
      </c>
      <c r="C10" s="907" t="s">
        <v>8</v>
      </c>
      <c r="D10" s="907" t="s">
        <v>8</v>
      </c>
      <c r="E10" s="907">
        <v>9.1999999999999993</v>
      </c>
      <c r="F10" s="907">
        <v>4.0999999999999996</v>
      </c>
      <c r="G10" s="907">
        <v>1.6</v>
      </c>
      <c r="H10" s="907">
        <v>0</v>
      </c>
      <c r="I10" s="907">
        <v>2.4716487350974177</v>
      </c>
      <c r="J10" s="907">
        <v>5.0836850202178141</v>
      </c>
      <c r="K10" s="907">
        <v>-5.0539121725805103E-2</v>
      </c>
      <c r="L10" s="907">
        <v>3.4026352135396678</v>
      </c>
      <c r="M10" s="907">
        <v>3.9396348513659092</v>
      </c>
      <c r="N10" s="907">
        <v>3.9545682056255913</v>
      </c>
      <c r="O10" s="907">
        <v>3.9495161600710702</v>
      </c>
      <c r="P10" s="907">
        <v>3.7754538349655746</v>
      </c>
      <c r="Q10" s="907">
        <v>3.6679438615445434</v>
      </c>
    </row>
    <row r="11" spans="1:19" ht="18" customHeight="1">
      <c r="A11" s="898" t="s">
        <v>7</v>
      </c>
      <c r="B11" s="907" t="s">
        <v>8</v>
      </c>
      <c r="C11" s="907" t="s">
        <v>8</v>
      </c>
      <c r="D11" s="907" t="s">
        <v>8</v>
      </c>
      <c r="E11" s="907">
        <v>9.8745876154629855</v>
      </c>
      <c r="F11" s="907">
        <v>16.039259178945414</v>
      </c>
      <c r="G11" s="907">
        <v>17.016600224208986</v>
      </c>
      <c r="H11" s="907">
        <v>13.041496819668509</v>
      </c>
      <c r="I11" s="907">
        <v>8.6089197994482163</v>
      </c>
      <c r="J11" s="907">
        <v>26.357604471719014</v>
      </c>
      <c r="K11" s="907">
        <v>13.989496764327214</v>
      </c>
      <c r="L11" s="907">
        <v>3.4774673404230612</v>
      </c>
      <c r="M11" s="907">
        <v>4.5555245745594561</v>
      </c>
      <c r="N11" s="907">
        <v>-1.1190284424111212</v>
      </c>
      <c r="O11" s="907">
        <v>5.5427228331341212</v>
      </c>
      <c r="P11" s="907">
        <v>5.1383628585130339</v>
      </c>
      <c r="Q11" s="907">
        <v>11.610240958291968</v>
      </c>
    </row>
    <row r="12" spans="1:19" ht="18" customHeight="1">
      <c r="A12" s="898" t="s">
        <v>6</v>
      </c>
      <c r="B12" s="907" t="s">
        <v>8</v>
      </c>
      <c r="C12" s="907" t="s">
        <v>8</v>
      </c>
      <c r="D12" s="907" t="s">
        <v>8</v>
      </c>
      <c r="E12" s="907">
        <v>0.88633022594572708</v>
      </c>
      <c r="F12" s="907">
        <v>6.9847128655681416</v>
      </c>
      <c r="G12" s="907">
        <v>24.171648935582141</v>
      </c>
      <c r="H12" s="907">
        <v>5.6318120976934836</v>
      </c>
      <c r="I12" s="907">
        <v>4.2665182703616864</v>
      </c>
      <c r="J12" s="907">
        <v>-8.9097361383672364</v>
      </c>
      <c r="K12" s="907">
        <v>-16.360729091910443</v>
      </c>
      <c r="L12" s="907">
        <v>2.1681618549188215</v>
      </c>
      <c r="M12" s="907">
        <v>1.6072717076186507</v>
      </c>
      <c r="N12" s="907">
        <v>15.43046622192594</v>
      </c>
      <c r="O12" s="907">
        <v>-4.5822880043844663</v>
      </c>
      <c r="P12" s="907">
        <v>-0.19958579470686288</v>
      </c>
      <c r="Q12" s="907">
        <v>9.8798494050481338</v>
      </c>
    </row>
    <row r="13" spans="1:19" ht="18" customHeight="1">
      <c r="A13" s="898" t="s">
        <v>5</v>
      </c>
      <c r="B13" s="907" t="s">
        <v>8</v>
      </c>
      <c r="C13" s="907" t="s">
        <v>8</v>
      </c>
      <c r="D13" s="907" t="s">
        <v>8</v>
      </c>
      <c r="E13" s="907">
        <v>1.8004501125281251</v>
      </c>
      <c r="F13" s="907">
        <v>4.8866343329407869</v>
      </c>
      <c r="G13" s="907">
        <v>4.8866343329407869</v>
      </c>
      <c r="H13" s="907">
        <v>3.8704402339331665</v>
      </c>
      <c r="I13" s="907">
        <v>11.86290496448585</v>
      </c>
      <c r="J13" s="907">
        <v>-4.1117414841691868</v>
      </c>
      <c r="K13" s="907">
        <v>45.028175694187325</v>
      </c>
      <c r="L13" s="907">
        <v>-23.609421167699793</v>
      </c>
      <c r="M13" s="907">
        <v>0.64169047107729682</v>
      </c>
      <c r="N13" s="907">
        <v>-10.607663687897968</v>
      </c>
      <c r="O13" s="907">
        <v>-13.668207696117321</v>
      </c>
      <c r="P13" s="907">
        <v>1.9873919704612888</v>
      </c>
      <c r="Q13" s="907">
        <v>3.8350839510949726</v>
      </c>
    </row>
    <row r="14" spans="1:19" ht="18" customHeight="1">
      <c r="A14" s="898" t="s">
        <v>4</v>
      </c>
      <c r="B14" s="907" t="s">
        <v>8</v>
      </c>
      <c r="C14" s="907" t="s">
        <v>8</v>
      </c>
      <c r="D14" s="907" t="s">
        <v>8</v>
      </c>
      <c r="E14" s="907">
        <v>2.9515332755295276</v>
      </c>
      <c r="F14" s="907">
        <v>6.7840016500231997</v>
      </c>
      <c r="G14" s="907">
        <v>5.3470254957506995</v>
      </c>
      <c r="H14" s="907">
        <v>3.4200621519726155</v>
      </c>
      <c r="I14" s="907">
        <v>3.4150139076415655</v>
      </c>
      <c r="J14" s="907">
        <v>-3.539999999999992</v>
      </c>
      <c r="K14" s="907">
        <v>-1.7549835609134874</v>
      </c>
      <c r="L14" s="907">
        <v>2.4158463602514217</v>
      </c>
      <c r="M14" s="907">
        <v>1.5282683280600367</v>
      </c>
      <c r="N14" s="907">
        <v>-0.35452812336907868</v>
      </c>
      <c r="O14" s="907">
        <v>-0.61417907221594703</v>
      </c>
      <c r="P14" s="907">
        <v>-1.2611219852519326</v>
      </c>
      <c r="Q14" s="907">
        <v>-1.0182793036916564</v>
      </c>
    </row>
    <row r="15" spans="1:19" ht="18" customHeight="1">
      <c r="A15" s="898" t="s">
        <v>3</v>
      </c>
      <c r="B15" s="907" t="s">
        <v>8</v>
      </c>
      <c r="C15" s="907" t="s">
        <v>8</v>
      </c>
      <c r="D15" s="907" t="s">
        <v>8</v>
      </c>
      <c r="E15" s="907">
        <v>-1.3462584364399532</v>
      </c>
      <c r="F15" s="907">
        <v>7.0762496715654208</v>
      </c>
      <c r="G15" s="907">
        <v>8.4632406499024881</v>
      </c>
      <c r="H15" s="907">
        <v>10.505408132567723</v>
      </c>
      <c r="I15" s="907">
        <v>4.428958822078215</v>
      </c>
      <c r="J15" s="907">
        <v>-1.1052313769789635</v>
      </c>
      <c r="K15" s="907">
        <v>8.1075555852129924</v>
      </c>
      <c r="L15" s="907">
        <v>2.4670930828006163</v>
      </c>
      <c r="M15" s="907">
        <v>3.9558450784336543</v>
      </c>
      <c r="N15" s="907">
        <v>-6.2359748852766046</v>
      </c>
      <c r="O15" s="907">
        <v>-7.6528319169462407</v>
      </c>
      <c r="P15" s="907">
        <v>-3.1991697594176003</v>
      </c>
      <c r="Q15" s="907">
        <v>1.0588766789463477</v>
      </c>
    </row>
    <row r="16" spans="1:19" ht="18" customHeight="1">
      <c r="A16" s="898" t="s">
        <v>79</v>
      </c>
      <c r="B16" s="907" t="s">
        <v>8</v>
      </c>
      <c r="C16" s="907" t="s">
        <v>8</v>
      </c>
      <c r="D16" s="907" t="s">
        <v>8</v>
      </c>
      <c r="E16" s="907">
        <v>6.6442601570615238</v>
      </c>
      <c r="F16" s="907">
        <v>7.0548812086861403</v>
      </c>
      <c r="G16" s="907">
        <v>8.4485554769429143</v>
      </c>
      <c r="H16" s="907">
        <v>-2.9998375852205044</v>
      </c>
      <c r="I16" s="907">
        <v>3.854303691941908</v>
      </c>
      <c r="J16" s="907">
        <v>5.1259809786590012</v>
      </c>
      <c r="K16" s="907">
        <v>4.2174150827968759</v>
      </c>
      <c r="L16" s="907">
        <v>7.811759557499883</v>
      </c>
      <c r="M16" s="907">
        <v>-3.0845011995163247</v>
      </c>
      <c r="N16" s="907">
        <v>3.1526762503352899</v>
      </c>
      <c r="O16" s="907">
        <v>8.1984047163056886</v>
      </c>
      <c r="P16" s="907">
        <v>6.7616617012850071</v>
      </c>
      <c r="Q16" s="907">
        <v>3.2274857269702721</v>
      </c>
    </row>
    <row r="17" spans="1:17" s="903" customFormat="1" ht="18" customHeight="1">
      <c r="A17" s="898" t="s">
        <v>2</v>
      </c>
      <c r="B17" s="907" t="s">
        <v>8</v>
      </c>
      <c r="C17" s="907" t="s">
        <v>8</v>
      </c>
      <c r="D17" s="907" t="s">
        <v>8</v>
      </c>
      <c r="E17" s="907">
        <v>-0.17180828454628738</v>
      </c>
      <c r="F17" s="907">
        <v>-2.3326632396215956</v>
      </c>
      <c r="G17" s="907">
        <v>4.5192534855998474</v>
      </c>
      <c r="H17" s="907">
        <v>9.3937883481843443</v>
      </c>
      <c r="I17" s="907">
        <v>-0.2343719140382774</v>
      </c>
      <c r="J17" s="907">
        <v>-2.773232255283844</v>
      </c>
      <c r="K17" s="907">
        <v>4.8011073782448364</v>
      </c>
      <c r="L17" s="907">
        <v>5.5169203282215591</v>
      </c>
      <c r="M17" s="907">
        <v>18.507420058730133</v>
      </c>
      <c r="N17" s="907">
        <v>4.7963533780394698</v>
      </c>
      <c r="O17" s="907">
        <v>11.048950754986308</v>
      </c>
      <c r="P17" s="907">
        <v>0.30097289116358183</v>
      </c>
      <c r="Q17" s="907">
        <v>-2.2737795092572526</v>
      </c>
    </row>
    <row r="18" spans="1:17" s="903" customFormat="1" ht="18" customHeight="1">
      <c r="A18" s="898" t="s">
        <v>1</v>
      </c>
      <c r="B18" s="907" t="s">
        <v>8</v>
      </c>
      <c r="C18" s="907" t="s">
        <v>8</v>
      </c>
      <c r="D18" s="907" t="s">
        <v>8</v>
      </c>
      <c r="E18" s="907">
        <v>-3.7287233001728453</v>
      </c>
      <c r="F18" s="907">
        <v>-2.9303686455188398</v>
      </c>
      <c r="G18" s="907">
        <v>-3.6178491991538948</v>
      </c>
      <c r="H18" s="907">
        <v>-4.5998612657972302</v>
      </c>
      <c r="I18" s="907">
        <v>-2.2935868023254358</v>
      </c>
      <c r="J18" s="907">
        <v>-2.6995498427441618</v>
      </c>
      <c r="K18" s="907">
        <v>50.325166720521366</v>
      </c>
      <c r="L18" s="907">
        <v>19.416096337468019</v>
      </c>
      <c r="M18" s="907">
        <v>6.350304673794696</v>
      </c>
      <c r="N18" s="907">
        <v>0.25681498297866767</v>
      </c>
      <c r="O18" s="907">
        <v>5.0315664730735392</v>
      </c>
      <c r="P18" s="907">
        <v>5.4324517409856981</v>
      </c>
      <c r="Q18" s="907">
        <v>-5.7865160522394063</v>
      </c>
    </row>
    <row r="19" spans="1:17" ht="18" customHeight="1">
      <c r="A19" s="898" t="s">
        <v>1918</v>
      </c>
      <c r="B19" s="908" t="s">
        <v>8</v>
      </c>
      <c r="C19" s="908" t="s">
        <v>8</v>
      </c>
      <c r="D19" s="908" t="s">
        <v>8</v>
      </c>
      <c r="E19" s="909">
        <v>3.4936535415469097</v>
      </c>
      <c r="F19" s="909">
        <v>6.5637795761668576</v>
      </c>
      <c r="G19" s="909">
        <v>5.7768773854447772</v>
      </c>
      <c r="H19" s="909">
        <v>5.336943884494981</v>
      </c>
      <c r="I19" s="909">
        <v>3.7560232507762241</v>
      </c>
      <c r="J19" s="909">
        <v>-0.45474691193550043</v>
      </c>
      <c r="K19" s="909">
        <v>0.95893711286904315</v>
      </c>
      <c r="L19" s="909">
        <v>3.6601786629347233</v>
      </c>
      <c r="M19" s="909">
        <v>2.3079160903511227</v>
      </c>
      <c r="N19" s="909">
        <v>0.73383638580355037</v>
      </c>
      <c r="O19" s="909">
        <v>1.5232157500793879</v>
      </c>
      <c r="P19" s="909">
        <v>0.40414840509167571</v>
      </c>
      <c r="Q19" s="909">
        <v>0.40408445929110193</v>
      </c>
    </row>
    <row r="21" spans="1:17" ht="18" customHeight="1">
      <c r="A21" s="289" t="s">
        <v>1919</v>
      </c>
    </row>
  </sheetData>
  <mergeCells count="2">
    <mergeCell ref="A2:A3"/>
    <mergeCell ref="B2:Q2"/>
  </mergeCells>
  <hyperlinks>
    <hyperlink ref="S6" location="'Content Page'!A1" display="Back to Content Page"/>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366</vt:i4>
      </vt:variant>
      <vt:variant>
        <vt:lpstr>Named Ranges</vt:lpstr>
      </vt:variant>
      <vt:variant>
        <vt:i4>20</vt:i4>
      </vt:variant>
    </vt:vector>
  </HeadingPairs>
  <TitlesOfParts>
    <vt:vector size="386" baseType="lpstr">
      <vt:lpstr>FrCover</vt:lpstr>
      <vt:lpstr>Title</vt:lpstr>
      <vt:lpstr>Acronyms</vt:lpstr>
      <vt:lpstr>Content</vt:lpstr>
      <vt:lpstr>1.1.1</vt:lpstr>
      <vt:lpstr>1.1.2</vt:lpstr>
      <vt:lpstr>1.1.3</vt:lpstr>
      <vt:lpstr>1.1.4</vt:lpstr>
      <vt:lpstr>1.1.5</vt:lpstr>
      <vt:lpstr>1.1.6</vt:lpstr>
      <vt:lpstr>1.1.7</vt:lpstr>
      <vt:lpstr>1.1.8</vt:lpstr>
      <vt:lpstr>1.1.9</vt:lpstr>
      <vt:lpstr>1.1.10</vt:lpstr>
      <vt:lpstr>1.1.11</vt:lpstr>
      <vt:lpstr>1.1.12</vt:lpstr>
      <vt:lpstr>1.2.1</vt:lpstr>
      <vt:lpstr>1.2.2</vt:lpstr>
      <vt:lpstr>2.1.1</vt:lpstr>
      <vt:lpstr>2.1.2</vt:lpstr>
      <vt:lpstr>2.1.3</vt:lpstr>
      <vt:lpstr>2.1.4</vt:lpstr>
      <vt:lpstr>2.1.5</vt:lpstr>
      <vt:lpstr>2.1.6</vt:lpstr>
      <vt:lpstr>2.1.7</vt:lpstr>
      <vt:lpstr>2.2.1</vt:lpstr>
      <vt:lpstr>2.2.2</vt:lpstr>
      <vt:lpstr>2.2.3</vt:lpstr>
      <vt:lpstr>2.2.4</vt:lpstr>
      <vt:lpstr>2.2.5</vt:lpstr>
      <vt:lpstr>2.2.6</vt:lpstr>
      <vt:lpstr>2.2.7</vt:lpstr>
      <vt:lpstr>2.2.8</vt:lpstr>
      <vt:lpstr>2.2.9</vt:lpstr>
      <vt:lpstr>2.2.10</vt:lpstr>
      <vt:lpstr>2.2.11</vt:lpstr>
      <vt:lpstr>2.2.12</vt:lpstr>
      <vt:lpstr>2.2.13</vt:lpstr>
      <vt:lpstr>2.3.1</vt:lpstr>
      <vt:lpstr>2.3.2</vt:lpstr>
      <vt:lpstr>3.1</vt:lpstr>
      <vt:lpstr>3.2</vt:lpstr>
      <vt:lpstr>3.3</vt:lpstr>
      <vt:lpstr>3.4</vt:lpstr>
      <vt:lpstr>3.5</vt:lpstr>
      <vt:lpstr>3.6</vt:lpstr>
      <vt:lpstr>3.7</vt:lpstr>
      <vt:lpstr>3.8</vt:lpstr>
      <vt:lpstr>4.1</vt:lpstr>
      <vt:lpstr>4.2</vt:lpstr>
      <vt:lpstr>4.3</vt:lpstr>
      <vt:lpstr>4.4</vt:lpstr>
      <vt:lpstr>4.5</vt:lpstr>
      <vt:lpstr>4.6</vt:lpstr>
      <vt:lpstr>4.7</vt:lpstr>
      <vt:lpstr>5.1</vt:lpstr>
      <vt:lpstr>5.2</vt:lpstr>
      <vt:lpstr>5.3</vt:lpstr>
      <vt:lpstr>5.4</vt:lpstr>
      <vt:lpstr>6.1.1.1Angola</vt:lpstr>
      <vt:lpstr>6.1.1.1Botswana</vt:lpstr>
      <vt:lpstr>6.1.1.1D.R.C</vt:lpstr>
      <vt:lpstr>6.1.1.1Lesotho</vt:lpstr>
      <vt:lpstr>6.1.1.1Madagascar</vt:lpstr>
      <vt:lpstr>6.1.1.1Malawi</vt:lpstr>
      <vt:lpstr>6.1.1.1Mauritius</vt:lpstr>
      <vt:lpstr>6.1.1.1Mozambique</vt:lpstr>
      <vt:lpstr>6.1.1.1Namibia</vt:lpstr>
      <vt:lpstr>6.1.1.1Seychelles</vt:lpstr>
      <vt:lpstr>6.1.1.1South Africa</vt:lpstr>
      <vt:lpstr>6.1.1.1Swaziland</vt:lpstr>
      <vt:lpstr>6.1.1.1United Republic Tanzania</vt:lpstr>
      <vt:lpstr>6.1.1.1Zambia</vt:lpstr>
      <vt:lpstr>6.1.1.1Zimbabwe</vt:lpstr>
      <vt:lpstr>6.1.1.2Angola</vt:lpstr>
      <vt:lpstr>6.1.1.2Botswana</vt:lpstr>
      <vt:lpstr>6.1.1.2DRC</vt:lpstr>
      <vt:lpstr>6.1.1.2Lesotho</vt:lpstr>
      <vt:lpstr>6.1.1.2Madagascar</vt:lpstr>
      <vt:lpstr>6.1.1.2Malawi</vt:lpstr>
      <vt:lpstr>6.1.1.2Mauritius</vt:lpstr>
      <vt:lpstr>6.1.1.2Mozambique</vt:lpstr>
      <vt:lpstr>6.1.1.2Namibia</vt:lpstr>
      <vt:lpstr>6.1.1.2Seychelles</vt:lpstr>
      <vt:lpstr>6.1.1.2South Africa</vt:lpstr>
      <vt:lpstr>6.1.1.2Swaziland</vt:lpstr>
      <vt:lpstr>6.1.1.2 United RepublicTanzania</vt:lpstr>
      <vt:lpstr>6.1.1.2Zambia</vt:lpstr>
      <vt:lpstr>6.1.1.2Zimbabwe</vt:lpstr>
      <vt:lpstr>6.1.1.3 SADC</vt:lpstr>
      <vt:lpstr>6.1.1.4 SADC</vt:lpstr>
      <vt:lpstr>6.1.1.5 SADC </vt:lpstr>
      <vt:lpstr>6.1.1.6 SADC</vt:lpstr>
      <vt:lpstr>6.1.1.7 SADC</vt:lpstr>
      <vt:lpstr>6.1.1.8 SADC</vt:lpstr>
      <vt:lpstr>6.1.1.9 SADC</vt:lpstr>
      <vt:lpstr>6.1.1.10 SADC</vt:lpstr>
      <vt:lpstr>6.1.1.11 SADC</vt:lpstr>
      <vt:lpstr>6.1.1.12 SADC</vt:lpstr>
      <vt:lpstr>6.1.2.1.1</vt:lpstr>
      <vt:lpstr>6.1.2.1.2</vt:lpstr>
      <vt:lpstr>6.1.2.1.3</vt:lpstr>
      <vt:lpstr>6.1.2.1.4</vt:lpstr>
      <vt:lpstr>6.1.2.1.5</vt:lpstr>
      <vt:lpstr>6.1.2.2.1</vt:lpstr>
      <vt:lpstr>6.1.2.2.2</vt:lpstr>
      <vt:lpstr>6.1.2.2.3</vt:lpstr>
      <vt:lpstr>6.1.2.2.4</vt:lpstr>
      <vt:lpstr>6.1.2.2.5</vt:lpstr>
      <vt:lpstr>6.1.2.3.1</vt:lpstr>
      <vt:lpstr>6.1.2.3.2</vt:lpstr>
      <vt:lpstr>6.1.2.3.3</vt:lpstr>
      <vt:lpstr>6.1.2.3.4</vt:lpstr>
      <vt:lpstr>6.1.2.3.5</vt:lpstr>
      <vt:lpstr>6.1.2.4.1</vt:lpstr>
      <vt:lpstr>6.1.2.4.2</vt:lpstr>
      <vt:lpstr>6.1.2.4.3</vt:lpstr>
      <vt:lpstr>6.1.2.4.4</vt:lpstr>
      <vt:lpstr>6.1.2.4.5</vt:lpstr>
      <vt:lpstr>6.1.2.5.1</vt:lpstr>
      <vt:lpstr>6.1.2.5.2</vt:lpstr>
      <vt:lpstr>6.1.2.5.3</vt:lpstr>
      <vt:lpstr>6.1.2.5.4</vt:lpstr>
      <vt:lpstr>6.1.2.5.5</vt:lpstr>
      <vt:lpstr>6.1.2.6.1</vt:lpstr>
      <vt:lpstr>6.1.2.6.2</vt:lpstr>
      <vt:lpstr>6.1.2.6.3</vt:lpstr>
      <vt:lpstr>6.1.2.6.4</vt:lpstr>
      <vt:lpstr>6.1.2.6.5</vt:lpstr>
      <vt:lpstr>6.1.2.7.1</vt:lpstr>
      <vt:lpstr>6.1.2.7.2</vt:lpstr>
      <vt:lpstr>6.1.2.7.3</vt:lpstr>
      <vt:lpstr>6.1.2.7.4</vt:lpstr>
      <vt:lpstr>6.1.2.7.5</vt:lpstr>
      <vt:lpstr>6.1.2.8.1</vt:lpstr>
      <vt:lpstr>6.1.2.8.2</vt:lpstr>
      <vt:lpstr>6.1.2.8.3</vt:lpstr>
      <vt:lpstr>6.1.2.8.4</vt:lpstr>
      <vt:lpstr>6.1.2.8.5</vt:lpstr>
      <vt:lpstr>6.1.2.9.1</vt:lpstr>
      <vt:lpstr>6.1.2.9.2</vt:lpstr>
      <vt:lpstr>6.1.2.9.3</vt:lpstr>
      <vt:lpstr>6.1.2.9.4</vt:lpstr>
      <vt:lpstr>6.1.2.9.5</vt:lpstr>
      <vt:lpstr>6.1.2.10.1</vt:lpstr>
      <vt:lpstr>6.1.2.10.2</vt:lpstr>
      <vt:lpstr>6.1.2.10.3</vt:lpstr>
      <vt:lpstr>6.1.2.11.1</vt:lpstr>
      <vt:lpstr>6.1.2.11.2</vt:lpstr>
      <vt:lpstr>6.1.2.11.3</vt:lpstr>
      <vt:lpstr>6.1.2.11.4</vt:lpstr>
      <vt:lpstr>6.1.2.11.5</vt:lpstr>
      <vt:lpstr>6.1.2.12.1</vt:lpstr>
      <vt:lpstr>6.1.2.12.2</vt:lpstr>
      <vt:lpstr>6.1.2.12.3</vt:lpstr>
      <vt:lpstr>6.1.2.12.4</vt:lpstr>
      <vt:lpstr>6.1.2.12.5</vt:lpstr>
      <vt:lpstr>6.1.2.13.1</vt:lpstr>
      <vt:lpstr>6.1.2.13.2</vt:lpstr>
      <vt:lpstr>6.1.2.13.3</vt:lpstr>
      <vt:lpstr>6.1.2.13.4</vt:lpstr>
      <vt:lpstr>6.12.13.5</vt:lpstr>
      <vt:lpstr>6.1.2.14.1</vt:lpstr>
      <vt:lpstr>6.1.2.14.2</vt:lpstr>
      <vt:lpstr>6.1.2.14.3</vt:lpstr>
      <vt:lpstr>6.1.2.14.4</vt:lpstr>
      <vt:lpstr>6.1.2.14.5</vt:lpstr>
      <vt:lpstr>6.1.2.15.1</vt:lpstr>
      <vt:lpstr>6.1.2.15.2</vt:lpstr>
      <vt:lpstr>6.1.2.15.3</vt:lpstr>
      <vt:lpstr>6.1.2.15.4</vt:lpstr>
      <vt:lpstr>6.1.2.15.5</vt:lpstr>
      <vt:lpstr>6.2.1.1</vt:lpstr>
      <vt:lpstr>6.2.1.2</vt:lpstr>
      <vt:lpstr>6.2.1.3</vt:lpstr>
      <vt:lpstr>6.2.1.4</vt:lpstr>
      <vt:lpstr>6.2.1.5</vt:lpstr>
      <vt:lpstr>6.2.1.6</vt:lpstr>
      <vt:lpstr>6.2.1.7</vt:lpstr>
      <vt:lpstr>6.2.1.8</vt:lpstr>
      <vt:lpstr>6.2.1.9</vt:lpstr>
      <vt:lpstr>6.2.1.10</vt:lpstr>
      <vt:lpstr>6.2.1.11</vt:lpstr>
      <vt:lpstr>6.2.1.12</vt:lpstr>
      <vt:lpstr>6.2.1.13</vt:lpstr>
      <vt:lpstr>6.2.1.14</vt:lpstr>
      <vt:lpstr>6.2.1.15</vt:lpstr>
      <vt:lpstr>6.2.2.1</vt:lpstr>
      <vt:lpstr>6.2.2.2</vt:lpstr>
      <vt:lpstr>6.2.2.3</vt:lpstr>
      <vt:lpstr>6.2.2.4</vt:lpstr>
      <vt:lpstr>6.2.2.5</vt:lpstr>
      <vt:lpstr>6.2.2.6</vt:lpstr>
      <vt:lpstr>6.2.2.7</vt:lpstr>
      <vt:lpstr>6.2.2.8</vt:lpstr>
      <vt:lpstr>6.2.2.9</vt:lpstr>
      <vt:lpstr>6.2.2.10</vt:lpstr>
      <vt:lpstr>6.2.2.11</vt:lpstr>
      <vt:lpstr>6.2.2.12</vt:lpstr>
      <vt:lpstr>6.2.2.13</vt:lpstr>
      <vt:lpstr>6.2.2.14</vt:lpstr>
      <vt:lpstr>6.2.2.15</vt:lpstr>
      <vt:lpstr>6.2.3.1</vt:lpstr>
      <vt:lpstr>6.2.3.2</vt:lpstr>
      <vt:lpstr>6.2.3.3</vt:lpstr>
      <vt:lpstr>6.2.3.4</vt:lpstr>
      <vt:lpstr>6.2.3.5</vt:lpstr>
      <vt:lpstr>6.2.3.6</vt:lpstr>
      <vt:lpstr>6.2.3.7</vt:lpstr>
      <vt:lpstr>6.2.3.8</vt:lpstr>
      <vt:lpstr>6.2.4.1</vt:lpstr>
      <vt:lpstr>6.2.4.2</vt:lpstr>
      <vt:lpstr>6.2.4.3</vt:lpstr>
      <vt:lpstr>6.2.4.4</vt:lpstr>
      <vt:lpstr>6.2.4.5</vt:lpstr>
      <vt:lpstr>6.2.4.6</vt:lpstr>
      <vt:lpstr>6.2.4.7</vt:lpstr>
      <vt:lpstr>6.2.4.8</vt:lpstr>
      <vt:lpstr>6.3.1</vt:lpstr>
      <vt:lpstr>6.3.2</vt:lpstr>
      <vt:lpstr>6.3.3</vt:lpstr>
      <vt:lpstr>6.3.4</vt:lpstr>
      <vt:lpstr>6.3.5</vt:lpstr>
      <vt:lpstr>6.3.6</vt:lpstr>
      <vt:lpstr>6.3.7</vt:lpstr>
      <vt:lpstr>6.3.8</vt:lpstr>
      <vt:lpstr>6.4.1</vt:lpstr>
      <vt:lpstr>6.4.2</vt:lpstr>
      <vt:lpstr>6.4.3</vt:lpstr>
      <vt:lpstr>6.4.4.</vt:lpstr>
      <vt:lpstr>6.4.5</vt:lpstr>
      <vt:lpstr>6.4.6</vt:lpstr>
      <vt:lpstr>6.4.7</vt:lpstr>
      <vt:lpstr>6.4.8</vt:lpstr>
      <vt:lpstr>6.4.9</vt:lpstr>
      <vt:lpstr>6.4.10</vt:lpstr>
      <vt:lpstr>6.4.11</vt:lpstr>
      <vt:lpstr>6.4.12</vt:lpstr>
      <vt:lpstr>6.5.1</vt:lpstr>
      <vt:lpstr>6.5.2</vt:lpstr>
      <vt:lpstr>6.5.3</vt:lpstr>
      <vt:lpstr>6.5.4</vt:lpstr>
      <vt:lpstr>6.5.5</vt:lpstr>
      <vt:lpstr>6.5.6</vt:lpstr>
      <vt:lpstr>6.5.7</vt:lpstr>
      <vt:lpstr>6.5.8</vt:lpstr>
      <vt:lpstr>7.1</vt:lpstr>
      <vt:lpstr>7.2</vt:lpstr>
      <vt:lpstr>7.3</vt:lpstr>
      <vt:lpstr>8.1.1.1</vt:lpstr>
      <vt:lpstr>8.1.1.2</vt:lpstr>
      <vt:lpstr>8.1.1.3</vt:lpstr>
      <vt:lpstr>8.1.1.4</vt:lpstr>
      <vt:lpstr>8.1.1.5</vt:lpstr>
      <vt:lpstr>8.1.1.6</vt:lpstr>
      <vt:lpstr>8.1.1.7 </vt:lpstr>
      <vt:lpstr>8.1.1.8</vt:lpstr>
      <vt:lpstr>8.1.1.9</vt:lpstr>
      <vt:lpstr>8.1.2.1 </vt:lpstr>
      <vt:lpstr>8.1.2.2</vt:lpstr>
      <vt:lpstr>8.1.2.3</vt:lpstr>
      <vt:lpstr>8.1.2.4</vt:lpstr>
      <vt:lpstr>8.1.2.5</vt:lpstr>
      <vt:lpstr>8.1.2.6</vt:lpstr>
      <vt:lpstr>8.1.2.7</vt:lpstr>
      <vt:lpstr>8.1.2.8</vt:lpstr>
      <vt:lpstr>8.1.2.9</vt:lpstr>
      <vt:lpstr>8.2.1</vt:lpstr>
      <vt:lpstr>8.2.2</vt:lpstr>
      <vt:lpstr>8.2.3</vt:lpstr>
      <vt:lpstr>8.2.4 </vt:lpstr>
      <vt:lpstr>8.2.5</vt:lpstr>
      <vt:lpstr>8.2.6</vt:lpstr>
      <vt:lpstr>8.2.7</vt:lpstr>
      <vt:lpstr>8.3.1.1.</vt:lpstr>
      <vt:lpstr>8.3.1.2 </vt:lpstr>
      <vt:lpstr>8.3.1.3</vt:lpstr>
      <vt:lpstr> 8.3.1.4</vt:lpstr>
      <vt:lpstr>8.3.1.5</vt:lpstr>
      <vt:lpstr>8.3.1.6</vt:lpstr>
      <vt:lpstr>8.3.1.7</vt:lpstr>
      <vt:lpstr>8.3.1.8 </vt:lpstr>
      <vt:lpstr>8.3.1.9</vt:lpstr>
      <vt:lpstr>8.3.1.10</vt:lpstr>
      <vt:lpstr>8.3.1.11</vt:lpstr>
      <vt:lpstr>8.3.1.12</vt:lpstr>
      <vt:lpstr>8.3.1.13</vt:lpstr>
      <vt:lpstr>8.3.1.14</vt:lpstr>
      <vt:lpstr>8.3.1.15</vt:lpstr>
      <vt:lpstr>8.3.1.16</vt:lpstr>
      <vt:lpstr>8.3.1.17</vt:lpstr>
      <vt:lpstr>8.3.1.18</vt:lpstr>
      <vt:lpstr>8.3.1.19</vt:lpstr>
      <vt:lpstr>8.3.1.20</vt:lpstr>
      <vt:lpstr>8.3.1.21</vt:lpstr>
      <vt:lpstr>8.3.1.22</vt:lpstr>
      <vt:lpstr>8.3.1.23</vt:lpstr>
      <vt:lpstr>8.3.1.24</vt:lpstr>
      <vt:lpstr>8.3.1.25</vt:lpstr>
      <vt:lpstr>8.3.1.26</vt:lpstr>
      <vt:lpstr>8.3.1.27</vt:lpstr>
      <vt:lpstr>8.3.1.28</vt:lpstr>
      <vt:lpstr>8.3.1.29</vt:lpstr>
      <vt:lpstr>8.3.1.30</vt:lpstr>
      <vt:lpstr>8.3.1.31</vt:lpstr>
      <vt:lpstr>8.3.1.32</vt:lpstr>
      <vt:lpstr>8.3.1.33 </vt:lpstr>
      <vt:lpstr>8.3.1.34</vt:lpstr>
      <vt:lpstr>8.3.1.35</vt:lpstr>
      <vt:lpstr>8.3.1.36 </vt:lpstr>
      <vt:lpstr>8.3.1.37</vt:lpstr>
      <vt:lpstr>8.3.1.38</vt:lpstr>
      <vt:lpstr>8.3.1.39</vt:lpstr>
      <vt:lpstr>8.3.1.40</vt:lpstr>
      <vt:lpstr>8.3.1.41</vt:lpstr>
      <vt:lpstr>8.3.1.42</vt:lpstr>
      <vt:lpstr>8.3.1.43</vt:lpstr>
      <vt:lpstr>8.3.1.44</vt:lpstr>
      <vt:lpstr>8.3.1.45</vt:lpstr>
      <vt:lpstr>8.3.1.46</vt:lpstr>
      <vt:lpstr>8.3.1.47</vt:lpstr>
      <vt:lpstr>8.3.1.48</vt:lpstr>
      <vt:lpstr>8.3.1.49</vt:lpstr>
      <vt:lpstr>8.3.2.1</vt:lpstr>
      <vt:lpstr>8.3.3.1 </vt:lpstr>
      <vt:lpstr>8.3.3.2</vt:lpstr>
      <vt:lpstr>8.3.3.3</vt:lpstr>
      <vt:lpstr>8.3.3.4</vt:lpstr>
      <vt:lpstr>8.3.3.5</vt:lpstr>
      <vt:lpstr>8.3.3.6</vt:lpstr>
      <vt:lpstr>8.3.3.7</vt:lpstr>
      <vt:lpstr>8.4.1</vt:lpstr>
      <vt:lpstr>8.5.1.1</vt:lpstr>
      <vt:lpstr>8.5.1.2</vt:lpstr>
      <vt:lpstr>8.5.1.3</vt:lpstr>
      <vt:lpstr>8.5.1.4 </vt:lpstr>
      <vt:lpstr>8.5.1.5</vt:lpstr>
      <vt:lpstr>8.5.1.6</vt:lpstr>
      <vt:lpstr>8.5.1.7</vt:lpstr>
      <vt:lpstr>8.5.1.8</vt:lpstr>
      <vt:lpstr>8.5.1.9</vt:lpstr>
      <vt:lpstr>8.5.1.10</vt:lpstr>
      <vt:lpstr>8.5.1.11</vt:lpstr>
      <vt:lpstr>8.5.1.12</vt:lpstr>
      <vt:lpstr>8.5.1.13</vt:lpstr>
      <vt:lpstr>8.5.1.14</vt:lpstr>
      <vt:lpstr>8.5.1.15</vt:lpstr>
      <vt:lpstr>8.5.2.1</vt:lpstr>
      <vt:lpstr>8.5.2.2</vt:lpstr>
      <vt:lpstr>8.5.2.3</vt:lpstr>
      <vt:lpstr>8.5.2.4</vt:lpstr>
      <vt:lpstr>8.5.2.5</vt:lpstr>
      <vt:lpstr>8.5.2.6</vt:lpstr>
      <vt:lpstr>8.5.2.7</vt:lpstr>
      <vt:lpstr>8.5.2.8</vt:lpstr>
      <vt:lpstr>8.5.2.9</vt:lpstr>
      <vt:lpstr>8.5.2.10</vt:lpstr>
      <vt:lpstr>9.1</vt:lpstr>
      <vt:lpstr>9.2</vt:lpstr>
      <vt:lpstr>9.3</vt:lpstr>
      <vt:lpstr>9.4</vt:lpstr>
      <vt:lpstr>9.5</vt:lpstr>
      <vt:lpstr>9.6</vt:lpstr>
      <vt:lpstr>9.7</vt:lpstr>
      <vt:lpstr>10.1</vt:lpstr>
      <vt:lpstr>BkCover</vt:lpstr>
      <vt:lpstr>'6.2.3.2'!Print_Area</vt:lpstr>
      <vt:lpstr>'6.2.3.6'!Print_Area</vt:lpstr>
      <vt:lpstr>'7.2'!Print_Area</vt:lpstr>
      <vt:lpstr>Acronyms!Print_Area</vt:lpstr>
      <vt:lpstr>BkCover!Print_Area</vt:lpstr>
      <vt:lpstr>FrCover!Print_Area</vt:lpstr>
      <vt:lpstr>'6.2.2.4'!Print_Titles</vt:lpstr>
      <vt:lpstr>'6.2.2.5'!Print_Titles</vt:lpstr>
      <vt:lpstr>'6.2.2.6'!Print_Titles</vt:lpstr>
      <vt:lpstr>'6.2.2.7'!Print_Titles</vt:lpstr>
      <vt:lpstr>'6.2.2.8'!Print_Titles</vt:lpstr>
      <vt:lpstr>'6.2.2.9'!Print_Titles</vt:lpstr>
      <vt:lpstr>'6.2.3.1'!Print_Titles</vt:lpstr>
      <vt:lpstr>'6.2.3.2'!Print_Titles</vt:lpstr>
      <vt:lpstr>'6.2.3.3'!Print_Titles</vt:lpstr>
      <vt:lpstr>'6.2.3.4'!Print_Titles</vt:lpstr>
      <vt:lpstr>'6.2.3.5'!Print_Titles</vt:lpstr>
      <vt:lpstr>'6.2.3.6'!Print_Titles</vt:lpstr>
      <vt:lpstr>'6.2.3.7'!Print_Titles</vt:lpstr>
      <vt:lpstr>'6.2.3.8'!Print_Titles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Cyril Parirenyatwa</dc:creator>
  <cp:lastModifiedBy>Zarafenosoa Ruth</cp:lastModifiedBy>
  <dcterms:created xsi:type="dcterms:W3CDTF">2012-08-27T08:24:00Z</dcterms:created>
  <dcterms:modified xsi:type="dcterms:W3CDTF">2019-12-09T09:22:48Z</dcterms:modified>
</cp:coreProperties>
</file>